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omments1.xml" ContentType="application/vnd.openxmlformats-officedocument.spreadsheetml.comments+xml"/>
  <Override PartName="/xl/tables/table18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ameDoc\火炬之光无限模拟计算器\release\"/>
    </mc:Choice>
  </mc:AlternateContent>
  <workbookProtection workbookAlgorithmName="SHA-512" workbookHashValue="9bEUYJPk11hlPqNYqMdHoeTer+ExtLXlAp16xTt9twslzuoIZhwzQcorhRYwIGUuFAjsERwvY2As9ZTmu7o3Sw==" workbookSaltValue="lEP30M03ZSv2opQ2l9eqYQ==" workbookSpinCount="100000" lockStructure="1"/>
  <bookViews>
    <workbookView xWindow="0" yWindow="0" windowWidth="25600" windowHeight="10500" tabRatio="602"/>
  </bookViews>
  <sheets>
    <sheet name="版本更新日志" sheetId="1" r:id="rId1"/>
    <sheet name="简易计算" sheetId="2" r:id="rId2"/>
    <sheet name="天赋加点" sheetId="11" r:id="rId3"/>
    <sheet name="追忆，石板，魂烛" sheetId="20" r:id="rId4"/>
    <sheet name="非传奇装备" sheetId="25" r:id="rId5"/>
    <sheet name="装备属性汇总" sheetId="27" r:id="rId6"/>
    <sheet name="天赋汇总" sheetId="18" r:id="rId7"/>
    <sheet name="词条手动添加表" sheetId="32" r:id="rId8"/>
    <sheet name="详细计算表" sheetId="29" r:id="rId9"/>
    <sheet name="属性二级汇总" sheetId="28" r:id="rId10"/>
    <sheet name="属性三级汇总" sheetId="30" r:id="rId11"/>
    <sheet name="定义list" sheetId="14" state="hidden" r:id="rId12"/>
    <sheet name="天赋词条列表" sheetId="12" state="hidden" r:id="rId13"/>
    <sheet name="追忆词条列表" sheetId="19" state="hidden" r:id="rId14"/>
    <sheet name="装备词条列表" sheetId="26" state="hidden" r:id="rId15"/>
    <sheet name="魂烛词条列表" sheetId="22" state="hidden" r:id="rId16"/>
    <sheet name="词条统合定义列表" sheetId="8" r:id="rId17"/>
  </sheets>
  <definedNames>
    <definedName name="_xlnm._FilterDatabase" localSheetId="16" hidden="1">词条统合定义列表!$B$1:$F$1031</definedName>
    <definedName name="_xlnm._FilterDatabase" localSheetId="4" hidden="1">非传奇装备!$B$16:$J$26</definedName>
    <definedName name="_xlnm._FilterDatabase" localSheetId="15" hidden="1">魂烛词条列表!$A$1:$J$352</definedName>
    <definedName name="_xlnm._FilterDatabase" localSheetId="9" hidden="1">属性二级汇总!$J$1:$J$1000</definedName>
    <definedName name="_xlnm._FilterDatabase" localSheetId="12" hidden="1">天赋词条列表!$A$1:$H$1380</definedName>
    <definedName name="_xlnm._FilterDatabase" localSheetId="14" hidden="1">装备词条列表!$A$1:$N$4708</definedName>
    <definedName name="_xlnm._FilterDatabase" localSheetId="3" hidden="1">'追忆，石板，魂烛'!$J$2:$L$55</definedName>
    <definedName name="_xlnm._FilterDatabase" localSheetId="13" hidden="1">追忆词条列表!$R$1:$S$74</definedName>
    <definedName name="_百分比力量">属性三级汇总!$E$7</definedName>
    <definedName name="_百分比敏捷">属性三级汇总!$E$8</definedName>
    <definedName name="_百分比智慧">属性三级汇总!$E$9</definedName>
    <definedName name="_暴击伤害inc">属性三级汇总!$E$74</definedName>
    <definedName name="_暴击伤害more">属性三级汇总!$E$73</definedName>
    <definedName name="_暴击幸运值">属性三级汇总!$E$72</definedName>
    <definedName name="_暴击值inc">属性三级汇总!$E$69</definedName>
    <definedName name="_暴击值more">属性三级汇总!$E$68</definedName>
    <definedName name="_暴击值plus">属性三级汇总!$E$70</definedName>
    <definedName name="_冰gain腐">属性三级汇总!$E$105</definedName>
    <definedName name="_冰冷穿透">属性三级汇总!$E$108</definedName>
    <definedName name="_冰冷点伤max">属性三级汇总!$F$78</definedName>
    <definedName name="_冰冷点伤min">属性三级汇总!$E$78</definedName>
    <definedName name="_冰冷伤害inc">属性三级汇总!$E$18</definedName>
    <definedName name="_冰冷伤害more">属性三级汇总!$E$26</definedName>
    <definedName name="_冰转电">属性三级汇总!$F$91</definedName>
    <definedName name="_冰转腐">属性三级汇总!$F$94</definedName>
    <definedName name="_冰转火">属性三级汇总!$F$93</definedName>
    <definedName name="_持续inc">属性三级汇总!$E$149</definedName>
    <definedName name="_持续more">属性三级汇总!$E$154</definedName>
    <definedName name="_持续伤害持续">属性三级汇总!$E$120</definedName>
    <definedName name="_创伤inc">属性三级汇总!$E$151</definedName>
    <definedName name="_创伤more">属性三级汇总!$E$156</definedName>
    <definedName name="_创伤持续">属性三级汇总!$E$119</definedName>
    <definedName name="_创伤基础plus">属性三级汇总!$E$139</definedName>
    <definedName name="_点燃inc">属性三级汇总!$E$152</definedName>
    <definedName name="_点燃more">属性三级汇总!$E$157</definedName>
    <definedName name="_点燃持续">属性三级汇总!$E$117</definedName>
    <definedName name="_点燃基础plus">属性三级汇总!$E$140</definedName>
    <definedName name="_电gain腐">属性三级汇总!$E$104</definedName>
    <definedName name="_电转冰">属性三级汇总!$F$88</definedName>
    <definedName name="_电转腐">属性三级汇总!$F$90</definedName>
    <definedName name="_电转火">属性三级汇总!$F$89</definedName>
    <definedName name="_凋零inc">属性三级汇总!$E$153</definedName>
    <definedName name="_凋零more">属性三级汇总!$E$158</definedName>
    <definedName name="_凋零持续">属性三级汇总!$E$118</definedName>
    <definedName name="_凋零基础plus">属性三级汇总!$E$141</definedName>
    <definedName name="_腐蚀穿透">属性三级汇总!$E$110</definedName>
    <definedName name="_腐蚀点伤max">属性三级汇总!$F$80</definedName>
    <definedName name="_腐蚀点伤min">属性三级汇总!$E$80</definedName>
    <definedName name="_腐蚀伤害inc">属性三级汇总!$E$20</definedName>
    <definedName name="_腐蚀伤害more">属性三级汇总!$E$28</definedName>
    <definedName name="_副手暴击值inc">属性三级汇总!$E$57</definedName>
    <definedName name="_副手冰冷点伤max">属性三级汇总!$F$51</definedName>
    <definedName name="_副手冰冷点伤min">属性三级汇总!$E$51</definedName>
    <definedName name="_副手腐蚀点伤max">属性三级汇总!$F$53</definedName>
    <definedName name="_副手腐蚀点伤min">属性三级汇总!$E$53</definedName>
    <definedName name="_副手攻速inc">属性三级汇总!$E$55</definedName>
    <definedName name="_副手火焰点伤max">属性三级汇总!$F$50</definedName>
    <definedName name="_副手火焰点伤min">属性三级汇总!$E$50</definedName>
    <definedName name="_副手基础暴击值">属性三级汇总!$E$56</definedName>
    <definedName name="_副手基础点伤max">属性三级汇总!$F$47</definedName>
    <definedName name="_副手基础点伤min">属性三级汇总!$E$47</definedName>
    <definedName name="_副手基础攻速">属性三级汇总!$E$54</definedName>
    <definedName name="_副手闪电点伤max">属性三级汇总!$F$52</definedName>
    <definedName name="_副手闪电点伤min">属性三级汇总!$E$52</definedName>
    <definedName name="_副手物理百分比">属性三级汇总!$E$48</definedName>
    <definedName name="_副手物理点伤max">属性三级汇总!$F$49</definedName>
    <definedName name="_副手物理点伤min">属性三级汇总!$E$49</definedName>
    <definedName name="_攻速inc">属性三级汇总!$E$63</definedName>
    <definedName name="_攻速more">属性三级汇总!$E$62</definedName>
    <definedName name="_护甲穿透">属性三级汇总!$E$106</definedName>
    <definedName name="_火gain腐">属性三级汇总!$E$103</definedName>
    <definedName name="_火焰穿透">属性三级汇总!$E$107</definedName>
    <definedName name="_火焰点伤max">属性三级汇总!$F$77</definedName>
    <definedName name="_火焰点伤min">属性三级汇总!$E$77</definedName>
    <definedName name="_火焰伤害inc">属性三级汇总!$E$17</definedName>
    <definedName name="_火焰伤害more">属性三级汇总!$E$25</definedName>
    <definedName name="_火转冰">属性三级汇总!$F$96</definedName>
    <definedName name="_火转电">属性三级汇总!$F$95</definedName>
    <definedName name="_火转腐">属性三级汇总!$F$98</definedName>
    <definedName name="_基础施法速度">详细计算表!$AA$4</definedName>
    <definedName name="_技能倍率">详细计算表!$AA$2</definedName>
    <definedName name="_技能持续">属性三级汇总!$E$115</definedName>
    <definedName name="_技能获得创伤">属性三级汇总!$E$145</definedName>
    <definedName name="_技能获得点燃">属性三级汇总!$E$146</definedName>
    <definedName name="_技能获得凋零">属性三级汇总!$E$147</definedName>
    <definedName name="_技能类型">详细计算表!$AA$3</definedName>
    <definedName name="_加剧inc">属性三级汇总!$E$124</definedName>
    <definedName name="_加剧more">属性三级汇总!$E$125</definedName>
    <definedName name="_力量">属性三级汇总!$E$3</definedName>
    <definedName name="_每秒加剧值">属性三级汇总!$E$123</definedName>
    <definedName name="_敏捷">属性三级汇总!$E$4</definedName>
    <definedName name="_闪电穿透">属性三级汇总!$E$109</definedName>
    <definedName name="_闪电点伤max">属性三级汇总!$F$79</definedName>
    <definedName name="_闪电点伤min">属性三级汇总!$E$79</definedName>
    <definedName name="_闪电伤害inc">属性三级汇总!$E$19</definedName>
    <definedName name="_闪电伤害more">属性三级汇总!$E$27</definedName>
    <definedName name="_伤害inc">属性三级汇总!$E$14</definedName>
    <definedName name="_伤害more">属性三级汇总!$E$22</definedName>
    <definedName name="_施法inc">属性三级汇总!$E$65</definedName>
    <definedName name="_施法more">属性三级汇总!$E$64</definedName>
    <definedName name="_收割冷却inc">属性三级汇总!$E$128</definedName>
    <definedName name="_收割冷却more">属性三级汇总!$E$129</definedName>
    <definedName name="_收割时间">属性三级汇总!$E$127</definedName>
    <definedName name="_武器攻速inc">属性三级汇总!$E$61</definedName>
    <definedName name="_武器攻速more">属性三级汇总!$E$60</definedName>
    <definedName name="_物gain冰">属性三级汇总!$E$101</definedName>
    <definedName name="_物gain电">属性三级汇总!$E$100</definedName>
    <definedName name="_物gain腐">属性三级汇总!$E$102</definedName>
    <definedName name="_物gain火">属性三级汇总!$E$99</definedName>
    <definedName name="_物理点伤max">属性三级汇总!$F$76</definedName>
    <definedName name="_物理点伤min">属性三级汇总!$E$76</definedName>
    <definedName name="_物理伤害inc">属性三级汇总!$E$16</definedName>
    <definedName name="_物理伤害more">属性三级汇总!$E$24</definedName>
    <definedName name="_物转冰">属性三级汇总!$F$84</definedName>
    <definedName name="_物转电">属性三级汇总!$F$83</definedName>
    <definedName name="_物转腐">属性三级汇总!$F$86</definedName>
    <definedName name="_物转火">属性三级汇总!$F$85</definedName>
    <definedName name="_异常inc">属性三级汇总!$E$150</definedName>
    <definedName name="_异常more">属性三级汇总!$E$155</definedName>
    <definedName name="_异常持续">属性三级汇总!$E$116</definedName>
    <definedName name="_异常基础plus">属性三级汇总!$E$138</definedName>
    <definedName name="_元素伤害inc">属性三级汇总!$E$15</definedName>
    <definedName name="_元素伤害more">属性三级汇总!$E$23</definedName>
    <definedName name="_智慧">属性三级汇总!$E$5</definedName>
    <definedName name="_主手more">属性三级汇总!$E$59</definedName>
    <definedName name="_主手暴击值inc">属性三级汇总!$E$43</definedName>
    <definedName name="_主手冰冷点伤max">属性三级汇总!$F$37</definedName>
    <definedName name="_主手冰冷点伤min">属性三级汇总!$E$37</definedName>
    <definedName name="_主手腐蚀点伤max">属性三级汇总!$F$39</definedName>
    <definedName name="_主手腐蚀点伤min">属性三级汇总!$E$39</definedName>
    <definedName name="_主手附加创伤">属性三级汇总!$E$142</definedName>
    <definedName name="_主手附加点燃">属性三级汇总!$E$143</definedName>
    <definedName name="_主手附加凋零">属性三级汇总!$E$144</definedName>
    <definedName name="_主手攻速inc">属性三级汇总!$E$41</definedName>
    <definedName name="_主手火焰点伤max">属性三级汇总!$F$36</definedName>
    <definedName name="_主手火焰点伤min">属性三级汇总!$E$36</definedName>
    <definedName name="_主手基础暴击值">属性三级汇总!$E$42</definedName>
    <definedName name="_主手基础点伤max">属性三级汇总!$F$33</definedName>
    <definedName name="_主手基础点伤min">属性三级汇总!$E$33</definedName>
    <definedName name="_主手基础攻速">属性三级汇总!$E$40</definedName>
    <definedName name="_主手闪电点伤max">属性三级汇总!$F$38</definedName>
    <definedName name="_主手闪电点伤min">属性三级汇总!$E$38</definedName>
    <definedName name="_主手物理百分比">属性三级汇总!$E$34</definedName>
    <definedName name="_主手物理点伤max">属性三级汇总!$F$35</definedName>
    <definedName name="_主手物理点伤min">属性三级汇总!$E$35</definedName>
    <definedName name="简易位置_暴击">简易计算!B$91</definedName>
    <definedName name="简易位置_恶化">简易计算!B$204</definedName>
    <definedName name="简易位置_法术点伤">简易计算!B$73</definedName>
    <definedName name="简易位置_封印">简易计算!$B$34</definedName>
    <definedName name="简易位置_攻击点伤">简易计算!B$48</definedName>
    <definedName name="简易位置_攻击施法速度及档位">简易计算!B$115</definedName>
    <definedName name="简易位置_光环效果">简易计算!B$161</definedName>
    <definedName name="简易位置_护甲_抗性穿透">简易计算!B$132</definedName>
    <definedName name="简易位置_加剧效果">简易计算!B$138</definedName>
    <definedName name="简易位置_连续攻击">简易计算!B$216</definedName>
    <definedName name="简易位置_魔灵之源">简易计算!B$171</definedName>
    <definedName name="简易位置_投射物速度">简易计算!B$146</definedName>
    <definedName name="简易位置_异常_持续及收割">简易计算!B$222</definedName>
    <definedName name="简易位置_引导层数">简易计算!B$194</definedName>
    <definedName name="简易位置_增加伤害">简易计算!B$111</definedName>
    <definedName name="简易位置_战意效果">简易计算!B$152</definedName>
    <definedName name="简易位置_召唤点伤">简易计算!B$82</definedName>
    <definedName name="简易位置_主属性">简易计算!B$105</definedName>
    <definedName name="简易位置_诅咒效果">简易计算!B$187</definedName>
  </definedNames>
  <calcPr calcId="152511"/>
</workbook>
</file>

<file path=xl/calcChain.xml><?xml version="1.0" encoding="utf-8"?>
<calcChain xmlns="http://schemas.openxmlformats.org/spreadsheetml/2006/main">
  <c r="BL20" i="29" l="1"/>
  <c r="BL19" i="29"/>
  <c r="BL18" i="29"/>
  <c r="BL17" i="29"/>
  <c r="BL16" i="29"/>
  <c r="BL15" i="29"/>
  <c r="BL14" i="29"/>
  <c r="BL13" i="29"/>
  <c r="BL12" i="29"/>
  <c r="BL11" i="29"/>
  <c r="BL10" i="29"/>
  <c r="BL9" i="29"/>
  <c r="BL8" i="29"/>
  <c r="BL7" i="29"/>
  <c r="BL6" i="29"/>
  <c r="BL5" i="29"/>
  <c r="BL4" i="29"/>
  <c r="BL3" i="29"/>
  <c r="BL2" i="29"/>
  <c r="BL21" i="29"/>
  <c r="AO30" i="11"/>
  <c r="X48" i="29" l="1"/>
  <c r="V48" i="29"/>
  <c r="W169" i="29"/>
  <c r="E177" i="29"/>
  <c r="E176" i="29"/>
  <c r="E175" i="29"/>
  <c r="L138" i="29"/>
  <c r="W178" i="29"/>
  <c r="W177" i="29"/>
  <c r="W176" i="29"/>
  <c r="W175" i="29"/>
  <c r="W174" i="29"/>
  <c r="W173" i="29"/>
  <c r="W172" i="29"/>
  <c r="W171" i="29"/>
  <c r="W170" i="29"/>
  <c r="E174" i="29"/>
  <c r="BL23" i="29"/>
  <c r="BL24" i="29"/>
  <c r="BL25" i="29"/>
  <c r="Z48" i="29" l="1"/>
  <c r="AA48" i="20" a="1"/>
  <c r="AA48" i="20" s="1"/>
  <c r="AA47" i="20" a="1"/>
  <c r="AA47" i="20" s="1"/>
  <c r="AA46" i="20" a="1"/>
  <c r="AA46" i="20" s="1"/>
  <c r="AA45" i="20" a="1"/>
  <c r="AA45" i="20" s="1"/>
  <c r="AA44" i="20" a="1"/>
  <c r="AA44" i="20" s="1"/>
  <c r="AA43" i="20" a="1"/>
  <c r="AA43" i="20" s="1"/>
  <c r="AA39" i="20" a="1"/>
  <c r="AA39" i="20" s="1"/>
  <c r="AA38" i="20" a="1"/>
  <c r="AA38" i="20" s="1"/>
  <c r="AA37" i="20" a="1"/>
  <c r="AA37" i="20" s="1"/>
  <c r="AA36" i="20" a="1"/>
  <c r="AA36" i="20" s="1"/>
  <c r="AA35" i="20" a="1"/>
  <c r="AA35" i="20" s="1"/>
  <c r="AA34" i="20" a="1"/>
  <c r="AA34" i="20" s="1"/>
  <c r="D169" i="29"/>
  <c r="D168" i="29"/>
  <c r="D167" i="29"/>
  <c r="D166" i="29"/>
  <c r="D165" i="29"/>
  <c r="D164" i="29"/>
  <c r="D163" i="29"/>
  <c r="D162" i="29"/>
  <c r="D161" i="29"/>
  <c r="D160" i="29"/>
  <c r="E82" i="2"/>
  <c r="N11" i="27" l="1" a="1"/>
  <c r="N11" i="27" s="1"/>
  <c r="Z11" i="27" s="1"/>
  <c r="N40" i="27" a="1"/>
  <c r="N40" i="27" s="1"/>
  <c r="Z40" i="27" s="1"/>
  <c r="N26" i="27" a="1"/>
  <c r="N26" i="27" s="1"/>
  <c r="Z26" i="27" s="1"/>
  <c r="N25" i="27" a="1"/>
  <c r="N25" i="27" s="1"/>
  <c r="N42" i="27" a="1"/>
  <c r="N42" i="27" s="1"/>
  <c r="Z42" i="27" s="1"/>
  <c r="N28" i="27" a="1"/>
  <c r="N28" i="27" s="1"/>
  <c r="Z28" i="27" s="1"/>
  <c r="N41" i="27" a="1"/>
  <c r="N41" i="27" s="1"/>
  <c r="N27" i="27" a="1"/>
  <c r="N27" i="27" s="1"/>
  <c r="Z27" i="27" s="1"/>
  <c r="N38" i="27" a="1"/>
  <c r="N38" i="27" s="1"/>
  <c r="Z38" i="27" s="1"/>
  <c r="N14" i="27" a="1"/>
  <c r="N14" i="27" s="1"/>
  <c r="Z14" i="27" s="1"/>
  <c r="N13" i="27" a="1"/>
  <c r="N13" i="27" s="1"/>
  <c r="Z13" i="27" s="1"/>
  <c r="N12" i="27" a="1"/>
  <c r="N12" i="27" s="1"/>
  <c r="Z12" i="27" s="1"/>
  <c r="N3" i="27" a="1"/>
  <c r="N3" i="27" s="1"/>
  <c r="Z3" i="27" s="1"/>
  <c r="N39" i="27" a="1"/>
  <c r="N39" i="27" s="1"/>
  <c r="Z39" i="27" s="1"/>
  <c r="N24" i="27" a="1"/>
  <c r="N24" i="27" s="1"/>
  <c r="Z24" i="27" s="1"/>
  <c r="N36" i="27" a="1"/>
  <c r="N36" i="27" s="1"/>
  <c r="Z36" i="27" s="1"/>
  <c r="N43" i="27" a="1"/>
  <c r="N43" i="27" s="1"/>
  <c r="Z43" i="27" s="1"/>
  <c r="N29" i="27" a="1"/>
  <c r="N29" i="27" s="1"/>
  <c r="Z29" i="27" s="1"/>
  <c r="N15" i="27" a="1"/>
  <c r="N15" i="27" s="1"/>
  <c r="Z15" i="27" s="1"/>
  <c r="N23" i="27" a="1"/>
  <c r="N23" i="27" s="1"/>
  <c r="N21" i="27" a="1"/>
  <c r="N21" i="27" s="1"/>
  <c r="Z21" i="27" s="1"/>
  <c r="N20" i="27" a="1"/>
  <c r="N20" i="27" s="1"/>
  <c r="Z20" i="27" s="1"/>
  <c r="N7" i="27" a="1"/>
  <c r="N7" i="27" s="1"/>
  <c r="Z7" i="27" s="1"/>
  <c r="N9" i="27" a="1"/>
  <c r="N9" i="27" s="1"/>
  <c r="Z9" i="27" s="1"/>
  <c r="N8" i="27" a="1"/>
  <c r="N8" i="27" s="1"/>
  <c r="Z8" i="27" s="1"/>
  <c r="N34" i="27" a="1"/>
  <c r="N34" i="27" s="1"/>
  <c r="Z34" i="27" s="1"/>
  <c r="N48" i="27" a="1"/>
  <c r="N48" i="27" s="1"/>
  <c r="Z48" i="27" s="1"/>
  <c r="N33" i="27" a="1"/>
  <c r="N33" i="27" s="1"/>
  <c r="Z33" i="27" s="1"/>
  <c r="N19" i="27" a="1"/>
  <c r="N19" i="27" s="1"/>
  <c r="Z19" i="27" s="1"/>
  <c r="N47" i="27" a="1"/>
  <c r="N47" i="27" s="1"/>
  <c r="Z47" i="27" s="1"/>
  <c r="N18" i="27" a="1"/>
  <c r="N18" i="27" s="1"/>
  <c r="Z18" i="27" s="1"/>
  <c r="N6" i="27" a="1"/>
  <c r="N6" i="27" s="1"/>
  <c r="Z6" i="27" s="1"/>
  <c r="N32" i="27" a="1"/>
  <c r="N32" i="27" s="1"/>
  <c r="Z32" i="27" s="1"/>
  <c r="N17" i="27" a="1"/>
  <c r="N17" i="27" s="1"/>
  <c r="Z17" i="27" s="1"/>
  <c r="N5" i="27" a="1"/>
  <c r="N5" i="27" s="1"/>
  <c r="Z5" i="27" s="1"/>
  <c r="N37" i="27" a="1"/>
  <c r="N37" i="27" s="1"/>
  <c r="Z37" i="27" s="1"/>
  <c r="N35" i="27" a="1"/>
  <c r="N35" i="27" s="1"/>
  <c r="Z35" i="27" s="1"/>
  <c r="N46" i="27" a="1"/>
  <c r="N46" i="27" s="1"/>
  <c r="Z46" i="27" s="1"/>
  <c r="N45" i="27" a="1"/>
  <c r="N45" i="27" s="1"/>
  <c r="Z45" i="27" s="1"/>
  <c r="N31" i="27" a="1"/>
  <c r="N31" i="27" s="1"/>
  <c r="Z31" i="27" s="1"/>
  <c r="N4" i="27" a="1"/>
  <c r="N4" i="27" s="1"/>
  <c r="Z4" i="27" s="1"/>
  <c r="N10" i="27" a="1"/>
  <c r="N10" i="27" s="1"/>
  <c r="Z10" i="27" s="1"/>
  <c r="N22" i="27" a="1"/>
  <c r="N22" i="27" s="1"/>
  <c r="Z22" i="27" s="1"/>
  <c r="N44" i="27" a="1"/>
  <c r="N44" i="27" s="1"/>
  <c r="Z44" i="27" s="1"/>
  <c r="N30" i="27" a="1"/>
  <c r="N30" i="27" s="1"/>
  <c r="Z30" i="27" s="1"/>
  <c r="N16" i="27" a="1"/>
  <c r="N16" i="27" s="1"/>
  <c r="Z16" i="27" s="1"/>
  <c r="Z25" i="27"/>
  <c r="Z41" i="27"/>
  <c r="Z23" i="27"/>
  <c r="M3" i="26" l="1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972" i="26"/>
  <c r="M973" i="26"/>
  <c r="M974" i="26"/>
  <c r="M975" i="26"/>
  <c r="M976" i="26"/>
  <c r="M977" i="26"/>
  <c r="M978" i="26"/>
  <c r="M979" i="26"/>
  <c r="M980" i="26"/>
  <c r="M981" i="26"/>
  <c r="M982" i="26"/>
  <c r="M983" i="26"/>
  <c r="M984" i="26"/>
  <c r="M985" i="26"/>
  <c r="M986" i="26"/>
  <c r="M987" i="26"/>
  <c r="M988" i="26"/>
  <c r="M989" i="26"/>
  <c r="M990" i="26"/>
  <c r="M991" i="26"/>
  <c r="M992" i="26"/>
  <c r="M993" i="26"/>
  <c r="M994" i="26"/>
  <c r="M995" i="26"/>
  <c r="M996" i="26"/>
  <c r="M997" i="26"/>
  <c r="M998" i="26"/>
  <c r="M999" i="26"/>
  <c r="M1000" i="26"/>
  <c r="M1001" i="26"/>
  <c r="M1002" i="26"/>
  <c r="M1003" i="26"/>
  <c r="M1004" i="26"/>
  <c r="M1005" i="26"/>
  <c r="M1006" i="26"/>
  <c r="M1007" i="26"/>
  <c r="M1008" i="26"/>
  <c r="M1009" i="26"/>
  <c r="M1010" i="26"/>
  <c r="M1011" i="26"/>
  <c r="M1012" i="26"/>
  <c r="M1013" i="26"/>
  <c r="M1014" i="26"/>
  <c r="M1015" i="26"/>
  <c r="M1016" i="26"/>
  <c r="M1017" i="26"/>
  <c r="M1018" i="26"/>
  <c r="M1019" i="26"/>
  <c r="M1020" i="26"/>
  <c r="M1021" i="26"/>
  <c r="M1022" i="26"/>
  <c r="M1023" i="26"/>
  <c r="M1024" i="26"/>
  <c r="M1025" i="26"/>
  <c r="M1026" i="26"/>
  <c r="M1027" i="26"/>
  <c r="M1028" i="26"/>
  <c r="M1029" i="26"/>
  <c r="M1030" i="26"/>
  <c r="M1031" i="26"/>
  <c r="M1032" i="26"/>
  <c r="M1033" i="26"/>
  <c r="M1034" i="26"/>
  <c r="M1035" i="26"/>
  <c r="M1036" i="26"/>
  <c r="M1037" i="26"/>
  <c r="M1038" i="26"/>
  <c r="M1039" i="26"/>
  <c r="M1040" i="26"/>
  <c r="M1041" i="26"/>
  <c r="M1042" i="26"/>
  <c r="M1043" i="26"/>
  <c r="M1044" i="26"/>
  <c r="M1045" i="26"/>
  <c r="M1046" i="26"/>
  <c r="M1047" i="26"/>
  <c r="M1048" i="26"/>
  <c r="M1049" i="26"/>
  <c r="M1050" i="26"/>
  <c r="M1051" i="26"/>
  <c r="M1052" i="26"/>
  <c r="M1053" i="26"/>
  <c r="M1054" i="26"/>
  <c r="M1055" i="26"/>
  <c r="M1056" i="26"/>
  <c r="M1057" i="26"/>
  <c r="M1058" i="26"/>
  <c r="M1059" i="26"/>
  <c r="M1060" i="26"/>
  <c r="M1061" i="26"/>
  <c r="M1062" i="26"/>
  <c r="M1063" i="26"/>
  <c r="M1064" i="26"/>
  <c r="M1065" i="26"/>
  <c r="M1066" i="26"/>
  <c r="M1067" i="26"/>
  <c r="M1068" i="26"/>
  <c r="M1069" i="26"/>
  <c r="M1070" i="26"/>
  <c r="M1071" i="26"/>
  <c r="M1072" i="26"/>
  <c r="M1073" i="26"/>
  <c r="M1074" i="26"/>
  <c r="M1075" i="26"/>
  <c r="M1076" i="26"/>
  <c r="M1077" i="26"/>
  <c r="M1078" i="26"/>
  <c r="M1079" i="26"/>
  <c r="M1080" i="26"/>
  <c r="M1081" i="26"/>
  <c r="M1082" i="26"/>
  <c r="M1083" i="26"/>
  <c r="M1084" i="26"/>
  <c r="M1085" i="26"/>
  <c r="M1086" i="26"/>
  <c r="M1087" i="26"/>
  <c r="M1088" i="26"/>
  <c r="M1089" i="26"/>
  <c r="M1090" i="26"/>
  <c r="M1091" i="26"/>
  <c r="M1092" i="26"/>
  <c r="M1093" i="26"/>
  <c r="M1094" i="26"/>
  <c r="M1095" i="26"/>
  <c r="M1096" i="26"/>
  <c r="M1097" i="26"/>
  <c r="M1098" i="26"/>
  <c r="M1099" i="26"/>
  <c r="M1100" i="26"/>
  <c r="M1101" i="26"/>
  <c r="M1102" i="26"/>
  <c r="M1103" i="26"/>
  <c r="M1104" i="26"/>
  <c r="M1105" i="26"/>
  <c r="M1106" i="26"/>
  <c r="M1107" i="26"/>
  <c r="M1108" i="26"/>
  <c r="M1109" i="26"/>
  <c r="M1110" i="26"/>
  <c r="M1111" i="26"/>
  <c r="M1112" i="26"/>
  <c r="M1113" i="26"/>
  <c r="M1114" i="26"/>
  <c r="M1115" i="26"/>
  <c r="M1116" i="26"/>
  <c r="M1117" i="26"/>
  <c r="M1118" i="26"/>
  <c r="M1119" i="26"/>
  <c r="M1120" i="26"/>
  <c r="M1121" i="26"/>
  <c r="M1122" i="26"/>
  <c r="M1123" i="26"/>
  <c r="M1124" i="26"/>
  <c r="M1125" i="26"/>
  <c r="M1126" i="26"/>
  <c r="M1127" i="26"/>
  <c r="M1128" i="26"/>
  <c r="M1129" i="26"/>
  <c r="M1130" i="26"/>
  <c r="M1131" i="26"/>
  <c r="M1132" i="26"/>
  <c r="M1133" i="26"/>
  <c r="M1134" i="26"/>
  <c r="M1135" i="26"/>
  <c r="M1136" i="26"/>
  <c r="M1137" i="26"/>
  <c r="M1138" i="26"/>
  <c r="M1139" i="26"/>
  <c r="M1140" i="26"/>
  <c r="M1141" i="26"/>
  <c r="M1142" i="26"/>
  <c r="M1143" i="26"/>
  <c r="M1144" i="26"/>
  <c r="M1145" i="26"/>
  <c r="M1146" i="26"/>
  <c r="M1147" i="26"/>
  <c r="M1148" i="26"/>
  <c r="M1149" i="26"/>
  <c r="M1150" i="26"/>
  <c r="M1151" i="26"/>
  <c r="M1152" i="26"/>
  <c r="M1153" i="26"/>
  <c r="M1154" i="26"/>
  <c r="M1155" i="26"/>
  <c r="M1156" i="26"/>
  <c r="M1157" i="26"/>
  <c r="M1158" i="26"/>
  <c r="M1159" i="26"/>
  <c r="M1160" i="26"/>
  <c r="M1161" i="26"/>
  <c r="M1162" i="26"/>
  <c r="M1163" i="26"/>
  <c r="M1164" i="26"/>
  <c r="M1165" i="26"/>
  <c r="M1166" i="26"/>
  <c r="M1167" i="26"/>
  <c r="M1168" i="26"/>
  <c r="M1169" i="26"/>
  <c r="M1170" i="26"/>
  <c r="M1171" i="26"/>
  <c r="M1172" i="26"/>
  <c r="M1173" i="26"/>
  <c r="M1174" i="26"/>
  <c r="M1175" i="26"/>
  <c r="M1176" i="26"/>
  <c r="M1177" i="26"/>
  <c r="M1178" i="26"/>
  <c r="M1179" i="26"/>
  <c r="M1180" i="26"/>
  <c r="M1181" i="26"/>
  <c r="M1182" i="26"/>
  <c r="M1183" i="26"/>
  <c r="M1184" i="26"/>
  <c r="M1185" i="26"/>
  <c r="M1186" i="26"/>
  <c r="M1187" i="26"/>
  <c r="M1188" i="26"/>
  <c r="M1189" i="26"/>
  <c r="M1190" i="26"/>
  <c r="M1191" i="26"/>
  <c r="M1192" i="26"/>
  <c r="M1193" i="26"/>
  <c r="M1194" i="26"/>
  <c r="M1195" i="26"/>
  <c r="M1196" i="26"/>
  <c r="M1197" i="26"/>
  <c r="M1198" i="26"/>
  <c r="M1199" i="26"/>
  <c r="M1200" i="26"/>
  <c r="M1201" i="26"/>
  <c r="M1202" i="26"/>
  <c r="M1203" i="26"/>
  <c r="M1204" i="26"/>
  <c r="M1205" i="26"/>
  <c r="M1206" i="26"/>
  <c r="M1207" i="26"/>
  <c r="M1208" i="26"/>
  <c r="M1209" i="26"/>
  <c r="M1210" i="26"/>
  <c r="M1211" i="26"/>
  <c r="M1212" i="26"/>
  <c r="M1213" i="26"/>
  <c r="M1214" i="26"/>
  <c r="M1215" i="26"/>
  <c r="M1216" i="26"/>
  <c r="M1217" i="26"/>
  <c r="M1218" i="26"/>
  <c r="M1219" i="26"/>
  <c r="M1220" i="26"/>
  <c r="M1221" i="26"/>
  <c r="M1222" i="26"/>
  <c r="M1223" i="26"/>
  <c r="M1224" i="26"/>
  <c r="M1225" i="26"/>
  <c r="M1226" i="26"/>
  <c r="M1227" i="26"/>
  <c r="M1228" i="26"/>
  <c r="M1229" i="26"/>
  <c r="M1230" i="26"/>
  <c r="M1231" i="26"/>
  <c r="M1232" i="26"/>
  <c r="M1233" i="26"/>
  <c r="M1234" i="26"/>
  <c r="M1235" i="26"/>
  <c r="M1236" i="26"/>
  <c r="M1237" i="26"/>
  <c r="M1238" i="26"/>
  <c r="M1239" i="26"/>
  <c r="M1240" i="26"/>
  <c r="M1241" i="26"/>
  <c r="M1242" i="26"/>
  <c r="M1243" i="26"/>
  <c r="M1244" i="26"/>
  <c r="M1245" i="26"/>
  <c r="M1246" i="26"/>
  <c r="M1247" i="26"/>
  <c r="M1248" i="26"/>
  <c r="M1249" i="26"/>
  <c r="M1250" i="26"/>
  <c r="M1251" i="26"/>
  <c r="M1252" i="26"/>
  <c r="M1253" i="26"/>
  <c r="M1254" i="26"/>
  <c r="M1255" i="26"/>
  <c r="M1256" i="26"/>
  <c r="M1257" i="26"/>
  <c r="M1258" i="26"/>
  <c r="M1259" i="26"/>
  <c r="M1260" i="26"/>
  <c r="M1261" i="26"/>
  <c r="M1262" i="26"/>
  <c r="M1263" i="26"/>
  <c r="M1264" i="26"/>
  <c r="M1265" i="26"/>
  <c r="M1266" i="26"/>
  <c r="M1267" i="26"/>
  <c r="M1268" i="26"/>
  <c r="M1269" i="26"/>
  <c r="M1270" i="26"/>
  <c r="M1271" i="26"/>
  <c r="M1272" i="26"/>
  <c r="M1273" i="26"/>
  <c r="M1274" i="26"/>
  <c r="M1275" i="26"/>
  <c r="M1276" i="26"/>
  <c r="M1277" i="26"/>
  <c r="M1278" i="26"/>
  <c r="M1279" i="26"/>
  <c r="M1280" i="26"/>
  <c r="M1281" i="26"/>
  <c r="M1282" i="26"/>
  <c r="M1283" i="26"/>
  <c r="M1284" i="26"/>
  <c r="M1285" i="26"/>
  <c r="M1286" i="26"/>
  <c r="M1287" i="26"/>
  <c r="M1288" i="26"/>
  <c r="M1289" i="26"/>
  <c r="M1290" i="26"/>
  <c r="M1291" i="26"/>
  <c r="M1292" i="26"/>
  <c r="M1293" i="26"/>
  <c r="M1294" i="26"/>
  <c r="M1295" i="26"/>
  <c r="M1296" i="26"/>
  <c r="M1297" i="26"/>
  <c r="M1298" i="26"/>
  <c r="M1299" i="26"/>
  <c r="M1300" i="26"/>
  <c r="M1301" i="26"/>
  <c r="M1302" i="26"/>
  <c r="M1303" i="26"/>
  <c r="M1304" i="26"/>
  <c r="M1305" i="26"/>
  <c r="M1306" i="26"/>
  <c r="M1307" i="26"/>
  <c r="M1308" i="26"/>
  <c r="M1309" i="26"/>
  <c r="M1310" i="26"/>
  <c r="M1311" i="26"/>
  <c r="M1312" i="26"/>
  <c r="M1313" i="26"/>
  <c r="M1314" i="26"/>
  <c r="M1315" i="26"/>
  <c r="M1316" i="26"/>
  <c r="M1317" i="26"/>
  <c r="M1318" i="26"/>
  <c r="M1319" i="26"/>
  <c r="M1320" i="26"/>
  <c r="M1321" i="26"/>
  <c r="M1322" i="26"/>
  <c r="M1323" i="26"/>
  <c r="M1324" i="26"/>
  <c r="M1325" i="26"/>
  <c r="M1326" i="26"/>
  <c r="M1327" i="26"/>
  <c r="M1328" i="26"/>
  <c r="M1329" i="26"/>
  <c r="M1330" i="26"/>
  <c r="M1331" i="26"/>
  <c r="M1332" i="26"/>
  <c r="M1333" i="26"/>
  <c r="M1334" i="26"/>
  <c r="M1335" i="26"/>
  <c r="M1336" i="26"/>
  <c r="M1337" i="26"/>
  <c r="M1338" i="26"/>
  <c r="M1339" i="26"/>
  <c r="M1340" i="26"/>
  <c r="M1341" i="26"/>
  <c r="M1342" i="26"/>
  <c r="M1343" i="26"/>
  <c r="M1344" i="26"/>
  <c r="M1345" i="26"/>
  <c r="M1346" i="26"/>
  <c r="M1347" i="26"/>
  <c r="M1348" i="26"/>
  <c r="M1349" i="26"/>
  <c r="M1350" i="26"/>
  <c r="M1351" i="26"/>
  <c r="M1352" i="26"/>
  <c r="M1353" i="26"/>
  <c r="M1354" i="26"/>
  <c r="M1355" i="26"/>
  <c r="M1356" i="26"/>
  <c r="M1357" i="26"/>
  <c r="M1358" i="26"/>
  <c r="M1359" i="26"/>
  <c r="M1360" i="26"/>
  <c r="M1361" i="26"/>
  <c r="M1362" i="26"/>
  <c r="M1363" i="26"/>
  <c r="M1364" i="26"/>
  <c r="M1365" i="26"/>
  <c r="M1366" i="26"/>
  <c r="M1367" i="26"/>
  <c r="M1368" i="26"/>
  <c r="M1369" i="26"/>
  <c r="M1370" i="26"/>
  <c r="M1371" i="26"/>
  <c r="M1372" i="26"/>
  <c r="M1373" i="26"/>
  <c r="M1374" i="26"/>
  <c r="M1375" i="26"/>
  <c r="M1376" i="26"/>
  <c r="M1377" i="26"/>
  <c r="M1378" i="26"/>
  <c r="M1379" i="26"/>
  <c r="M1380" i="26"/>
  <c r="M1381" i="26"/>
  <c r="M1382" i="26"/>
  <c r="M1383" i="26"/>
  <c r="M1384" i="26"/>
  <c r="M1385" i="26"/>
  <c r="M1386" i="26"/>
  <c r="M1387" i="26"/>
  <c r="M1388" i="26"/>
  <c r="M1389" i="26"/>
  <c r="M1390" i="26"/>
  <c r="M1391" i="26"/>
  <c r="M1392" i="26"/>
  <c r="M1393" i="26"/>
  <c r="M1394" i="26"/>
  <c r="M1395" i="26"/>
  <c r="M1396" i="26"/>
  <c r="M1397" i="26"/>
  <c r="M1398" i="26"/>
  <c r="M1399" i="26"/>
  <c r="M1400" i="26"/>
  <c r="M1401" i="26"/>
  <c r="M1402" i="26"/>
  <c r="M1403" i="26"/>
  <c r="M1404" i="26"/>
  <c r="M1405" i="26"/>
  <c r="M1406" i="26"/>
  <c r="M1407" i="26"/>
  <c r="M1408" i="26"/>
  <c r="M1409" i="26"/>
  <c r="M1410" i="26"/>
  <c r="M1411" i="26"/>
  <c r="M1412" i="26"/>
  <c r="M1413" i="26"/>
  <c r="M1414" i="26"/>
  <c r="M1415" i="26"/>
  <c r="M1416" i="26"/>
  <c r="M1417" i="26"/>
  <c r="M1418" i="26"/>
  <c r="M1419" i="26"/>
  <c r="M1420" i="26"/>
  <c r="M1421" i="26"/>
  <c r="M1422" i="26"/>
  <c r="M1423" i="26"/>
  <c r="M1424" i="26"/>
  <c r="M1425" i="26"/>
  <c r="M1426" i="26"/>
  <c r="M1427" i="26"/>
  <c r="M1428" i="26"/>
  <c r="M1429" i="26"/>
  <c r="M1430" i="26"/>
  <c r="M1431" i="26"/>
  <c r="M1432" i="26"/>
  <c r="M1433" i="26"/>
  <c r="M1434" i="26"/>
  <c r="M1435" i="26"/>
  <c r="M1436" i="26"/>
  <c r="M1437" i="26"/>
  <c r="M1438" i="26"/>
  <c r="M1439" i="26"/>
  <c r="M1440" i="26"/>
  <c r="M1441" i="26"/>
  <c r="M1442" i="26"/>
  <c r="M1443" i="26"/>
  <c r="M1444" i="26"/>
  <c r="M1445" i="26"/>
  <c r="M1446" i="26"/>
  <c r="M1447" i="26"/>
  <c r="M1448" i="26"/>
  <c r="M1449" i="26"/>
  <c r="M1450" i="26"/>
  <c r="M1451" i="26"/>
  <c r="M1452" i="26"/>
  <c r="M1453" i="26"/>
  <c r="M1454" i="26"/>
  <c r="M1455" i="26"/>
  <c r="M1456" i="26"/>
  <c r="M1457" i="26"/>
  <c r="M1458" i="26"/>
  <c r="M1459" i="26"/>
  <c r="M1460" i="26"/>
  <c r="M1461" i="26"/>
  <c r="M1462" i="26"/>
  <c r="M1463" i="26"/>
  <c r="M1464" i="26"/>
  <c r="M1465" i="26"/>
  <c r="M1466" i="26"/>
  <c r="M1467" i="26"/>
  <c r="M1468" i="26"/>
  <c r="M1469" i="26"/>
  <c r="M1470" i="26"/>
  <c r="M1471" i="26"/>
  <c r="M1472" i="26"/>
  <c r="M1473" i="26"/>
  <c r="M1474" i="26"/>
  <c r="M1475" i="26"/>
  <c r="M1476" i="26"/>
  <c r="M1477" i="26"/>
  <c r="M1478" i="26"/>
  <c r="M1479" i="26"/>
  <c r="M1480" i="26"/>
  <c r="M1481" i="26"/>
  <c r="M1482" i="26"/>
  <c r="M1483" i="26"/>
  <c r="M1484" i="26"/>
  <c r="M1485" i="26"/>
  <c r="M1486" i="26"/>
  <c r="M1487" i="26"/>
  <c r="M1488" i="26"/>
  <c r="M1489" i="26"/>
  <c r="M1490" i="26"/>
  <c r="M1491" i="26"/>
  <c r="M1492" i="26"/>
  <c r="M1493" i="26"/>
  <c r="M1494" i="26"/>
  <c r="M1495" i="26"/>
  <c r="M1496" i="26"/>
  <c r="M1497" i="26"/>
  <c r="M1498" i="26"/>
  <c r="M1499" i="26"/>
  <c r="M1500" i="26"/>
  <c r="M1501" i="26"/>
  <c r="M1502" i="26"/>
  <c r="M1503" i="26"/>
  <c r="M1504" i="26"/>
  <c r="M1505" i="26"/>
  <c r="M1506" i="26"/>
  <c r="M1507" i="26"/>
  <c r="M1508" i="26"/>
  <c r="M1509" i="26"/>
  <c r="M1510" i="26"/>
  <c r="M1511" i="26"/>
  <c r="M1512" i="26"/>
  <c r="M1513" i="26"/>
  <c r="M1514" i="26"/>
  <c r="M1515" i="26"/>
  <c r="M1516" i="26"/>
  <c r="M1517" i="26"/>
  <c r="M1518" i="26"/>
  <c r="M1519" i="26"/>
  <c r="M1520" i="26"/>
  <c r="M1521" i="26"/>
  <c r="M1522" i="26"/>
  <c r="M1523" i="26"/>
  <c r="M1524" i="26"/>
  <c r="M1525" i="26"/>
  <c r="M1526" i="26"/>
  <c r="M1527" i="26"/>
  <c r="M1528" i="26"/>
  <c r="M1529" i="26"/>
  <c r="M1530" i="26"/>
  <c r="M1531" i="26"/>
  <c r="M1532" i="26"/>
  <c r="M1533" i="26"/>
  <c r="M1534" i="26"/>
  <c r="M1535" i="26"/>
  <c r="M1536" i="26"/>
  <c r="M1537" i="26"/>
  <c r="M1538" i="26"/>
  <c r="M1539" i="26"/>
  <c r="M1540" i="26"/>
  <c r="M1541" i="26"/>
  <c r="M1542" i="26"/>
  <c r="M1543" i="26"/>
  <c r="M1544" i="26"/>
  <c r="M1545" i="26"/>
  <c r="M1546" i="26"/>
  <c r="M1547" i="26"/>
  <c r="M1548" i="26"/>
  <c r="M1549" i="26"/>
  <c r="M1550" i="26"/>
  <c r="M1551" i="26"/>
  <c r="M1552" i="26"/>
  <c r="M1553" i="26"/>
  <c r="M1554" i="26"/>
  <c r="M1555" i="26"/>
  <c r="M1556" i="26"/>
  <c r="M1557" i="26"/>
  <c r="M1558" i="26"/>
  <c r="M1559" i="26"/>
  <c r="M1560" i="26"/>
  <c r="M1561" i="26"/>
  <c r="M1562" i="26"/>
  <c r="M1563" i="26"/>
  <c r="M1564" i="26"/>
  <c r="M1565" i="26"/>
  <c r="M1566" i="26"/>
  <c r="M1567" i="26"/>
  <c r="M1568" i="26"/>
  <c r="M1569" i="26"/>
  <c r="M1570" i="26"/>
  <c r="M1571" i="26"/>
  <c r="M1572" i="26"/>
  <c r="M1573" i="26"/>
  <c r="M1574" i="26"/>
  <c r="M1575" i="26"/>
  <c r="M1576" i="26"/>
  <c r="M1577" i="26"/>
  <c r="M1578" i="26"/>
  <c r="M1579" i="26"/>
  <c r="M1580" i="26"/>
  <c r="M1581" i="26"/>
  <c r="M1582" i="26"/>
  <c r="M1583" i="26"/>
  <c r="M1584" i="26"/>
  <c r="M1585" i="26"/>
  <c r="M1586" i="26"/>
  <c r="M1587" i="26"/>
  <c r="M1588" i="26"/>
  <c r="M1589" i="26"/>
  <c r="M1590" i="26"/>
  <c r="M1591" i="26"/>
  <c r="M1592" i="26"/>
  <c r="M1593" i="26"/>
  <c r="M1594" i="26"/>
  <c r="M1595" i="26"/>
  <c r="M1596" i="26"/>
  <c r="M1597" i="26"/>
  <c r="M1598" i="26"/>
  <c r="M1599" i="26"/>
  <c r="M1600" i="26"/>
  <c r="M1601" i="26"/>
  <c r="M1602" i="26"/>
  <c r="M1603" i="26"/>
  <c r="M1604" i="26"/>
  <c r="M1605" i="26"/>
  <c r="M1606" i="26"/>
  <c r="M1607" i="26"/>
  <c r="M1608" i="26"/>
  <c r="M1609" i="26"/>
  <c r="M1610" i="26"/>
  <c r="M1611" i="26"/>
  <c r="M1612" i="26"/>
  <c r="M1613" i="26"/>
  <c r="M1614" i="26"/>
  <c r="M1615" i="26"/>
  <c r="M1616" i="26"/>
  <c r="M1617" i="26"/>
  <c r="M1618" i="26"/>
  <c r="M1619" i="26"/>
  <c r="M1620" i="26"/>
  <c r="M1621" i="26"/>
  <c r="M1622" i="26"/>
  <c r="M1623" i="26"/>
  <c r="M1624" i="26"/>
  <c r="M1625" i="26"/>
  <c r="M1626" i="26"/>
  <c r="M1627" i="26"/>
  <c r="M1628" i="26"/>
  <c r="M1629" i="26"/>
  <c r="M1630" i="26"/>
  <c r="M1631" i="26"/>
  <c r="M1632" i="26"/>
  <c r="M1633" i="26"/>
  <c r="M1634" i="26"/>
  <c r="M1635" i="26"/>
  <c r="M1636" i="26"/>
  <c r="M1637" i="26"/>
  <c r="M1638" i="26"/>
  <c r="M1639" i="26"/>
  <c r="M1640" i="26"/>
  <c r="M1641" i="26"/>
  <c r="M1642" i="26"/>
  <c r="M1643" i="26"/>
  <c r="M1644" i="26"/>
  <c r="M1645" i="26"/>
  <c r="M1646" i="26"/>
  <c r="M1647" i="26"/>
  <c r="M1648" i="26"/>
  <c r="M1649" i="26"/>
  <c r="M1650" i="26"/>
  <c r="M1651" i="26"/>
  <c r="M1652" i="26"/>
  <c r="M1653" i="26"/>
  <c r="M1654" i="26"/>
  <c r="M1655" i="26"/>
  <c r="M1656" i="26"/>
  <c r="M1657" i="26"/>
  <c r="M1658" i="26"/>
  <c r="M1659" i="26"/>
  <c r="M1660" i="26"/>
  <c r="M1661" i="26"/>
  <c r="M1662" i="26"/>
  <c r="M1663" i="26"/>
  <c r="M1664" i="26"/>
  <c r="M1665" i="26"/>
  <c r="M1666" i="26"/>
  <c r="M1667" i="26"/>
  <c r="M1668" i="26"/>
  <c r="M1669" i="26"/>
  <c r="M1670" i="26"/>
  <c r="M1671" i="26"/>
  <c r="M1672" i="26"/>
  <c r="M1673" i="26"/>
  <c r="M1674" i="26"/>
  <c r="M1675" i="26"/>
  <c r="M1676" i="26"/>
  <c r="M1677" i="26"/>
  <c r="M1678" i="26"/>
  <c r="M1679" i="26"/>
  <c r="M1680" i="26"/>
  <c r="M1681" i="26"/>
  <c r="M1682" i="26"/>
  <c r="M1683" i="26"/>
  <c r="M1684" i="26"/>
  <c r="M1685" i="26"/>
  <c r="M1686" i="26"/>
  <c r="M1687" i="26"/>
  <c r="M1688" i="26"/>
  <c r="M1689" i="26"/>
  <c r="M1690" i="26"/>
  <c r="M1691" i="26"/>
  <c r="M1692" i="26"/>
  <c r="M1693" i="26"/>
  <c r="M1694" i="26"/>
  <c r="M1695" i="26"/>
  <c r="M1696" i="26"/>
  <c r="M1697" i="26"/>
  <c r="M1698" i="26"/>
  <c r="M1699" i="26"/>
  <c r="M1700" i="26"/>
  <c r="M1701" i="26"/>
  <c r="M1702" i="26"/>
  <c r="M1703" i="26"/>
  <c r="M1704" i="26"/>
  <c r="M1705" i="26"/>
  <c r="M1706" i="26"/>
  <c r="M1707" i="26"/>
  <c r="M1708" i="26"/>
  <c r="M1709" i="26"/>
  <c r="M1710" i="26"/>
  <c r="M1711" i="26"/>
  <c r="M1712" i="26"/>
  <c r="M1713" i="26"/>
  <c r="M1714" i="26"/>
  <c r="M1715" i="26"/>
  <c r="M1716" i="26"/>
  <c r="M1717" i="26"/>
  <c r="M1718" i="26"/>
  <c r="M1719" i="26"/>
  <c r="M1720" i="26"/>
  <c r="M1721" i="26"/>
  <c r="M1722" i="26"/>
  <c r="M1723" i="26"/>
  <c r="M1724" i="26"/>
  <c r="M1725" i="26"/>
  <c r="M1726" i="26"/>
  <c r="M1727" i="26"/>
  <c r="M1728" i="26"/>
  <c r="M1729" i="26"/>
  <c r="M1730" i="26"/>
  <c r="M1731" i="26"/>
  <c r="M1732" i="26"/>
  <c r="M1733" i="26"/>
  <c r="M1734" i="26"/>
  <c r="M1735" i="26"/>
  <c r="M1736" i="26"/>
  <c r="M1737" i="26"/>
  <c r="M1738" i="26"/>
  <c r="M1739" i="26"/>
  <c r="M1740" i="26"/>
  <c r="M1741" i="26"/>
  <c r="M1742" i="26"/>
  <c r="M1743" i="26"/>
  <c r="M1744" i="26"/>
  <c r="M1745" i="26"/>
  <c r="M1746" i="26"/>
  <c r="M1747" i="26"/>
  <c r="M1748" i="26"/>
  <c r="M1749" i="26"/>
  <c r="M1750" i="26"/>
  <c r="M1751" i="26"/>
  <c r="M1752" i="26"/>
  <c r="M1753" i="26"/>
  <c r="M1754" i="26"/>
  <c r="M1755" i="26"/>
  <c r="M1756" i="26"/>
  <c r="M1757" i="26"/>
  <c r="M1758" i="26"/>
  <c r="M1759" i="26"/>
  <c r="M1760" i="26"/>
  <c r="M1761" i="26"/>
  <c r="M1762" i="26"/>
  <c r="M1763" i="26"/>
  <c r="M1764" i="26"/>
  <c r="M1765" i="26"/>
  <c r="M1766" i="26"/>
  <c r="M1767" i="26"/>
  <c r="M1768" i="26"/>
  <c r="M1769" i="26"/>
  <c r="M1770" i="26"/>
  <c r="M1771" i="26"/>
  <c r="M1772" i="26"/>
  <c r="M1773" i="26"/>
  <c r="M1774" i="26"/>
  <c r="M1775" i="26"/>
  <c r="M1776" i="26"/>
  <c r="M1777" i="26"/>
  <c r="M1778" i="26"/>
  <c r="M1779" i="26"/>
  <c r="M1780" i="26"/>
  <c r="M1781" i="26"/>
  <c r="M1782" i="26"/>
  <c r="M1783" i="26"/>
  <c r="M1784" i="26"/>
  <c r="M1785" i="26"/>
  <c r="M1786" i="26"/>
  <c r="M1787" i="26"/>
  <c r="M1788" i="26"/>
  <c r="M1789" i="26"/>
  <c r="M1790" i="26"/>
  <c r="M1791" i="26"/>
  <c r="M1792" i="26"/>
  <c r="M1793" i="26"/>
  <c r="M1794" i="26"/>
  <c r="M1795" i="26"/>
  <c r="M1796" i="26"/>
  <c r="M1797" i="26"/>
  <c r="M1798" i="26"/>
  <c r="M1799" i="26"/>
  <c r="M1800" i="26"/>
  <c r="M1801" i="26"/>
  <c r="M1802" i="26"/>
  <c r="M1803" i="26"/>
  <c r="M1804" i="26"/>
  <c r="M1805" i="26"/>
  <c r="M1806" i="26"/>
  <c r="M1807" i="26"/>
  <c r="M1808" i="26"/>
  <c r="M1809" i="26"/>
  <c r="M1810" i="26"/>
  <c r="M1811" i="26"/>
  <c r="M1812" i="26"/>
  <c r="M1813" i="26"/>
  <c r="M1814" i="26"/>
  <c r="M1815" i="26"/>
  <c r="M1816" i="26"/>
  <c r="M1817" i="26"/>
  <c r="M1818" i="26"/>
  <c r="M1819" i="26"/>
  <c r="M1820" i="26"/>
  <c r="M1821" i="26"/>
  <c r="M1822" i="26"/>
  <c r="M1823" i="26"/>
  <c r="M1824" i="26"/>
  <c r="M1825" i="26"/>
  <c r="M1826" i="26"/>
  <c r="M1827" i="26"/>
  <c r="M1828" i="26"/>
  <c r="M1829" i="26"/>
  <c r="M1830" i="26"/>
  <c r="M1831" i="26"/>
  <c r="M1832" i="26"/>
  <c r="M1833" i="26"/>
  <c r="M1834" i="26"/>
  <c r="M1835" i="26"/>
  <c r="M1836" i="26"/>
  <c r="M1837" i="26"/>
  <c r="M1838" i="26"/>
  <c r="M1839" i="26"/>
  <c r="M1840" i="26"/>
  <c r="M1841" i="26"/>
  <c r="M1842" i="26"/>
  <c r="M1843" i="26"/>
  <c r="M1844" i="26"/>
  <c r="M1845" i="26"/>
  <c r="M1846" i="26"/>
  <c r="M1847" i="26"/>
  <c r="M1848" i="26"/>
  <c r="M1849" i="26"/>
  <c r="M1850" i="26"/>
  <c r="M1851" i="26"/>
  <c r="M1852" i="26"/>
  <c r="M1853" i="26"/>
  <c r="M1854" i="26"/>
  <c r="M1855" i="26"/>
  <c r="M1856" i="26"/>
  <c r="M1857" i="26"/>
  <c r="M1858" i="26"/>
  <c r="M1859" i="26"/>
  <c r="M1860" i="26"/>
  <c r="M1861" i="26"/>
  <c r="M1862" i="26"/>
  <c r="M1863" i="26"/>
  <c r="M1864" i="26"/>
  <c r="M1865" i="26"/>
  <c r="M1866" i="26"/>
  <c r="M1867" i="26"/>
  <c r="M1868" i="26"/>
  <c r="M1869" i="26"/>
  <c r="M1870" i="26"/>
  <c r="M1871" i="26"/>
  <c r="M1872" i="26"/>
  <c r="M1873" i="26"/>
  <c r="M1874" i="26"/>
  <c r="M1875" i="26"/>
  <c r="M1876" i="26"/>
  <c r="M1877" i="26"/>
  <c r="M1878" i="26"/>
  <c r="M1879" i="26"/>
  <c r="M1880" i="26"/>
  <c r="M1881" i="26"/>
  <c r="M1882" i="26"/>
  <c r="M1883" i="26"/>
  <c r="M1884" i="26"/>
  <c r="M1885" i="26"/>
  <c r="M1886" i="26"/>
  <c r="M1887" i="26"/>
  <c r="M1888" i="26"/>
  <c r="M1889" i="26"/>
  <c r="M1890" i="26"/>
  <c r="M1891" i="26"/>
  <c r="M1892" i="26"/>
  <c r="M1893" i="26"/>
  <c r="M1894" i="26"/>
  <c r="M1895" i="26"/>
  <c r="M1896" i="26"/>
  <c r="M1897" i="26"/>
  <c r="M1898" i="26"/>
  <c r="M1899" i="26"/>
  <c r="M1900" i="26"/>
  <c r="M1901" i="26"/>
  <c r="M1902" i="26"/>
  <c r="M1903" i="26"/>
  <c r="M1904" i="26"/>
  <c r="M1905" i="26"/>
  <c r="M1906" i="26"/>
  <c r="M1907" i="26"/>
  <c r="M1908" i="26"/>
  <c r="M1909" i="26"/>
  <c r="M1910" i="26"/>
  <c r="M1911" i="26"/>
  <c r="M1912" i="26"/>
  <c r="M1913" i="26"/>
  <c r="M1914" i="26"/>
  <c r="M1915" i="26"/>
  <c r="M1916" i="26"/>
  <c r="M1917" i="26"/>
  <c r="M1918" i="26"/>
  <c r="M1919" i="26"/>
  <c r="M1920" i="26"/>
  <c r="M1921" i="26"/>
  <c r="M1922" i="26"/>
  <c r="M1923" i="26"/>
  <c r="M1924" i="26"/>
  <c r="M1925" i="26"/>
  <c r="M1926" i="26"/>
  <c r="M1927" i="26"/>
  <c r="M1928" i="26"/>
  <c r="M1929" i="26"/>
  <c r="M1930" i="26"/>
  <c r="M1931" i="26"/>
  <c r="M1932" i="26"/>
  <c r="M1933" i="26"/>
  <c r="M1934" i="26"/>
  <c r="M1935" i="26"/>
  <c r="M1936" i="26"/>
  <c r="M1937" i="26"/>
  <c r="M1938" i="26"/>
  <c r="M1939" i="26"/>
  <c r="M1940" i="26"/>
  <c r="M1941" i="26"/>
  <c r="M1942" i="26"/>
  <c r="M1943" i="26"/>
  <c r="M1944" i="26"/>
  <c r="M1945" i="26"/>
  <c r="M1946" i="26"/>
  <c r="M1947" i="26"/>
  <c r="M1948" i="26"/>
  <c r="M1949" i="26"/>
  <c r="M1950" i="26"/>
  <c r="M1951" i="26"/>
  <c r="M1952" i="26"/>
  <c r="M1953" i="26"/>
  <c r="M1954" i="26"/>
  <c r="M1955" i="26"/>
  <c r="M1956" i="26"/>
  <c r="M1957" i="26"/>
  <c r="M1958" i="26"/>
  <c r="M1959" i="26"/>
  <c r="M1960" i="26"/>
  <c r="M1961" i="26"/>
  <c r="M1962" i="26"/>
  <c r="M1963" i="26"/>
  <c r="M1964" i="26"/>
  <c r="M1965" i="26"/>
  <c r="M1966" i="26"/>
  <c r="M1967" i="26"/>
  <c r="M1968" i="26"/>
  <c r="M1969" i="26"/>
  <c r="M1970" i="26"/>
  <c r="M1971" i="26"/>
  <c r="M1972" i="26"/>
  <c r="M1973" i="26"/>
  <c r="M1974" i="26"/>
  <c r="M1975" i="26"/>
  <c r="M1976" i="26"/>
  <c r="M1977" i="26"/>
  <c r="M1978" i="26"/>
  <c r="M1979" i="26"/>
  <c r="M1980" i="26"/>
  <c r="M1981" i="26"/>
  <c r="M1982" i="26"/>
  <c r="M1983" i="26"/>
  <c r="M1984" i="26"/>
  <c r="M1985" i="26"/>
  <c r="M1986" i="26"/>
  <c r="M1987" i="26"/>
  <c r="M1988" i="26"/>
  <c r="M1989" i="26"/>
  <c r="M1990" i="26"/>
  <c r="M1991" i="26"/>
  <c r="M1992" i="26"/>
  <c r="M1993" i="26"/>
  <c r="M1994" i="26"/>
  <c r="M1995" i="26"/>
  <c r="M1996" i="26"/>
  <c r="M1997" i="26"/>
  <c r="M1998" i="26"/>
  <c r="M1999" i="26"/>
  <c r="M2000" i="26"/>
  <c r="M2001" i="26"/>
  <c r="M2002" i="26"/>
  <c r="M2003" i="26"/>
  <c r="M2004" i="26"/>
  <c r="M2005" i="26"/>
  <c r="M2006" i="26"/>
  <c r="M2007" i="26"/>
  <c r="M2008" i="26"/>
  <c r="M2009" i="26"/>
  <c r="M2010" i="26"/>
  <c r="M2011" i="26"/>
  <c r="M2012" i="26"/>
  <c r="M2013" i="26"/>
  <c r="M2014" i="26"/>
  <c r="M2015" i="26"/>
  <c r="M2016" i="26"/>
  <c r="M2017" i="26"/>
  <c r="M2018" i="26"/>
  <c r="M2019" i="26"/>
  <c r="M2020" i="26"/>
  <c r="M2021" i="26"/>
  <c r="M2022" i="26"/>
  <c r="M2023" i="26"/>
  <c r="M2024" i="26"/>
  <c r="M2025" i="26"/>
  <c r="M2026" i="26"/>
  <c r="M2027" i="26"/>
  <c r="M2028" i="26"/>
  <c r="M2029" i="26"/>
  <c r="M2030" i="26"/>
  <c r="M2031" i="26"/>
  <c r="M2032" i="26"/>
  <c r="M2033" i="26"/>
  <c r="M2034" i="26"/>
  <c r="M2035" i="26"/>
  <c r="M2036" i="26"/>
  <c r="M2037" i="26"/>
  <c r="M2038" i="26"/>
  <c r="M2039" i="26"/>
  <c r="M2040" i="26"/>
  <c r="M2041" i="26"/>
  <c r="M2042" i="26"/>
  <c r="M2043" i="26"/>
  <c r="M2044" i="26"/>
  <c r="M2045" i="26"/>
  <c r="M2046" i="26"/>
  <c r="M2047" i="26"/>
  <c r="M2048" i="26"/>
  <c r="M2049" i="26"/>
  <c r="M2050" i="26"/>
  <c r="M2051" i="26"/>
  <c r="M2052" i="26"/>
  <c r="M2053" i="26"/>
  <c r="M2054" i="26"/>
  <c r="M2055" i="26"/>
  <c r="M2056" i="26"/>
  <c r="M2057" i="26"/>
  <c r="M2058" i="26"/>
  <c r="M2059" i="26"/>
  <c r="M2060" i="26"/>
  <c r="M2061" i="26"/>
  <c r="M2062" i="26"/>
  <c r="M2063" i="26"/>
  <c r="M2064" i="26"/>
  <c r="M2065" i="26"/>
  <c r="M2066" i="26"/>
  <c r="M2067" i="26"/>
  <c r="M2068" i="26"/>
  <c r="M2069" i="26"/>
  <c r="M2070" i="26"/>
  <c r="M2071" i="26"/>
  <c r="M2072" i="26"/>
  <c r="M2073" i="26"/>
  <c r="M2074" i="26"/>
  <c r="M2075" i="26"/>
  <c r="M2076" i="26"/>
  <c r="M2077" i="26"/>
  <c r="M2078" i="26"/>
  <c r="M2079" i="26"/>
  <c r="M2080" i="26"/>
  <c r="M2081" i="26"/>
  <c r="M2082" i="26"/>
  <c r="M2083" i="26"/>
  <c r="M2084" i="26"/>
  <c r="M2085" i="26"/>
  <c r="M2086" i="26"/>
  <c r="M2087" i="26"/>
  <c r="M2088" i="26"/>
  <c r="M2089" i="26"/>
  <c r="M2090" i="26"/>
  <c r="M2091" i="26"/>
  <c r="M2092" i="26"/>
  <c r="M2093" i="26"/>
  <c r="M2094" i="26"/>
  <c r="M2095" i="26"/>
  <c r="M2096" i="26"/>
  <c r="M2097" i="26"/>
  <c r="M2098" i="26"/>
  <c r="M2099" i="26"/>
  <c r="M2100" i="26"/>
  <c r="M2101" i="26"/>
  <c r="M2102" i="26"/>
  <c r="M2103" i="26"/>
  <c r="M2104" i="26"/>
  <c r="M2105" i="26"/>
  <c r="M2106" i="26"/>
  <c r="M2107" i="26"/>
  <c r="M2108" i="26"/>
  <c r="M2109" i="26"/>
  <c r="M2110" i="26"/>
  <c r="M2111" i="26"/>
  <c r="M2112" i="26"/>
  <c r="M2113" i="26"/>
  <c r="M2114" i="26"/>
  <c r="M2115" i="26"/>
  <c r="M2116" i="26"/>
  <c r="M2117" i="26"/>
  <c r="M2118" i="26"/>
  <c r="M2119" i="26"/>
  <c r="M2120" i="26"/>
  <c r="M2121" i="26"/>
  <c r="M2122" i="26"/>
  <c r="M2123" i="26"/>
  <c r="M2124" i="26"/>
  <c r="M2125" i="26"/>
  <c r="M2126" i="26"/>
  <c r="M2127" i="26"/>
  <c r="M2128" i="26"/>
  <c r="M2129" i="26"/>
  <c r="M2130" i="26"/>
  <c r="M2131" i="26"/>
  <c r="M2132" i="26"/>
  <c r="M2133" i="26"/>
  <c r="M2134" i="26"/>
  <c r="M2135" i="26"/>
  <c r="M2136" i="26"/>
  <c r="M2137" i="26"/>
  <c r="M2138" i="26"/>
  <c r="M2139" i="26"/>
  <c r="M2140" i="26"/>
  <c r="M2141" i="26"/>
  <c r="M2142" i="26"/>
  <c r="M2143" i="26"/>
  <c r="M2144" i="26"/>
  <c r="M2145" i="26"/>
  <c r="M2146" i="26"/>
  <c r="M2147" i="26"/>
  <c r="M2148" i="26"/>
  <c r="M2149" i="26"/>
  <c r="M2150" i="26"/>
  <c r="M2151" i="26"/>
  <c r="M2152" i="26"/>
  <c r="M2153" i="26"/>
  <c r="M2154" i="26"/>
  <c r="M2155" i="26"/>
  <c r="M2156" i="26"/>
  <c r="M2157" i="26"/>
  <c r="M2158" i="26"/>
  <c r="M2159" i="26"/>
  <c r="M2160" i="26"/>
  <c r="M2161" i="26"/>
  <c r="M2162" i="26"/>
  <c r="M2163" i="26"/>
  <c r="M2164" i="26"/>
  <c r="M2165" i="26"/>
  <c r="M2166" i="26"/>
  <c r="M2167" i="26"/>
  <c r="M2168" i="26"/>
  <c r="M2169" i="26"/>
  <c r="M2170" i="26"/>
  <c r="M2171" i="26"/>
  <c r="M2172" i="26"/>
  <c r="M2173" i="26"/>
  <c r="M2174" i="26"/>
  <c r="M2175" i="26"/>
  <c r="M2176" i="26"/>
  <c r="M2177" i="26"/>
  <c r="M2178" i="26"/>
  <c r="M2179" i="26"/>
  <c r="M2180" i="26"/>
  <c r="M2181" i="26"/>
  <c r="M2182" i="26"/>
  <c r="M2183" i="26"/>
  <c r="M2184" i="26"/>
  <c r="M2185" i="26"/>
  <c r="M2186" i="26"/>
  <c r="M2187" i="26"/>
  <c r="M2188" i="26"/>
  <c r="M2189" i="26"/>
  <c r="M2190" i="26"/>
  <c r="M2191" i="26"/>
  <c r="M2192" i="26"/>
  <c r="M2193" i="26"/>
  <c r="M2194" i="26"/>
  <c r="M2195" i="26"/>
  <c r="M2196" i="26"/>
  <c r="M2197" i="26"/>
  <c r="M2198" i="26"/>
  <c r="M2199" i="26"/>
  <c r="M2200" i="26"/>
  <c r="M2201" i="26"/>
  <c r="M2202" i="26"/>
  <c r="M2203" i="26"/>
  <c r="M2204" i="26"/>
  <c r="M2205" i="26"/>
  <c r="M2206" i="26"/>
  <c r="M2207" i="26"/>
  <c r="M2208" i="26"/>
  <c r="M2209" i="26"/>
  <c r="M2210" i="26"/>
  <c r="M2211" i="26"/>
  <c r="M2212" i="26"/>
  <c r="M2213" i="26"/>
  <c r="M2214" i="26"/>
  <c r="M2215" i="26"/>
  <c r="M2216" i="26"/>
  <c r="M2217" i="26"/>
  <c r="M2218" i="26"/>
  <c r="M2219" i="26"/>
  <c r="M2220" i="26"/>
  <c r="M2221" i="26"/>
  <c r="M2222" i="26"/>
  <c r="M2223" i="26"/>
  <c r="M2224" i="26"/>
  <c r="M2225" i="26"/>
  <c r="M2226" i="26"/>
  <c r="M2227" i="26"/>
  <c r="M2228" i="26"/>
  <c r="M2229" i="26"/>
  <c r="M2230" i="26"/>
  <c r="M2231" i="26"/>
  <c r="M2232" i="26"/>
  <c r="M2233" i="26"/>
  <c r="M2234" i="26"/>
  <c r="M2235" i="26"/>
  <c r="M2236" i="26"/>
  <c r="M2237" i="26"/>
  <c r="M2238" i="26"/>
  <c r="M2239" i="26"/>
  <c r="M2240" i="26"/>
  <c r="M2241" i="26"/>
  <c r="M2242" i="26"/>
  <c r="M2243" i="26"/>
  <c r="M2244" i="26"/>
  <c r="M2245" i="26"/>
  <c r="M2246" i="26"/>
  <c r="M2247" i="26"/>
  <c r="M2248" i="26"/>
  <c r="M2249" i="26"/>
  <c r="M2250" i="26"/>
  <c r="M2251" i="26"/>
  <c r="M2252" i="26"/>
  <c r="M2253" i="26"/>
  <c r="M2254" i="26"/>
  <c r="M2255" i="26"/>
  <c r="M2256" i="26"/>
  <c r="M2257" i="26"/>
  <c r="M2258" i="26"/>
  <c r="M2259" i="26"/>
  <c r="M2260" i="26"/>
  <c r="M2261" i="26"/>
  <c r="M2262" i="26"/>
  <c r="M2263" i="26"/>
  <c r="M2264" i="26"/>
  <c r="M2265" i="26"/>
  <c r="M2266" i="26"/>
  <c r="M2267" i="26"/>
  <c r="M2268" i="26"/>
  <c r="M2269" i="26"/>
  <c r="M2270" i="26"/>
  <c r="M2271" i="26"/>
  <c r="M2272" i="26"/>
  <c r="M2273" i="26"/>
  <c r="M2274" i="26"/>
  <c r="M2275" i="26"/>
  <c r="M2276" i="26"/>
  <c r="M2277" i="26"/>
  <c r="M2278" i="26"/>
  <c r="M2279" i="26"/>
  <c r="M2280" i="26"/>
  <c r="M2281" i="26"/>
  <c r="M2282" i="26"/>
  <c r="M2283" i="26"/>
  <c r="M2284" i="26"/>
  <c r="M2285" i="26"/>
  <c r="M2286" i="26"/>
  <c r="M2287" i="26"/>
  <c r="M2288" i="26"/>
  <c r="M2289" i="26"/>
  <c r="M2290" i="26"/>
  <c r="M2291" i="26"/>
  <c r="M2292" i="26"/>
  <c r="M2293" i="26"/>
  <c r="M2294" i="26"/>
  <c r="M2295" i="26"/>
  <c r="M2296" i="26"/>
  <c r="M2297" i="26"/>
  <c r="M2298" i="26"/>
  <c r="M2299" i="26"/>
  <c r="M2300" i="26"/>
  <c r="M2301" i="26"/>
  <c r="M2302" i="26"/>
  <c r="M2303" i="26"/>
  <c r="M2304" i="26"/>
  <c r="M2305" i="26"/>
  <c r="M2306" i="26"/>
  <c r="M2307" i="26"/>
  <c r="M2308" i="26"/>
  <c r="M2309" i="26"/>
  <c r="M2310" i="26"/>
  <c r="M2311" i="26"/>
  <c r="M2312" i="26"/>
  <c r="M2313" i="26"/>
  <c r="M2314" i="26"/>
  <c r="M2315" i="26"/>
  <c r="M2316" i="26"/>
  <c r="M2317" i="26"/>
  <c r="M2318" i="26"/>
  <c r="M2319" i="26"/>
  <c r="M2320" i="26"/>
  <c r="M2321" i="26"/>
  <c r="M2322" i="26"/>
  <c r="M2323" i="26"/>
  <c r="M2324" i="26"/>
  <c r="M2325" i="26"/>
  <c r="M2326" i="26"/>
  <c r="M2327" i="26"/>
  <c r="M2328" i="26"/>
  <c r="M2329" i="26"/>
  <c r="M2330" i="26"/>
  <c r="M2331" i="26"/>
  <c r="M2332" i="26"/>
  <c r="M2333" i="26"/>
  <c r="M2334" i="26"/>
  <c r="M2335" i="26"/>
  <c r="M2336" i="26"/>
  <c r="M2337" i="26"/>
  <c r="M2338" i="26"/>
  <c r="M2339" i="26"/>
  <c r="M2340" i="26"/>
  <c r="M2341" i="26"/>
  <c r="M2342" i="26"/>
  <c r="M2343" i="26"/>
  <c r="M2344" i="26"/>
  <c r="M2345" i="26"/>
  <c r="M2346" i="26"/>
  <c r="M2347" i="26"/>
  <c r="M2348" i="26"/>
  <c r="M2349" i="26"/>
  <c r="M2350" i="26"/>
  <c r="M2351" i="26"/>
  <c r="M2352" i="26"/>
  <c r="M2353" i="26"/>
  <c r="M2354" i="26"/>
  <c r="M2355" i="26"/>
  <c r="M2356" i="26"/>
  <c r="M2357" i="26"/>
  <c r="M2358" i="26"/>
  <c r="M2359" i="26"/>
  <c r="M2360" i="26"/>
  <c r="M2361" i="26"/>
  <c r="M2362" i="26"/>
  <c r="M2363" i="26"/>
  <c r="M2364" i="26"/>
  <c r="M2365" i="26"/>
  <c r="M2366" i="26"/>
  <c r="M2367" i="26"/>
  <c r="M2368" i="26"/>
  <c r="M2369" i="26"/>
  <c r="M2370" i="26"/>
  <c r="M2371" i="26"/>
  <c r="M2372" i="26"/>
  <c r="M2373" i="26"/>
  <c r="M2374" i="26"/>
  <c r="M2375" i="26"/>
  <c r="M2376" i="26"/>
  <c r="M2377" i="26"/>
  <c r="M2378" i="26"/>
  <c r="M2379" i="26"/>
  <c r="M2380" i="26"/>
  <c r="M2381" i="26"/>
  <c r="M2382" i="26"/>
  <c r="M2383" i="26"/>
  <c r="M2384" i="26"/>
  <c r="M2385" i="26"/>
  <c r="M2386" i="26"/>
  <c r="M2387" i="26"/>
  <c r="M2388" i="26"/>
  <c r="M2389" i="26"/>
  <c r="M2390" i="26"/>
  <c r="M2391" i="26"/>
  <c r="M2392" i="26"/>
  <c r="M2393" i="26"/>
  <c r="M2394" i="26"/>
  <c r="M2395" i="26"/>
  <c r="M2396" i="26"/>
  <c r="M2397" i="26"/>
  <c r="M2398" i="26"/>
  <c r="M2399" i="26"/>
  <c r="M2400" i="26"/>
  <c r="M2401" i="26"/>
  <c r="M2402" i="26"/>
  <c r="M2403" i="26"/>
  <c r="M2404" i="26"/>
  <c r="M2405" i="26"/>
  <c r="M2406" i="26"/>
  <c r="M2407" i="26"/>
  <c r="M2408" i="26"/>
  <c r="M2409" i="26"/>
  <c r="M2410" i="26"/>
  <c r="M2411" i="26"/>
  <c r="M2412" i="26"/>
  <c r="M2413" i="26"/>
  <c r="M2414" i="26"/>
  <c r="M2415" i="26"/>
  <c r="M2416" i="26"/>
  <c r="M2417" i="26"/>
  <c r="M2418" i="26"/>
  <c r="M2419" i="26"/>
  <c r="M2420" i="26"/>
  <c r="M2421" i="26"/>
  <c r="M2422" i="26"/>
  <c r="M2423" i="26"/>
  <c r="M2424" i="26"/>
  <c r="M2425" i="26"/>
  <c r="M2426" i="26"/>
  <c r="M2427" i="26"/>
  <c r="M2428" i="26"/>
  <c r="M2429" i="26"/>
  <c r="M2430" i="26"/>
  <c r="M2431" i="26"/>
  <c r="M2432" i="26"/>
  <c r="M2433" i="26"/>
  <c r="M2434" i="26"/>
  <c r="M2435" i="26"/>
  <c r="M2436" i="26"/>
  <c r="M2437" i="26"/>
  <c r="M2438" i="26"/>
  <c r="M2439" i="26"/>
  <c r="M2440" i="26"/>
  <c r="M2441" i="26"/>
  <c r="M2442" i="26"/>
  <c r="M2443" i="26"/>
  <c r="M2444" i="26"/>
  <c r="M2445" i="26"/>
  <c r="M2446" i="26"/>
  <c r="M2447" i="26"/>
  <c r="M2448" i="26"/>
  <c r="M2449" i="26"/>
  <c r="M2450" i="26"/>
  <c r="M2451" i="26"/>
  <c r="M2452" i="26"/>
  <c r="M2453" i="26"/>
  <c r="M2454" i="26"/>
  <c r="M2455" i="26"/>
  <c r="M2456" i="26"/>
  <c r="M2457" i="26"/>
  <c r="M2458" i="26"/>
  <c r="M2459" i="26"/>
  <c r="M2460" i="26"/>
  <c r="M2461" i="26"/>
  <c r="M2462" i="26"/>
  <c r="M2463" i="26"/>
  <c r="M2464" i="26"/>
  <c r="M2465" i="26"/>
  <c r="M2466" i="26"/>
  <c r="M2467" i="26"/>
  <c r="M2468" i="26"/>
  <c r="M2469" i="26"/>
  <c r="M2470" i="26"/>
  <c r="M2471" i="26"/>
  <c r="M2472" i="26"/>
  <c r="M2473" i="26"/>
  <c r="M2474" i="26"/>
  <c r="M2475" i="26"/>
  <c r="M2476" i="26"/>
  <c r="M2477" i="26"/>
  <c r="M2478" i="26"/>
  <c r="M2479" i="26"/>
  <c r="M2480" i="26"/>
  <c r="M2481" i="26"/>
  <c r="M2482" i="26"/>
  <c r="M2483" i="26"/>
  <c r="M2484" i="26"/>
  <c r="M2485" i="26"/>
  <c r="M2486" i="26"/>
  <c r="M2487" i="26"/>
  <c r="M2488" i="26"/>
  <c r="M2489" i="26"/>
  <c r="M2490" i="26"/>
  <c r="M2491" i="26"/>
  <c r="M2492" i="26"/>
  <c r="M2493" i="26"/>
  <c r="M2494" i="26"/>
  <c r="M2495" i="26"/>
  <c r="M2496" i="26"/>
  <c r="M2497" i="26"/>
  <c r="M2498" i="26"/>
  <c r="M2499" i="26"/>
  <c r="M2500" i="26"/>
  <c r="M2501" i="26"/>
  <c r="M2502" i="26"/>
  <c r="M2503" i="26"/>
  <c r="M2504" i="26"/>
  <c r="M2505" i="26"/>
  <c r="M2506" i="26"/>
  <c r="M2507" i="26"/>
  <c r="M2508" i="26"/>
  <c r="M2509" i="26"/>
  <c r="M2510" i="26"/>
  <c r="M2511" i="26"/>
  <c r="M2512" i="26"/>
  <c r="M2513" i="26"/>
  <c r="M2514" i="26"/>
  <c r="M2515" i="26"/>
  <c r="M2516" i="26"/>
  <c r="M2517" i="26"/>
  <c r="M2518" i="26"/>
  <c r="M2519" i="26"/>
  <c r="M2520" i="26"/>
  <c r="M2521" i="26"/>
  <c r="M2522" i="26"/>
  <c r="M2523" i="26"/>
  <c r="M2524" i="26"/>
  <c r="M2525" i="26"/>
  <c r="M2526" i="26"/>
  <c r="M2527" i="26"/>
  <c r="M2528" i="26"/>
  <c r="M2529" i="26"/>
  <c r="M2530" i="26"/>
  <c r="M2531" i="26"/>
  <c r="M2532" i="26"/>
  <c r="M2533" i="26"/>
  <c r="M2534" i="26"/>
  <c r="M2535" i="26"/>
  <c r="M2536" i="26"/>
  <c r="M2537" i="26"/>
  <c r="M2538" i="26"/>
  <c r="M2539" i="26"/>
  <c r="M2540" i="26"/>
  <c r="M2541" i="26"/>
  <c r="M2542" i="26"/>
  <c r="M2543" i="26"/>
  <c r="M2544" i="26"/>
  <c r="M2545" i="26"/>
  <c r="M2546" i="26"/>
  <c r="M2547" i="26"/>
  <c r="M2548" i="26"/>
  <c r="M2549" i="26"/>
  <c r="M2550" i="26"/>
  <c r="M2551" i="26"/>
  <c r="M2552" i="26"/>
  <c r="M2553" i="26"/>
  <c r="M2554" i="26"/>
  <c r="M2555" i="26"/>
  <c r="M2556" i="26"/>
  <c r="M2557" i="26"/>
  <c r="M2558" i="26"/>
  <c r="M2559" i="26"/>
  <c r="M2560" i="26"/>
  <c r="M2561" i="26"/>
  <c r="M2562" i="26"/>
  <c r="M2563" i="26"/>
  <c r="M2564" i="26"/>
  <c r="M2565" i="26"/>
  <c r="M2566" i="26"/>
  <c r="M2567" i="26"/>
  <c r="M2568" i="26"/>
  <c r="M2569" i="26"/>
  <c r="M2570" i="26"/>
  <c r="M2571" i="26"/>
  <c r="M2572" i="26"/>
  <c r="M2573" i="26"/>
  <c r="M2574" i="26"/>
  <c r="M2575" i="26"/>
  <c r="M2576" i="26"/>
  <c r="M2577" i="26"/>
  <c r="M2578" i="26"/>
  <c r="M2579" i="26"/>
  <c r="M2580" i="26"/>
  <c r="M2581" i="26"/>
  <c r="M2582" i="26"/>
  <c r="M2583" i="26"/>
  <c r="M2584" i="26"/>
  <c r="M2585" i="26"/>
  <c r="M2586" i="26"/>
  <c r="M2587" i="26"/>
  <c r="M2588" i="26"/>
  <c r="M2589" i="26"/>
  <c r="M2590" i="26"/>
  <c r="M2591" i="26"/>
  <c r="M2592" i="26"/>
  <c r="M2593" i="26"/>
  <c r="M2594" i="26"/>
  <c r="M2595" i="26"/>
  <c r="M2596" i="26"/>
  <c r="M2597" i="26"/>
  <c r="M2598" i="26"/>
  <c r="M2599" i="26"/>
  <c r="M2600" i="26"/>
  <c r="M2601" i="26"/>
  <c r="M2602" i="26"/>
  <c r="M2603" i="26"/>
  <c r="M2604" i="26"/>
  <c r="M2605" i="26"/>
  <c r="M2606" i="26"/>
  <c r="M2607" i="26"/>
  <c r="M2608" i="26"/>
  <c r="M2609" i="26"/>
  <c r="M2610" i="26"/>
  <c r="M2611" i="26"/>
  <c r="M2612" i="26"/>
  <c r="M2613" i="26"/>
  <c r="M2614" i="26"/>
  <c r="M2615" i="26"/>
  <c r="M2616" i="26"/>
  <c r="M2617" i="26"/>
  <c r="M2618" i="26"/>
  <c r="M2619" i="26"/>
  <c r="M2620" i="26"/>
  <c r="M2621" i="26"/>
  <c r="M2622" i="26"/>
  <c r="M2623" i="26"/>
  <c r="M2624" i="26"/>
  <c r="M2625" i="26"/>
  <c r="M2626" i="26"/>
  <c r="M2627" i="26"/>
  <c r="M2628" i="26"/>
  <c r="M2629" i="26"/>
  <c r="M2630" i="26"/>
  <c r="M2631" i="26"/>
  <c r="M2632" i="26"/>
  <c r="M2633" i="26"/>
  <c r="M2634" i="26"/>
  <c r="M2635" i="26"/>
  <c r="M2636" i="26"/>
  <c r="M2637" i="26"/>
  <c r="M2638" i="26"/>
  <c r="M2639" i="26"/>
  <c r="M2640" i="26"/>
  <c r="M2641" i="26"/>
  <c r="M2642" i="26"/>
  <c r="M2643" i="26"/>
  <c r="M2644" i="26"/>
  <c r="M2645" i="26"/>
  <c r="M2646" i="26"/>
  <c r="M2647" i="26"/>
  <c r="M2648" i="26"/>
  <c r="M2649" i="26"/>
  <c r="M2650" i="26"/>
  <c r="M2651" i="26"/>
  <c r="M2652" i="26"/>
  <c r="M2653" i="26"/>
  <c r="M2654" i="26"/>
  <c r="M2655" i="26"/>
  <c r="M2656" i="26"/>
  <c r="M2657" i="26"/>
  <c r="M2658" i="26"/>
  <c r="M2659" i="26"/>
  <c r="M2660" i="26"/>
  <c r="M2661" i="26"/>
  <c r="M2662" i="26"/>
  <c r="M2663" i="26"/>
  <c r="M2664" i="26"/>
  <c r="M2665" i="26"/>
  <c r="M2666" i="26"/>
  <c r="M2667" i="26"/>
  <c r="M2668" i="26"/>
  <c r="M2669" i="26"/>
  <c r="M2670" i="26"/>
  <c r="M2671" i="26"/>
  <c r="M2672" i="26"/>
  <c r="M2673" i="26"/>
  <c r="M2674" i="26"/>
  <c r="M2675" i="26"/>
  <c r="M2676" i="26"/>
  <c r="M2677" i="26"/>
  <c r="M2678" i="26"/>
  <c r="M2679" i="26"/>
  <c r="M2680" i="26"/>
  <c r="M2681" i="26"/>
  <c r="M2682" i="26"/>
  <c r="M2683" i="26"/>
  <c r="M2684" i="26"/>
  <c r="M2685" i="26"/>
  <c r="M2686" i="26"/>
  <c r="M2687" i="26"/>
  <c r="M2688" i="26"/>
  <c r="M2689" i="26"/>
  <c r="M2690" i="26"/>
  <c r="M2691" i="26"/>
  <c r="M2692" i="26"/>
  <c r="M2693" i="26"/>
  <c r="M2694" i="26"/>
  <c r="M2695" i="26"/>
  <c r="M2696" i="26"/>
  <c r="M2697" i="26"/>
  <c r="M2698" i="26"/>
  <c r="M2699" i="26"/>
  <c r="M2700" i="26"/>
  <c r="M2701" i="26"/>
  <c r="M2702" i="26"/>
  <c r="M2703" i="26"/>
  <c r="M2704" i="26"/>
  <c r="M2705" i="26"/>
  <c r="M2706" i="26"/>
  <c r="M2707" i="26"/>
  <c r="M2708" i="26"/>
  <c r="M2709" i="26"/>
  <c r="M2710" i="26"/>
  <c r="M2711" i="26"/>
  <c r="M2712" i="26"/>
  <c r="M2713" i="26"/>
  <c r="M2714" i="26"/>
  <c r="M2715" i="26"/>
  <c r="M2716" i="26"/>
  <c r="M2717" i="26"/>
  <c r="M2718" i="26"/>
  <c r="M2719" i="26"/>
  <c r="M2720" i="26"/>
  <c r="M2721" i="26"/>
  <c r="M2722" i="26"/>
  <c r="M2723" i="26"/>
  <c r="M2724" i="26"/>
  <c r="M2725" i="26"/>
  <c r="M2726" i="26"/>
  <c r="M2727" i="26"/>
  <c r="M2728" i="26"/>
  <c r="M2729" i="26"/>
  <c r="M2730" i="26"/>
  <c r="M2731" i="26"/>
  <c r="M2732" i="26"/>
  <c r="M2733" i="26"/>
  <c r="M2734" i="26"/>
  <c r="M2735" i="26"/>
  <c r="M2736" i="26"/>
  <c r="M2737" i="26"/>
  <c r="M2738" i="26"/>
  <c r="M2739" i="26"/>
  <c r="M2740" i="26"/>
  <c r="M2741" i="26"/>
  <c r="M2742" i="26"/>
  <c r="M2743" i="26"/>
  <c r="M2744" i="26"/>
  <c r="M2745" i="26"/>
  <c r="M2746" i="26"/>
  <c r="M2747" i="26"/>
  <c r="M2748" i="26"/>
  <c r="M2749" i="26"/>
  <c r="M2750" i="26"/>
  <c r="M2751" i="26"/>
  <c r="M2752" i="26"/>
  <c r="M2753" i="26"/>
  <c r="M2754" i="26"/>
  <c r="M2755" i="26"/>
  <c r="M2756" i="26"/>
  <c r="M2757" i="26"/>
  <c r="M2758" i="26"/>
  <c r="M2759" i="26"/>
  <c r="M2760" i="26"/>
  <c r="M2761" i="26"/>
  <c r="M2762" i="26"/>
  <c r="M2763" i="26"/>
  <c r="M2764" i="26"/>
  <c r="M2765" i="26"/>
  <c r="M2766" i="26"/>
  <c r="M2767" i="26"/>
  <c r="M2768" i="26"/>
  <c r="M2769" i="26"/>
  <c r="M2770" i="26"/>
  <c r="M2771" i="26"/>
  <c r="M2772" i="26"/>
  <c r="M2773" i="26"/>
  <c r="M2774" i="26"/>
  <c r="M2775" i="26"/>
  <c r="M2776" i="26"/>
  <c r="M2777" i="26"/>
  <c r="M2778" i="26"/>
  <c r="M2779" i="26"/>
  <c r="M2780" i="26"/>
  <c r="M2781" i="26"/>
  <c r="M2782" i="26"/>
  <c r="M2783" i="26"/>
  <c r="M2784" i="26"/>
  <c r="M2785" i="26"/>
  <c r="M2786" i="26"/>
  <c r="M2787" i="26"/>
  <c r="M2788" i="26"/>
  <c r="M2789" i="26"/>
  <c r="M2790" i="26"/>
  <c r="M2791" i="26"/>
  <c r="M2792" i="26"/>
  <c r="M2793" i="26"/>
  <c r="M2794" i="26"/>
  <c r="M2795" i="26"/>
  <c r="M2796" i="26"/>
  <c r="M2797" i="26"/>
  <c r="M2798" i="26"/>
  <c r="M2799" i="26"/>
  <c r="M2800" i="26"/>
  <c r="M2801" i="26"/>
  <c r="M2802" i="26"/>
  <c r="M2803" i="26"/>
  <c r="M2804" i="26"/>
  <c r="M2805" i="26"/>
  <c r="M2806" i="26"/>
  <c r="M2807" i="26"/>
  <c r="M2808" i="26"/>
  <c r="M2809" i="26"/>
  <c r="M2810" i="26"/>
  <c r="M2811" i="26"/>
  <c r="M2812" i="26"/>
  <c r="M2813" i="26"/>
  <c r="M2814" i="26"/>
  <c r="M2815" i="26"/>
  <c r="M2816" i="26"/>
  <c r="M2817" i="26"/>
  <c r="M2818" i="26"/>
  <c r="M2819" i="26"/>
  <c r="M2820" i="26"/>
  <c r="M2821" i="26"/>
  <c r="M2822" i="26"/>
  <c r="M2823" i="26"/>
  <c r="M2824" i="26"/>
  <c r="M2825" i="26"/>
  <c r="M2826" i="26"/>
  <c r="M2827" i="26"/>
  <c r="M2828" i="26"/>
  <c r="M2829" i="26"/>
  <c r="M2830" i="26"/>
  <c r="M2831" i="26"/>
  <c r="M2832" i="26"/>
  <c r="M2833" i="26"/>
  <c r="M2834" i="26"/>
  <c r="M2835" i="26"/>
  <c r="M2836" i="26"/>
  <c r="M2837" i="26"/>
  <c r="M2838" i="26"/>
  <c r="M2839" i="26"/>
  <c r="M2840" i="26"/>
  <c r="M2841" i="26"/>
  <c r="M2842" i="26"/>
  <c r="M2843" i="26"/>
  <c r="M2844" i="26"/>
  <c r="M2845" i="26"/>
  <c r="M2846" i="26"/>
  <c r="M2847" i="26"/>
  <c r="M2848" i="26"/>
  <c r="M2849" i="26"/>
  <c r="M2850" i="26"/>
  <c r="M2851" i="26"/>
  <c r="M2852" i="26"/>
  <c r="M2853" i="26"/>
  <c r="M2854" i="26"/>
  <c r="M2855" i="26"/>
  <c r="M2856" i="26"/>
  <c r="M2857" i="26"/>
  <c r="M2858" i="26"/>
  <c r="M2859" i="26"/>
  <c r="M2860" i="26"/>
  <c r="M2861" i="26"/>
  <c r="M2862" i="26"/>
  <c r="M2863" i="26"/>
  <c r="M2864" i="26"/>
  <c r="M2865" i="26"/>
  <c r="M2866" i="26"/>
  <c r="M2867" i="26"/>
  <c r="M2868" i="26"/>
  <c r="M2869" i="26"/>
  <c r="M2870" i="26"/>
  <c r="M2871" i="26"/>
  <c r="M2872" i="26"/>
  <c r="M2873" i="26"/>
  <c r="M2874" i="26"/>
  <c r="M2875" i="26"/>
  <c r="M2876" i="26"/>
  <c r="M2877" i="26"/>
  <c r="M2878" i="26"/>
  <c r="M2879" i="26"/>
  <c r="M2880" i="26"/>
  <c r="M2881" i="26"/>
  <c r="M2882" i="26"/>
  <c r="M2883" i="26"/>
  <c r="M2884" i="26"/>
  <c r="M2885" i="26"/>
  <c r="M2886" i="26"/>
  <c r="M2887" i="26"/>
  <c r="M2888" i="26"/>
  <c r="M2889" i="26"/>
  <c r="M2890" i="26"/>
  <c r="M2891" i="26"/>
  <c r="M2892" i="26"/>
  <c r="M2893" i="26"/>
  <c r="M2894" i="26"/>
  <c r="M2895" i="26"/>
  <c r="M2896" i="26"/>
  <c r="M2897" i="26"/>
  <c r="M2898" i="26"/>
  <c r="M2899" i="26"/>
  <c r="M2900" i="26"/>
  <c r="M2901" i="26"/>
  <c r="M2902" i="26"/>
  <c r="M2903" i="26"/>
  <c r="M2904" i="26"/>
  <c r="M2905" i="26"/>
  <c r="M2906" i="26"/>
  <c r="M2907" i="26"/>
  <c r="M2908" i="26"/>
  <c r="M2909" i="26"/>
  <c r="M2910" i="26"/>
  <c r="M2911" i="26"/>
  <c r="M2912" i="26"/>
  <c r="M2913" i="26"/>
  <c r="M2914" i="26"/>
  <c r="M2915" i="26"/>
  <c r="M2916" i="26"/>
  <c r="M2917" i="26"/>
  <c r="M2918" i="26"/>
  <c r="M2919" i="26"/>
  <c r="M2920" i="26"/>
  <c r="M2921" i="26"/>
  <c r="M2922" i="26"/>
  <c r="M2923" i="26"/>
  <c r="M2924" i="26"/>
  <c r="M2925" i="26"/>
  <c r="M2926" i="26"/>
  <c r="M2927" i="26"/>
  <c r="M2928" i="26"/>
  <c r="M2929" i="26"/>
  <c r="M2930" i="26"/>
  <c r="M2931" i="26"/>
  <c r="M2932" i="26"/>
  <c r="M2933" i="26"/>
  <c r="M2934" i="26"/>
  <c r="M2935" i="26"/>
  <c r="M2936" i="26"/>
  <c r="M2937" i="26"/>
  <c r="M2938" i="26"/>
  <c r="M2939" i="26"/>
  <c r="M2940" i="26"/>
  <c r="M2941" i="26"/>
  <c r="M2942" i="26"/>
  <c r="M2943" i="26"/>
  <c r="M2944" i="26"/>
  <c r="M2945" i="26"/>
  <c r="M2946" i="26"/>
  <c r="M2947" i="26"/>
  <c r="M2948" i="26"/>
  <c r="M2949" i="26"/>
  <c r="M2950" i="26"/>
  <c r="M2951" i="26"/>
  <c r="M2952" i="26"/>
  <c r="M2953" i="26"/>
  <c r="M2954" i="26"/>
  <c r="M2955" i="26"/>
  <c r="M2956" i="26"/>
  <c r="M2957" i="26"/>
  <c r="M2958" i="26"/>
  <c r="M2959" i="26"/>
  <c r="M2960" i="26"/>
  <c r="M2961" i="26"/>
  <c r="M2962" i="26"/>
  <c r="M2963" i="26"/>
  <c r="M2964" i="26"/>
  <c r="M2965" i="26"/>
  <c r="M2966" i="26"/>
  <c r="M2967" i="26"/>
  <c r="M2968" i="26"/>
  <c r="M2969" i="26"/>
  <c r="M2970" i="26"/>
  <c r="M2971" i="26"/>
  <c r="M2972" i="26"/>
  <c r="M2973" i="26"/>
  <c r="M2974" i="26"/>
  <c r="M2975" i="26"/>
  <c r="M2976" i="26"/>
  <c r="M2977" i="26"/>
  <c r="M2978" i="26"/>
  <c r="M2979" i="26"/>
  <c r="M2980" i="26"/>
  <c r="M2981" i="26"/>
  <c r="M2982" i="26"/>
  <c r="M2983" i="26"/>
  <c r="M2984" i="26"/>
  <c r="M2985" i="26"/>
  <c r="M2986" i="26"/>
  <c r="M2987" i="26"/>
  <c r="M2988" i="26"/>
  <c r="M2989" i="26"/>
  <c r="M2990" i="26"/>
  <c r="M2991" i="26"/>
  <c r="M2992" i="26"/>
  <c r="M2993" i="26"/>
  <c r="M2994" i="26"/>
  <c r="M2995" i="26"/>
  <c r="M2996" i="26"/>
  <c r="M2997" i="26"/>
  <c r="M2998" i="26"/>
  <c r="M2999" i="26"/>
  <c r="M3000" i="26"/>
  <c r="M3001" i="26"/>
  <c r="M3002" i="26"/>
  <c r="M3003" i="26"/>
  <c r="M3004" i="26"/>
  <c r="M3005" i="26"/>
  <c r="M3006" i="26"/>
  <c r="M3007" i="26"/>
  <c r="M3008" i="26"/>
  <c r="M3009" i="26"/>
  <c r="M3010" i="26"/>
  <c r="M3011" i="26"/>
  <c r="M3012" i="26"/>
  <c r="M3013" i="26"/>
  <c r="M3014" i="26"/>
  <c r="M3015" i="26"/>
  <c r="M3016" i="26"/>
  <c r="M3017" i="26"/>
  <c r="M3018" i="26"/>
  <c r="M3019" i="26"/>
  <c r="M3020" i="26"/>
  <c r="M3021" i="26"/>
  <c r="M3022" i="26"/>
  <c r="M3023" i="26"/>
  <c r="M3024" i="26"/>
  <c r="M3025" i="26"/>
  <c r="M3026" i="26"/>
  <c r="M3027" i="26"/>
  <c r="M3028" i="26"/>
  <c r="M3029" i="26"/>
  <c r="M3030" i="26"/>
  <c r="M3031" i="26"/>
  <c r="M3032" i="26"/>
  <c r="M3033" i="26"/>
  <c r="M3034" i="26"/>
  <c r="M3035" i="26"/>
  <c r="M3036" i="26"/>
  <c r="M3037" i="26"/>
  <c r="M3038" i="26"/>
  <c r="M3039" i="26"/>
  <c r="M3040" i="26"/>
  <c r="M3041" i="26"/>
  <c r="M3042" i="26"/>
  <c r="M3043" i="26"/>
  <c r="M3044" i="26"/>
  <c r="M3045" i="26"/>
  <c r="M3046" i="26"/>
  <c r="M3047" i="26"/>
  <c r="M3048" i="26"/>
  <c r="M3049" i="26"/>
  <c r="M3050" i="26"/>
  <c r="M3051" i="26"/>
  <c r="M3052" i="26"/>
  <c r="M3053" i="26"/>
  <c r="M3054" i="26"/>
  <c r="M3055" i="26"/>
  <c r="M3056" i="26"/>
  <c r="M3057" i="26"/>
  <c r="M3058" i="26"/>
  <c r="M3059" i="26"/>
  <c r="M3060" i="26"/>
  <c r="M3061" i="26"/>
  <c r="M3062" i="26"/>
  <c r="M3063" i="26"/>
  <c r="M3064" i="26"/>
  <c r="M3065" i="26"/>
  <c r="M3066" i="26"/>
  <c r="M3067" i="26"/>
  <c r="M3068" i="26"/>
  <c r="M3069" i="26"/>
  <c r="M3070" i="26"/>
  <c r="M3071" i="26"/>
  <c r="M3072" i="26"/>
  <c r="M3073" i="26"/>
  <c r="M3074" i="26"/>
  <c r="M3075" i="26"/>
  <c r="M3076" i="26"/>
  <c r="M3077" i="26"/>
  <c r="M3078" i="26"/>
  <c r="M3079" i="26"/>
  <c r="M3080" i="26"/>
  <c r="M3081" i="26"/>
  <c r="M3082" i="26"/>
  <c r="M3083" i="26"/>
  <c r="M3084" i="26"/>
  <c r="M3085" i="26"/>
  <c r="M3086" i="26"/>
  <c r="M3087" i="26"/>
  <c r="M3088" i="26"/>
  <c r="M3089" i="26"/>
  <c r="M3090" i="26"/>
  <c r="M3091" i="26"/>
  <c r="M3092" i="26"/>
  <c r="M3093" i="26"/>
  <c r="M3094" i="26"/>
  <c r="M3095" i="26"/>
  <c r="M3096" i="26"/>
  <c r="M3097" i="26"/>
  <c r="M3098" i="26"/>
  <c r="M3099" i="26"/>
  <c r="M3100" i="26"/>
  <c r="M3101" i="26"/>
  <c r="M3102" i="26"/>
  <c r="M3103" i="26"/>
  <c r="M3104" i="26"/>
  <c r="M3105" i="26"/>
  <c r="M3106" i="26"/>
  <c r="M3107" i="26"/>
  <c r="M3108" i="26"/>
  <c r="M3109" i="26"/>
  <c r="M3110" i="26"/>
  <c r="M3111" i="26"/>
  <c r="M3112" i="26"/>
  <c r="M3113" i="26"/>
  <c r="M3114" i="26"/>
  <c r="M3115" i="26"/>
  <c r="M3116" i="26"/>
  <c r="M3117" i="26"/>
  <c r="M3118" i="26"/>
  <c r="M3119" i="26"/>
  <c r="M3120" i="26"/>
  <c r="M3121" i="26"/>
  <c r="M3122" i="26"/>
  <c r="M3123" i="26"/>
  <c r="M3124" i="26"/>
  <c r="M3125" i="26"/>
  <c r="M3126" i="26"/>
  <c r="M3127" i="26"/>
  <c r="M3128" i="26"/>
  <c r="M3129" i="26"/>
  <c r="M3130" i="26"/>
  <c r="M3131" i="26"/>
  <c r="M3132" i="26"/>
  <c r="M3133" i="26"/>
  <c r="M3134" i="26"/>
  <c r="M3135" i="26"/>
  <c r="M3136" i="26"/>
  <c r="M3137" i="26"/>
  <c r="M3138" i="26"/>
  <c r="M3139" i="26"/>
  <c r="M3140" i="26"/>
  <c r="M3141" i="26"/>
  <c r="M3142" i="26"/>
  <c r="M3143" i="26"/>
  <c r="M3144" i="26"/>
  <c r="M3145" i="26"/>
  <c r="M3146" i="26"/>
  <c r="M3147" i="26"/>
  <c r="M3148" i="26"/>
  <c r="M3149" i="26"/>
  <c r="M3150" i="26"/>
  <c r="M3151" i="26"/>
  <c r="M3152" i="26"/>
  <c r="M3153" i="26"/>
  <c r="M3154" i="26"/>
  <c r="M3155" i="26"/>
  <c r="M3156" i="26"/>
  <c r="M3157" i="26"/>
  <c r="M3158" i="26"/>
  <c r="M3159" i="26"/>
  <c r="M3160" i="26"/>
  <c r="M3161" i="26"/>
  <c r="M3162" i="26"/>
  <c r="M3163" i="26"/>
  <c r="M3164" i="26"/>
  <c r="M3165" i="26"/>
  <c r="M3166" i="26"/>
  <c r="M3167" i="26"/>
  <c r="M3168" i="26"/>
  <c r="M3169" i="26"/>
  <c r="M3170" i="26"/>
  <c r="M3171" i="26"/>
  <c r="M3172" i="26"/>
  <c r="M3173" i="26"/>
  <c r="M3174" i="26"/>
  <c r="M3175" i="26"/>
  <c r="M3176" i="26"/>
  <c r="M3177" i="26"/>
  <c r="M3178" i="26"/>
  <c r="M3179" i="26"/>
  <c r="M3180" i="26"/>
  <c r="M3181" i="26"/>
  <c r="M3182" i="26"/>
  <c r="M3183" i="26"/>
  <c r="M3184" i="26"/>
  <c r="M3185" i="26"/>
  <c r="M3186" i="26"/>
  <c r="M3187" i="26"/>
  <c r="M3188" i="26"/>
  <c r="M3189" i="26"/>
  <c r="M3190" i="26"/>
  <c r="M3191" i="26"/>
  <c r="M3192" i="26"/>
  <c r="M3193" i="26"/>
  <c r="M3194" i="26"/>
  <c r="M3195" i="26"/>
  <c r="M3196" i="26"/>
  <c r="M3197" i="26"/>
  <c r="M3198" i="26"/>
  <c r="M3199" i="26"/>
  <c r="M3200" i="26"/>
  <c r="M3201" i="26"/>
  <c r="M3202" i="26"/>
  <c r="M3203" i="26"/>
  <c r="M3204" i="26"/>
  <c r="M3205" i="26"/>
  <c r="M3206" i="26"/>
  <c r="M3207" i="26"/>
  <c r="M3208" i="26"/>
  <c r="M3209" i="26"/>
  <c r="M3210" i="26"/>
  <c r="M3211" i="26"/>
  <c r="M3212" i="26"/>
  <c r="M3213" i="26"/>
  <c r="M3214" i="26"/>
  <c r="M3215" i="26"/>
  <c r="M3216" i="26"/>
  <c r="M3217" i="26"/>
  <c r="M3218" i="26"/>
  <c r="M3219" i="26"/>
  <c r="M3220" i="26"/>
  <c r="M3221" i="26"/>
  <c r="M3222" i="26"/>
  <c r="M3223" i="26"/>
  <c r="M3224" i="26"/>
  <c r="M3225" i="26"/>
  <c r="M3226" i="26"/>
  <c r="M3227" i="26"/>
  <c r="M3228" i="26"/>
  <c r="M3229" i="26"/>
  <c r="M3230" i="26"/>
  <c r="M3231" i="26"/>
  <c r="M3232" i="26"/>
  <c r="M3233" i="26"/>
  <c r="M3234" i="26"/>
  <c r="M3235" i="26"/>
  <c r="M3236" i="26"/>
  <c r="M3237" i="26"/>
  <c r="M3238" i="26"/>
  <c r="M3239" i="26"/>
  <c r="M3240" i="26"/>
  <c r="M3241" i="26"/>
  <c r="M3242" i="26"/>
  <c r="M3243" i="26"/>
  <c r="M3244" i="26"/>
  <c r="M3245" i="26"/>
  <c r="M3246" i="26"/>
  <c r="M3247" i="26"/>
  <c r="M3248" i="26"/>
  <c r="M3249" i="26"/>
  <c r="M3250" i="26"/>
  <c r="M3251" i="26"/>
  <c r="M3252" i="26"/>
  <c r="M3253" i="26"/>
  <c r="M3254" i="26"/>
  <c r="M3255" i="26"/>
  <c r="M3256" i="26"/>
  <c r="M3257" i="26"/>
  <c r="M3258" i="26"/>
  <c r="M3259" i="26"/>
  <c r="M3260" i="26"/>
  <c r="M3261" i="26"/>
  <c r="M3262" i="26"/>
  <c r="M3263" i="26"/>
  <c r="M3264" i="26"/>
  <c r="M3265" i="26"/>
  <c r="M3266" i="26"/>
  <c r="M3267" i="26"/>
  <c r="M3268" i="26"/>
  <c r="M3269" i="26"/>
  <c r="M3270" i="26"/>
  <c r="M3271" i="26"/>
  <c r="M3272" i="26"/>
  <c r="M3273" i="26"/>
  <c r="M3274" i="26"/>
  <c r="M3275" i="26"/>
  <c r="M3276" i="26"/>
  <c r="M3277" i="26"/>
  <c r="M3278" i="26"/>
  <c r="M3279" i="26"/>
  <c r="M3280" i="26"/>
  <c r="M3281" i="26"/>
  <c r="M3282" i="26"/>
  <c r="M3283" i="26"/>
  <c r="M3284" i="26"/>
  <c r="M3285" i="26"/>
  <c r="M3286" i="26"/>
  <c r="M3287" i="26"/>
  <c r="M3288" i="26"/>
  <c r="M3289" i="26"/>
  <c r="M3290" i="26"/>
  <c r="M3291" i="26"/>
  <c r="M3292" i="26"/>
  <c r="M3293" i="26"/>
  <c r="M3294" i="26"/>
  <c r="M3295" i="26"/>
  <c r="M3296" i="26"/>
  <c r="M3297" i="26"/>
  <c r="M3298" i="26"/>
  <c r="M3299" i="26"/>
  <c r="M3300" i="26"/>
  <c r="M3301" i="26"/>
  <c r="M3302" i="26"/>
  <c r="M3303" i="26"/>
  <c r="M3304" i="26"/>
  <c r="M3305" i="26"/>
  <c r="M3306" i="26"/>
  <c r="M3307" i="26"/>
  <c r="M3308" i="26"/>
  <c r="M3309" i="26"/>
  <c r="M3310" i="26"/>
  <c r="M3311" i="26"/>
  <c r="M3312" i="26"/>
  <c r="M3313" i="26"/>
  <c r="M3314" i="26"/>
  <c r="M3315" i="26"/>
  <c r="M3316" i="26"/>
  <c r="M3317" i="26"/>
  <c r="M3318" i="26"/>
  <c r="M3319" i="26"/>
  <c r="M3320" i="26"/>
  <c r="M3321" i="26"/>
  <c r="M3322" i="26"/>
  <c r="M3323" i="26"/>
  <c r="M3324" i="26"/>
  <c r="M3325" i="26"/>
  <c r="M3326" i="26"/>
  <c r="M3327" i="26"/>
  <c r="M3328" i="26"/>
  <c r="M3329" i="26"/>
  <c r="M3330" i="26"/>
  <c r="M3331" i="26"/>
  <c r="M3332" i="26"/>
  <c r="M3333" i="26"/>
  <c r="M3334" i="26"/>
  <c r="M3335" i="26"/>
  <c r="M3336" i="26"/>
  <c r="M3337" i="26"/>
  <c r="M3338" i="26"/>
  <c r="M3339" i="26"/>
  <c r="M3340" i="26"/>
  <c r="M3341" i="26"/>
  <c r="M3342" i="26"/>
  <c r="M3343" i="26"/>
  <c r="M3344" i="26"/>
  <c r="M3345" i="26"/>
  <c r="M3346" i="26"/>
  <c r="M3347" i="26"/>
  <c r="M3348" i="26"/>
  <c r="M3349" i="26"/>
  <c r="M3350" i="26"/>
  <c r="M3351" i="26"/>
  <c r="M3352" i="26"/>
  <c r="M3353" i="26"/>
  <c r="M3354" i="26"/>
  <c r="M3355" i="26"/>
  <c r="M3356" i="26"/>
  <c r="M3357" i="26"/>
  <c r="M3358" i="26"/>
  <c r="M3359" i="26"/>
  <c r="M3360" i="26"/>
  <c r="M3361" i="26"/>
  <c r="M3362" i="26"/>
  <c r="M3363" i="26"/>
  <c r="M3364" i="26"/>
  <c r="M3365" i="26"/>
  <c r="M3366" i="26"/>
  <c r="M3367" i="26"/>
  <c r="M3368" i="26"/>
  <c r="M3369" i="26"/>
  <c r="M3370" i="26"/>
  <c r="M3371" i="26"/>
  <c r="M3372" i="26"/>
  <c r="M3373" i="26"/>
  <c r="M3374" i="26"/>
  <c r="M3375" i="26"/>
  <c r="M3376" i="26"/>
  <c r="M3377" i="26"/>
  <c r="M3378" i="26"/>
  <c r="M3379" i="26"/>
  <c r="M3380" i="26"/>
  <c r="M3381" i="26"/>
  <c r="M3382" i="26"/>
  <c r="M3383" i="26"/>
  <c r="M3384" i="26"/>
  <c r="M3385" i="26"/>
  <c r="M3386" i="26"/>
  <c r="M3387" i="26"/>
  <c r="M3388" i="26"/>
  <c r="M3389" i="26"/>
  <c r="M3390" i="26"/>
  <c r="M3391" i="26"/>
  <c r="M3392" i="26"/>
  <c r="M3393" i="26"/>
  <c r="M3394" i="26"/>
  <c r="M3395" i="26"/>
  <c r="M3396" i="26"/>
  <c r="M3397" i="26"/>
  <c r="M3398" i="26"/>
  <c r="M3399" i="26"/>
  <c r="M3400" i="26"/>
  <c r="M3401" i="26"/>
  <c r="M3402" i="26"/>
  <c r="M3403" i="26"/>
  <c r="M3404" i="26"/>
  <c r="M3405" i="26"/>
  <c r="M3406" i="26"/>
  <c r="M3407" i="26"/>
  <c r="M3408" i="26"/>
  <c r="M3409" i="26"/>
  <c r="M3410" i="26"/>
  <c r="M3411" i="26"/>
  <c r="M3412" i="26"/>
  <c r="M3413" i="26"/>
  <c r="M3414" i="26"/>
  <c r="M3415" i="26"/>
  <c r="M3416" i="26"/>
  <c r="M3417" i="26"/>
  <c r="M3418" i="26"/>
  <c r="M3419" i="26"/>
  <c r="M3420" i="26"/>
  <c r="M3421" i="26"/>
  <c r="M3422" i="26"/>
  <c r="M3423" i="26"/>
  <c r="M3424" i="26"/>
  <c r="M3425" i="26"/>
  <c r="M3426" i="26"/>
  <c r="M3427" i="26"/>
  <c r="M3428" i="26"/>
  <c r="M3429" i="26"/>
  <c r="M3430" i="26"/>
  <c r="M3431" i="26"/>
  <c r="M3432" i="26"/>
  <c r="M3433" i="26"/>
  <c r="M3434" i="26"/>
  <c r="M3435" i="26"/>
  <c r="M3436" i="26"/>
  <c r="M3437" i="26"/>
  <c r="M3438" i="26"/>
  <c r="M3439" i="26"/>
  <c r="M3440" i="26"/>
  <c r="M3441" i="26"/>
  <c r="M3442" i="26"/>
  <c r="M3443" i="26"/>
  <c r="M3444" i="26"/>
  <c r="M3445" i="26"/>
  <c r="M3446" i="26"/>
  <c r="M3447" i="26"/>
  <c r="M3448" i="26"/>
  <c r="M3449" i="26"/>
  <c r="M3450" i="26"/>
  <c r="M3451" i="26"/>
  <c r="M3452" i="26"/>
  <c r="M3453" i="26"/>
  <c r="M3454" i="26"/>
  <c r="M3455" i="26"/>
  <c r="M3456" i="26"/>
  <c r="M3457" i="26"/>
  <c r="M3458" i="26"/>
  <c r="M3459" i="26"/>
  <c r="M3460" i="26"/>
  <c r="M3461" i="26"/>
  <c r="M3462" i="26"/>
  <c r="M3463" i="26"/>
  <c r="M3464" i="26"/>
  <c r="M3465" i="26"/>
  <c r="M3466" i="26"/>
  <c r="M3467" i="26"/>
  <c r="M3468" i="26"/>
  <c r="M3469" i="26"/>
  <c r="M3470" i="26"/>
  <c r="M3471" i="26"/>
  <c r="M3472" i="26"/>
  <c r="M3473" i="26"/>
  <c r="M3474" i="26"/>
  <c r="M3475" i="26"/>
  <c r="M3476" i="26"/>
  <c r="M3477" i="26"/>
  <c r="M3478" i="26"/>
  <c r="M3479" i="26"/>
  <c r="M3480" i="26"/>
  <c r="M3481" i="26"/>
  <c r="M3482" i="26"/>
  <c r="M3483" i="26"/>
  <c r="M3484" i="26"/>
  <c r="M3485" i="26"/>
  <c r="M3486" i="26"/>
  <c r="M3487" i="26"/>
  <c r="M3488" i="26"/>
  <c r="M3489" i="26"/>
  <c r="M3490" i="26"/>
  <c r="M3491" i="26"/>
  <c r="M3492" i="26"/>
  <c r="M3493" i="26"/>
  <c r="M3494" i="26"/>
  <c r="M3495" i="26"/>
  <c r="M3496" i="26"/>
  <c r="M3497" i="26"/>
  <c r="M3498" i="26"/>
  <c r="M3499" i="26"/>
  <c r="M3500" i="26"/>
  <c r="M3501" i="26"/>
  <c r="M3502" i="26"/>
  <c r="M3503" i="26"/>
  <c r="M3504" i="26"/>
  <c r="M3505" i="26"/>
  <c r="M3506" i="26"/>
  <c r="M3507" i="26"/>
  <c r="M3508" i="26"/>
  <c r="M3509" i="26"/>
  <c r="M3510" i="26"/>
  <c r="M3511" i="26"/>
  <c r="M3512" i="26"/>
  <c r="M3513" i="26"/>
  <c r="M3514" i="26"/>
  <c r="M3515" i="26"/>
  <c r="M3516" i="26"/>
  <c r="M3517" i="26"/>
  <c r="M3518" i="26"/>
  <c r="M3519" i="26"/>
  <c r="M3520" i="26"/>
  <c r="M3521" i="26"/>
  <c r="M3522" i="26"/>
  <c r="M3523" i="26"/>
  <c r="M3524" i="26"/>
  <c r="M3525" i="26"/>
  <c r="M3526" i="26"/>
  <c r="M3527" i="26"/>
  <c r="M3528" i="26"/>
  <c r="M3529" i="26"/>
  <c r="M3530" i="26"/>
  <c r="M3531" i="26"/>
  <c r="M3532" i="26"/>
  <c r="M3533" i="26"/>
  <c r="M3534" i="26"/>
  <c r="M3535" i="26"/>
  <c r="M3536" i="26"/>
  <c r="M3537" i="26"/>
  <c r="M3538" i="26"/>
  <c r="M3539" i="26"/>
  <c r="M3540" i="26"/>
  <c r="M3541" i="26"/>
  <c r="M3542" i="26"/>
  <c r="M3543" i="26"/>
  <c r="M3544" i="26"/>
  <c r="M3545" i="26"/>
  <c r="M3546" i="26"/>
  <c r="M3547" i="26"/>
  <c r="M3548" i="26"/>
  <c r="M3549" i="26"/>
  <c r="M3550" i="26"/>
  <c r="M3551" i="26"/>
  <c r="M3552" i="26"/>
  <c r="M3553" i="26"/>
  <c r="M3554" i="26"/>
  <c r="M3555" i="26"/>
  <c r="M3556" i="26"/>
  <c r="M3557" i="26"/>
  <c r="M3558" i="26"/>
  <c r="M3559" i="26"/>
  <c r="M3560" i="26"/>
  <c r="M3561" i="26"/>
  <c r="M3562" i="26"/>
  <c r="M3563" i="26"/>
  <c r="M3564" i="26"/>
  <c r="M3565" i="26"/>
  <c r="M3566" i="26"/>
  <c r="M3567" i="26"/>
  <c r="M3568" i="26"/>
  <c r="M3569" i="26"/>
  <c r="M3570" i="26"/>
  <c r="M3571" i="26"/>
  <c r="M3572" i="26"/>
  <c r="M3573" i="26"/>
  <c r="M3574" i="26"/>
  <c r="M3575" i="26"/>
  <c r="M3576" i="26"/>
  <c r="M3577" i="26"/>
  <c r="M3578" i="26"/>
  <c r="M3579" i="26"/>
  <c r="M3580" i="26"/>
  <c r="M3581" i="26"/>
  <c r="M3582" i="26"/>
  <c r="M3583" i="26"/>
  <c r="M3584" i="26"/>
  <c r="M3585" i="26"/>
  <c r="M3586" i="26"/>
  <c r="M3587" i="26"/>
  <c r="M3588" i="26"/>
  <c r="M3589" i="26"/>
  <c r="M3590" i="26"/>
  <c r="M3591" i="26"/>
  <c r="M3592" i="26"/>
  <c r="M3593" i="26"/>
  <c r="M3594" i="26"/>
  <c r="M3595" i="26"/>
  <c r="M3596" i="26"/>
  <c r="M3597" i="26"/>
  <c r="M3598" i="26"/>
  <c r="M3599" i="26"/>
  <c r="M3600" i="26"/>
  <c r="M3601" i="26"/>
  <c r="M3602" i="26"/>
  <c r="M3603" i="26"/>
  <c r="M3604" i="26"/>
  <c r="M3605" i="26"/>
  <c r="M3606" i="26"/>
  <c r="M3607" i="26"/>
  <c r="M3608" i="26"/>
  <c r="M3609" i="26"/>
  <c r="M3610" i="26"/>
  <c r="M3611" i="26"/>
  <c r="M3612" i="26"/>
  <c r="M3613" i="26"/>
  <c r="M3614" i="26"/>
  <c r="M3615" i="26"/>
  <c r="M3616" i="26"/>
  <c r="M3617" i="26"/>
  <c r="M3618" i="26"/>
  <c r="M3619" i="26"/>
  <c r="M3620" i="26"/>
  <c r="M3621" i="26"/>
  <c r="M3622" i="26"/>
  <c r="M3623" i="26"/>
  <c r="M3624" i="26"/>
  <c r="M3625" i="26"/>
  <c r="M3626" i="26"/>
  <c r="M3627" i="26"/>
  <c r="M3628" i="26"/>
  <c r="M3629" i="26"/>
  <c r="M3630" i="26"/>
  <c r="M3631" i="26"/>
  <c r="M3632" i="26"/>
  <c r="M3633" i="26"/>
  <c r="M3634" i="26"/>
  <c r="M3635" i="26"/>
  <c r="M3636" i="26"/>
  <c r="M3637" i="26"/>
  <c r="M3638" i="26"/>
  <c r="M3639" i="26"/>
  <c r="M3640" i="26"/>
  <c r="M3641" i="26"/>
  <c r="M3642" i="26"/>
  <c r="M3643" i="26"/>
  <c r="M3644" i="26"/>
  <c r="M3645" i="26"/>
  <c r="M3646" i="26"/>
  <c r="M3647" i="26"/>
  <c r="M3648" i="26"/>
  <c r="M3649" i="26"/>
  <c r="M3650" i="26"/>
  <c r="M3651" i="26"/>
  <c r="M3652" i="26"/>
  <c r="M3653" i="26"/>
  <c r="M3654" i="26"/>
  <c r="M3655" i="26"/>
  <c r="M3656" i="26"/>
  <c r="M3657" i="26"/>
  <c r="M3658" i="26"/>
  <c r="M3659" i="26"/>
  <c r="M3660" i="26"/>
  <c r="M3661" i="26"/>
  <c r="M3662" i="26"/>
  <c r="M3663" i="26"/>
  <c r="M3664" i="26"/>
  <c r="M3665" i="26"/>
  <c r="M3666" i="26"/>
  <c r="M3667" i="26"/>
  <c r="M3668" i="26"/>
  <c r="M3669" i="26"/>
  <c r="M3670" i="26"/>
  <c r="M3671" i="26"/>
  <c r="M3672" i="26"/>
  <c r="M3673" i="26"/>
  <c r="M3674" i="26"/>
  <c r="M3675" i="26"/>
  <c r="M3676" i="26"/>
  <c r="M3677" i="26"/>
  <c r="M3678" i="26"/>
  <c r="M3679" i="26"/>
  <c r="M3680" i="26"/>
  <c r="M3681" i="26"/>
  <c r="M3682" i="26"/>
  <c r="M3683" i="26"/>
  <c r="M3684" i="26"/>
  <c r="M3685" i="26"/>
  <c r="M3686" i="26"/>
  <c r="M3687" i="26"/>
  <c r="M3688" i="26"/>
  <c r="M3689" i="26"/>
  <c r="M3690" i="26"/>
  <c r="M3691" i="26"/>
  <c r="M3692" i="26"/>
  <c r="M3693" i="26"/>
  <c r="M3694" i="26"/>
  <c r="M3695" i="26"/>
  <c r="M3696" i="26"/>
  <c r="M3697" i="26"/>
  <c r="M3698" i="26"/>
  <c r="M3699" i="26"/>
  <c r="M3700" i="26"/>
  <c r="M3701" i="26"/>
  <c r="M3702" i="26"/>
  <c r="M3703" i="26"/>
  <c r="M3704" i="26"/>
  <c r="M3705" i="26"/>
  <c r="M3706" i="26"/>
  <c r="M3707" i="26"/>
  <c r="M3708" i="26"/>
  <c r="M3709" i="26"/>
  <c r="M3710" i="26"/>
  <c r="M3711" i="26"/>
  <c r="M3712" i="26"/>
  <c r="M3713" i="26"/>
  <c r="M3714" i="26"/>
  <c r="M3715" i="26"/>
  <c r="M3716" i="26"/>
  <c r="M3717" i="26"/>
  <c r="M3718" i="26"/>
  <c r="M3719" i="26"/>
  <c r="M3720" i="26"/>
  <c r="M3721" i="26"/>
  <c r="M3722" i="26"/>
  <c r="M3723" i="26"/>
  <c r="M3724" i="26"/>
  <c r="M3725" i="26"/>
  <c r="M3726" i="26"/>
  <c r="M3727" i="26"/>
  <c r="M3728" i="26"/>
  <c r="M3729" i="26"/>
  <c r="M3730" i="26"/>
  <c r="M3731" i="26"/>
  <c r="M3732" i="26"/>
  <c r="M3733" i="26"/>
  <c r="M3734" i="26"/>
  <c r="M3735" i="26"/>
  <c r="M3736" i="26"/>
  <c r="M3737" i="26"/>
  <c r="M3738" i="26"/>
  <c r="M3739" i="26"/>
  <c r="M3740" i="26"/>
  <c r="M3741" i="26"/>
  <c r="M3742" i="26"/>
  <c r="M3743" i="26"/>
  <c r="M3744" i="26"/>
  <c r="M3745" i="26"/>
  <c r="M3746" i="26"/>
  <c r="M3747" i="26"/>
  <c r="M3748" i="26"/>
  <c r="M3749" i="26"/>
  <c r="M3750" i="26"/>
  <c r="M3751" i="26"/>
  <c r="M3752" i="26"/>
  <c r="M3753" i="26"/>
  <c r="M3754" i="26"/>
  <c r="M3755" i="26"/>
  <c r="M3756" i="26"/>
  <c r="M3757" i="26"/>
  <c r="M3758" i="26"/>
  <c r="M3759" i="26"/>
  <c r="M3760" i="26"/>
  <c r="M3761" i="26"/>
  <c r="M3762" i="26"/>
  <c r="M3763" i="26"/>
  <c r="M3764" i="26"/>
  <c r="M3765" i="26"/>
  <c r="M3766" i="26"/>
  <c r="M3767" i="26"/>
  <c r="M3768" i="26"/>
  <c r="M3769" i="26"/>
  <c r="M3770" i="26"/>
  <c r="M3771" i="26"/>
  <c r="M3772" i="26"/>
  <c r="M3773" i="26"/>
  <c r="M3774" i="26"/>
  <c r="M3775" i="26"/>
  <c r="M3776" i="26"/>
  <c r="M3777" i="26"/>
  <c r="M3778" i="26"/>
  <c r="M3779" i="26"/>
  <c r="M3780" i="26"/>
  <c r="M3781" i="26"/>
  <c r="M3782" i="26"/>
  <c r="M3783" i="26"/>
  <c r="M3784" i="26"/>
  <c r="M3785" i="26"/>
  <c r="M3786" i="26"/>
  <c r="M3787" i="26"/>
  <c r="M3788" i="26"/>
  <c r="M3789" i="26"/>
  <c r="M3790" i="26"/>
  <c r="M3791" i="26"/>
  <c r="M3792" i="26"/>
  <c r="M3793" i="26"/>
  <c r="M3794" i="26"/>
  <c r="M3795" i="26"/>
  <c r="M3796" i="26"/>
  <c r="M3797" i="26"/>
  <c r="M3798" i="26"/>
  <c r="M3799" i="26"/>
  <c r="M3800" i="26"/>
  <c r="M3801" i="26"/>
  <c r="M3802" i="26"/>
  <c r="M3803" i="26"/>
  <c r="M3804" i="26"/>
  <c r="M3805" i="26"/>
  <c r="M3806" i="26"/>
  <c r="M3807" i="26"/>
  <c r="M3808" i="26"/>
  <c r="M3809" i="26"/>
  <c r="M3810" i="26"/>
  <c r="M3811" i="26"/>
  <c r="M3812" i="26"/>
  <c r="M3813" i="26"/>
  <c r="M3814" i="26"/>
  <c r="M3815" i="26"/>
  <c r="M3816" i="26"/>
  <c r="M3817" i="26"/>
  <c r="M3818" i="26"/>
  <c r="M3819" i="26"/>
  <c r="M3820" i="26"/>
  <c r="M3821" i="26"/>
  <c r="M3822" i="26"/>
  <c r="M3823" i="26"/>
  <c r="M3824" i="26"/>
  <c r="M3825" i="26"/>
  <c r="M3826" i="26"/>
  <c r="M3827" i="26"/>
  <c r="M3828" i="26"/>
  <c r="M3829" i="26"/>
  <c r="M3830" i="26"/>
  <c r="M3831" i="26"/>
  <c r="M3832" i="26"/>
  <c r="M3833" i="26"/>
  <c r="M3834" i="26"/>
  <c r="M3835" i="26"/>
  <c r="M3836" i="26"/>
  <c r="M3837" i="26"/>
  <c r="M3838" i="26"/>
  <c r="M3839" i="26"/>
  <c r="M3840" i="26"/>
  <c r="M3841" i="26"/>
  <c r="M3842" i="26"/>
  <c r="M3843" i="26"/>
  <c r="M3844" i="26"/>
  <c r="M3845" i="26"/>
  <c r="M3846" i="26"/>
  <c r="M3847" i="26"/>
  <c r="M3848" i="26"/>
  <c r="M3849" i="26"/>
  <c r="M3850" i="26"/>
  <c r="M3851" i="26"/>
  <c r="M3852" i="26"/>
  <c r="M3853" i="26"/>
  <c r="M3854" i="26"/>
  <c r="M3855" i="26"/>
  <c r="M3856" i="26"/>
  <c r="M3857" i="26"/>
  <c r="M3858" i="26"/>
  <c r="M3859" i="26"/>
  <c r="M3860" i="26"/>
  <c r="M3861" i="26"/>
  <c r="M3862" i="26"/>
  <c r="M3863" i="26"/>
  <c r="M3864" i="26"/>
  <c r="M3865" i="26"/>
  <c r="M3866" i="26"/>
  <c r="M3867" i="26"/>
  <c r="M3868" i="26"/>
  <c r="M3869" i="26"/>
  <c r="M3870" i="26"/>
  <c r="M3871" i="26"/>
  <c r="M3872" i="26"/>
  <c r="M3873" i="26"/>
  <c r="M3874" i="26"/>
  <c r="M3875" i="26"/>
  <c r="M3876" i="26"/>
  <c r="M3877" i="26"/>
  <c r="M3878" i="26"/>
  <c r="M3879" i="26"/>
  <c r="M3880" i="26"/>
  <c r="M3881" i="26"/>
  <c r="M3882" i="26"/>
  <c r="M3883" i="26"/>
  <c r="M3884" i="26"/>
  <c r="M3885" i="26"/>
  <c r="M3886" i="26"/>
  <c r="M3887" i="26"/>
  <c r="M3888" i="26"/>
  <c r="M3889" i="26"/>
  <c r="M3890" i="26"/>
  <c r="M3891" i="26"/>
  <c r="M3892" i="26"/>
  <c r="M3893" i="26"/>
  <c r="M3894" i="26"/>
  <c r="M3895" i="26"/>
  <c r="M3896" i="26"/>
  <c r="M3897" i="26"/>
  <c r="M3898" i="26"/>
  <c r="M3899" i="26"/>
  <c r="M3900" i="26"/>
  <c r="M3901" i="26"/>
  <c r="M3902" i="26"/>
  <c r="M3903" i="26"/>
  <c r="M3904" i="26"/>
  <c r="M3905" i="26"/>
  <c r="M3906" i="26"/>
  <c r="M3907" i="26"/>
  <c r="M3908" i="26"/>
  <c r="M3909" i="26"/>
  <c r="M3910" i="26"/>
  <c r="M3911" i="26"/>
  <c r="M3912" i="26"/>
  <c r="M3913" i="26"/>
  <c r="M3914" i="26"/>
  <c r="M3915" i="26"/>
  <c r="M3916" i="26"/>
  <c r="M3917" i="26"/>
  <c r="M3918" i="26"/>
  <c r="M3919" i="26"/>
  <c r="M3920" i="26"/>
  <c r="M3921" i="26"/>
  <c r="M3922" i="26"/>
  <c r="M3923" i="26"/>
  <c r="M3924" i="26"/>
  <c r="M3925" i="26"/>
  <c r="M3926" i="26"/>
  <c r="M3927" i="26"/>
  <c r="M3928" i="26"/>
  <c r="M3929" i="26"/>
  <c r="M3930" i="26"/>
  <c r="M3931" i="26"/>
  <c r="M3932" i="26"/>
  <c r="M3933" i="26"/>
  <c r="M3934" i="26"/>
  <c r="M3935" i="26"/>
  <c r="M3936" i="26"/>
  <c r="M3937" i="26"/>
  <c r="M3938" i="26"/>
  <c r="M3939" i="26"/>
  <c r="M3940" i="26"/>
  <c r="M3941" i="26"/>
  <c r="M3942" i="26"/>
  <c r="M3943" i="26"/>
  <c r="M3944" i="26"/>
  <c r="M3945" i="26"/>
  <c r="M3946" i="26"/>
  <c r="M3947" i="26"/>
  <c r="M3948" i="26"/>
  <c r="M3949" i="26"/>
  <c r="M3950" i="26"/>
  <c r="M3951" i="26"/>
  <c r="M3952" i="26"/>
  <c r="M3953" i="26"/>
  <c r="M3954" i="26"/>
  <c r="M3955" i="26"/>
  <c r="M3956" i="26"/>
  <c r="M3957" i="26"/>
  <c r="M3958" i="26"/>
  <c r="M3959" i="26"/>
  <c r="M3960" i="26"/>
  <c r="M3961" i="26"/>
  <c r="M3962" i="26"/>
  <c r="M3963" i="26"/>
  <c r="M3964" i="26"/>
  <c r="M3965" i="26"/>
  <c r="M3966" i="26"/>
  <c r="M3967" i="26"/>
  <c r="M3968" i="26"/>
  <c r="M3969" i="26"/>
  <c r="M3970" i="26"/>
  <c r="M3971" i="26"/>
  <c r="M3972" i="26"/>
  <c r="M3973" i="26"/>
  <c r="M3974" i="26"/>
  <c r="M3975" i="26"/>
  <c r="M3976" i="26"/>
  <c r="M3977" i="26"/>
  <c r="M3978" i="26"/>
  <c r="M3979" i="26"/>
  <c r="M3980" i="26"/>
  <c r="M3981" i="26"/>
  <c r="M3982" i="26"/>
  <c r="M3983" i="26"/>
  <c r="M3984" i="26"/>
  <c r="M3985" i="26"/>
  <c r="M3986" i="26"/>
  <c r="M3987" i="26"/>
  <c r="M3988" i="26"/>
  <c r="M3989" i="26"/>
  <c r="M3990" i="26"/>
  <c r="M3991" i="26"/>
  <c r="M3992" i="26"/>
  <c r="M3993" i="26"/>
  <c r="M3994" i="26"/>
  <c r="M3995" i="26"/>
  <c r="M3996" i="26"/>
  <c r="M3997" i="26"/>
  <c r="M3998" i="26"/>
  <c r="M3999" i="26"/>
  <c r="M4000" i="26"/>
  <c r="M4001" i="26"/>
  <c r="M4002" i="26"/>
  <c r="M4003" i="26"/>
  <c r="M4004" i="26"/>
  <c r="M4005" i="26"/>
  <c r="M4006" i="26"/>
  <c r="M4007" i="26"/>
  <c r="M4008" i="26"/>
  <c r="M4009" i="26"/>
  <c r="M4010" i="26"/>
  <c r="M4011" i="26"/>
  <c r="M4012" i="26"/>
  <c r="M4013" i="26"/>
  <c r="M4014" i="26"/>
  <c r="M4015" i="26"/>
  <c r="M4016" i="26"/>
  <c r="M4017" i="26"/>
  <c r="M4018" i="26"/>
  <c r="M4019" i="26"/>
  <c r="M4020" i="26"/>
  <c r="M4021" i="26"/>
  <c r="M4022" i="26"/>
  <c r="M4023" i="26"/>
  <c r="M4024" i="26"/>
  <c r="M4025" i="26"/>
  <c r="M4026" i="26"/>
  <c r="M4027" i="26"/>
  <c r="M4028" i="26"/>
  <c r="M4029" i="26"/>
  <c r="M4030" i="26"/>
  <c r="M4031" i="26"/>
  <c r="M4032" i="26"/>
  <c r="M4033" i="26"/>
  <c r="M4034" i="26"/>
  <c r="M4035" i="26"/>
  <c r="M4036" i="26"/>
  <c r="M4037" i="26"/>
  <c r="M4038" i="26"/>
  <c r="M4039" i="26"/>
  <c r="M4040" i="26"/>
  <c r="M4041" i="26"/>
  <c r="M4042" i="26"/>
  <c r="M4043" i="26"/>
  <c r="M4044" i="26"/>
  <c r="M4045" i="26"/>
  <c r="M4046" i="26"/>
  <c r="M4047" i="26"/>
  <c r="M4048" i="26"/>
  <c r="M4049" i="26"/>
  <c r="M4050" i="26"/>
  <c r="M4051" i="26"/>
  <c r="M4052" i="26"/>
  <c r="M4053" i="26"/>
  <c r="M4054" i="26"/>
  <c r="M4055" i="26"/>
  <c r="M4056" i="26"/>
  <c r="M4057" i="26"/>
  <c r="M4058" i="26"/>
  <c r="M4059" i="26"/>
  <c r="M4060" i="26"/>
  <c r="M4061" i="26"/>
  <c r="M4062" i="26"/>
  <c r="M4063" i="26"/>
  <c r="M4064" i="26"/>
  <c r="M4065" i="26"/>
  <c r="M4066" i="26"/>
  <c r="M4067" i="26"/>
  <c r="M4068" i="26"/>
  <c r="M4069" i="26"/>
  <c r="M4070" i="26"/>
  <c r="M4071" i="26"/>
  <c r="M4072" i="26"/>
  <c r="M4073" i="26"/>
  <c r="M4074" i="26"/>
  <c r="M4075" i="26"/>
  <c r="M4076" i="26"/>
  <c r="M4077" i="26"/>
  <c r="M4078" i="26"/>
  <c r="M4079" i="26"/>
  <c r="M4080" i="26"/>
  <c r="M4081" i="26"/>
  <c r="M4082" i="26"/>
  <c r="M4083" i="26"/>
  <c r="M4084" i="26"/>
  <c r="M4085" i="26"/>
  <c r="M4086" i="26"/>
  <c r="M4087" i="26"/>
  <c r="M4088" i="26"/>
  <c r="M4089" i="26"/>
  <c r="M4090" i="26"/>
  <c r="M4091" i="26"/>
  <c r="M4092" i="26"/>
  <c r="M4093" i="26"/>
  <c r="M4094" i="26"/>
  <c r="M4095" i="26"/>
  <c r="M4096" i="26"/>
  <c r="M4097" i="26"/>
  <c r="M4098" i="26"/>
  <c r="M4099" i="26"/>
  <c r="M4100" i="26"/>
  <c r="M4101" i="26"/>
  <c r="M4102" i="26"/>
  <c r="M4103" i="26"/>
  <c r="M4104" i="26"/>
  <c r="M4105" i="26"/>
  <c r="M4106" i="26"/>
  <c r="M4107" i="26"/>
  <c r="M4108" i="26"/>
  <c r="M4109" i="26"/>
  <c r="M4110" i="26"/>
  <c r="M4111" i="26"/>
  <c r="M4112" i="26"/>
  <c r="M4113" i="26"/>
  <c r="M4114" i="26"/>
  <c r="M4115" i="26"/>
  <c r="M4116" i="26"/>
  <c r="M4117" i="26"/>
  <c r="M4118" i="26"/>
  <c r="M4119" i="26"/>
  <c r="M4120" i="26"/>
  <c r="M4121" i="26"/>
  <c r="M4122" i="26"/>
  <c r="M4123" i="26"/>
  <c r="M4124" i="26"/>
  <c r="M4125" i="26"/>
  <c r="M4126" i="26"/>
  <c r="M4127" i="26"/>
  <c r="M4128" i="26"/>
  <c r="M4129" i="26"/>
  <c r="M4130" i="26"/>
  <c r="M4131" i="26"/>
  <c r="M4132" i="26"/>
  <c r="M4133" i="26"/>
  <c r="M4134" i="26"/>
  <c r="M4135" i="26"/>
  <c r="M4136" i="26"/>
  <c r="M4137" i="26"/>
  <c r="M4138" i="26"/>
  <c r="M4139" i="26"/>
  <c r="M4140" i="26"/>
  <c r="M4141" i="26"/>
  <c r="M4142" i="26"/>
  <c r="M4143" i="26"/>
  <c r="M4144" i="26"/>
  <c r="M4145" i="26"/>
  <c r="M4146" i="26"/>
  <c r="M4147" i="26"/>
  <c r="M4148" i="26"/>
  <c r="M4149" i="26"/>
  <c r="M4150" i="26"/>
  <c r="M4151" i="26"/>
  <c r="M4152" i="26"/>
  <c r="M4153" i="26"/>
  <c r="M4154" i="26"/>
  <c r="M4155" i="26"/>
  <c r="M4156" i="26"/>
  <c r="M4157" i="26"/>
  <c r="M4158" i="26"/>
  <c r="M4159" i="26"/>
  <c r="M4160" i="26"/>
  <c r="M4161" i="26"/>
  <c r="M4162" i="26"/>
  <c r="M4163" i="26"/>
  <c r="M4164" i="26"/>
  <c r="M4165" i="26"/>
  <c r="M4166" i="26"/>
  <c r="M4167" i="26"/>
  <c r="M4168" i="26"/>
  <c r="M4169" i="26"/>
  <c r="M4170" i="26"/>
  <c r="M4171" i="26"/>
  <c r="M4172" i="26"/>
  <c r="M4173" i="26"/>
  <c r="M4174" i="26"/>
  <c r="M4175" i="26"/>
  <c r="M4176" i="26"/>
  <c r="M4177" i="26"/>
  <c r="M4178" i="26"/>
  <c r="M4179" i="26"/>
  <c r="M4180" i="26"/>
  <c r="M4181" i="26"/>
  <c r="M4182" i="26"/>
  <c r="M4183" i="26"/>
  <c r="M4184" i="26"/>
  <c r="M4185" i="26"/>
  <c r="M4186" i="26"/>
  <c r="M4187" i="26"/>
  <c r="M4188" i="26"/>
  <c r="M4189" i="26"/>
  <c r="M4190" i="26"/>
  <c r="M4191" i="26"/>
  <c r="M4192" i="26"/>
  <c r="M4193" i="26"/>
  <c r="M4194" i="26"/>
  <c r="M4195" i="26"/>
  <c r="M4196" i="26"/>
  <c r="M4197" i="26"/>
  <c r="M4198" i="26"/>
  <c r="M4199" i="26"/>
  <c r="M4200" i="26"/>
  <c r="M4201" i="26"/>
  <c r="M4202" i="26"/>
  <c r="M4203" i="26"/>
  <c r="M4204" i="26"/>
  <c r="M4205" i="26"/>
  <c r="M4206" i="26"/>
  <c r="M4207" i="26"/>
  <c r="M4208" i="26"/>
  <c r="M4209" i="26"/>
  <c r="M4210" i="26"/>
  <c r="M4211" i="26"/>
  <c r="M4212" i="26"/>
  <c r="M4213" i="26"/>
  <c r="M4214" i="26"/>
  <c r="M4215" i="26"/>
  <c r="M4216" i="26"/>
  <c r="M4217" i="26"/>
  <c r="M4218" i="26"/>
  <c r="M4219" i="26"/>
  <c r="M4220" i="26"/>
  <c r="M4221" i="26"/>
  <c r="M4222" i="26"/>
  <c r="M4223" i="26"/>
  <c r="M4224" i="26"/>
  <c r="M4225" i="26"/>
  <c r="M4226" i="26"/>
  <c r="M4227" i="26"/>
  <c r="M4228" i="26"/>
  <c r="M4229" i="26"/>
  <c r="M4230" i="26"/>
  <c r="M4231" i="26"/>
  <c r="M4232" i="26"/>
  <c r="M4233" i="26"/>
  <c r="M4234" i="26"/>
  <c r="M4235" i="26"/>
  <c r="M4236" i="26"/>
  <c r="M4237" i="26"/>
  <c r="M4238" i="26"/>
  <c r="M4239" i="26"/>
  <c r="M4240" i="26"/>
  <c r="M4241" i="26"/>
  <c r="M4242" i="26"/>
  <c r="M4243" i="26"/>
  <c r="M4244" i="26"/>
  <c r="M4245" i="26"/>
  <c r="M4246" i="26"/>
  <c r="M4247" i="26"/>
  <c r="M4248" i="26"/>
  <c r="M4249" i="26"/>
  <c r="M4250" i="26"/>
  <c r="M4251" i="26"/>
  <c r="M4252" i="26"/>
  <c r="M4253" i="26"/>
  <c r="M4254" i="26"/>
  <c r="M4255" i="26"/>
  <c r="M4256" i="26"/>
  <c r="M4257" i="26"/>
  <c r="M4258" i="26"/>
  <c r="M4259" i="26"/>
  <c r="M4260" i="26"/>
  <c r="M4261" i="26"/>
  <c r="M4262" i="26"/>
  <c r="M4263" i="26"/>
  <c r="M4264" i="26"/>
  <c r="M4265" i="26"/>
  <c r="M4266" i="26"/>
  <c r="M4267" i="26"/>
  <c r="M4268" i="26"/>
  <c r="M4269" i="26"/>
  <c r="M4270" i="26"/>
  <c r="M4271" i="26"/>
  <c r="M4272" i="26"/>
  <c r="M4273" i="26"/>
  <c r="M4274" i="26"/>
  <c r="M4275" i="26"/>
  <c r="M4276" i="26"/>
  <c r="M4277" i="26"/>
  <c r="M4278" i="26"/>
  <c r="M4279" i="26"/>
  <c r="M4280" i="26"/>
  <c r="M4281" i="26"/>
  <c r="M4282" i="26"/>
  <c r="M4283" i="26"/>
  <c r="M4284" i="26"/>
  <c r="M4285" i="26"/>
  <c r="M4286" i="26"/>
  <c r="M4287" i="26"/>
  <c r="M4288" i="26"/>
  <c r="M4289" i="26"/>
  <c r="M4290" i="26"/>
  <c r="M4291" i="26"/>
  <c r="M4292" i="26"/>
  <c r="M4293" i="26"/>
  <c r="M4294" i="26"/>
  <c r="M4295" i="26"/>
  <c r="M4296" i="26"/>
  <c r="M4297" i="26"/>
  <c r="M4298" i="26"/>
  <c r="M4299" i="26"/>
  <c r="M4300" i="26"/>
  <c r="M4301" i="26"/>
  <c r="M4302" i="26"/>
  <c r="M4303" i="26"/>
  <c r="M4304" i="26"/>
  <c r="M4305" i="26"/>
  <c r="M4306" i="26"/>
  <c r="M4307" i="26"/>
  <c r="M4308" i="26"/>
  <c r="M4309" i="26"/>
  <c r="M4310" i="26"/>
  <c r="M4311" i="26"/>
  <c r="M4312" i="26"/>
  <c r="M4313" i="26"/>
  <c r="M4314" i="26"/>
  <c r="M4315" i="26"/>
  <c r="M4316" i="26"/>
  <c r="M4317" i="26"/>
  <c r="M4318" i="26"/>
  <c r="M4319" i="26"/>
  <c r="M4320" i="26"/>
  <c r="M4321" i="26"/>
  <c r="M4322" i="26"/>
  <c r="M4323" i="26"/>
  <c r="M4324" i="26"/>
  <c r="M4325" i="26"/>
  <c r="M4326" i="26"/>
  <c r="M4327" i="26"/>
  <c r="M4328" i="26"/>
  <c r="M4329" i="26"/>
  <c r="M4330" i="26"/>
  <c r="M4331" i="26"/>
  <c r="M4332" i="26"/>
  <c r="M4333" i="26"/>
  <c r="M4334" i="26"/>
  <c r="M4335" i="26"/>
  <c r="M4336" i="26"/>
  <c r="M4337" i="26"/>
  <c r="M4338" i="26"/>
  <c r="M4339" i="26"/>
  <c r="M4340" i="26"/>
  <c r="M4341" i="26"/>
  <c r="M4342" i="26"/>
  <c r="M4343" i="26"/>
  <c r="M4344" i="26"/>
  <c r="M4345" i="26"/>
  <c r="M4346" i="26"/>
  <c r="M4347" i="26"/>
  <c r="M4348" i="26"/>
  <c r="M4349" i="26"/>
  <c r="M4350" i="26"/>
  <c r="M4351" i="26"/>
  <c r="M4352" i="26"/>
  <c r="M4353" i="26"/>
  <c r="M4354" i="26"/>
  <c r="M4355" i="26"/>
  <c r="M4356" i="26"/>
  <c r="M4357" i="26"/>
  <c r="M4358" i="26"/>
  <c r="M4359" i="26"/>
  <c r="M4360" i="26"/>
  <c r="M4361" i="26"/>
  <c r="M4362" i="26"/>
  <c r="M4363" i="26"/>
  <c r="M4364" i="26"/>
  <c r="M4365" i="26"/>
  <c r="M4366" i="26"/>
  <c r="M4367" i="26"/>
  <c r="M4368" i="26"/>
  <c r="M4369" i="26"/>
  <c r="M4370" i="26"/>
  <c r="M4371" i="26"/>
  <c r="M4372" i="26"/>
  <c r="M4373" i="26"/>
  <c r="M4374" i="26"/>
  <c r="M4375" i="26"/>
  <c r="M4376" i="26"/>
  <c r="M4377" i="26"/>
  <c r="M4378" i="26"/>
  <c r="M4379" i="26"/>
  <c r="M4380" i="26"/>
  <c r="M4381" i="26"/>
  <c r="M4382" i="26"/>
  <c r="M4383" i="26"/>
  <c r="M4384" i="26"/>
  <c r="M4385" i="26"/>
  <c r="M4386" i="26"/>
  <c r="M4387" i="26"/>
  <c r="M4388" i="26"/>
  <c r="M4389" i="26"/>
  <c r="M4390" i="26"/>
  <c r="M4391" i="26"/>
  <c r="M4392" i="26"/>
  <c r="M4393" i="26"/>
  <c r="M4394" i="26"/>
  <c r="M4395" i="26"/>
  <c r="M4396" i="26"/>
  <c r="M4397" i="26"/>
  <c r="M4398" i="26"/>
  <c r="M4399" i="26"/>
  <c r="M4400" i="26"/>
  <c r="M4401" i="26"/>
  <c r="M4402" i="26"/>
  <c r="M4403" i="26"/>
  <c r="M4404" i="26"/>
  <c r="M4405" i="26"/>
  <c r="M4406" i="26"/>
  <c r="M4407" i="26"/>
  <c r="M4408" i="26"/>
  <c r="M4409" i="26"/>
  <c r="M4410" i="26"/>
  <c r="M4411" i="26"/>
  <c r="M4412" i="26"/>
  <c r="M4413" i="26"/>
  <c r="M4414" i="26"/>
  <c r="M4415" i="26"/>
  <c r="M4416" i="26"/>
  <c r="M4417" i="26"/>
  <c r="M4418" i="26"/>
  <c r="M4419" i="26"/>
  <c r="M4420" i="26"/>
  <c r="M4421" i="26"/>
  <c r="M4422" i="26"/>
  <c r="M4423" i="26"/>
  <c r="M4424" i="26"/>
  <c r="M4425" i="26"/>
  <c r="M4426" i="26"/>
  <c r="M4427" i="26"/>
  <c r="M4428" i="26"/>
  <c r="M4429" i="26"/>
  <c r="M4430" i="26"/>
  <c r="M4431" i="26"/>
  <c r="M4432" i="26"/>
  <c r="M4433" i="26"/>
  <c r="M4434" i="26"/>
  <c r="M4435" i="26"/>
  <c r="M4436" i="26"/>
  <c r="M4437" i="26"/>
  <c r="M4438" i="26"/>
  <c r="M4439" i="26"/>
  <c r="M4440" i="26"/>
  <c r="M4441" i="26"/>
  <c r="M4442" i="26"/>
  <c r="M4443" i="26"/>
  <c r="M4444" i="26"/>
  <c r="M4445" i="26"/>
  <c r="M4446" i="26"/>
  <c r="M4447" i="26"/>
  <c r="M4448" i="26"/>
  <c r="M4449" i="26"/>
  <c r="M4450" i="26"/>
  <c r="M4451" i="26"/>
  <c r="M4452" i="26"/>
  <c r="M4453" i="26"/>
  <c r="M4454" i="26"/>
  <c r="M4455" i="26"/>
  <c r="M4456" i="26"/>
  <c r="M4457" i="26"/>
  <c r="M4458" i="26"/>
  <c r="M4459" i="26"/>
  <c r="M4460" i="26"/>
  <c r="M4461" i="26"/>
  <c r="M4462" i="26"/>
  <c r="M4463" i="26"/>
  <c r="M4464" i="26"/>
  <c r="M4465" i="26"/>
  <c r="M4466" i="26"/>
  <c r="M4467" i="26"/>
  <c r="M4468" i="26"/>
  <c r="M4469" i="26"/>
  <c r="M4470" i="26"/>
  <c r="M4471" i="26"/>
  <c r="M4472" i="26"/>
  <c r="M4473" i="26"/>
  <c r="M4474" i="26"/>
  <c r="M4475" i="26"/>
  <c r="M4476" i="26"/>
  <c r="M4477" i="26"/>
  <c r="M4478" i="26"/>
  <c r="M4479" i="26"/>
  <c r="M4480" i="26"/>
  <c r="M4481" i="26"/>
  <c r="M4482" i="26"/>
  <c r="M4483" i="26"/>
  <c r="M4484" i="26"/>
  <c r="M4485" i="26"/>
  <c r="M4486" i="26"/>
  <c r="M4487" i="26"/>
  <c r="M4488" i="26"/>
  <c r="M4489" i="26"/>
  <c r="M4490" i="26"/>
  <c r="M4491" i="26"/>
  <c r="M4492" i="26"/>
  <c r="M4493" i="26"/>
  <c r="M4494" i="26"/>
  <c r="M4495" i="26"/>
  <c r="M4496" i="26"/>
  <c r="M4497" i="26"/>
  <c r="M4498" i="26"/>
  <c r="M4499" i="26"/>
  <c r="M4500" i="26"/>
  <c r="M4501" i="26"/>
  <c r="M4502" i="26"/>
  <c r="M4503" i="26"/>
  <c r="M4504" i="26"/>
  <c r="M4505" i="26"/>
  <c r="M4506" i="26"/>
  <c r="M4507" i="26"/>
  <c r="M4508" i="26"/>
  <c r="M4509" i="26"/>
  <c r="M4510" i="26"/>
  <c r="M4511" i="26"/>
  <c r="M4512" i="26"/>
  <c r="M4513" i="26"/>
  <c r="M4514" i="26"/>
  <c r="M4515" i="26"/>
  <c r="M4516" i="26"/>
  <c r="M4517" i="26"/>
  <c r="M4518" i="26"/>
  <c r="M4519" i="26"/>
  <c r="M4520" i="26"/>
  <c r="M4521" i="26"/>
  <c r="M4522" i="26"/>
  <c r="M4523" i="26"/>
  <c r="M4524" i="26"/>
  <c r="M4525" i="26"/>
  <c r="M4526" i="26"/>
  <c r="M4527" i="26"/>
  <c r="M4528" i="26"/>
  <c r="M4529" i="26"/>
  <c r="M4530" i="26"/>
  <c r="M4531" i="26"/>
  <c r="M4532" i="26"/>
  <c r="M4533" i="26"/>
  <c r="M4534" i="26"/>
  <c r="M4535" i="26"/>
  <c r="M4536" i="26"/>
  <c r="M4537" i="26"/>
  <c r="M4538" i="26"/>
  <c r="M4539" i="26"/>
  <c r="M4540" i="26"/>
  <c r="M4541" i="26"/>
  <c r="M4542" i="26"/>
  <c r="M4543" i="26"/>
  <c r="M4544" i="26"/>
  <c r="M4545" i="26"/>
  <c r="M4546" i="26"/>
  <c r="M4547" i="26"/>
  <c r="M4548" i="26"/>
  <c r="M4549" i="26"/>
  <c r="M4550" i="26"/>
  <c r="M4551" i="26"/>
  <c r="M4552" i="26"/>
  <c r="M4553" i="26"/>
  <c r="M4554" i="26"/>
  <c r="M4555" i="26"/>
  <c r="M4556" i="26"/>
  <c r="M4557" i="26"/>
  <c r="M4558" i="26"/>
  <c r="M4559" i="26"/>
  <c r="M4560" i="26"/>
  <c r="M4561" i="26"/>
  <c r="M4562" i="26"/>
  <c r="M4563" i="26"/>
  <c r="M4564" i="26"/>
  <c r="M4565" i="26"/>
  <c r="M4566" i="26"/>
  <c r="M4567" i="26"/>
  <c r="M4568" i="26"/>
  <c r="M4569" i="26"/>
  <c r="M4570" i="26"/>
  <c r="M4571" i="26"/>
  <c r="M4572" i="26"/>
  <c r="M4573" i="26"/>
  <c r="M4574" i="26"/>
  <c r="M4575" i="26"/>
  <c r="M4576" i="26"/>
  <c r="M4577" i="26"/>
  <c r="M4578" i="26"/>
  <c r="M4579" i="26"/>
  <c r="M4580" i="26"/>
  <c r="M4581" i="26"/>
  <c r="M4582" i="26"/>
  <c r="M4583" i="26"/>
  <c r="M4584" i="26"/>
  <c r="M4585" i="26"/>
  <c r="M4586" i="26"/>
  <c r="M4587" i="26"/>
  <c r="M4588" i="26"/>
  <c r="M4589" i="26"/>
  <c r="M4590" i="26"/>
  <c r="M4591" i="26"/>
  <c r="M4592" i="26"/>
  <c r="M4593" i="26"/>
  <c r="M4594" i="26"/>
  <c r="M4595" i="26"/>
  <c r="M4596" i="26"/>
  <c r="M4597" i="26"/>
  <c r="M4598" i="26"/>
  <c r="M4599" i="26"/>
  <c r="M4600" i="26"/>
  <c r="M4601" i="26"/>
  <c r="M4602" i="26"/>
  <c r="M4603" i="26"/>
  <c r="M4604" i="26"/>
  <c r="M4605" i="26"/>
  <c r="M4606" i="26"/>
  <c r="M4607" i="26"/>
  <c r="M4608" i="26"/>
  <c r="M4609" i="26"/>
  <c r="M4610" i="26"/>
  <c r="M4611" i="26"/>
  <c r="M4612" i="26"/>
  <c r="M4613" i="26"/>
  <c r="M4614" i="26"/>
  <c r="M4615" i="26"/>
  <c r="M4616" i="26"/>
  <c r="M4617" i="26"/>
  <c r="M4618" i="26"/>
  <c r="M4619" i="26"/>
  <c r="M4620" i="26"/>
  <c r="M4621" i="26"/>
  <c r="M4622" i="26"/>
  <c r="M4623" i="26"/>
  <c r="M4624" i="26"/>
  <c r="M4625" i="26"/>
  <c r="M4626" i="26"/>
  <c r="M4627" i="26"/>
  <c r="M4628" i="26"/>
  <c r="M4629" i="26"/>
  <c r="M4630" i="26"/>
  <c r="M4631" i="26"/>
  <c r="M4632" i="26"/>
  <c r="M4633" i="26"/>
  <c r="M4634" i="26"/>
  <c r="M4635" i="26"/>
  <c r="M4636" i="26"/>
  <c r="M4637" i="26"/>
  <c r="M4638" i="26"/>
  <c r="M4639" i="26"/>
  <c r="M4640" i="26"/>
  <c r="M4641" i="26"/>
  <c r="M4642" i="26"/>
  <c r="M4643" i="26"/>
  <c r="M4644" i="26"/>
  <c r="M4645" i="26"/>
  <c r="M4646" i="26"/>
  <c r="M4647" i="26"/>
  <c r="M4648" i="26"/>
  <c r="M4649" i="26"/>
  <c r="M4650" i="26"/>
  <c r="M4651" i="26"/>
  <c r="M4652" i="26"/>
  <c r="M4653" i="26"/>
  <c r="M4654" i="26"/>
  <c r="M4655" i="26"/>
  <c r="M4656" i="26"/>
  <c r="M4657" i="26"/>
  <c r="M4658" i="26"/>
  <c r="M4659" i="26"/>
  <c r="M4660" i="26"/>
  <c r="M4661" i="26"/>
  <c r="M2" i="26"/>
  <c r="AU13" i="25" a="1"/>
  <c r="AU13" i="25" s="1"/>
  <c r="AT13" i="25" a="1"/>
  <c r="AT13" i="25" s="1"/>
  <c r="AZ13" i="25" s="1" a="1"/>
  <c r="AZ13" i="25" s="1"/>
  <c r="BA13" i="25" s="1"/>
  <c r="AM13" i="25" a="1"/>
  <c r="AM13" i="25" s="1"/>
  <c r="AL13" i="25" a="1"/>
  <c r="AL13" i="25" s="1"/>
  <c r="AU12" i="25" a="1"/>
  <c r="AU12" i="25" s="1"/>
  <c r="AT12" i="25" a="1"/>
  <c r="AT12" i="25" s="1"/>
  <c r="AV12" i="25" s="1" a="1"/>
  <c r="AV12" i="25" s="1"/>
  <c r="AW12" i="25" s="1"/>
  <c r="AM12" i="25" a="1"/>
  <c r="AM12" i="25" s="1"/>
  <c r="AL12" i="25" a="1"/>
  <c r="AL12" i="25" s="1"/>
  <c r="AU11" i="25" a="1"/>
  <c r="AU11" i="25" s="1"/>
  <c r="AT11" i="25" a="1"/>
  <c r="AT11" i="25" s="1"/>
  <c r="AX11" i="25" s="1" a="1"/>
  <c r="AX11" i="25" s="1"/>
  <c r="AY11" i="25" s="1"/>
  <c r="AM11" i="25" a="1"/>
  <c r="AM11" i="25" s="1"/>
  <c r="AL11" i="25" a="1"/>
  <c r="AL11" i="25" s="1"/>
  <c r="AU10" i="25" a="1"/>
  <c r="AU10" i="25" s="1"/>
  <c r="AT10" i="25" a="1"/>
  <c r="AT10" i="25" s="1"/>
  <c r="AX10" i="25" s="1" a="1"/>
  <c r="AX10" i="25" s="1"/>
  <c r="AY10" i="25" s="1"/>
  <c r="AM10" i="25" a="1"/>
  <c r="AM10" i="25" s="1"/>
  <c r="AL10" i="25" a="1"/>
  <c r="AL10" i="25" s="1"/>
  <c r="AU9" i="25" a="1"/>
  <c r="AU9" i="25" s="1"/>
  <c r="AT9" i="25" a="1"/>
  <c r="AT9" i="25" s="1"/>
  <c r="AZ9" i="25" s="1" a="1"/>
  <c r="AZ9" i="25" s="1"/>
  <c r="BA9" i="25" s="1"/>
  <c r="AM9" i="25" a="1"/>
  <c r="AM9" i="25" s="1"/>
  <c r="AL9" i="25" a="1"/>
  <c r="AL9" i="25" s="1"/>
  <c r="AU8" i="25" a="1"/>
  <c r="AU8" i="25" s="1"/>
  <c r="AT8" i="25" a="1"/>
  <c r="AT8" i="25" s="1"/>
  <c r="AX8" i="25" s="1" a="1"/>
  <c r="AX8" i="25" s="1"/>
  <c r="AY8" i="25" s="1"/>
  <c r="AM8" i="25" a="1"/>
  <c r="AM8" i="25" s="1"/>
  <c r="AL8" i="25" a="1"/>
  <c r="AL8" i="25" s="1"/>
  <c r="AU7" i="25" a="1"/>
  <c r="AU7" i="25" s="1"/>
  <c r="AT7" i="25" a="1"/>
  <c r="AT7" i="25" s="1"/>
  <c r="AV7" i="25" s="1" a="1"/>
  <c r="AV7" i="25" s="1"/>
  <c r="AW7" i="25" s="1"/>
  <c r="AM7" i="25" a="1"/>
  <c r="AM7" i="25" s="1"/>
  <c r="AL7" i="25" a="1"/>
  <c r="AL7" i="25" s="1"/>
  <c r="AU6" i="25" a="1"/>
  <c r="AU6" i="25" s="1"/>
  <c r="AT6" i="25" a="1"/>
  <c r="AT6" i="25" s="1"/>
  <c r="AZ6" i="25" s="1" a="1"/>
  <c r="AZ6" i="25" s="1"/>
  <c r="BA6" i="25" s="1"/>
  <c r="AM6" i="25" a="1"/>
  <c r="AM6" i="25" s="1"/>
  <c r="AL6" i="25" a="1"/>
  <c r="AL6" i="25" s="1"/>
  <c r="AU5" i="25" a="1"/>
  <c r="AU5" i="25" s="1"/>
  <c r="AT5" i="25" a="1"/>
  <c r="AT5" i="25" s="1"/>
  <c r="AV5" i="25" s="1" a="1"/>
  <c r="AV5" i="25" s="1"/>
  <c r="AW5" i="25" s="1"/>
  <c r="AM5" i="25" a="1"/>
  <c r="AM5" i="25" s="1"/>
  <c r="AL5" i="25" a="1"/>
  <c r="AL5" i="25" s="1"/>
  <c r="AU4" i="25" a="1"/>
  <c r="AU4" i="25" s="1"/>
  <c r="AT4" i="25" a="1"/>
  <c r="AT4" i="25" s="1"/>
  <c r="AZ4" i="25" s="1" a="1"/>
  <c r="AZ4" i="25" s="1"/>
  <c r="BA4" i="25" s="1"/>
  <c r="AM4" i="25" a="1"/>
  <c r="AM4" i="25" s="1"/>
  <c r="AL4" i="25" a="1"/>
  <c r="AL4" i="25" s="1"/>
  <c r="AU3" i="25" a="1"/>
  <c r="AU3" i="25" s="1"/>
  <c r="AT3" i="25" a="1"/>
  <c r="AT3" i="25" s="1"/>
  <c r="AV3" i="25" s="1" a="1"/>
  <c r="AV3" i="25" s="1"/>
  <c r="AW3" i="25" s="1"/>
  <c r="AM3" i="25" a="1"/>
  <c r="AM3" i="25" s="1"/>
  <c r="AL3" i="25" a="1"/>
  <c r="AL3" i="25" s="1"/>
  <c r="AU26" i="25" a="1"/>
  <c r="AU26" i="25" s="1"/>
  <c r="AT26" i="25" a="1"/>
  <c r="AT26" i="25" s="1"/>
  <c r="AZ26" i="25" s="1" a="1"/>
  <c r="AZ26" i="25" s="1"/>
  <c r="BA26" i="25" s="1"/>
  <c r="AM26" i="25" a="1"/>
  <c r="AM26" i="25" s="1"/>
  <c r="AL26" i="25" a="1"/>
  <c r="AL26" i="25" s="1"/>
  <c r="AU25" i="25" a="1"/>
  <c r="AU25" i="25" s="1"/>
  <c r="AT25" i="25" a="1"/>
  <c r="AT25" i="25" s="1"/>
  <c r="AV25" i="25" s="1" a="1"/>
  <c r="AV25" i="25" s="1"/>
  <c r="AW25" i="25" s="1"/>
  <c r="AM25" i="25" a="1"/>
  <c r="AM25" i="25" s="1"/>
  <c r="AL25" i="25" a="1"/>
  <c r="AL25" i="25" s="1"/>
  <c r="AU24" i="25" a="1"/>
  <c r="AU24" i="25" s="1"/>
  <c r="AT24" i="25" a="1"/>
  <c r="AT24" i="25" s="1"/>
  <c r="AV24" i="25" s="1" a="1"/>
  <c r="AV24" i="25" s="1"/>
  <c r="AW24" i="25" s="1"/>
  <c r="AM24" i="25" a="1"/>
  <c r="AM24" i="25" s="1"/>
  <c r="AL24" i="25" a="1"/>
  <c r="AL24" i="25" s="1"/>
  <c r="AU23" i="25" a="1"/>
  <c r="AU23" i="25" s="1"/>
  <c r="AT23" i="25" a="1"/>
  <c r="AT23" i="25" s="1"/>
  <c r="AX23" i="25" s="1" a="1"/>
  <c r="AX23" i="25" s="1"/>
  <c r="AY23" i="25" s="1"/>
  <c r="AM23" i="25" a="1"/>
  <c r="AM23" i="25" s="1"/>
  <c r="AL23" i="25" a="1"/>
  <c r="AL23" i="25" s="1"/>
  <c r="AU22" i="25" a="1"/>
  <c r="AU22" i="25" s="1"/>
  <c r="AT22" i="25" a="1"/>
  <c r="AT22" i="25" s="1"/>
  <c r="AV22" i="25" s="1" a="1"/>
  <c r="AV22" i="25" s="1"/>
  <c r="AW22" i="25" s="1"/>
  <c r="AM22" i="25" a="1"/>
  <c r="AM22" i="25" s="1"/>
  <c r="AL22" i="25" a="1"/>
  <c r="AL22" i="25" s="1"/>
  <c r="AR22" i="25" s="1" a="1"/>
  <c r="AR22" i="25" s="1"/>
  <c r="AS22" i="25" s="1"/>
  <c r="AU21" i="25" a="1"/>
  <c r="AU21" i="25" s="1"/>
  <c r="AT21" i="25" a="1"/>
  <c r="AT21" i="25" s="1"/>
  <c r="AX21" i="25" s="1" a="1"/>
  <c r="AX21" i="25" s="1"/>
  <c r="AY21" i="25" s="1"/>
  <c r="AM21" i="25" a="1"/>
  <c r="AM21" i="25" s="1"/>
  <c r="AL21" i="25" a="1"/>
  <c r="AL21" i="25" s="1"/>
  <c r="AU20" i="25" a="1"/>
  <c r="AU20" i="25" s="1"/>
  <c r="AT20" i="25" a="1"/>
  <c r="AT20" i="25" s="1"/>
  <c r="AZ20" i="25" s="1" a="1"/>
  <c r="AZ20" i="25" s="1"/>
  <c r="BA20" i="25" s="1"/>
  <c r="AM20" i="25" a="1"/>
  <c r="AM20" i="25" s="1"/>
  <c r="AL20" i="25" a="1"/>
  <c r="AL20" i="25" s="1"/>
  <c r="AU19" i="25" a="1"/>
  <c r="AU19" i="25" s="1"/>
  <c r="AT19" i="25" a="1"/>
  <c r="AT19" i="25" s="1"/>
  <c r="AX19" i="25" s="1" a="1"/>
  <c r="AX19" i="25" s="1"/>
  <c r="AY19" i="25" s="1"/>
  <c r="AM19" i="25" a="1"/>
  <c r="AM19" i="25" s="1"/>
  <c r="AL19" i="25" a="1"/>
  <c r="AL19" i="25" s="1"/>
  <c r="AU18" i="25" a="1"/>
  <c r="AU18" i="25" s="1"/>
  <c r="AT18" i="25" a="1"/>
  <c r="AT18" i="25" s="1"/>
  <c r="AV18" i="25" s="1" a="1"/>
  <c r="AV18" i="25" s="1"/>
  <c r="AW18" i="25" s="1"/>
  <c r="AM18" i="25" a="1"/>
  <c r="AM18" i="25" s="1"/>
  <c r="AL18" i="25" a="1"/>
  <c r="AL18" i="25" s="1"/>
  <c r="AU17" i="25" a="1"/>
  <c r="AU17" i="25" s="1"/>
  <c r="AT17" i="25" a="1"/>
  <c r="AT17" i="25" s="1"/>
  <c r="AV17" i="25" s="1" a="1"/>
  <c r="AV17" i="25" s="1"/>
  <c r="AW17" i="25" s="1"/>
  <c r="AM17" i="25" a="1"/>
  <c r="AM17" i="25" s="1"/>
  <c r="AL17" i="25" a="1"/>
  <c r="AL17" i="25" s="1"/>
  <c r="AU16" i="25" a="1"/>
  <c r="AU16" i="25" s="1"/>
  <c r="AT16" i="25" a="1"/>
  <c r="AT16" i="25" s="1"/>
  <c r="AV16" i="25" s="1" a="1"/>
  <c r="AV16" i="25" s="1"/>
  <c r="AW16" i="25" s="1"/>
  <c r="AM16" i="25" a="1"/>
  <c r="AM16" i="25" s="1"/>
  <c r="AL16" i="25" a="1"/>
  <c r="AL16" i="25" s="1"/>
  <c r="AU39" i="25" a="1"/>
  <c r="AU39" i="25" s="1"/>
  <c r="AT39" i="25" a="1"/>
  <c r="AT39" i="25" s="1"/>
  <c r="AZ39" i="25" s="1" a="1"/>
  <c r="AZ39" i="25" s="1"/>
  <c r="BA39" i="25" s="1"/>
  <c r="AM39" i="25" a="1"/>
  <c r="AM39" i="25" s="1"/>
  <c r="AL39" i="25" a="1"/>
  <c r="AL39" i="25" s="1"/>
  <c r="AU38" i="25" a="1"/>
  <c r="AU38" i="25" s="1"/>
  <c r="AT38" i="25" a="1"/>
  <c r="AT38" i="25" s="1"/>
  <c r="AV38" i="25" s="1" a="1"/>
  <c r="AV38" i="25" s="1"/>
  <c r="AW38" i="25" s="1"/>
  <c r="AM38" i="25" a="1"/>
  <c r="AM38" i="25" s="1"/>
  <c r="AL38" i="25" a="1"/>
  <c r="AL38" i="25" s="1"/>
  <c r="AU37" i="25" a="1"/>
  <c r="AU37" i="25" s="1"/>
  <c r="AT37" i="25" a="1"/>
  <c r="AT37" i="25" s="1"/>
  <c r="AZ37" i="25" s="1" a="1"/>
  <c r="AZ37" i="25" s="1"/>
  <c r="BA37" i="25" s="1"/>
  <c r="AM37" i="25" a="1"/>
  <c r="AM37" i="25" s="1"/>
  <c r="AL37" i="25" a="1"/>
  <c r="AL37" i="25" s="1"/>
  <c r="AU36" i="25" a="1"/>
  <c r="AU36" i="25" s="1"/>
  <c r="AT36" i="25" a="1"/>
  <c r="AT36" i="25" s="1"/>
  <c r="AX36" i="25" s="1" a="1"/>
  <c r="AX36" i="25" s="1"/>
  <c r="AY36" i="25" s="1"/>
  <c r="AM36" i="25" a="1"/>
  <c r="AM36" i="25" s="1"/>
  <c r="AL36" i="25" a="1"/>
  <c r="AL36" i="25" s="1"/>
  <c r="AU35" i="25" a="1"/>
  <c r="AU35" i="25" s="1"/>
  <c r="AT35" i="25" a="1"/>
  <c r="AT35" i="25" s="1"/>
  <c r="AV35" i="25" s="1" a="1"/>
  <c r="AV35" i="25" s="1"/>
  <c r="AW35" i="25" s="1"/>
  <c r="AM35" i="25" a="1"/>
  <c r="AM35" i="25" s="1"/>
  <c r="AL35" i="25" a="1"/>
  <c r="AL35" i="25" s="1"/>
  <c r="AU34" i="25" a="1"/>
  <c r="AU34" i="25" s="1"/>
  <c r="AT34" i="25" a="1"/>
  <c r="AT34" i="25" s="1"/>
  <c r="AX34" i="25" s="1" a="1"/>
  <c r="AX34" i="25" s="1"/>
  <c r="AY34" i="25" s="1"/>
  <c r="AM34" i="25" a="1"/>
  <c r="AM34" i="25" s="1"/>
  <c r="AL34" i="25" a="1"/>
  <c r="AL34" i="25" s="1"/>
  <c r="AU33" i="25" a="1"/>
  <c r="AU33" i="25" s="1"/>
  <c r="AT33" i="25" a="1"/>
  <c r="AT33" i="25" s="1"/>
  <c r="AZ33" i="25" s="1" a="1"/>
  <c r="AZ33" i="25" s="1"/>
  <c r="BA33" i="25" s="1"/>
  <c r="AM33" i="25" a="1"/>
  <c r="AM33" i="25" s="1"/>
  <c r="AL33" i="25" a="1"/>
  <c r="AL33" i="25" s="1"/>
  <c r="AU32" i="25" a="1"/>
  <c r="AU32" i="25" s="1"/>
  <c r="AT32" i="25" a="1"/>
  <c r="AT32" i="25" s="1"/>
  <c r="AV32" i="25" s="1" a="1"/>
  <c r="AV32" i="25" s="1"/>
  <c r="AW32" i="25" s="1"/>
  <c r="AM32" i="25" a="1"/>
  <c r="AM32" i="25" s="1"/>
  <c r="AL32" i="25" a="1"/>
  <c r="AL32" i="25" s="1"/>
  <c r="AU31" i="25" a="1"/>
  <c r="AU31" i="25" s="1"/>
  <c r="AT31" i="25" a="1"/>
  <c r="AT31" i="25" s="1"/>
  <c r="AV31" i="25" s="1" a="1"/>
  <c r="AV31" i="25" s="1"/>
  <c r="AW31" i="25" s="1"/>
  <c r="AM31" i="25" a="1"/>
  <c r="AM31" i="25" s="1"/>
  <c r="AL31" i="25" a="1"/>
  <c r="AL31" i="25" s="1"/>
  <c r="AU30" i="25" a="1"/>
  <c r="AU30" i="25" s="1"/>
  <c r="AT30" i="25" a="1"/>
  <c r="AT30" i="25" s="1"/>
  <c r="AZ30" i="25" s="1" a="1"/>
  <c r="AZ30" i="25" s="1"/>
  <c r="BA30" i="25" s="1"/>
  <c r="AM30" i="25" a="1"/>
  <c r="AM30" i="25" s="1"/>
  <c r="AL30" i="25" a="1"/>
  <c r="AL30" i="25" s="1"/>
  <c r="AU29" i="25" a="1"/>
  <c r="AU29" i="25" s="1"/>
  <c r="AT29" i="25" a="1"/>
  <c r="AT29" i="25" s="1"/>
  <c r="AV29" i="25" s="1" a="1"/>
  <c r="AV29" i="25" s="1"/>
  <c r="AW29" i="25" s="1"/>
  <c r="AM29" i="25" a="1"/>
  <c r="AM29" i="25" s="1"/>
  <c r="AL29" i="25" a="1"/>
  <c r="AL29" i="25" s="1"/>
  <c r="AM52" i="25" a="1"/>
  <c r="AM52" i="25" s="1"/>
  <c r="AL52" i="25" a="1"/>
  <c r="AL52" i="25" s="1"/>
  <c r="AM51" i="25" a="1"/>
  <c r="AM51" i="25" s="1"/>
  <c r="AL51" i="25" a="1"/>
  <c r="AL51" i="25" s="1"/>
  <c r="AM50" i="25" a="1"/>
  <c r="AM50" i="25" s="1"/>
  <c r="AL50" i="25" a="1"/>
  <c r="AL50" i="25" s="1"/>
  <c r="AM49" i="25" a="1"/>
  <c r="AM49" i="25" s="1"/>
  <c r="AL49" i="25" a="1"/>
  <c r="AL49" i="25" s="1"/>
  <c r="AM48" i="25" a="1"/>
  <c r="AM48" i="25" s="1"/>
  <c r="AL48" i="25" a="1"/>
  <c r="AL48" i="25" s="1"/>
  <c r="AM47" i="25" a="1"/>
  <c r="AM47" i="25" s="1"/>
  <c r="AL47" i="25" a="1"/>
  <c r="AL47" i="25" s="1"/>
  <c r="AM46" i="25" a="1"/>
  <c r="AM46" i="25" s="1"/>
  <c r="AL46" i="25" a="1"/>
  <c r="AL46" i="25" s="1"/>
  <c r="AM45" i="25" a="1"/>
  <c r="AM45" i="25" s="1"/>
  <c r="AL45" i="25" a="1"/>
  <c r="AL45" i="25" s="1"/>
  <c r="AM44" i="25" a="1"/>
  <c r="AM44" i="25" s="1"/>
  <c r="AL44" i="25" a="1"/>
  <c r="AL44" i="25" s="1"/>
  <c r="AM43" i="25" a="1"/>
  <c r="AM43" i="25" s="1"/>
  <c r="AL43" i="25" a="1"/>
  <c r="AL43" i="25" s="1"/>
  <c r="AU42" i="25" a="1"/>
  <c r="AU42" i="25" s="1"/>
  <c r="AT42" i="25" a="1"/>
  <c r="AT42" i="25" s="1"/>
  <c r="AV42" i="25" s="1" a="1"/>
  <c r="AV42" i="25" s="1"/>
  <c r="AW42" i="25" s="1"/>
  <c r="AM42" i="25" a="1"/>
  <c r="AM42" i="25" s="1"/>
  <c r="AL42" i="25" a="1"/>
  <c r="AL42" i="25" s="1"/>
  <c r="A5" i="27" l="1" a="1"/>
  <c r="A5" i="27" s="1"/>
  <c r="A10" i="27" a="1"/>
  <c r="A10" i="27" s="1"/>
  <c r="A3" i="27" a="1"/>
  <c r="A3" i="27" s="1"/>
  <c r="A18" i="27" a="1"/>
  <c r="A18" i="27" s="1"/>
  <c r="A19" i="27" a="1"/>
  <c r="A19" i="27" s="1"/>
  <c r="A11" i="27" a="1"/>
  <c r="A11" i="27" s="1"/>
  <c r="A17" i="27" a="1"/>
  <c r="A17" i="27" s="1"/>
  <c r="A9" i="27" a="1"/>
  <c r="A9" i="27" s="1"/>
  <c r="A16" i="27" a="1"/>
  <c r="A16" i="27" s="1"/>
  <c r="A14" i="27" a="1"/>
  <c r="A14" i="27" s="1"/>
  <c r="A13" i="27" a="1"/>
  <c r="A13" i="27" s="1"/>
  <c r="A4" i="27" a="1"/>
  <c r="A4" i="27" s="1"/>
  <c r="A8" i="27" a="1"/>
  <c r="A8" i="27" s="1"/>
  <c r="A23" i="27" a="1"/>
  <c r="A23" i="27" s="1"/>
  <c r="A7" i="27" a="1"/>
  <c r="A7" i="27" s="1"/>
  <c r="A22" i="27" a="1"/>
  <c r="A22" i="27" s="1"/>
  <c r="A6" i="27" a="1"/>
  <c r="A6" i="27" s="1"/>
  <c r="A21" i="27" a="1"/>
  <c r="A21" i="27" s="1"/>
  <c r="A20" i="27" a="1"/>
  <c r="A20" i="27" s="1"/>
  <c r="A12" i="27" a="1"/>
  <c r="A12" i="27" s="1"/>
  <c r="A24" i="27" a="1"/>
  <c r="A24" i="27" s="1"/>
  <c r="A15" i="27" a="1"/>
  <c r="A15" i="27" s="1"/>
  <c r="B3" i="27" a="1"/>
  <c r="B3" i="27" s="1"/>
  <c r="B18" i="27" a="1"/>
  <c r="B18" i="27" s="1"/>
  <c r="B10" i="27" a="1"/>
  <c r="B10" i="27" s="1"/>
  <c r="B9" i="27" a="1"/>
  <c r="B9" i="27" s="1"/>
  <c r="B24" i="27" a="1"/>
  <c r="B24" i="27" s="1"/>
  <c r="B16" i="27" a="1"/>
  <c r="B16" i="27" s="1"/>
  <c r="B8" i="27" a="1"/>
  <c r="B8" i="27" s="1"/>
  <c r="B23" i="27" a="1"/>
  <c r="B23" i="27" s="1"/>
  <c r="B15" i="27" a="1"/>
  <c r="B15" i="27" s="1"/>
  <c r="B7" i="27" a="1"/>
  <c r="B7" i="27" s="1"/>
  <c r="B21" i="27" a="1"/>
  <c r="B21" i="27" s="1"/>
  <c r="B13" i="27" a="1"/>
  <c r="B13" i="27" s="1"/>
  <c r="B5" i="27" a="1"/>
  <c r="B5" i="27" s="1"/>
  <c r="B17" i="27" a="1"/>
  <c r="B17" i="27" s="1"/>
  <c r="B22" i="27" a="1"/>
  <c r="B22" i="27" s="1"/>
  <c r="B6" i="27" a="1"/>
  <c r="B6" i="27" s="1"/>
  <c r="B20" i="27" a="1"/>
  <c r="B20" i="27" s="1"/>
  <c r="B12" i="27" a="1"/>
  <c r="B12" i="27" s="1"/>
  <c r="B4" i="27" a="1"/>
  <c r="B4" i="27" s="1"/>
  <c r="B14" i="27" a="1"/>
  <c r="B14" i="27" s="1"/>
  <c r="B19" i="27" a="1"/>
  <c r="B19" i="27" s="1"/>
  <c r="B11" i="27" a="1"/>
  <c r="B11" i="27" s="1"/>
  <c r="AX7" i="25" a="1"/>
  <c r="AX7" i="25" s="1"/>
  <c r="AY7" i="25" s="1"/>
  <c r="AX3" i="25" a="1"/>
  <c r="AX3" i="25" s="1"/>
  <c r="AY3" i="25" s="1"/>
  <c r="AZ7" i="25" a="1"/>
  <c r="AZ7" i="25" s="1"/>
  <c r="BA7" i="25" s="1"/>
  <c r="AZ3" i="25" a="1"/>
  <c r="AZ3" i="25" s="1"/>
  <c r="BA3" i="25" s="1"/>
  <c r="AV10" i="25" a="1"/>
  <c r="AV10" i="25" s="1"/>
  <c r="AW10" i="25" s="1"/>
  <c r="AZ10" i="25" a="1"/>
  <c r="AZ10" i="25" s="1"/>
  <c r="BA10" i="25" s="1"/>
  <c r="AV11" i="25" a="1"/>
  <c r="AV11" i="25" s="1"/>
  <c r="AW11" i="25" s="1"/>
  <c r="AV9" i="25" a="1"/>
  <c r="AV9" i="25" s="1"/>
  <c r="AW9" i="25" s="1"/>
  <c r="AZ11" i="25" a="1"/>
  <c r="AZ11" i="25" s="1"/>
  <c r="BA11" i="25" s="1"/>
  <c r="AX17" i="25" a="1"/>
  <c r="AX17" i="25" s="1"/>
  <c r="AY17" i="25" s="1"/>
  <c r="AZ17" i="25" a="1"/>
  <c r="AZ17" i="25" s="1"/>
  <c r="BA17" i="25" s="1"/>
  <c r="AZ23" i="25" a="1"/>
  <c r="AZ23" i="25" s="1"/>
  <c r="BA23" i="25" s="1"/>
  <c r="AX5" i="25" a="1"/>
  <c r="AX5" i="25" s="1"/>
  <c r="AY5" i="25" s="1"/>
  <c r="AV6" i="25" a="1"/>
  <c r="AV6" i="25" s="1"/>
  <c r="AW6" i="25" s="1"/>
  <c r="AX6" i="25" a="1"/>
  <c r="AX6" i="25" s="1"/>
  <c r="AY6" i="25" s="1"/>
  <c r="AZ8" i="25" a="1"/>
  <c r="AZ8" i="25" s="1"/>
  <c r="BA8" i="25" s="1"/>
  <c r="AX12" i="25" a="1"/>
  <c r="AX12" i="25" s="1"/>
  <c r="AY12" i="25" s="1"/>
  <c r="AV20" i="25" a="1"/>
  <c r="AV20" i="25" s="1"/>
  <c r="AW20" i="25" s="1"/>
  <c r="AZ12" i="25" a="1"/>
  <c r="AZ12" i="25" s="1"/>
  <c r="BA12" i="25" s="1"/>
  <c r="AZ21" i="25" a="1"/>
  <c r="AZ21" i="25" s="1"/>
  <c r="BA21" i="25" s="1"/>
  <c r="AV4" i="25" a="1"/>
  <c r="AV4" i="25" s="1"/>
  <c r="AW4" i="25" s="1"/>
  <c r="AX9" i="25" a="1"/>
  <c r="AX9" i="25" s="1"/>
  <c r="AY9" i="25" s="1"/>
  <c r="AX29" i="25" a="1"/>
  <c r="AX29" i="25" s="1"/>
  <c r="AY29" i="25" s="1"/>
  <c r="AV13" i="25" a="1"/>
  <c r="AV13" i="25" s="1"/>
  <c r="AW13" i="25" s="1"/>
  <c r="AV33" i="25" a="1"/>
  <c r="AV33" i="25" s="1"/>
  <c r="AW33" i="25" s="1"/>
  <c r="AX24" i="25" a="1"/>
  <c r="AX24" i="25" s="1"/>
  <c r="AY24" i="25" s="1"/>
  <c r="AX4" i="25" a="1"/>
  <c r="AX4" i="25" s="1"/>
  <c r="AY4" i="25" s="1"/>
  <c r="AX33" i="25" a="1"/>
  <c r="AX33" i="25" s="1"/>
  <c r="AY33" i="25" s="1"/>
  <c r="AZ24" i="25" a="1"/>
  <c r="AZ24" i="25" s="1"/>
  <c r="BA24" i="25" s="1"/>
  <c r="AV8" i="25" a="1"/>
  <c r="AV8" i="25" s="1"/>
  <c r="AW8" i="25" s="1"/>
  <c r="AX13" i="25" a="1"/>
  <c r="AX13" i="25" s="1"/>
  <c r="AY13" i="25" s="1"/>
  <c r="AV37" i="25" a="1"/>
  <c r="AV37" i="25" s="1"/>
  <c r="AW37" i="25" s="1"/>
  <c r="AZ36" i="25" a="1"/>
  <c r="AZ36" i="25" s="1"/>
  <c r="BA36" i="25" s="1"/>
  <c r="AZ25" i="25" a="1"/>
  <c r="AZ25" i="25" s="1"/>
  <c r="BA25" i="25" s="1"/>
  <c r="AX16" i="25" a="1"/>
  <c r="AX16" i="25" s="1"/>
  <c r="AY16" i="25" s="1"/>
  <c r="AX20" i="25" a="1"/>
  <c r="AX20" i="25" s="1"/>
  <c r="AY20" i="25" s="1"/>
  <c r="AZ5" i="25" a="1"/>
  <c r="AZ5" i="25" s="1"/>
  <c r="BA5" i="25" s="1"/>
  <c r="AZ29" i="25" a="1"/>
  <c r="AZ29" i="25" s="1"/>
  <c r="BA29" i="25" s="1"/>
  <c r="AX25" i="25" a="1"/>
  <c r="AX25" i="25" s="1"/>
  <c r="AY25" i="25" s="1"/>
  <c r="AZ16" i="25" a="1"/>
  <c r="AZ16" i="25" s="1"/>
  <c r="BA16" i="25" s="1"/>
  <c r="AV30" i="25" a="1"/>
  <c r="AV30" i="25" s="1"/>
  <c r="AW30" i="25" s="1"/>
  <c r="AX18" i="25" a="1"/>
  <c r="AX18" i="25" s="1"/>
  <c r="AY18" i="25" s="1"/>
  <c r="AZ34" i="25" a="1"/>
  <c r="AZ34" i="25" s="1"/>
  <c r="BA34" i="25" s="1"/>
  <c r="AZ22" i="25" a="1"/>
  <c r="AZ22" i="25" s="1"/>
  <c r="BA22" i="25" s="1"/>
  <c r="AX37" i="25" a="1"/>
  <c r="AX37" i="25" s="1"/>
  <c r="AY37" i="25" s="1"/>
  <c r="AV21" i="25" a="1"/>
  <c r="AV21" i="25" s="1"/>
  <c r="AW21" i="25" s="1"/>
  <c r="AX26" i="25" a="1"/>
  <c r="AX26" i="25" s="1"/>
  <c r="AY26" i="25" s="1"/>
  <c r="AX30" i="25" a="1"/>
  <c r="AX30" i="25" s="1"/>
  <c r="AY30" i="25" s="1"/>
  <c r="AX22" i="25" a="1"/>
  <c r="AX22" i="25" s="1"/>
  <c r="AY22" i="25" s="1"/>
  <c r="AV26" i="25" a="1"/>
  <c r="AV26" i="25" s="1"/>
  <c r="AW26" i="25" s="1"/>
  <c r="AV19" i="25" a="1"/>
  <c r="AV19" i="25" s="1"/>
  <c r="AW19" i="25" s="1"/>
  <c r="AV23" i="25" a="1"/>
  <c r="AV23" i="25" s="1"/>
  <c r="AW23" i="25" s="1"/>
  <c r="AZ18" i="25" a="1"/>
  <c r="AZ18" i="25" s="1"/>
  <c r="BA18" i="25" s="1"/>
  <c r="AZ38" i="25" a="1"/>
  <c r="AZ38" i="25" s="1"/>
  <c r="BA38" i="25" s="1"/>
  <c r="AZ19" i="25" a="1"/>
  <c r="AZ19" i="25" s="1"/>
  <c r="BA19" i="25" s="1"/>
  <c r="AX38" i="25" a="1"/>
  <c r="AX38" i="25" s="1"/>
  <c r="AY38" i="25" s="1"/>
  <c r="AZ31" i="25" a="1"/>
  <c r="AZ31" i="25" s="1"/>
  <c r="BA31" i="25" s="1"/>
  <c r="AV39" i="25" a="1"/>
  <c r="AV39" i="25" s="1"/>
  <c r="AW39" i="25" s="1"/>
  <c r="AZ35" i="25" a="1"/>
  <c r="AZ35" i="25" s="1"/>
  <c r="BA35" i="25" s="1"/>
  <c r="AV34" i="25" a="1"/>
  <c r="AV34" i="25" s="1"/>
  <c r="AW34" i="25" s="1"/>
  <c r="AX39" i="25" a="1"/>
  <c r="AX39" i="25" s="1"/>
  <c r="AY39" i="25" s="1"/>
  <c r="AX32" i="25" a="1"/>
  <c r="AX32" i="25" s="1"/>
  <c r="AY32" i="25" s="1"/>
  <c r="AV36" i="25" a="1"/>
  <c r="AV36" i="25" s="1"/>
  <c r="AW36" i="25" s="1"/>
  <c r="AX35" i="25" a="1"/>
  <c r="AX35" i="25" s="1"/>
  <c r="AY35" i="25" s="1"/>
  <c r="AZ32" i="25" a="1"/>
  <c r="AZ32" i="25" s="1"/>
  <c r="BA32" i="25" s="1"/>
  <c r="AX31" i="25" a="1"/>
  <c r="AX31" i="25" s="1"/>
  <c r="AY31" i="25" s="1"/>
  <c r="AZ42" i="25" a="1"/>
  <c r="AZ42" i="25" s="1"/>
  <c r="BA42" i="25" s="1"/>
  <c r="AX42" i="25" a="1"/>
  <c r="AX42" i="25" s="1"/>
  <c r="AY42" i="25" s="1"/>
  <c r="AP10" i="25" a="1"/>
  <c r="AP10" i="25" s="1"/>
  <c r="AQ10" i="25" s="1"/>
  <c r="AR10" i="25" a="1"/>
  <c r="AR10" i="25" s="1"/>
  <c r="AS10" i="25" s="1"/>
  <c r="AN20" i="25" a="1"/>
  <c r="AN20" i="25" s="1"/>
  <c r="AO20" i="25" s="1"/>
  <c r="AP20" i="25" a="1"/>
  <c r="AP20" i="25" s="1"/>
  <c r="AQ20" i="25" s="1"/>
  <c r="AR20" i="25" a="1"/>
  <c r="AR20" i="25" s="1"/>
  <c r="AS20" i="25" s="1"/>
  <c r="AR4" i="25" a="1"/>
  <c r="AR4" i="25" s="1"/>
  <c r="AS4" i="25" s="1"/>
  <c r="AP4" i="25" a="1"/>
  <c r="AP4" i="25" s="1"/>
  <c r="AQ4" i="25" s="1"/>
  <c r="AN4" i="25" a="1"/>
  <c r="AN4" i="25" s="1"/>
  <c r="AO4" i="25" s="1"/>
  <c r="AN9" i="25" a="1"/>
  <c r="AN9" i="25" s="1"/>
  <c r="AR9" i="25" a="1"/>
  <c r="AR9" i="25" s="1"/>
  <c r="AS9" i="25" s="1"/>
  <c r="AP9" i="25" a="1"/>
  <c r="AP9" i="25" s="1"/>
  <c r="AQ9" i="25" s="1"/>
  <c r="AR12" i="25" a="1"/>
  <c r="AR12" i="25" s="1"/>
  <c r="AS12" i="25" s="1"/>
  <c r="AP12" i="25" a="1"/>
  <c r="AP12" i="25" s="1"/>
  <c r="AQ12" i="25" s="1"/>
  <c r="AN12" i="25" a="1"/>
  <c r="AN12" i="25" s="1"/>
  <c r="AR8" i="25" a="1"/>
  <c r="AR8" i="25" s="1"/>
  <c r="AS8" i="25" s="1"/>
  <c r="AP8" i="25" a="1"/>
  <c r="AP8" i="25" s="1"/>
  <c r="AQ8" i="25" s="1"/>
  <c r="AN8" i="25" a="1"/>
  <c r="AN8" i="25" s="1"/>
  <c r="AP11" i="25" a="1"/>
  <c r="AP11" i="25" s="1"/>
  <c r="AQ11" i="25" s="1"/>
  <c r="AR11" i="25" a="1"/>
  <c r="AR11" i="25" s="1"/>
  <c r="AS11" i="25" s="1"/>
  <c r="AN11" i="25" a="1"/>
  <c r="AN11" i="25" s="1"/>
  <c r="AP13" i="25" a="1"/>
  <c r="AP13" i="25" s="1"/>
  <c r="AQ13" i="25" s="1"/>
  <c r="AN13" i="25" a="1"/>
  <c r="AN13" i="25" s="1"/>
  <c r="AR13" i="25" a="1"/>
  <c r="AR13" i="25" s="1"/>
  <c r="AS13" i="25" s="1"/>
  <c r="AP5" i="25" a="1"/>
  <c r="AP5" i="25" s="1"/>
  <c r="AQ5" i="25" s="1"/>
  <c r="AN5" i="25" a="1"/>
  <c r="AN5" i="25" s="1"/>
  <c r="AO5" i="25" s="1"/>
  <c r="AR5" i="25" a="1"/>
  <c r="AR5" i="25" s="1"/>
  <c r="AS5" i="25" s="1"/>
  <c r="AN7" i="25" a="1"/>
  <c r="AN7" i="25" s="1"/>
  <c r="AO7" i="25" s="1"/>
  <c r="AR7" i="25" a="1"/>
  <c r="AR7" i="25" s="1"/>
  <c r="AS7" i="25" s="1"/>
  <c r="AP7" i="25" a="1"/>
  <c r="AP7" i="25" s="1"/>
  <c r="AQ7" i="25" s="1"/>
  <c r="AR3" i="25" a="1"/>
  <c r="AR3" i="25" s="1"/>
  <c r="AS3" i="25" s="1"/>
  <c r="AP3" i="25" a="1"/>
  <c r="AP3" i="25" s="1"/>
  <c r="AQ3" i="25" s="1"/>
  <c r="AN3" i="25" a="1"/>
  <c r="AN3" i="25" s="1"/>
  <c r="AO3" i="25" s="1"/>
  <c r="AR6" i="25" a="1"/>
  <c r="AR6" i="25" s="1"/>
  <c r="AS6" i="25" s="1"/>
  <c r="AP6" i="25" a="1"/>
  <c r="AP6" i="25" s="1"/>
  <c r="AQ6" i="25" s="1"/>
  <c r="AN6" i="25" a="1"/>
  <c r="AN6" i="25" s="1"/>
  <c r="AO6" i="25" s="1"/>
  <c r="AN22" i="25" a="1"/>
  <c r="AN22" i="25" s="1"/>
  <c r="AO22" i="25" s="1"/>
  <c r="AP22" i="25" a="1"/>
  <c r="AP22" i="25" s="1"/>
  <c r="AQ22" i="25" s="1"/>
  <c r="AN10" i="25" a="1"/>
  <c r="AN10" i="25" s="1"/>
  <c r="AN19" i="25" a="1"/>
  <c r="AN19" i="25" s="1"/>
  <c r="AO19" i="25" s="1"/>
  <c r="AR19" i="25" a="1"/>
  <c r="AR19" i="25" s="1"/>
  <c r="AS19" i="25" s="1"/>
  <c r="AP19" i="25" a="1"/>
  <c r="AP19" i="25" s="1"/>
  <c r="AQ19" i="25" s="1"/>
  <c r="AR21" i="25" a="1"/>
  <c r="AR21" i="25" s="1"/>
  <c r="AS21" i="25" s="1"/>
  <c r="AP21" i="25" a="1"/>
  <c r="AP21" i="25" s="1"/>
  <c r="AQ21" i="25" s="1"/>
  <c r="AN21" i="25" a="1"/>
  <c r="AN21" i="25" s="1"/>
  <c r="AO21" i="25" s="1"/>
  <c r="AR24" i="25" a="1"/>
  <c r="AR24" i="25" s="1"/>
  <c r="AS24" i="25" s="1"/>
  <c r="AP24" i="25" a="1"/>
  <c r="AP24" i="25" s="1"/>
  <c r="AQ24" i="25" s="1"/>
  <c r="AN24" i="25" a="1"/>
  <c r="AN24" i="25" s="1"/>
  <c r="AO24" i="25" s="1"/>
  <c r="AR16" i="25" a="1"/>
  <c r="AR16" i="25" s="1"/>
  <c r="AS16" i="25" s="1"/>
  <c r="AN16" i="25" a="1"/>
  <c r="AN16" i="25" s="1"/>
  <c r="AO16" i="25" s="1"/>
  <c r="AP16" i="25" a="1"/>
  <c r="AP16" i="25" s="1"/>
  <c r="AQ16" i="25" s="1"/>
  <c r="AN25" i="25" a="1"/>
  <c r="AN25" i="25" s="1"/>
  <c r="AO25" i="25" s="1"/>
  <c r="AP25" i="25" a="1"/>
  <c r="AP25" i="25" s="1"/>
  <c r="AQ25" i="25" s="1"/>
  <c r="AR25" i="25" a="1"/>
  <c r="AR25" i="25" s="1"/>
  <c r="AS25" i="25" s="1"/>
  <c r="AP26" i="25" a="1"/>
  <c r="AP26" i="25" s="1"/>
  <c r="AQ26" i="25" s="1"/>
  <c r="AN26" i="25" a="1"/>
  <c r="AN26" i="25" s="1"/>
  <c r="AO26" i="25" s="1"/>
  <c r="AR26" i="25" a="1"/>
  <c r="AR26" i="25" s="1"/>
  <c r="AS26" i="25" s="1"/>
  <c r="AP17" i="25" a="1"/>
  <c r="AP17" i="25" s="1"/>
  <c r="AQ17" i="25" s="1"/>
  <c r="AR17" i="25" a="1"/>
  <c r="AR17" i="25" s="1"/>
  <c r="AS17" i="25" s="1"/>
  <c r="AN17" i="25" a="1"/>
  <c r="AN17" i="25" s="1"/>
  <c r="AO17" i="25" s="1"/>
  <c r="AP18" i="25" a="1"/>
  <c r="AP18" i="25" s="1"/>
  <c r="AQ18" i="25" s="1"/>
  <c r="AR18" i="25" a="1"/>
  <c r="AR18" i="25" s="1"/>
  <c r="AS18" i="25" s="1"/>
  <c r="AN18" i="25" a="1"/>
  <c r="AN18" i="25" s="1"/>
  <c r="AO18" i="25" s="1"/>
  <c r="AP23" i="25" a="1"/>
  <c r="AP23" i="25" s="1"/>
  <c r="AQ23" i="25" s="1"/>
  <c r="AN23" i="25" a="1"/>
  <c r="AN23" i="25" s="1"/>
  <c r="AO23" i="25" s="1"/>
  <c r="AR23" i="25" a="1"/>
  <c r="AR23" i="25" s="1"/>
  <c r="AS23" i="25" s="1"/>
  <c r="AR38" i="25" a="1"/>
  <c r="AR38" i="25" s="1"/>
  <c r="AS38" i="25" s="1"/>
  <c r="AN38" i="25" a="1"/>
  <c r="AN38" i="25" s="1"/>
  <c r="AO38" i="25" s="1"/>
  <c r="AP38" i="25" a="1"/>
  <c r="AP38" i="25" s="1"/>
  <c r="AQ38" i="25" s="1"/>
  <c r="AR32" i="25" a="1"/>
  <c r="AR32" i="25" s="1"/>
  <c r="AS32" i="25" s="1"/>
  <c r="AN32" i="25" a="1"/>
  <c r="AN32" i="25" s="1"/>
  <c r="AO32" i="25" s="1"/>
  <c r="AP32" i="25" a="1"/>
  <c r="AP32" i="25" s="1"/>
  <c r="AQ32" i="25" s="1"/>
  <c r="AR35" i="25" a="1"/>
  <c r="AR35" i="25" s="1"/>
  <c r="AS35" i="25" s="1"/>
  <c r="AP35" i="25" a="1"/>
  <c r="AP35" i="25" s="1"/>
  <c r="AQ35" i="25" s="1"/>
  <c r="AN35" i="25" a="1"/>
  <c r="AN35" i="25" s="1"/>
  <c r="AO35" i="25" s="1"/>
  <c r="AR30" i="25" a="1"/>
  <c r="AR30" i="25" s="1"/>
  <c r="AS30" i="25" s="1"/>
  <c r="AN30" i="25" a="1"/>
  <c r="AN30" i="25" s="1"/>
  <c r="AO30" i="25" s="1"/>
  <c r="AP30" i="25" a="1"/>
  <c r="AP30" i="25" s="1"/>
  <c r="AQ30" i="25" s="1"/>
  <c r="AN46" i="25" a="1"/>
  <c r="AN46" i="25" s="1"/>
  <c r="AO46" i="25" s="1"/>
  <c r="AP46" i="25" a="1"/>
  <c r="AP46" i="25" s="1"/>
  <c r="AQ46" i="25" s="1"/>
  <c r="AR46" i="25" a="1"/>
  <c r="AR46" i="25" s="1"/>
  <c r="AS46" i="25" s="1"/>
  <c r="AN33" i="25" a="1"/>
  <c r="AN33" i="25" s="1"/>
  <c r="AO33" i="25" s="1"/>
  <c r="AR33" i="25" a="1"/>
  <c r="AR33" i="25" s="1"/>
  <c r="AS33" i="25" s="1"/>
  <c r="AP33" i="25" a="1"/>
  <c r="AP33" i="25" s="1"/>
  <c r="AQ33" i="25" s="1"/>
  <c r="AP37" i="25" a="1"/>
  <c r="AP37" i="25" s="1"/>
  <c r="AQ37" i="25" s="1"/>
  <c r="AN37" i="25" a="1"/>
  <c r="AN37" i="25" s="1"/>
  <c r="AO37" i="25" s="1"/>
  <c r="AR37" i="25" a="1"/>
  <c r="AR37" i="25" s="1"/>
  <c r="AS37" i="25" s="1"/>
  <c r="AN31" i="25" a="1"/>
  <c r="AN31" i="25" s="1"/>
  <c r="AO31" i="25" s="1"/>
  <c r="AR31" i="25" a="1"/>
  <c r="AR31" i="25" s="1"/>
  <c r="AS31" i="25" s="1"/>
  <c r="AP31" i="25" a="1"/>
  <c r="AP31" i="25" s="1"/>
  <c r="AQ31" i="25" s="1"/>
  <c r="AR34" i="25" a="1"/>
  <c r="AR34" i="25" s="1"/>
  <c r="AS34" i="25" s="1"/>
  <c r="AN34" i="25" a="1"/>
  <c r="AN34" i="25" s="1"/>
  <c r="AO34" i="25" s="1"/>
  <c r="AP34" i="25" a="1"/>
  <c r="AP34" i="25" s="1"/>
  <c r="AQ34" i="25" s="1"/>
  <c r="AN29" i="25" a="1"/>
  <c r="AN29" i="25" s="1"/>
  <c r="AO29" i="25" s="1"/>
  <c r="AR29" i="25" a="1"/>
  <c r="AR29" i="25" s="1"/>
  <c r="AS29" i="25" s="1"/>
  <c r="AP29" i="25" a="1"/>
  <c r="AP29" i="25" s="1"/>
  <c r="AQ29" i="25" s="1"/>
  <c r="AP39" i="25" a="1"/>
  <c r="AP39" i="25" s="1"/>
  <c r="AQ39" i="25" s="1"/>
  <c r="AR39" i="25" a="1"/>
  <c r="AR39" i="25" s="1"/>
  <c r="AS39" i="25" s="1"/>
  <c r="AN39" i="25" a="1"/>
  <c r="AN39" i="25" s="1"/>
  <c r="AO39" i="25" s="1"/>
  <c r="AP36" i="25" a="1"/>
  <c r="AP36" i="25" s="1"/>
  <c r="AQ36" i="25" s="1"/>
  <c r="AN36" i="25" a="1"/>
  <c r="AN36" i="25" s="1"/>
  <c r="AO36" i="25" s="1"/>
  <c r="AR36" i="25" a="1"/>
  <c r="AR36" i="25" s="1"/>
  <c r="AS36" i="25" s="1"/>
  <c r="AP43" i="25" a="1"/>
  <c r="AP43" i="25" s="1"/>
  <c r="AQ43" i="25" s="1"/>
  <c r="AR43" i="25" a="1"/>
  <c r="AR43" i="25" s="1"/>
  <c r="AS43" i="25" s="1"/>
  <c r="AN43" i="25" a="1"/>
  <c r="AN43" i="25" s="1"/>
  <c r="AO43" i="25" s="1"/>
  <c r="AP50" i="25" a="1"/>
  <c r="AP50" i="25" s="1"/>
  <c r="AQ50" i="25" s="1"/>
  <c r="AR50" i="25" a="1"/>
  <c r="AR50" i="25" s="1"/>
  <c r="AS50" i="25" s="1"/>
  <c r="AN50" i="25" a="1"/>
  <c r="AN50" i="25" s="1"/>
  <c r="AO50" i="25" s="1"/>
  <c r="AP44" i="25" a="1"/>
  <c r="AP44" i="25" s="1"/>
  <c r="AQ44" i="25" s="1"/>
  <c r="AN44" i="25" a="1"/>
  <c r="AN44" i="25" s="1"/>
  <c r="AO44" i="25" s="1"/>
  <c r="AR44" i="25" a="1"/>
  <c r="AR44" i="25" s="1"/>
  <c r="AS44" i="25" s="1"/>
  <c r="AR47" i="25" a="1"/>
  <c r="AR47" i="25" s="1"/>
  <c r="AS47" i="25" s="1"/>
  <c r="AP47" i="25" a="1"/>
  <c r="AP47" i="25" s="1"/>
  <c r="AQ47" i="25" s="1"/>
  <c r="AN47" i="25" a="1"/>
  <c r="AN47" i="25" s="1"/>
  <c r="AO47" i="25" s="1"/>
  <c r="AN45" i="25" a="1"/>
  <c r="AN45" i="25" s="1"/>
  <c r="AO45" i="25" s="1"/>
  <c r="AR45" i="25" a="1"/>
  <c r="AR45" i="25" s="1"/>
  <c r="AS45" i="25" s="1"/>
  <c r="AP45" i="25" a="1"/>
  <c r="AP45" i="25" s="1"/>
  <c r="AQ45" i="25" s="1"/>
  <c r="AN51" i="25" a="1"/>
  <c r="AN51" i="25" s="1"/>
  <c r="AO51" i="25" s="1"/>
  <c r="AR51" i="25" a="1"/>
  <c r="AR51" i="25" s="1"/>
  <c r="AS51" i="25" s="1"/>
  <c r="AP51" i="25" a="1"/>
  <c r="AP51" i="25" s="1"/>
  <c r="AQ51" i="25" s="1"/>
  <c r="AP48" i="25" a="1"/>
  <c r="AP48" i="25" s="1"/>
  <c r="AQ48" i="25" s="1"/>
  <c r="AR48" i="25" a="1"/>
  <c r="AR48" i="25" s="1"/>
  <c r="AS48" i="25" s="1"/>
  <c r="AN48" i="25" a="1"/>
  <c r="AN48" i="25" s="1"/>
  <c r="AO48" i="25" s="1"/>
  <c r="AR42" i="25" a="1"/>
  <c r="AR42" i="25" s="1"/>
  <c r="AS42" i="25" s="1"/>
  <c r="AP42" i="25" a="1"/>
  <c r="AP42" i="25" s="1"/>
  <c r="AQ42" i="25" s="1"/>
  <c r="AN42" i="25" a="1"/>
  <c r="AN42" i="25" s="1"/>
  <c r="AO42" i="25" s="1"/>
  <c r="AP52" i="25" a="1"/>
  <c r="AP52" i="25" s="1"/>
  <c r="AQ52" i="25" s="1"/>
  <c r="AR52" i="25" a="1"/>
  <c r="AR52" i="25" s="1"/>
  <c r="AS52" i="25" s="1"/>
  <c r="AN52" i="25" a="1"/>
  <c r="AN52" i="25" s="1"/>
  <c r="AO52" i="25" s="1"/>
  <c r="AP49" i="25" a="1"/>
  <c r="AP49" i="25" s="1"/>
  <c r="AQ49" i="25" s="1"/>
  <c r="AN49" i="25" a="1"/>
  <c r="AN49" i="25" s="1"/>
  <c r="AO49" i="25" s="1"/>
  <c r="AR49" i="25" a="1"/>
  <c r="AR49" i="25" s="1"/>
  <c r="AS49" i="25" s="1"/>
  <c r="AT55" i="25" a="1"/>
  <c r="AT55" i="25" s="1"/>
  <c r="AL55" i="25" a="1"/>
  <c r="AL55" i="25" s="1"/>
  <c r="AR55" i="25" s="1" a="1"/>
  <c r="AR55" i="25" s="1"/>
  <c r="P16" i="25"/>
  <c r="J51" i="22"/>
  <c r="J352" i="22"/>
  <c r="J351" i="22"/>
  <c r="J350" i="22"/>
  <c r="J349" i="22"/>
  <c r="J348" i="22"/>
  <c r="J347" i="22"/>
  <c r="J346" i="22"/>
  <c r="J345" i="22"/>
  <c r="J344" i="22"/>
  <c r="J343" i="22"/>
  <c r="J342" i="22"/>
  <c r="J341" i="22"/>
  <c r="J340" i="22"/>
  <c r="J339" i="22"/>
  <c r="J338" i="22"/>
  <c r="J337" i="22"/>
  <c r="J336" i="22"/>
  <c r="J335" i="22"/>
  <c r="J334" i="22"/>
  <c r="J333" i="22"/>
  <c r="J332" i="22"/>
  <c r="J331" i="22"/>
  <c r="J330" i="22"/>
  <c r="J329" i="22"/>
  <c r="J328" i="22"/>
  <c r="J327" i="22"/>
  <c r="J326" i="22"/>
  <c r="J325" i="22"/>
  <c r="J324" i="22"/>
  <c r="J323" i="22"/>
  <c r="J322" i="22"/>
  <c r="J321" i="22"/>
  <c r="J320" i="22"/>
  <c r="J319" i="22"/>
  <c r="J318" i="22"/>
  <c r="J317" i="22"/>
  <c r="J316" i="22"/>
  <c r="J315" i="22"/>
  <c r="J314" i="22"/>
  <c r="J313" i="22"/>
  <c r="J312" i="22"/>
  <c r="J311" i="22"/>
  <c r="J310" i="22"/>
  <c r="J309" i="22"/>
  <c r="J308" i="22"/>
  <c r="J307" i="22"/>
  <c r="J306" i="22"/>
  <c r="J305" i="22"/>
  <c r="J304" i="22"/>
  <c r="J303" i="22"/>
  <c r="J302" i="22"/>
  <c r="J301" i="22"/>
  <c r="J300" i="22"/>
  <c r="J299" i="22"/>
  <c r="J298" i="22"/>
  <c r="J297" i="22"/>
  <c r="J296" i="22"/>
  <c r="J295" i="22"/>
  <c r="J294" i="22"/>
  <c r="J293" i="22"/>
  <c r="J292" i="22"/>
  <c r="J291" i="22"/>
  <c r="J290" i="22"/>
  <c r="J289" i="22"/>
  <c r="J288" i="22"/>
  <c r="J287" i="22"/>
  <c r="J286" i="22"/>
  <c r="J285" i="22"/>
  <c r="J284" i="22"/>
  <c r="J283" i="22"/>
  <c r="J282" i="22"/>
  <c r="J281" i="22"/>
  <c r="J280" i="22"/>
  <c r="J279" i="22"/>
  <c r="J278" i="22"/>
  <c r="J277" i="22"/>
  <c r="J276" i="22"/>
  <c r="J275" i="22"/>
  <c r="J274" i="22"/>
  <c r="J273" i="22"/>
  <c r="J272" i="22"/>
  <c r="J271" i="22"/>
  <c r="J270" i="22"/>
  <c r="J269" i="22"/>
  <c r="J268" i="22"/>
  <c r="J267" i="22"/>
  <c r="J266" i="22"/>
  <c r="J265" i="22"/>
  <c r="J264" i="22"/>
  <c r="J263" i="22"/>
  <c r="J262" i="22"/>
  <c r="J261" i="22"/>
  <c r="J260" i="22"/>
  <c r="J259" i="22"/>
  <c r="J258" i="22"/>
  <c r="J257" i="22"/>
  <c r="J256" i="22"/>
  <c r="J255" i="22"/>
  <c r="J254" i="22"/>
  <c r="J253" i="22"/>
  <c r="J252" i="22"/>
  <c r="J251" i="22"/>
  <c r="J250" i="22"/>
  <c r="J249" i="22"/>
  <c r="J248" i="22"/>
  <c r="J247" i="22"/>
  <c r="J246" i="22"/>
  <c r="J245" i="22"/>
  <c r="J244" i="22"/>
  <c r="J243" i="22"/>
  <c r="J242" i="22"/>
  <c r="J241" i="22"/>
  <c r="J240" i="22"/>
  <c r="J239" i="22"/>
  <c r="J238" i="22"/>
  <c r="J237" i="22"/>
  <c r="J236" i="22"/>
  <c r="J235" i="22"/>
  <c r="J234" i="22"/>
  <c r="J233" i="22"/>
  <c r="J232" i="22"/>
  <c r="J231" i="22"/>
  <c r="J230" i="22"/>
  <c r="J229" i="22"/>
  <c r="J228" i="22"/>
  <c r="J227" i="22"/>
  <c r="J226" i="22"/>
  <c r="J225" i="22"/>
  <c r="J224" i="22"/>
  <c r="J223" i="22"/>
  <c r="J222" i="22"/>
  <c r="J221" i="22"/>
  <c r="J220" i="22"/>
  <c r="J219" i="22"/>
  <c r="J218" i="22"/>
  <c r="J217" i="22"/>
  <c r="J216" i="22"/>
  <c r="J215" i="22"/>
  <c r="J214" i="22"/>
  <c r="J213" i="22"/>
  <c r="J212" i="22"/>
  <c r="J211" i="22"/>
  <c r="J210" i="22"/>
  <c r="J209" i="22"/>
  <c r="J208" i="22"/>
  <c r="J207" i="22"/>
  <c r="J206" i="22"/>
  <c r="J205" i="22"/>
  <c r="J204" i="22"/>
  <c r="J203" i="22"/>
  <c r="J202" i="22"/>
  <c r="J201" i="22"/>
  <c r="J200" i="22"/>
  <c r="J199" i="22"/>
  <c r="J198" i="22"/>
  <c r="J197" i="22"/>
  <c r="J196" i="22"/>
  <c r="J195" i="22"/>
  <c r="J194" i="22"/>
  <c r="J193" i="22"/>
  <c r="J192" i="22"/>
  <c r="J191" i="22"/>
  <c r="J190" i="22"/>
  <c r="J189" i="22"/>
  <c r="J188" i="22"/>
  <c r="J187" i="22"/>
  <c r="J186" i="22"/>
  <c r="J185" i="22"/>
  <c r="J184" i="22"/>
  <c r="J183" i="22"/>
  <c r="J182" i="22"/>
  <c r="J181" i="22"/>
  <c r="J180" i="22"/>
  <c r="J179" i="22"/>
  <c r="J178" i="22"/>
  <c r="J177" i="22"/>
  <c r="J176" i="22"/>
  <c r="J175" i="22"/>
  <c r="J174" i="22"/>
  <c r="J173" i="22"/>
  <c r="J172" i="22"/>
  <c r="J171" i="22"/>
  <c r="J170" i="22"/>
  <c r="J169" i="22"/>
  <c r="J168" i="22"/>
  <c r="J167" i="22"/>
  <c r="J166" i="22"/>
  <c r="J165" i="22"/>
  <c r="J164" i="22"/>
  <c r="J163" i="22"/>
  <c r="J162" i="22"/>
  <c r="J161" i="22"/>
  <c r="J160" i="22"/>
  <c r="J159" i="22"/>
  <c r="J158" i="22"/>
  <c r="J157" i="22"/>
  <c r="J156" i="22"/>
  <c r="J155" i="22"/>
  <c r="J154" i="22"/>
  <c r="J153" i="22"/>
  <c r="J152" i="22"/>
  <c r="J151" i="22"/>
  <c r="J150" i="22"/>
  <c r="J149" i="22"/>
  <c r="J148" i="22"/>
  <c r="J147" i="22"/>
  <c r="J146" i="22"/>
  <c r="J145" i="22"/>
  <c r="J144" i="22"/>
  <c r="J143" i="22"/>
  <c r="J142" i="22"/>
  <c r="J141" i="22"/>
  <c r="J140" i="22"/>
  <c r="J139" i="22"/>
  <c r="J138" i="22"/>
  <c r="J137" i="22"/>
  <c r="J136" i="22"/>
  <c r="J135" i="22"/>
  <c r="J134" i="22"/>
  <c r="J133" i="22"/>
  <c r="J132" i="22"/>
  <c r="J131" i="22"/>
  <c r="J130" i="22"/>
  <c r="J129" i="22"/>
  <c r="J128" i="22"/>
  <c r="J127" i="22"/>
  <c r="J126" i="22"/>
  <c r="J125" i="22"/>
  <c r="J124" i="22"/>
  <c r="J123" i="22"/>
  <c r="J122" i="22"/>
  <c r="J121" i="22"/>
  <c r="J120" i="22"/>
  <c r="J119" i="22"/>
  <c r="J118" i="22"/>
  <c r="J117" i="22"/>
  <c r="J116" i="22"/>
  <c r="J115" i="22"/>
  <c r="J114" i="22"/>
  <c r="J113" i="22"/>
  <c r="J112" i="22"/>
  <c r="J111" i="22"/>
  <c r="J110" i="22"/>
  <c r="J109" i="22"/>
  <c r="J108" i="22"/>
  <c r="J107" i="22"/>
  <c r="J106" i="22"/>
  <c r="J105" i="22"/>
  <c r="J104" i="22"/>
  <c r="J103" i="22"/>
  <c r="J102" i="22"/>
  <c r="J101" i="22"/>
  <c r="J100" i="22"/>
  <c r="J99" i="22"/>
  <c r="J98" i="22"/>
  <c r="J97" i="22"/>
  <c r="J96" i="22"/>
  <c r="J95" i="22"/>
  <c r="J94" i="22"/>
  <c r="J93" i="22"/>
  <c r="J92" i="22"/>
  <c r="J91" i="22"/>
  <c r="J90" i="22"/>
  <c r="J89" i="22"/>
  <c r="J88" i="22"/>
  <c r="J87" i="22"/>
  <c r="J86" i="22"/>
  <c r="J85" i="22"/>
  <c r="J84" i="22"/>
  <c r="J83" i="22"/>
  <c r="J82" i="22"/>
  <c r="J81" i="22"/>
  <c r="J80" i="22"/>
  <c r="J79" i="22"/>
  <c r="J78" i="22"/>
  <c r="J77" i="22"/>
  <c r="J76" i="22"/>
  <c r="J75" i="22"/>
  <c r="J74" i="22"/>
  <c r="J73" i="22"/>
  <c r="J72" i="22"/>
  <c r="J71" i="22"/>
  <c r="J70" i="22"/>
  <c r="J69" i="22"/>
  <c r="J68" i="22"/>
  <c r="J67" i="22"/>
  <c r="J66" i="22"/>
  <c r="J65" i="22"/>
  <c r="J64" i="22"/>
  <c r="J63" i="22"/>
  <c r="J62" i="22"/>
  <c r="J61" i="22"/>
  <c r="J60" i="22"/>
  <c r="J59" i="22"/>
  <c r="J58" i="22"/>
  <c r="J57" i="22"/>
  <c r="J56" i="22"/>
  <c r="J55" i="22"/>
  <c r="J54" i="22"/>
  <c r="J53" i="22"/>
  <c r="J52" i="22"/>
  <c r="J50" i="22"/>
  <c r="J49" i="22"/>
  <c r="J48" i="22"/>
  <c r="J47" i="22"/>
  <c r="J46" i="22"/>
  <c r="J45" i="22"/>
  <c r="J44" i="22"/>
  <c r="J43" i="22"/>
  <c r="J42" i="22"/>
  <c r="J41" i="22"/>
  <c r="J40" i="22"/>
  <c r="J39" i="22"/>
  <c r="J38" i="22"/>
  <c r="J37" i="22"/>
  <c r="J36" i="22"/>
  <c r="J35" i="22"/>
  <c r="J34" i="22"/>
  <c r="J33" i="22"/>
  <c r="J32" i="22"/>
  <c r="J31" i="22"/>
  <c r="J30" i="22"/>
  <c r="J29" i="22"/>
  <c r="J28" i="22"/>
  <c r="J27" i="22"/>
  <c r="J26" i="22"/>
  <c r="J25" i="22"/>
  <c r="J24" i="22"/>
  <c r="J23" i="22"/>
  <c r="J22" i="22"/>
  <c r="J21" i="22"/>
  <c r="J20" i="22"/>
  <c r="J19" i="22"/>
  <c r="J18" i="22"/>
  <c r="J17" i="22"/>
  <c r="J16" i="22"/>
  <c r="J15" i="22"/>
  <c r="J14" i="22"/>
  <c r="J13" i="22"/>
  <c r="J12" i="22"/>
  <c r="J11" i="22"/>
  <c r="J10" i="22"/>
  <c r="J9" i="22"/>
  <c r="J8" i="22"/>
  <c r="J7" i="22"/>
  <c r="J6" i="22"/>
  <c r="J5" i="22"/>
  <c r="J4" i="22"/>
  <c r="J3" i="22"/>
  <c r="J2" i="22"/>
  <c r="AO12" i="25" l="1"/>
  <c r="F12" i="25"/>
  <c r="AO9" i="25"/>
  <c r="C9" i="27" s="1"/>
  <c r="F9" i="25"/>
  <c r="AO10" i="25"/>
  <c r="F10" i="25"/>
  <c r="AO13" i="25"/>
  <c r="F13" i="25"/>
  <c r="AO11" i="25"/>
  <c r="C13" i="27" s="1"/>
  <c r="F11" i="25"/>
  <c r="AO8" i="25"/>
  <c r="C11" i="27" s="1"/>
  <c r="F8" i="25"/>
  <c r="C7" i="27"/>
  <c r="C22" i="27"/>
  <c r="C23" i="27"/>
  <c r="C8" i="27"/>
  <c r="C4" i="27"/>
  <c r="C14" i="27"/>
  <c r="C16" i="27"/>
  <c r="C17" i="27"/>
  <c r="C15" i="27"/>
  <c r="C24" i="27"/>
  <c r="C19" i="27"/>
  <c r="C12" i="27"/>
  <c r="C18" i="27"/>
  <c r="C20" i="27"/>
  <c r="C21" i="27"/>
  <c r="C10" i="27"/>
  <c r="C6" i="27"/>
  <c r="C5" i="27"/>
  <c r="C3" i="27"/>
  <c r="P7" i="25"/>
  <c r="P3" i="25"/>
  <c r="P29" i="25"/>
  <c r="P20" i="25"/>
  <c r="P33" i="25"/>
  <c r="AV55" i="25" a="1"/>
  <c r="AV55" i="25" s="1"/>
  <c r="AZ55" i="25" a="1"/>
  <c r="AZ55" i="25" s="1"/>
  <c r="BA55" i="25" s="1"/>
  <c r="AX55" i="25" a="1"/>
  <c r="AX55" i="25" s="1"/>
  <c r="AY55" i="25" s="1"/>
  <c r="AP55" i="25" a="1"/>
  <c r="AP55" i="25" s="1"/>
  <c r="AQ55" i="25" s="1"/>
  <c r="AN55" i="25" a="1"/>
  <c r="AN55" i="25" s="1"/>
  <c r="AS55" i="25"/>
  <c r="F42" i="25"/>
  <c r="F16" i="25"/>
  <c r="F3" i="25"/>
  <c r="F29" i="25"/>
  <c r="P42" i="25"/>
  <c r="W164" i="2"/>
  <c r="H164" i="2"/>
  <c r="AW55" i="25" l="1"/>
  <c r="P55" i="25"/>
  <c r="AO55" i="25"/>
  <c r="F55" i="25"/>
  <c r="D28" i="29"/>
  <c r="D29" i="29"/>
  <c r="D27" i="29"/>
  <c r="AX115" i="29"/>
  <c r="AV115" i="29"/>
  <c r="AT115" i="29"/>
  <c r="AR115" i="29"/>
  <c r="AX99" i="29"/>
  <c r="AV99" i="29"/>
  <c r="AT99" i="29"/>
  <c r="AR99" i="29"/>
  <c r="AX91" i="29"/>
  <c r="AV91" i="29"/>
  <c r="AT91" i="29"/>
  <c r="AR91" i="29"/>
  <c r="AX87" i="29"/>
  <c r="AV87" i="29"/>
  <c r="AT87" i="29"/>
  <c r="AR87" i="29"/>
  <c r="AX85" i="29"/>
  <c r="AV85" i="29"/>
  <c r="AT85" i="29"/>
  <c r="AR85" i="29"/>
  <c r="AP85" i="29"/>
  <c r="AP115" i="29"/>
  <c r="AP99" i="29"/>
  <c r="AP91" i="29"/>
  <c r="AP87" i="29"/>
  <c r="AN85" i="29"/>
  <c r="AN115" i="29"/>
  <c r="AN99" i="29"/>
  <c r="AN91" i="29"/>
  <c r="AN87" i="29"/>
  <c r="B114" i="29"/>
  <c r="AR114" i="29" s="1"/>
  <c r="B106" i="29"/>
  <c r="AR106" i="29" s="1"/>
  <c r="B102" i="29"/>
  <c r="AR102" i="29" s="1"/>
  <c r="B100" i="29"/>
  <c r="AP100" i="29" s="1"/>
  <c r="B98" i="29"/>
  <c r="B113" i="29" s="1"/>
  <c r="AN113" i="29" s="1"/>
  <c r="B94" i="29"/>
  <c r="B109" i="29" s="1"/>
  <c r="AN109" i="29" s="1"/>
  <c r="B92" i="29"/>
  <c r="B107" i="29" s="1"/>
  <c r="AX107" i="29" s="1"/>
  <c r="B86" i="29"/>
  <c r="B89" i="29" s="1"/>
  <c r="B96" i="29" s="1"/>
  <c r="B111" i="29" s="1"/>
  <c r="AX111" i="29" s="1"/>
  <c r="B90" i="29"/>
  <c r="B97" i="29" s="1"/>
  <c r="B112" i="29" s="1"/>
  <c r="AP112" i="29" s="1"/>
  <c r="B88" i="29"/>
  <c r="B95" i="29" s="1"/>
  <c r="B110" i="29" s="1"/>
  <c r="AN110" i="29" s="1"/>
  <c r="E45" i="30"/>
  <c r="F45" i="30" s="1"/>
  <c r="E31" i="30"/>
  <c r="F31" i="30" s="1"/>
  <c r="AN88" i="29" l="1"/>
  <c r="AR94" i="29"/>
  <c r="AR92" i="29"/>
  <c r="AP113" i="29"/>
  <c r="AV92" i="29"/>
  <c r="AN90" i="29"/>
  <c r="AN89" i="29"/>
  <c r="AN98" i="29"/>
  <c r="AT92" i="29"/>
  <c r="AN96" i="29"/>
  <c r="AP92" i="29"/>
  <c r="AR109" i="29"/>
  <c r="AR90" i="29"/>
  <c r="AT111" i="29"/>
  <c r="AV113" i="29"/>
  <c r="AX109" i="29"/>
  <c r="AV110" i="29"/>
  <c r="AX110" i="29"/>
  <c r="AP95" i="29"/>
  <c r="AR113" i="29"/>
  <c r="AN86" i="29"/>
  <c r="AP107" i="29"/>
  <c r="AV112" i="29"/>
  <c r="AR86" i="29"/>
  <c r="AX97" i="29"/>
  <c r="AV86" i="29"/>
  <c r="AR98" i="29"/>
  <c r="AR97" i="29"/>
  <c r="AT98" i="29"/>
  <c r="AP90" i="29"/>
  <c r="AV98" i="29"/>
  <c r="AP88" i="29"/>
  <c r="AT90" i="29"/>
  <c r="AT97" i="29"/>
  <c r="AR110" i="29"/>
  <c r="AP89" i="29"/>
  <c r="AT86" i="29"/>
  <c r="AV97" i="29"/>
  <c r="AT110" i="29"/>
  <c r="AP110" i="29"/>
  <c r="AT88" i="29"/>
  <c r="AX92" i="29"/>
  <c r="AT113" i="29"/>
  <c r="AX88" i="29"/>
  <c r="AT94" i="29"/>
  <c r="AT107" i="29"/>
  <c r="AX113" i="29"/>
  <c r="AN114" i="29"/>
  <c r="AR89" i="29"/>
  <c r="AT95" i="29"/>
  <c r="AV107" i="29"/>
  <c r="AR88" i="29"/>
  <c r="AT89" i="29"/>
  <c r="AV95" i="29"/>
  <c r="AT109" i="29"/>
  <c r="AX112" i="29"/>
  <c r="AN107" i="29"/>
  <c r="AV88" i="29"/>
  <c r="AV89" i="29"/>
  <c r="AV96" i="29"/>
  <c r="AP86" i="29"/>
  <c r="AX89" i="29"/>
  <c r="AX96" i="29"/>
  <c r="AV109" i="29"/>
  <c r="AX100" i="29"/>
  <c r="AN100" i="29"/>
  <c r="AP102" i="29"/>
  <c r="AN102" i="29"/>
  <c r="AP106" i="29"/>
  <c r="AT102" i="29"/>
  <c r="AT114" i="29"/>
  <c r="AN112" i="29"/>
  <c r="AP97" i="29"/>
  <c r="AR96" i="29"/>
  <c r="AR100" i="29"/>
  <c r="AR112" i="29"/>
  <c r="AN97" i="29"/>
  <c r="AP98" i="29"/>
  <c r="AP114" i="29"/>
  <c r="AT96" i="29"/>
  <c r="AT100" i="29"/>
  <c r="AT112" i="29"/>
  <c r="AT106" i="29"/>
  <c r="AN106" i="29"/>
  <c r="AV90" i="29"/>
  <c r="AV94" i="29"/>
  <c r="AV102" i="29"/>
  <c r="AV106" i="29"/>
  <c r="AV114" i="29"/>
  <c r="AX86" i="29"/>
  <c r="AX90" i="29"/>
  <c r="AX94" i="29"/>
  <c r="AX98" i="29"/>
  <c r="AX102" i="29"/>
  <c r="AX106" i="29"/>
  <c r="AX114" i="29"/>
  <c r="AN92" i="29"/>
  <c r="AP109" i="29"/>
  <c r="AR95" i="29"/>
  <c r="AR107" i="29"/>
  <c r="AR111" i="29"/>
  <c r="AV100" i="29"/>
  <c r="AP94" i="29"/>
  <c r="AN94" i="29"/>
  <c r="AP111" i="29"/>
  <c r="AV111" i="29"/>
  <c r="AN95" i="29"/>
  <c r="AN111" i="29"/>
  <c r="AP96" i="29"/>
  <c r="AX95" i="29"/>
  <c r="B101" i="29"/>
  <c r="B103" i="29"/>
  <c r="B104" i="29"/>
  <c r="B105" i="29"/>
  <c r="B93" i="29"/>
  <c r="AX103" i="29" l="1"/>
  <c r="AV103" i="29"/>
  <c r="AT103" i="29"/>
  <c r="AP103" i="29"/>
  <c r="AR103" i="29"/>
  <c r="AN103" i="29"/>
  <c r="AX101" i="29"/>
  <c r="AP101" i="29"/>
  <c r="AV101" i="29"/>
  <c r="AT101" i="29"/>
  <c r="AN101" i="29"/>
  <c r="AR101" i="29"/>
  <c r="B108" i="29"/>
  <c r="AN93" i="29"/>
  <c r="AX93" i="29"/>
  <c r="AT93" i="29"/>
  <c r="AP93" i="29"/>
  <c r="AV93" i="29"/>
  <c r="AR93" i="29"/>
  <c r="AN105" i="29"/>
  <c r="AP105" i="29"/>
  <c r="AR105" i="29"/>
  <c r="AV105" i="29"/>
  <c r="AX105" i="29"/>
  <c r="AT105" i="29"/>
  <c r="AN104" i="29"/>
  <c r="AX104" i="29"/>
  <c r="AV104" i="29"/>
  <c r="AT104" i="29"/>
  <c r="AR104" i="29"/>
  <c r="AP104" i="29"/>
  <c r="BL33" i="29"/>
  <c r="BL32" i="29"/>
  <c r="BL31" i="29"/>
  <c r="BL30" i="29"/>
  <c r="BL29" i="29"/>
  <c r="BL28" i="29"/>
  <c r="BL27" i="29"/>
  <c r="BL26" i="29"/>
  <c r="BL22" i="29"/>
  <c r="AV108" i="29" l="1"/>
  <c r="AN108" i="29"/>
  <c r="AP108" i="29"/>
  <c r="AT108" i="29"/>
  <c r="AR108" i="29"/>
  <c r="AX108" i="29"/>
  <c r="S120" i="2"/>
  <c r="H122" i="2"/>
  <c r="E4" i="20" l="1" a="1"/>
  <c r="E4" i="20" s="1"/>
  <c r="AD4" i="20" s="1"/>
  <c r="E14" i="20" a="1"/>
  <c r="E14" i="20" s="1"/>
  <c r="AD14" i="20" s="1"/>
  <c r="E24" i="20" a="1"/>
  <c r="E24" i="20" s="1"/>
  <c r="AD24" i="20" s="1"/>
  <c r="AC29" i="20" a="1"/>
  <c r="AC29" i="20" s="1"/>
  <c r="AB29" i="20" a="1"/>
  <c r="AB29" i="20" s="1"/>
  <c r="AC28" i="20" a="1"/>
  <c r="AC28" i="20" s="1"/>
  <c r="AB28" i="20" a="1"/>
  <c r="AB28" i="20" s="1"/>
  <c r="AC27" i="20" a="1"/>
  <c r="AC27" i="20" s="1"/>
  <c r="AB27" i="20" a="1"/>
  <c r="AB27" i="20" s="1"/>
  <c r="AC26" i="20" a="1"/>
  <c r="AC26" i="20" s="1"/>
  <c r="AB26" i="20" a="1"/>
  <c r="AB26" i="20" s="1"/>
  <c r="AA26" i="20" a="1"/>
  <c r="AA26" i="20" s="1"/>
  <c r="AC19" i="20" a="1"/>
  <c r="AC19" i="20" s="1"/>
  <c r="AB19" i="20" a="1"/>
  <c r="AB19" i="20" s="1"/>
  <c r="AC18" i="20" a="1"/>
  <c r="AC18" i="20" s="1"/>
  <c r="AB18" i="20" a="1"/>
  <c r="AB18" i="20" s="1"/>
  <c r="AC17" i="20" a="1"/>
  <c r="AC17" i="20" s="1"/>
  <c r="AB17" i="20" a="1"/>
  <c r="AB17" i="20" s="1"/>
  <c r="AC16" i="20" a="1"/>
  <c r="AC16" i="20" s="1"/>
  <c r="AB16" i="20" a="1"/>
  <c r="AB16" i="20" s="1"/>
  <c r="AC9" i="20" a="1"/>
  <c r="AC9" i="20" s="1"/>
  <c r="AB9" i="20" a="1"/>
  <c r="AB9" i="20" s="1"/>
  <c r="AC8" i="20" a="1"/>
  <c r="AC8" i="20" s="1"/>
  <c r="AB8" i="20" a="1"/>
  <c r="AB8" i="20" s="1"/>
  <c r="AC7" i="20" a="1"/>
  <c r="AC7" i="20" s="1"/>
  <c r="AB7" i="20" a="1"/>
  <c r="AB7" i="20" s="1"/>
  <c r="AC6" i="20" a="1"/>
  <c r="AC6" i="20" s="1"/>
  <c r="AB6" i="20" a="1"/>
  <c r="AB6" i="20"/>
  <c r="L225" i="19"/>
  <c r="L224" i="19"/>
  <c r="L223" i="19"/>
  <c r="L222" i="19"/>
  <c r="L221" i="19"/>
  <c r="L220" i="19"/>
  <c r="L219" i="19"/>
  <c r="L218" i="19"/>
  <c r="L217" i="19"/>
  <c r="L216" i="19"/>
  <c r="L215" i="19"/>
  <c r="L214" i="19"/>
  <c r="L213" i="19"/>
  <c r="L212" i="19"/>
  <c r="L211" i="19"/>
  <c r="L210" i="19"/>
  <c r="L209" i="19"/>
  <c r="L208" i="19"/>
  <c r="L207" i="19"/>
  <c r="L206" i="19"/>
  <c r="L205" i="19"/>
  <c r="L204" i="19"/>
  <c r="L203" i="19"/>
  <c r="L202" i="19"/>
  <c r="L201" i="19"/>
  <c r="L200" i="19"/>
  <c r="L199" i="19"/>
  <c r="L198" i="19"/>
  <c r="L197" i="19"/>
  <c r="L196" i="19"/>
  <c r="L195" i="19"/>
  <c r="L194" i="19"/>
  <c r="L193" i="19"/>
  <c r="L192" i="19"/>
  <c r="L191" i="19"/>
  <c r="L190" i="19"/>
  <c r="L189" i="19"/>
  <c r="L188" i="19"/>
  <c r="L187" i="19"/>
  <c r="L186" i="19"/>
  <c r="L185" i="19"/>
  <c r="L184" i="19"/>
  <c r="L183" i="19"/>
  <c r="L182" i="19"/>
  <c r="L181" i="19"/>
  <c r="L180" i="19"/>
  <c r="L179" i="19"/>
  <c r="L178" i="19"/>
  <c r="L177" i="19"/>
  <c r="L176" i="19"/>
  <c r="L175" i="19"/>
  <c r="L174" i="19"/>
  <c r="L173" i="19"/>
  <c r="L172" i="19"/>
  <c r="L171" i="19"/>
  <c r="L170" i="19"/>
  <c r="L169" i="19"/>
  <c r="L168" i="19"/>
  <c r="L167" i="19"/>
  <c r="L166" i="19"/>
  <c r="L165" i="19"/>
  <c r="L164" i="19"/>
  <c r="L163" i="19"/>
  <c r="L162" i="19"/>
  <c r="L161" i="19"/>
  <c r="L160" i="19"/>
  <c r="L159" i="19"/>
  <c r="L158" i="19"/>
  <c r="L157" i="19"/>
  <c r="L156" i="19"/>
  <c r="L155" i="19"/>
  <c r="L154" i="19"/>
  <c r="L153" i="19"/>
  <c r="L152" i="19"/>
  <c r="L151" i="19"/>
  <c r="L150" i="19"/>
  <c r="L149" i="19"/>
  <c r="L148" i="19"/>
  <c r="L147" i="19"/>
  <c r="L146" i="19"/>
  <c r="L145" i="19"/>
  <c r="L144" i="19"/>
  <c r="L143" i="19"/>
  <c r="L142" i="19"/>
  <c r="L141" i="19"/>
  <c r="L140" i="19"/>
  <c r="L139" i="19"/>
  <c r="L138" i="19"/>
  <c r="L137" i="19"/>
  <c r="L136" i="19"/>
  <c r="L135" i="19"/>
  <c r="L134" i="19"/>
  <c r="L133" i="19"/>
  <c r="L132" i="19"/>
  <c r="L131" i="19"/>
  <c r="L130" i="19"/>
  <c r="L129" i="19"/>
  <c r="L128" i="19"/>
  <c r="L127" i="19"/>
  <c r="L126" i="19"/>
  <c r="L125" i="19"/>
  <c r="L124" i="19"/>
  <c r="L123" i="19"/>
  <c r="L122" i="19"/>
  <c r="L121" i="19"/>
  <c r="L120" i="19"/>
  <c r="L119" i="19"/>
  <c r="L118" i="19"/>
  <c r="L117" i="19"/>
  <c r="L116" i="19"/>
  <c r="L115" i="19"/>
  <c r="L114" i="19"/>
  <c r="L113" i="19"/>
  <c r="L112" i="19"/>
  <c r="L111" i="19"/>
  <c r="L110" i="19"/>
  <c r="L109" i="19"/>
  <c r="L108" i="19"/>
  <c r="L107" i="19"/>
  <c r="L106" i="19"/>
  <c r="L105" i="19"/>
  <c r="L104" i="19"/>
  <c r="L103" i="19"/>
  <c r="L102" i="19"/>
  <c r="L101" i="19"/>
  <c r="L100" i="19"/>
  <c r="L99" i="19"/>
  <c r="L98" i="19"/>
  <c r="L97" i="19"/>
  <c r="L96" i="19"/>
  <c r="L95" i="19"/>
  <c r="L94" i="19"/>
  <c r="L93" i="19"/>
  <c r="L92" i="19"/>
  <c r="L91" i="19"/>
  <c r="L90" i="19"/>
  <c r="L89" i="19"/>
  <c r="L88" i="19"/>
  <c r="L87" i="19"/>
  <c r="L86" i="19"/>
  <c r="L85" i="19"/>
  <c r="L84" i="19"/>
  <c r="L83" i="19"/>
  <c r="L82" i="19"/>
  <c r="L81" i="19"/>
  <c r="L80" i="19"/>
  <c r="L79" i="19"/>
  <c r="L78" i="19"/>
  <c r="L77" i="19"/>
  <c r="L76" i="19"/>
  <c r="L75" i="19"/>
  <c r="L74" i="19"/>
  <c r="L73" i="19"/>
  <c r="L72" i="19"/>
  <c r="L71" i="19"/>
  <c r="L70" i="19"/>
  <c r="L69" i="19"/>
  <c r="L68" i="19"/>
  <c r="L67" i="19"/>
  <c r="L66" i="19"/>
  <c r="L65" i="19"/>
  <c r="L64" i="19"/>
  <c r="L63" i="19"/>
  <c r="L62" i="19"/>
  <c r="L61" i="19"/>
  <c r="L60" i="19"/>
  <c r="L59" i="19"/>
  <c r="L58" i="19"/>
  <c r="L57" i="19"/>
  <c r="L56" i="19"/>
  <c r="L55" i="19"/>
  <c r="L54" i="19"/>
  <c r="L53" i="19"/>
  <c r="L52" i="19"/>
  <c r="L51" i="19"/>
  <c r="L50" i="19"/>
  <c r="L49" i="19"/>
  <c r="L48" i="19"/>
  <c r="L47" i="19"/>
  <c r="L46" i="19"/>
  <c r="L45" i="19"/>
  <c r="L44" i="19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8" i="19"/>
  <c r="L7" i="19"/>
  <c r="L6" i="19"/>
  <c r="L5" i="19"/>
  <c r="L4" i="19"/>
  <c r="L3" i="19"/>
  <c r="L2" i="19"/>
  <c r="L4" i="25"/>
  <c r="L5" i="25"/>
  <c r="L6" i="25"/>
  <c r="L7" i="25"/>
  <c r="L8" i="25"/>
  <c r="T8" i="25" s="1"/>
  <c r="L9" i="25"/>
  <c r="T9" i="25" s="1"/>
  <c r="L10" i="25"/>
  <c r="T10" i="25" s="1"/>
  <c r="L11" i="25"/>
  <c r="T11" i="25" s="1"/>
  <c r="L12" i="25"/>
  <c r="T12" i="25" s="1"/>
  <c r="L13" i="25"/>
  <c r="T13" i="25" s="1"/>
  <c r="B65" i="25"/>
  <c r="B64" i="25"/>
  <c r="B63" i="25"/>
  <c r="B62" i="25"/>
  <c r="B61" i="25"/>
  <c r="B60" i="25"/>
  <c r="B59" i="25"/>
  <c r="B58" i="25"/>
  <c r="B57" i="25"/>
  <c r="B56" i="25"/>
  <c r="L65" i="25"/>
  <c r="L64" i="25"/>
  <c r="L63" i="25"/>
  <c r="L62" i="25"/>
  <c r="L61" i="25"/>
  <c r="L60" i="25"/>
  <c r="L59" i="25"/>
  <c r="L58" i="25"/>
  <c r="L57" i="25"/>
  <c r="L56" i="25"/>
  <c r="L52" i="25"/>
  <c r="L51" i="25"/>
  <c r="L50" i="25"/>
  <c r="L49" i="25"/>
  <c r="L48" i="25"/>
  <c r="L47" i="25"/>
  <c r="L46" i="25"/>
  <c r="L45" i="25"/>
  <c r="L44" i="25"/>
  <c r="L43" i="25"/>
  <c r="B52" i="25"/>
  <c r="J52" i="25" s="1"/>
  <c r="B51" i="25"/>
  <c r="B50" i="25"/>
  <c r="B49" i="25"/>
  <c r="J49" i="25" s="1"/>
  <c r="B48" i="25"/>
  <c r="J48" i="25" s="1"/>
  <c r="B47" i="25"/>
  <c r="J47" i="25" s="1"/>
  <c r="B46" i="25"/>
  <c r="B45" i="25"/>
  <c r="B44" i="25"/>
  <c r="B43" i="25"/>
  <c r="B39" i="25"/>
  <c r="J39" i="25" s="1"/>
  <c r="B38" i="25"/>
  <c r="J38" i="25" s="1"/>
  <c r="B37" i="25"/>
  <c r="B36" i="25"/>
  <c r="J36" i="25" s="1"/>
  <c r="B35" i="25"/>
  <c r="B34" i="25"/>
  <c r="B33" i="25"/>
  <c r="B32" i="25"/>
  <c r="B31" i="25"/>
  <c r="B30" i="25"/>
  <c r="L39" i="25"/>
  <c r="T39" i="25" s="1"/>
  <c r="L38" i="25"/>
  <c r="T38" i="25" s="1"/>
  <c r="L37" i="25"/>
  <c r="T37" i="25" s="1"/>
  <c r="L36" i="25"/>
  <c r="L35" i="25"/>
  <c r="T35" i="25" s="1"/>
  <c r="L34" i="25"/>
  <c r="T34" i="25" s="1"/>
  <c r="L33" i="25"/>
  <c r="L32" i="25"/>
  <c r="L31" i="25"/>
  <c r="L30" i="25"/>
  <c r="L26" i="25"/>
  <c r="T26" i="25" s="1"/>
  <c r="L25" i="25"/>
  <c r="L24" i="25"/>
  <c r="T24" i="25" s="1"/>
  <c r="L23" i="25"/>
  <c r="L22" i="25"/>
  <c r="L21" i="25"/>
  <c r="T21" i="25" s="1"/>
  <c r="L20" i="25"/>
  <c r="L19" i="25"/>
  <c r="L18" i="25"/>
  <c r="L17" i="25"/>
  <c r="B17" i="25"/>
  <c r="B18" i="25"/>
  <c r="B4" i="25"/>
  <c r="R18" i="28"/>
  <c r="AM61" i="25" l="1" a="1"/>
  <c r="AM61" i="25" s="1"/>
  <c r="AL61" i="25" a="1"/>
  <c r="AL61" i="25" s="1"/>
  <c r="AM62" i="25" a="1"/>
  <c r="AM62" i="25" s="1"/>
  <c r="AL62" i="25" a="1"/>
  <c r="AL62" i="25" s="1"/>
  <c r="J62" i="25" s="1"/>
  <c r="AM63" i="25" a="1"/>
  <c r="AM63" i="25" s="1"/>
  <c r="AL63" i="25" a="1"/>
  <c r="AL63" i="25" s="1"/>
  <c r="J63" i="25" s="1"/>
  <c r="AM56" i="25" a="1"/>
  <c r="AM56" i="25" s="1"/>
  <c r="AL56" i="25" a="1"/>
  <c r="AL56" i="25" s="1"/>
  <c r="AM57" i="25" a="1"/>
  <c r="AM57" i="25" s="1"/>
  <c r="AL57" i="25" a="1"/>
  <c r="AL57" i="25" s="1"/>
  <c r="AL58" i="25" a="1"/>
  <c r="AL58" i="25" s="1"/>
  <c r="AM58" i="25" a="1"/>
  <c r="AM58" i="25" s="1"/>
  <c r="AL59" i="25" a="1"/>
  <c r="AL59" i="25" s="1"/>
  <c r="AM59" i="25" a="1"/>
  <c r="AM59" i="25" s="1"/>
  <c r="AM64" i="25" a="1"/>
  <c r="AM64" i="25" s="1"/>
  <c r="AL64" i="25" a="1"/>
  <c r="AL64" i="25" s="1"/>
  <c r="AM65" i="25" a="1"/>
  <c r="AM65" i="25" s="1"/>
  <c r="AL65" i="25" a="1"/>
  <c r="AL65" i="25" s="1"/>
  <c r="AM60" i="25" a="1"/>
  <c r="AM60" i="25" s="1"/>
  <c r="AL60" i="25" a="1"/>
  <c r="AL60" i="25" s="1"/>
  <c r="J60" i="25" s="1"/>
  <c r="AU46" i="25" a="1"/>
  <c r="AU46" i="25" s="1"/>
  <c r="AT46" i="25" a="1"/>
  <c r="AT46" i="25" s="1"/>
  <c r="AU50" i="25" a="1"/>
  <c r="AU50" i="25" s="1"/>
  <c r="AT50" i="25" a="1"/>
  <c r="AT50" i="25" s="1"/>
  <c r="AU45" i="25" a="1"/>
  <c r="AU45" i="25" s="1"/>
  <c r="AT45" i="25" a="1"/>
  <c r="AT45" i="25" s="1"/>
  <c r="AU47" i="25" a="1"/>
  <c r="AU47" i="25" s="1"/>
  <c r="AT47" i="25" a="1"/>
  <c r="AT47" i="25" s="1"/>
  <c r="AT48" i="25" a="1"/>
  <c r="AT48" i="25" s="1"/>
  <c r="AU48" i="25" a="1"/>
  <c r="AU48" i="25" s="1"/>
  <c r="AU51" i="25" a="1"/>
  <c r="AU51" i="25" s="1"/>
  <c r="AT51" i="25" a="1"/>
  <c r="AT51" i="25" s="1"/>
  <c r="AU43" i="25" a="1"/>
  <c r="AU43" i="25" s="1"/>
  <c r="AT43" i="25" a="1"/>
  <c r="AT43" i="25" s="1"/>
  <c r="AT44" i="25" a="1"/>
  <c r="AT44" i="25" s="1"/>
  <c r="AU44" i="25" a="1"/>
  <c r="AU44" i="25" s="1"/>
  <c r="AU49" i="25" a="1"/>
  <c r="AU49" i="25" s="1"/>
  <c r="AT49" i="25" a="1"/>
  <c r="AT49" i="25" s="1"/>
  <c r="AT52" i="25" a="1"/>
  <c r="AT52" i="25" s="1"/>
  <c r="T52" i="25" s="1"/>
  <c r="AU52" i="25" a="1"/>
  <c r="AU52" i="25" s="1"/>
  <c r="AU56" i="25" a="1"/>
  <c r="AU56" i="25" s="1"/>
  <c r="AT56" i="25" a="1"/>
  <c r="AT56" i="25" s="1"/>
  <c r="AU65" i="25" a="1"/>
  <c r="AU65" i="25" s="1"/>
  <c r="AT65" i="25" a="1"/>
  <c r="AT65" i="25" s="1"/>
  <c r="AU57" i="25" a="1"/>
  <c r="AU57" i="25" s="1"/>
  <c r="AT57" i="25" a="1"/>
  <c r="AT57" i="25" s="1"/>
  <c r="AU64" i="25" a="1"/>
  <c r="AU64" i="25" s="1"/>
  <c r="AT64" i="25" a="1"/>
  <c r="AT64" i="25" s="1"/>
  <c r="AU58" i="25" a="1"/>
  <c r="AU58" i="25" s="1"/>
  <c r="AT58" i="25" a="1"/>
  <c r="AT58" i="25" s="1"/>
  <c r="AU59" i="25" a="1"/>
  <c r="AU59" i="25" s="1"/>
  <c r="AT59" i="25" a="1"/>
  <c r="AT59" i="25" s="1"/>
  <c r="AU60" i="25" a="1"/>
  <c r="AU60" i="25" s="1"/>
  <c r="AT60" i="25" a="1"/>
  <c r="AT60" i="25" s="1"/>
  <c r="AT61" i="25" a="1"/>
  <c r="AT61" i="25" s="1"/>
  <c r="AU61" i="25" a="1"/>
  <c r="AU61" i="25" s="1"/>
  <c r="AT63" i="25" a="1"/>
  <c r="AT63" i="25" s="1"/>
  <c r="AU63" i="25" a="1"/>
  <c r="AU63" i="25" s="1"/>
  <c r="AU62" i="25" a="1"/>
  <c r="AU62" i="25" s="1"/>
  <c r="AT62" i="25" a="1"/>
  <c r="AT62" i="25" s="1"/>
  <c r="P30" i="25"/>
  <c r="P5" i="25"/>
  <c r="P4" i="25"/>
  <c r="P37" i="25"/>
  <c r="P8" i="25"/>
  <c r="F39" i="25"/>
  <c r="P34" i="25"/>
  <c r="P35" i="25"/>
  <c r="P17" i="25"/>
  <c r="T36" i="25"/>
  <c r="P19" i="25"/>
  <c r="P39" i="25"/>
  <c r="F48" i="25"/>
  <c r="P18" i="25"/>
  <c r="F49" i="25"/>
  <c r="T22" i="25"/>
  <c r="F31" i="25"/>
  <c r="J50" i="25"/>
  <c r="P32" i="25"/>
  <c r="F45" i="25"/>
  <c r="J51" i="25"/>
  <c r="P13" i="25"/>
  <c r="P24" i="25"/>
  <c r="F52" i="25"/>
  <c r="P12" i="25"/>
  <c r="P31" i="25"/>
  <c r="J37" i="25"/>
  <c r="P6" i="25"/>
  <c r="F17" i="25"/>
  <c r="F47" i="25"/>
  <c r="T23" i="25"/>
  <c r="T25" i="25"/>
  <c r="J34" i="25"/>
  <c r="P11" i="25"/>
  <c r="F4" i="25"/>
  <c r="F18" i="25"/>
  <c r="P38" i="25"/>
  <c r="P21" i="25"/>
  <c r="P26" i="25"/>
  <c r="J35" i="25"/>
  <c r="P10" i="25"/>
  <c r="F36" i="25"/>
  <c r="P9" i="25"/>
  <c r="M35" i="27" a="1"/>
  <c r="M35" i="27" s="1"/>
  <c r="M19" i="27" a="1"/>
  <c r="M19" i="27" s="1"/>
  <c r="M3" i="27" a="1"/>
  <c r="M3" i="27" s="1"/>
  <c r="M34" i="27" a="1"/>
  <c r="M34" i="27" s="1"/>
  <c r="M18" i="27" a="1"/>
  <c r="M18" i="27" s="1"/>
  <c r="N62" i="27" a="1"/>
  <c r="N62" i="27" s="1"/>
  <c r="M33" i="27" a="1"/>
  <c r="M33" i="27" s="1"/>
  <c r="M17" i="27" a="1"/>
  <c r="M17" i="27" s="1"/>
  <c r="N61" i="27" a="1"/>
  <c r="N61" i="27" s="1"/>
  <c r="M15" i="27" a="1"/>
  <c r="M15" i="27" s="1"/>
  <c r="N59" i="27" a="1"/>
  <c r="N59" i="27" s="1"/>
  <c r="M46" i="27" a="1"/>
  <c r="M46" i="27" s="1"/>
  <c r="M30" i="27" a="1"/>
  <c r="M30" i="27" s="1"/>
  <c r="M48" i="27" a="1"/>
  <c r="M48" i="27" s="1"/>
  <c r="M32" i="27" a="1"/>
  <c r="M32" i="27" s="1"/>
  <c r="M16" i="27" a="1"/>
  <c r="M16" i="27" s="1"/>
  <c r="N60" i="27" a="1"/>
  <c r="N60" i="27" s="1"/>
  <c r="M14" i="27" a="1"/>
  <c r="M14" i="27" s="1"/>
  <c r="N58" i="27" a="1"/>
  <c r="N58" i="27" s="1"/>
  <c r="M47" i="27" a="1"/>
  <c r="M47" i="27" s="1"/>
  <c r="M31" i="27" a="1"/>
  <c r="M31" i="27" s="1"/>
  <c r="M45" i="27" a="1"/>
  <c r="M45" i="27" s="1"/>
  <c r="M29" i="27" a="1"/>
  <c r="M29" i="27" s="1"/>
  <c r="M13" i="27" a="1"/>
  <c r="M13" i="27" s="1"/>
  <c r="M44" i="27" a="1"/>
  <c r="M44" i="27" s="1"/>
  <c r="M28" i="27" a="1"/>
  <c r="M28" i="27" s="1"/>
  <c r="M12" i="27" a="1"/>
  <c r="M12" i="27" s="1"/>
  <c r="N57" i="27" a="1"/>
  <c r="N57" i="27" s="1"/>
  <c r="M43" i="27" a="1"/>
  <c r="M43" i="27" s="1"/>
  <c r="M27" i="27" a="1"/>
  <c r="M27" i="27" s="1"/>
  <c r="M11" i="27" a="1"/>
  <c r="M11" i="27" s="1"/>
  <c r="N56" i="27" a="1"/>
  <c r="N56" i="27" s="1"/>
  <c r="M24" i="27" a="1"/>
  <c r="M24" i="27" s="1"/>
  <c r="N53" i="27" a="1"/>
  <c r="N53" i="27" s="1"/>
  <c r="M42" i="27" a="1"/>
  <c r="M42" i="27" s="1"/>
  <c r="M26" i="27" a="1"/>
  <c r="M26" i="27" s="1"/>
  <c r="M10" i="27" a="1"/>
  <c r="M10" i="27" s="1"/>
  <c r="N55" i="27" a="1"/>
  <c r="N55" i="27" s="1"/>
  <c r="M41" i="27" a="1"/>
  <c r="M41" i="27" s="1"/>
  <c r="M25" i="27" a="1"/>
  <c r="M25" i="27" s="1"/>
  <c r="M9" i="27" a="1"/>
  <c r="M9" i="27" s="1"/>
  <c r="N54" i="27" a="1"/>
  <c r="N54" i="27" s="1"/>
  <c r="M40" i="27" a="1"/>
  <c r="M40" i="27" s="1"/>
  <c r="M8" i="27" a="1"/>
  <c r="M8" i="27" s="1"/>
  <c r="M39" i="27" a="1"/>
  <c r="M39" i="27" s="1"/>
  <c r="M23" i="27" a="1"/>
  <c r="M23" i="27" s="1"/>
  <c r="M7" i="27" a="1"/>
  <c r="M7" i="27" s="1"/>
  <c r="N52" i="27" a="1"/>
  <c r="N52" i="27" s="1"/>
  <c r="M38" i="27" a="1"/>
  <c r="M38" i="27" s="1"/>
  <c r="M22" i="27" a="1"/>
  <c r="M22" i="27" s="1"/>
  <c r="M6" i="27" a="1"/>
  <c r="M6" i="27" s="1"/>
  <c r="N51" i="27" a="1"/>
  <c r="N51" i="27" s="1"/>
  <c r="M37" i="27" a="1"/>
  <c r="M37" i="27" s="1"/>
  <c r="M21" i="27" a="1"/>
  <c r="M21" i="27" s="1"/>
  <c r="M5" i="27" a="1"/>
  <c r="M5" i="27" s="1"/>
  <c r="N50" i="27" a="1"/>
  <c r="N50" i="27" s="1"/>
  <c r="M36" i="27" a="1"/>
  <c r="M36" i="27" s="1"/>
  <c r="M20" i="27" a="1"/>
  <c r="M20" i="27" s="1"/>
  <c r="M4" i="27" a="1"/>
  <c r="M4" i="27" s="1"/>
  <c r="N49" i="27" a="1"/>
  <c r="N49" i="27" s="1"/>
  <c r="AA16" i="20" a="1"/>
  <c r="AA16" i="20" s="1"/>
  <c r="AA6" i="20" a="1"/>
  <c r="AA6" i="20" s="1"/>
  <c r="E7" i="20"/>
  <c r="AD7" i="20" s="1"/>
  <c r="AR64" i="25" l="1" a="1"/>
  <c r="AR64" i="25" s="1"/>
  <c r="AS64" i="25" s="1"/>
  <c r="AN64" i="25" a="1"/>
  <c r="AN64" i="25" s="1"/>
  <c r="AP64" i="25" a="1"/>
  <c r="AP64" i="25" s="1"/>
  <c r="AQ64" i="25" s="1"/>
  <c r="AP58" i="25" a="1"/>
  <c r="AP58" i="25" s="1"/>
  <c r="AQ58" i="25" s="1"/>
  <c r="AN58" i="25" a="1"/>
  <c r="AN58" i="25" s="1"/>
  <c r="AR58" i="25" a="1"/>
  <c r="AR58" i="25" s="1"/>
  <c r="AS58" i="25" s="1"/>
  <c r="AR59" i="25" a="1"/>
  <c r="AR59" i="25" s="1"/>
  <c r="AS59" i="25" s="1"/>
  <c r="AP59" i="25" a="1"/>
  <c r="AP59" i="25" s="1"/>
  <c r="AQ59" i="25" s="1"/>
  <c r="AN59" i="25" a="1"/>
  <c r="AN59" i="25" s="1"/>
  <c r="AO59" i="25" s="1"/>
  <c r="AR56" i="25" a="1"/>
  <c r="AR56" i="25" s="1"/>
  <c r="AS56" i="25" s="1"/>
  <c r="AP56" i="25" a="1"/>
  <c r="AP56" i="25" s="1"/>
  <c r="AQ56" i="25" s="1"/>
  <c r="AN56" i="25" a="1"/>
  <c r="AN56" i="25" s="1"/>
  <c r="AN57" i="25" a="1"/>
  <c r="AN57" i="25" s="1"/>
  <c r="AR57" i="25" a="1"/>
  <c r="AR57" i="25" s="1"/>
  <c r="AS57" i="25" s="1"/>
  <c r="AP57" i="25" a="1"/>
  <c r="AP57" i="25" s="1"/>
  <c r="AQ57" i="25" s="1"/>
  <c r="AR63" i="25" a="1"/>
  <c r="AR63" i="25" s="1"/>
  <c r="AS63" i="25" s="1"/>
  <c r="AP63" i="25" a="1"/>
  <c r="AP63" i="25" s="1"/>
  <c r="AQ63" i="25" s="1"/>
  <c r="AN63" i="25" a="1"/>
  <c r="AN63" i="25" s="1"/>
  <c r="AN60" i="25" a="1"/>
  <c r="AN60" i="25" s="1"/>
  <c r="AO60" i="25" s="1"/>
  <c r="AR60" i="25" a="1"/>
  <c r="AR60" i="25" s="1"/>
  <c r="AS60" i="25" s="1"/>
  <c r="AP60" i="25" a="1"/>
  <c r="AP60" i="25" s="1"/>
  <c r="AQ60" i="25" s="1"/>
  <c r="AR62" i="25" a="1"/>
  <c r="AR62" i="25" s="1"/>
  <c r="AS62" i="25" s="1"/>
  <c r="AN62" i="25" a="1"/>
  <c r="AN62" i="25" s="1"/>
  <c r="AP62" i="25" a="1"/>
  <c r="AP62" i="25" s="1"/>
  <c r="AQ62" i="25" s="1"/>
  <c r="AN65" i="25" a="1"/>
  <c r="AN65" i="25" s="1"/>
  <c r="AP65" i="25" a="1"/>
  <c r="AP65" i="25" s="1"/>
  <c r="AQ65" i="25" s="1"/>
  <c r="AR65" i="25" a="1"/>
  <c r="AR65" i="25" s="1"/>
  <c r="AS65" i="25" s="1"/>
  <c r="AN61" i="25" a="1"/>
  <c r="AN61" i="25" s="1"/>
  <c r="AP61" i="25" a="1"/>
  <c r="AP61" i="25" s="1"/>
  <c r="AQ61" i="25" s="1"/>
  <c r="AR61" i="25" a="1"/>
  <c r="AR61" i="25" s="1"/>
  <c r="AS61" i="25" s="1"/>
  <c r="AV51" i="25" a="1"/>
  <c r="AV51" i="25" s="1"/>
  <c r="AZ51" i="25" a="1"/>
  <c r="AZ51" i="25" s="1"/>
  <c r="BA51" i="25" s="1"/>
  <c r="AX51" i="25" a="1"/>
  <c r="AX51" i="25" s="1"/>
  <c r="AY51" i="25" s="1"/>
  <c r="T51" i="25"/>
  <c r="AZ48" i="25" a="1"/>
  <c r="AZ48" i="25" s="1"/>
  <c r="BA48" i="25" s="1"/>
  <c r="AX48" i="25" a="1"/>
  <c r="AX48" i="25" s="1"/>
  <c r="AY48" i="25" s="1"/>
  <c r="AV48" i="25" a="1"/>
  <c r="AV48" i="25" s="1"/>
  <c r="T48" i="25"/>
  <c r="AX47" i="25" a="1"/>
  <c r="AX47" i="25" s="1"/>
  <c r="AY47" i="25" s="1"/>
  <c r="AZ47" i="25" a="1"/>
  <c r="AZ47" i="25" s="1"/>
  <c r="BA47" i="25" s="1"/>
  <c r="AV47" i="25" a="1"/>
  <c r="AV47" i="25" s="1"/>
  <c r="T47" i="25"/>
  <c r="AZ52" i="25" a="1"/>
  <c r="AZ52" i="25" s="1"/>
  <c r="BA52" i="25" s="1"/>
  <c r="AV52" i="25" a="1"/>
  <c r="AV52" i="25" s="1"/>
  <c r="AW52" i="25" s="1"/>
  <c r="AX52" i="25" a="1"/>
  <c r="AX52" i="25" s="1"/>
  <c r="AY52" i="25" s="1"/>
  <c r="AZ45" i="25" a="1"/>
  <c r="AZ45" i="25" s="1"/>
  <c r="BA45" i="25" s="1"/>
  <c r="AX45" i="25" a="1"/>
  <c r="AX45" i="25" s="1"/>
  <c r="AY45" i="25" s="1"/>
  <c r="AV45" i="25" a="1"/>
  <c r="AV45" i="25" s="1"/>
  <c r="AX49" i="25" a="1"/>
  <c r="AX49" i="25" s="1"/>
  <c r="AY49" i="25" s="1"/>
  <c r="AV49" i="25" a="1"/>
  <c r="AV49" i="25" s="1"/>
  <c r="AW49" i="25" s="1"/>
  <c r="AZ49" i="25" a="1"/>
  <c r="AZ49" i="25" s="1"/>
  <c r="BA49" i="25" s="1"/>
  <c r="AZ50" i="25" a="1"/>
  <c r="AZ50" i="25" s="1"/>
  <c r="BA50" i="25" s="1"/>
  <c r="AV50" i="25" a="1"/>
  <c r="AV50" i="25" s="1"/>
  <c r="AX50" i="25" a="1"/>
  <c r="AX50" i="25" s="1"/>
  <c r="AY50" i="25" s="1"/>
  <c r="T49" i="25"/>
  <c r="AV44" i="25" a="1"/>
  <c r="AV44" i="25" s="1"/>
  <c r="AX44" i="25" a="1"/>
  <c r="AX44" i="25" s="1"/>
  <c r="AY44" i="25" s="1"/>
  <c r="AZ44" i="25" a="1"/>
  <c r="AZ44" i="25" s="1"/>
  <c r="BA44" i="25" s="1"/>
  <c r="T50" i="25"/>
  <c r="AX43" i="25" a="1"/>
  <c r="AX43" i="25" s="1"/>
  <c r="AY43" i="25" s="1"/>
  <c r="AZ43" i="25" a="1"/>
  <c r="AZ43" i="25" s="1"/>
  <c r="BA43" i="25" s="1"/>
  <c r="AV43" i="25" a="1"/>
  <c r="AV43" i="25" s="1"/>
  <c r="AZ46" i="25" a="1"/>
  <c r="AZ46" i="25" s="1"/>
  <c r="BA46" i="25" s="1"/>
  <c r="AV46" i="25" a="1"/>
  <c r="AV46" i="25" s="1"/>
  <c r="AX46" i="25" a="1"/>
  <c r="AX46" i="25" s="1"/>
  <c r="AY46" i="25" s="1"/>
  <c r="AZ64" i="25" a="1"/>
  <c r="AZ64" i="25" s="1"/>
  <c r="BA64" i="25" s="1"/>
  <c r="AV64" i="25" a="1"/>
  <c r="AV64" i="25" s="1"/>
  <c r="AW64" i="25" s="1"/>
  <c r="AX64" i="25" a="1"/>
  <c r="AX64" i="25" s="1"/>
  <c r="AY64" i="25" s="1"/>
  <c r="AV61" i="25" a="1"/>
  <c r="AV61" i="25" s="1"/>
  <c r="AW61" i="25" s="1"/>
  <c r="AX61" i="25" a="1"/>
  <c r="AX61" i="25" s="1"/>
  <c r="AY61" i="25" s="1"/>
  <c r="AZ61" i="25" a="1"/>
  <c r="AZ61" i="25" s="1"/>
  <c r="BA61" i="25" s="1"/>
  <c r="AZ58" i="25" a="1"/>
  <c r="AZ58" i="25" s="1"/>
  <c r="BA58" i="25" s="1"/>
  <c r="AX58" i="25" a="1"/>
  <c r="AX58" i="25" s="1"/>
  <c r="AY58" i="25" s="1"/>
  <c r="AV58" i="25" a="1"/>
  <c r="AV58" i="25" s="1"/>
  <c r="AW58" i="25" s="1"/>
  <c r="AZ60" i="25" a="1"/>
  <c r="AZ60" i="25" s="1"/>
  <c r="BA60" i="25" s="1"/>
  <c r="AX60" i="25" a="1"/>
  <c r="AX60" i="25" s="1"/>
  <c r="AY60" i="25" s="1"/>
  <c r="AV60" i="25" a="1"/>
  <c r="AV60" i="25" s="1"/>
  <c r="AW60" i="25" s="1"/>
  <c r="AV57" i="25" a="1"/>
  <c r="AV57" i="25" s="1"/>
  <c r="AW57" i="25" s="1"/>
  <c r="AZ57" i="25" a="1"/>
  <c r="AZ57" i="25" s="1"/>
  <c r="BA57" i="25" s="1"/>
  <c r="AX57" i="25" a="1"/>
  <c r="AX57" i="25" s="1"/>
  <c r="AY57" i="25" s="1"/>
  <c r="AV65" i="25" a="1"/>
  <c r="AV65" i="25" s="1"/>
  <c r="AW65" i="25" s="1"/>
  <c r="AZ65" i="25" a="1"/>
  <c r="AZ65" i="25" s="1"/>
  <c r="BA65" i="25" s="1"/>
  <c r="AX65" i="25" a="1"/>
  <c r="AX65" i="25" s="1"/>
  <c r="AY65" i="25" s="1"/>
  <c r="AX62" i="25" a="1"/>
  <c r="AX62" i="25" s="1"/>
  <c r="AY62" i="25" s="1"/>
  <c r="AZ62" i="25" a="1"/>
  <c r="AZ62" i="25" s="1"/>
  <c r="BA62" i="25" s="1"/>
  <c r="AV62" i="25" a="1"/>
  <c r="AV62" i="25" s="1"/>
  <c r="AW62" i="25" s="1"/>
  <c r="AZ56" i="25" a="1"/>
  <c r="AZ56" i="25" s="1"/>
  <c r="BA56" i="25" s="1"/>
  <c r="AV56" i="25" a="1"/>
  <c r="AV56" i="25" s="1"/>
  <c r="AW56" i="25" s="1"/>
  <c r="AX56" i="25" a="1"/>
  <c r="AX56" i="25" s="1"/>
  <c r="AY56" i="25" s="1"/>
  <c r="AX59" i="25" a="1"/>
  <c r="AX59" i="25" s="1"/>
  <c r="AY59" i="25" s="1"/>
  <c r="AZ59" i="25" a="1"/>
  <c r="AZ59" i="25" s="1"/>
  <c r="BA59" i="25" s="1"/>
  <c r="AV59" i="25" a="1"/>
  <c r="AV59" i="25" s="1"/>
  <c r="AW59" i="25" s="1"/>
  <c r="AV63" i="25" a="1"/>
  <c r="AV63" i="25" s="1"/>
  <c r="AW63" i="25" s="1"/>
  <c r="AZ63" i="25" a="1"/>
  <c r="AZ63" i="25" s="1"/>
  <c r="BA63" i="25" s="1"/>
  <c r="AX63" i="25" a="1"/>
  <c r="AX63" i="25" s="1"/>
  <c r="AY63" i="25" s="1"/>
  <c r="F30" i="25"/>
  <c r="F32" i="25"/>
  <c r="F38" i="25"/>
  <c r="F43" i="25"/>
  <c r="F44" i="25"/>
  <c r="T62" i="25"/>
  <c r="T63" i="25"/>
  <c r="T60" i="25"/>
  <c r="P25" i="25"/>
  <c r="J61" i="25"/>
  <c r="P23" i="25"/>
  <c r="P36" i="25"/>
  <c r="T61" i="25"/>
  <c r="J64" i="25"/>
  <c r="P22" i="25"/>
  <c r="A99" i="27" a="1"/>
  <c r="A99" i="27" s="1"/>
  <c r="A111" i="27" a="1"/>
  <c r="A111" i="27" s="1"/>
  <c r="A102" i="27" a="1"/>
  <c r="A102" i="27" s="1"/>
  <c r="A105" i="27" a="1"/>
  <c r="A105" i="27" s="1"/>
  <c r="A117" i="27" a="1"/>
  <c r="A117" i="27" s="1"/>
  <c r="A101" i="27" a="1"/>
  <c r="A101" i="27" s="1"/>
  <c r="A120" i="27" a="1"/>
  <c r="A120" i="27" s="1"/>
  <c r="A110" i="27" a="1"/>
  <c r="A110" i="27" s="1"/>
  <c r="A109" i="27" a="1"/>
  <c r="A109" i="27" s="1"/>
  <c r="A115" i="27" a="1"/>
  <c r="A115" i="27" s="1"/>
  <c r="A119" i="27" a="1"/>
  <c r="A119" i="27" s="1"/>
  <c r="A113" i="27" a="1"/>
  <c r="A113" i="27" s="1"/>
  <c r="A116" i="27" a="1"/>
  <c r="A116" i="27" s="1"/>
  <c r="A112" i="27" a="1"/>
  <c r="A112" i="27" s="1"/>
  <c r="A100" i="27" a="1"/>
  <c r="A100" i="27" s="1"/>
  <c r="A104" i="27" a="1"/>
  <c r="A104" i="27" s="1"/>
  <c r="A106" i="27" a="1"/>
  <c r="A106" i="27" s="1"/>
  <c r="A114" i="27" a="1"/>
  <c r="A114" i="27" s="1"/>
  <c r="A118" i="27" a="1"/>
  <c r="A118" i="27" s="1"/>
  <c r="A103" i="27" a="1"/>
  <c r="A103" i="27" s="1"/>
  <c r="A108" i="27" a="1"/>
  <c r="A108" i="27" s="1"/>
  <c r="A107" i="27" a="1"/>
  <c r="A107" i="27" s="1"/>
  <c r="E3" i="27" a="1"/>
  <c r="E3" i="27" s="1"/>
  <c r="G3" i="27" s="1"/>
  <c r="F111" i="27" a="1"/>
  <c r="F111" i="27" s="1"/>
  <c r="F102" i="27" a="1"/>
  <c r="F102" i="27" s="1"/>
  <c r="F104" i="27" a="1"/>
  <c r="F104" i="27" s="1"/>
  <c r="F118" i="27" a="1"/>
  <c r="F118" i="27" s="1"/>
  <c r="F110" i="27" a="1"/>
  <c r="F110" i="27" s="1"/>
  <c r="F101" i="27" a="1"/>
  <c r="F101" i="27" s="1"/>
  <c r="F113" i="27" a="1"/>
  <c r="F113" i="27" s="1"/>
  <c r="F117" i="27" a="1"/>
  <c r="F117" i="27" s="1"/>
  <c r="F116" i="27" a="1"/>
  <c r="F116" i="27" s="1"/>
  <c r="F100" i="27" a="1"/>
  <c r="F100" i="27" s="1"/>
  <c r="F107" i="27" a="1"/>
  <c r="F107" i="27" s="1"/>
  <c r="F112" i="27" a="1"/>
  <c r="F112" i="27" s="1"/>
  <c r="F114" i="27" a="1"/>
  <c r="F114" i="27" s="1"/>
  <c r="F109" i="27" a="1"/>
  <c r="F109" i="27" s="1"/>
  <c r="F106" i="27" a="1"/>
  <c r="F106" i="27" s="1"/>
  <c r="F108" i="27" a="1"/>
  <c r="F108" i="27" s="1"/>
  <c r="F119" i="27" a="1"/>
  <c r="F119" i="27" s="1"/>
  <c r="F105" i="27" a="1"/>
  <c r="F105" i="27" s="1"/>
  <c r="F103" i="27" a="1"/>
  <c r="F103" i="27" s="1"/>
  <c r="F115" i="27" a="1"/>
  <c r="F115" i="27" s="1"/>
  <c r="F120" i="27" a="1"/>
  <c r="F120" i="27" s="1"/>
  <c r="F99" i="27" a="1"/>
  <c r="F99" i="27" s="1"/>
  <c r="B120" i="27" a="1"/>
  <c r="B120" i="27" s="1"/>
  <c r="B110" i="27" a="1"/>
  <c r="B110" i="27" s="1"/>
  <c r="B119" i="27" a="1"/>
  <c r="B119" i="27" s="1"/>
  <c r="B102" i="27" a="1"/>
  <c r="B102" i="27" s="1"/>
  <c r="B113" i="27" a="1"/>
  <c r="B113" i="27" s="1"/>
  <c r="B117" i="27" a="1"/>
  <c r="B117" i="27" s="1"/>
  <c r="B101" i="27" a="1"/>
  <c r="B101" i="27" s="1"/>
  <c r="B112" i="27" a="1"/>
  <c r="B112" i="27" s="1"/>
  <c r="B109" i="27" a="1"/>
  <c r="B109" i="27" s="1"/>
  <c r="B118" i="27" a="1"/>
  <c r="B118" i="27" s="1"/>
  <c r="B114" i="27" a="1"/>
  <c r="B114" i="27" s="1"/>
  <c r="B100" i="27" a="1"/>
  <c r="B100" i="27" s="1"/>
  <c r="B106" i="27" a="1"/>
  <c r="B106" i="27" s="1"/>
  <c r="B116" i="27" a="1"/>
  <c r="B116" i="27" s="1"/>
  <c r="B104" i="27" a="1"/>
  <c r="B104" i="27" s="1"/>
  <c r="B108" i="27" a="1"/>
  <c r="B108" i="27" s="1"/>
  <c r="B111" i="27" a="1"/>
  <c r="B111" i="27" s="1"/>
  <c r="B115" i="27" a="1"/>
  <c r="B115" i="27" s="1"/>
  <c r="B105" i="27" a="1"/>
  <c r="B105" i="27" s="1"/>
  <c r="B107" i="27" a="1"/>
  <c r="B107" i="27" s="1"/>
  <c r="B103" i="27" a="1"/>
  <c r="B103" i="27" s="1"/>
  <c r="B99" i="27" a="1"/>
  <c r="B99" i="27" s="1"/>
  <c r="AM55" i="25" a="1"/>
  <c r="AM55" i="25" s="1"/>
  <c r="AU55" i="25" a="1"/>
  <c r="AU55" i="25" s="1"/>
  <c r="T65" i="25"/>
  <c r="E103" i="27" a="1"/>
  <c r="E103" i="27" s="1"/>
  <c r="F21" i="27" a="1"/>
  <c r="F21" i="27" s="1"/>
  <c r="J65" i="25"/>
  <c r="T64" i="25"/>
  <c r="F70" i="27" a="1"/>
  <c r="F70" i="27" s="1"/>
  <c r="F64" i="27" a="1"/>
  <c r="F64" i="27" s="1"/>
  <c r="E71" i="27" a="1"/>
  <c r="E71" i="27" s="1"/>
  <c r="E67" i="27" a="1"/>
  <c r="E67" i="27" s="1"/>
  <c r="F5" i="27" a="1"/>
  <c r="F5" i="27" s="1"/>
  <c r="E55" i="27" a="1"/>
  <c r="E55" i="27" s="1"/>
  <c r="F68" i="27" a="1"/>
  <c r="F68" i="27" s="1"/>
  <c r="F62" i="27" a="1"/>
  <c r="F62" i="27" s="1"/>
  <c r="F66" i="27" a="1"/>
  <c r="F66" i="27" s="1"/>
  <c r="F60" i="27" a="1"/>
  <c r="F60" i="27" s="1"/>
  <c r="F58" i="27" a="1"/>
  <c r="F58" i="27" s="1"/>
  <c r="F54" i="27" a="1"/>
  <c r="F54" i="27" s="1"/>
  <c r="E72" i="27" a="1"/>
  <c r="E72" i="27" s="1"/>
  <c r="E70" i="27" a="1"/>
  <c r="E70" i="27" s="1"/>
  <c r="F52" i="27" a="1"/>
  <c r="F52" i="27" s="1"/>
  <c r="F53" i="27" a="1"/>
  <c r="F53" i="27" s="1"/>
  <c r="F15" i="27" a="1"/>
  <c r="F15" i="27" s="1"/>
  <c r="F24" i="27" a="1"/>
  <c r="F24" i="27" s="1"/>
  <c r="E62" i="27" a="1"/>
  <c r="E62" i="27" s="1"/>
  <c r="F23" i="27" a="1"/>
  <c r="F23" i="27" s="1"/>
  <c r="F12" i="27" a="1"/>
  <c r="F12" i="27" s="1"/>
  <c r="F3" i="27" a="1"/>
  <c r="F3" i="27" s="1"/>
  <c r="F11" i="27" a="1"/>
  <c r="F11" i="27" s="1"/>
  <c r="F16" i="27" a="1"/>
  <c r="F16" i="27" s="1"/>
  <c r="E64" i="27" a="1"/>
  <c r="E64" i="27" s="1"/>
  <c r="F19" i="27" a="1"/>
  <c r="F19" i="27" s="1"/>
  <c r="E52" i="27" a="1"/>
  <c r="E52" i="27" s="1"/>
  <c r="F57" i="27" a="1"/>
  <c r="F57" i="27" s="1"/>
  <c r="F8" i="27" a="1"/>
  <c r="F8" i="27" s="1"/>
  <c r="E56" i="27" a="1"/>
  <c r="E56" i="27" s="1"/>
  <c r="E69" i="27" a="1"/>
  <c r="E69" i="27" s="1"/>
  <c r="F51" i="27" a="1"/>
  <c r="F51" i="27" s="1"/>
  <c r="E57" i="27" a="1"/>
  <c r="E57" i="27" s="1"/>
  <c r="E61" i="27" a="1"/>
  <c r="E61" i="27" s="1"/>
  <c r="E59" i="27" a="1"/>
  <c r="E59" i="27" s="1"/>
  <c r="F56" i="27" a="1"/>
  <c r="F56" i="27" s="1"/>
  <c r="F71" i="27" a="1"/>
  <c r="F71" i="27" s="1"/>
  <c r="F69" i="27" a="1"/>
  <c r="F69" i="27" s="1"/>
  <c r="F67" i="27" a="1"/>
  <c r="F67" i="27" s="1"/>
  <c r="F65" i="27" a="1"/>
  <c r="F65" i="27" s="1"/>
  <c r="E68" i="27" a="1"/>
  <c r="E68" i="27" s="1"/>
  <c r="F55" i="27" a="1"/>
  <c r="F55" i="27" s="1"/>
  <c r="E66" i="27" a="1"/>
  <c r="E66" i="27" s="1"/>
  <c r="E107" i="27" a="1"/>
  <c r="E107" i="27" s="1"/>
  <c r="E53" i="27" a="1"/>
  <c r="E53" i="27" s="1"/>
  <c r="E60" i="27" a="1"/>
  <c r="E60" i="27" s="1"/>
  <c r="F63" i="27" a="1"/>
  <c r="F63" i="27" s="1"/>
  <c r="E58" i="27" a="1"/>
  <c r="E58" i="27" s="1"/>
  <c r="F61" i="27" a="1"/>
  <c r="F61" i="27" s="1"/>
  <c r="F59" i="27" a="1"/>
  <c r="F59" i="27" s="1"/>
  <c r="E109" i="27" a="1"/>
  <c r="E109" i="27" s="1"/>
  <c r="E54" i="27" a="1"/>
  <c r="E54" i="27" s="1"/>
  <c r="E65" i="27" a="1"/>
  <c r="E65" i="27" s="1"/>
  <c r="E113" i="27" a="1"/>
  <c r="E113" i="27" s="1"/>
  <c r="E51" i="27" a="1"/>
  <c r="E51" i="27" s="1"/>
  <c r="G51" i="27" s="1"/>
  <c r="E120" i="27" a="1"/>
  <c r="E120" i="27" s="1"/>
  <c r="E118" i="27" a="1"/>
  <c r="E118" i="27" s="1"/>
  <c r="F72" i="27" a="1"/>
  <c r="F72" i="27" s="1"/>
  <c r="E116" i="27" a="1"/>
  <c r="E116" i="27" s="1"/>
  <c r="E63" i="27" a="1"/>
  <c r="E63" i="27" s="1"/>
  <c r="E114" i="27" a="1"/>
  <c r="E114" i="27" s="1"/>
  <c r="E112" i="27" a="1"/>
  <c r="E112" i="27" s="1"/>
  <c r="F9" i="27" a="1"/>
  <c r="F9" i="27" s="1"/>
  <c r="F22" i="27" a="1"/>
  <c r="F22" i="27" s="1"/>
  <c r="B70" i="27" a="1"/>
  <c r="B70" i="27" s="1"/>
  <c r="F20" i="27" a="1"/>
  <c r="F20" i="27" s="1"/>
  <c r="F10" i="27" a="1"/>
  <c r="F10" i="27" s="1"/>
  <c r="F18" i="27" a="1"/>
  <c r="F18" i="27" s="1"/>
  <c r="E119" i="27" a="1"/>
  <c r="E119" i="27" s="1"/>
  <c r="E102" i="27" a="1"/>
  <c r="E102" i="27" s="1"/>
  <c r="E99" i="27" a="1"/>
  <c r="E99" i="27" s="1"/>
  <c r="E105" i="27" a="1"/>
  <c r="E105" i="27" s="1"/>
  <c r="E110" i="27" a="1"/>
  <c r="E110" i="27" s="1"/>
  <c r="E108" i="27" a="1"/>
  <c r="E108" i="27" s="1"/>
  <c r="E106" i="27" a="1"/>
  <c r="E106" i="27" s="1"/>
  <c r="E111" i="27" a="1"/>
  <c r="E111" i="27" s="1"/>
  <c r="F6" i="27" a="1"/>
  <c r="F6" i="27" s="1"/>
  <c r="E115" i="27" a="1"/>
  <c r="E115" i="27" s="1"/>
  <c r="E117" i="27" a="1"/>
  <c r="E117" i="27" s="1"/>
  <c r="E101" i="27" a="1"/>
  <c r="E101" i="27" s="1"/>
  <c r="A57" i="27" a="1"/>
  <c r="A57" i="27" s="1"/>
  <c r="A64" i="27" a="1"/>
  <c r="A64" i="27" s="1"/>
  <c r="A71" i="27" a="1"/>
  <c r="A71" i="27" s="1"/>
  <c r="F79" i="27" a="1"/>
  <c r="F79" i="27" s="1"/>
  <c r="F76" i="27" a="1"/>
  <c r="F76" i="27" s="1"/>
  <c r="E104" i="27" a="1"/>
  <c r="E104" i="27" s="1"/>
  <c r="E100" i="27" a="1"/>
  <c r="E100" i="27" s="1"/>
  <c r="F14" i="27" a="1"/>
  <c r="F14" i="27" s="1"/>
  <c r="F7" i="27" a="1"/>
  <c r="F7" i="27" s="1"/>
  <c r="F4" i="27" a="1"/>
  <c r="F4" i="27" s="1"/>
  <c r="F78" i="27" a="1"/>
  <c r="F78" i="27" s="1"/>
  <c r="E76" i="27" a="1"/>
  <c r="E76" i="27" s="1"/>
  <c r="F83" i="27" a="1"/>
  <c r="F83" i="27" s="1"/>
  <c r="E87" i="27" a="1"/>
  <c r="E87" i="27" s="1"/>
  <c r="F81" i="27" a="1"/>
  <c r="F81" i="27" s="1"/>
  <c r="E75" i="27" a="1"/>
  <c r="E75" i="27" s="1"/>
  <c r="E79" i="27" a="1"/>
  <c r="E79" i="27" s="1"/>
  <c r="F93" i="27" a="1"/>
  <c r="F93" i="27" s="1"/>
  <c r="E91" i="27" a="1"/>
  <c r="E91" i="27" s="1"/>
  <c r="E83" i="27" a="1"/>
  <c r="E83" i="27" s="1"/>
  <c r="F95" i="27" a="1"/>
  <c r="F95" i="27" s="1"/>
  <c r="E85" i="27" a="1"/>
  <c r="E85" i="27" s="1"/>
  <c r="E96" i="27" a="1"/>
  <c r="E96" i="27" s="1"/>
  <c r="F85" i="27" a="1"/>
  <c r="F85" i="27" s="1"/>
  <c r="F96" i="27" a="1"/>
  <c r="F96" i="27" s="1"/>
  <c r="E94" i="27" a="1"/>
  <c r="E94" i="27" s="1"/>
  <c r="F75" i="27" a="1"/>
  <c r="F75" i="27" s="1"/>
  <c r="F94" i="27" a="1"/>
  <c r="F94" i="27" s="1"/>
  <c r="E92" i="27" a="1"/>
  <c r="E92" i="27" s="1"/>
  <c r="E95" i="27" a="1"/>
  <c r="E95" i="27" s="1"/>
  <c r="E93" i="27" a="1"/>
  <c r="E93" i="27" s="1"/>
  <c r="F92" i="27" a="1"/>
  <c r="F92" i="27" s="1"/>
  <c r="E90" i="27" a="1"/>
  <c r="E90" i="27" s="1"/>
  <c r="E89" i="27" a="1"/>
  <c r="E89" i="27" s="1"/>
  <c r="F90" i="27" a="1"/>
  <c r="F90" i="27" s="1"/>
  <c r="E88" i="27" a="1"/>
  <c r="E88" i="27" s="1"/>
  <c r="E81" i="27" a="1"/>
  <c r="E81" i="27" s="1"/>
  <c r="F88" i="27" a="1"/>
  <c r="F88" i="27" s="1"/>
  <c r="E86" i="27" a="1"/>
  <c r="E86" i="27" s="1"/>
  <c r="F91" i="27" a="1"/>
  <c r="F91" i="27" s="1"/>
  <c r="F86" i="27" a="1"/>
  <c r="F86" i="27" s="1"/>
  <c r="E84" i="27" a="1"/>
  <c r="E84" i="27" s="1"/>
  <c r="F87" i="27" a="1"/>
  <c r="F87" i="27" s="1"/>
  <c r="F84" i="27" a="1"/>
  <c r="F84" i="27" s="1"/>
  <c r="E82" i="27" a="1"/>
  <c r="E82" i="27" s="1"/>
  <c r="F77" i="27" a="1"/>
  <c r="F77" i="27" s="1"/>
  <c r="F82" i="27" a="1"/>
  <c r="F82" i="27" s="1"/>
  <c r="E80" i="27" a="1"/>
  <c r="E80" i="27" s="1"/>
  <c r="E77" i="27" a="1"/>
  <c r="E77" i="27" s="1"/>
  <c r="F80" i="27" a="1"/>
  <c r="F80" i="27" s="1"/>
  <c r="E78" i="27" a="1"/>
  <c r="E78" i="27" s="1"/>
  <c r="F89" i="27" a="1"/>
  <c r="F89" i="27" s="1"/>
  <c r="B54" i="27" a="1"/>
  <c r="B54" i="27" s="1"/>
  <c r="B59" i="27" a="1"/>
  <c r="B59" i="27" s="1"/>
  <c r="B52" i="27" a="1"/>
  <c r="B52" i="27" s="1"/>
  <c r="B57" i="27" a="1"/>
  <c r="B57" i="27" s="1"/>
  <c r="B55" i="27" a="1"/>
  <c r="B55" i="27" s="1"/>
  <c r="B51" i="27" a="1"/>
  <c r="B51" i="27" s="1"/>
  <c r="A72" i="27" a="1"/>
  <c r="A72" i="27" s="1"/>
  <c r="A65" i="27" a="1"/>
  <c r="A65" i="27" s="1"/>
  <c r="A70" i="27" a="1"/>
  <c r="A70" i="27" s="1"/>
  <c r="B72" i="27" a="1"/>
  <c r="B72" i="27" s="1"/>
  <c r="A68" i="27" a="1"/>
  <c r="A68" i="27" s="1"/>
  <c r="A59" i="27" a="1"/>
  <c r="A59" i="27" s="1"/>
  <c r="A63" i="27" a="1"/>
  <c r="A63" i="27" s="1"/>
  <c r="A69" i="27" a="1"/>
  <c r="A69" i="27" s="1"/>
  <c r="A66" i="27" a="1"/>
  <c r="A66" i="27" s="1"/>
  <c r="A61" i="27" a="1"/>
  <c r="A61" i="27" s="1"/>
  <c r="B68" i="27" a="1"/>
  <c r="B68" i="27" s="1"/>
  <c r="A62" i="27" a="1"/>
  <c r="A62" i="27" s="1"/>
  <c r="A67" i="27" a="1"/>
  <c r="A67" i="27" s="1"/>
  <c r="A55" i="27" a="1"/>
  <c r="A55" i="27" s="1"/>
  <c r="B66" i="27" a="1"/>
  <c r="B66" i="27" s="1"/>
  <c r="A60" i="27" a="1"/>
  <c r="A60" i="27" s="1"/>
  <c r="B71" i="27" a="1"/>
  <c r="B71" i="27" s="1"/>
  <c r="A53" i="27" a="1"/>
  <c r="A53" i="27" s="1"/>
  <c r="B64" i="27" a="1"/>
  <c r="B64" i="27" s="1"/>
  <c r="A58" i="27" a="1"/>
  <c r="A58" i="27" s="1"/>
  <c r="B69" i="27" a="1"/>
  <c r="B69" i="27" s="1"/>
  <c r="A51" i="27" a="1"/>
  <c r="A51" i="27" s="1"/>
  <c r="C51" i="27" s="1"/>
  <c r="B62" i="27" a="1"/>
  <c r="B62" i="27" s="1"/>
  <c r="A56" i="27" a="1"/>
  <c r="A56" i="27" s="1"/>
  <c r="B67" i="27" a="1"/>
  <c r="B67" i="27" s="1"/>
  <c r="B60" i="27" a="1"/>
  <c r="B60" i="27" s="1"/>
  <c r="A54" i="27" a="1"/>
  <c r="A54" i="27" s="1"/>
  <c r="B65" i="27" a="1"/>
  <c r="B65" i="27" s="1"/>
  <c r="B58" i="27" a="1"/>
  <c r="B58" i="27" s="1"/>
  <c r="A52" i="27" a="1"/>
  <c r="A52" i="27" s="1"/>
  <c r="B63" i="27" a="1"/>
  <c r="B63" i="27" s="1"/>
  <c r="B56" i="27" a="1"/>
  <c r="B56" i="27" s="1"/>
  <c r="B61" i="27" a="1"/>
  <c r="B61" i="27" s="1"/>
  <c r="F35" i="27" a="1"/>
  <c r="F35" i="27" s="1"/>
  <c r="E30" i="27" a="1"/>
  <c r="E30" i="27" s="1"/>
  <c r="A75" i="27" a="1"/>
  <c r="A75" i="27" s="1"/>
  <c r="C75" i="27" s="1"/>
  <c r="E28" i="27" a="1"/>
  <c r="E28" i="27" s="1"/>
  <c r="F45" i="27" a="1"/>
  <c r="F45" i="27" s="1"/>
  <c r="F31" i="27" a="1"/>
  <c r="F31" i="27" s="1"/>
  <c r="E43" i="27" a="1"/>
  <c r="E43" i="27" s="1"/>
  <c r="F27" i="27" a="1"/>
  <c r="F27" i="27" s="1"/>
  <c r="E33" i="27" a="1"/>
  <c r="E33" i="27" s="1"/>
  <c r="F39" i="27" a="1"/>
  <c r="F39" i="27" s="1"/>
  <c r="B89" i="27" a="1"/>
  <c r="B89" i="27" s="1"/>
  <c r="E45" i="27" a="1"/>
  <c r="E45" i="27" s="1"/>
  <c r="F41" i="27" a="1"/>
  <c r="F41" i="27" s="1"/>
  <c r="F29" i="27" a="1"/>
  <c r="F29" i="27" s="1"/>
  <c r="A91" i="27" a="1"/>
  <c r="A91" i="27" s="1"/>
  <c r="E35" i="27" a="1"/>
  <c r="E35" i="27" s="1"/>
  <c r="E41" i="27" a="1"/>
  <c r="E41" i="27" s="1"/>
  <c r="E47" i="27" a="1"/>
  <c r="E47" i="27" s="1"/>
  <c r="A85" i="27" a="1"/>
  <c r="A85" i="27" s="1"/>
  <c r="F30" i="27" a="1"/>
  <c r="F30" i="27" s="1"/>
  <c r="F28" i="27" a="1"/>
  <c r="F28" i="27" s="1"/>
  <c r="F48" i="27" a="1"/>
  <c r="F48" i="27" s="1"/>
  <c r="E29" i="27" a="1"/>
  <c r="E29" i="27" s="1"/>
  <c r="E39" i="27" a="1"/>
  <c r="E39" i="27" s="1"/>
  <c r="B88" i="27" a="1"/>
  <c r="B88" i="27" s="1"/>
  <c r="F46" i="27" a="1"/>
  <c r="F46" i="27" s="1"/>
  <c r="E48" i="27" a="1"/>
  <c r="E48" i="27" s="1"/>
  <c r="E31" i="27" a="1"/>
  <c r="E31" i="27" s="1"/>
  <c r="F44" i="27" a="1"/>
  <c r="F44" i="27" s="1"/>
  <c r="E46" i="27" a="1"/>
  <c r="E46" i="27" s="1"/>
  <c r="F37" i="27" a="1"/>
  <c r="F37" i="27" s="1"/>
  <c r="F42" i="27" a="1"/>
  <c r="F42" i="27" s="1"/>
  <c r="E44" i="27" a="1"/>
  <c r="E44" i="27" s="1"/>
  <c r="E37" i="27" a="1"/>
  <c r="E37" i="27" s="1"/>
  <c r="F40" i="27" a="1"/>
  <c r="F40" i="27" s="1"/>
  <c r="E32" i="27" a="1"/>
  <c r="E32" i="27" s="1"/>
  <c r="E42" i="27" a="1"/>
  <c r="E42" i="27" s="1"/>
  <c r="F47" i="27" a="1"/>
  <c r="F47" i="27" s="1"/>
  <c r="F38" i="27" a="1"/>
  <c r="F38" i="27" s="1"/>
  <c r="E40" i="27" a="1"/>
  <c r="E40" i="27" s="1"/>
  <c r="F43" i="27" a="1"/>
  <c r="F43" i="27" s="1"/>
  <c r="F36" i="27" a="1"/>
  <c r="F36" i="27" s="1"/>
  <c r="E38" i="27" a="1"/>
  <c r="E38" i="27" s="1"/>
  <c r="F33" i="27" a="1"/>
  <c r="F33" i="27" s="1"/>
  <c r="F34" i="27" a="1"/>
  <c r="F34" i="27" s="1"/>
  <c r="E36" i="27" a="1"/>
  <c r="E36" i="27" s="1"/>
  <c r="E27" i="27" a="1"/>
  <c r="E27" i="27" s="1"/>
  <c r="G27" i="27" s="1"/>
  <c r="A90" i="27" a="1"/>
  <c r="A90" i="27" s="1"/>
  <c r="F32" i="27" a="1"/>
  <c r="F32" i="27" s="1"/>
  <c r="E34" i="27" a="1"/>
  <c r="E34" i="27" s="1"/>
  <c r="B94" i="27" a="1"/>
  <c r="B94" i="27" s="1"/>
  <c r="A96" i="27" a="1"/>
  <c r="A96" i="27" s="1"/>
  <c r="B95" i="27" a="1"/>
  <c r="B95" i="27" s="1"/>
  <c r="A77" i="27" a="1"/>
  <c r="A77" i="27" s="1"/>
  <c r="B92" i="27" a="1"/>
  <c r="B92" i="27" s="1"/>
  <c r="A94" i="27" a="1"/>
  <c r="A94" i="27" s="1"/>
  <c r="B93" i="27" a="1"/>
  <c r="B93" i="27" s="1"/>
  <c r="A89" i="27" a="1"/>
  <c r="A89" i="27" s="1"/>
  <c r="B90" i="27" a="1"/>
  <c r="B90" i="27" s="1"/>
  <c r="A92" i="27" a="1"/>
  <c r="A92" i="27" s="1"/>
  <c r="B91" i="27" a="1"/>
  <c r="B91" i="27" s="1"/>
  <c r="A87" i="27" a="1"/>
  <c r="A87" i="27" s="1"/>
  <c r="B86" i="27" a="1"/>
  <c r="B86" i="27" s="1"/>
  <c r="A88" i="27" a="1"/>
  <c r="A88" i="27" s="1"/>
  <c r="B87" i="27" a="1"/>
  <c r="B87" i="27" s="1"/>
  <c r="A81" i="27" a="1"/>
  <c r="A81" i="27" s="1"/>
  <c r="B84" i="27" a="1"/>
  <c r="B84" i="27" s="1"/>
  <c r="A86" i="27" a="1"/>
  <c r="A86" i="27" s="1"/>
  <c r="B85" i="27" a="1"/>
  <c r="B85" i="27" s="1"/>
  <c r="B82" i="27" a="1"/>
  <c r="B82" i="27" s="1"/>
  <c r="A84" i="27" a="1"/>
  <c r="A84" i="27" s="1"/>
  <c r="B83" i="27" a="1"/>
  <c r="B83" i="27" s="1"/>
  <c r="A79" i="27" a="1"/>
  <c r="A79" i="27" s="1"/>
  <c r="B80" i="27" a="1"/>
  <c r="B80" i="27" s="1"/>
  <c r="A82" i="27" a="1"/>
  <c r="A82" i="27" s="1"/>
  <c r="B81" i="27" a="1"/>
  <c r="B81" i="27" s="1"/>
  <c r="B96" i="27" a="1"/>
  <c r="B96" i="27" s="1"/>
  <c r="B78" i="27" a="1"/>
  <c r="B78" i="27" s="1"/>
  <c r="A80" i="27" a="1"/>
  <c r="A80" i="27" s="1"/>
  <c r="B79" i="27" a="1"/>
  <c r="B79" i="27" s="1"/>
  <c r="B76" i="27" a="1"/>
  <c r="B76" i="27" s="1"/>
  <c r="A78" i="27" a="1"/>
  <c r="A78" i="27" s="1"/>
  <c r="B77" i="27" a="1"/>
  <c r="B77" i="27" s="1"/>
  <c r="A76" i="27" a="1"/>
  <c r="A76" i="27" s="1"/>
  <c r="A95" i="27" a="1"/>
  <c r="A95" i="27" s="1"/>
  <c r="A93" i="27" a="1"/>
  <c r="A93" i="27" s="1"/>
  <c r="A83" i="27" a="1"/>
  <c r="A83" i="27" s="1"/>
  <c r="B75" i="27" a="1"/>
  <c r="B75" i="27" s="1"/>
  <c r="B53" i="27" a="1"/>
  <c r="B53" i="27" s="1"/>
  <c r="F17" i="27" a="1"/>
  <c r="F17" i="27" s="1"/>
  <c r="F13" i="27" a="1"/>
  <c r="F13" i="27" s="1"/>
  <c r="E10" i="27" a="1"/>
  <c r="E10" i="27" s="1"/>
  <c r="E14" i="27" a="1"/>
  <c r="E14" i="27" s="1"/>
  <c r="E7" i="27" a="1"/>
  <c r="E7" i="27" s="1"/>
  <c r="E9" i="27" a="1"/>
  <c r="E9" i="27" s="1"/>
  <c r="E18" i="27" a="1"/>
  <c r="E18" i="27" s="1"/>
  <c r="E20" i="27" a="1"/>
  <c r="E20" i="27" s="1"/>
  <c r="E4" i="27" a="1"/>
  <c r="E4" i="27" s="1"/>
  <c r="E12" i="27" a="1"/>
  <c r="E12" i="27" s="1"/>
  <c r="E5" i="27" a="1"/>
  <c r="E5" i="27" s="1"/>
  <c r="E13" i="27" a="1"/>
  <c r="E13" i="27" s="1"/>
  <c r="E21" i="27" a="1"/>
  <c r="E21" i="27" s="1"/>
  <c r="E22" i="27" a="1"/>
  <c r="E22" i="27" s="1"/>
  <c r="E11" i="27" a="1"/>
  <c r="E11" i="27" s="1"/>
  <c r="E19" i="27" a="1"/>
  <c r="E19" i="27" s="1"/>
  <c r="E6" i="27" a="1"/>
  <c r="E6" i="27" s="1"/>
  <c r="E15" i="27" a="1"/>
  <c r="E15" i="27" s="1"/>
  <c r="E23" i="27" a="1"/>
  <c r="E23" i="27" s="1"/>
  <c r="E8" i="27" a="1"/>
  <c r="E8" i="27" s="1"/>
  <c r="E16" i="27" a="1"/>
  <c r="E16" i="27" s="1"/>
  <c r="E24" i="27" a="1"/>
  <c r="E24" i="27" s="1"/>
  <c r="E17" i="27" a="1"/>
  <c r="E17" i="27" s="1"/>
  <c r="AA7" i="20" a="1"/>
  <c r="AA7" i="20" s="1"/>
  <c r="B26" i="25"/>
  <c r="J26" i="25" s="1"/>
  <c r="B25" i="25"/>
  <c r="J25" i="25" s="1"/>
  <c r="B24" i="25"/>
  <c r="J24" i="25" s="1"/>
  <c r="B23" i="25"/>
  <c r="J23" i="25" s="1"/>
  <c r="B22" i="25"/>
  <c r="J22" i="25" s="1"/>
  <c r="B21" i="25"/>
  <c r="J21" i="25" s="1"/>
  <c r="B20" i="25"/>
  <c r="B19" i="25"/>
  <c r="B7" i="25"/>
  <c r="B6" i="25"/>
  <c r="B5" i="25"/>
  <c r="G4" i="27" l="1"/>
  <c r="F60" i="25"/>
  <c r="AO57" i="25"/>
  <c r="F57" i="25"/>
  <c r="AO61" i="25"/>
  <c r="F61" i="25"/>
  <c r="AO56" i="25"/>
  <c r="F56" i="25"/>
  <c r="AO65" i="25"/>
  <c r="F65" i="25"/>
  <c r="AO62" i="25"/>
  <c r="F62" i="25"/>
  <c r="AO58" i="25"/>
  <c r="F58" i="25"/>
  <c r="AO63" i="25"/>
  <c r="C108" i="27" s="1"/>
  <c r="F63" i="25"/>
  <c r="AO64" i="25"/>
  <c r="F64" i="25"/>
  <c r="G100" i="27"/>
  <c r="G99" i="27"/>
  <c r="P49" i="25"/>
  <c r="G81" i="27"/>
  <c r="G78" i="27"/>
  <c r="G15" i="27"/>
  <c r="G38" i="27"/>
  <c r="G104" i="27"/>
  <c r="G119" i="27"/>
  <c r="G65" i="27"/>
  <c r="G33" i="27"/>
  <c r="G54" i="27"/>
  <c r="G6" i="27"/>
  <c r="G40" i="27"/>
  <c r="G39" i="27"/>
  <c r="G29" i="27"/>
  <c r="G12" i="27"/>
  <c r="G34" i="27"/>
  <c r="G37" i="27"/>
  <c r="G47" i="27"/>
  <c r="G30" i="27"/>
  <c r="G82" i="27"/>
  <c r="G92" i="27"/>
  <c r="G114" i="27"/>
  <c r="G53" i="27"/>
  <c r="G72" i="27"/>
  <c r="G103" i="27"/>
  <c r="G19" i="27"/>
  <c r="G20" i="27"/>
  <c r="G44" i="27"/>
  <c r="G41" i="27"/>
  <c r="G76" i="27"/>
  <c r="G111" i="27"/>
  <c r="G63" i="27"/>
  <c r="G107" i="27"/>
  <c r="G18" i="27"/>
  <c r="G35" i="27"/>
  <c r="G106" i="27"/>
  <c r="G116" i="27"/>
  <c r="G66" i="27"/>
  <c r="G52" i="27"/>
  <c r="G11" i="27"/>
  <c r="G24" i="27"/>
  <c r="G9" i="27"/>
  <c r="G84" i="27"/>
  <c r="G94" i="27"/>
  <c r="G108" i="27"/>
  <c r="G16" i="27"/>
  <c r="G7" i="27"/>
  <c r="G36" i="27"/>
  <c r="G46" i="27"/>
  <c r="G110" i="27"/>
  <c r="G118" i="27"/>
  <c r="G68" i="27"/>
  <c r="G64" i="27"/>
  <c r="G17" i="27"/>
  <c r="G8" i="27"/>
  <c r="G14" i="27"/>
  <c r="G105" i="27"/>
  <c r="G120" i="27"/>
  <c r="G23" i="27"/>
  <c r="G10" i="27"/>
  <c r="G31" i="27"/>
  <c r="G45" i="27"/>
  <c r="G86" i="27"/>
  <c r="G96" i="27"/>
  <c r="G48" i="27"/>
  <c r="G85" i="27"/>
  <c r="G102" i="27"/>
  <c r="G113" i="27"/>
  <c r="G55" i="27"/>
  <c r="G88" i="27"/>
  <c r="G83" i="27"/>
  <c r="G67" i="27"/>
  <c r="G91" i="27"/>
  <c r="G109" i="27"/>
  <c r="G59" i="27"/>
  <c r="G62" i="27"/>
  <c r="G71" i="27"/>
  <c r="G43" i="27"/>
  <c r="G89" i="27"/>
  <c r="G61" i="27"/>
  <c r="G90" i="27"/>
  <c r="G79" i="27"/>
  <c r="G57" i="27"/>
  <c r="G21" i="27"/>
  <c r="G42" i="27"/>
  <c r="G80" i="27"/>
  <c r="G101" i="27"/>
  <c r="G58" i="27"/>
  <c r="G22" i="27"/>
  <c r="G13" i="27"/>
  <c r="G5" i="27"/>
  <c r="G32" i="27"/>
  <c r="G28" i="27"/>
  <c r="G93" i="27"/>
  <c r="G117" i="27"/>
  <c r="G69" i="27"/>
  <c r="G95" i="27"/>
  <c r="G87" i="27"/>
  <c r="G115" i="27"/>
  <c r="G112" i="27"/>
  <c r="G60" i="27"/>
  <c r="G56" i="27"/>
  <c r="G70" i="27"/>
  <c r="C78" i="27"/>
  <c r="C76" i="27"/>
  <c r="C112" i="27"/>
  <c r="C116" i="27"/>
  <c r="C113" i="27"/>
  <c r="C119" i="27"/>
  <c r="C115" i="27"/>
  <c r="C120" i="27"/>
  <c r="C117" i="27"/>
  <c r="C105" i="27"/>
  <c r="C118" i="27"/>
  <c r="C102" i="27"/>
  <c r="C114" i="27"/>
  <c r="C106" i="27"/>
  <c r="C104" i="27"/>
  <c r="C52" i="27"/>
  <c r="C82" i="27"/>
  <c r="C81" i="27"/>
  <c r="C88" i="27"/>
  <c r="C90" i="27"/>
  <c r="C80" i="27"/>
  <c r="C91" i="27"/>
  <c r="C87" i="27"/>
  <c r="C92" i="27"/>
  <c r="C89" i="27"/>
  <c r="C79" i="27"/>
  <c r="C94" i="27"/>
  <c r="C83" i="27"/>
  <c r="C93" i="27"/>
  <c r="C77" i="27"/>
  <c r="C84" i="27"/>
  <c r="C95" i="27"/>
  <c r="C86" i="27"/>
  <c r="C96" i="27"/>
  <c r="C85" i="27"/>
  <c r="C70" i="27"/>
  <c r="C53" i="27"/>
  <c r="C65" i="27"/>
  <c r="C72" i="27"/>
  <c r="C60" i="27"/>
  <c r="C55" i="27"/>
  <c r="C67" i="27"/>
  <c r="C62" i="27"/>
  <c r="C61" i="27"/>
  <c r="C54" i="27"/>
  <c r="C66" i="27"/>
  <c r="C71" i="27"/>
  <c r="C56" i="27"/>
  <c r="C69" i="27"/>
  <c r="C64" i="27"/>
  <c r="C63" i="27"/>
  <c r="C57" i="27"/>
  <c r="C59" i="27"/>
  <c r="C68" i="27"/>
  <c r="C58" i="27"/>
  <c r="AW43" i="25"/>
  <c r="P43" i="25"/>
  <c r="P52" i="25"/>
  <c r="AW47" i="25"/>
  <c r="P47" i="25"/>
  <c r="AW44" i="25"/>
  <c r="P44" i="25"/>
  <c r="AW50" i="25"/>
  <c r="G77" i="27" s="1"/>
  <c r="P50" i="25"/>
  <c r="AW48" i="25"/>
  <c r="G75" i="27" s="1"/>
  <c r="P48" i="25"/>
  <c r="AW46" i="25"/>
  <c r="P46" i="25"/>
  <c r="AW45" i="25"/>
  <c r="P45" i="25"/>
  <c r="AW51" i="25"/>
  <c r="P51" i="25"/>
  <c r="F35" i="25"/>
  <c r="F37" i="25"/>
  <c r="F34" i="25"/>
  <c r="F51" i="25"/>
  <c r="F50" i="25"/>
  <c r="P59" i="25"/>
  <c r="P63" i="25"/>
  <c r="P56" i="25"/>
  <c r="P57" i="25"/>
  <c r="P60" i="25"/>
  <c r="P64" i="25"/>
  <c r="P58" i="25"/>
  <c r="P65" i="25"/>
  <c r="P62" i="25"/>
  <c r="P61" i="25"/>
  <c r="F5" i="25"/>
  <c r="F6" i="25"/>
  <c r="F19" i="25"/>
  <c r="F21" i="25"/>
  <c r="F23" i="25"/>
  <c r="F25" i="25"/>
  <c r="F22" i="25"/>
  <c r="F26" i="25"/>
  <c r="F24" i="25"/>
  <c r="AA17" i="20" a="1"/>
  <c r="AA17" i="20" s="1"/>
  <c r="AA27" i="20" a="1"/>
  <c r="AA27" i="20" s="1"/>
  <c r="B13" i="25"/>
  <c r="J13" i="25" s="1"/>
  <c r="B12" i="25"/>
  <c r="J12" i="25" s="1"/>
  <c r="B11" i="25"/>
  <c r="J11" i="25" s="1"/>
  <c r="B10" i="25"/>
  <c r="J10" i="25" s="1"/>
  <c r="B9" i="25"/>
  <c r="J9" i="25" s="1"/>
  <c r="B8" i="25"/>
  <c r="J8" i="25" s="1"/>
  <c r="C101" i="27" l="1"/>
  <c r="C100" i="27"/>
  <c r="C99" i="27"/>
  <c r="C111" i="27"/>
  <c r="C110" i="27"/>
  <c r="C103" i="27"/>
  <c r="C109" i="27"/>
  <c r="C107" i="27"/>
  <c r="B45" i="27" a="1"/>
  <c r="B45" i="27" s="1"/>
  <c r="A45" i="27" a="1"/>
  <c r="A45" i="27" s="1"/>
  <c r="B31" i="27" a="1"/>
  <c r="B31" i="27" s="1"/>
  <c r="B44" i="27" a="1"/>
  <c r="B44" i="27" s="1"/>
  <c r="A39" i="27" a="1"/>
  <c r="A39" i="27" s="1"/>
  <c r="B28" i="27" a="1"/>
  <c r="B28" i="27" s="1"/>
  <c r="A41" i="27" a="1"/>
  <c r="A41" i="27" s="1"/>
  <c r="A29" i="27" a="1"/>
  <c r="A29" i="27" s="1"/>
  <c r="B46" i="27" a="1"/>
  <c r="B46" i="27" s="1"/>
  <c r="B33" i="27" a="1"/>
  <c r="B33" i="27" s="1"/>
  <c r="B37" i="27" a="1"/>
  <c r="B37" i="27" s="1"/>
  <c r="A34" i="27" a="1"/>
  <c r="A34" i="27" s="1"/>
  <c r="B48" i="27" a="1"/>
  <c r="B48" i="27" s="1"/>
  <c r="B43" i="27" a="1"/>
  <c r="B43" i="27" s="1"/>
  <c r="A44" i="27" a="1"/>
  <c r="A44" i="27" s="1"/>
  <c r="A37" i="27" a="1"/>
  <c r="A37" i="27" s="1"/>
  <c r="A31" i="27" a="1"/>
  <c r="A31" i="27" s="1"/>
  <c r="B35" i="27" a="1"/>
  <c r="B35" i="27" s="1"/>
  <c r="B41" i="27" a="1"/>
  <c r="B41" i="27" s="1"/>
  <c r="A27" i="27" a="1"/>
  <c r="A27" i="27" s="1"/>
  <c r="C27" i="27" s="1"/>
  <c r="A33" i="27" a="1"/>
  <c r="A33" i="27" s="1"/>
  <c r="A36" i="27" a="1"/>
  <c r="A36" i="27" s="1"/>
  <c r="A43" i="27" a="1"/>
  <c r="A43" i="27" s="1"/>
  <c r="A35" i="27" a="1"/>
  <c r="A35" i="27" s="1"/>
  <c r="B40" i="27" a="1"/>
  <c r="B40" i="27" s="1"/>
  <c r="A30" i="27" a="1"/>
  <c r="A30" i="27" s="1"/>
  <c r="A28" i="27" a="1"/>
  <c r="A28" i="27" s="1"/>
  <c r="A48" i="27" a="1"/>
  <c r="A48" i="27" s="1"/>
  <c r="B30" i="27" a="1"/>
  <c r="B30" i="27" s="1"/>
  <c r="B32" i="27" a="1"/>
  <c r="B32" i="27" s="1"/>
  <c r="A38" i="27" a="1"/>
  <c r="A38" i="27" s="1"/>
  <c r="B29" i="27" a="1"/>
  <c r="B29" i="27" s="1"/>
  <c r="A32" i="27" a="1"/>
  <c r="A32" i="27" s="1"/>
  <c r="A42" i="27" a="1"/>
  <c r="A42" i="27" s="1"/>
  <c r="A40" i="27" a="1"/>
  <c r="A40" i="27" s="1"/>
  <c r="A46" i="27" a="1"/>
  <c r="A46" i="27" s="1"/>
  <c r="B39" i="27" a="1"/>
  <c r="B39" i="27" s="1"/>
  <c r="B42" i="27" a="1"/>
  <c r="B42" i="27" s="1"/>
  <c r="A47" i="27" a="1"/>
  <c r="A47" i="27" s="1"/>
  <c r="B34" i="27" a="1"/>
  <c r="B34" i="27" s="1"/>
  <c r="B47" i="27" a="1"/>
  <c r="B47" i="27" s="1"/>
  <c r="B27" i="27" a="1"/>
  <c r="B27" i="27" s="1"/>
  <c r="B36" i="27" a="1"/>
  <c r="B36" i="27" s="1"/>
  <c r="B38" i="27" a="1"/>
  <c r="B38" i="27" s="1"/>
  <c r="AA9" i="20" a="1"/>
  <c r="AA9" i="20" s="1"/>
  <c r="AA19" i="20" a="1"/>
  <c r="AA19" i="20" s="1"/>
  <c r="AA29" i="20" a="1"/>
  <c r="AA29" i="20" s="1"/>
  <c r="C28" i="27" l="1"/>
  <c r="C35" i="27"/>
  <c r="C29" i="27"/>
  <c r="C30" i="27"/>
  <c r="C43" i="27"/>
  <c r="C41" i="27"/>
  <c r="C47" i="27"/>
  <c r="C36" i="27"/>
  <c r="C33" i="27"/>
  <c r="C39" i="27"/>
  <c r="C46" i="27"/>
  <c r="C40" i="27"/>
  <c r="C45" i="27"/>
  <c r="C31" i="27"/>
  <c r="C32" i="27"/>
  <c r="C37" i="27"/>
  <c r="C42" i="27"/>
  <c r="C38" i="27"/>
  <c r="C44" i="27"/>
  <c r="C48" i="27"/>
  <c r="C34" i="27"/>
  <c r="AA18" i="20" a="1"/>
  <c r="AA18" i="20" s="1"/>
  <c r="AA28" i="20" a="1"/>
  <c r="AA28" i="20" s="1"/>
  <c r="AA8" i="20" a="1"/>
  <c r="AA8" i="20" s="1"/>
  <c r="AC48" i="20" a="1"/>
  <c r="AC48" i="20" s="1"/>
  <c r="E48" i="20" s="1"/>
  <c r="AD48" i="20" s="1"/>
  <c r="AC47" i="20" a="1"/>
  <c r="AC47" i="20" s="1"/>
  <c r="E47" i="20" s="1"/>
  <c r="AD47" i="20" s="1"/>
  <c r="AC46" i="20" a="1"/>
  <c r="AC46" i="20" s="1"/>
  <c r="AC45" i="20" a="1"/>
  <c r="AC45" i="20" s="1"/>
  <c r="AC44" i="20" a="1"/>
  <c r="AC44" i="20" s="1"/>
  <c r="AC43" i="20" a="1"/>
  <c r="AC43" i="20" s="1"/>
  <c r="AB44" i="20" a="1"/>
  <c r="AB44" i="20" s="1"/>
  <c r="AB45" i="20" a="1"/>
  <c r="AB45" i="20" s="1"/>
  <c r="AB46" i="20" a="1"/>
  <c r="AB46" i="20" s="1"/>
  <c r="AB47" i="20" a="1"/>
  <c r="AB47" i="20" s="1"/>
  <c r="AB48" i="20" a="1"/>
  <c r="AB48" i="20" s="1"/>
  <c r="AB43" i="20" a="1"/>
  <c r="AB43" i="20" s="1"/>
  <c r="AC37" i="20" a="1"/>
  <c r="AC37" i="20" s="1"/>
  <c r="AC38" i="20" a="1"/>
  <c r="AC38" i="20" s="1"/>
  <c r="E38" i="20" s="1"/>
  <c r="AD38" i="20" s="1"/>
  <c r="AC39" i="20" a="1"/>
  <c r="AC39" i="20" s="1"/>
  <c r="E39" i="20" s="1"/>
  <c r="AD39" i="20" s="1"/>
  <c r="AB37" i="20" a="1"/>
  <c r="AB37" i="20" s="1"/>
  <c r="AB38" i="20" a="1"/>
  <c r="AB38" i="20" s="1"/>
  <c r="AB39" i="20" a="1"/>
  <c r="AB39" i="20" s="1"/>
  <c r="AB35" i="20" a="1"/>
  <c r="AB35" i="20" s="1"/>
  <c r="AC35" i="20" a="1"/>
  <c r="AC35" i="20" s="1"/>
  <c r="AB36" i="20" a="1"/>
  <c r="AB36" i="20" s="1"/>
  <c r="AC36" i="20" a="1"/>
  <c r="AC36" i="20" s="1"/>
  <c r="AC34" i="20" a="1"/>
  <c r="AC34" i="20" s="1"/>
  <c r="AB34" i="20" a="1"/>
  <c r="AB34" i="20" s="1"/>
  <c r="E6" i="20"/>
  <c r="AD6" i="20" s="1"/>
  <c r="E35" i="20" l="1"/>
  <c r="AD35" i="20" s="1"/>
  <c r="E36" i="20"/>
  <c r="AD36" i="20" s="1"/>
  <c r="E43" i="20"/>
  <c r="AD43" i="20" s="1"/>
  <c r="E37" i="20"/>
  <c r="AD37" i="20" s="1"/>
  <c r="E44" i="20"/>
  <c r="AD44" i="20" s="1"/>
  <c r="E45" i="20"/>
  <c r="AD45" i="20" s="1"/>
  <c r="E34" i="20"/>
  <c r="AD34" i="20" s="1"/>
  <c r="E46" i="20"/>
  <c r="AD46" i="20" s="1"/>
  <c r="AA4" i="20" a="1"/>
  <c r="AA4" i="20" s="1"/>
  <c r="A10" i="11"/>
  <c r="AO54" i="11"/>
  <c r="AJ54" i="11"/>
  <c r="AE54" i="11"/>
  <c r="Z54" i="11"/>
  <c r="U54" i="11"/>
  <c r="P54" i="11"/>
  <c r="K54" i="11"/>
  <c r="F54" i="11"/>
  <c r="A54" i="11"/>
  <c r="AO51" i="11"/>
  <c r="AJ51" i="11"/>
  <c r="AE51" i="11"/>
  <c r="Z51" i="11"/>
  <c r="U51" i="11"/>
  <c r="P51" i="11"/>
  <c r="K51" i="11"/>
  <c r="F51" i="11"/>
  <c r="A51" i="11"/>
  <c r="AO48" i="11"/>
  <c r="AJ48" i="11"/>
  <c r="AE48" i="11"/>
  <c r="Z48" i="11"/>
  <c r="U48" i="11"/>
  <c r="P48" i="11"/>
  <c r="K48" i="11"/>
  <c r="F48" i="11"/>
  <c r="A48" i="11"/>
  <c r="AO45" i="11"/>
  <c r="AJ45" i="11"/>
  <c r="AE45" i="11"/>
  <c r="Z45" i="11"/>
  <c r="U45" i="11"/>
  <c r="P45" i="11"/>
  <c r="K45" i="11"/>
  <c r="F45" i="11"/>
  <c r="A45" i="11"/>
  <c r="AO42" i="11"/>
  <c r="AJ42" i="11"/>
  <c r="AE42" i="11"/>
  <c r="Z42" i="11"/>
  <c r="U42" i="11"/>
  <c r="P42" i="11"/>
  <c r="K42" i="11"/>
  <c r="F42" i="11"/>
  <c r="A42" i="11"/>
  <c r="BF39" i="11"/>
  <c r="BE39" i="11"/>
  <c r="A44" i="11" s="1"/>
  <c r="AE35" i="11"/>
  <c r="AE32" i="11"/>
  <c r="AE29" i="11"/>
  <c r="AE26" i="11"/>
  <c r="AE23" i="11"/>
  <c r="AO35" i="11"/>
  <c r="AJ35" i="11"/>
  <c r="Z35" i="11"/>
  <c r="U35" i="11"/>
  <c r="P35" i="11"/>
  <c r="K35" i="11"/>
  <c r="F35" i="11"/>
  <c r="A35" i="11"/>
  <c r="AO32" i="11"/>
  <c r="AJ32" i="11"/>
  <c r="Z32" i="11"/>
  <c r="U32" i="11"/>
  <c r="P32" i="11"/>
  <c r="K32" i="11"/>
  <c r="F32" i="11"/>
  <c r="A32" i="11"/>
  <c r="A33" i="11" s="1"/>
  <c r="AO29" i="11"/>
  <c r="AJ29" i="11"/>
  <c r="Z29" i="11"/>
  <c r="U29" i="11"/>
  <c r="P29" i="11"/>
  <c r="K29" i="11"/>
  <c r="F29" i="11"/>
  <c r="A29" i="11"/>
  <c r="AO26" i="11"/>
  <c r="AJ26" i="11"/>
  <c r="Z26" i="11"/>
  <c r="U26" i="11"/>
  <c r="P26" i="11"/>
  <c r="K26" i="11"/>
  <c r="F26" i="11"/>
  <c r="A26" i="11"/>
  <c r="AO23" i="11"/>
  <c r="Z23" i="11"/>
  <c r="AJ23" i="11"/>
  <c r="U23" i="11"/>
  <c r="P23" i="11"/>
  <c r="K23" i="11"/>
  <c r="F23" i="11"/>
  <c r="A23" i="11"/>
  <c r="AO16" i="11"/>
  <c r="AJ16" i="11"/>
  <c r="AE16" i="11"/>
  <c r="Z16" i="11"/>
  <c r="U16" i="11"/>
  <c r="P16" i="11"/>
  <c r="K16" i="11"/>
  <c r="F16" i="11"/>
  <c r="A16" i="11"/>
  <c r="AO13" i="11"/>
  <c r="AJ13" i="11"/>
  <c r="AE13" i="11"/>
  <c r="Z13" i="11"/>
  <c r="U13" i="11"/>
  <c r="P13" i="11"/>
  <c r="K13" i="11"/>
  <c r="F13" i="11"/>
  <c r="A13" i="11"/>
  <c r="AO10" i="11"/>
  <c r="AJ10" i="11"/>
  <c r="AE10" i="11"/>
  <c r="Z10" i="11"/>
  <c r="U10" i="11"/>
  <c r="P10" i="11"/>
  <c r="K10" i="11"/>
  <c r="F10" i="11"/>
  <c r="AO7" i="11"/>
  <c r="AJ7" i="11"/>
  <c r="AE7" i="11"/>
  <c r="Z7" i="11"/>
  <c r="U7" i="11"/>
  <c r="P7" i="11"/>
  <c r="K7" i="11"/>
  <c r="F7" i="11"/>
  <c r="A7" i="11"/>
  <c r="AO4" i="11"/>
  <c r="AJ4" i="11"/>
  <c r="AE4" i="11"/>
  <c r="Z4" i="11"/>
  <c r="U4" i="11"/>
  <c r="P4" i="11"/>
  <c r="K4" i="11"/>
  <c r="F4" i="11"/>
  <c r="A4" i="11"/>
  <c r="BF20" i="11"/>
  <c r="BE20" i="11"/>
  <c r="A25" i="11" s="1"/>
  <c r="L71" i="20"/>
  <c r="L70" i="20"/>
  <c r="L69" i="20"/>
  <c r="L68" i="20"/>
  <c r="L67" i="20"/>
  <c r="L66" i="20"/>
  <c r="L65" i="20"/>
  <c r="L64" i="20"/>
  <c r="L63" i="20"/>
  <c r="L62" i="20"/>
  <c r="L61" i="20"/>
  <c r="L60" i="20"/>
  <c r="L59" i="20"/>
  <c r="L58" i="20"/>
  <c r="L57" i="20"/>
  <c r="L56" i="20"/>
  <c r="L55" i="20"/>
  <c r="L54" i="20"/>
  <c r="L53" i="20"/>
  <c r="L52" i="20"/>
  <c r="L51" i="20"/>
  <c r="L49" i="20"/>
  <c r="L48" i="20"/>
  <c r="L47" i="20"/>
  <c r="L46" i="20"/>
  <c r="L45" i="20"/>
  <c r="L43" i="20"/>
  <c r="L42" i="20"/>
  <c r="L41" i="20"/>
  <c r="L40" i="20"/>
  <c r="L39" i="20"/>
  <c r="L3" i="20"/>
  <c r="L4" i="20"/>
  <c r="L6" i="20"/>
  <c r="L7" i="20"/>
  <c r="L9" i="20"/>
  <c r="L10" i="20"/>
  <c r="L11" i="20"/>
  <c r="L12" i="20"/>
  <c r="L13" i="20"/>
  <c r="L15" i="20"/>
  <c r="L16" i="20"/>
  <c r="L17" i="20"/>
  <c r="L18" i="20"/>
  <c r="L19" i="20"/>
  <c r="L21" i="20"/>
  <c r="L22" i="20"/>
  <c r="L23" i="20"/>
  <c r="L24" i="20"/>
  <c r="L25" i="20"/>
  <c r="L27" i="20"/>
  <c r="L28" i="20"/>
  <c r="L29" i="20"/>
  <c r="L30" i="20"/>
  <c r="L31" i="20"/>
  <c r="L33" i="20"/>
  <c r="L34" i="20"/>
  <c r="L35" i="20"/>
  <c r="L36" i="20"/>
  <c r="L37" i="20"/>
  <c r="L5" i="20"/>
  <c r="I941" i="14"/>
  <c r="I940" i="14"/>
  <c r="I939" i="14"/>
  <c r="I938" i="14"/>
  <c r="I937" i="14"/>
  <c r="I936" i="14"/>
  <c r="I935" i="14"/>
  <c r="I934" i="14"/>
  <c r="I933" i="14"/>
  <c r="I932" i="14"/>
  <c r="I931" i="14"/>
  <c r="I930" i="14"/>
  <c r="I929" i="14"/>
  <c r="I928" i="14"/>
  <c r="I927" i="14"/>
  <c r="I926" i="14"/>
  <c r="I925" i="14"/>
  <c r="I924" i="14"/>
  <c r="I923" i="14"/>
  <c r="I922" i="14"/>
  <c r="I921" i="14"/>
  <c r="I920" i="14"/>
  <c r="I919" i="14"/>
  <c r="I918" i="14"/>
  <c r="I917" i="14"/>
  <c r="I916" i="14"/>
  <c r="I915" i="14"/>
  <c r="I914" i="14"/>
  <c r="I913" i="14"/>
  <c r="I912" i="14"/>
  <c r="I911" i="14"/>
  <c r="I910" i="14"/>
  <c r="I909" i="14"/>
  <c r="I908" i="14"/>
  <c r="I907" i="14"/>
  <c r="I906" i="14"/>
  <c r="I905" i="14"/>
  <c r="I904" i="14"/>
  <c r="I903" i="14"/>
  <c r="I902" i="14"/>
  <c r="I901" i="14"/>
  <c r="I900" i="14"/>
  <c r="I899" i="14"/>
  <c r="I898" i="14"/>
  <c r="I897" i="14"/>
  <c r="I896" i="14"/>
  <c r="I895" i="14"/>
  <c r="I894" i="14"/>
  <c r="I893" i="14"/>
  <c r="I892" i="14"/>
  <c r="I891" i="14"/>
  <c r="I890" i="14"/>
  <c r="I889" i="14"/>
  <c r="I888" i="14"/>
  <c r="I887" i="14"/>
  <c r="I886" i="14"/>
  <c r="I885" i="14"/>
  <c r="I884" i="14"/>
  <c r="I883" i="14"/>
  <c r="I882" i="14"/>
  <c r="I881" i="14"/>
  <c r="I880" i="14"/>
  <c r="I879" i="14"/>
  <c r="I878" i="14"/>
  <c r="I877" i="14"/>
  <c r="I876" i="14"/>
  <c r="I875" i="14"/>
  <c r="I874" i="14"/>
  <c r="I873" i="14"/>
  <c r="I872" i="14"/>
  <c r="I871" i="14"/>
  <c r="I870" i="14"/>
  <c r="I869" i="14"/>
  <c r="I868" i="14"/>
  <c r="I867" i="14"/>
  <c r="I866" i="14"/>
  <c r="I865" i="14"/>
  <c r="I864" i="14"/>
  <c r="I863" i="14"/>
  <c r="I862" i="14"/>
  <c r="I861" i="14"/>
  <c r="I860" i="14"/>
  <c r="I859" i="14"/>
  <c r="I858" i="14"/>
  <c r="I857" i="14"/>
  <c r="I856" i="14"/>
  <c r="I855" i="14"/>
  <c r="I854" i="14"/>
  <c r="I853" i="14"/>
  <c r="I852" i="14"/>
  <c r="I851" i="14"/>
  <c r="I850" i="14"/>
  <c r="I849" i="14"/>
  <c r="I848" i="14"/>
  <c r="I847" i="14"/>
  <c r="I846" i="14"/>
  <c r="I845" i="14"/>
  <c r="I844" i="14"/>
  <c r="I843" i="14"/>
  <c r="I842" i="14"/>
  <c r="I841" i="14"/>
  <c r="I840" i="14"/>
  <c r="I839" i="14"/>
  <c r="I838" i="14"/>
  <c r="I837" i="14"/>
  <c r="I836" i="14"/>
  <c r="I835" i="14"/>
  <c r="I834" i="14"/>
  <c r="I833" i="14"/>
  <c r="I832" i="14"/>
  <c r="I831" i="14"/>
  <c r="I830" i="14"/>
  <c r="I829" i="14"/>
  <c r="I828" i="14"/>
  <c r="I827" i="14"/>
  <c r="I826" i="14"/>
  <c r="I825" i="14"/>
  <c r="I824" i="14"/>
  <c r="I823" i="14"/>
  <c r="I822" i="14"/>
  <c r="I821" i="14"/>
  <c r="I820" i="14"/>
  <c r="I819" i="14"/>
  <c r="I818" i="14"/>
  <c r="I817" i="14"/>
  <c r="I816" i="14"/>
  <c r="I815" i="14"/>
  <c r="I814" i="14"/>
  <c r="I813" i="14"/>
  <c r="I812" i="14"/>
  <c r="I811" i="14"/>
  <c r="I810" i="14"/>
  <c r="I809" i="14"/>
  <c r="I808" i="14"/>
  <c r="I807" i="14"/>
  <c r="I806" i="14"/>
  <c r="I805" i="14"/>
  <c r="I804" i="14"/>
  <c r="I803" i="14"/>
  <c r="I802" i="14"/>
  <c r="I801" i="14"/>
  <c r="I800" i="14"/>
  <c r="I799" i="14"/>
  <c r="I798" i="14"/>
  <c r="I797" i="14"/>
  <c r="I796" i="14"/>
  <c r="I795" i="14"/>
  <c r="I794" i="14"/>
  <c r="I793" i="14"/>
  <c r="I792" i="14"/>
  <c r="I791" i="14"/>
  <c r="I790" i="14"/>
  <c r="I789" i="14"/>
  <c r="I788" i="14"/>
  <c r="I787" i="14"/>
  <c r="I786" i="14"/>
  <c r="I785" i="14"/>
  <c r="I784" i="14"/>
  <c r="I783" i="14"/>
  <c r="I782" i="14"/>
  <c r="I781" i="14"/>
  <c r="I780" i="14"/>
  <c r="I779" i="14"/>
  <c r="I778" i="14"/>
  <c r="I777" i="14"/>
  <c r="I776" i="14"/>
  <c r="I775" i="14"/>
  <c r="I774" i="14"/>
  <c r="I773" i="14"/>
  <c r="I772" i="14"/>
  <c r="I771" i="14"/>
  <c r="I770" i="14"/>
  <c r="I769" i="14"/>
  <c r="I768" i="14"/>
  <c r="I767" i="14"/>
  <c r="I766" i="14"/>
  <c r="I765" i="14"/>
  <c r="I764" i="14"/>
  <c r="I763" i="14"/>
  <c r="I762" i="14"/>
  <c r="I761" i="14"/>
  <c r="I760" i="14"/>
  <c r="I759" i="14"/>
  <c r="I758" i="14"/>
  <c r="I757" i="14"/>
  <c r="I756" i="14"/>
  <c r="I755" i="14"/>
  <c r="I754" i="14"/>
  <c r="I753" i="14"/>
  <c r="I752" i="14"/>
  <c r="I751" i="14"/>
  <c r="I750" i="14"/>
  <c r="I749" i="14"/>
  <c r="I748" i="14"/>
  <c r="I747" i="14"/>
  <c r="I746" i="14"/>
  <c r="I745" i="14"/>
  <c r="I744" i="14"/>
  <c r="I743" i="14"/>
  <c r="I742" i="14"/>
  <c r="I741" i="14"/>
  <c r="I740" i="14"/>
  <c r="I739" i="14"/>
  <c r="I738" i="14"/>
  <c r="I737" i="14"/>
  <c r="I736" i="14"/>
  <c r="I735" i="14"/>
  <c r="I734" i="14"/>
  <c r="I733" i="14"/>
  <c r="I732" i="14"/>
  <c r="I731" i="14"/>
  <c r="I730" i="14"/>
  <c r="I729" i="14"/>
  <c r="I728" i="14"/>
  <c r="I727" i="14"/>
  <c r="I726" i="14"/>
  <c r="I725" i="14"/>
  <c r="I724" i="14"/>
  <c r="I723" i="14"/>
  <c r="I722" i="14"/>
  <c r="I721" i="14"/>
  <c r="I720" i="14"/>
  <c r="I719" i="14"/>
  <c r="I718" i="14"/>
  <c r="I717" i="14"/>
  <c r="I716" i="14"/>
  <c r="I715" i="14"/>
  <c r="I714" i="14"/>
  <c r="I713" i="14"/>
  <c r="I712" i="14"/>
  <c r="I711" i="14"/>
  <c r="I710" i="14"/>
  <c r="I709" i="14"/>
  <c r="I708" i="14"/>
  <c r="I707" i="14"/>
  <c r="I706" i="14"/>
  <c r="I705" i="14"/>
  <c r="I704" i="14"/>
  <c r="I703" i="14"/>
  <c r="I702" i="14"/>
  <c r="I701" i="14"/>
  <c r="I700" i="14"/>
  <c r="I699" i="14"/>
  <c r="I698" i="14"/>
  <c r="I697" i="14"/>
  <c r="I696" i="14"/>
  <c r="I695" i="14"/>
  <c r="I694" i="14"/>
  <c r="I693" i="14"/>
  <c r="I692" i="14"/>
  <c r="I691" i="14"/>
  <c r="I690" i="14"/>
  <c r="I689" i="14"/>
  <c r="I688" i="14"/>
  <c r="I687" i="14"/>
  <c r="I686" i="14"/>
  <c r="I685" i="14"/>
  <c r="I684" i="14"/>
  <c r="I683" i="14"/>
  <c r="I682" i="14"/>
  <c r="I681" i="14"/>
  <c r="I680" i="14"/>
  <c r="I679" i="14"/>
  <c r="I678" i="14"/>
  <c r="I677" i="14"/>
  <c r="I676" i="14"/>
  <c r="I675" i="14"/>
  <c r="I674" i="14"/>
  <c r="I673" i="14"/>
  <c r="I672" i="14"/>
  <c r="I671" i="14"/>
  <c r="I670" i="14"/>
  <c r="I669" i="14"/>
  <c r="I668" i="14"/>
  <c r="I667" i="14"/>
  <c r="I666" i="14"/>
  <c r="I665" i="14"/>
  <c r="I664" i="14"/>
  <c r="I663" i="14"/>
  <c r="I662" i="14"/>
  <c r="I661" i="14"/>
  <c r="I660" i="14"/>
  <c r="I659" i="14"/>
  <c r="I658" i="14"/>
  <c r="I657" i="14"/>
  <c r="I656" i="14"/>
  <c r="I655" i="14"/>
  <c r="I654" i="14"/>
  <c r="I653" i="14"/>
  <c r="I652" i="14"/>
  <c r="I651" i="14"/>
  <c r="I650" i="14"/>
  <c r="I649" i="14"/>
  <c r="I648" i="14"/>
  <c r="I647" i="14"/>
  <c r="I646" i="14"/>
  <c r="I645" i="14"/>
  <c r="I644" i="14"/>
  <c r="I643" i="14"/>
  <c r="I642" i="14"/>
  <c r="I641" i="14"/>
  <c r="I640" i="14"/>
  <c r="I639" i="14"/>
  <c r="I638" i="14"/>
  <c r="I637" i="14"/>
  <c r="I636" i="14"/>
  <c r="I635" i="14"/>
  <c r="I634" i="14"/>
  <c r="I633" i="14"/>
  <c r="I632" i="14"/>
  <c r="I631" i="14"/>
  <c r="I630" i="14"/>
  <c r="I629" i="14"/>
  <c r="I628" i="14"/>
  <c r="I627" i="14"/>
  <c r="I626" i="14"/>
  <c r="I625" i="14"/>
  <c r="I624" i="14"/>
  <c r="I623" i="14"/>
  <c r="I622" i="14"/>
  <c r="I621" i="14"/>
  <c r="I620" i="14"/>
  <c r="I619" i="14"/>
  <c r="I618" i="14"/>
  <c r="I617" i="14"/>
  <c r="I616" i="14"/>
  <c r="I615" i="14"/>
  <c r="I614" i="14"/>
  <c r="I613" i="14"/>
  <c r="I612" i="14"/>
  <c r="I611" i="14"/>
  <c r="I610" i="14"/>
  <c r="I609" i="14"/>
  <c r="I608" i="14"/>
  <c r="I607" i="14"/>
  <c r="I606" i="14"/>
  <c r="I605" i="14"/>
  <c r="I604" i="14"/>
  <c r="I603" i="14"/>
  <c r="I602" i="14"/>
  <c r="I601" i="14"/>
  <c r="I600" i="14"/>
  <c r="I599" i="14"/>
  <c r="I598" i="14"/>
  <c r="I597" i="14"/>
  <c r="I596" i="14"/>
  <c r="I595" i="14"/>
  <c r="I594" i="14"/>
  <c r="I593" i="14"/>
  <c r="I592" i="14"/>
  <c r="I591" i="14"/>
  <c r="I590" i="14"/>
  <c r="I589" i="14"/>
  <c r="I588" i="14"/>
  <c r="I587" i="14"/>
  <c r="I586" i="14"/>
  <c r="I585" i="14"/>
  <c r="I584" i="14"/>
  <c r="I583" i="14"/>
  <c r="I582" i="14"/>
  <c r="I581" i="14"/>
  <c r="I580" i="14"/>
  <c r="I579" i="14"/>
  <c r="I578" i="14"/>
  <c r="I577" i="14"/>
  <c r="I576" i="14"/>
  <c r="I575" i="14"/>
  <c r="I574" i="14"/>
  <c r="I573" i="14"/>
  <c r="I572" i="14"/>
  <c r="I571" i="14"/>
  <c r="I570" i="14"/>
  <c r="I569" i="14"/>
  <c r="I568" i="14"/>
  <c r="I567" i="14"/>
  <c r="I566" i="14"/>
  <c r="I565" i="14"/>
  <c r="I564" i="14"/>
  <c r="I563" i="14"/>
  <c r="I562" i="14"/>
  <c r="I561" i="14"/>
  <c r="I560" i="14"/>
  <c r="I559" i="14"/>
  <c r="I558" i="14"/>
  <c r="I557" i="14"/>
  <c r="I556" i="14"/>
  <c r="I555" i="14"/>
  <c r="I554" i="14"/>
  <c r="I553" i="14"/>
  <c r="I552" i="14"/>
  <c r="I551" i="14"/>
  <c r="I550" i="14"/>
  <c r="I549" i="14"/>
  <c r="I548" i="14"/>
  <c r="I547" i="14"/>
  <c r="I546" i="14"/>
  <c r="I545" i="14"/>
  <c r="I544" i="14"/>
  <c r="I543" i="14"/>
  <c r="I542" i="14"/>
  <c r="I541" i="14"/>
  <c r="I540" i="14"/>
  <c r="I539" i="14"/>
  <c r="I538" i="14"/>
  <c r="I537" i="14"/>
  <c r="I536" i="14"/>
  <c r="I535" i="14"/>
  <c r="I534" i="14"/>
  <c r="I533" i="14"/>
  <c r="I532" i="14"/>
  <c r="I531" i="14"/>
  <c r="I530" i="14"/>
  <c r="I529" i="14"/>
  <c r="I528" i="14"/>
  <c r="I527" i="14"/>
  <c r="I526" i="14"/>
  <c r="I525" i="14"/>
  <c r="I524" i="14"/>
  <c r="I523" i="14"/>
  <c r="I522" i="14"/>
  <c r="I521" i="14"/>
  <c r="I520" i="14"/>
  <c r="I519" i="14"/>
  <c r="I518" i="14"/>
  <c r="I517" i="14"/>
  <c r="I516" i="14"/>
  <c r="I515" i="14"/>
  <c r="I514" i="14"/>
  <c r="I513" i="14"/>
  <c r="I512" i="14"/>
  <c r="I511" i="14"/>
  <c r="I510" i="14"/>
  <c r="I509" i="14"/>
  <c r="I508" i="14"/>
  <c r="I507" i="14"/>
  <c r="I506" i="14"/>
  <c r="I505" i="14"/>
  <c r="I504" i="14"/>
  <c r="I503" i="14"/>
  <c r="I502" i="14"/>
  <c r="I501" i="14"/>
  <c r="I500" i="14"/>
  <c r="I499" i="14"/>
  <c r="I498" i="14"/>
  <c r="I497" i="14"/>
  <c r="I496" i="14"/>
  <c r="I495" i="14"/>
  <c r="I494" i="14"/>
  <c r="I493" i="14"/>
  <c r="I492" i="14"/>
  <c r="I491" i="14"/>
  <c r="I490" i="14"/>
  <c r="I489" i="14"/>
  <c r="I488" i="14"/>
  <c r="I487" i="14"/>
  <c r="I486" i="14"/>
  <c r="I485" i="14"/>
  <c r="I484" i="14"/>
  <c r="I483" i="14"/>
  <c r="I482" i="14"/>
  <c r="I481" i="14"/>
  <c r="I480" i="14"/>
  <c r="I479" i="14"/>
  <c r="I478" i="14"/>
  <c r="I477" i="14"/>
  <c r="I476" i="14"/>
  <c r="I475" i="14"/>
  <c r="I474" i="14"/>
  <c r="I473" i="14"/>
  <c r="I472" i="14"/>
  <c r="I471" i="14"/>
  <c r="I470" i="14"/>
  <c r="I469" i="14"/>
  <c r="I468" i="14"/>
  <c r="I467" i="14"/>
  <c r="I466" i="14"/>
  <c r="I465" i="14"/>
  <c r="I464" i="14"/>
  <c r="I463" i="14"/>
  <c r="I462" i="14"/>
  <c r="I461" i="14"/>
  <c r="I460" i="14"/>
  <c r="I459" i="14"/>
  <c r="I458" i="14"/>
  <c r="I457" i="14"/>
  <c r="I456" i="14"/>
  <c r="I455" i="14"/>
  <c r="I454" i="14"/>
  <c r="I453" i="14"/>
  <c r="I452" i="14"/>
  <c r="I451" i="14"/>
  <c r="I450" i="14"/>
  <c r="I449" i="14"/>
  <c r="I448" i="14"/>
  <c r="I447" i="14"/>
  <c r="I446" i="14"/>
  <c r="I445" i="14"/>
  <c r="I444" i="14"/>
  <c r="I443" i="14"/>
  <c r="I442" i="14"/>
  <c r="I441" i="14"/>
  <c r="I440" i="14"/>
  <c r="I439" i="14"/>
  <c r="I438" i="14"/>
  <c r="I437" i="14"/>
  <c r="I436" i="14"/>
  <c r="I435" i="14"/>
  <c r="I434" i="14"/>
  <c r="I433" i="14"/>
  <c r="I432" i="14"/>
  <c r="I431" i="14"/>
  <c r="I430" i="14"/>
  <c r="I429" i="14"/>
  <c r="I428" i="14"/>
  <c r="I427" i="14"/>
  <c r="I426" i="14"/>
  <c r="I425" i="14"/>
  <c r="I424" i="14"/>
  <c r="I423" i="14"/>
  <c r="I422" i="14"/>
  <c r="I421" i="14"/>
  <c r="I420" i="14"/>
  <c r="I419" i="14"/>
  <c r="I418" i="14"/>
  <c r="I417" i="14"/>
  <c r="I416" i="14"/>
  <c r="I415" i="14"/>
  <c r="I414" i="14"/>
  <c r="I413" i="14"/>
  <c r="I412" i="14"/>
  <c r="I411" i="14"/>
  <c r="I410" i="14"/>
  <c r="I409" i="14"/>
  <c r="I408" i="14"/>
  <c r="I407" i="14"/>
  <c r="I406" i="14"/>
  <c r="I405" i="14"/>
  <c r="I404" i="14"/>
  <c r="I403" i="14"/>
  <c r="I402" i="14"/>
  <c r="I401" i="14"/>
  <c r="I400" i="14"/>
  <c r="I399" i="14"/>
  <c r="I398" i="14"/>
  <c r="I397" i="14"/>
  <c r="I396" i="14"/>
  <c r="I395" i="14"/>
  <c r="I394" i="14"/>
  <c r="I393" i="14"/>
  <c r="I392" i="14"/>
  <c r="I391" i="14"/>
  <c r="I390" i="14"/>
  <c r="I389" i="14"/>
  <c r="I388" i="14"/>
  <c r="I387" i="14"/>
  <c r="I386" i="14"/>
  <c r="I385" i="14"/>
  <c r="I384" i="14"/>
  <c r="I383" i="14"/>
  <c r="I382" i="14"/>
  <c r="I381" i="14"/>
  <c r="I380" i="14"/>
  <c r="I379" i="14"/>
  <c r="I378" i="14"/>
  <c r="I377" i="14"/>
  <c r="I376" i="14"/>
  <c r="I375" i="14"/>
  <c r="I374" i="14"/>
  <c r="I373" i="14"/>
  <c r="I372" i="14"/>
  <c r="I371" i="14"/>
  <c r="I370" i="14"/>
  <c r="I369" i="14"/>
  <c r="I368" i="14"/>
  <c r="I367" i="14"/>
  <c r="I366" i="14"/>
  <c r="I365" i="14"/>
  <c r="I364" i="14"/>
  <c r="I363" i="14"/>
  <c r="I362" i="14"/>
  <c r="I361" i="14"/>
  <c r="I360" i="14"/>
  <c r="I359" i="14"/>
  <c r="I358" i="14"/>
  <c r="I357" i="14"/>
  <c r="I356" i="14"/>
  <c r="I355" i="14"/>
  <c r="I354" i="14"/>
  <c r="I353" i="14"/>
  <c r="I352" i="14"/>
  <c r="I351" i="14"/>
  <c r="I350" i="14"/>
  <c r="I349" i="14"/>
  <c r="I348" i="14"/>
  <c r="I347" i="14"/>
  <c r="I346" i="14"/>
  <c r="I345" i="14"/>
  <c r="I344" i="14"/>
  <c r="I343" i="14"/>
  <c r="I342" i="14"/>
  <c r="I341" i="14"/>
  <c r="I340" i="14"/>
  <c r="I339" i="14"/>
  <c r="I338" i="14"/>
  <c r="I337" i="14"/>
  <c r="I336" i="14"/>
  <c r="I335" i="14"/>
  <c r="I334" i="14"/>
  <c r="I333" i="14"/>
  <c r="I332" i="14"/>
  <c r="I331" i="14"/>
  <c r="I330" i="14"/>
  <c r="I329" i="14"/>
  <c r="I328" i="14"/>
  <c r="I327" i="14"/>
  <c r="I326" i="14"/>
  <c r="I325" i="14"/>
  <c r="I324" i="14"/>
  <c r="I323" i="14"/>
  <c r="I322" i="14"/>
  <c r="I321" i="14"/>
  <c r="I320" i="14"/>
  <c r="I319" i="14"/>
  <c r="I318" i="14"/>
  <c r="I317" i="14"/>
  <c r="I316" i="14"/>
  <c r="I315" i="14"/>
  <c r="I314" i="14"/>
  <c r="I313" i="14"/>
  <c r="I312" i="14"/>
  <c r="I311" i="14"/>
  <c r="I310" i="14"/>
  <c r="I309" i="14"/>
  <c r="I308" i="14"/>
  <c r="I307" i="14"/>
  <c r="I306" i="14"/>
  <c r="I305" i="14"/>
  <c r="I304" i="14"/>
  <c r="I303" i="14"/>
  <c r="I302" i="14"/>
  <c r="I301" i="14"/>
  <c r="I300" i="14"/>
  <c r="I299" i="14"/>
  <c r="I298" i="14"/>
  <c r="I297" i="14"/>
  <c r="I296" i="14"/>
  <c r="I295" i="14"/>
  <c r="I294" i="14"/>
  <c r="I293" i="14"/>
  <c r="I292" i="14"/>
  <c r="I291" i="14"/>
  <c r="I290" i="14"/>
  <c r="I289" i="14"/>
  <c r="I288" i="14"/>
  <c r="I287" i="14"/>
  <c r="I286" i="14"/>
  <c r="I285" i="14"/>
  <c r="I284" i="14"/>
  <c r="I283" i="14"/>
  <c r="I282" i="14"/>
  <c r="I281" i="14"/>
  <c r="I280" i="14"/>
  <c r="I279" i="14"/>
  <c r="I278" i="14"/>
  <c r="I277" i="14"/>
  <c r="I276" i="14"/>
  <c r="I275" i="14"/>
  <c r="I274" i="14"/>
  <c r="I273" i="14"/>
  <c r="I272" i="14"/>
  <c r="I271" i="14"/>
  <c r="I270" i="14"/>
  <c r="I269" i="14"/>
  <c r="I268" i="14"/>
  <c r="I267" i="14"/>
  <c r="I266" i="14"/>
  <c r="I265" i="14"/>
  <c r="I264" i="14"/>
  <c r="I263" i="14"/>
  <c r="I262" i="14"/>
  <c r="I261" i="14"/>
  <c r="I260" i="14"/>
  <c r="I259" i="14"/>
  <c r="I258" i="14"/>
  <c r="I257" i="14"/>
  <c r="I256" i="14"/>
  <c r="I255" i="14"/>
  <c r="I254" i="14"/>
  <c r="I253" i="14"/>
  <c r="I252" i="14"/>
  <c r="I251" i="14"/>
  <c r="I250" i="14"/>
  <c r="I249" i="14"/>
  <c r="I248" i="14"/>
  <c r="I247" i="14"/>
  <c r="I246" i="14"/>
  <c r="I245" i="14"/>
  <c r="I244" i="14"/>
  <c r="I243" i="14"/>
  <c r="I242" i="14"/>
  <c r="I241" i="14"/>
  <c r="I240" i="14"/>
  <c r="I239" i="14"/>
  <c r="I238" i="14"/>
  <c r="I237" i="14"/>
  <c r="I236" i="14"/>
  <c r="I235" i="14"/>
  <c r="I234" i="14"/>
  <c r="I233" i="14"/>
  <c r="I232" i="14"/>
  <c r="I231" i="14"/>
  <c r="I230" i="14"/>
  <c r="I229" i="14"/>
  <c r="I228" i="14"/>
  <c r="I227" i="14"/>
  <c r="I226" i="14"/>
  <c r="I225" i="14"/>
  <c r="I224" i="14"/>
  <c r="I223" i="14"/>
  <c r="I222" i="14"/>
  <c r="I221" i="14"/>
  <c r="I220" i="14"/>
  <c r="I219" i="14"/>
  <c r="I218" i="14"/>
  <c r="I217" i="14"/>
  <c r="I216" i="14"/>
  <c r="I215" i="14"/>
  <c r="I214" i="14"/>
  <c r="I213" i="14"/>
  <c r="I212" i="14"/>
  <c r="I211" i="14"/>
  <c r="I210" i="14"/>
  <c r="I209" i="14"/>
  <c r="I208" i="14"/>
  <c r="I207" i="14"/>
  <c r="I206" i="14"/>
  <c r="I205" i="14"/>
  <c r="I204" i="14"/>
  <c r="I203" i="14"/>
  <c r="I202" i="14"/>
  <c r="I201" i="14"/>
  <c r="I200" i="14"/>
  <c r="I199" i="14"/>
  <c r="I198" i="14"/>
  <c r="I197" i="14"/>
  <c r="I196" i="14"/>
  <c r="I195" i="14"/>
  <c r="I194" i="14"/>
  <c r="I193" i="14"/>
  <c r="I192" i="14"/>
  <c r="I191" i="14"/>
  <c r="I190" i="14"/>
  <c r="I189" i="14"/>
  <c r="I188" i="14"/>
  <c r="I187" i="14"/>
  <c r="I186" i="14"/>
  <c r="I185" i="14"/>
  <c r="I184" i="14"/>
  <c r="I183" i="14"/>
  <c r="I182" i="14"/>
  <c r="I181" i="14"/>
  <c r="I180" i="14"/>
  <c r="I179" i="14"/>
  <c r="I178" i="14"/>
  <c r="I177" i="14"/>
  <c r="I176" i="14"/>
  <c r="I175" i="14"/>
  <c r="I174" i="14"/>
  <c r="I173" i="14"/>
  <c r="I172" i="14"/>
  <c r="I171" i="14"/>
  <c r="I170" i="14"/>
  <c r="I169" i="14"/>
  <c r="I168" i="14"/>
  <c r="I167" i="14"/>
  <c r="I166" i="14"/>
  <c r="I165" i="14"/>
  <c r="I164" i="14"/>
  <c r="I163" i="14"/>
  <c r="I162" i="14"/>
  <c r="I161" i="14"/>
  <c r="I160" i="14"/>
  <c r="I159" i="14"/>
  <c r="I158" i="14"/>
  <c r="I157" i="14"/>
  <c r="I156" i="14"/>
  <c r="I155" i="14"/>
  <c r="I154" i="14"/>
  <c r="I153" i="14"/>
  <c r="I152" i="14"/>
  <c r="I151" i="14"/>
  <c r="I150" i="14"/>
  <c r="I149" i="14"/>
  <c r="I148" i="14"/>
  <c r="I147" i="14"/>
  <c r="I146" i="14"/>
  <c r="I145" i="14"/>
  <c r="I144" i="14"/>
  <c r="I143" i="14"/>
  <c r="I142" i="14"/>
  <c r="I141" i="14"/>
  <c r="I140" i="14"/>
  <c r="I139" i="14"/>
  <c r="I138" i="14"/>
  <c r="I137" i="14"/>
  <c r="I136" i="14"/>
  <c r="I135" i="14"/>
  <c r="I134" i="14"/>
  <c r="I133" i="14"/>
  <c r="I132" i="14"/>
  <c r="I131" i="14"/>
  <c r="I130" i="14"/>
  <c r="I129" i="14"/>
  <c r="I128" i="14"/>
  <c r="I127" i="14"/>
  <c r="I126" i="14"/>
  <c r="I125" i="14"/>
  <c r="I124" i="14"/>
  <c r="I123" i="14"/>
  <c r="I122" i="14"/>
  <c r="I121" i="14"/>
  <c r="I120" i="14"/>
  <c r="I119" i="14"/>
  <c r="I118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O45" i="27" l="1" a="1"/>
  <c r="O45" i="27" s="1"/>
  <c r="O37" i="27" a="1"/>
  <c r="O37" i="27" s="1"/>
  <c r="O3" i="27" a="1"/>
  <c r="O3" i="27" s="1"/>
  <c r="O19" i="27" a="1"/>
  <c r="O19" i="27" s="1"/>
  <c r="O31" i="27" a="1"/>
  <c r="O31" i="27" s="1"/>
  <c r="O22" i="27" a="1"/>
  <c r="O22" i="27" s="1"/>
  <c r="O38" i="27" a="1"/>
  <c r="O38" i="27" s="1"/>
  <c r="O34" i="27" a="1"/>
  <c r="O34" i="27" s="1"/>
  <c r="O23" i="27" a="1"/>
  <c r="O23" i="27" s="1"/>
  <c r="O16" i="27" a="1"/>
  <c r="O16" i="27" s="1"/>
  <c r="O11" i="27" a="1"/>
  <c r="O11" i="27" s="1"/>
  <c r="O48" i="27" a="1"/>
  <c r="O48" i="27" s="1"/>
  <c r="O47" i="27" a="1"/>
  <c r="O47" i="27" s="1"/>
  <c r="O32" i="27" a="1"/>
  <c r="O32" i="27" s="1"/>
  <c r="O46" i="27" a="1"/>
  <c r="O46" i="27" s="1"/>
  <c r="O14" i="27" a="1"/>
  <c r="O14" i="27" s="1"/>
  <c r="O36" i="27" a="1"/>
  <c r="O36" i="27" s="1"/>
  <c r="O40" i="27" a="1"/>
  <c r="O40" i="27" s="1"/>
  <c r="O7" i="27" a="1"/>
  <c r="O7" i="27" s="1"/>
  <c r="O9" i="27" a="1"/>
  <c r="O9" i="27" s="1"/>
  <c r="O15" i="27" a="1"/>
  <c r="O15" i="27" s="1"/>
  <c r="O39" i="27" a="1"/>
  <c r="O39" i="27" s="1"/>
  <c r="O44" i="27" a="1"/>
  <c r="O44" i="27" s="1"/>
  <c r="O25" i="27" a="1"/>
  <c r="O25" i="27" s="1"/>
  <c r="O43" i="27" a="1"/>
  <c r="O43" i="27" s="1"/>
  <c r="O4" i="27" a="1"/>
  <c r="O4" i="27" s="1"/>
  <c r="O13" i="27" a="1"/>
  <c r="O13" i="27" s="1"/>
  <c r="O30" i="27" a="1"/>
  <c r="O30" i="27" s="1"/>
  <c r="O12" i="27" a="1"/>
  <c r="O12" i="27" s="1"/>
  <c r="O17" i="27" a="1"/>
  <c r="O17" i="27" s="1"/>
  <c r="O6" i="27" a="1"/>
  <c r="O6" i="27" s="1"/>
  <c r="O20" i="27" a="1"/>
  <c r="O20" i="27" s="1"/>
  <c r="O5" i="27" a="1"/>
  <c r="O5" i="27" s="1"/>
  <c r="O24" i="27" a="1"/>
  <c r="O24" i="27" s="1"/>
  <c r="O28" i="27" a="1"/>
  <c r="O28" i="27" s="1"/>
  <c r="O41" i="27" a="1"/>
  <c r="O41" i="27" s="1"/>
  <c r="O27" i="27" a="1"/>
  <c r="O27" i="27" s="1"/>
  <c r="O10" i="27" a="1"/>
  <c r="O10" i="27" s="1"/>
  <c r="O29" i="27" a="1"/>
  <c r="O29" i="27" s="1"/>
  <c r="O8" i="27" a="1"/>
  <c r="O8" i="27" s="1"/>
  <c r="O18" i="27" a="1"/>
  <c r="O18" i="27" s="1"/>
  <c r="O33" i="27" a="1"/>
  <c r="O33" i="27" s="1"/>
  <c r="O35" i="27" a="1"/>
  <c r="O35" i="27" s="1"/>
  <c r="O26" i="27" a="1"/>
  <c r="O26" i="27" s="1"/>
  <c r="O21" i="27" a="1"/>
  <c r="O21" i="27" s="1"/>
  <c r="O42" i="27" a="1"/>
  <c r="O42" i="27" s="1"/>
  <c r="Q22" i="18" a="1"/>
  <c r="Q22" i="18" s="1"/>
  <c r="Q34" i="18" a="1"/>
  <c r="Q34" i="18" s="1"/>
  <c r="Q64" i="18" a="1"/>
  <c r="Q64" i="18" s="1"/>
  <c r="Q80" i="18" a="1"/>
  <c r="Q80" i="18" s="1"/>
  <c r="Q96" i="18" a="1"/>
  <c r="Q96" i="18" s="1"/>
  <c r="S12" i="18" a="1"/>
  <c r="S12" i="18" s="1"/>
  <c r="BC12" i="18" s="1"/>
  <c r="S38" i="18" a="1"/>
  <c r="S38" i="18" s="1"/>
  <c r="BC38" i="18" s="1"/>
  <c r="S51" i="18" a="1"/>
  <c r="S51" i="18" s="1"/>
  <c r="BC51" i="18" s="1"/>
  <c r="S66" i="18" a="1"/>
  <c r="S66" i="18" s="1"/>
  <c r="BC66" i="18" s="1"/>
  <c r="S82" i="18" a="1"/>
  <c r="S82" i="18" s="1"/>
  <c r="BC82" i="18" s="1"/>
  <c r="S98" i="18" a="1"/>
  <c r="S98" i="18" s="1"/>
  <c r="BC98" i="18" s="1"/>
  <c r="Q35" i="18" a="1"/>
  <c r="Q35" i="18" s="1"/>
  <c r="Q65" i="18" a="1"/>
  <c r="Q65" i="18" s="1"/>
  <c r="S83" i="18" a="1"/>
  <c r="S83" i="18" s="1"/>
  <c r="BC83" i="18" s="1"/>
  <c r="S26" i="18" a="1"/>
  <c r="S26" i="18" s="1"/>
  <c r="BC26" i="18" s="1"/>
  <c r="S68" i="18" a="1"/>
  <c r="S68" i="18" s="1"/>
  <c r="BC68" i="18" s="1"/>
  <c r="Q27" i="18" a="1"/>
  <c r="Q27" i="18" s="1"/>
  <c r="S43" i="18" a="1"/>
  <c r="S43" i="18" s="1"/>
  <c r="BC43" i="18" s="1"/>
  <c r="S74" i="18" a="1"/>
  <c r="S74" i="18" s="1"/>
  <c r="BC74" i="18" s="1"/>
  <c r="Q9" i="18" a="1"/>
  <c r="Q9" i="18" s="1"/>
  <c r="Q49" i="18" a="1"/>
  <c r="Q49" i="18" s="1"/>
  <c r="Q81" i="18" a="1"/>
  <c r="Q81" i="18" s="1"/>
  <c r="Q97" i="18" a="1"/>
  <c r="Q97" i="18" s="1"/>
  <c r="S13" i="18" a="1"/>
  <c r="S13" i="18" s="1"/>
  <c r="BC13" i="18" s="1"/>
  <c r="S25" i="18" a="1"/>
  <c r="S25" i="18" s="1"/>
  <c r="BC25" i="18" s="1"/>
  <c r="S52" i="18" a="1"/>
  <c r="S52" i="18" s="1"/>
  <c r="BC52" i="18" s="1"/>
  <c r="S67" i="18" a="1"/>
  <c r="S67" i="18" s="1"/>
  <c r="BC67" i="18" s="1"/>
  <c r="S99" i="18" a="1"/>
  <c r="S99" i="18" s="1"/>
  <c r="BC99" i="18" s="1"/>
  <c r="S53" i="18" a="1"/>
  <c r="S53" i="18" s="1"/>
  <c r="BC53" i="18" s="1"/>
  <c r="S100" i="18" a="1"/>
  <c r="S100" i="18" s="1"/>
  <c r="BC100" i="18" s="1"/>
  <c r="S5" i="18" a="1"/>
  <c r="S5" i="18" s="1"/>
  <c r="BC5" i="18" s="1"/>
  <c r="S31" i="18" a="1"/>
  <c r="S31" i="18" s="1"/>
  <c r="BC31" i="18" s="1"/>
  <c r="S91" i="18" a="1"/>
  <c r="S91" i="18" s="1"/>
  <c r="BC91" i="18" s="1"/>
  <c r="Q10" i="18" a="1"/>
  <c r="Q10" i="18" s="1"/>
  <c r="Q23" i="18" a="1"/>
  <c r="Q23" i="18" s="1"/>
  <c r="Q36" i="18" a="1"/>
  <c r="Q36" i="18" s="1"/>
  <c r="Q50" i="18" a="1"/>
  <c r="Q50" i="18" s="1"/>
  <c r="Q66" i="18" a="1"/>
  <c r="Q66" i="18" s="1"/>
  <c r="Q82" i="18" a="1"/>
  <c r="Q82" i="18" s="1"/>
  <c r="Q98" i="18" a="1"/>
  <c r="Q98" i="18" s="1"/>
  <c r="S14" i="18" a="1"/>
  <c r="S14" i="18" s="1"/>
  <c r="BC14" i="18" s="1"/>
  <c r="S39" i="18" a="1"/>
  <c r="S39" i="18" s="1"/>
  <c r="BC39" i="18" s="1"/>
  <c r="S84" i="18" a="1"/>
  <c r="S84" i="18" s="1"/>
  <c r="BC84" i="18" s="1"/>
  <c r="Q71" i="18" a="1"/>
  <c r="Q71" i="18" s="1"/>
  <c r="S18" i="18" a="1"/>
  <c r="S18" i="18" s="1"/>
  <c r="BC18" i="18" s="1"/>
  <c r="S75" i="18" a="1"/>
  <c r="S75" i="18" s="1"/>
  <c r="BC75" i="18" s="1"/>
  <c r="Q11" i="18" a="1"/>
  <c r="Q11" i="18" s="1"/>
  <c r="Q24" i="18" a="1"/>
  <c r="Q24" i="18" s="1"/>
  <c r="Q37" i="18" a="1"/>
  <c r="Q37" i="18" s="1"/>
  <c r="Q51" i="18" a="1"/>
  <c r="Q51" i="18" s="1"/>
  <c r="Q67" i="18" a="1"/>
  <c r="Q67" i="18" s="1"/>
  <c r="Q83" i="18" a="1"/>
  <c r="Q83" i="18" s="1"/>
  <c r="Q99" i="18" a="1"/>
  <c r="Q99" i="18" s="1"/>
  <c r="S27" i="18" a="1"/>
  <c r="S27" i="18" s="1"/>
  <c r="BC27" i="18" s="1"/>
  <c r="S40" i="18" a="1"/>
  <c r="S40" i="18" s="1"/>
  <c r="BC40" i="18" s="1"/>
  <c r="S54" i="18" a="1"/>
  <c r="S54" i="18" s="1"/>
  <c r="BC54" i="18" s="1"/>
  <c r="S69" i="18" a="1"/>
  <c r="S69" i="18" s="1"/>
  <c r="BC69" i="18" s="1"/>
  <c r="S85" i="18" a="1"/>
  <c r="S85" i="18" s="1"/>
  <c r="BC85" i="18" s="1"/>
  <c r="Q38" i="18" a="1"/>
  <c r="Q38" i="18" s="1"/>
  <c r="Q84" i="18" a="1"/>
  <c r="Q84" i="18" s="1"/>
  <c r="S28" i="18" a="1"/>
  <c r="S28" i="18" s="1"/>
  <c r="BC28" i="18" s="1"/>
  <c r="S86" i="18" a="1"/>
  <c r="S86" i="18" s="1"/>
  <c r="BC86" i="18" s="1"/>
  <c r="Q87" i="18" a="1"/>
  <c r="Q87" i="18" s="1"/>
  <c r="S73" i="18" a="1"/>
  <c r="S73" i="18" s="1"/>
  <c r="BC73" i="18" s="1"/>
  <c r="Q12" i="18" a="1"/>
  <c r="Q12" i="18" s="1"/>
  <c r="Q52" i="18" a="1"/>
  <c r="Q52" i="18" s="1"/>
  <c r="Q68" i="18" a="1"/>
  <c r="Q68" i="18" s="1"/>
  <c r="Q100" i="18" a="1"/>
  <c r="Q100" i="18" s="1"/>
  <c r="S15" i="18" a="1"/>
  <c r="S15" i="18" s="1"/>
  <c r="BC15" i="18" s="1"/>
  <c r="S55" i="18" a="1"/>
  <c r="S55" i="18" s="1"/>
  <c r="BC55" i="18" s="1"/>
  <c r="S70" i="18" a="1"/>
  <c r="S70" i="18" s="1"/>
  <c r="BC70" i="18" s="1"/>
  <c r="S88" i="18" a="1"/>
  <c r="S88" i="18" s="1"/>
  <c r="BC88" i="18" s="1"/>
  <c r="Q55" i="18" a="1"/>
  <c r="Q55" i="18" s="1"/>
  <c r="S17" i="18" a="1"/>
  <c r="S17" i="18" s="1"/>
  <c r="BC17" i="18" s="1"/>
  <c r="S57" i="18" a="1"/>
  <c r="S57" i="18" s="1"/>
  <c r="BC57" i="18" s="1"/>
  <c r="S44" i="18" a="1"/>
  <c r="S44" i="18" s="1"/>
  <c r="BC44" i="18" s="1"/>
  <c r="S90" i="18" a="1"/>
  <c r="S90" i="18" s="1"/>
  <c r="BC90" i="18" s="1"/>
  <c r="Q13" i="18" a="1"/>
  <c r="Q13" i="18" s="1"/>
  <c r="Q25" i="18" a="1"/>
  <c r="Q25" i="18" s="1"/>
  <c r="Q39" i="18" a="1"/>
  <c r="Q39" i="18" s="1"/>
  <c r="Q53" i="18" a="1"/>
  <c r="Q53" i="18" s="1"/>
  <c r="Q69" i="18" a="1"/>
  <c r="Q69" i="18" s="1"/>
  <c r="Q85" i="18" a="1"/>
  <c r="Q85" i="18" s="1"/>
  <c r="S3" i="18" a="1"/>
  <c r="S3" i="18" s="1"/>
  <c r="BC3" i="18" s="1"/>
  <c r="S16" i="18" a="1"/>
  <c r="S16" i="18" s="1"/>
  <c r="BC16" i="18" s="1"/>
  <c r="S29" i="18" a="1"/>
  <c r="S29" i="18" s="1"/>
  <c r="BC29" i="18" s="1"/>
  <c r="S41" i="18" a="1"/>
  <c r="S41" i="18" s="1"/>
  <c r="BC41" i="18" s="1"/>
  <c r="S56" i="18" a="1"/>
  <c r="S56" i="18" s="1"/>
  <c r="BC56" i="18" s="1"/>
  <c r="S71" i="18" a="1"/>
  <c r="S71" i="18" s="1"/>
  <c r="BC71" i="18" s="1"/>
  <c r="S87" i="18" a="1"/>
  <c r="S87" i="18" s="1"/>
  <c r="BC87" i="18" s="1"/>
  <c r="S32" i="18" a="1"/>
  <c r="S32" i="18" s="1"/>
  <c r="BC32" i="18" s="1"/>
  <c r="Q14" i="18" a="1"/>
  <c r="Q14" i="18" s="1"/>
  <c r="Q26" i="18" a="1"/>
  <c r="Q26" i="18" s="1"/>
  <c r="Q40" i="18" a="1"/>
  <c r="Q40" i="18" s="1"/>
  <c r="Q54" i="18" a="1"/>
  <c r="Q54" i="18" s="1"/>
  <c r="Q70" i="18" a="1"/>
  <c r="Q70" i="18" s="1"/>
  <c r="Q86" i="18" a="1"/>
  <c r="Q86" i="18" s="1"/>
  <c r="S4" i="18" a="1"/>
  <c r="S4" i="18" s="1"/>
  <c r="BC4" i="18" s="1"/>
  <c r="S30" i="18" a="1"/>
  <c r="S30" i="18" s="1"/>
  <c r="BC30" i="18" s="1"/>
  <c r="S42" i="18" a="1"/>
  <c r="S42" i="18" s="1"/>
  <c r="BC42" i="18" s="1"/>
  <c r="S72" i="18" a="1"/>
  <c r="S72" i="18" s="1"/>
  <c r="BC72" i="18" s="1"/>
  <c r="S58" i="18" a="1"/>
  <c r="S58" i="18" s="1"/>
  <c r="BC58" i="18" s="1"/>
  <c r="S89" i="18" a="1"/>
  <c r="S89" i="18" s="1"/>
  <c r="BC89" i="18" s="1"/>
  <c r="S19" i="18" a="1"/>
  <c r="S19" i="18" s="1"/>
  <c r="BC19" i="18" s="1"/>
  <c r="Q15" i="18" a="1"/>
  <c r="Q15" i="18" s="1"/>
  <c r="Q28" i="18" a="1"/>
  <c r="Q28" i="18" s="1"/>
  <c r="Q41" i="18" a="1"/>
  <c r="Q41" i="18" s="1"/>
  <c r="Q56" i="18" a="1"/>
  <c r="Q56" i="18" s="1"/>
  <c r="Q72" i="18" a="1"/>
  <c r="Q72" i="18" s="1"/>
  <c r="Q88" i="18" a="1"/>
  <c r="Q88" i="18" s="1"/>
  <c r="S6" i="18" a="1"/>
  <c r="S6" i="18" s="1"/>
  <c r="BC6" i="18" s="1"/>
  <c r="Q3" i="18" a="1"/>
  <c r="Q3" i="18" s="1"/>
  <c r="Q16" i="18" a="1"/>
  <c r="Q16" i="18" s="1"/>
  <c r="Q29" i="18" a="1"/>
  <c r="Q29" i="18" s="1"/>
  <c r="R29" i="18" s="1"/>
  <c r="Q42" i="18" a="1"/>
  <c r="Q42" i="18" s="1"/>
  <c r="Q57" i="18" a="1"/>
  <c r="Q57" i="18" s="1"/>
  <c r="Q73" i="18" a="1"/>
  <c r="Q73" i="18" s="1"/>
  <c r="Q89" i="18" a="1"/>
  <c r="Q89" i="18" s="1"/>
  <c r="Q4" i="18" a="1"/>
  <c r="Q4" i="18" s="1"/>
  <c r="Q30" i="18" a="1"/>
  <c r="Q30" i="18" s="1"/>
  <c r="Q43" i="18" a="1"/>
  <c r="Q43" i="18" s="1"/>
  <c r="Q58" i="18" a="1"/>
  <c r="Q58" i="18" s="1"/>
  <c r="Q74" i="18" a="1"/>
  <c r="Q74" i="18" s="1"/>
  <c r="Q90" i="18" a="1"/>
  <c r="Q90" i="18" s="1"/>
  <c r="S7" i="18" a="1"/>
  <c r="S7" i="18" s="1"/>
  <c r="BC7" i="18" s="1"/>
  <c r="S20" i="18" a="1"/>
  <c r="S20" i="18" s="1"/>
  <c r="BC20" i="18" s="1"/>
  <c r="S46" i="18" a="1"/>
  <c r="S46" i="18" s="1"/>
  <c r="BC46" i="18" s="1"/>
  <c r="S60" i="18" a="1"/>
  <c r="S60" i="18" s="1"/>
  <c r="BC60" i="18" s="1"/>
  <c r="S76" i="18" a="1"/>
  <c r="S76" i="18" s="1"/>
  <c r="BC76" i="18" s="1"/>
  <c r="S92" i="18" a="1"/>
  <c r="S92" i="18" s="1"/>
  <c r="BC92" i="18" s="1"/>
  <c r="S93" i="18" a="1"/>
  <c r="S93" i="18" s="1"/>
  <c r="BC93" i="18" s="1"/>
  <c r="S94" i="18" a="1"/>
  <c r="S94" i="18" s="1"/>
  <c r="BC94" i="18" s="1"/>
  <c r="Q5" i="18" a="1"/>
  <c r="Q5" i="18" s="1"/>
  <c r="Q17" i="18" a="1"/>
  <c r="Q17" i="18" s="1"/>
  <c r="R17" i="18" s="1"/>
  <c r="Q44" i="18" a="1"/>
  <c r="Q44" i="18" s="1"/>
  <c r="Q59" i="18" a="1"/>
  <c r="Q59" i="18" s="1"/>
  <c r="Q75" i="18" a="1"/>
  <c r="Q75" i="18" s="1"/>
  <c r="Q91" i="18" a="1"/>
  <c r="Q91" i="18" s="1"/>
  <c r="S8" i="18" a="1"/>
  <c r="S8" i="18" s="1"/>
  <c r="BC8" i="18" s="1"/>
  <c r="S21" i="18" a="1"/>
  <c r="S21" i="18" s="1"/>
  <c r="BC21" i="18" s="1"/>
  <c r="S33" i="18" a="1"/>
  <c r="S33" i="18" s="1"/>
  <c r="BC33" i="18" s="1"/>
  <c r="S47" i="18" a="1"/>
  <c r="S47" i="18" s="1"/>
  <c r="BC47" i="18" s="1"/>
  <c r="S61" i="18" a="1"/>
  <c r="S61" i="18" s="1"/>
  <c r="BC61" i="18" s="1"/>
  <c r="S77" i="18" a="1"/>
  <c r="S77" i="18" s="1"/>
  <c r="BC77" i="18" s="1"/>
  <c r="Q6" i="18" a="1"/>
  <c r="Q6" i="18" s="1"/>
  <c r="Q18" i="18" a="1"/>
  <c r="Q18" i="18" s="1"/>
  <c r="R18" i="18" s="1"/>
  <c r="Q31" i="18" a="1"/>
  <c r="Q31" i="18" s="1"/>
  <c r="Q45" i="18" a="1"/>
  <c r="Q45" i="18" s="1"/>
  <c r="R45" i="18" s="1"/>
  <c r="Q60" i="18" a="1"/>
  <c r="Q60" i="18" s="1"/>
  <c r="R60" i="18" s="1"/>
  <c r="Q76" i="18" a="1"/>
  <c r="Q76" i="18" s="1"/>
  <c r="R76" i="18" s="1"/>
  <c r="Q92" i="18" a="1"/>
  <c r="Q92" i="18" s="1"/>
  <c r="S22" i="18" a="1"/>
  <c r="S22" i="18" s="1"/>
  <c r="BC22" i="18" s="1"/>
  <c r="S34" i="18" a="1"/>
  <c r="S34" i="18" s="1"/>
  <c r="BC34" i="18" s="1"/>
  <c r="S48" i="18" a="1"/>
  <c r="S48" i="18" s="1"/>
  <c r="BC48" i="18" s="1"/>
  <c r="S78" i="18" a="1"/>
  <c r="S78" i="18" s="1"/>
  <c r="BC78" i="18" s="1"/>
  <c r="S62" i="18" a="1"/>
  <c r="S62" i="18" s="1"/>
  <c r="BC62" i="18" s="1"/>
  <c r="S59" i="18" a="1"/>
  <c r="S59" i="18" s="1"/>
  <c r="BC59" i="18" s="1"/>
  <c r="Q19" i="18" a="1"/>
  <c r="Q19" i="18" s="1"/>
  <c r="R19" i="18" s="1"/>
  <c r="Q32" i="18" a="1"/>
  <c r="Q32" i="18" s="1"/>
  <c r="Q46" i="18" a="1"/>
  <c r="Q46" i="18" s="1"/>
  <c r="Q61" i="18" a="1"/>
  <c r="Q61" i="18" s="1"/>
  <c r="Q77" i="18" a="1"/>
  <c r="Q77" i="18" s="1"/>
  <c r="R77" i="18" s="1"/>
  <c r="Q93" i="18" a="1"/>
  <c r="Q93" i="18" s="1"/>
  <c r="S9" i="18" a="1"/>
  <c r="S9" i="18" s="1"/>
  <c r="BC9" i="18" s="1"/>
  <c r="S35" i="18" a="1"/>
  <c r="S35" i="18" s="1"/>
  <c r="BC35" i="18" s="1"/>
  <c r="S63" i="18" a="1"/>
  <c r="S63" i="18" s="1"/>
  <c r="BC63" i="18" s="1"/>
  <c r="S79" i="18" a="1"/>
  <c r="S79" i="18" s="1"/>
  <c r="BC79" i="18" s="1"/>
  <c r="S95" i="18" a="1"/>
  <c r="S95" i="18" s="1"/>
  <c r="BC95" i="18" s="1"/>
  <c r="S80" i="18" a="1"/>
  <c r="S80" i="18" s="1"/>
  <c r="BC80" i="18" s="1"/>
  <c r="S65" i="18" a="1"/>
  <c r="S65" i="18" s="1"/>
  <c r="BC65" i="18" s="1"/>
  <c r="S45" i="18" a="1"/>
  <c r="S45" i="18" s="1"/>
  <c r="BC45" i="18" s="1"/>
  <c r="Q7" i="18" a="1"/>
  <c r="Q7" i="18" s="1"/>
  <c r="Q20" i="18" a="1"/>
  <c r="Q20" i="18" s="1"/>
  <c r="R20" i="18" s="1"/>
  <c r="Q47" i="18" a="1"/>
  <c r="Q47" i="18" s="1"/>
  <c r="R47" i="18" s="1"/>
  <c r="Q62" i="18" a="1"/>
  <c r="Q62" i="18" s="1"/>
  <c r="Q78" i="18" a="1"/>
  <c r="Q78" i="18" s="1"/>
  <c r="Q94" i="18" a="1"/>
  <c r="Q94" i="18" s="1"/>
  <c r="R94" i="18" s="1"/>
  <c r="S10" i="18" a="1"/>
  <c r="S10" i="18" s="1"/>
  <c r="BC10" i="18" s="1"/>
  <c r="S23" i="18" a="1"/>
  <c r="S23" i="18" s="1"/>
  <c r="BC23" i="18" s="1"/>
  <c r="S36" i="18" a="1"/>
  <c r="S36" i="18" s="1"/>
  <c r="BC36" i="18" s="1"/>
  <c r="S49" i="18" a="1"/>
  <c r="S49" i="18" s="1"/>
  <c r="BC49" i="18" s="1"/>
  <c r="S64" i="18" a="1"/>
  <c r="S64" i="18" s="1"/>
  <c r="BC64" i="18" s="1"/>
  <c r="T64" i="18" s="1" a="1"/>
  <c r="T64" i="18" s="1"/>
  <c r="S96" i="18" a="1"/>
  <c r="S96" i="18" s="1"/>
  <c r="BC96" i="18" s="1"/>
  <c r="T96" i="18" s="1" a="1"/>
  <c r="T96" i="18" s="1"/>
  <c r="S97" i="18" a="1"/>
  <c r="S97" i="18" s="1"/>
  <c r="BC97" i="18" s="1"/>
  <c r="T97" i="18" s="1" a="1"/>
  <c r="T97" i="18" s="1"/>
  <c r="Q8" i="18" a="1"/>
  <c r="Q8" i="18" s="1"/>
  <c r="R8" i="18" s="1"/>
  <c r="Q21" i="18" a="1"/>
  <c r="Q21" i="18" s="1"/>
  <c r="R21" i="18" s="1"/>
  <c r="Q33" i="18" a="1"/>
  <c r="Q33" i="18" s="1"/>
  <c r="R33" i="18" s="1"/>
  <c r="Q48" i="18" a="1"/>
  <c r="Q48" i="18" s="1"/>
  <c r="R48" i="18" s="1"/>
  <c r="Q63" i="18" a="1"/>
  <c r="Q63" i="18" s="1"/>
  <c r="R63" i="18" s="1"/>
  <c r="Q79" i="18" a="1"/>
  <c r="Q79" i="18" s="1"/>
  <c r="R79" i="18" s="1"/>
  <c r="Q95" i="18" a="1"/>
  <c r="Q95" i="18" s="1"/>
  <c r="S11" i="18" a="1"/>
  <c r="S11" i="18" s="1"/>
  <c r="BC11" i="18" s="1"/>
  <c r="T11" i="18" s="1" a="1"/>
  <c r="T11" i="18" s="1"/>
  <c r="S24" i="18" a="1"/>
  <c r="S24" i="18" s="1"/>
  <c r="BC24" i="18" s="1"/>
  <c r="S37" i="18" a="1"/>
  <c r="S37" i="18" s="1"/>
  <c r="BC37" i="18" s="1"/>
  <c r="T37" i="18" s="1" a="1"/>
  <c r="T37" i="18" s="1"/>
  <c r="S50" i="18" a="1"/>
  <c r="S50" i="18" s="1"/>
  <c r="BC50" i="18" s="1"/>
  <c r="T50" i="18" s="1" a="1"/>
  <c r="T50" i="18" s="1"/>
  <c r="S81" i="18" a="1"/>
  <c r="S81" i="18" s="1"/>
  <c r="BC81" i="18" s="1"/>
  <c r="T81" i="18" s="1" a="1"/>
  <c r="T81" i="18" s="1"/>
  <c r="AA14" i="20" a="1"/>
  <c r="AA14" i="20" s="1"/>
  <c r="R55" i="18"/>
  <c r="R56" i="18"/>
  <c r="A47" i="11"/>
  <c r="A50" i="11" s="1"/>
  <c r="A43" i="11"/>
  <c r="A46" i="11"/>
  <c r="R75" i="18"/>
  <c r="R43" i="18"/>
  <c r="R44" i="18"/>
  <c r="R27" i="18"/>
  <c r="R100" i="18"/>
  <c r="R26" i="18"/>
  <c r="R85" i="18"/>
  <c r="R84" i="18"/>
  <c r="R82" i="18"/>
  <c r="R9" i="18"/>
  <c r="R78" i="18"/>
  <c r="R46" i="18"/>
  <c r="R80" i="18"/>
  <c r="R52" i="18"/>
  <c r="R24" i="18"/>
  <c r="R51" i="18"/>
  <c r="R23" i="18"/>
  <c r="R41" i="18"/>
  <c r="R96" i="18"/>
  <c r="R71" i="18"/>
  <c r="R7" i="18"/>
  <c r="R95" i="18"/>
  <c r="R40" i="18"/>
  <c r="R39" i="18"/>
  <c r="R93" i="18"/>
  <c r="R61" i="18"/>
  <c r="R38" i="18"/>
  <c r="R98" i="18"/>
  <c r="R62" i="18"/>
  <c r="R6" i="18"/>
  <c r="R92" i="18"/>
  <c r="R37" i="18"/>
  <c r="R74" i="18"/>
  <c r="R91" i="18"/>
  <c r="R57" i="18"/>
  <c r="R13" i="18"/>
  <c r="R28" i="18"/>
  <c r="R3" i="18"/>
  <c r="R70" i="18"/>
  <c r="R34" i="18"/>
  <c r="R69" i="18"/>
  <c r="R49" i="18"/>
  <c r="R50" i="18"/>
  <c r="R90" i="18"/>
  <c r="R87" i="18"/>
  <c r="R65" i="18"/>
  <c r="R86" i="18"/>
  <c r="R64" i="18"/>
  <c r="R30" i="18"/>
  <c r="R14" i="18"/>
  <c r="R73" i="18"/>
  <c r="R36" i="18"/>
  <c r="R16" i="18"/>
  <c r="R5" i="18"/>
  <c r="R89" i="18"/>
  <c r="R59" i="18"/>
  <c r="R88" i="18"/>
  <c r="R72" i="18"/>
  <c r="R58" i="18"/>
  <c r="R35" i="18"/>
  <c r="R25" i="18"/>
  <c r="R15" i="18"/>
  <c r="R4" i="18"/>
  <c r="R12" i="18"/>
  <c r="R99" i="18"/>
  <c r="R83" i="18"/>
  <c r="R68" i="18"/>
  <c r="R22" i="18"/>
  <c r="R67" i="18"/>
  <c r="R54" i="18"/>
  <c r="R42" i="18"/>
  <c r="R32" i="18"/>
  <c r="R11" i="18"/>
  <c r="R97" i="18"/>
  <c r="R81" i="18"/>
  <c r="R66" i="18"/>
  <c r="R53" i="18"/>
  <c r="R31" i="18"/>
  <c r="R10" i="18"/>
  <c r="A24" i="11"/>
  <c r="A28" i="11"/>
  <c r="A31" i="11" s="1"/>
  <c r="A27" i="11"/>
  <c r="C24" i="20"/>
  <c r="C14" i="20"/>
  <c r="C4" i="20"/>
  <c r="T65" i="18" l="1" a="1"/>
  <c r="T65" i="18" s="1"/>
  <c r="T80" i="18" a="1"/>
  <c r="T80" i="18" s="1"/>
  <c r="T59" i="18" a="1"/>
  <c r="T59" i="18" s="1"/>
  <c r="T34" i="18" a="1"/>
  <c r="T34" i="18" s="1"/>
  <c r="T95" i="18" a="1"/>
  <c r="T95" i="18" s="1"/>
  <c r="T77" i="18" a="1"/>
  <c r="T77" i="18" s="1"/>
  <c r="T60" i="18" a="1"/>
  <c r="T60" i="18" s="1"/>
  <c r="T73" i="18" a="1"/>
  <c r="T73" i="18" s="1"/>
  <c r="T31" i="18" a="1"/>
  <c r="T31" i="18" s="1"/>
  <c r="T68" i="18" a="1"/>
  <c r="T68" i="18" s="1"/>
  <c r="T61" i="18" a="1"/>
  <c r="T61" i="18" s="1"/>
  <c r="T46" i="18" a="1"/>
  <c r="T46" i="18" s="1"/>
  <c r="T6" i="18" a="1"/>
  <c r="T6" i="18" s="1"/>
  <c r="T5" i="18" a="1"/>
  <c r="T5" i="18" s="1"/>
  <c r="T26" i="18" a="1"/>
  <c r="T26" i="18" s="1"/>
  <c r="T47" i="18" a="1"/>
  <c r="T47" i="18" s="1"/>
  <c r="T20" i="18" a="1"/>
  <c r="T20" i="18" s="1"/>
  <c r="T86" i="18" a="1"/>
  <c r="T86" i="18" s="1"/>
  <c r="T75" i="18" a="1"/>
  <c r="T75" i="18" s="1"/>
  <c r="T100" i="18" a="1"/>
  <c r="T100" i="18" s="1"/>
  <c r="T83" i="18" a="1"/>
  <c r="T83" i="18" s="1"/>
  <c r="T33" i="18" a="1"/>
  <c r="T33" i="18" s="1"/>
  <c r="T7" i="18" a="1"/>
  <c r="T7" i="18" s="1"/>
  <c r="T90" i="18" a="1"/>
  <c r="T90" i="18" s="1"/>
  <c r="T28" i="18" a="1"/>
  <c r="T28" i="18" s="1"/>
  <c r="T18" i="18" a="1"/>
  <c r="T18" i="18" s="1"/>
  <c r="T53" i="18" a="1"/>
  <c r="T53" i="18" s="1"/>
  <c r="T62" i="18" a="1"/>
  <c r="T62" i="18" s="1"/>
  <c r="T21" i="18" a="1"/>
  <c r="T21" i="18" s="1"/>
  <c r="T44" i="18" a="1"/>
  <c r="T44" i="18" s="1"/>
  <c r="T99" i="18" a="1"/>
  <c r="T99" i="18" s="1"/>
  <c r="T45" i="18" a="1"/>
  <c r="T45" i="18" s="1"/>
  <c r="T78" i="18" a="1"/>
  <c r="T78" i="18" s="1"/>
  <c r="T8" i="18" a="1"/>
  <c r="T8" i="18" s="1"/>
  <c r="T32" i="18" a="1"/>
  <c r="T32" i="18" s="1"/>
  <c r="T57" i="18" a="1"/>
  <c r="T57" i="18" s="1"/>
  <c r="T84" i="18" a="1"/>
  <c r="T84" i="18" s="1"/>
  <c r="T67" i="18" a="1"/>
  <c r="T67" i="18" s="1"/>
  <c r="T98" i="18" a="1"/>
  <c r="T98" i="18" s="1"/>
  <c r="T48" i="18" a="1"/>
  <c r="T48" i="18" s="1"/>
  <c r="T87" i="18" a="1"/>
  <c r="T87" i="18" s="1"/>
  <c r="T17" i="18" a="1"/>
  <c r="T17" i="18" s="1"/>
  <c r="T85" i="18" a="1"/>
  <c r="T85" i="18" s="1"/>
  <c r="T39" i="18" a="1"/>
  <c r="T39" i="18" s="1"/>
  <c r="T52" i="18" a="1"/>
  <c r="T52" i="18" s="1"/>
  <c r="T82" i="18" a="1"/>
  <c r="T82" i="18" s="1"/>
  <c r="T71" i="18" a="1"/>
  <c r="T71" i="18" s="1"/>
  <c r="T69" i="18" a="1"/>
  <c r="T69" i="18" s="1"/>
  <c r="T14" i="18" a="1"/>
  <c r="T14" i="18" s="1"/>
  <c r="T25" i="18" a="1"/>
  <c r="T25" i="18" s="1"/>
  <c r="T66" i="18" a="1"/>
  <c r="T66" i="18" s="1"/>
  <c r="T22" i="18" a="1"/>
  <c r="T22" i="18" s="1"/>
  <c r="T19" i="18" a="1"/>
  <c r="T19" i="18" s="1"/>
  <c r="T56" i="18" a="1"/>
  <c r="T56" i="18" s="1"/>
  <c r="T88" i="18" a="1"/>
  <c r="T88" i="18" s="1"/>
  <c r="T54" i="18" a="1"/>
  <c r="T54" i="18" s="1"/>
  <c r="T13" i="18" a="1"/>
  <c r="T13" i="18" s="1"/>
  <c r="T51" i="18" a="1"/>
  <c r="T51" i="18" s="1"/>
  <c r="T79" i="18" a="1"/>
  <c r="T79" i="18" s="1"/>
  <c r="T89" i="18" a="1"/>
  <c r="T89" i="18" s="1"/>
  <c r="T41" i="18" a="1"/>
  <c r="T41" i="18" s="1"/>
  <c r="T70" i="18" a="1"/>
  <c r="T70" i="18" s="1"/>
  <c r="T40" i="18" a="1"/>
  <c r="T40" i="18" s="1"/>
  <c r="T38" i="18" a="1"/>
  <c r="T38" i="18" s="1"/>
  <c r="T58" i="18" a="1"/>
  <c r="T58" i="18" s="1"/>
  <c r="T29" i="18" a="1"/>
  <c r="T29" i="18" s="1"/>
  <c r="T55" i="18" a="1"/>
  <c r="T55" i="18" s="1"/>
  <c r="T27" i="18" a="1"/>
  <c r="T27" i="18" s="1"/>
  <c r="T12" i="18" a="1"/>
  <c r="T12" i="18" s="1"/>
  <c r="T63" i="18" a="1"/>
  <c r="T63" i="18" s="1"/>
  <c r="T49" i="18" a="1"/>
  <c r="T49" i="18" s="1"/>
  <c r="T35" i="18" a="1"/>
  <c r="T35" i="18" s="1"/>
  <c r="T72" i="18" a="1"/>
  <c r="T72" i="18" s="1"/>
  <c r="T16" i="18" a="1"/>
  <c r="T16" i="18" s="1"/>
  <c r="T15" i="18" a="1"/>
  <c r="T15" i="18" s="1"/>
  <c r="T36" i="18" a="1"/>
  <c r="T36" i="18" s="1"/>
  <c r="T9" i="18" a="1"/>
  <c r="T9" i="18" s="1"/>
  <c r="T94" i="18" a="1"/>
  <c r="T94" i="18" s="1"/>
  <c r="T42" i="18" a="1"/>
  <c r="T42" i="18" s="1"/>
  <c r="T3" i="18" a="1"/>
  <c r="T3" i="18" s="1"/>
  <c r="T23" i="18" a="1"/>
  <c r="T23" i="18" s="1"/>
  <c r="T93" i="18" a="1"/>
  <c r="T93" i="18" s="1"/>
  <c r="T30" i="18" a="1"/>
  <c r="T30" i="18" s="1"/>
  <c r="T74" i="18" a="1"/>
  <c r="T74" i="18" s="1"/>
  <c r="T10" i="18" a="1"/>
  <c r="T10" i="18" s="1"/>
  <c r="T92" i="18" a="1"/>
  <c r="T92" i="18" s="1"/>
  <c r="T4" i="18" a="1"/>
  <c r="T4" i="18" s="1"/>
  <c r="T43" i="18" a="1"/>
  <c r="T43" i="18" s="1"/>
  <c r="T24" i="18" a="1"/>
  <c r="T24" i="18" s="1"/>
  <c r="T76" i="18" a="1"/>
  <c r="T76" i="18" s="1"/>
  <c r="T91" i="18" a="1"/>
  <c r="T91" i="18" s="1"/>
  <c r="AA24" i="20" a="1"/>
  <c r="AA24" i="20" s="1"/>
  <c r="A53" i="11"/>
  <c r="A56" i="11" s="1"/>
  <c r="A49" i="11"/>
  <c r="A52" i="11"/>
  <c r="A34" i="11"/>
  <c r="A37" i="11" s="1"/>
  <c r="A30" i="11"/>
  <c r="E26" i="20"/>
  <c r="AD26" i="20" s="1"/>
  <c r="E27" i="20"/>
  <c r="AD27" i="20" s="1"/>
  <c r="E19" i="20"/>
  <c r="AD19" i="20" s="1"/>
  <c r="E16" i="20"/>
  <c r="AD16" i="20" s="1"/>
  <c r="E28" i="20"/>
  <c r="AD28" i="20" s="1"/>
  <c r="E29" i="20"/>
  <c r="AD29" i="20" s="1"/>
  <c r="E17" i="20"/>
  <c r="AD17" i="20" s="1"/>
  <c r="E18" i="20"/>
  <c r="AD18" i="20" s="1"/>
  <c r="E9" i="20"/>
  <c r="AD9" i="20" s="1"/>
  <c r="E8" i="20"/>
  <c r="AD8" i="20" s="1"/>
  <c r="J13" i="27" l="1" a="1"/>
  <c r="J13" i="27" s="1"/>
  <c r="I10" i="27" a="1"/>
  <c r="I10" i="27" s="1"/>
  <c r="K10" i="27" s="1"/>
  <c r="J6" i="27" a="1"/>
  <c r="J6" i="27" s="1"/>
  <c r="I6" i="27" a="1"/>
  <c r="I6" i="27" s="1"/>
  <c r="K6" i="27" s="1"/>
  <c r="J8" i="27" a="1"/>
  <c r="J8" i="27" s="1"/>
  <c r="I4" i="27" a="1"/>
  <c r="I4" i="27" s="1"/>
  <c r="K4" i="27" s="1"/>
  <c r="J19" i="27" a="1"/>
  <c r="J19" i="27" s="1"/>
  <c r="I16" i="27" a="1"/>
  <c r="I16" i="27" s="1"/>
  <c r="K16" i="27" s="1"/>
  <c r="J10" i="27" a="1"/>
  <c r="J10" i="27" s="1"/>
  <c r="I13" i="27" a="1"/>
  <c r="I13" i="27" s="1"/>
  <c r="K13" i="27" s="1"/>
  <c r="J14" i="27" a="1"/>
  <c r="J14" i="27" s="1"/>
  <c r="I24" i="27" a="1"/>
  <c r="I24" i="27" s="1"/>
  <c r="K24" i="27" s="1"/>
  <c r="I17" i="27" a="1"/>
  <c r="I17" i="27" s="1"/>
  <c r="K17" i="27" s="1"/>
  <c r="J21" i="27" a="1"/>
  <c r="J21" i="27" s="1"/>
  <c r="I14" i="27" a="1"/>
  <c r="I14" i="27" s="1"/>
  <c r="K14" i="27" s="1"/>
  <c r="J15" i="27" a="1"/>
  <c r="J15" i="27" s="1"/>
  <c r="I23" i="27" a="1"/>
  <c r="I23" i="27" s="1"/>
  <c r="K23" i="27" s="1"/>
  <c r="I9" i="27" a="1"/>
  <c r="I9" i="27" s="1"/>
  <c r="K9" i="27" s="1"/>
  <c r="I19" i="27" a="1"/>
  <c r="I19" i="27" s="1"/>
  <c r="K19" i="27" s="1"/>
  <c r="J9" i="27" a="1"/>
  <c r="J9" i="27" s="1"/>
  <c r="J20" i="27" a="1"/>
  <c r="J20" i="27" s="1"/>
  <c r="J3" i="27" a="1"/>
  <c r="J3" i="27" s="1"/>
  <c r="J16" i="27" a="1"/>
  <c r="J16" i="27" s="1"/>
  <c r="I22" i="27" a="1"/>
  <c r="I22" i="27" s="1"/>
  <c r="K22" i="27" s="1"/>
  <c r="J22" i="27" a="1"/>
  <c r="J22" i="27" s="1"/>
  <c r="J4" i="27" a="1"/>
  <c r="J4" i="27" s="1"/>
  <c r="I21" i="27" a="1"/>
  <c r="I21" i="27" s="1"/>
  <c r="K21" i="27" s="1"/>
  <c r="I8" i="27" a="1"/>
  <c r="I8" i="27" s="1"/>
  <c r="K8" i="27" s="1"/>
  <c r="J5" i="27" a="1"/>
  <c r="J5" i="27" s="1"/>
  <c r="J17" i="27" a="1"/>
  <c r="J17" i="27" s="1"/>
  <c r="I20" i="27" a="1"/>
  <c r="I20" i="27" s="1"/>
  <c r="K20" i="27" s="1"/>
  <c r="I7" i="27" a="1"/>
  <c r="I7" i="27" s="1"/>
  <c r="K7" i="27" s="1"/>
  <c r="I3" i="27" a="1"/>
  <c r="I3" i="27" s="1"/>
  <c r="K3" i="27" s="1"/>
  <c r="I15" i="27" a="1"/>
  <c r="I15" i="27" s="1"/>
  <c r="K15" i="27" s="1"/>
  <c r="J7" i="27" a="1"/>
  <c r="J7" i="27" s="1"/>
  <c r="J18" i="27" a="1"/>
  <c r="J18" i="27" s="1"/>
  <c r="I18" i="27" a="1"/>
  <c r="I18" i="27" s="1"/>
  <c r="K18" i="27" s="1"/>
  <c r="I5" i="27" a="1"/>
  <c r="I5" i="27" s="1"/>
  <c r="K5" i="27" s="1"/>
  <c r="J23" i="27" a="1"/>
  <c r="J23" i="27" s="1"/>
  <c r="J11" i="27" a="1"/>
  <c r="J11" i="27" s="1"/>
  <c r="J24" i="27" a="1"/>
  <c r="J24" i="27" s="1"/>
  <c r="I12" i="27" a="1"/>
  <c r="I12" i="27" s="1"/>
  <c r="K12" i="27" s="1"/>
  <c r="J12" i="27" a="1"/>
  <c r="J12" i="27" s="1"/>
  <c r="I11" i="27" a="1"/>
  <c r="I11" i="27" s="1"/>
  <c r="K11" i="27" s="1"/>
  <c r="F44" i="11"/>
  <c r="A55" i="11"/>
  <c r="A36" i="11"/>
  <c r="F25" i="11"/>
  <c r="A14" i="11"/>
  <c r="A8" i="11"/>
  <c r="BE1" i="11"/>
  <c r="A6" i="11" s="1"/>
  <c r="BF1" i="11"/>
  <c r="F47" i="11" l="1"/>
  <c r="F43" i="11"/>
  <c r="F24" i="11"/>
  <c r="F28" i="11"/>
  <c r="A5" i="11"/>
  <c r="A9" i="11"/>
  <c r="A12" i="11" s="1"/>
  <c r="A15" i="11" s="1"/>
  <c r="A18" i="11" s="1"/>
  <c r="F6" i="11" s="1"/>
  <c r="F9" i="11" s="1"/>
  <c r="F12" i="11" s="1"/>
  <c r="F15" i="11" s="1"/>
  <c r="F18" i="11" s="1"/>
  <c r="F17" i="11" s="1"/>
  <c r="D220" i="2"/>
  <c r="F220" i="2" s="1"/>
  <c r="D219" i="2"/>
  <c r="F219" i="2" s="1"/>
  <c r="D218" i="2"/>
  <c r="F218" i="2" s="1"/>
  <c r="D217" i="2"/>
  <c r="F217" i="2" s="1"/>
  <c r="D216" i="2"/>
  <c r="F216" i="2" s="1"/>
  <c r="D215" i="2"/>
  <c r="F215" i="2" s="1"/>
  <c r="D214" i="2"/>
  <c r="F214" i="2" s="1"/>
  <c r="D213" i="2"/>
  <c r="F213" i="2" s="1"/>
  <c r="D212" i="2"/>
  <c r="F212" i="2" s="1"/>
  <c r="H211" i="2"/>
  <c r="H213" i="2" s="1"/>
  <c r="D211" i="2"/>
  <c r="F211" i="2" s="1"/>
  <c r="W204" i="2"/>
  <c r="W206" i="2" s="1"/>
  <c r="K204" i="2"/>
  <c r="E204" i="2"/>
  <c r="Z206" i="2" s="1"/>
  <c r="W200" i="2"/>
  <c r="T200" i="2"/>
  <c r="AC200" i="2" s="1"/>
  <c r="E200" i="2"/>
  <c r="B200" i="2"/>
  <c r="K200" i="2" s="1"/>
  <c r="AC198" i="2"/>
  <c r="W194" i="2"/>
  <c r="Z194" i="2" s="1"/>
  <c r="E194" i="2"/>
  <c r="H194" i="2" s="1"/>
  <c r="AC190" i="2"/>
  <c r="T194" i="2" s="1"/>
  <c r="N190" i="2"/>
  <c r="B194" i="2" s="1"/>
  <c r="AC188" i="2"/>
  <c r="N188" i="2"/>
  <c r="K190" i="2" s="1"/>
  <c r="H180" i="2"/>
  <c r="T178" i="2"/>
  <c r="H178" i="2"/>
  <c r="T176" i="2"/>
  <c r="T169" i="2"/>
  <c r="K169" i="2"/>
  <c r="Z151" i="2"/>
  <c r="Z158" i="2" s="1"/>
  <c r="H151" i="2"/>
  <c r="N158" i="2" s="1"/>
  <c r="H145" i="2"/>
  <c r="S143" i="2"/>
  <c r="H136" i="2"/>
  <c r="S134" i="2"/>
  <c r="H134" i="2"/>
  <c r="V130" i="2"/>
  <c r="H130" i="2"/>
  <c r="S128" i="2"/>
  <c r="H128" i="2"/>
  <c r="S122" i="2"/>
  <c r="P116" i="2"/>
  <c r="H116" i="2"/>
  <c r="D110" i="2"/>
  <c r="F110" i="2" s="1"/>
  <c r="D109" i="2"/>
  <c r="F109" i="2" s="1"/>
  <c r="D108" i="2"/>
  <c r="F108" i="2" s="1"/>
  <c r="D107" i="2"/>
  <c r="F107" i="2" s="1"/>
  <c r="D106" i="2"/>
  <c r="F106" i="2" s="1"/>
  <c r="D105" i="2"/>
  <c r="F105" i="2" s="1"/>
  <c r="D104" i="2"/>
  <c r="F104" i="2" s="1"/>
  <c r="D103" i="2"/>
  <c r="F103" i="2" s="1"/>
  <c r="D102" i="2"/>
  <c r="F102" i="2" s="1"/>
  <c r="H101" i="2"/>
  <c r="H103" i="2" s="1"/>
  <c r="D101" i="2"/>
  <c r="F101" i="2" s="1"/>
  <c r="S97" i="2"/>
  <c r="S99" i="2" s="1"/>
  <c r="S93" i="2"/>
  <c r="E93" i="2"/>
  <c r="U87" i="2"/>
  <c r="U89" i="2" s="1"/>
  <c r="I87" i="2"/>
  <c r="Y82" i="2"/>
  <c r="H82" i="2"/>
  <c r="AD79" i="2"/>
  <c r="M79" i="2"/>
  <c r="AD78" i="2"/>
  <c r="M78" i="2"/>
  <c r="AD77" i="2"/>
  <c r="S82" i="2" s="1"/>
  <c r="V82" i="2" s="1"/>
  <c r="Z77" i="2"/>
  <c r="M77" i="2"/>
  <c r="B82" i="2" s="1"/>
  <c r="I77" i="2"/>
  <c r="AD76" i="2"/>
  <c r="M76" i="2"/>
  <c r="F59" i="2"/>
  <c r="B59" i="2"/>
  <c r="S57" i="2" s="1"/>
  <c r="N46" i="2"/>
  <c r="H46" i="2"/>
  <c r="N44" i="2"/>
  <c r="H50" i="2" s="1"/>
  <c r="H44" i="2"/>
  <c r="B50" i="2" s="1"/>
  <c r="N50" i="2" s="1"/>
  <c r="AI42" i="2"/>
  <c r="AC42" i="2"/>
  <c r="AI40" i="2"/>
  <c r="AC46" i="2" s="1"/>
  <c r="AC40" i="2"/>
  <c r="W46" i="2" s="1"/>
  <c r="E24" i="2"/>
  <c r="L22" i="2"/>
  <c r="L20" i="2"/>
  <c r="L18" i="2"/>
  <c r="B24" i="2" s="1"/>
  <c r="S116" i="2" l="1"/>
  <c r="F50" i="11"/>
  <c r="F46" i="11"/>
  <c r="F27" i="11"/>
  <c r="F31" i="11"/>
  <c r="A17" i="11"/>
  <c r="A11" i="11"/>
  <c r="F8" i="11"/>
  <c r="F11" i="11"/>
  <c r="F14" i="11"/>
  <c r="F5" i="11"/>
  <c r="K6" i="11"/>
  <c r="K5" i="11" s="1"/>
  <c r="K82" i="2"/>
  <c r="N82" i="2" s="1"/>
  <c r="V143" i="2"/>
  <c r="K198" i="2"/>
  <c r="V134" i="2"/>
  <c r="J59" i="2"/>
  <c r="B68" i="2"/>
  <c r="S68" i="2"/>
  <c r="F68" i="2"/>
  <c r="W68" i="2"/>
  <c r="W176" i="2"/>
  <c r="H217" i="2"/>
  <c r="H215" i="2"/>
  <c r="H107" i="2"/>
  <c r="H105" i="2"/>
  <c r="AI46" i="2"/>
  <c r="AI48" i="2" s="1"/>
  <c r="L24" i="2"/>
  <c r="AC194" i="2"/>
  <c r="V128" i="2"/>
  <c r="AF198" i="2"/>
  <c r="V93" i="2"/>
  <c r="T171" i="2"/>
  <c r="AB82" i="2"/>
  <c r="AE82" i="2" s="1"/>
  <c r="K210" i="2"/>
  <c r="K194" i="2"/>
  <c r="N192" i="2" s="1"/>
  <c r="W208" i="2"/>
  <c r="W210" i="2"/>
  <c r="S103" i="2"/>
  <c r="S101" i="2"/>
  <c r="V99" i="2" s="1"/>
  <c r="K154" i="2"/>
  <c r="W160" i="2"/>
  <c r="W154" i="2"/>
  <c r="K162" i="2"/>
  <c r="H156" i="2"/>
  <c r="W57" i="2"/>
  <c r="AA57" i="2" s="1"/>
  <c r="T156" i="2"/>
  <c r="W156" i="2"/>
  <c r="H158" i="2"/>
  <c r="H160" i="2"/>
  <c r="V97" i="2"/>
  <c r="K160" i="2"/>
  <c r="H154" i="2"/>
  <c r="T154" i="2"/>
  <c r="H162" i="2"/>
  <c r="Z190" i="2"/>
  <c r="T162" i="2"/>
  <c r="K156" i="2"/>
  <c r="W162" i="2"/>
  <c r="K158" i="2"/>
  <c r="T160" i="2"/>
  <c r="T158" i="2"/>
  <c r="W158" i="2"/>
  <c r="F53" i="11" l="1"/>
  <c r="F49" i="11"/>
  <c r="F34" i="11"/>
  <c r="F30" i="11"/>
  <c r="K9" i="11"/>
  <c r="K8" i="11" s="1"/>
  <c r="AH82" i="2"/>
  <c r="J66" i="2"/>
  <c r="AA66" i="2"/>
  <c r="AE57" i="2"/>
  <c r="K212" i="2"/>
  <c r="AC192" i="2"/>
  <c r="AF192" i="2" s="1"/>
  <c r="Z204" i="2"/>
  <c r="Z208" i="2"/>
  <c r="Z210" i="2" s="1"/>
  <c r="F56" i="11" l="1"/>
  <c r="F52" i="11"/>
  <c r="F33" i="11"/>
  <c r="F37" i="11"/>
  <c r="K12" i="11"/>
  <c r="K11" i="11" s="1"/>
  <c r="AA68" i="2"/>
  <c r="F55" i="11" l="1"/>
  <c r="K44" i="11"/>
  <c r="F36" i="11"/>
  <c r="K25" i="11"/>
  <c r="K15" i="11"/>
  <c r="K14" i="11" s="1"/>
  <c r="K47" i="11" l="1"/>
  <c r="K43" i="11"/>
  <c r="K24" i="11"/>
  <c r="K28" i="11"/>
  <c r="K18" i="11"/>
  <c r="K17" i="11" s="1"/>
  <c r="K50" i="11" l="1"/>
  <c r="K46" i="11"/>
  <c r="K27" i="11"/>
  <c r="K31" i="11"/>
  <c r="P6" i="11"/>
  <c r="P5" i="11" s="1"/>
  <c r="K49" i="11" l="1"/>
  <c r="K53" i="11"/>
  <c r="K34" i="11"/>
  <c r="K30" i="11"/>
  <c r="P9" i="11"/>
  <c r="P8" i="11" s="1"/>
  <c r="K52" i="11" l="1"/>
  <c r="K56" i="11"/>
  <c r="K33" i="11"/>
  <c r="K37" i="11"/>
  <c r="P12" i="11"/>
  <c r="P11" i="11" s="1"/>
  <c r="K55" i="11" l="1"/>
  <c r="P44" i="11"/>
  <c r="P25" i="11"/>
  <c r="K36" i="11"/>
  <c r="P15" i="11"/>
  <c r="P14" i="11" s="1"/>
  <c r="P43" i="11" l="1"/>
  <c r="P47" i="11"/>
  <c r="P28" i="11"/>
  <c r="P24" i="11"/>
  <c r="P18" i="11"/>
  <c r="P17" i="11" s="1"/>
  <c r="P50" i="11" l="1"/>
  <c r="P46" i="11"/>
  <c r="P31" i="11"/>
  <c r="P27" i="11"/>
  <c r="U6" i="11"/>
  <c r="U5" i="11" s="1"/>
  <c r="P49" i="11" l="1"/>
  <c r="P53" i="11"/>
  <c r="P34" i="11"/>
  <c r="P30" i="11"/>
  <c r="U9" i="11"/>
  <c r="U8" i="11" s="1"/>
  <c r="P52" i="11" l="1"/>
  <c r="P56" i="11"/>
  <c r="P33" i="11"/>
  <c r="P37" i="11"/>
  <c r="U12" i="11"/>
  <c r="U11" i="11" s="1"/>
  <c r="P55" i="11" l="1"/>
  <c r="U44" i="11"/>
  <c r="U25" i="11"/>
  <c r="P36" i="11"/>
  <c r="U15" i="11"/>
  <c r="U14" i="11" s="1"/>
  <c r="U43" i="11" l="1"/>
  <c r="U47" i="11"/>
  <c r="U24" i="11"/>
  <c r="U28" i="11"/>
  <c r="U18" i="11"/>
  <c r="U17" i="11" s="1"/>
  <c r="U50" i="11" l="1"/>
  <c r="U46" i="11"/>
  <c r="U31" i="11"/>
  <c r="U27" i="11"/>
  <c r="Z6" i="11"/>
  <c r="U53" i="11" l="1"/>
  <c r="U49" i="11"/>
  <c r="U30" i="11"/>
  <c r="U34" i="11"/>
  <c r="Z9" i="11"/>
  <c r="Z8" i="11" s="1"/>
  <c r="Z5" i="11"/>
  <c r="U56" i="11" l="1"/>
  <c r="U52" i="11"/>
  <c r="U37" i="11"/>
  <c r="U33" i="11"/>
  <c r="Z12" i="11"/>
  <c r="Z11" i="11" s="1"/>
  <c r="U55" i="11" l="1"/>
  <c r="Z44" i="11"/>
  <c r="U36" i="11"/>
  <c r="Z25" i="11"/>
  <c r="Z15" i="11"/>
  <c r="Z14" i="11" s="1"/>
  <c r="Z47" i="11" l="1"/>
  <c r="Z43" i="11"/>
  <c r="Z24" i="11"/>
  <c r="Z28" i="11"/>
  <c r="Z18" i="11"/>
  <c r="Z17" i="11" s="1"/>
  <c r="Z50" i="11" l="1"/>
  <c r="Z46" i="11"/>
  <c r="Z31" i="11"/>
  <c r="Z27" i="11"/>
  <c r="AE6" i="11"/>
  <c r="AE5" i="11" s="1"/>
  <c r="Z53" i="11" l="1"/>
  <c r="Z49" i="11"/>
  <c r="Z30" i="11"/>
  <c r="Z34" i="11"/>
  <c r="AE9" i="11"/>
  <c r="AE8" i="11" s="1"/>
  <c r="Z56" i="11" l="1"/>
  <c r="Z52" i="11"/>
  <c r="Z33" i="11"/>
  <c r="Z37" i="11"/>
  <c r="AE12" i="11"/>
  <c r="AE11" i="11" s="1"/>
  <c r="Z55" i="11" l="1"/>
  <c r="AE44" i="11"/>
  <c r="AE25" i="11"/>
  <c r="Z36" i="11"/>
  <c r="AE15" i="11"/>
  <c r="AE14" i="11" s="1"/>
  <c r="AE43" i="11" l="1"/>
  <c r="AE47" i="11"/>
  <c r="AE24" i="11"/>
  <c r="AE28" i="11"/>
  <c r="AE18" i="11"/>
  <c r="AE17" i="11" s="1"/>
  <c r="AE50" i="11" l="1"/>
  <c r="AE46" i="11"/>
  <c r="AE31" i="11"/>
  <c r="AE27" i="11"/>
  <c r="AJ6" i="11"/>
  <c r="AJ5" i="11" s="1"/>
  <c r="AJ9" i="11" l="1"/>
  <c r="AJ8" i="11" s="1"/>
  <c r="AE53" i="11"/>
  <c r="AE49" i="11"/>
  <c r="AE34" i="11"/>
  <c r="AE30" i="11"/>
  <c r="AJ12" i="11" l="1"/>
  <c r="AJ11" i="11" s="1"/>
  <c r="AE56" i="11"/>
  <c r="AE52" i="11"/>
  <c r="AE33" i="11"/>
  <c r="AE37" i="11"/>
  <c r="AJ15" i="11"/>
  <c r="AJ14" i="11" s="1"/>
  <c r="AJ44" i="11" l="1"/>
  <c r="AE55" i="11"/>
  <c r="AJ25" i="11"/>
  <c r="AE36" i="11"/>
  <c r="AJ18" i="11"/>
  <c r="AJ43" i="11" l="1"/>
  <c r="AJ47" i="11"/>
  <c r="AJ28" i="11"/>
  <c r="AJ24" i="11"/>
  <c r="AO6" i="11"/>
  <c r="AO5" i="11" s="1"/>
  <c r="AJ17" i="11"/>
  <c r="BE5" i="11" l="1"/>
  <c r="AJ46" i="11"/>
  <c r="AJ50" i="11"/>
  <c r="AJ49" i="11" s="1"/>
  <c r="AJ31" i="11"/>
  <c r="AJ27" i="11"/>
  <c r="AO9" i="11"/>
  <c r="AJ53" i="11" l="1"/>
  <c r="AJ34" i="11"/>
  <c r="AJ30" i="11"/>
  <c r="BE8" i="11"/>
  <c r="AO8" i="11"/>
  <c r="AO12" i="11"/>
  <c r="AJ52" i="11" l="1"/>
  <c r="AJ56" i="11"/>
  <c r="AJ37" i="11"/>
  <c r="AJ33" i="11"/>
  <c r="BE11" i="11"/>
  <c r="AO11" i="11"/>
  <c r="AO15" i="11"/>
  <c r="AJ55" i="11" l="1"/>
  <c r="AO44" i="11"/>
  <c r="AO43" i="11" s="1"/>
  <c r="AJ36" i="11"/>
  <c r="AO25" i="11"/>
  <c r="AO28" i="11" s="1"/>
  <c r="BE14" i="11"/>
  <c r="AO14" i="11"/>
  <c r="AO18" i="11"/>
  <c r="AO17" i="11" s="1"/>
  <c r="AO47" i="11" l="1"/>
  <c r="BE43" i="11"/>
  <c r="AO24" i="11"/>
  <c r="BE24" i="11"/>
  <c r="BE17" i="11"/>
  <c r="AK1" i="18" s="1"/>
  <c r="AJ47" i="18" l="1"/>
  <c r="AK47" i="18" s="1"/>
  <c r="AM47" i="18" s="1"/>
  <c r="AJ31" i="18"/>
  <c r="AK31" i="18" s="1"/>
  <c r="AM31" i="18" s="1"/>
  <c r="AJ15" i="18"/>
  <c r="AK15" i="18" s="1"/>
  <c r="AL15" i="18" s="1"/>
  <c r="AJ29" i="18"/>
  <c r="AK29" i="18" s="1"/>
  <c r="AL29" i="18" s="1"/>
  <c r="AJ13" i="18"/>
  <c r="AK13" i="18" s="1"/>
  <c r="AL13" i="18" s="1"/>
  <c r="AJ40" i="18"/>
  <c r="AK40" i="18" s="1"/>
  <c r="AL40" i="18" s="1"/>
  <c r="AJ22" i="18"/>
  <c r="AK22" i="18" s="1"/>
  <c r="AL22" i="18" s="1"/>
  <c r="AJ5" i="18"/>
  <c r="AK5" i="18" s="1"/>
  <c r="AM5" i="18" s="1"/>
  <c r="AJ4" i="18"/>
  <c r="AK4" i="18" s="1"/>
  <c r="AM4" i="18" s="1"/>
  <c r="AJ3" i="18"/>
  <c r="AK3" i="18" s="1"/>
  <c r="AL3" i="18" s="1"/>
  <c r="AJ34" i="18"/>
  <c r="AK34" i="18" s="1"/>
  <c r="AM34" i="18" s="1"/>
  <c r="AJ17" i="18"/>
  <c r="AK17" i="18" s="1"/>
  <c r="AM17" i="18" s="1"/>
  <c r="AJ46" i="18"/>
  <c r="AK46" i="18" s="1"/>
  <c r="AL46" i="18" s="1"/>
  <c r="AJ30" i="18"/>
  <c r="AK30" i="18" s="1"/>
  <c r="AL30" i="18" s="1"/>
  <c r="AJ14" i="18"/>
  <c r="AK14" i="18" s="1"/>
  <c r="AM14" i="18" s="1"/>
  <c r="AJ45" i="18"/>
  <c r="AK45" i="18" s="1"/>
  <c r="AL45" i="18" s="1"/>
  <c r="AJ41" i="18"/>
  <c r="AK41" i="18" s="1"/>
  <c r="AM41" i="18" s="1"/>
  <c r="AJ23" i="18"/>
  <c r="AK23" i="18" s="1"/>
  <c r="AJ38" i="18"/>
  <c r="AK38" i="18" s="1"/>
  <c r="AJ36" i="18"/>
  <c r="AK36" i="18" s="1"/>
  <c r="AL36" i="18" s="1"/>
  <c r="AJ19" i="18"/>
  <c r="AK19" i="18" s="1"/>
  <c r="AM19" i="18" s="1"/>
  <c r="AJ16" i="18"/>
  <c r="AK16" i="18" s="1"/>
  <c r="AM16" i="18" s="1"/>
  <c r="AJ44" i="18"/>
  <c r="AK44" i="18" s="1"/>
  <c r="AL44" i="18" s="1"/>
  <c r="AJ28" i="18"/>
  <c r="AK28" i="18" s="1"/>
  <c r="AL28" i="18" s="1"/>
  <c r="AJ12" i="18"/>
  <c r="AK12" i="18" s="1"/>
  <c r="AL12" i="18" s="1"/>
  <c r="AJ26" i="18"/>
  <c r="AK26" i="18" s="1"/>
  <c r="AM26" i="18" s="1"/>
  <c r="AJ25" i="18"/>
  <c r="AK25" i="18" s="1"/>
  <c r="AM25" i="18" s="1"/>
  <c r="AJ24" i="18"/>
  <c r="AK24" i="18" s="1"/>
  <c r="AM24" i="18" s="1"/>
  <c r="AJ7" i="18"/>
  <c r="AK7" i="18" s="1"/>
  <c r="AM7" i="18" s="1"/>
  <c r="AJ37" i="18"/>
  <c r="AK37" i="18" s="1"/>
  <c r="AM37" i="18" s="1"/>
  <c r="AJ35" i="18"/>
  <c r="AK35" i="18" s="1"/>
  <c r="AL35" i="18" s="1"/>
  <c r="AJ18" i="18"/>
  <c r="AK18" i="18" s="1"/>
  <c r="AL18" i="18" s="1"/>
  <c r="AJ32" i="18"/>
  <c r="AK32" i="18" s="1"/>
  <c r="AL32" i="18" s="1"/>
  <c r="AJ43" i="18"/>
  <c r="AK43" i="18" s="1"/>
  <c r="AL43" i="18" s="1"/>
  <c r="AJ27" i="18"/>
  <c r="AK27" i="18" s="1"/>
  <c r="AM27" i="18" s="1"/>
  <c r="AJ11" i="18"/>
  <c r="AK11" i="18" s="1"/>
  <c r="AL11" i="18" s="1"/>
  <c r="AJ42" i="18"/>
  <c r="AK42" i="18" s="1"/>
  <c r="AM42" i="18" s="1"/>
  <c r="AJ10" i="18"/>
  <c r="AK10" i="18" s="1"/>
  <c r="AM10" i="18" s="1"/>
  <c r="AJ9" i="18"/>
  <c r="AK9" i="18" s="1"/>
  <c r="AL9" i="18" s="1"/>
  <c r="AJ8" i="18"/>
  <c r="AK8" i="18" s="1"/>
  <c r="AM8" i="18" s="1"/>
  <c r="AJ39" i="18"/>
  <c r="AK39" i="18" s="1"/>
  <c r="AL39" i="18" s="1"/>
  <c r="AJ6" i="18"/>
  <c r="AK6" i="18" s="1"/>
  <c r="AL6" i="18" s="1"/>
  <c r="AJ21" i="18"/>
  <c r="AK21" i="18" s="1"/>
  <c r="AL21" i="18" s="1"/>
  <c r="AJ20" i="18"/>
  <c r="AK20" i="18" s="1"/>
  <c r="AM20" i="18" s="1"/>
  <c r="AJ33" i="18"/>
  <c r="AK33" i="18" s="1"/>
  <c r="AM33" i="18" s="1"/>
  <c r="AO50" i="11"/>
  <c r="AO49" i="11" s="1"/>
  <c r="AO46" i="11"/>
  <c r="BE46" i="11"/>
  <c r="AO31" i="11"/>
  <c r="AO27" i="11"/>
  <c r="BE27" i="11"/>
  <c r="AM22" i="18" l="1"/>
  <c r="AM40" i="18"/>
  <c r="AM9" i="18"/>
  <c r="AM36" i="18"/>
  <c r="AM6" i="18"/>
  <c r="AM12" i="18"/>
  <c r="AM28" i="18"/>
  <c r="AM44" i="18"/>
  <c r="AM11" i="18"/>
  <c r="AM13" i="18"/>
  <c r="AM21" i="18"/>
  <c r="AM29" i="18"/>
  <c r="AL23" i="18"/>
  <c r="AM23" i="18"/>
  <c r="AL38" i="18"/>
  <c r="AM38" i="18"/>
  <c r="AM32" i="18"/>
  <c r="AM46" i="18"/>
  <c r="AM18" i="18"/>
  <c r="AM43" i="18"/>
  <c r="AM45" i="18"/>
  <c r="AM30" i="18"/>
  <c r="AM39" i="18"/>
  <c r="AM3" i="18"/>
  <c r="AM15" i="18"/>
  <c r="AM35" i="18"/>
  <c r="AL14" i="18"/>
  <c r="AL20" i="18"/>
  <c r="AL26" i="18"/>
  <c r="AL5" i="18"/>
  <c r="AL47" i="18"/>
  <c r="AL17" i="18"/>
  <c r="AL4" i="18"/>
  <c r="AL24" i="18"/>
  <c r="AL25" i="18"/>
  <c r="AL31" i="18"/>
  <c r="AL42" i="18"/>
  <c r="AL27" i="18"/>
  <c r="AL41" i="18"/>
  <c r="AL8" i="18"/>
  <c r="AL37" i="18"/>
  <c r="AL10" i="18"/>
  <c r="AL34" i="18"/>
  <c r="AL7" i="18"/>
  <c r="AL19" i="18"/>
  <c r="AL16" i="18"/>
  <c r="AL33" i="18"/>
  <c r="AO53" i="11"/>
  <c r="BE49" i="11"/>
  <c r="AO34" i="11"/>
  <c r="AO33" i="11" s="1"/>
  <c r="BE30" i="11"/>
  <c r="C3" i="18" l="1" a="1"/>
  <c r="C3" i="18" s="1"/>
  <c r="AN3" i="18" s="1"/>
  <c r="C30" i="18" a="1"/>
  <c r="C30" i="18" s="1"/>
  <c r="AN30" i="18" s="1"/>
  <c r="C33" i="18" a="1"/>
  <c r="C33" i="18" s="1"/>
  <c r="AN33" i="18" s="1"/>
  <c r="C91" i="18" a="1"/>
  <c r="C91" i="18" s="1"/>
  <c r="AN91" i="18" s="1"/>
  <c r="A78" i="18" a="1"/>
  <c r="A78" i="18" s="1"/>
  <c r="B78" i="18" s="1"/>
  <c r="C93" i="18" a="1"/>
  <c r="C93" i="18" s="1"/>
  <c r="AN93" i="18" s="1"/>
  <c r="A58" i="18" a="1"/>
  <c r="A58" i="18" s="1"/>
  <c r="B58" i="18" s="1"/>
  <c r="A72" i="18" a="1"/>
  <c r="A72" i="18" s="1"/>
  <c r="B72" i="18" s="1"/>
  <c r="C29" i="18" a="1"/>
  <c r="C29" i="18" s="1"/>
  <c r="AN29" i="18" s="1"/>
  <c r="C17" i="18" a="1"/>
  <c r="C17" i="18" s="1"/>
  <c r="AN17" i="18" s="1"/>
  <c r="A28" i="18" a="1"/>
  <c r="A28" i="18" s="1"/>
  <c r="B28" i="18" s="1"/>
  <c r="C92" i="18" a="1"/>
  <c r="C92" i="18" s="1"/>
  <c r="AN92" i="18" s="1"/>
  <c r="C64" i="18" a="1"/>
  <c r="C64" i="18" s="1"/>
  <c r="AN64" i="18" s="1"/>
  <c r="C65" i="18" a="1"/>
  <c r="C65" i="18" s="1"/>
  <c r="AN65" i="18" s="1"/>
  <c r="C53" i="18" a="1"/>
  <c r="C53" i="18" s="1"/>
  <c r="AN53" i="18" s="1"/>
  <c r="A15" i="18" a="1"/>
  <c r="A15" i="18" s="1"/>
  <c r="B15" i="18" s="1"/>
  <c r="C18" i="18" a="1"/>
  <c r="C18" i="18" s="1"/>
  <c r="AN18" i="18" s="1"/>
  <c r="A92" i="18" a="1"/>
  <c r="A92" i="18" s="1"/>
  <c r="B92" i="18" s="1"/>
  <c r="A4" i="18" a="1"/>
  <c r="A4" i="18" s="1"/>
  <c r="B4" i="18" s="1"/>
  <c r="C37" i="18" a="1"/>
  <c r="C37" i="18" s="1"/>
  <c r="AN37" i="18" s="1"/>
  <c r="A68" i="18" a="1"/>
  <c r="A68" i="18" s="1"/>
  <c r="B68" i="18" s="1"/>
  <c r="A80" i="18" a="1"/>
  <c r="A80" i="18" s="1"/>
  <c r="B80" i="18" s="1"/>
  <c r="C61" i="18" a="1"/>
  <c r="C61" i="18" s="1"/>
  <c r="AN61" i="18" s="1"/>
  <c r="A43" i="18" a="1"/>
  <c r="A43" i="18" s="1"/>
  <c r="B43" i="18" s="1"/>
  <c r="A37" i="18" a="1"/>
  <c r="A37" i="18" s="1"/>
  <c r="B37" i="18" s="1"/>
  <c r="A97" i="18" a="1"/>
  <c r="A97" i="18" s="1"/>
  <c r="B97" i="18" s="1"/>
  <c r="A63" i="18" a="1"/>
  <c r="A63" i="18" s="1"/>
  <c r="B63" i="18" s="1"/>
  <c r="C42" i="18" a="1"/>
  <c r="C42" i="18" s="1"/>
  <c r="AN42" i="18" s="1"/>
  <c r="C98" i="18" a="1"/>
  <c r="C98" i="18" s="1"/>
  <c r="AN98" i="18" s="1"/>
  <c r="A76" i="18" a="1"/>
  <c r="A76" i="18" s="1"/>
  <c r="B76" i="18" s="1"/>
  <c r="C16" i="18" a="1"/>
  <c r="C16" i="18" s="1"/>
  <c r="AN16" i="18" s="1"/>
  <c r="C99" i="18" a="1"/>
  <c r="C99" i="18" s="1"/>
  <c r="AN99" i="18" s="1"/>
  <c r="C20" i="18" a="1"/>
  <c r="C20" i="18" s="1"/>
  <c r="AN20" i="18" s="1"/>
  <c r="A66" i="18" a="1"/>
  <c r="A66" i="18" s="1"/>
  <c r="B66" i="18" s="1"/>
  <c r="C66" i="18" a="1"/>
  <c r="C66" i="18" s="1"/>
  <c r="AN66" i="18" s="1"/>
  <c r="C54" i="18" a="1"/>
  <c r="C54" i="18" s="1"/>
  <c r="AN54" i="18" s="1"/>
  <c r="C55" i="18" a="1"/>
  <c r="C55" i="18" s="1"/>
  <c r="AN55" i="18" s="1"/>
  <c r="C94" i="18" a="1"/>
  <c r="C94" i="18" s="1"/>
  <c r="AN94" i="18" s="1"/>
  <c r="C40" i="18" a="1"/>
  <c r="C40" i="18" s="1"/>
  <c r="AN40" i="18" s="1"/>
  <c r="C6" i="18" a="1"/>
  <c r="C6" i="18" s="1"/>
  <c r="AN6" i="18" s="1"/>
  <c r="A74" i="18" a="1"/>
  <c r="A74" i="18" s="1"/>
  <c r="B74" i="18" s="1"/>
  <c r="A44" i="18" a="1"/>
  <c r="A44" i="18" s="1"/>
  <c r="B44" i="18" s="1"/>
  <c r="A35" i="18" a="1"/>
  <c r="A35" i="18" s="1"/>
  <c r="B35" i="18" s="1"/>
  <c r="A38" i="18" a="1"/>
  <c r="A38" i="18" s="1"/>
  <c r="B38" i="18" s="1"/>
  <c r="C8" i="18" a="1"/>
  <c r="C8" i="18" s="1"/>
  <c r="AN8" i="18" s="1"/>
  <c r="C73" i="18" a="1"/>
  <c r="C73" i="18" s="1"/>
  <c r="AN73" i="18" s="1"/>
  <c r="C74" i="18" a="1"/>
  <c r="C74" i="18" s="1"/>
  <c r="AN74" i="18" s="1"/>
  <c r="D74" i="18" s="1" a="1"/>
  <c r="D74" i="18" s="1"/>
  <c r="C56" i="18" a="1"/>
  <c r="C56" i="18" s="1"/>
  <c r="AN56" i="18" s="1"/>
  <c r="C11" i="18" a="1"/>
  <c r="C11" i="18" s="1"/>
  <c r="AN11" i="18" s="1"/>
  <c r="A18" i="18" a="1"/>
  <c r="A18" i="18" s="1"/>
  <c r="B18" i="18" s="1"/>
  <c r="A23" i="18" a="1"/>
  <c r="A23" i="18" s="1"/>
  <c r="B23" i="18" s="1"/>
  <c r="C15" i="18" a="1"/>
  <c r="C15" i="18" s="1"/>
  <c r="AN15" i="18" s="1"/>
  <c r="A7" i="18" a="1"/>
  <c r="A7" i="18" s="1"/>
  <c r="B7" i="18" s="1"/>
  <c r="C34" i="18" a="1"/>
  <c r="C34" i="18" s="1"/>
  <c r="AN34" i="18" s="1"/>
  <c r="C82" i="18" a="1"/>
  <c r="C82" i="18" s="1"/>
  <c r="AN82" i="18" s="1"/>
  <c r="C28" i="18" a="1"/>
  <c r="C28" i="18" s="1"/>
  <c r="AN28" i="18" s="1"/>
  <c r="A19" i="18" a="1"/>
  <c r="A19" i="18" s="1"/>
  <c r="B19" i="18" s="1"/>
  <c r="C13" i="18" a="1"/>
  <c r="C13" i="18" s="1"/>
  <c r="AN13" i="18" s="1"/>
  <c r="C100" i="18" a="1"/>
  <c r="C100" i="18" s="1"/>
  <c r="AN100" i="18" s="1"/>
  <c r="A59" i="18" a="1"/>
  <c r="A59" i="18" s="1"/>
  <c r="B59" i="18" s="1"/>
  <c r="C80" i="18" a="1"/>
  <c r="C80" i="18" s="1"/>
  <c r="AN80" i="18" s="1"/>
  <c r="D80" i="18" s="1" a="1"/>
  <c r="D80" i="18" s="1"/>
  <c r="C58" i="18" a="1"/>
  <c r="C58" i="18" s="1"/>
  <c r="AN58" i="18" s="1"/>
  <c r="A82" i="18" a="1"/>
  <c r="A82" i="18" s="1"/>
  <c r="B82" i="18" s="1"/>
  <c r="C57" i="18" a="1"/>
  <c r="C57" i="18" s="1"/>
  <c r="AN57" i="18" s="1"/>
  <c r="A93" i="18" a="1"/>
  <c r="A93" i="18" s="1"/>
  <c r="B93" i="18" s="1"/>
  <c r="A36" i="18" a="1"/>
  <c r="A36" i="18" s="1"/>
  <c r="B36" i="18" s="1"/>
  <c r="C86" i="18" a="1"/>
  <c r="C86" i="18" s="1"/>
  <c r="AN86" i="18" s="1"/>
  <c r="C90" i="18" a="1"/>
  <c r="C90" i="18" s="1"/>
  <c r="AN90" i="18" s="1"/>
  <c r="A34" i="18" a="1"/>
  <c r="A34" i="18" s="1"/>
  <c r="B34" i="18" s="1"/>
  <c r="C9" i="18" a="1"/>
  <c r="C9" i="18" s="1"/>
  <c r="AN9" i="18" s="1"/>
  <c r="A57" i="18" a="1"/>
  <c r="A57" i="18" s="1"/>
  <c r="B57" i="18" s="1"/>
  <c r="A84" i="18" a="1"/>
  <c r="A84" i="18" s="1"/>
  <c r="B84" i="18" s="1"/>
  <c r="A30" i="18" a="1"/>
  <c r="A30" i="18" s="1"/>
  <c r="B30" i="18" s="1"/>
  <c r="A9" i="18" a="1"/>
  <c r="A9" i="18" s="1"/>
  <c r="B9" i="18" s="1"/>
  <c r="C38" i="18" a="1"/>
  <c r="C38" i="18" s="1"/>
  <c r="AN38" i="18" s="1"/>
  <c r="A79" i="18" a="1"/>
  <c r="A79" i="18" s="1"/>
  <c r="B79" i="18" s="1"/>
  <c r="C26" i="18" a="1"/>
  <c r="C26" i="18" s="1"/>
  <c r="AN26" i="18" s="1"/>
  <c r="A33" i="18" a="1"/>
  <c r="A33" i="18" s="1"/>
  <c r="B33" i="18" s="1"/>
  <c r="C24" i="18" a="1"/>
  <c r="C24" i="18" s="1"/>
  <c r="AN24" i="18" s="1"/>
  <c r="A31" i="18" a="1"/>
  <c r="A31" i="18" s="1"/>
  <c r="B31" i="18" s="1"/>
  <c r="A22" i="18" a="1"/>
  <c r="A22" i="18" s="1"/>
  <c r="B22" i="18" s="1"/>
  <c r="A26" i="18" a="1"/>
  <c r="A26" i="18" s="1"/>
  <c r="B26" i="18" s="1"/>
  <c r="C4" i="18" a="1"/>
  <c r="C4" i="18" s="1"/>
  <c r="AN4" i="18" s="1"/>
  <c r="D4" i="18" s="1" a="1"/>
  <c r="D4" i="18" s="1"/>
  <c r="A27" i="18" a="1"/>
  <c r="A27" i="18" s="1"/>
  <c r="B27" i="18" s="1"/>
  <c r="A14" i="18" a="1"/>
  <c r="A14" i="18" s="1"/>
  <c r="B14" i="18" s="1"/>
  <c r="A65" i="18" a="1"/>
  <c r="A65" i="18" s="1"/>
  <c r="B65" i="18" s="1"/>
  <c r="C87" i="18" a="1"/>
  <c r="C87" i="18" s="1"/>
  <c r="AN87" i="18" s="1"/>
  <c r="A73" i="18" a="1"/>
  <c r="A73" i="18" s="1"/>
  <c r="B73" i="18" s="1"/>
  <c r="A94" i="18" a="1"/>
  <c r="A94" i="18" s="1"/>
  <c r="B94" i="18" s="1"/>
  <c r="A21" i="18" a="1"/>
  <c r="A21" i="18" s="1"/>
  <c r="B21" i="18" s="1"/>
  <c r="A6" i="18" a="1"/>
  <c r="A6" i="18" s="1"/>
  <c r="B6" i="18" s="1"/>
  <c r="A100" i="18" a="1"/>
  <c r="A100" i="18" s="1"/>
  <c r="B100" i="18" s="1"/>
  <c r="A56" i="18" a="1"/>
  <c r="A56" i="18" s="1"/>
  <c r="B56" i="18" s="1"/>
  <c r="A11" i="18" a="1"/>
  <c r="A11" i="18" s="1"/>
  <c r="B11" i="18" s="1"/>
  <c r="A51" i="18" a="1"/>
  <c r="A51" i="18" s="1"/>
  <c r="B51" i="18" s="1"/>
  <c r="C46" i="18" a="1"/>
  <c r="C46" i="18" s="1"/>
  <c r="AN46" i="18" s="1"/>
  <c r="A52" i="18" a="1"/>
  <c r="A52" i="18" s="1"/>
  <c r="B52" i="18" s="1"/>
  <c r="A3" i="18" a="1"/>
  <c r="A3" i="18" s="1"/>
  <c r="B3" i="18" s="1"/>
  <c r="A87" i="18" a="1"/>
  <c r="A87" i="18" s="1"/>
  <c r="B87" i="18" s="1"/>
  <c r="A69" i="18" a="1"/>
  <c r="A69" i="18" s="1"/>
  <c r="B69" i="18" s="1"/>
  <c r="C81" i="18" a="1"/>
  <c r="C81" i="18" s="1"/>
  <c r="AN81" i="18" s="1"/>
  <c r="A46" i="18" a="1"/>
  <c r="A46" i="18" s="1"/>
  <c r="B46" i="18" s="1"/>
  <c r="C50" i="18" a="1"/>
  <c r="C50" i="18" s="1"/>
  <c r="AN50" i="18" s="1"/>
  <c r="A48" i="18" a="1"/>
  <c r="A48" i="18" s="1"/>
  <c r="B48" i="18" s="1"/>
  <c r="A75" i="18" a="1"/>
  <c r="A75" i="18" s="1"/>
  <c r="B75" i="18" s="1"/>
  <c r="A40" i="18" a="1"/>
  <c r="A40" i="18" s="1"/>
  <c r="B40" i="18" s="1"/>
  <c r="A86" i="18" a="1"/>
  <c r="A86" i="18" s="1"/>
  <c r="B86" i="18" s="1"/>
  <c r="A42" i="18" a="1"/>
  <c r="A42" i="18" s="1"/>
  <c r="B42" i="18" s="1"/>
  <c r="A55" i="18" a="1"/>
  <c r="A55" i="18" s="1"/>
  <c r="B55" i="18" s="1"/>
  <c r="C70" i="18" a="1"/>
  <c r="C70" i="18" s="1"/>
  <c r="AN70" i="18" s="1"/>
  <c r="C67" i="18" a="1"/>
  <c r="C67" i="18" s="1"/>
  <c r="AN67" i="18" s="1"/>
  <c r="C27" i="18" a="1"/>
  <c r="C27" i="18" s="1"/>
  <c r="AN27" i="18" s="1"/>
  <c r="D27" i="18" s="1" a="1"/>
  <c r="D27" i="18" s="1"/>
  <c r="C47" i="18" a="1"/>
  <c r="C47" i="18" s="1"/>
  <c r="AN47" i="18" s="1"/>
  <c r="C35" i="18" a="1"/>
  <c r="C35" i="18" s="1"/>
  <c r="AN35" i="18" s="1"/>
  <c r="A67" i="18" a="1"/>
  <c r="A67" i="18" s="1"/>
  <c r="B67" i="18" s="1"/>
  <c r="C19" i="18" a="1"/>
  <c r="C19" i="18" s="1"/>
  <c r="AN19" i="18" s="1"/>
  <c r="C69" i="18" a="1"/>
  <c r="C69" i="18" s="1"/>
  <c r="AN69" i="18" s="1"/>
  <c r="C31" i="18" a="1"/>
  <c r="C31" i="18" s="1"/>
  <c r="AN31" i="18" s="1"/>
  <c r="C60" i="18" a="1"/>
  <c r="C60" i="18" s="1"/>
  <c r="AN60" i="18" s="1"/>
  <c r="C5" i="18" a="1"/>
  <c r="C5" i="18" s="1"/>
  <c r="AN5" i="18" s="1"/>
  <c r="C12" i="18" a="1"/>
  <c r="C12" i="18" s="1"/>
  <c r="AN12" i="18" s="1"/>
  <c r="C10" i="18" a="1"/>
  <c r="C10" i="18" s="1"/>
  <c r="AN10" i="18" s="1"/>
  <c r="A49" i="18" a="1"/>
  <c r="A49" i="18" s="1"/>
  <c r="B49" i="18" s="1"/>
  <c r="A16" i="18" a="1"/>
  <c r="A16" i="18" s="1"/>
  <c r="B16" i="18" s="1"/>
  <c r="A64" i="18" a="1"/>
  <c r="A64" i="18" s="1"/>
  <c r="B64" i="18" s="1"/>
  <c r="A90" i="18" a="1"/>
  <c r="A90" i="18" s="1"/>
  <c r="B90" i="18" s="1"/>
  <c r="A5" i="18" a="1"/>
  <c r="A5" i="18" s="1"/>
  <c r="B5" i="18" s="1"/>
  <c r="C36" i="18" a="1"/>
  <c r="C36" i="18" s="1"/>
  <c r="AN36" i="18" s="1"/>
  <c r="D36" i="18" s="1" a="1"/>
  <c r="D36" i="18" s="1"/>
  <c r="A99" i="18" a="1"/>
  <c r="A99" i="18" s="1"/>
  <c r="B99" i="18" s="1"/>
  <c r="A95" i="18" a="1"/>
  <c r="A95" i="18" s="1"/>
  <c r="B95" i="18" s="1"/>
  <c r="C7" i="18" a="1"/>
  <c r="C7" i="18" s="1"/>
  <c r="AN7" i="18" s="1"/>
  <c r="D7" i="18" s="1" a="1"/>
  <c r="D7" i="18" s="1"/>
  <c r="C76" i="18" a="1"/>
  <c r="C76" i="18" s="1"/>
  <c r="AN76" i="18" s="1"/>
  <c r="C32" i="18" a="1"/>
  <c r="C32" i="18" s="1"/>
  <c r="AN32" i="18" s="1"/>
  <c r="C77" i="18" a="1"/>
  <c r="C77" i="18" s="1"/>
  <c r="AN77" i="18" s="1"/>
  <c r="C79" i="18" a="1"/>
  <c r="C79" i="18" s="1"/>
  <c r="AN79" i="18" s="1"/>
  <c r="A24" i="18" a="1"/>
  <c r="A24" i="18" s="1"/>
  <c r="B24" i="18" s="1"/>
  <c r="A17" i="18" a="1"/>
  <c r="A17" i="18" s="1"/>
  <c r="B17" i="18" s="1"/>
  <c r="C95" i="18" a="1"/>
  <c r="C95" i="18" s="1"/>
  <c r="AN95" i="18" s="1"/>
  <c r="C85" i="18" a="1"/>
  <c r="C85" i="18" s="1"/>
  <c r="AN85" i="18" s="1"/>
  <c r="C78" i="18" a="1"/>
  <c r="C78" i="18" s="1"/>
  <c r="AN78" i="18" s="1"/>
  <c r="D78" i="18" s="1" a="1"/>
  <c r="D78" i="18" s="1"/>
  <c r="A85" i="18" a="1"/>
  <c r="A85" i="18" s="1"/>
  <c r="B85" i="18" s="1"/>
  <c r="C97" i="18" a="1"/>
  <c r="C97" i="18" s="1"/>
  <c r="AN97" i="18" s="1"/>
  <c r="D97" i="18" s="1" a="1"/>
  <c r="D97" i="18" s="1"/>
  <c r="A47" i="18" a="1"/>
  <c r="A47" i="18" s="1"/>
  <c r="B47" i="18" s="1"/>
  <c r="A13" i="18" a="1"/>
  <c r="A13" i="18" s="1"/>
  <c r="B13" i="18" s="1"/>
  <c r="A62" i="18" a="1"/>
  <c r="A62" i="18" s="1"/>
  <c r="B62" i="18" s="1"/>
  <c r="C89" i="18" a="1"/>
  <c r="C89" i="18" s="1"/>
  <c r="AN89" i="18" s="1"/>
  <c r="A77" i="18" a="1"/>
  <c r="A77" i="18" s="1"/>
  <c r="B77" i="18" s="1"/>
  <c r="C44" i="18" a="1"/>
  <c r="C44" i="18" s="1"/>
  <c r="AN44" i="18" s="1"/>
  <c r="A50" i="18" a="1"/>
  <c r="A50" i="18" s="1"/>
  <c r="B50" i="18" s="1"/>
  <c r="C51" i="18" a="1"/>
  <c r="C51" i="18" s="1"/>
  <c r="AN51" i="18" s="1"/>
  <c r="C72" i="18" a="1"/>
  <c r="C72" i="18" s="1"/>
  <c r="AN72" i="18" s="1"/>
  <c r="D72" i="18" s="1" a="1"/>
  <c r="D72" i="18" s="1"/>
  <c r="C41" i="18" a="1"/>
  <c r="C41" i="18" s="1"/>
  <c r="AN41" i="18" s="1"/>
  <c r="C52" i="18" a="1"/>
  <c r="C52" i="18" s="1"/>
  <c r="AN52" i="18" s="1"/>
  <c r="C63" i="18" a="1"/>
  <c r="C63" i="18" s="1"/>
  <c r="AN63" i="18" s="1"/>
  <c r="D63" i="18" s="1" a="1"/>
  <c r="D63" i="18" s="1"/>
  <c r="C48" i="18" a="1"/>
  <c r="C48" i="18" s="1"/>
  <c r="AN48" i="18" s="1"/>
  <c r="C21" i="18" a="1"/>
  <c r="C21" i="18" s="1"/>
  <c r="AN21" i="18" s="1"/>
  <c r="A91" i="18" a="1"/>
  <c r="A91" i="18" s="1"/>
  <c r="B91" i="18" s="1"/>
  <c r="A45" i="18" a="1"/>
  <c r="A45" i="18" s="1"/>
  <c r="B45" i="18" s="1"/>
  <c r="A81" i="18" a="1"/>
  <c r="A81" i="18" s="1"/>
  <c r="B81" i="18" s="1"/>
  <c r="A39" i="18" a="1"/>
  <c r="A39" i="18" s="1"/>
  <c r="B39" i="18" s="1"/>
  <c r="C62" i="18" a="1"/>
  <c r="C62" i="18" s="1"/>
  <c r="AN62" i="18" s="1"/>
  <c r="D62" i="18" s="1" a="1"/>
  <c r="D62" i="18" s="1"/>
  <c r="A32" i="18" a="1"/>
  <c r="A32" i="18" s="1"/>
  <c r="B32" i="18" s="1"/>
  <c r="C43" i="18" a="1"/>
  <c r="C43" i="18" s="1"/>
  <c r="AN43" i="18" s="1"/>
  <c r="D43" i="18" s="1" a="1"/>
  <c r="D43" i="18" s="1"/>
  <c r="C22" i="18" a="1"/>
  <c r="C22" i="18" s="1"/>
  <c r="AN22" i="18" s="1"/>
  <c r="C59" i="18" a="1"/>
  <c r="C59" i="18" s="1"/>
  <c r="AN59" i="18" s="1"/>
  <c r="A25" i="18" a="1"/>
  <c r="A25" i="18" s="1"/>
  <c r="B25" i="18" s="1"/>
  <c r="C96" i="18" a="1"/>
  <c r="C96" i="18" s="1"/>
  <c r="AN96" i="18" s="1"/>
  <c r="C23" i="18" a="1"/>
  <c r="C23" i="18" s="1"/>
  <c r="AN23" i="18" s="1"/>
  <c r="D23" i="18" s="1" a="1"/>
  <c r="D23" i="18" s="1"/>
  <c r="C71" i="18" a="1"/>
  <c r="C71" i="18" s="1"/>
  <c r="AN71" i="18" s="1"/>
  <c r="A20" i="18" a="1"/>
  <c r="A20" i="18" s="1"/>
  <c r="B20" i="18" s="1"/>
  <c r="A60" i="18" a="1"/>
  <c r="A60" i="18" s="1"/>
  <c r="B60" i="18" s="1"/>
  <c r="C84" i="18" a="1"/>
  <c r="C84" i="18" s="1"/>
  <c r="AN84" i="18" s="1"/>
  <c r="D84" i="18" s="1" a="1"/>
  <c r="D84" i="18" s="1"/>
  <c r="A88" i="18" a="1"/>
  <c r="A88" i="18" s="1"/>
  <c r="B88" i="18" s="1"/>
  <c r="C45" i="18" a="1"/>
  <c r="C45" i="18" s="1"/>
  <c r="AN45" i="18" s="1"/>
  <c r="D45" i="18" s="1" a="1"/>
  <c r="D45" i="18" s="1"/>
  <c r="A41" i="18" a="1"/>
  <c r="A41" i="18" s="1"/>
  <c r="B41" i="18" s="1"/>
  <c r="A8" i="18" a="1"/>
  <c r="A8" i="18" s="1"/>
  <c r="B8" i="18" s="1"/>
  <c r="A12" i="18" a="1"/>
  <c r="A12" i="18" s="1"/>
  <c r="B12" i="18" s="1"/>
  <c r="A83" i="18" a="1"/>
  <c r="A83" i="18" s="1"/>
  <c r="B83" i="18" s="1"/>
  <c r="C39" i="18" a="1"/>
  <c r="C39" i="18" s="1"/>
  <c r="AN39" i="18" s="1"/>
  <c r="A53" i="18" a="1"/>
  <c r="A53" i="18" s="1"/>
  <c r="B53" i="18" s="1"/>
  <c r="A29" i="18" a="1"/>
  <c r="A29" i="18" s="1"/>
  <c r="B29" i="18" s="1"/>
  <c r="A98" i="18" a="1"/>
  <c r="A98" i="18" s="1"/>
  <c r="B98" i="18" s="1"/>
  <c r="C88" i="18" a="1"/>
  <c r="C88" i="18" s="1"/>
  <c r="AN88" i="18" s="1"/>
  <c r="A54" i="18" a="1"/>
  <c r="A54" i="18" s="1"/>
  <c r="B54" i="18" s="1"/>
  <c r="C83" i="18" a="1"/>
  <c r="C83" i="18" s="1"/>
  <c r="AN83" i="18" s="1"/>
  <c r="A71" i="18" a="1"/>
  <c r="A71" i="18" s="1"/>
  <c r="B71" i="18" s="1"/>
  <c r="A70" i="18" a="1"/>
  <c r="A70" i="18" s="1"/>
  <c r="B70" i="18" s="1"/>
  <c r="C25" i="18" a="1"/>
  <c r="C25" i="18" s="1"/>
  <c r="AN25" i="18" s="1"/>
  <c r="C14" i="18" a="1"/>
  <c r="C14" i="18" s="1"/>
  <c r="AN14" i="18" s="1"/>
  <c r="D14" i="18" s="1" a="1"/>
  <c r="D14" i="18" s="1"/>
  <c r="C49" i="18" a="1"/>
  <c r="C49" i="18" s="1"/>
  <c r="AN49" i="18" s="1"/>
  <c r="D49" i="18" s="1" a="1"/>
  <c r="D49" i="18" s="1"/>
  <c r="A96" i="18" a="1"/>
  <c r="A96" i="18" s="1"/>
  <c r="B96" i="18" s="1"/>
  <c r="A10" i="18" a="1"/>
  <c r="A10" i="18" s="1"/>
  <c r="B10" i="18" s="1"/>
  <c r="C75" i="18" a="1"/>
  <c r="C75" i="18" s="1"/>
  <c r="AN75" i="18" s="1"/>
  <c r="C68" i="18" a="1"/>
  <c r="C68" i="18" s="1"/>
  <c r="AN68" i="18" s="1"/>
  <c r="D68" i="18" s="1" a="1"/>
  <c r="D68" i="18" s="1"/>
  <c r="A61" i="18" a="1"/>
  <c r="A61" i="18" s="1"/>
  <c r="B61" i="18" s="1"/>
  <c r="A89" i="18" a="1"/>
  <c r="A89" i="18" s="1"/>
  <c r="B89" i="18" s="1"/>
  <c r="AO56" i="11"/>
  <c r="AO52" i="11"/>
  <c r="BE52" i="11"/>
  <c r="AO37" i="11"/>
  <c r="BE33" i="11"/>
  <c r="D58" i="18" l="1" a="1"/>
  <c r="D58" i="18" s="1"/>
  <c r="D26" i="18" a="1"/>
  <c r="D26" i="18" s="1"/>
  <c r="D52" i="18" a="1"/>
  <c r="D52" i="18" s="1"/>
  <c r="D22" i="18" a="1"/>
  <c r="D22" i="18" s="1"/>
  <c r="D57" i="18" a="1"/>
  <c r="D57" i="18" s="1"/>
  <c r="D79" i="18" a="1"/>
  <c r="D79" i="18" s="1"/>
  <c r="D34" i="18" a="1"/>
  <c r="D34" i="18" s="1"/>
  <c r="D59" i="18" a="1"/>
  <c r="D59" i="18" s="1"/>
  <c r="D75" i="18" a="1"/>
  <c r="D75" i="18" s="1"/>
  <c r="D25" i="18" a="1"/>
  <c r="D25" i="18" s="1"/>
  <c r="D21" i="18" a="1"/>
  <c r="D21" i="18" s="1"/>
  <c r="D28" i="18" a="1"/>
  <c r="D28" i="18" s="1"/>
  <c r="D9" i="18" a="1"/>
  <c r="D9" i="18" s="1"/>
  <c r="D44" i="18" a="1"/>
  <c r="D44" i="18" s="1"/>
  <c r="D35" i="18" a="1"/>
  <c r="D35" i="18" s="1"/>
  <c r="D48" i="18" a="1"/>
  <c r="D48" i="18" s="1"/>
  <c r="D38" i="18" a="1"/>
  <c r="D38" i="18" s="1"/>
  <c r="D51" i="18" a="1"/>
  <c r="D51" i="18" s="1"/>
  <c r="D88" i="18" a="1"/>
  <c r="D88" i="18" s="1"/>
  <c r="D76" i="18" a="1"/>
  <c r="D76" i="18" s="1"/>
  <c r="D19" i="18" a="1"/>
  <c r="D19" i="18" s="1"/>
  <c r="D37" i="18" a="1"/>
  <c r="D37" i="18" s="1"/>
  <c r="D39" i="18" a="1"/>
  <c r="D39" i="18" s="1"/>
  <c r="D83" i="18" a="1"/>
  <c r="D83" i="18" s="1"/>
  <c r="D66" i="18" a="1"/>
  <c r="D66" i="18" s="1"/>
  <c r="D15" i="18" a="1"/>
  <c r="D15" i="18" s="1"/>
  <c r="D46" i="18" a="1"/>
  <c r="D46" i="18" s="1"/>
  <c r="D67" i="18" a="1"/>
  <c r="D67" i="18" s="1"/>
  <c r="D24" i="18" a="1"/>
  <c r="D24" i="18" s="1"/>
  <c r="D95" i="18" a="1"/>
  <c r="D95" i="18" s="1"/>
  <c r="D86" i="18" a="1"/>
  <c r="D86" i="18" s="1"/>
  <c r="D56" i="18" a="1"/>
  <c r="D56" i="18" s="1"/>
  <c r="D99" i="18" a="1"/>
  <c r="D99" i="18" s="1"/>
  <c r="D16" i="18" a="1"/>
  <c r="D16" i="18" s="1"/>
  <c r="D53" i="18" a="1"/>
  <c r="D53" i="18" s="1"/>
  <c r="D70" i="18" a="1"/>
  <c r="D70" i="18" s="1"/>
  <c r="D73" i="18" a="1"/>
  <c r="D73" i="18" s="1"/>
  <c r="D65" i="18" a="1"/>
  <c r="D65" i="18" s="1"/>
  <c r="D8" i="18" a="1"/>
  <c r="D8" i="18" s="1"/>
  <c r="D98" i="18" a="1"/>
  <c r="D98" i="18" s="1"/>
  <c r="D64" i="18" a="1"/>
  <c r="D64" i="18" s="1"/>
  <c r="D42" i="18" a="1"/>
  <c r="D42" i="18" s="1"/>
  <c r="D92" i="18" a="1"/>
  <c r="D92" i="18" s="1"/>
  <c r="D85" i="18" a="1"/>
  <c r="D85" i="18" s="1"/>
  <c r="D100" i="18" a="1"/>
  <c r="D100" i="18" s="1"/>
  <c r="D10" i="18" a="1"/>
  <c r="D10" i="18" s="1"/>
  <c r="D13" i="18" a="1"/>
  <c r="D13" i="18" s="1"/>
  <c r="D17" i="18" a="1"/>
  <c r="D17" i="18" s="1"/>
  <c r="D71" i="18" a="1"/>
  <c r="D71" i="18" s="1"/>
  <c r="D12" i="18" a="1"/>
  <c r="D12" i="18" s="1"/>
  <c r="D29" i="18" a="1"/>
  <c r="D29" i="18" s="1"/>
  <c r="D41" i="18" a="1"/>
  <c r="D41" i="18" s="1"/>
  <c r="D5" i="18" a="1"/>
  <c r="D5" i="18" s="1"/>
  <c r="D6" i="18" a="1"/>
  <c r="D6" i="18" s="1"/>
  <c r="D60" i="18" a="1"/>
  <c r="D60" i="18" s="1"/>
  <c r="D50" i="18" a="1"/>
  <c r="D50" i="18" s="1"/>
  <c r="D87" i="18" a="1"/>
  <c r="D87" i="18" s="1"/>
  <c r="D82" i="18" a="1"/>
  <c r="D82" i="18" s="1"/>
  <c r="D40" i="18" a="1"/>
  <c r="D40" i="18" s="1"/>
  <c r="D61" i="18" a="1"/>
  <c r="D61" i="18" s="1"/>
  <c r="D96" i="18" a="1"/>
  <c r="D96" i="18" s="1"/>
  <c r="D77" i="18" a="1"/>
  <c r="D77" i="18" s="1"/>
  <c r="D31" i="18" a="1"/>
  <c r="D31" i="18" s="1"/>
  <c r="D94" i="18" a="1"/>
  <c r="D94" i="18" s="1"/>
  <c r="D93" i="18" a="1"/>
  <c r="D93" i="18" s="1"/>
  <c r="D32" i="18" a="1"/>
  <c r="D32" i="18" s="1"/>
  <c r="D69" i="18" a="1"/>
  <c r="D69" i="18" s="1"/>
  <c r="D81" i="18" a="1"/>
  <c r="D81" i="18" s="1"/>
  <c r="D55" i="18" a="1"/>
  <c r="D55" i="18" s="1"/>
  <c r="D90" i="18" a="1"/>
  <c r="D90" i="18" s="1"/>
  <c r="D54" i="18" a="1"/>
  <c r="D54" i="18" s="1"/>
  <c r="D91" i="18" a="1"/>
  <c r="D91" i="18" s="1"/>
  <c r="D33" i="18" a="1"/>
  <c r="D33" i="18" s="1"/>
  <c r="D89" i="18" a="1"/>
  <c r="D89" i="18" s="1"/>
  <c r="D30" i="18" a="1"/>
  <c r="D30" i="18" s="1"/>
  <c r="D47" i="18" a="1"/>
  <c r="D47" i="18" s="1"/>
  <c r="D11" i="18" a="1"/>
  <c r="D11" i="18" s="1"/>
  <c r="D20" i="18" a="1"/>
  <c r="D20" i="18" s="1"/>
  <c r="D18" i="18" a="1"/>
  <c r="D18" i="18" s="1"/>
  <c r="D3" i="18" a="1"/>
  <c r="D3" i="18" s="1"/>
  <c r="AO55" i="11"/>
  <c r="BE55" i="11"/>
  <c r="AU1" i="18" s="1"/>
  <c r="AO36" i="11"/>
  <c r="BE36" i="11"/>
  <c r="AP1" i="18" s="1"/>
  <c r="AT47" i="18" l="1"/>
  <c r="AU47" i="18" s="1"/>
  <c r="AW47" i="18" s="1"/>
  <c r="AT31" i="18"/>
  <c r="AU31" i="18" s="1"/>
  <c r="AW31" i="18" s="1"/>
  <c r="AT46" i="18"/>
  <c r="AU46" i="18" s="1"/>
  <c r="AV46" i="18" s="1"/>
  <c r="AT30" i="18"/>
  <c r="AU30" i="18" s="1"/>
  <c r="AW30" i="18" s="1"/>
  <c r="AT14" i="18"/>
  <c r="AU14" i="18" s="1"/>
  <c r="AW14" i="18" s="1"/>
  <c r="AT28" i="18"/>
  <c r="AU28" i="18" s="1"/>
  <c r="AV28" i="18" s="1"/>
  <c r="AT12" i="18"/>
  <c r="AU12" i="18" s="1"/>
  <c r="AV12" i="18" s="1"/>
  <c r="AT27" i="18"/>
  <c r="AU27" i="18" s="1"/>
  <c r="AW27" i="18" s="1"/>
  <c r="AT23" i="18"/>
  <c r="AU23" i="18" s="1"/>
  <c r="AW23" i="18" s="1"/>
  <c r="AT16" i="18"/>
  <c r="AU16" i="18" s="1"/>
  <c r="AV16" i="18" s="1"/>
  <c r="AT45" i="18"/>
  <c r="AU45" i="18" s="1"/>
  <c r="AV45" i="18" s="1"/>
  <c r="AT29" i="18"/>
  <c r="AU29" i="18" s="1"/>
  <c r="AV29" i="18" s="1"/>
  <c r="AT13" i="18"/>
  <c r="AU13" i="18" s="1"/>
  <c r="AW13" i="18" s="1"/>
  <c r="AT44" i="18"/>
  <c r="AU44" i="18" s="1"/>
  <c r="AV44" i="18" s="1"/>
  <c r="AT43" i="18"/>
  <c r="AU43" i="18" s="1"/>
  <c r="AV43" i="18" s="1"/>
  <c r="AT11" i="18"/>
  <c r="AU11" i="18" s="1"/>
  <c r="AW11" i="18" s="1"/>
  <c r="AT39" i="18"/>
  <c r="AU39" i="18" s="1"/>
  <c r="AV39" i="18" s="1"/>
  <c r="AT32" i="18"/>
  <c r="AU32" i="18" s="1"/>
  <c r="AW32" i="18" s="1"/>
  <c r="AT42" i="18"/>
  <c r="AU42" i="18" s="1"/>
  <c r="AV42" i="18" s="1"/>
  <c r="AT26" i="18"/>
  <c r="AU26" i="18" s="1"/>
  <c r="AW26" i="18" s="1"/>
  <c r="AT10" i="18"/>
  <c r="AU10" i="18" s="1"/>
  <c r="AV10" i="18" s="1"/>
  <c r="AT25" i="18"/>
  <c r="AU25" i="18" s="1"/>
  <c r="AW25" i="18" s="1"/>
  <c r="AT9" i="18"/>
  <c r="AU9" i="18" s="1"/>
  <c r="AV9" i="18" s="1"/>
  <c r="AT7" i="18"/>
  <c r="AU7" i="18" s="1"/>
  <c r="AV7" i="18" s="1"/>
  <c r="AT41" i="18"/>
  <c r="AU41" i="18" s="1"/>
  <c r="AW41" i="18" s="1"/>
  <c r="AT40" i="18"/>
  <c r="AU40" i="18" s="1"/>
  <c r="AV40" i="18" s="1"/>
  <c r="AT24" i="18"/>
  <c r="AU24" i="18" s="1"/>
  <c r="AV24" i="18" s="1"/>
  <c r="AT8" i="18"/>
  <c r="AU8" i="18" s="1"/>
  <c r="AW8" i="18" s="1"/>
  <c r="AT38" i="18"/>
  <c r="AU38" i="18" s="1"/>
  <c r="AV38" i="18" s="1"/>
  <c r="AT22" i="18"/>
  <c r="AU22" i="18" s="1"/>
  <c r="AV22" i="18" s="1"/>
  <c r="AT6" i="18"/>
  <c r="AU6" i="18" s="1"/>
  <c r="AV6" i="18" s="1"/>
  <c r="AT37" i="18"/>
  <c r="AU37" i="18" s="1"/>
  <c r="AV37" i="18" s="1"/>
  <c r="AT21" i="18"/>
  <c r="AU21" i="18" s="1"/>
  <c r="AV21" i="18" s="1"/>
  <c r="AT5" i="18"/>
  <c r="AU5" i="18" s="1"/>
  <c r="AW5" i="18" s="1"/>
  <c r="AT17" i="18"/>
  <c r="AU17" i="18" s="1"/>
  <c r="AV17" i="18" s="1"/>
  <c r="AT15" i="18"/>
  <c r="AU15" i="18" s="1"/>
  <c r="AV15" i="18" s="1"/>
  <c r="AT36" i="18"/>
  <c r="AU36" i="18" s="1"/>
  <c r="AW36" i="18" s="1"/>
  <c r="AT20" i="18"/>
  <c r="AU20" i="18" s="1"/>
  <c r="AV20" i="18" s="1"/>
  <c r="AT4" i="18"/>
  <c r="AU4" i="18" s="1"/>
  <c r="AV4" i="18" s="1"/>
  <c r="AT33" i="18"/>
  <c r="AU33" i="18" s="1"/>
  <c r="AV33" i="18" s="1"/>
  <c r="AT35" i="18"/>
  <c r="AU35" i="18" s="1"/>
  <c r="AW35" i="18" s="1"/>
  <c r="AT19" i="18"/>
  <c r="AU19" i="18" s="1"/>
  <c r="AV19" i="18" s="1"/>
  <c r="AT3" i="18"/>
  <c r="AU3" i="18" s="1"/>
  <c r="AW3" i="18" s="1"/>
  <c r="AT34" i="18"/>
  <c r="AU34" i="18" s="1"/>
  <c r="AW34" i="18" s="1"/>
  <c r="AT18" i="18"/>
  <c r="AU18" i="18" s="1"/>
  <c r="AV18" i="18" s="1"/>
  <c r="AO44" i="18"/>
  <c r="AP44" i="18" s="1"/>
  <c r="AQ44" i="18" s="1"/>
  <c r="AO28" i="18"/>
  <c r="AP28" i="18" s="1"/>
  <c r="AQ28" i="18" s="1"/>
  <c r="AO12" i="18"/>
  <c r="AP12" i="18" s="1"/>
  <c r="AQ12" i="18" s="1"/>
  <c r="AO40" i="18"/>
  <c r="AP40" i="18" s="1"/>
  <c r="AQ40" i="18" s="1"/>
  <c r="AO20" i="18"/>
  <c r="AP20" i="18" s="1"/>
  <c r="AQ20" i="18" s="1"/>
  <c r="AO33" i="18"/>
  <c r="AP33" i="18" s="1"/>
  <c r="AR33" i="18" s="1"/>
  <c r="AO16" i="18"/>
  <c r="AP16" i="18" s="1"/>
  <c r="AQ16" i="18" s="1"/>
  <c r="AO31" i="18"/>
  <c r="AP31" i="18" s="1"/>
  <c r="AR31" i="18" s="1"/>
  <c r="AO14" i="18"/>
  <c r="AP14" i="18" s="1"/>
  <c r="AR14" i="18" s="1"/>
  <c r="AO43" i="18"/>
  <c r="AP43" i="18" s="1"/>
  <c r="AQ43" i="18" s="1"/>
  <c r="AO27" i="18"/>
  <c r="AP27" i="18" s="1"/>
  <c r="AR27" i="18" s="1"/>
  <c r="AO11" i="18"/>
  <c r="AP11" i="18" s="1"/>
  <c r="AQ11" i="18" s="1"/>
  <c r="AO38" i="18"/>
  <c r="AP38" i="18" s="1"/>
  <c r="AR38" i="18" s="1"/>
  <c r="AO5" i="18"/>
  <c r="AP5" i="18" s="1"/>
  <c r="AQ5" i="18" s="1"/>
  <c r="AO36" i="18"/>
  <c r="AP36" i="18" s="1"/>
  <c r="AQ36" i="18" s="1"/>
  <c r="AO35" i="18"/>
  <c r="AP35" i="18" s="1"/>
  <c r="AR35" i="18" s="1"/>
  <c r="AO47" i="18"/>
  <c r="AP47" i="18" s="1"/>
  <c r="AQ47" i="18" s="1"/>
  <c r="AO45" i="18"/>
  <c r="AP45" i="18" s="1"/>
  <c r="AQ45" i="18" s="1"/>
  <c r="AO42" i="18"/>
  <c r="AP42" i="18" s="1"/>
  <c r="AQ42" i="18" s="1"/>
  <c r="AO26" i="18"/>
  <c r="AP26" i="18" s="1"/>
  <c r="AQ26" i="18" s="1"/>
  <c r="AO10" i="18"/>
  <c r="AP10" i="18" s="1"/>
  <c r="AR10" i="18" s="1"/>
  <c r="AO24" i="18"/>
  <c r="AP24" i="18" s="1"/>
  <c r="AQ24" i="18" s="1"/>
  <c r="AO22" i="18"/>
  <c r="AP22" i="18" s="1"/>
  <c r="AQ22" i="18" s="1"/>
  <c r="AO19" i="18"/>
  <c r="AP19" i="18" s="1"/>
  <c r="AQ19" i="18" s="1"/>
  <c r="AO17" i="18"/>
  <c r="AP17" i="18" s="1"/>
  <c r="AQ17" i="18" s="1"/>
  <c r="AO15" i="18"/>
  <c r="AP15" i="18" s="1"/>
  <c r="AR15" i="18" s="1"/>
  <c r="AO29" i="18"/>
  <c r="AP29" i="18" s="1"/>
  <c r="AQ29" i="18" s="1"/>
  <c r="AO41" i="18"/>
  <c r="AP41" i="18" s="1"/>
  <c r="AQ41" i="18" s="1"/>
  <c r="AO25" i="18"/>
  <c r="AP25" i="18" s="1"/>
  <c r="AQ25" i="18" s="1"/>
  <c r="AO9" i="18"/>
  <c r="AP9" i="18" s="1"/>
  <c r="AR9" i="18" s="1"/>
  <c r="AO8" i="18"/>
  <c r="AP8" i="18" s="1"/>
  <c r="AQ8" i="18" s="1"/>
  <c r="AO6" i="18"/>
  <c r="AP6" i="18" s="1"/>
  <c r="AQ6" i="18" s="1"/>
  <c r="AO37" i="18"/>
  <c r="AP37" i="18" s="1"/>
  <c r="AQ37" i="18" s="1"/>
  <c r="AO18" i="18"/>
  <c r="AP18" i="18" s="1"/>
  <c r="AR18" i="18" s="1"/>
  <c r="AO46" i="18"/>
  <c r="AP46" i="18" s="1"/>
  <c r="AR46" i="18" s="1"/>
  <c r="AO13" i="18"/>
  <c r="AP13" i="18" s="1"/>
  <c r="AQ13" i="18" s="1"/>
  <c r="AO39" i="18"/>
  <c r="AP39" i="18" s="1"/>
  <c r="AR39" i="18" s="1"/>
  <c r="AO23" i="18"/>
  <c r="AP23" i="18" s="1"/>
  <c r="AQ23" i="18" s="1"/>
  <c r="AO7" i="18"/>
  <c r="AP7" i="18" s="1"/>
  <c r="AR7" i="18" s="1"/>
  <c r="AO21" i="18"/>
  <c r="AP21" i="18" s="1"/>
  <c r="AQ21" i="18" s="1"/>
  <c r="AO4" i="18"/>
  <c r="AP4" i="18" s="1"/>
  <c r="AR4" i="18" s="1"/>
  <c r="AO3" i="18"/>
  <c r="AP3" i="18" s="1"/>
  <c r="AQ3" i="18" s="1"/>
  <c r="AO34" i="18"/>
  <c r="AP34" i="18" s="1"/>
  <c r="AR34" i="18" s="1"/>
  <c r="AO32" i="18"/>
  <c r="AP32" i="18" s="1"/>
  <c r="AR32" i="18" s="1"/>
  <c r="AO30" i="18"/>
  <c r="AP30" i="18" s="1"/>
  <c r="AQ30" i="18" s="1"/>
  <c r="AW16" i="18" l="1"/>
  <c r="AR17" i="18"/>
  <c r="AW39" i="18"/>
  <c r="AR28" i="18"/>
  <c r="AW46" i="18"/>
  <c r="AW42" i="18"/>
  <c r="AR47" i="18"/>
  <c r="AR19" i="18"/>
  <c r="AQ32" i="18"/>
  <c r="AR44" i="18"/>
  <c r="AR12" i="18"/>
  <c r="AR37" i="18"/>
  <c r="AR40" i="18"/>
  <c r="AR45" i="18"/>
  <c r="AW21" i="18"/>
  <c r="AV30" i="18"/>
  <c r="AR23" i="18"/>
  <c r="AR42" i="18"/>
  <c r="AQ18" i="18"/>
  <c r="AV32" i="18"/>
  <c r="AV47" i="18"/>
  <c r="AR13" i="18"/>
  <c r="AV31" i="18"/>
  <c r="AQ7" i="18"/>
  <c r="AR22" i="18"/>
  <c r="AR26" i="18"/>
  <c r="AQ46" i="18"/>
  <c r="AW17" i="18"/>
  <c r="AV23" i="18"/>
  <c r="AV14" i="18"/>
  <c r="AV5" i="18"/>
  <c r="AW45" i="18"/>
  <c r="AW43" i="18"/>
  <c r="AV35" i="18"/>
  <c r="AV41" i="18"/>
  <c r="AV36" i="18"/>
  <c r="AW37" i="18"/>
  <c r="AV13" i="18"/>
  <c r="AW12" i="18"/>
  <c r="AW40" i="18"/>
  <c r="AW6" i="18"/>
  <c r="AW24" i="18"/>
  <c r="AV26" i="18"/>
  <c r="AV11" i="18"/>
  <c r="AV34" i="18"/>
  <c r="AW19" i="18"/>
  <c r="AV3" i="18"/>
  <c r="AW15" i="18"/>
  <c r="AW28" i="18"/>
  <c r="AW38" i="18"/>
  <c r="AV27" i="18"/>
  <c r="AV8" i="18"/>
  <c r="AW7" i="18"/>
  <c r="AW33" i="18"/>
  <c r="AW9" i="18"/>
  <c r="AW10" i="18"/>
  <c r="AW20" i="18"/>
  <c r="AW29" i="18"/>
  <c r="AW22" i="18"/>
  <c r="AW18" i="18"/>
  <c r="AW4" i="18"/>
  <c r="AW44" i="18"/>
  <c r="AV25" i="18"/>
  <c r="AR24" i="18"/>
  <c r="AQ14" i="18"/>
  <c r="AR16" i="18"/>
  <c r="AQ39" i="18"/>
  <c r="AR20" i="18"/>
  <c r="AR21" i="18"/>
  <c r="AQ9" i="18"/>
  <c r="AQ33" i="18"/>
  <c r="AR3" i="18"/>
  <c r="AQ10" i="18"/>
  <c r="AR30" i="18"/>
  <c r="AR43" i="18"/>
  <c r="AQ35" i="18"/>
  <c r="AR25" i="18"/>
  <c r="AR41" i="18"/>
  <c r="AQ15" i="18"/>
  <c r="AR5" i="18"/>
  <c r="AQ4" i="18"/>
  <c r="AQ31" i="18"/>
  <c r="AR6" i="18"/>
  <c r="AQ38" i="18"/>
  <c r="AQ27" i="18"/>
  <c r="AQ34" i="18"/>
  <c r="AR29" i="18"/>
  <c r="AR36" i="18"/>
  <c r="AR11" i="18"/>
  <c r="AR8" i="18"/>
  <c r="G58" i="18" l="1" a="1"/>
  <c r="G58" i="18" s="1"/>
  <c r="H58" i="18" s="1"/>
  <c r="G37" i="18" a="1"/>
  <c r="G37" i="18" s="1"/>
  <c r="H37" i="18" s="1"/>
  <c r="N49" i="18" a="1"/>
  <c r="N49" i="18" s="1"/>
  <c r="AX49" i="18" s="1"/>
  <c r="L20" i="18" a="1"/>
  <c r="L20" i="18" s="1"/>
  <c r="M20" i="18" s="1"/>
  <c r="G99" i="18" a="1"/>
  <c r="G99" i="18" s="1"/>
  <c r="H99" i="18" s="1"/>
  <c r="N4" i="18" a="1"/>
  <c r="N4" i="18" s="1"/>
  <c r="AX4" i="18" s="1"/>
  <c r="N23" i="18" a="1"/>
  <c r="N23" i="18" s="1"/>
  <c r="AX23" i="18" s="1"/>
  <c r="N6" i="18" a="1"/>
  <c r="N6" i="18" s="1"/>
  <c r="AX6" i="18" s="1"/>
  <c r="L73" i="18" a="1"/>
  <c r="L73" i="18" s="1"/>
  <c r="M73" i="18" s="1"/>
  <c r="L22" i="18" a="1"/>
  <c r="L22" i="18" s="1"/>
  <c r="M22" i="18" s="1"/>
  <c r="L60" i="18" a="1"/>
  <c r="L60" i="18" s="1"/>
  <c r="M60" i="18" s="1"/>
  <c r="N68" i="18" a="1"/>
  <c r="N68" i="18" s="1"/>
  <c r="AX68" i="18" s="1"/>
  <c r="L8" i="18" a="1"/>
  <c r="L8" i="18" s="1"/>
  <c r="M8" i="18" s="1"/>
  <c r="N100" i="18" a="1"/>
  <c r="N100" i="18" s="1"/>
  <c r="AX100" i="18" s="1"/>
  <c r="N48" i="18" a="1"/>
  <c r="N48" i="18" s="1"/>
  <c r="AX48" i="18" s="1"/>
  <c r="L82" i="18" a="1"/>
  <c r="L82" i="18" s="1"/>
  <c r="M82" i="18" s="1"/>
  <c r="N11" i="18" a="1"/>
  <c r="N11" i="18" s="1"/>
  <c r="AX11" i="18" s="1"/>
  <c r="N26" i="18" a="1"/>
  <c r="N26" i="18" s="1"/>
  <c r="AX26" i="18" s="1"/>
  <c r="L25" i="18" a="1"/>
  <c r="L25" i="18" s="1"/>
  <c r="M25" i="18" s="1"/>
  <c r="N69" i="18" a="1"/>
  <c r="N69" i="18" s="1"/>
  <c r="AX69" i="18" s="1"/>
  <c r="L64" i="18" a="1"/>
  <c r="L64" i="18" s="1"/>
  <c r="M64" i="18" s="1"/>
  <c r="N42" i="18" a="1"/>
  <c r="N42" i="18" s="1"/>
  <c r="AX42" i="18" s="1"/>
  <c r="N14" i="18" a="1"/>
  <c r="N14" i="18" s="1"/>
  <c r="AX14" i="18" s="1"/>
  <c r="L80" i="18" a="1"/>
  <c r="L80" i="18" s="1"/>
  <c r="M80" i="18" s="1"/>
  <c r="L57" i="18" a="1"/>
  <c r="L57" i="18" s="1"/>
  <c r="M57" i="18" s="1"/>
  <c r="L38" i="18" a="1"/>
  <c r="L38" i="18" s="1"/>
  <c r="M38" i="18" s="1"/>
  <c r="N32" i="18" a="1"/>
  <c r="N32" i="18" s="1"/>
  <c r="AX32" i="18" s="1"/>
  <c r="N46" i="18" a="1"/>
  <c r="N46" i="18" s="1"/>
  <c r="AX46" i="18" s="1"/>
  <c r="L49" i="18" a="1"/>
  <c r="L49" i="18" s="1"/>
  <c r="M49" i="18" s="1"/>
  <c r="L33" i="18" a="1"/>
  <c r="L33" i="18" s="1"/>
  <c r="M33" i="18" s="1"/>
  <c r="L39" i="18" a="1"/>
  <c r="L39" i="18" s="1"/>
  <c r="M39" i="18" s="1"/>
  <c r="L84" i="18" a="1"/>
  <c r="L84" i="18" s="1"/>
  <c r="M84" i="18" s="1"/>
  <c r="N94" i="18" a="1"/>
  <c r="N94" i="18" s="1"/>
  <c r="AX94" i="18" s="1"/>
  <c r="N72" i="18" a="1"/>
  <c r="N72" i="18" s="1"/>
  <c r="AX72" i="18" s="1"/>
  <c r="N19" i="18" a="1"/>
  <c r="N19" i="18" s="1"/>
  <c r="AX19" i="18" s="1"/>
  <c r="L55" i="18" a="1"/>
  <c r="L55" i="18" s="1"/>
  <c r="M55" i="18" s="1"/>
  <c r="L65" i="18" a="1"/>
  <c r="L65" i="18" s="1"/>
  <c r="M65" i="18" s="1"/>
  <c r="L45" i="18" a="1"/>
  <c r="L45" i="18" s="1"/>
  <c r="M45" i="18" s="1"/>
  <c r="N73" i="18" a="1"/>
  <c r="N73" i="18" s="1"/>
  <c r="AX73" i="18" s="1"/>
  <c r="N20" i="18" a="1"/>
  <c r="N20" i="18" s="1"/>
  <c r="AX20" i="18" s="1"/>
  <c r="O20" i="18" s="1" a="1"/>
  <c r="O20" i="18" s="1"/>
  <c r="N88" i="18" a="1"/>
  <c r="N88" i="18" s="1"/>
  <c r="AX88" i="18" s="1"/>
  <c r="L68" i="18" a="1"/>
  <c r="L68" i="18" s="1"/>
  <c r="M68" i="18" s="1"/>
  <c r="L21" i="18" a="1"/>
  <c r="L21" i="18" s="1"/>
  <c r="M21" i="18" s="1"/>
  <c r="L79" i="18" a="1"/>
  <c r="L79" i="18" s="1"/>
  <c r="M79" i="18" s="1"/>
  <c r="L32" i="18" a="1"/>
  <c r="L32" i="18" s="1"/>
  <c r="M32" i="18" s="1"/>
  <c r="N39" i="18" a="1"/>
  <c r="N39" i="18" s="1"/>
  <c r="AX39" i="18" s="1"/>
  <c r="N81" i="18" a="1"/>
  <c r="N81" i="18" s="1"/>
  <c r="AX81" i="18" s="1"/>
  <c r="L52" i="18" a="1"/>
  <c r="L52" i="18" s="1"/>
  <c r="M52" i="18" s="1"/>
  <c r="N3" i="18" a="1"/>
  <c r="N3" i="18" s="1"/>
  <c r="AX3" i="18" s="1"/>
  <c r="L56" i="18" a="1"/>
  <c r="L56" i="18" s="1"/>
  <c r="M56" i="18" s="1"/>
  <c r="L69" i="18" a="1"/>
  <c r="L69" i="18" s="1"/>
  <c r="M69" i="18" s="1"/>
  <c r="N44" i="18" a="1"/>
  <c r="N44" i="18" s="1"/>
  <c r="AX44" i="18" s="1"/>
  <c r="N40" i="18" a="1"/>
  <c r="N40" i="18" s="1"/>
  <c r="AX40" i="18" s="1"/>
  <c r="N76" i="18" a="1"/>
  <c r="N76" i="18" s="1"/>
  <c r="AX76" i="18" s="1"/>
  <c r="L85" i="18" a="1"/>
  <c r="L85" i="18" s="1"/>
  <c r="M85" i="18" s="1"/>
  <c r="N8" i="18" a="1"/>
  <c r="N8" i="18" s="1"/>
  <c r="AX8" i="18" s="1"/>
  <c r="L31" i="18" a="1"/>
  <c r="L31" i="18" s="1"/>
  <c r="M31" i="18" s="1"/>
  <c r="N51" i="18" a="1"/>
  <c r="N51" i="18" s="1"/>
  <c r="AX51" i="18" s="1"/>
  <c r="N10" i="18" a="1"/>
  <c r="N10" i="18" s="1"/>
  <c r="AX10" i="18" s="1"/>
  <c r="L19" i="18" a="1"/>
  <c r="L19" i="18" s="1"/>
  <c r="M19" i="18" s="1"/>
  <c r="N80" i="18" a="1"/>
  <c r="N80" i="18" s="1"/>
  <c r="AX80" i="18" s="1"/>
  <c r="O80" i="18" s="1" a="1"/>
  <c r="O80" i="18" s="1"/>
  <c r="L24" i="18" a="1"/>
  <c r="L24" i="18" s="1"/>
  <c r="M24" i="18" s="1"/>
  <c r="N83" i="18" a="1"/>
  <c r="N83" i="18" s="1"/>
  <c r="AX83" i="18" s="1"/>
  <c r="L36" i="18" a="1"/>
  <c r="L36" i="18" s="1"/>
  <c r="M36" i="18" s="1"/>
  <c r="N54" i="18" a="1"/>
  <c r="N54" i="18" s="1"/>
  <c r="AX54" i="18" s="1"/>
  <c r="N41" i="18" a="1"/>
  <c r="N41" i="18" s="1"/>
  <c r="AX41" i="18" s="1"/>
  <c r="N85" i="18" a="1"/>
  <c r="N85" i="18" s="1"/>
  <c r="AX85" i="18" s="1"/>
  <c r="N92" i="18" a="1"/>
  <c r="N92" i="18" s="1"/>
  <c r="AX92" i="18" s="1"/>
  <c r="N35" i="18" a="1"/>
  <c r="N35" i="18" s="1"/>
  <c r="AX35" i="18" s="1"/>
  <c r="N12" i="18" a="1"/>
  <c r="N12" i="18" s="1"/>
  <c r="AX12" i="18" s="1"/>
  <c r="L81" i="18" a="1"/>
  <c r="L81" i="18" s="1"/>
  <c r="M81" i="18" s="1"/>
  <c r="L7" i="18" a="1"/>
  <c r="L7" i="18" s="1"/>
  <c r="M7" i="18" s="1"/>
  <c r="N95" i="18" a="1"/>
  <c r="N95" i="18" s="1"/>
  <c r="AX95" i="18" s="1"/>
  <c r="L18" i="18" a="1"/>
  <c r="L18" i="18" s="1"/>
  <c r="M18" i="18" s="1"/>
  <c r="N37" i="18" a="1"/>
  <c r="N37" i="18" s="1"/>
  <c r="AX37" i="18" s="1"/>
  <c r="N75" i="18" a="1"/>
  <c r="N75" i="18" s="1"/>
  <c r="AX75" i="18" s="1"/>
  <c r="L10" i="18" a="1"/>
  <c r="L10" i="18" s="1"/>
  <c r="M10" i="18" s="1"/>
  <c r="L62" i="18" a="1"/>
  <c r="L62" i="18" s="1"/>
  <c r="M62" i="18" s="1"/>
  <c r="N5" i="18" a="1"/>
  <c r="N5" i="18" s="1"/>
  <c r="AX5" i="18" s="1"/>
  <c r="N30" i="18" a="1"/>
  <c r="N30" i="18" s="1"/>
  <c r="AX30" i="18" s="1"/>
  <c r="N70" i="18" a="1"/>
  <c r="N70" i="18" s="1"/>
  <c r="AX70" i="18" s="1"/>
  <c r="L94" i="18" a="1"/>
  <c r="L94" i="18" s="1"/>
  <c r="M94" i="18" s="1"/>
  <c r="L3" i="18" a="1"/>
  <c r="L3" i="18" s="1"/>
  <c r="M3" i="18" s="1"/>
  <c r="L59" i="18" a="1"/>
  <c r="L59" i="18" s="1"/>
  <c r="M59" i="18" s="1"/>
  <c r="N36" i="18" a="1"/>
  <c r="N36" i="18" s="1"/>
  <c r="AX36" i="18" s="1"/>
  <c r="L17" i="18" a="1"/>
  <c r="L17" i="18" s="1"/>
  <c r="M17" i="18" s="1"/>
  <c r="L96" i="18" a="1"/>
  <c r="L96" i="18" s="1"/>
  <c r="M96" i="18" s="1"/>
  <c r="L98" i="18" a="1"/>
  <c r="L98" i="18" s="1"/>
  <c r="M98" i="18" s="1"/>
  <c r="L14" i="18" a="1"/>
  <c r="L14" i="18" s="1"/>
  <c r="M14" i="18" s="1"/>
  <c r="N58" i="18" a="1"/>
  <c r="N58" i="18" s="1"/>
  <c r="AX58" i="18" s="1"/>
  <c r="N97" i="18" a="1"/>
  <c r="N97" i="18" s="1"/>
  <c r="AX97" i="18" s="1"/>
  <c r="N50" i="18" a="1"/>
  <c r="N50" i="18" s="1"/>
  <c r="AX50" i="18" s="1"/>
  <c r="L77" i="18" a="1"/>
  <c r="L77" i="18" s="1"/>
  <c r="M77" i="18" s="1"/>
  <c r="N33" i="18" a="1"/>
  <c r="N33" i="18" s="1"/>
  <c r="AX33" i="18" s="1"/>
  <c r="O33" i="18" s="1" a="1"/>
  <c r="O33" i="18" s="1"/>
  <c r="L35" i="18" a="1"/>
  <c r="L35" i="18" s="1"/>
  <c r="M35" i="18" s="1"/>
  <c r="N64" i="18" a="1"/>
  <c r="N64" i="18" s="1"/>
  <c r="AX64" i="18" s="1"/>
  <c r="O64" i="18" s="1" a="1"/>
  <c r="O64" i="18" s="1"/>
  <c r="L13" i="18" a="1"/>
  <c r="L13" i="18" s="1"/>
  <c r="M13" i="18" s="1"/>
  <c r="N89" i="18" a="1"/>
  <c r="N89" i="18" s="1"/>
  <c r="AX89" i="18" s="1"/>
  <c r="L51" i="18" a="1"/>
  <c r="L51" i="18" s="1"/>
  <c r="M51" i="18" s="1"/>
  <c r="N77" i="18" a="1"/>
  <c r="N77" i="18" s="1"/>
  <c r="AX77" i="18" s="1"/>
  <c r="L66" i="18" a="1"/>
  <c r="L66" i="18" s="1"/>
  <c r="M66" i="18" s="1"/>
  <c r="L12" i="18" a="1"/>
  <c r="L12" i="18" s="1"/>
  <c r="M12" i="18" s="1"/>
  <c r="N90" i="18" a="1"/>
  <c r="N90" i="18" s="1"/>
  <c r="AX90" i="18" s="1"/>
  <c r="L28" i="18" a="1"/>
  <c r="L28" i="18" s="1"/>
  <c r="M28" i="18" s="1"/>
  <c r="N17" i="18" a="1"/>
  <c r="N17" i="18" s="1"/>
  <c r="AX17" i="18" s="1"/>
  <c r="L54" i="18" a="1"/>
  <c r="L54" i="18" s="1"/>
  <c r="M54" i="18" s="1"/>
  <c r="N38" i="18" a="1"/>
  <c r="N38" i="18" s="1"/>
  <c r="AX38" i="18" s="1"/>
  <c r="O38" i="18" s="1" a="1"/>
  <c r="O38" i="18" s="1"/>
  <c r="N71" i="18" a="1"/>
  <c r="N71" i="18" s="1"/>
  <c r="AX71" i="18" s="1"/>
  <c r="L40" i="18" a="1"/>
  <c r="L40" i="18" s="1"/>
  <c r="M40" i="18" s="1"/>
  <c r="N66" i="18" a="1"/>
  <c r="N66" i="18" s="1"/>
  <c r="AX66" i="18" s="1"/>
  <c r="O66" i="18" s="1" a="1"/>
  <c r="O66" i="18" s="1"/>
  <c r="N28" i="18" a="1"/>
  <c r="N28" i="18" s="1"/>
  <c r="AX28" i="18" s="1"/>
  <c r="N91" i="18" a="1"/>
  <c r="N91" i="18" s="1"/>
  <c r="AX91" i="18" s="1"/>
  <c r="L50" i="18" a="1"/>
  <c r="L50" i="18" s="1"/>
  <c r="M50" i="18" s="1"/>
  <c r="L26" i="18" a="1"/>
  <c r="L26" i="18" s="1"/>
  <c r="M26" i="18" s="1"/>
  <c r="L89" i="18" a="1"/>
  <c r="L89" i="18" s="1"/>
  <c r="M89" i="18" s="1"/>
  <c r="L83" i="18" a="1"/>
  <c r="L83" i="18" s="1"/>
  <c r="M83" i="18" s="1"/>
  <c r="N96" i="18" a="1"/>
  <c r="N96" i="18" s="1"/>
  <c r="AX96" i="18" s="1"/>
  <c r="N15" i="18" a="1"/>
  <c r="N15" i="18" s="1"/>
  <c r="AX15" i="18" s="1"/>
  <c r="N59" i="18" a="1"/>
  <c r="N59" i="18" s="1"/>
  <c r="AX59" i="18" s="1"/>
  <c r="O59" i="18" s="1" a="1"/>
  <c r="O59" i="18" s="1"/>
  <c r="N22" i="18" a="1"/>
  <c r="N22" i="18" s="1"/>
  <c r="AX22" i="18" s="1"/>
  <c r="O22" i="18" s="1" a="1"/>
  <c r="O22" i="18" s="1"/>
  <c r="N29" i="18" a="1"/>
  <c r="N29" i="18" s="1"/>
  <c r="AX29" i="18" s="1"/>
  <c r="L61" i="18" a="1"/>
  <c r="L61" i="18" s="1"/>
  <c r="M61" i="18" s="1"/>
  <c r="L46" i="18" a="1"/>
  <c r="L46" i="18" s="1"/>
  <c r="M46" i="18" s="1"/>
  <c r="L30" i="18" a="1"/>
  <c r="L30" i="18" s="1"/>
  <c r="M30" i="18" s="1"/>
  <c r="L4" i="18" a="1"/>
  <c r="L4" i="18" s="1"/>
  <c r="M4" i="18" s="1"/>
  <c r="N53" i="18" a="1"/>
  <c r="N53" i="18" s="1"/>
  <c r="AX53" i="18" s="1"/>
  <c r="N78" i="18" a="1"/>
  <c r="N78" i="18" s="1"/>
  <c r="AX78" i="18" s="1"/>
  <c r="N9" i="18" a="1"/>
  <c r="N9" i="18" s="1"/>
  <c r="AX9" i="18" s="1"/>
  <c r="N61" i="18" a="1"/>
  <c r="N61" i="18" s="1"/>
  <c r="AX61" i="18" s="1"/>
  <c r="L5" i="18" a="1"/>
  <c r="L5" i="18" s="1"/>
  <c r="M5" i="18" s="1"/>
  <c r="L70" i="18" a="1"/>
  <c r="L70" i="18" s="1"/>
  <c r="M70" i="18" s="1"/>
  <c r="L67" i="18" a="1"/>
  <c r="L67" i="18" s="1"/>
  <c r="M67" i="18" s="1"/>
  <c r="L72" i="18" a="1"/>
  <c r="L72" i="18" s="1"/>
  <c r="M72" i="18" s="1"/>
  <c r="L29" i="18" a="1"/>
  <c r="L29" i="18" s="1"/>
  <c r="M29" i="18" s="1"/>
  <c r="L97" i="18" a="1"/>
  <c r="L97" i="18" s="1"/>
  <c r="M97" i="18" s="1"/>
  <c r="N84" i="18" a="1"/>
  <c r="N84" i="18" s="1"/>
  <c r="AX84" i="18" s="1"/>
  <c r="N7" i="18" a="1"/>
  <c r="N7" i="18" s="1"/>
  <c r="AX7" i="18" s="1"/>
  <c r="L41" i="18" a="1"/>
  <c r="L41" i="18" s="1"/>
  <c r="M41" i="18" s="1"/>
  <c r="L58" i="18" a="1"/>
  <c r="L58" i="18" s="1"/>
  <c r="M58" i="18" s="1"/>
  <c r="L99" i="18" a="1"/>
  <c r="L99" i="18" s="1"/>
  <c r="M99" i="18" s="1"/>
  <c r="L44" i="18" a="1"/>
  <c r="L44" i="18" s="1"/>
  <c r="M44" i="18" s="1"/>
  <c r="N25" i="18" a="1"/>
  <c r="N25" i="18" s="1"/>
  <c r="AX25" i="18" s="1"/>
  <c r="O25" i="18" s="1" a="1"/>
  <c r="O25" i="18" s="1"/>
  <c r="L43" i="18" a="1"/>
  <c r="L43" i="18" s="1"/>
  <c r="M43" i="18" s="1"/>
  <c r="N21" i="18" a="1"/>
  <c r="N21" i="18" s="1"/>
  <c r="AX21" i="18" s="1"/>
  <c r="O21" i="18" s="1" a="1"/>
  <c r="O21" i="18" s="1"/>
  <c r="L27" i="18" a="1"/>
  <c r="L27" i="18" s="1"/>
  <c r="M27" i="18" s="1"/>
  <c r="L91" i="18" a="1"/>
  <c r="L91" i="18" s="1"/>
  <c r="M91" i="18" s="1"/>
  <c r="L11" i="18" a="1"/>
  <c r="L11" i="18" s="1"/>
  <c r="M11" i="18" s="1"/>
  <c r="N98" i="18" a="1"/>
  <c r="N98" i="18" s="1"/>
  <c r="AX98" i="18" s="1"/>
  <c r="L63" i="18" a="1"/>
  <c r="L63" i="18" s="1"/>
  <c r="M63" i="18" s="1"/>
  <c r="L47" i="18" a="1"/>
  <c r="L47" i="18" s="1"/>
  <c r="M47" i="18" s="1"/>
  <c r="N67" i="18" a="1"/>
  <c r="N67" i="18" s="1"/>
  <c r="AX67" i="18" s="1"/>
  <c r="O67" i="18" s="1" a="1"/>
  <c r="O67" i="18" s="1"/>
  <c r="L88" i="18" a="1"/>
  <c r="L88" i="18" s="1"/>
  <c r="M88" i="18" s="1"/>
  <c r="L71" i="18" a="1"/>
  <c r="L71" i="18" s="1"/>
  <c r="M71" i="18" s="1"/>
  <c r="N86" i="18" a="1"/>
  <c r="N86" i="18" s="1"/>
  <c r="AX86" i="18" s="1"/>
  <c r="L48" i="18" a="1"/>
  <c r="L48" i="18" s="1"/>
  <c r="M48" i="18" s="1"/>
  <c r="N93" i="18" a="1"/>
  <c r="N93" i="18" s="1"/>
  <c r="AX93" i="18" s="1"/>
  <c r="N60" i="18" a="1"/>
  <c r="N60" i="18" s="1"/>
  <c r="AX60" i="18" s="1"/>
  <c r="O60" i="18" s="1" a="1"/>
  <c r="O60" i="18" s="1"/>
  <c r="N55" i="18" a="1"/>
  <c r="N55" i="18" s="1"/>
  <c r="AX55" i="18" s="1"/>
  <c r="O55" i="18" s="1" a="1"/>
  <c r="O55" i="18" s="1"/>
  <c r="L42" i="18" a="1"/>
  <c r="L42" i="18" s="1"/>
  <c r="M42" i="18" s="1"/>
  <c r="L9" i="18" a="1"/>
  <c r="L9" i="18" s="1"/>
  <c r="M9" i="18" s="1"/>
  <c r="N24" i="18" a="1"/>
  <c r="N24" i="18" s="1"/>
  <c r="AX24" i="18" s="1"/>
  <c r="N99" i="18" a="1"/>
  <c r="N99" i="18" s="1"/>
  <c r="AX99" i="18" s="1"/>
  <c r="N65" i="18" a="1"/>
  <c r="N65" i="18" s="1"/>
  <c r="AX65" i="18" s="1"/>
  <c r="O65" i="18" s="1" a="1"/>
  <c r="O65" i="18" s="1"/>
  <c r="L76" i="18" a="1"/>
  <c r="L76" i="18" s="1"/>
  <c r="M76" i="18" s="1"/>
  <c r="L74" i="18" a="1"/>
  <c r="L74" i="18" s="1"/>
  <c r="M74" i="18" s="1"/>
  <c r="L87" i="18" a="1"/>
  <c r="L87" i="18" s="1"/>
  <c r="M87" i="18" s="1"/>
  <c r="L53" i="18" a="1"/>
  <c r="L53" i="18" s="1"/>
  <c r="M53" i="18" s="1"/>
  <c r="N43" i="18" a="1"/>
  <c r="N43" i="18" s="1"/>
  <c r="AX43" i="18" s="1"/>
  <c r="L86" i="18" a="1"/>
  <c r="L86" i="18" s="1"/>
  <c r="M86" i="18" s="1"/>
  <c r="N13" i="18" a="1"/>
  <c r="N13" i="18" s="1"/>
  <c r="AX13" i="18" s="1"/>
  <c r="L16" i="18" a="1"/>
  <c r="L16" i="18" s="1"/>
  <c r="M16" i="18" s="1"/>
  <c r="L92" i="18" a="1"/>
  <c r="L92" i="18" s="1"/>
  <c r="M92" i="18" s="1"/>
  <c r="N31" i="18" a="1"/>
  <c r="N31" i="18" s="1"/>
  <c r="AX31" i="18" s="1"/>
  <c r="O31" i="18" s="1" a="1"/>
  <c r="O31" i="18" s="1"/>
  <c r="L6" i="18" a="1"/>
  <c r="L6" i="18" s="1"/>
  <c r="M6" i="18" s="1"/>
  <c r="L100" i="18" a="1"/>
  <c r="L100" i="18" s="1"/>
  <c r="M100" i="18" s="1"/>
  <c r="N87" i="18" a="1"/>
  <c r="N87" i="18" s="1"/>
  <c r="AX87" i="18" s="1"/>
  <c r="O87" i="18" s="1" a="1"/>
  <c r="O87" i="18" s="1"/>
  <c r="N79" i="18" a="1"/>
  <c r="N79" i="18" s="1"/>
  <c r="AX79" i="18" s="1"/>
  <c r="O79" i="18" s="1" a="1"/>
  <c r="O79" i="18" s="1"/>
  <c r="L90" i="18" a="1"/>
  <c r="L90" i="18" s="1"/>
  <c r="M90" i="18" s="1"/>
  <c r="L75" i="18" a="1"/>
  <c r="L75" i="18" s="1"/>
  <c r="M75" i="18" s="1"/>
  <c r="N74" i="18" a="1"/>
  <c r="N74" i="18" s="1"/>
  <c r="AX74" i="18" s="1"/>
  <c r="N57" i="18" a="1"/>
  <c r="N57" i="18" s="1"/>
  <c r="AX57" i="18" s="1"/>
  <c r="O57" i="18" s="1" a="1"/>
  <c r="O57" i="18" s="1"/>
  <c r="N18" i="18" a="1"/>
  <c r="N18" i="18" s="1"/>
  <c r="AX18" i="18" s="1"/>
  <c r="O18" i="18" s="1" a="1"/>
  <c r="O18" i="18" s="1"/>
  <c r="L34" i="18" a="1"/>
  <c r="L34" i="18" s="1"/>
  <c r="M34" i="18" s="1"/>
  <c r="L93" i="18" a="1"/>
  <c r="L93" i="18" s="1"/>
  <c r="M93" i="18" s="1"/>
  <c r="N34" i="18" a="1"/>
  <c r="N34" i="18" s="1"/>
  <c r="AX34" i="18" s="1"/>
  <c r="N62" i="18" a="1"/>
  <c r="N62" i="18" s="1"/>
  <c r="AX62" i="18" s="1"/>
  <c r="N52" i="18" a="1"/>
  <c r="N52" i="18" s="1"/>
  <c r="AX52" i="18" s="1"/>
  <c r="L37" i="18" a="1"/>
  <c r="L37" i="18" s="1"/>
  <c r="M37" i="18" s="1"/>
  <c r="L23" i="18" a="1"/>
  <c r="L23" i="18" s="1"/>
  <c r="M23" i="18" s="1"/>
  <c r="L15" i="18" a="1"/>
  <c r="L15" i="18" s="1"/>
  <c r="M15" i="18" s="1"/>
  <c r="N47" i="18" a="1"/>
  <c r="N47" i="18" s="1"/>
  <c r="AX47" i="18" s="1"/>
  <c r="O47" i="18" s="1" a="1"/>
  <c r="O47" i="18" s="1"/>
  <c r="N27" i="18" a="1"/>
  <c r="N27" i="18" s="1"/>
  <c r="AX27" i="18" s="1"/>
  <c r="N45" i="18" a="1"/>
  <c r="N45" i="18" s="1"/>
  <c r="AX45" i="18" s="1"/>
  <c r="O45" i="18" s="1" a="1"/>
  <c r="O45" i="18" s="1"/>
  <c r="N63" i="18" a="1"/>
  <c r="N63" i="18" s="1"/>
  <c r="AX63" i="18" s="1"/>
  <c r="L78" i="18" a="1"/>
  <c r="L78" i="18" s="1"/>
  <c r="M78" i="18" s="1"/>
  <c r="N82" i="18" a="1"/>
  <c r="N82" i="18" s="1"/>
  <c r="AX82" i="18" s="1"/>
  <c r="N56" i="18" a="1"/>
  <c r="N56" i="18" s="1"/>
  <c r="AX56" i="18" s="1"/>
  <c r="O56" i="18" s="1" a="1"/>
  <c r="O56" i="18" s="1"/>
  <c r="L95" i="18" a="1"/>
  <c r="L95" i="18" s="1"/>
  <c r="M95" i="18" s="1"/>
  <c r="N16" i="18" a="1"/>
  <c r="N16" i="18" s="1"/>
  <c r="AX16" i="18" s="1"/>
  <c r="G8" i="18" a="1"/>
  <c r="G8" i="18" s="1"/>
  <c r="H8" i="18" s="1"/>
  <c r="G100" i="18" a="1"/>
  <c r="G100" i="18" s="1"/>
  <c r="H100" i="18" s="1"/>
  <c r="I84" i="18" a="1"/>
  <c r="I84" i="18" s="1"/>
  <c r="AS84" i="18" s="1"/>
  <c r="G34" i="18" a="1"/>
  <c r="G34" i="18" s="1"/>
  <c r="H34" i="18" s="1"/>
  <c r="I38" i="18" a="1"/>
  <c r="I38" i="18" s="1"/>
  <c r="AS38" i="18" s="1"/>
  <c r="I77" i="18" a="1"/>
  <c r="I77" i="18" s="1"/>
  <c r="AS77" i="18" s="1"/>
  <c r="G21" i="18" a="1"/>
  <c r="G21" i="18" s="1"/>
  <c r="H21" i="18" s="1"/>
  <c r="I51" i="18" a="1"/>
  <c r="I51" i="18" s="1"/>
  <c r="AS51" i="18" s="1"/>
  <c r="G98" i="18" a="1"/>
  <c r="G98" i="18" s="1"/>
  <c r="H98" i="18" s="1"/>
  <c r="G76" i="18" a="1"/>
  <c r="G76" i="18" s="1"/>
  <c r="H76" i="18" s="1"/>
  <c r="I29" i="18" a="1"/>
  <c r="I29" i="18" s="1"/>
  <c r="AS29" i="18" s="1"/>
  <c r="G72" i="18" a="1"/>
  <c r="G72" i="18" s="1"/>
  <c r="H72" i="18" s="1"/>
  <c r="G68" i="18" a="1"/>
  <c r="G68" i="18" s="1"/>
  <c r="H68" i="18" s="1"/>
  <c r="I6" i="18" a="1"/>
  <c r="I6" i="18" s="1"/>
  <c r="AS6" i="18" s="1"/>
  <c r="G69" i="18" a="1"/>
  <c r="G69" i="18" s="1"/>
  <c r="H69" i="18" s="1"/>
  <c r="I35" i="18" a="1"/>
  <c r="I35" i="18" s="1"/>
  <c r="AS35" i="18" s="1"/>
  <c r="I46" i="18" a="1"/>
  <c r="I46" i="18" s="1"/>
  <c r="AS46" i="18" s="1"/>
  <c r="G12" i="18" a="1"/>
  <c r="G12" i="18" s="1"/>
  <c r="H12" i="18" s="1"/>
  <c r="I48" i="18" a="1"/>
  <c r="I48" i="18" s="1"/>
  <c r="AS48" i="18" s="1"/>
  <c r="I90" i="18" a="1"/>
  <c r="I90" i="18" s="1"/>
  <c r="AS90" i="18" s="1"/>
  <c r="I31" i="18" a="1"/>
  <c r="I31" i="18" s="1"/>
  <c r="AS31" i="18" s="1"/>
  <c r="G41" i="18" a="1"/>
  <c r="G41" i="18" s="1"/>
  <c r="H41" i="18" s="1"/>
  <c r="G28" i="18" a="1"/>
  <c r="G28" i="18" s="1"/>
  <c r="H28" i="18" s="1"/>
  <c r="G23" i="18" a="1"/>
  <c r="G23" i="18" s="1"/>
  <c r="H23" i="18" s="1"/>
  <c r="I85" i="18" a="1"/>
  <c r="I85" i="18" s="1"/>
  <c r="AS85" i="18" s="1"/>
  <c r="I24" i="18" a="1"/>
  <c r="I24" i="18" s="1"/>
  <c r="AS24" i="18" s="1"/>
  <c r="I47" i="18" a="1"/>
  <c r="I47" i="18" s="1"/>
  <c r="AS47" i="18" s="1"/>
  <c r="I95" i="18" a="1"/>
  <c r="I95" i="18" s="1"/>
  <c r="AS95" i="18" s="1"/>
  <c r="I64" i="18" a="1"/>
  <c r="I64" i="18" s="1"/>
  <c r="AS64" i="18" s="1"/>
  <c r="I39" i="18" a="1"/>
  <c r="I39" i="18" s="1"/>
  <c r="AS39" i="18" s="1"/>
  <c r="G60" i="18" a="1"/>
  <c r="G60" i="18" s="1"/>
  <c r="H60" i="18" s="1"/>
  <c r="G79" i="18" a="1"/>
  <c r="G79" i="18" s="1"/>
  <c r="H79" i="18" s="1"/>
  <c r="I3" i="18" a="1"/>
  <c r="I3" i="18" s="1"/>
  <c r="AS3" i="18" s="1"/>
  <c r="I10" i="18" a="1"/>
  <c r="I10" i="18" s="1"/>
  <c r="AS10" i="18" s="1"/>
  <c r="I73" i="18" a="1"/>
  <c r="I73" i="18" s="1"/>
  <c r="AS73" i="18" s="1"/>
  <c r="I18" i="18" a="1"/>
  <c r="I18" i="18" s="1"/>
  <c r="AS18" i="18" s="1"/>
  <c r="I25" i="18" a="1"/>
  <c r="I25" i="18" s="1"/>
  <c r="AS25" i="18" s="1"/>
  <c r="G92" i="18" a="1"/>
  <c r="G92" i="18" s="1"/>
  <c r="H92" i="18" s="1"/>
  <c r="I99" i="18" a="1"/>
  <c r="I99" i="18" s="1"/>
  <c r="AS99" i="18" s="1"/>
  <c r="J99" i="18" s="1" a="1"/>
  <c r="J99" i="18" s="1"/>
  <c r="G54" i="18" a="1"/>
  <c r="G54" i="18" s="1"/>
  <c r="H54" i="18" s="1"/>
  <c r="G32" i="18" a="1"/>
  <c r="G32" i="18" s="1"/>
  <c r="H32" i="18" s="1"/>
  <c r="I57" i="18" a="1"/>
  <c r="I57" i="18" s="1"/>
  <c r="AS57" i="18" s="1"/>
  <c r="I79" i="18" a="1"/>
  <c r="I79" i="18" s="1"/>
  <c r="AS79" i="18" s="1"/>
  <c r="I68" i="18" a="1"/>
  <c r="I68" i="18" s="1"/>
  <c r="AS68" i="18" s="1"/>
  <c r="I58" i="18" a="1"/>
  <c r="I58" i="18" s="1"/>
  <c r="AS58" i="18" s="1"/>
  <c r="J58" i="18" s="1" a="1"/>
  <c r="J58" i="18" s="1"/>
  <c r="I87" i="18" a="1"/>
  <c r="I87" i="18" s="1"/>
  <c r="AS87" i="18" s="1"/>
  <c r="I17" i="18" a="1"/>
  <c r="I17" i="18" s="1"/>
  <c r="AS17" i="18" s="1"/>
  <c r="G96" i="18" a="1"/>
  <c r="G96" i="18" s="1"/>
  <c r="H96" i="18" s="1"/>
  <c r="G25" i="18" a="1"/>
  <c r="G25" i="18" s="1"/>
  <c r="H25" i="18" s="1"/>
  <c r="G65" i="18" a="1"/>
  <c r="G65" i="18" s="1"/>
  <c r="H65" i="18" s="1"/>
  <c r="I93" i="18" a="1"/>
  <c r="I93" i="18" s="1"/>
  <c r="AS93" i="18" s="1"/>
  <c r="I66" i="18" a="1"/>
  <c r="I66" i="18" s="1"/>
  <c r="AS66" i="18" s="1"/>
  <c r="I70" i="18" a="1"/>
  <c r="I70" i="18" s="1"/>
  <c r="AS70" i="18" s="1"/>
  <c r="I36" i="18" a="1"/>
  <c r="I36" i="18" s="1"/>
  <c r="AS36" i="18" s="1"/>
  <c r="G78" i="18" a="1"/>
  <c r="G78" i="18" s="1"/>
  <c r="H78" i="18" s="1"/>
  <c r="G27" i="18" a="1"/>
  <c r="G27" i="18" s="1"/>
  <c r="H27" i="18" s="1"/>
  <c r="I72" i="18" a="1"/>
  <c r="I72" i="18" s="1"/>
  <c r="AS72" i="18" s="1"/>
  <c r="J72" i="18" s="1" a="1"/>
  <c r="J72" i="18" s="1"/>
  <c r="G47" i="18" a="1"/>
  <c r="G47" i="18" s="1"/>
  <c r="H47" i="18" s="1"/>
  <c r="I92" i="18" a="1"/>
  <c r="I92" i="18" s="1"/>
  <c r="AS92" i="18" s="1"/>
  <c r="I76" i="18" a="1"/>
  <c r="I76" i="18" s="1"/>
  <c r="AS76" i="18" s="1"/>
  <c r="I81" i="18" a="1"/>
  <c r="I81" i="18" s="1"/>
  <c r="AS81" i="18" s="1"/>
  <c r="I42" i="18" a="1"/>
  <c r="I42" i="18" s="1"/>
  <c r="AS42" i="18" s="1"/>
  <c r="I61" i="18" a="1"/>
  <c r="I61" i="18" s="1"/>
  <c r="AS61" i="18" s="1"/>
  <c r="G17" i="18" a="1"/>
  <c r="G17" i="18" s="1"/>
  <c r="H17" i="18" s="1"/>
  <c r="G50" i="18" a="1"/>
  <c r="G50" i="18" s="1"/>
  <c r="H50" i="18" s="1"/>
  <c r="I59" i="18" a="1"/>
  <c r="I59" i="18" s="1"/>
  <c r="AS59" i="18" s="1"/>
  <c r="I74" i="18" a="1"/>
  <c r="I74" i="18" s="1"/>
  <c r="AS74" i="18" s="1"/>
  <c r="I52" i="18" a="1"/>
  <c r="I52" i="18" s="1"/>
  <c r="AS52" i="18" s="1"/>
  <c r="G85" i="18" a="1"/>
  <c r="G85" i="18" s="1"/>
  <c r="H85" i="18" s="1"/>
  <c r="G42" i="18" a="1"/>
  <c r="G42" i="18" s="1"/>
  <c r="H42" i="18" s="1"/>
  <c r="I69" i="18" a="1"/>
  <c r="I69" i="18" s="1"/>
  <c r="AS69" i="18" s="1"/>
  <c r="J69" i="18" s="1" a="1"/>
  <c r="J69" i="18" s="1"/>
  <c r="I78" i="18" a="1"/>
  <c r="I78" i="18" s="1"/>
  <c r="AS78" i="18" s="1"/>
  <c r="I8" i="18" a="1"/>
  <c r="I8" i="18" s="1"/>
  <c r="AS8" i="18" s="1"/>
  <c r="J8" i="18" s="1" a="1"/>
  <c r="J8" i="18" s="1"/>
  <c r="G52" i="18" a="1"/>
  <c r="G52" i="18" s="1"/>
  <c r="H52" i="18" s="1"/>
  <c r="I33" i="18" a="1"/>
  <c r="I33" i="18" s="1"/>
  <c r="AS33" i="18" s="1"/>
  <c r="G10" i="18" a="1"/>
  <c r="G10" i="18" s="1"/>
  <c r="H10" i="18" s="1"/>
  <c r="G24" i="18" a="1"/>
  <c r="G24" i="18" s="1"/>
  <c r="H24" i="18" s="1"/>
  <c r="G46" i="18" a="1"/>
  <c r="G46" i="18" s="1"/>
  <c r="H46" i="18" s="1"/>
  <c r="I97" i="18" a="1"/>
  <c r="I97" i="18" s="1"/>
  <c r="AS97" i="18" s="1"/>
  <c r="G84" i="18" a="1"/>
  <c r="G84" i="18" s="1"/>
  <c r="H84" i="18" s="1"/>
  <c r="I13" i="18" a="1"/>
  <c r="I13" i="18" s="1"/>
  <c r="AS13" i="18" s="1"/>
  <c r="I65" i="18" a="1"/>
  <c r="I65" i="18" s="1"/>
  <c r="AS65" i="18" s="1"/>
  <c r="J65" i="18" s="1" a="1"/>
  <c r="J65" i="18" s="1"/>
  <c r="G31" i="18" a="1"/>
  <c r="G31" i="18" s="1"/>
  <c r="H31" i="18" s="1"/>
  <c r="G94" i="18" a="1"/>
  <c r="G94" i="18" s="1"/>
  <c r="H94" i="18" s="1"/>
  <c r="G66" i="18" a="1"/>
  <c r="G66" i="18" s="1"/>
  <c r="H66" i="18" s="1"/>
  <c r="G13" i="18" a="1"/>
  <c r="G13" i="18" s="1"/>
  <c r="H13" i="18" s="1"/>
  <c r="G15" i="18" a="1"/>
  <c r="G15" i="18" s="1"/>
  <c r="H15" i="18" s="1"/>
  <c r="I16" i="18" a="1"/>
  <c r="I16" i="18" s="1"/>
  <c r="AS16" i="18" s="1"/>
  <c r="G74" i="18" a="1"/>
  <c r="G74" i="18" s="1"/>
  <c r="H74" i="18" s="1"/>
  <c r="I5" i="18" a="1"/>
  <c r="I5" i="18" s="1"/>
  <c r="AS5" i="18" s="1"/>
  <c r="G81" i="18" a="1"/>
  <c r="G81" i="18" s="1"/>
  <c r="H81" i="18" s="1"/>
  <c r="G40" i="18" a="1"/>
  <c r="G40" i="18" s="1"/>
  <c r="H40" i="18" s="1"/>
  <c r="I100" i="18" a="1"/>
  <c r="I100" i="18" s="1"/>
  <c r="AS100" i="18" s="1"/>
  <c r="I91" i="18" a="1"/>
  <c r="I91" i="18" s="1"/>
  <c r="AS91" i="18" s="1"/>
  <c r="G95" i="18" a="1"/>
  <c r="G95" i="18" s="1"/>
  <c r="H95" i="18" s="1"/>
  <c r="G63" i="18" a="1"/>
  <c r="G63" i="18" s="1"/>
  <c r="H63" i="18" s="1"/>
  <c r="I83" i="18" a="1"/>
  <c r="I83" i="18" s="1"/>
  <c r="AS83" i="18" s="1"/>
  <c r="I63" i="18" a="1"/>
  <c r="I63" i="18" s="1"/>
  <c r="AS63" i="18" s="1"/>
  <c r="G83" i="18" a="1"/>
  <c r="G83" i="18" s="1"/>
  <c r="H83" i="18" s="1"/>
  <c r="G61" i="18" a="1"/>
  <c r="G61" i="18" s="1"/>
  <c r="H61" i="18" s="1"/>
  <c r="G26" i="18" a="1"/>
  <c r="G26" i="18" s="1"/>
  <c r="H26" i="18" s="1"/>
  <c r="G43" i="18" a="1"/>
  <c r="G43" i="18" s="1"/>
  <c r="H43" i="18" s="1"/>
  <c r="I23" i="18" a="1"/>
  <c r="I23" i="18" s="1"/>
  <c r="AS23" i="18" s="1"/>
  <c r="I67" i="18" a="1"/>
  <c r="I67" i="18" s="1"/>
  <c r="AS67" i="18" s="1"/>
  <c r="I28" i="18" a="1"/>
  <c r="I28" i="18" s="1"/>
  <c r="AS28" i="18" s="1"/>
  <c r="G51" i="18" a="1"/>
  <c r="G51" i="18" s="1"/>
  <c r="H51" i="18" s="1"/>
  <c r="G67" i="18" a="1"/>
  <c r="G67" i="18" s="1"/>
  <c r="H67" i="18" s="1"/>
  <c r="I75" i="18" a="1"/>
  <c r="I75" i="18" s="1"/>
  <c r="AS75" i="18" s="1"/>
  <c r="G80" i="18" a="1"/>
  <c r="G80" i="18" s="1"/>
  <c r="H80" i="18" s="1"/>
  <c r="I71" i="18" a="1"/>
  <c r="I71" i="18" s="1"/>
  <c r="AS71" i="18" s="1"/>
  <c r="I50" i="18" a="1"/>
  <c r="I50" i="18" s="1"/>
  <c r="AS50" i="18" s="1"/>
  <c r="G5" i="18" a="1"/>
  <c r="G5" i="18" s="1"/>
  <c r="H5" i="18" s="1"/>
  <c r="G75" i="18" a="1"/>
  <c r="G75" i="18" s="1"/>
  <c r="H75" i="18" s="1"/>
  <c r="G64" i="18" a="1"/>
  <c r="G64" i="18" s="1"/>
  <c r="H64" i="18" s="1"/>
  <c r="G53" i="18" a="1"/>
  <c r="G53" i="18" s="1"/>
  <c r="H53" i="18" s="1"/>
  <c r="I94" i="18" a="1"/>
  <c r="I94" i="18" s="1"/>
  <c r="AS94" i="18" s="1"/>
  <c r="J94" i="18" s="1" a="1"/>
  <c r="J94" i="18" s="1"/>
  <c r="G71" i="18" a="1"/>
  <c r="G71" i="18" s="1"/>
  <c r="H71" i="18" s="1"/>
  <c r="G30" i="18" a="1"/>
  <c r="G30" i="18" s="1"/>
  <c r="H30" i="18" s="1"/>
  <c r="G35" i="18" a="1"/>
  <c r="G35" i="18" s="1"/>
  <c r="H35" i="18" s="1"/>
  <c r="G90" i="18" a="1"/>
  <c r="G90" i="18" s="1"/>
  <c r="H90" i="18" s="1"/>
  <c r="G18" i="18" a="1"/>
  <c r="G18" i="18" s="1"/>
  <c r="H18" i="18" s="1"/>
  <c r="I20" i="18" a="1"/>
  <c r="I20" i="18" s="1"/>
  <c r="AS20" i="18" s="1"/>
  <c r="G49" i="18" a="1"/>
  <c r="G49" i="18" s="1"/>
  <c r="H49" i="18" s="1"/>
  <c r="G48" i="18" a="1"/>
  <c r="G48" i="18" s="1"/>
  <c r="H48" i="18" s="1"/>
  <c r="I96" i="18" a="1"/>
  <c r="I96" i="18" s="1"/>
  <c r="AS96" i="18" s="1"/>
  <c r="I43" i="18" a="1"/>
  <c r="I43" i="18" s="1"/>
  <c r="AS43" i="18" s="1"/>
  <c r="G91" i="18" a="1"/>
  <c r="G91" i="18" s="1"/>
  <c r="H91" i="18" s="1"/>
  <c r="I41" i="18" a="1"/>
  <c r="I41" i="18" s="1"/>
  <c r="AS41" i="18" s="1"/>
  <c r="G38" i="18" a="1"/>
  <c r="G38" i="18" s="1"/>
  <c r="H38" i="18" s="1"/>
  <c r="I98" i="18" a="1"/>
  <c r="I98" i="18" s="1"/>
  <c r="AS98" i="18" s="1"/>
  <c r="I34" i="18" a="1"/>
  <c r="I34" i="18" s="1"/>
  <c r="AS34" i="18" s="1"/>
  <c r="G56" i="18" a="1"/>
  <c r="G56" i="18" s="1"/>
  <c r="H56" i="18" s="1"/>
  <c r="I40" i="18" a="1"/>
  <c r="I40" i="18" s="1"/>
  <c r="AS40" i="18" s="1"/>
  <c r="I30" i="18" a="1"/>
  <c r="I30" i="18" s="1"/>
  <c r="AS30" i="18" s="1"/>
  <c r="J30" i="18" s="1" a="1"/>
  <c r="J30" i="18" s="1"/>
  <c r="G29" i="18" a="1"/>
  <c r="G29" i="18" s="1"/>
  <c r="H29" i="18" s="1"/>
  <c r="I4" i="18" a="1"/>
  <c r="I4" i="18" s="1"/>
  <c r="AS4" i="18" s="1"/>
  <c r="G87" i="18" a="1"/>
  <c r="G87" i="18" s="1"/>
  <c r="H87" i="18" s="1"/>
  <c r="I86" i="18" a="1"/>
  <c r="I86" i="18" s="1"/>
  <c r="AS86" i="18" s="1"/>
  <c r="G97" i="18" a="1"/>
  <c r="G97" i="18" s="1"/>
  <c r="H97" i="18" s="1"/>
  <c r="G11" i="18" a="1"/>
  <c r="G11" i="18" s="1"/>
  <c r="H11" i="18" s="1"/>
  <c r="G4" i="18" a="1"/>
  <c r="G4" i="18" s="1"/>
  <c r="H4" i="18" s="1"/>
  <c r="G20" i="18" a="1"/>
  <c r="G20" i="18" s="1"/>
  <c r="H20" i="18" s="1"/>
  <c r="G39" i="18" a="1"/>
  <c r="G39" i="18" s="1"/>
  <c r="H39" i="18" s="1"/>
  <c r="G7" i="18" a="1"/>
  <c r="G7" i="18" s="1"/>
  <c r="H7" i="18" s="1"/>
  <c r="G9" i="18" a="1"/>
  <c r="G9" i="18" s="1"/>
  <c r="H9" i="18" s="1"/>
  <c r="G22" i="18" a="1"/>
  <c r="G22" i="18" s="1"/>
  <c r="H22" i="18" s="1"/>
  <c r="I62" i="18" a="1"/>
  <c r="I62" i="18" s="1"/>
  <c r="AS62" i="18" s="1"/>
  <c r="I56" i="18" a="1"/>
  <c r="I56" i="18" s="1"/>
  <c r="AS56" i="18" s="1"/>
  <c r="J56" i="18" s="1" a="1"/>
  <c r="J56" i="18" s="1"/>
  <c r="I21" i="18" a="1"/>
  <c r="I21" i="18" s="1"/>
  <c r="AS21" i="18" s="1"/>
  <c r="G89" i="18" a="1"/>
  <c r="G89" i="18" s="1"/>
  <c r="H89" i="18" s="1"/>
  <c r="I55" i="18" a="1"/>
  <c r="I55" i="18" s="1"/>
  <c r="AS55" i="18" s="1"/>
  <c r="G59" i="18" a="1"/>
  <c r="G59" i="18" s="1"/>
  <c r="H59" i="18" s="1"/>
  <c r="G73" i="18" a="1"/>
  <c r="G73" i="18" s="1"/>
  <c r="H73" i="18" s="1"/>
  <c r="I89" i="18" a="1"/>
  <c r="I89" i="18" s="1"/>
  <c r="AS89" i="18" s="1"/>
  <c r="G55" i="18" a="1"/>
  <c r="G55" i="18" s="1"/>
  <c r="H55" i="18" s="1"/>
  <c r="G45" i="18" a="1"/>
  <c r="G45" i="18" s="1"/>
  <c r="H45" i="18" s="1"/>
  <c r="I60" i="18" a="1"/>
  <c r="I60" i="18" s="1"/>
  <c r="AS60" i="18" s="1"/>
  <c r="J60" i="18" s="1" a="1"/>
  <c r="J60" i="18" s="1"/>
  <c r="I14" i="18" a="1"/>
  <c r="I14" i="18" s="1"/>
  <c r="AS14" i="18" s="1"/>
  <c r="G62" i="18" a="1"/>
  <c r="G62" i="18" s="1"/>
  <c r="H62" i="18" s="1"/>
  <c r="I82" i="18" a="1"/>
  <c r="I82" i="18" s="1"/>
  <c r="AS82" i="18" s="1"/>
  <c r="G3" i="18" a="1"/>
  <c r="G3" i="18" s="1"/>
  <c r="H3" i="18" s="1"/>
  <c r="G88" i="18" a="1"/>
  <c r="G88" i="18" s="1"/>
  <c r="H88" i="18" s="1"/>
  <c r="I19" i="18" a="1"/>
  <c r="I19" i="18" s="1"/>
  <c r="AS19" i="18" s="1"/>
  <c r="I45" i="18" a="1"/>
  <c r="I45" i="18" s="1"/>
  <c r="AS45" i="18" s="1"/>
  <c r="I11" i="18" a="1"/>
  <c r="I11" i="18" s="1"/>
  <c r="AS11" i="18" s="1"/>
  <c r="I44" i="18" a="1"/>
  <c r="I44" i="18" s="1"/>
  <c r="AS44" i="18" s="1"/>
  <c r="G82" i="18" a="1"/>
  <c r="G82" i="18" s="1"/>
  <c r="H82" i="18" s="1"/>
  <c r="G44" i="18" a="1"/>
  <c r="G44" i="18" s="1"/>
  <c r="H44" i="18" s="1"/>
  <c r="I49" i="18" a="1"/>
  <c r="I49" i="18" s="1"/>
  <c r="AS49" i="18" s="1"/>
  <c r="J49" i="18" s="1" a="1"/>
  <c r="J49" i="18" s="1"/>
  <c r="G70" i="18" a="1"/>
  <c r="G70" i="18" s="1"/>
  <c r="H70" i="18" s="1"/>
  <c r="G36" i="18" a="1"/>
  <c r="G36" i="18" s="1"/>
  <c r="H36" i="18" s="1"/>
  <c r="I12" i="18" a="1"/>
  <c r="I12" i="18" s="1"/>
  <c r="AS12" i="18" s="1"/>
  <c r="G19" i="18" a="1"/>
  <c r="G19" i="18" s="1"/>
  <c r="H19" i="18" s="1"/>
  <c r="G16" i="18" a="1"/>
  <c r="G16" i="18" s="1"/>
  <c r="H16" i="18" s="1"/>
  <c r="G33" i="18" a="1"/>
  <c r="G33" i="18" s="1"/>
  <c r="H33" i="18" s="1"/>
  <c r="I88" i="18" a="1"/>
  <c r="I88" i="18" s="1"/>
  <c r="AS88" i="18" s="1"/>
  <c r="I53" i="18" a="1"/>
  <c r="I53" i="18" s="1"/>
  <c r="AS53" i="18" s="1"/>
  <c r="I9" i="18" a="1"/>
  <c r="I9" i="18" s="1"/>
  <c r="AS9" i="18" s="1"/>
  <c r="J9" i="18" s="1" a="1"/>
  <c r="J9" i="18" s="1"/>
  <c r="G77" i="18" a="1"/>
  <c r="G77" i="18" s="1"/>
  <c r="H77" i="18" s="1"/>
  <c r="I15" i="18" a="1"/>
  <c r="I15" i="18" s="1"/>
  <c r="AS15" i="18" s="1"/>
  <c r="I7" i="18" a="1"/>
  <c r="I7" i="18" s="1"/>
  <c r="AS7" i="18" s="1"/>
  <c r="I26" i="18" a="1"/>
  <c r="I26" i="18" s="1"/>
  <c r="AS26" i="18" s="1"/>
  <c r="I27" i="18" a="1"/>
  <c r="I27" i="18" s="1"/>
  <c r="AS27" i="18" s="1"/>
  <c r="G86" i="18" a="1"/>
  <c r="G86" i="18" s="1"/>
  <c r="H86" i="18" s="1"/>
  <c r="I80" i="18" a="1"/>
  <c r="I80" i="18" s="1"/>
  <c r="AS80" i="18" s="1"/>
  <c r="J80" i="18" s="1" a="1"/>
  <c r="J80" i="18" s="1"/>
  <c r="I54" i="18" a="1"/>
  <c r="I54" i="18" s="1"/>
  <c r="AS54" i="18" s="1"/>
  <c r="G14" i="18" a="1"/>
  <c r="G14" i="18" s="1"/>
  <c r="H14" i="18" s="1"/>
  <c r="I37" i="18" a="1"/>
  <c r="I37" i="18" s="1"/>
  <c r="AS37" i="18" s="1"/>
  <c r="J37" i="18" s="1" a="1"/>
  <c r="J37" i="18" s="1"/>
  <c r="G57" i="18" a="1"/>
  <c r="G57" i="18" s="1"/>
  <c r="H57" i="18" s="1"/>
  <c r="G93" i="18" a="1"/>
  <c r="G93" i="18" s="1"/>
  <c r="H93" i="18" s="1"/>
  <c r="I22" i="18" a="1"/>
  <c r="I22" i="18" s="1"/>
  <c r="AS22" i="18" s="1"/>
  <c r="I32" i="18" a="1"/>
  <c r="I32" i="18" s="1"/>
  <c r="AS32" i="18" s="1"/>
  <c r="G6" i="18" a="1"/>
  <c r="G6" i="18" s="1"/>
  <c r="H6" i="18" s="1"/>
  <c r="R12" i="28"/>
  <c r="R14" i="28"/>
  <c r="R11" i="28"/>
  <c r="R13" i="28"/>
  <c r="R2" i="28"/>
  <c r="R6" i="28"/>
  <c r="R9" i="28"/>
  <c r="R3" i="28"/>
  <c r="R10" i="28"/>
  <c r="R7" i="28"/>
  <c r="R5" i="28"/>
  <c r="R17" i="28"/>
  <c r="R8" i="28"/>
  <c r="R15" i="28"/>
  <c r="R16" i="28"/>
  <c r="R4" i="28"/>
  <c r="J76" i="18" l="1" a="1"/>
  <c r="J76" i="18" s="1"/>
  <c r="J63" i="18" a="1"/>
  <c r="J63" i="18" s="1"/>
  <c r="O29" i="18" a="1"/>
  <c r="O29" i="18" s="1"/>
  <c r="O17" i="18" a="1"/>
  <c r="O17" i="18" s="1"/>
  <c r="J55" i="18" a="1"/>
  <c r="J55" i="18" s="1"/>
  <c r="O27" i="18" a="1"/>
  <c r="O27" i="18" s="1"/>
  <c r="O13" i="18" a="1"/>
  <c r="O13" i="18" s="1"/>
  <c r="O34" i="18" a="1"/>
  <c r="O34" i="18" s="1"/>
  <c r="J26" i="18" a="1"/>
  <c r="J26" i="18" s="1"/>
  <c r="O74" i="18" a="1"/>
  <c r="O74" i="18" s="1"/>
  <c r="J67" i="18" a="1"/>
  <c r="J67" i="18" s="1"/>
  <c r="J27" i="18" a="1"/>
  <c r="J27" i="18" s="1"/>
  <c r="J7" i="18" a="1"/>
  <c r="J7" i="18" s="1"/>
  <c r="J100" i="18" a="1"/>
  <c r="J100" i="18" s="1"/>
  <c r="J96" i="18" a="1"/>
  <c r="J96" i="18" s="1"/>
  <c r="J68" i="18" a="1"/>
  <c r="J68" i="18" s="1"/>
  <c r="J12" i="18" a="1"/>
  <c r="J12" i="18" s="1"/>
  <c r="J28" i="18" a="1"/>
  <c r="J28" i="18" s="1"/>
  <c r="J45" i="18" a="1"/>
  <c r="J45" i="18" s="1"/>
  <c r="J11" i="18" a="1"/>
  <c r="J11" i="18" s="1"/>
  <c r="J40" i="18" a="1"/>
  <c r="J40" i="18" s="1"/>
  <c r="J52" i="18" a="1"/>
  <c r="J52" i="18" s="1"/>
  <c r="J14" i="18" a="1"/>
  <c r="J14" i="18" s="1"/>
  <c r="J4" i="18" a="1"/>
  <c r="J4" i="18" s="1"/>
  <c r="J25" i="18" a="1"/>
  <c r="J25" i="18" s="1"/>
  <c r="J16" i="18" a="1"/>
  <c r="J16" i="18" s="1"/>
  <c r="J78" i="18" a="1"/>
  <c r="J78" i="18" s="1"/>
  <c r="J51" i="18" a="1"/>
  <c r="J51" i="18" s="1"/>
  <c r="J36" i="18" a="1"/>
  <c r="J36" i="18" s="1"/>
  <c r="J70" i="18" a="1"/>
  <c r="J70" i="18" s="1"/>
  <c r="J19" i="18" a="1"/>
  <c r="J19" i="18" s="1"/>
  <c r="O8" i="18" a="1"/>
  <c r="O8" i="18" s="1"/>
  <c r="O63" i="18" a="1"/>
  <c r="O63" i="18" s="1"/>
  <c r="O73" i="18" a="1"/>
  <c r="O73" i="18" s="1"/>
  <c r="O39" i="18" a="1"/>
  <c r="O39" i="18" s="1"/>
  <c r="O43" i="18" a="1"/>
  <c r="O43" i="18" s="1"/>
  <c r="O50" i="18" a="1"/>
  <c r="O50" i="18" s="1"/>
  <c r="O7" i="18" a="1"/>
  <c r="O7" i="18" s="1"/>
  <c r="O5" i="18" a="1"/>
  <c r="O5" i="18" s="1"/>
  <c r="O52" i="18" a="1"/>
  <c r="O52" i="18" s="1"/>
  <c r="O84" i="18" a="1"/>
  <c r="O84" i="18" s="1"/>
  <c r="O82" i="18" a="1"/>
  <c r="O82" i="18" s="1"/>
  <c r="O91" i="18" a="1"/>
  <c r="O91" i="18" s="1"/>
  <c r="O78" i="18" a="1"/>
  <c r="O78" i="18" s="1"/>
  <c r="O28" i="18" a="1"/>
  <c r="O28" i="18" s="1"/>
  <c r="O68" i="18" a="1"/>
  <c r="O68" i="18" s="1"/>
  <c r="O10" i="18" a="1"/>
  <c r="O10" i="18" s="1"/>
  <c r="O32" i="18" a="1"/>
  <c r="O32" i="18" s="1"/>
  <c r="O62" i="18" a="1"/>
  <c r="O62" i="18" s="1"/>
  <c r="O90" i="18" a="1"/>
  <c r="O90" i="18" s="1"/>
  <c r="O16" i="18" a="1"/>
  <c r="O16" i="18" s="1"/>
  <c r="O98" i="18" a="1"/>
  <c r="O98" i="18" s="1"/>
  <c r="O77" i="18" a="1"/>
  <c r="O77" i="18" s="1"/>
  <c r="O24" i="18" a="1"/>
  <c r="O24" i="18" s="1"/>
  <c r="O61" i="18" a="1"/>
  <c r="O61" i="18" s="1"/>
  <c r="O54" i="18" a="1"/>
  <c r="O54" i="18" s="1"/>
  <c r="O9" i="18" a="1"/>
  <c r="O9" i="18" s="1"/>
  <c r="O30" i="18" a="1"/>
  <c r="O30" i="18" s="1"/>
  <c r="O83" i="18" a="1"/>
  <c r="O83" i="18" s="1"/>
  <c r="O81" i="18" a="1"/>
  <c r="O81" i="18" s="1"/>
  <c r="O48" i="18" a="1"/>
  <c r="O48" i="18" s="1"/>
  <c r="O53" i="18" a="1"/>
  <c r="O53" i="18" s="1"/>
  <c r="O100" i="18" a="1"/>
  <c r="O100" i="18" s="1"/>
  <c r="O93" i="18" a="1"/>
  <c r="O93" i="18" s="1"/>
  <c r="O71" i="18" a="1"/>
  <c r="O71" i="18" s="1"/>
  <c r="O75" i="18" a="1"/>
  <c r="O75" i="18" s="1"/>
  <c r="O46" i="18" a="1"/>
  <c r="O46" i="18" s="1"/>
  <c r="O97" i="18" a="1"/>
  <c r="O97" i="18" s="1"/>
  <c r="O37" i="18" a="1"/>
  <c r="O37" i="18" s="1"/>
  <c r="O86" i="18" a="1"/>
  <c r="O86" i="18" s="1"/>
  <c r="O58" i="18" a="1"/>
  <c r="O58" i="18" s="1"/>
  <c r="O51" i="18" a="1"/>
  <c r="O51" i="18" s="1"/>
  <c r="O95" i="18" a="1"/>
  <c r="O95" i="18" s="1"/>
  <c r="O88" i="18" a="1"/>
  <c r="O88" i="18" s="1"/>
  <c r="O6" i="18" a="1"/>
  <c r="O6" i="18" s="1"/>
  <c r="O14" i="18" a="1"/>
  <c r="O14" i="18" s="1"/>
  <c r="O23" i="18" a="1"/>
  <c r="O23" i="18" s="1"/>
  <c r="O15" i="18" a="1"/>
  <c r="O15" i="18" s="1"/>
  <c r="O12" i="18" a="1"/>
  <c r="O12" i="18" s="1"/>
  <c r="O76" i="18" a="1"/>
  <c r="O76" i="18" s="1"/>
  <c r="O42" i="18" a="1"/>
  <c r="O42" i="18" s="1"/>
  <c r="O4" i="18" a="1"/>
  <c r="O4" i="18" s="1"/>
  <c r="O96" i="18" a="1"/>
  <c r="O96" i="18" s="1"/>
  <c r="O36" i="18" a="1"/>
  <c r="O36" i="18" s="1"/>
  <c r="O35" i="18" a="1"/>
  <c r="O35" i="18" s="1"/>
  <c r="O40" i="18" a="1"/>
  <c r="O40" i="18" s="1"/>
  <c r="O92" i="18" a="1"/>
  <c r="O92" i="18" s="1"/>
  <c r="O44" i="18" a="1"/>
  <c r="O44" i="18" s="1"/>
  <c r="O69" i="18" a="1"/>
  <c r="O69" i="18" s="1"/>
  <c r="O85" i="18" a="1"/>
  <c r="O85" i="18" s="1"/>
  <c r="O19" i="18" a="1"/>
  <c r="O19" i="18" s="1"/>
  <c r="O49" i="18" a="1"/>
  <c r="O49" i="18" s="1"/>
  <c r="O99" i="18" a="1"/>
  <c r="O99" i="18" s="1"/>
  <c r="O89" i="18" a="1"/>
  <c r="O89" i="18" s="1"/>
  <c r="O41" i="18" a="1"/>
  <c r="O41" i="18" s="1"/>
  <c r="O72" i="18" a="1"/>
  <c r="O72" i="18" s="1"/>
  <c r="O26" i="18" a="1"/>
  <c r="O26" i="18" s="1"/>
  <c r="O70" i="18" a="1"/>
  <c r="O70" i="18" s="1"/>
  <c r="O3" i="18" a="1"/>
  <c r="O3" i="18" s="1"/>
  <c r="O94" i="18" a="1"/>
  <c r="O94" i="18" s="1"/>
  <c r="O11" i="18" a="1"/>
  <c r="O11" i="18" s="1"/>
  <c r="J62" i="18" a="1"/>
  <c r="J62" i="18" s="1"/>
  <c r="J34" i="18" a="1"/>
  <c r="J34" i="18" s="1"/>
  <c r="J93" i="18" a="1"/>
  <c r="J93" i="18" s="1"/>
  <c r="J48" i="18" a="1"/>
  <c r="J48" i="18" s="1"/>
  <c r="J84" i="18" a="1"/>
  <c r="J84" i="18" s="1"/>
  <c r="J98" i="18" a="1"/>
  <c r="J98" i="18" s="1"/>
  <c r="J21" i="18" a="1"/>
  <c r="J21" i="18" s="1"/>
  <c r="J91" i="18" a="1"/>
  <c r="J91" i="18" s="1"/>
  <c r="J39" i="18" a="1"/>
  <c r="J39" i="18" s="1"/>
  <c r="J15" i="18" a="1"/>
  <c r="J15" i="18" s="1"/>
  <c r="J32" i="18" a="1"/>
  <c r="J32" i="18" s="1"/>
  <c r="J85" i="18" a="1"/>
  <c r="J85" i="18" s="1"/>
  <c r="J23" i="18" a="1"/>
  <c r="J23" i="18" s="1"/>
  <c r="J77" i="18" a="1"/>
  <c r="J77" i="18" s="1"/>
  <c r="J31" i="18" a="1"/>
  <c r="J31" i="18" s="1"/>
  <c r="J38" i="18" a="1"/>
  <c r="J38" i="18" s="1"/>
  <c r="J66" i="18" a="1"/>
  <c r="J66" i="18" s="1"/>
  <c r="J18" i="18" a="1"/>
  <c r="J18" i="18" s="1"/>
  <c r="J90" i="18" a="1"/>
  <c r="J90" i="18" s="1"/>
  <c r="J44" i="18" a="1"/>
  <c r="J44" i="18" s="1"/>
  <c r="J73" i="18" a="1"/>
  <c r="J73" i="18" s="1"/>
  <c r="J59" i="18" a="1"/>
  <c r="J59" i="18" s="1"/>
  <c r="J10" i="18" a="1"/>
  <c r="J10" i="18" s="1"/>
  <c r="J74" i="18" a="1"/>
  <c r="J74" i="18" s="1"/>
  <c r="J13" i="18" a="1"/>
  <c r="J13" i="18" s="1"/>
  <c r="J3" i="18" a="1"/>
  <c r="J3" i="18" s="1"/>
  <c r="J46" i="18" a="1"/>
  <c r="J46" i="18" s="1"/>
  <c r="J82" i="18" a="1"/>
  <c r="J82" i="18" s="1"/>
  <c r="J35" i="18" a="1"/>
  <c r="J35" i="18" s="1"/>
  <c r="J83" i="18" a="1"/>
  <c r="J83" i="18" s="1"/>
  <c r="J88" i="18" a="1"/>
  <c r="J88" i="18" s="1"/>
  <c r="J41" i="18" a="1"/>
  <c r="J41" i="18" s="1"/>
  <c r="J22" i="18" a="1"/>
  <c r="J22" i="18" s="1"/>
  <c r="J50" i="18" a="1"/>
  <c r="J50" i="18" s="1"/>
  <c r="J97" i="18" a="1"/>
  <c r="J97" i="18" s="1"/>
  <c r="J61" i="18" a="1"/>
  <c r="J61" i="18" s="1"/>
  <c r="J17" i="18" a="1"/>
  <c r="J17" i="18" s="1"/>
  <c r="J53" i="18" a="1"/>
  <c r="J53" i="18" s="1"/>
  <c r="J42" i="18" a="1"/>
  <c r="J42" i="18" s="1"/>
  <c r="J87" i="18" a="1"/>
  <c r="J87" i="18" s="1"/>
  <c r="J6" i="18" a="1"/>
  <c r="J6" i="18" s="1"/>
  <c r="J71" i="18" a="1"/>
  <c r="J71" i="18" s="1"/>
  <c r="J81" i="18" a="1"/>
  <c r="J81" i="18" s="1"/>
  <c r="J64" i="18" a="1"/>
  <c r="J64" i="18" s="1"/>
  <c r="J95" i="18" a="1"/>
  <c r="J95" i="18" s="1"/>
  <c r="J75" i="18" a="1"/>
  <c r="J75" i="18" s="1"/>
  <c r="J33" i="18" a="1"/>
  <c r="J33" i="18" s="1"/>
  <c r="J92" i="18" a="1"/>
  <c r="J92" i="18" s="1"/>
  <c r="J79" i="18" a="1"/>
  <c r="J79" i="18" s="1"/>
  <c r="J47" i="18" a="1"/>
  <c r="J47" i="18" s="1"/>
  <c r="J29" i="18" a="1"/>
  <c r="J29" i="18" s="1"/>
  <c r="J43" i="18" a="1"/>
  <c r="J43" i="18" s="1"/>
  <c r="J54" i="18" a="1"/>
  <c r="J54" i="18" s="1"/>
  <c r="J89" i="18" a="1"/>
  <c r="J89" i="18" s="1"/>
  <c r="J86" i="18" a="1"/>
  <c r="J86" i="18" s="1"/>
  <c r="J20" i="18" a="1"/>
  <c r="J20" i="18" s="1"/>
  <c r="J5" i="18" a="1"/>
  <c r="J5" i="18" s="1"/>
  <c r="J57" i="18" a="1"/>
  <c r="J57" i="18" s="1"/>
  <c r="J24" i="18" a="1"/>
  <c r="J24" i="18" s="1"/>
  <c r="S8" i="28"/>
  <c r="S16" i="28"/>
  <c r="S13" i="28"/>
  <c r="S14" i="28"/>
  <c r="S12" i="28"/>
  <c r="S18" i="28"/>
  <c r="S11" i="28"/>
  <c r="S10" i="28"/>
  <c r="S17" i="28"/>
  <c r="S7" i="28"/>
  <c r="S5" i="28"/>
  <c r="S15" i="28"/>
  <c r="S4" i="28"/>
  <c r="S3" i="28"/>
  <c r="S6" i="28"/>
  <c r="S9" i="28"/>
  <c r="A992" i="28" l="1"/>
  <c r="A976" i="28"/>
  <c r="A960" i="28"/>
  <c r="A944" i="28"/>
  <c r="A928" i="28"/>
  <c r="A912" i="28"/>
  <c r="A896" i="28"/>
  <c r="A880" i="28"/>
  <c r="A864" i="28"/>
  <c r="A848" i="28"/>
  <c r="A832" i="28"/>
  <c r="A816" i="28"/>
  <c r="A800" i="28"/>
  <c r="A784" i="28"/>
  <c r="A768" i="28"/>
  <c r="A752" i="28"/>
  <c r="A736" i="28"/>
  <c r="A720" i="28"/>
  <c r="A704" i="28"/>
  <c r="A688" i="28"/>
  <c r="A672" i="28"/>
  <c r="A656" i="28"/>
  <c r="A640" i="28"/>
  <c r="A624" i="28"/>
  <c r="A608" i="28"/>
  <c r="A592" i="28"/>
  <c r="A576" i="28"/>
  <c r="A560" i="28"/>
  <c r="A997" i="28"/>
  <c r="A981" i="28"/>
  <c r="A965" i="28"/>
  <c r="A949" i="28"/>
  <c r="A933" i="28"/>
  <c r="A917" i="28"/>
  <c r="A901" i="28"/>
  <c r="A885" i="28"/>
  <c r="A869" i="28"/>
  <c r="A853" i="28"/>
  <c r="A837" i="28"/>
  <c r="A821" i="28"/>
  <c r="A805" i="28"/>
  <c r="A789" i="28"/>
  <c r="A773" i="28"/>
  <c r="A757" i="28"/>
  <c r="A741" i="28"/>
  <c r="A725" i="28"/>
  <c r="A709" i="28"/>
  <c r="A693" i="28"/>
  <c r="A677" i="28"/>
  <c r="A661" i="28"/>
  <c r="A645" i="28"/>
  <c r="A629" i="28"/>
  <c r="A613" i="28"/>
  <c r="A597" i="28"/>
  <c r="A581" i="28"/>
  <c r="A565" i="28"/>
  <c r="A986" i="28"/>
  <c r="A970" i="28"/>
  <c r="A954" i="28"/>
  <c r="A938" i="28"/>
  <c r="A922" i="28"/>
  <c r="A906" i="28"/>
  <c r="A890" i="28"/>
  <c r="A874" i="28"/>
  <c r="A858" i="28"/>
  <c r="A842" i="28"/>
  <c r="A826" i="28"/>
  <c r="A810" i="28"/>
  <c r="A794" i="28"/>
  <c r="A778" i="28"/>
  <c r="A762" i="28"/>
  <c r="A746" i="28"/>
  <c r="A730" i="28"/>
  <c r="A714" i="28"/>
  <c r="A698" i="28"/>
  <c r="A682" i="28"/>
  <c r="A666" i="28"/>
  <c r="A650" i="28"/>
  <c r="A634" i="28"/>
  <c r="A618" i="28"/>
  <c r="A602" i="28"/>
  <c r="A586" i="28"/>
  <c r="A570" i="28"/>
  <c r="A554" i="28"/>
  <c r="A985" i="28"/>
  <c r="A969" i="28"/>
  <c r="A953" i="28"/>
  <c r="A937" i="28"/>
  <c r="A921" i="28"/>
  <c r="A905" i="28"/>
  <c r="A889" i="28"/>
  <c r="A873" i="28"/>
  <c r="A857" i="28"/>
  <c r="A841" i="28"/>
  <c r="A825" i="28"/>
  <c r="A809" i="28"/>
  <c r="A793" i="28"/>
  <c r="A777" i="28"/>
  <c r="A761" i="28"/>
  <c r="A745" i="28"/>
  <c r="A729" i="28"/>
  <c r="A713" i="28"/>
  <c r="A697" i="28"/>
  <c r="A681" i="28"/>
  <c r="A665" i="28"/>
  <c r="A649" i="28"/>
  <c r="A633" i="28"/>
  <c r="A617" i="28"/>
  <c r="A601" i="28"/>
  <c r="A585" i="28"/>
  <c r="A569" i="28"/>
  <c r="A553" i="28"/>
  <c r="A980" i="28"/>
  <c r="A973" i="28"/>
  <c r="A945" i="28"/>
  <c r="A916" i="28"/>
  <c r="A909" i="28"/>
  <c r="A881" i="28"/>
  <c r="A852" i="28"/>
  <c r="A845" i="28"/>
  <c r="A817" i="28"/>
  <c r="A788" i="28"/>
  <c r="A781" i="28"/>
  <c r="A753" i="28"/>
  <c r="A724" i="28"/>
  <c r="A717" i="28"/>
  <c r="A689" i="28"/>
  <c r="A660" i="28"/>
  <c r="A653" i="28"/>
  <c r="A625" i="28"/>
  <c r="A596" i="28"/>
  <c r="A589" i="28"/>
  <c r="A561" i="28"/>
  <c r="A537" i="28"/>
  <c r="A521" i="28"/>
  <c r="A505" i="28"/>
  <c r="A489" i="28"/>
  <c r="A473" i="28"/>
  <c r="A457" i="28"/>
  <c r="A441" i="28"/>
  <c r="A993" i="28"/>
  <c r="A964" i="28"/>
  <c r="A957" i="28"/>
  <c r="A929" i="28"/>
  <c r="A900" i="28"/>
  <c r="A893" i="28"/>
  <c r="A865" i="28"/>
  <c r="A836" i="28"/>
  <c r="A829" i="28"/>
  <c r="A801" i="28"/>
  <c r="A772" i="28"/>
  <c r="A765" i="28"/>
  <c r="A737" i="28"/>
  <c r="A708" i="28"/>
  <c r="A701" i="28"/>
  <c r="A673" i="28"/>
  <c r="A644" i="28"/>
  <c r="A637" i="28"/>
  <c r="A609" i="28"/>
  <c r="A580" i="28"/>
  <c r="A573" i="28"/>
  <c r="A541" i="28"/>
  <c r="A525" i="28"/>
  <c r="A509" i="28"/>
  <c r="A493" i="28"/>
  <c r="A477" i="28"/>
  <c r="A461" i="28"/>
  <c r="A445" i="28"/>
  <c r="A920" i="28"/>
  <c r="A904" i="28"/>
  <c r="A888" i="28"/>
  <c r="A863" i="28"/>
  <c r="A847" i="28"/>
  <c r="A831" i="28"/>
  <c r="A823" i="28"/>
  <c r="A814" i="28"/>
  <c r="A798" i="28"/>
  <c r="A782" i="28"/>
  <c r="A758" i="28"/>
  <c r="A742" i="28"/>
  <c r="A726" i="28"/>
  <c r="A636" i="28"/>
  <c r="A620" i="28"/>
  <c r="A604" i="28"/>
  <c r="A595" i="28"/>
  <c r="A548" i="28"/>
  <c r="A499" i="28"/>
  <c r="A450" i="28"/>
  <c r="A444" i="28"/>
  <c r="A438" i="28"/>
  <c r="A422" i="28"/>
  <c r="A406" i="28"/>
  <c r="D406" i="28" s="1"/>
  <c r="A390" i="28"/>
  <c r="A374" i="28"/>
  <c r="A358" i="28"/>
  <c r="A342" i="28"/>
  <c r="A326" i="28"/>
  <c r="A310" i="28"/>
  <c r="A294" i="28"/>
  <c r="A278" i="28"/>
  <c r="A262" i="28"/>
  <c r="A246" i="28"/>
  <c r="A230" i="28"/>
  <c r="A214" i="28"/>
  <c r="A198" i="28"/>
  <c r="A182" i="28"/>
  <c r="A166" i="28"/>
  <c r="A150" i="28"/>
  <c r="A134" i="28"/>
  <c r="A118" i="28"/>
  <c r="A102" i="28"/>
  <c r="A977" i="28"/>
  <c r="A961" i="28"/>
  <c r="A936" i="28"/>
  <c r="A879" i="28"/>
  <c r="A871" i="28"/>
  <c r="A855" i="28"/>
  <c r="A839" i="28"/>
  <c r="A830" i="28"/>
  <c r="A774" i="28"/>
  <c r="A749" i="28"/>
  <c r="A733" i="28"/>
  <c r="A692" i="28"/>
  <c r="A676" i="28"/>
  <c r="A652" i="28"/>
  <c r="A643" i="28"/>
  <c r="A627" i="28"/>
  <c r="A611" i="28"/>
  <c r="A587" i="28"/>
  <c r="A571" i="28"/>
  <c r="A555" i="28"/>
  <c r="A535" i="28"/>
  <c r="A529" i="28"/>
  <c r="A523" i="28"/>
  <c r="A517" i="28"/>
  <c r="A511" i="28"/>
  <c r="A462" i="28"/>
  <c r="A456" i="28"/>
  <c r="A427" i="28"/>
  <c r="A411" i="28"/>
  <c r="A395" i="28"/>
  <c r="A379" i="28"/>
  <c r="A363" i="28"/>
  <c r="A347" i="28"/>
  <c r="A331" i="28"/>
  <c r="A315" i="28"/>
  <c r="A299" i="28"/>
  <c r="A984" i="28"/>
  <c r="A943" i="28"/>
  <c r="A935" i="28"/>
  <c r="A919" i="28"/>
  <c r="A903" i="28"/>
  <c r="A894" i="28"/>
  <c r="A983" i="28"/>
  <c r="A967" i="28"/>
  <c r="A958" i="28"/>
  <c r="A902" i="28"/>
  <c r="A877" i="28"/>
  <c r="A861" i="28"/>
  <c r="A820" i="28"/>
  <c r="A804" i="28"/>
  <c r="A780" i="28"/>
  <c r="A771" i="28"/>
  <c r="A755" i="28"/>
  <c r="A739" i="28"/>
  <c r="A715" i="28"/>
  <c r="A699" i="28"/>
  <c r="A683" i="28"/>
  <c r="A674" i="28"/>
  <c r="A593" i="28"/>
  <c r="A577" i="28"/>
  <c r="A552" i="28"/>
  <c r="A503" i="28"/>
  <c r="A497" i="28"/>
  <c r="A491" i="28"/>
  <c r="A485" i="28"/>
  <c r="A479" i="28"/>
  <c r="A431" i="28"/>
  <c r="A415" i="28"/>
  <c r="A399" i="28"/>
  <c r="A383" i="28"/>
  <c r="A966" i="28"/>
  <c r="A913" i="28"/>
  <c r="A891" i="28"/>
  <c r="A850" i="28"/>
  <c r="A811" i="28"/>
  <c r="A791" i="28"/>
  <c r="A770" i="28"/>
  <c r="A750" i="28"/>
  <c r="A740" i="28"/>
  <c r="A711" i="28"/>
  <c r="A700" i="28"/>
  <c r="A690" i="28"/>
  <c r="A680" i="28"/>
  <c r="A670" i="28"/>
  <c r="A610" i="28"/>
  <c r="A590" i="28"/>
  <c r="A536" i="28"/>
  <c r="A528" i="28"/>
  <c r="A513" i="28"/>
  <c r="A506" i="28"/>
  <c r="A483" i="28"/>
  <c r="A468" i="28"/>
  <c r="A460" i="28"/>
  <c r="A453" i="28"/>
  <c r="A412" i="28"/>
  <c r="A405" i="28"/>
  <c r="A392" i="28"/>
  <c r="A923" i="28"/>
  <c r="A911" i="28"/>
  <c r="A870" i="28"/>
  <c r="A860" i="28"/>
  <c r="A840" i="28"/>
  <c r="A819" i="28"/>
  <c r="A790" i="28"/>
  <c r="A760" i="28"/>
  <c r="A659" i="28"/>
  <c r="A630" i="28"/>
  <c r="A559" i="28"/>
  <c r="A550" i="28"/>
  <c r="A543" i="28"/>
  <c r="A520" i="28"/>
  <c r="A490" i="28"/>
  <c r="A418" i="28"/>
  <c r="A988" i="28"/>
  <c r="A975" i="28"/>
  <c r="A955" i="28"/>
  <c r="A942" i="28"/>
  <c r="A932" i="28"/>
  <c r="A910" i="28"/>
  <c r="A899" i="28"/>
  <c r="A878" i="28"/>
  <c r="A799" i="28"/>
  <c r="A779" i="28"/>
  <c r="A719" i="28"/>
  <c r="A710" i="28"/>
  <c r="A679" i="28"/>
  <c r="A639" i="28"/>
  <c r="A599" i="28"/>
  <c r="A579" i="28"/>
  <c r="A558" i="28"/>
  <c r="A527" i="28"/>
  <c r="A482" i="28"/>
  <c r="A475" i="28"/>
  <c r="A467" i="28"/>
  <c r="A437" i="28"/>
  <c r="A424" i="28"/>
  <c r="A404" i="28"/>
  <c r="A385" i="28"/>
  <c r="A378" i="28"/>
  <c r="A998" i="28"/>
  <c r="A974" i="28"/>
  <c r="A868" i="28"/>
  <c r="A859" i="28"/>
  <c r="A849" i="28"/>
  <c r="A828" i="28"/>
  <c r="A769" i="28"/>
  <c r="A759" i="28"/>
  <c r="A738" i="28"/>
  <c r="A728" i="28"/>
  <c r="A669" i="28"/>
  <c r="A658" i="28"/>
  <c r="A648" i="28"/>
  <c r="A638" i="28"/>
  <c r="A619" i="28"/>
  <c r="A578" i="28"/>
  <c r="A568" i="28"/>
  <c r="A542" i="28"/>
  <c r="A534" i="28"/>
  <c r="A519" i="28"/>
  <c r="A512" i="28"/>
  <c r="A504" i="28"/>
  <c r="A474" i="28"/>
  <c r="A466" i="28"/>
  <c r="A459" i="28"/>
  <c r="A452" i="28"/>
  <c r="A430" i="28"/>
  <c r="A391" i="28"/>
  <c r="A384" i="28"/>
  <c r="A341" i="28"/>
  <c r="A335" i="28"/>
  <c r="A329" i="28"/>
  <c r="A323" i="28"/>
  <c r="A317" i="28"/>
  <c r="A311" i="28"/>
  <c r="A305" i="28"/>
  <c r="A287" i="28"/>
  <c r="A987" i="28"/>
  <c r="A963" i="28"/>
  <c r="A941" i="28"/>
  <c r="A931" i="28"/>
  <c r="A838" i="28"/>
  <c r="A818" i="28"/>
  <c r="A808" i="28"/>
  <c r="A787" i="28"/>
  <c r="A748" i="28"/>
  <c r="A718" i="28"/>
  <c r="A707" i="28"/>
  <c r="A668" i="28"/>
  <c r="A628" i="28"/>
  <c r="A607" i="28"/>
  <c r="A549" i="28"/>
  <c r="A526" i="28"/>
  <c r="A496" i="28"/>
  <c r="A436" i="28"/>
  <c r="A417" i="28"/>
  <c r="A410" i="28"/>
  <c r="A397" i="28"/>
  <c r="A886" i="28"/>
  <c r="A785" i="28"/>
  <c r="A654" i="28"/>
  <c r="A641" i="28"/>
  <c r="A612" i="28"/>
  <c r="A566" i="28"/>
  <c r="A540" i="28"/>
  <c r="A508" i="28"/>
  <c r="A498" i="28"/>
  <c r="A486" i="28"/>
  <c r="A454" i="28"/>
  <c r="A442" i="28"/>
  <c r="A387" i="28"/>
  <c r="A371" i="28"/>
  <c r="A345" i="28"/>
  <c r="A319" i="28"/>
  <c r="A300" i="28"/>
  <c r="A281" i="28"/>
  <c r="A264" i="28"/>
  <c r="A247" i="28"/>
  <c r="A224" i="28"/>
  <c r="A207" i="28"/>
  <c r="A190" i="28"/>
  <c r="A173" i="28"/>
  <c r="A156" i="28"/>
  <c r="A996" i="28"/>
  <c r="A948" i="28"/>
  <c r="A934" i="28"/>
  <c r="A856" i="28"/>
  <c r="A843" i="28"/>
  <c r="A827" i="28"/>
  <c r="A813" i="28"/>
  <c r="A797" i="28"/>
  <c r="A712" i="28"/>
  <c r="A696" i="28"/>
  <c r="A667" i="28"/>
  <c r="A594" i="28"/>
  <c r="A582" i="28"/>
  <c r="A530" i="28"/>
  <c r="A518" i="28"/>
  <c r="A476" i="28"/>
  <c r="A464" i="28"/>
  <c r="A433" i="28"/>
  <c r="A403" i="28"/>
  <c r="A351" i="28"/>
  <c r="A332" i="28"/>
  <c r="A325" i="28"/>
  <c r="A306" i="28"/>
  <c r="A293" i="28"/>
  <c r="A275" i="28"/>
  <c r="A258" i="28"/>
  <c r="A241" i="28"/>
  <c r="A235" i="28"/>
  <c r="A218" i="28"/>
  <c r="A201" i="28"/>
  <c r="A184" i="28"/>
  <c r="A167" i="28"/>
  <c r="A144" i="28"/>
  <c r="A884" i="28"/>
  <c r="A872" i="28"/>
  <c r="A754" i="28"/>
  <c r="A623" i="28"/>
  <c r="A551" i="28"/>
  <c r="A539" i="28"/>
  <c r="A432" i="28"/>
  <c r="A413" i="28"/>
  <c r="A377" i="28"/>
  <c r="A364" i="28"/>
  <c r="A357" i="28"/>
  <c r="A338" i="28"/>
  <c r="A312" i="28"/>
  <c r="A269" i="28"/>
  <c r="A252" i="28"/>
  <c r="A229" i="28"/>
  <c r="A212" i="28"/>
  <c r="A195" i="28"/>
  <c r="A178" i="28"/>
  <c r="A161" i="28"/>
  <c r="A155" i="28"/>
  <c r="A995" i="28"/>
  <c r="A979" i="28"/>
  <c r="A962" i="28"/>
  <c r="A947" i="28"/>
  <c r="A930" i="28"/>
  <c r="A915" i="28"/>
  <c r="A898" i="28"/>
  <c r="A812" i="28"/>
  <c r="A796" i="28"/>
  <c r="A783" i="28"/>
  <c r="A767" i="28"/>
  <c r="A695" i="28"/>
  <c r="A622" i="28"/>
  <c r="A606" i="28"/>
  <c r="A564" i="28"/>
  <c r="A507" i="28"/>
  <c r="A495" i="28"/>
  <c r="A451" i="28"/>
  <c r="A421" i="28"/>
  <c r="A394" i="28"/>
  <c r="A386" i="28"/>
  <c r="A370" i="28"/>
  <c r="A344" i="28"/>
  <c r="A318" i="28"/>
  <c r="A298" i="28"/>
  <c r="A292" i="28"/>
  <c r="A286" i="28"/>
  <c r="A280" i="28"/>
  <c r="A263" i="28"/>
  <c r="A240" i="28"/>
  <c r="A223" i="28"/>
  <c r="A206" i="28"/>
  <c r="A189" i="28"/>
  <c r="A172" i="28"/>
  <c r="A883" i="28"/>
  <c r="A867" i="28"/>
  <c r="A766" i="28"/>
  <c r="A723" i="28"/>
  <c r="A664" i="28"/>
  <c r="A472" i="28"/>
  <c r="A463" i="28"/>
  <c r="A402" i="28"/>
  <c r="A350" i="28"/>
  <c r="A324" i="28"/>
  <c r="A304" i="28"/>
  <c r="A274" i="28"/>
  <c r="A994" i="28"/>
  <c r="A925" i="28"/>
  <c r="A835" i="28"/>
  <c r="A671" i="28"/>
  <c r="A584" i="28"/>
  <c r="A562" i="28"/>
  <c r="A465" i="28"/>
  <c r="A448" i="28"/>
  <c r="A407" i="28"/>
  <c r="A381" i="28"/>
  <c r="A333" i="28"/>
  <c r="A303" i="28"/>
  <c r="A295" i="28"/>
  <c r="A285" i="28"/>
  <c r="A277" i="28"/>
  <c r="A268" i="28"/>
  <c r="A222" i="28"/>
  <c r="A215" i="28"/>
  <c r="A192" i="28"/>
  <c r="A185" i="28"/>
  <c r="A131" i="28"/>
  <c r="A114" i="28"/>
  <c r="A97" i="28"/>
  <c r="A91" i="28"/>
  <c r="A75" i="28"/>
  <c r="A59" i="28"/>
  <c r="A43" i="28"/>
  <c r="A27" i="28"/>
  <c r="A11" i="28"/>
  <c r="A991" i="28"/>
  <c r="A971" i="28"/>
  <c r="A775" i="28"/>
  <c r="A706" i="28"/>
  <c r="A687" i="28"/>
  <c r="A646" i="28"/>
  <c r="A626" i="28"/>
  <c r="A494" i="28"/>
  <c r="A434" i="28"/>
  <c r="A419" i="28"/>
  <c r="A369" i="28"/>
  <c r="A322" i="28"/>
  <c r="A260" i="28"/>
  <c r="A253" i="28"/>
  <c r="A199" i="28"/>
  <c r="A176" i="28"/>
  <c r="A169" i="28"/>
  <c r="A148" i="28"/>
  <c r="A142" i="28"/>
  <c r="A125" i="28"/>
  <c r="A108" i="28"/>
  <c r="A80" i="28"/>
  <c r="A64" i="28"/>
  <c r="A48" i="28"/>
  <c r="A32" i="28"/>
  <c r="A16" i="28"/>
  <c r="A990" i="28"/>
  <c r="A946" i="28"/>
  <c r="A751" i="28"/>
  <c r="A732" i="28"/>
  <c r="A686" i="28"/>
  <c r="A603" i="28"/>
  <c r="A544" i="28"/>
  <c r="A510" i="28"/>
  <c r="A368" i="28"/>
  <c r="A360" i="28"/>
  <c r="A330" i="28"/>
  <c r="A313" i="28"/>
  <c r="A267" i="28"/>
  <c r="A251" i="28"/>
  <c r="A244" i="28"/>
  <c r="A237" i="28"/>
  <c r="A183" i="28"/>
  <c r="A162" i="28"/>
  <c r="A154" i="28"/>
  <c r="A136" i="28"/>
  <c r="A119" i="28"/>
  <c r="A96" i="28"/>
  <c r="A85" i="28"/>
  <c r="A69" i="28"/>
  <c r="A53" i="28"/>
  <c r="A37" i="28"/>
  <c r="A21" i="28"/>
  <c r="A5" i="28"/>
  <c r="A924" i="28"/>
  <c r="A897" i="28"/>
  <c r="A876" i="28"/>
  <c r="A854" i="28"/>
  <c r="A834" i="28"/>
  <c r="A815" i="28"/>
  <c r="A792" i="28"/>
  <c r="A731" i="28"/>
  <c r="A583" i="28"/>
  <c r="A557" i="28"/>
  <c r="A478" i="28"/>
  <c r="A447" i="28"/>
  <c r="A429" i="28"/>
  <c r="A416" i="28"/>
  <c r="A380" i="28"/>
  <c r="A349" i="28"/>
  <c r="A340" i="28"/>
  <c r="A302" i="28"/>
  <c r="A284" i="28"/>
  <c r="A276" i="28"/>
  <c r="A228" i="28"/>
  <c r="A221" i="28"/>
  <c r="A191" i="28"/>
  <c r="A130" i="28"/>
  <c r="A113" i="28"/>
  <c r="A107" i="28"/>
  <c r="A90" i="28"/>
  <c r="A74" i="28"/>
  <c r="A58" i="28"/>
  <c r="A42" i="28"/>
  <c r="A26" i="28"/>
  <c r="A10" i="28"/>
  <c r="D10" i="28" s="1"/>
  <c r="A968" i="28"/>
  <c r="A895" i="28"/>
  <c r="A747" i="28"/>
  <c r="A705" i="28"/>
  <c r="A663" i="28"/>
  <c r="A621" i="28"/>
  <c r="A524" i="28"/>
  <c r="A492" i="28"/>
  <c r="A359" i="28"/>
  <c r="A321" i="28"/>
  <c r="A259" i="28"/>
  <c r="A205" i="28"/>
  <c r="A175" i="28"/>
  <c r="A168" i="28"/>
  <c r="A160" i="28"/>
  <c r="A147" i="28"/>
  <c r="A141" i="28"/>
  <c r="A124" i="28"/>
  <c r="A101" i="28"/>
  <c r="A79" i="28"/>
  <c r="A63" i="28"/>
  <c r="A47" i="28"/>
  <c r="A31" i="28"/>
  <c r="A15" i="28"/>
  <c r="A989" i="28"/>
  <c r="A862" i="28"/>
  <c r="A802" i="28"/>
  <c r="A764" i="28"/>
  <c r="A735" i="28"/>
  <c r="A398" i="28"/>
  <c r="A376" i="28"/>
  <c r="A365" i="28"/>
  <c r="A352" i="28"/>
  <c r="A296" i="28"/>
  <c r="A271" i="28"/>
  <c r="A257" i="28"/>
  <c r="A248" i="28"/>
  <c r="A236" i="28"/>
  <c r="A203" i="28"/>
  <c r="A193" i="28"/>
  <c r="A159" i="28"/>
  <c r="A116" i="28"/>
  <c r="A92" i="28"/>
  <c r="A83" i="28"/>
  <c r="A76" i="28"/>
  <c r="A36" i="28"/>
  <c r="A29" i="28"/>
  <c r="A22" i="28"/>
  <c r="A73" i="28"/>
  <c r="A12" i="28"/>
  <c r="A950" i="28"/>
  <c r="A255" i="28"/>
  <c r="A200" i="28"/>
  <c r="A50" i="28"/>
  <c r="A940" i="28"/>
  <c r="A999" i="28"/>
  <c r="A538" i="28"/>
  <c r="A408" i="28"/>
  <c r="A265" i="28"/>
  <c r="A121" i="28"/>
  <c r="A254" i="28"/>
  <c r="A128" i="28"/>
  <c r="A939" i="28"/>
  <c r="A567" i="28"/>
  <c r="A426" i="28"/>
  <c r="A145" i="28"/>
  <c r="A844" i="28"/>
  <c r="A372" i="28"/>
  <c r="A231" i="28"/>
  <c r="A186" i="28"/>
  <c r="A703" i="28"/>
  <c r="A642" i="28"/>
  <c r="A614" i="28"/>
  <c r="A575" i="28"/>
  <c r="A531" i="28"/>
  <c r="A502" i="28"/>
  <c r="A481" i="28"/>
  <c r="A308" i="28"/>
  <c r="A282" i="28"/>
  <c r="A234" i="28"/>
  <c r="A213" i="28"/>
  <c r="A170" i="28"/>
  <c r="A140" i="28"/>
  <c r="A123" i="28"/>
  <c r="A99" i="28"/>
  <c r="A67" i="28"/>
  <c r="A60" i="28"/>
  <c r="A20" i="28"/>
  <c r="A13" i="28"/>
  <c r="A4" i="28"/>
  <c r="A605" i="28"/>
  <c r="A428" i="28"/>
  <c r="A179" i="28"/>
  <c r="A978" i="28"/>
  <c r="A545" i="28"/>
  <c r="A129" i="28"/>
  <c r="A81" i="28"/>
  <c r="A41" i="28"/>
  <c r="A908" i="28"/>
  <c r="A756" i="28"/>
  <c r="A572" i="28"/>
  <c r="A449" i="28"/>
  <c r="A220" i="28"/>
  <c r="A165" i="28"/>
  <c r="A65" i="28"/>
  <c r="A18" i="28"/>
  <c r="A721" i="28"/>
  <c r="A516" i="28"/>
  <c r="A316" i="28"/>
  <c r="A807" i="28"/>
  <c r="A631" i="28"/>
  <c r="A343" i="28"/>
  <c r="A209" i="28"/>
  <c r="A956" i="28"/>
  <c r="A918" i="28"/>
  <c r="A887" i="28"/>
  <c r="A824" i="28"/>
  <c r="A795" i="28"/>
  <c r="A763" i="28"/>
  <c r="A734" i="28"/>
  <c r="A702" i="28"/>
  <c r="A574" i="28"/>
  <c r="A547" i="28"/>
  <c r="A480" i="28"/>
  <c r="A435" i="28"/>
  <c r="A414" i="28"/>
  <c r="A362" i="28"/>
  <c r="A348" i="28"/>
  <c r="A320" i="28"/>
  <c r="A256" i="28"/>
  <c r="A225" i="28"/>
  <c r="A180" i="28"/>
  <c r="A149" i="28"/>
  <c r="A132" i="28"/>
  <c r="A106" i="28"/>
  <c r="A51" i="28"/>
  <c r="A44" i="28"/>
  <c r="A6" i="28"/>
  <c r="A98" i="28"/>
  <c r="A982" i="28"/>
  <c r="A786" i="28"/>
  <c r="A389" i="28"/>
  <c r="A243" i="28"/>
  <c r="A188" i="28"/>
  <c r="A105" i="28"/>
  <c r="A882" i="28"/>
  <c r="A600" i="28"/>
  <c r="A471" i="28"/>
  <c r="A290" i="28"/>
  <c r="A157" i="28"/>
  <c r="A112" i="28"/>
  <c r="A598" i="28"/>
  <c r="A373" i="28"/>
  <c r="A232" i="28"/>
  <c r="A177" i="28"/>
  <c r="A72" i="28"/>
  <c r="A875" i="28"/>
  <c r="A657" i="28"/>
  <c r="A907" i="28"/>
  <c r="A446" i="28"/>
  <c r="A289" i="28"/>
  <c r="A219" i="28"/>
  <c r="A153" i="28"/>
  <c r="A111" i="28"/>
  <c r="A9" i="28"/>
  <c r="A806" i="28"/>
  <c r="A78" i="28"/>
  <c r="A17" i="28"/>
  <c r="A866" i="28"/>
  <c r="A716" i="28"/>
  <c r="A563" i="28"/>
  <c r="A425" i="28"/>
  <c r="A367" i="28"/>
  <c r="A208" i="28"/>
  <c r="A62" i="28"/>
  <c r="A616" i="28"/>
  <c r="A952" i="28"/>
  <c r="A914" i="28"/>
  <c r="A851" i="28"/>
  <c r="A635" i="28"/>
  <c r="A396" i="28"/>
  <c r="A375" i="28"/>
  <c r="A291" i="28"/>
  <c r="A270" i="28"/>
  <c r="A211" i="28"/>
  <c r="A202" i="28"/>
  <c r="A158" i="28"/>
  <c r="A139" i="28"/>
  <c r="A115" i="28"/>
  <c r="A89" i="28"/>
  <c r="A82" i="28"/>
  <c r="A35" i="28"/>
  <c r="A28" i="28"/>
  <c r="A1000" i="28"/>
  <c r="A122" i="28"/>
  <c r="A66" i="28"/>
  <c r="A19" i="28"/>
  <c r="A722" i="28"/>
  <c r="A522" i="28"/>
  <c r="A346" i="28"/>
  <c r="A57" i="28"/>
  <c r="A846" i="28"/>
  <c r="A146" i="28"/>
  <c r="A632" i="28"/>
  <c r="A500" i="28"/>
  <c r="A388" i="28"/>
  <c r="A95" i="28"/>
  <c r="A25" i="28"/>
  <c r="A3" i="28"/>
  <c r="A242" i="28"/>
  <c r="A197" i="28"/>
  <c r="A104" i="28"/>
  <c r="A56" i="28"/>
  <c r="A691" i="28"/>
  <c r="A515" i="28"/>
  <c r="A328" i="28"/>
  <c r="A137" i="28"/>
  <c r="A33" i="28"/>
  <c r="A972" i="28"/>
  <c r="A685" i="28"/>
  <c r="A355" i="28"/>
  <c r="A250" i="28"/>
  <c r="A164" i="28"/>
  <c r="A120" i="28"/>
  <c r="A71" i="28"/>
  <c r="A2" i="28"/>
  <c r="A684" i="28"/>
  <c r="A591" i="28"/>
  <c r="A514" i="28"/>
  <c r="A401" i="28"/>
  <c r="A288" i="28"/>
  <c r="A217" i="28"/>
  <c r="A55" i="28"/>
  <c r="A744" i="28"/>
  <c r="A951" i="28"/>
  <c r="A822" i="28"/>
  <c r="A727" i="28"/>
  <c r="A546" i="28"/>
  <c r="A501" i="28"/>
  <c r="A455" i="28"/>
  <c r="A409" i="28"/>
  <c r="A393" i="28"/>
  <c r="A334" i="28"/>
  <c r="A307" i="28"/>
  <c r="A279" i="28"/>
  <c r="A266" i="28"/>
  <c r="A245" i="28"/>
  <c r="A233" i="28"/>
  <c r="A361" i="28"/>
  <c r="A694" i="28"/>
  <c r="A210" i="28"/>
  <c r="A138" i="28"/>
  <c r="A88" i="28"/>
  <c r="A34" i="28"/>
  <c r="A662" i="28"/>
  <c r="A356" i="28"/>
  <c r="A187" i="28"/>
  <c r="A49" i="28"/>
  <c r="A470" i="28"/>
  <c r="A301" i="28"/>
  <c r="A87" i="28"/>
  <c r="A40" i="28"/>
  <c r="A443" i="28"/>
  <c r="A174" i="28"/>
  <c r="A135" i="28"/>
  <c r="A94" i="28"/>
  <c r="A24" i="28"/>
  <c r="A655" i="28"/>
  <c r="A273" i="28"/>
  <c r="A196" i="28"/>
  <c r="A127" i="28"/>
  <c r="A103" i="28"/>
  <c r="A776" i="28"/>
  <c r="A678" i="28"/>
  <c r="A959" i="28"/>
  <c r="A532" i="28"/>
  <c r="A133" i="28"/>
  <c r="A38" i="28"/>
  <c r="A7" i="28"/>
  <c r="A927" i="28"/>
  <c r="A353" i="28"/>
  <c r="A239" i="28"/>
  <c r="A117" i="28"/>
  <c r="A337" i="28"/>
  <c r="A336" i="28"/>
  <c r="A327" i="28"/>
  <c r="A46" i="28"/>
  <c r="A14" i="28"/>
  <c r="A109" i="28"/>
  <c r="A533" i="28"/>
  <c r="A8" i="28"/>
  <c r="A70" i="28"/>
  <c r="A309" i="28"/>
  <c r="A100" i="28"/>
  <c r="A803" i="28"/>
  <c r="A647" i="28"/>
  <c r="A423" i="28"/>
  <c r="A126" i="28"/>
  <c r="A926" i="28"/>
  <c r="A152" i="28"/>
  <c r="A23" i="28"/>
  <c r="A487" i="28"/>
  <c r="A484" i="28"/>
  <c r="A238" i="28"/>
  <c r="A556" i="28"/>
  <c r="A181" i="28"/>
  <c r="A314" i="28"/>
  <c r="A366" i="28"/>
  <c r="A420" i="28"/>
  <c r="A354" i="28"/>
  <c r="A297" i="28"/>
  <c r="A249" i="28"/>
  <c r="A163" i="28"/>
  <c r="A93" i="28"/>
  <c r="A30" i="28"/>
  <c r="A488" i="28"/>
  <c r="A588" i="28"/>
  <c r="A194" i="28"/>
  <c r="A54" i="28"/>
  <c r="A892" i="28"/>
  <c r="A110" i="28"/>
  <c r="A272" i="28"/>
  <c r="A77" i="28"/>
  <c r="A833" i="28"/>
  <c r="A439" i="28"/>
  <c r="A171" i="28"/>
  <c r="A68" i="28"/>
  <c r="A615" i="28"/>
  <c r="A204" i="28"/>
  <c r="A61" i="28"/>
  <c r="A400" i="28"/>
  <c r="A86" i="28"/>
  <c r="A339" i="28"/>
  <c r="A84" i="28"/>
  <c r="A743" i="28"/>
  <c r="A283" i="28"/>
  <c r="A151" i="28"/>
  <c r="A52" i="28"/>
  <c r="A469" i="28"/>
  <c r="A143" i="28"/>
  <c r="A458" i="28"/>
  <c r="A226" i="28"/>
  <c r="A45" i="28"/>
  <c r="A440" i="28"/>
  <c r="A39" i="28"/>
  <c r="A261" i="28"/>
  <c r="A651" i="28"/>
  <c r="A227" i="28"/>
  <c r="A382" i="28"/>
  <c r="A675" i="28"/>
  <c r="A216" i="28"/>
  <c r="C615" i="28" l="1"/>
  <c r="B615" i="28"/>
  <c r="M615" i="28" s="1"/>
  <c r="C174" i="28"/>
  <c r="B174" i="28"/>
  <c r="M174" i="28" s="1"/>
  <c r="C346" i="28"/>
  <c r="B346" i="28"/>
  <c r="M346" i="28" s="1"/>
  <c r="C598" i="28"/>
  <c r="B598" i="28"/>
  <c r="M598" i="28" s="1"/>
  <c r="C20" i="28"/>
  <c r="B20" i="28"/>
  <c r="M20" i="28" s="1"/>
  <c r="C15" i="28"/>
  <c r="B15" i="28"/>
  <c r="M15" i="28" s="1"/>
  <c r="C731" i="28"/>
  <c r="B731" i="28"/>
  <c r="M731" i="28" s="1"/>
  <c r="B253" i="28"/>
  <c r="M253" i="28" s="1"/>
  <c r="C253" i="28"/>
  <c r="C463" i="28"/>
  <c r="B463" i="28"/>
  <c r="M463" i="28" s="1"/>
  <c r="C269" i="28"/>
  <c r="B269" i="28"/>
  <c r="M269" i="28" s="1"/>
  <c r="C508" i="28"/>
  <c r="B508" i="28"/>
  <c r="M508" i="28" s="1"/>
  <c r="B542" i="28"/>
  <c r="M542" i="28" s="1"/>
  <c r="C542" i="28"/>
  <c r="B550" i="28"/>
  <c r="M550" i="28" s="1"/>
  <c r="C550" i="28"/>
  <c r="B552" i="28"/>
  <c r="M552" i="28" s="1"/>
  <c r="C552" i="28"/>
  <c r="C676" i="28"/>
  <c r="B676" i="28"/>
  <c r="M676" i="28" s="1"/>
  <c r="B814" i="28"/>
  <c r="M814" i="28" s="1"/>
  <c r="C814" i="28"/>
  <c r="C660" i="28"/>
  <c r="B660" i="28"/>
  <c r="M660" i="28" s="1"/>
  <c r="C618" i="28"/>
  <c r="B618" i="28"/>
  <c r="M618" i="28" s="1"/>
  <c r="B693" i="28"/>
  <c r="M693" i="28" s="1"/>
  <c r="C693" i="28"/>
  <c r="C297" i="28"/>
  <c r="B297" i="28"/>
  <c r="M297" i="28" s="1"/>
  <c r="C443" i="28"/>
  <c r="B443" i="28"/>
  <c r="M443" i="28" s="1"/>
  <c r="C515" i="28"/>
  <c r="B515" i="28"/>
  <c r="M515" i="28" s="1"/>
  <c r="C78" i="28"/>
  <c r="B78" i="28"/>
  <c r="M78" i="28" s="1"/>
  <c r="C220" i="28"/>
  <c r="B220" i="28"/>
  <c r="M220" i="28" s="1"/>
  <c r="C940" i="28"/>
  <c r="B940" i="28"/>
  <c r="M940" i="28" s="1"/>
  <c r="C524" i="28"/>
  <c r="B524" i="28"/>
  <c r="M524" i="28" s="1"/>
  <c r="C154" i="28"/>
  <c r="B154" i="28"/>
  <c r="M154" i="28" s="1"/>
  <c r="C59" i="28"/>
  <c r="B59" i="28"/>
  <c r="M59" i="28" s="1"/>
  <c r="C318" i="28"/>
  <c r="B318" i="28"/>
  <c r="M318" i="28" s="1"/>
  <c r="B201" i="28"/>
  <c r="M201" i="28" s="1"/>
  <c r="C201" i="28"/>
  <c r="C540" i="28"/>
  <c r="B540" i="28"/>
  <c r="M540" i="28" s="1"/>
  <c r="B568" i="28"/>
  <c r="M568" i="28" s="1"/>
  <c r="C568" i="28"/>
  <c r="C559" i="28"/>
  <c r="B559" i="28"/>
  <c r="M559" i="28" s="1"/>
  <c r="C577" i="28"/>
  <c r="B577" i="28"/>
  <c r="M577" i="28" s="1"/>
  <c r="C692" i="28"/>
  <c r="B692" i="28"/>
  <c r="M692" i="28" s="1"/>
  <c r="C823" i="28"/>
  <c r="B823" i="28"/>
  <c r="M823" i="28" s="1"/>
  <c r="C689" i="28"/>
  <c r="B689" i="28"/>
  <c r="M689" i="28" s="1"/>
  <c r="C634" i="28"/>
  <c r="B634" i="28"/>
  <c r="M634" i="28" s="1"/>
  <c r="B709" i="28"/>
  <c r="M709" i="28" s="1"/>
  <c r="C709" i="28"/>
  <c r="B171" i="28"/>
  <c r="M171" i="28" s="1"/>
  <c r="C171" i="28"/>
  <c r="B38" i="28"/>
  <c r="M38" i="28" s="1"/>
  <c r="C38" i="28"/>
  <c r="C401" i="28"/>
  <c r="B401" i="28"/>
  <c r="M401" i="28" s="1"/>
  <c r="C375" i="28"/>
  <c r="B375" i="28"/>
  <c r="M375" i="28" s="1"/>
  <c r="C132" i="28"/>
  <c r="B132" i="28"/>
  <c r="M132" i="28" s="1"/>
  <c r="B67" i="28"/>
  <c r="M67" i="28" s="1"/>
  <c r="C67" i="28"/>
  <c r="C621" i="28"/>
  <c r="B621" i="28"/>
  <c r="M621" i="28" s="1"/>
  <c r="B997" i="28"/>
  <c r="M997" i="28" s="1"/>
  <c r="C997" i="28"/>
  <c r="B366" i="28"/>
  <c r="M366" i="28" s="1"/>
  <c r="C366" i="28"/>
  <c r="C532" i="28"/>
  <c r="B532" i="28"/>
  <c r="M532" i="28" s="1"/>
  <c r="C307" i="28"/>
  <c r="B307" i="28"/>
  <c r="M307" i="28" s="1"/>
  <c r="B104" i="28"/>
  <c r="M104" i="28" s="1"/>
  <c r="C104" i="28"/>
  <c r="C635" i="28"/>
  <c r="B635" i="28"/>
  <c r="M635" i="28" s="1"/>
  <c r="B111" i="28"/>
  <c r="M111" i="28" s="1"/>
  <c r="C111" i="28"/>
  <c r="C180" i="28"/>
  <c r="B180" i="28"/>
  <c r="M180" i="28" s="1"/>
  <c r="C756" i="28"/>
  <c r="B756" i="28"/>
  <c r="M756" i="28" s="1"/>
  <c r="C372" i="28"/>
  <c r="B372" i="28"/>
  <c r="M372" i="28" s="1"/>
  <c r="C257" i="28"/>
  <c r="B257" i="28"/>
  <c r="M257" i="28" s="1"/>
  <c r="C705" i="28"/>
  <c r="B705" i="28"/>
  <c r="M705" i="28" s="1"/>
  <c r="C854" i="28"/>
  <c r="B854" i="28"/>
  <c r="M854" i="28" s="1"/>
  <c r="C237" i="28"/>
  <c r="B237" i="28"/>
  <c r="M237" i="28" s="1"/>
  <c r="B419" i="28"/>
  <c r="M419" i="28" s="1"/>
  <c r="C419" i="28"/>
  <c r="C97" i="28"/>
  <c r="B97" i="28"/>
  <c r="M97" i="28" s="1"/>
  <c r="B766" i="28"/>
  <c r="M766" i="28" s="1"/>
  <c r="C766" i="28"/>
  <c r="C386" i="28"/>
  <c r="B386" i="28"/>
  <c r="M386" i="28" s="1"/>
  <c r="B930" i="28"/>
  <c r="M930" i="28" s="1"/>
  <c r="C930" i="28"/>
  <c r="B241" i="28"/>
  <c r="M241" i="28" s="1"/>
  <c r="C241" i="28"/>
  <c r="C667" i="28"/>
  <c r="B667" i="28"/>
  <c r="M667" i="28" s="1"/>
  <c r="C247" i="28"/>
  <c r="B247" i="28"/>
  <c r="M247" i="28" s="1"/>
  <c r="C641" i="28"/>
  <c r="B641" i="28"/>
  <c r="M641" i="28" s="1"/>
  <c r="C314" i="28"/>
  <c r="B314" i="28"/>
  <c r="M314" i="28" s="1"/>
  <c r="C470" i="28"/>
  <c r="B470" i="28"/>
  <c r="M470" i="28" s="1"/>
  <c r="C122" i="28"/>
  <c r="B122" i="28"/>
  <c r="M122" i="28" s="1"/>
  <c r="C153" i="28"/>
  <c r="B153" i="28"/>
  <c r="M153" i="28" s="1"/>
  <c r="C908" i="28"/>
  <c r="B908" i="28"/>
  <c r="M908" i="28" s="1"/>
  <c r="C271" i="28"/>
  <c r="B271" i="28"/>
  <c r="M271" i="28" s="1"/>
  <c r="C747" i="28"/>
  <c r="B747" i="28"/>
  <c r="M747" i="28" s="1"/>
  <c r="B32" i="28"/>
  <c r="M32" i="28" s="1"/>
  <c r="C32" i="28"/>
  <c r="C114" i="28"/>
  <c r="B114" i="28"/>
  <c r="M114" i="28" s="1"/>
  <c r="C947" i="28"/>
  <c r="B947" i="28"/>
  <c r="M947" i="28" s="1"/>
  <c r="B258" i="28"/>
  <c r="M258" i="28" s="1"/>
  <c r="C258" i="28"/>
  <c r="C787" i="28"/>
  <c r="B787" i="28"/>
  <c r="M787" i="28" s="1"/>
  <c r="C424" i="28"/>
  <c r="B424" i="28"/>
  <c r="M424" i="28" s="1"/>
  <c r="C528" i="28"/>
  <c r="B528" i="28"/>
  <c r="M528" i="28" s="1"/>
  <c r="B517" i="28"/>
  <c r="M517" i="28" s="1"/>
  <c r="C517" i="28"/>
  <c r="C499" i="28"/>
  <c r="B499" i="28"/>
  <c r="M499" i="28" s="1"/>
  <c r="C457" i="28"/>
  <c r="B457" i="28"/>
  <c r="M457" i="28" s="1"/>
  <c r="C698" i="28"/>
  <c r="B698" i="28"/>
  <c r="M698" i="28" s="1"/>
  <c r="C954" i="28"/>
  <c r="B954" i="28"/>
  <c r="M954" i="28" s="1"/>
  <c r="C533" i="28"/>
  <c r="B533" i="28"/>
  <c r="M533" i="28" s="1"/>
  <c r="C2" i="28"/>
  <c r="B2" i="28"/>
  <c r="M2" i="28" s="1"/>
  <c r="B219" i="28"/>
  <c r="M219" i="28" s="1"/>
  <c r="C219" i="28"/>
  <c r="C956" i="28"/>
  <c r="B956" i="28"/>
  <c r="M956" i="28" s="1"/>
  <c r="C12" i="28"/>
  <c r="B12" i="28"/>
  <c r="M12" i="28" s="1"/>
  <c r="C124" i="28"/>
  <c r="B124" i="28"/>
  <c r="M124" i="28" s="1"/>
  <c r="C897" i="28"/>
  <c r="B897" i="28"/>
  <c r="M897" i="28" s="1"/>
  <c r="B494" i="28"/>
  <c r="M494" i="28" s="1"/>
  <c r="C494" i="28"/>
  <c r="C883" i="28"/>
  <c r="B883" i="28"/>
  <c r="M883" i="28" s="1"/>
  <c r="C413" i="28"/>
  <c r="B413" i="28"/>
  <c r="M413" i="28" s="1"/>
  <c r="C785" i="28"/>
  <c r="B785" i="28"/>
  <c r="M785" i="28" s="1"/>
  <c r="C437" i="28"/>
  <c r="B437" i="28"/>
  <c r="M437" i="28" s="1"/>
  <c r="C819" i="28"/>
  <c r="B819" i="28"/>
  <c r="M819" i="28" s="1"/>
  <c r="C935" i="28"/>
  <c r="B935" i="28"/>
  <c r="M935" i="28" s="1"/>
  <c r="C548" i="28"/>
  <c r="B548" i="28"/>
  <c r="M548" i="28" s="1"/>
  <c r="C473" i="28"/>
  <c r="B473" i="28"/>
  <c r="M473" i="28" s="1"/>
  <c r="C905" i="28"/>
  <c r="B905" i="28"/>
  <c r="M905" i="28" s="1"/>
  <c r="C592" i="28"/>
  <c r="B592" i="28"/>
  <c r="M592" i="28" s="1"/>
  <c r="C151" i="28"/>
  <c r="B151" i="28"/>
  <c r="M151" i="28" s="1"/>
  <c r="C109" i="28"/>
  <c r="B109" i="28"/>
  <c r="M109" i="28" s="1"/>
  <c r="C409" i="28"/>
  <c r="B409" i="28"/>
  <c r="M409" i="28" s="1"/>
  <c r="C28" i="28"/>
  <c r="B28" i="28"/>
  <c r="M28" i="28" s="1"/>
  <c r="C105" i="28"/>
  <c r="B105" i="28"/>
  <c r="M105" i="28" s="1"/>
  <c r="C213" i="28"/>
  <c r="B213" i="28"/>
  <c r="M213" i="28" s="1"/>
  <c r="C352" i="28"/>
  <c r="B352" i="28"/>
  <c r="M352" i="28" s="1"/>
  <c r="C340" i="28"/>
  <c r="B340" i="28"/>
  <c r="M340" i="28" s="1"/>
  <c r="B64" i="28"/>
  <c r="M64" i="28" s="1"/>
  <c r="C64" i="28"/>
  <c r="C172" i="28"/>
  <c r="B172" i="28"/>
  <c r="M172" i="28" s="1"/>
  <c r="B293" i="28"/>
  <c r="M293" i="28" s="1"/>
  <c r="C293" i="28"/>
  <c r="B886" i="28"/>
  <c r="M886" i="28" s="1"/>
  <c r="C886" i="28"/>
  <c r="C467" i="28"/>
  <c r="B467" i="28"/>
  <c r="M467" i="28" s="1"/>
  <c r="B590" i="28"/>
  <c r="M590" i="28" s="1"/>
  <c r="C590" i="28"/>
  <c r="C943" i="28"/>
  <c r="B943" i="28"/>
  <c r="M943" i="28" s="1"/>
  <c r="C595" i="28"/>
  <c r="B595" i="28"/>
  <c r="M595" i="28" s="1"/>
  <c r="C489" i="28"/>
  <c r="B489" i="28"/>
  <c r="M489" i="28" s="1"/>
  <c r="C730" i="28"/>
  <c r="B730" i="28"/>
  <c r="M730" i="28" s="1"/>
  <c r="C864" i="28"/>
  <c r="B864" i="28"/>
  <c r="M864" i="28" s="1"/>
  <c r="B892" i="28"/>
  <c r="M892" i="28" s="1"/>
  <c r="C892" i="28"/>
  <c r="C356" i="28"/>
  <c r="B356" i="28"/>
  <c r="M356" i="28" s="1"/>
  <c r="C25" i="28"/>
  <c r="B25" i="28"/>
  <c r="M25" i="28" s="1"/>
  <c r="C188" i="28"/>
  <c r="B188" i="28"/>
  <c r="M188" i="28" s="1"/>
  <c r="C129" i="28"/>
  <c r="B129" i="28"/>
  <c r="M129" i="28" s="1"/>
  <c r="C567" i="28"/>
  <c r="B567" i="28"/>
  <c r="M567" i="28" s="1"/>
  <c r="C10" i="28"/>
  <c r="B10" i="28"/>
  <c r="M10" i="28" s="1"/>
  <c r="C313" i="28"/>
  <c r="B313" i="28"/>
  <c r="M313" i="28" s="1"/>
  <c r="C835" i="28"/>
  <c r="B835" i="28"/>
  <c r="M835" i="28" s="1"/>
  <c r="C539" i="28"/>
  <c r="B539" i="28"/>
  <c r="M539" i="28" s="1"/>
  <c r="C319" i="28"/>
  <c r="B319" i="28"/>
  <c r="M319" i="28" s="1"/>
  <c r="C728" i="28"/>
  <c r="B728" i="28"/>
  <c r="M728" i="28" s="1"/>
  <c r="B860" i="28"/>
  <c r="M860" i="28" s="1"/>
  <c r="C860" i="28"/>
  <c r="C984" i="28"/>
  <c r="B984" i="28"/>
  <c r="M984" i="28" s="1"/>
  <c r="C278" i="28"/>
  <c r="B278" i="28"/>
  <c r="M278" i="28" s="1"/>
  <c r="B505" i="28"/>
  <c r="M505" i="28" s="1"/>
  <c r="C505" i="28"/>
  <c r="B937" i="28"/>
  <c r="M937" i="28" s="1"/>
  <c r="C937" i="28"/>
  <c r="B880" i="28"/>
  <c r="M880" i="28" s="1"/>
  <c r="C880" i="28"/>
  <c r="C54" i="28"/>
  <c r="B54" i="28"/>
  <c r="M54" i="28" s="1"/>
  <c r="C662" i="28"/>
  <c r="B662" i="28"/>
  <c r="M662" i="28" s="1"/>
  <c r="C95" i="28"/>
  <c r="B95" i="28"/>
  <c r="M95" i="28" s="1"/>
  <c r="C907" i="28"/>
  <c r="B907" i="28"/>
  <c r="M907" i="28" s="1"/>
  <c r="C362" i="28"/>
  <c r="B362" i="28"/>
  <c r="M362" i="28" s="1"/>
  <c r="B939" i="28"/>
  <c r="M939" i="28" s="1"/>
  <c r="C939" i="28"/>
  <c r="C160" i="28"/>
  <c r="B160" i="28"/>
  <c r="M160" i="28" s="1"/>
  <c r="C330" i="28"/>
  <c r="B330" i="28"/>
  <c r="M330" i="28" s="1"/>
  <c r="B215" i="28"/>
  <c r="M215" i="28" s="1"/>
  <c r="C215" i="28"/>
  <c r="C507" i="28"/>
  <c r="B507" i="28"/>
  <c r="M507" i="28" s="1"/>
  <c r="C325" i="28"/>
  <c r="B325" i="28"/>
  <c r="M325" i="28" s="1"/>
  <c r="C931" i="28"/>
  <c r="B931" i="28"/>
  <c r="M931" i="28" s="1"/>
  <c r="B482" i="28"/>
  <c r="M482" i="28" s="1"/>
  <c r="C482" i="28"/>
  <c r="B670" i="28"/>
  <c r="M670" i="28" s="1"/>
  <c r="C670" i="28"/>
  <c r="B299" i="28"/>
  <c r="M299" i="28" s="1"/>
  <c r="C299" i="28"/>
  <c r="C879" i="28"/>
  <c r="B879" i="28"/>
  <c r="M879" i="28" s="1"/>
  <c r="C772" i="28"/>
  <c r="B772" i="28"/>
  <c r="M772" i="28" s="1"/>
  <c r="C953" i="28"/>
  <c r="B953" i="28"/>
  <c r="M953" i="28" s="1"/>
  <c r="C896" i="28"/>
  <c r="B896" i="28"/>
  <c r="M896" i="28" s="1"/>
  <c r="C194" i="28"/>
  <c r="B194" i="28"/>
  <c r="M194" i="28" s="1"/>
  <c r="C34" i="28"/>
  <c r="B34" i="28"/>
  <c r="M34" i="28" s="1"/>
  <c r="C250" i="28"/>
  <c r="B250" i="28"/>
  <c r="M250" i="28" s="1"/>
  <c r="C657" i="28"/>
  <c r="B657" i="28"/>
  <c r="M657" i="28" s="1"/>
  <c r="B978" i="28"/>
  <c r="M978" i="28" s="1"/>
  <c r="C978" i="28"/>
  <c r="C36" i="28"/>
  <c r="B36" i="28"/>
  <c r="M36" i="28" s="1"/>
  <c r="C416" i="28"/>
  <c r="B416" i="28"/>
  <c r="M416" i="28" s="1"/>
  <c r="B125" i="28"/>
  <c r="M125" i="28" s="1"/>
  <c r="C125" i="28"/>
  <c r="C223" i="28"/>
  <c r="B223" i="28"/>
  <c r="M223" i="28" s="1"/>
  <c r="C161" i="28"/>
  <c r="B161" i="28"/>
  <c r="M161" i="28" s="1"/>
  <c r="C371" i="28"/>
  <c r="B371" i="28"/>
  <c r="M371" i="28" s="1"/>
  <c r="C759" i="28"/>
  <c r="B759" i="28"/>
  <c r="M759" i="28" s="1"/>
  <c r="C911" i="28"/>
  <c r="B911" i="28"/>
  <c r="M911" i="28" s="1"/>
  <c r="B780" i="28"/>
  <c r="M780" i="28" s="1"/>
  <c r="C780" i="28"/>
  <c r="B936" i="28"/>
  <c r="M936" i="28" s="1"/>
  <c r="C936" i="28"/>
  <c r="C477" i="28"/>
  <c r="B477" i="28"/>
  <c r="M477" i="28" s="1"/>
  <c r="C713" i="28"/>
  <c r="B713" i="28"/>
  <c r="M713" i="28" s="1"/>
  <c r="C778" i="28"/>
  <c r="B778" i="28"/>
  <c r="M778" i="28" s="1"/>
  <c r="B853" i="28"/>
  <c r="M853" i="28" s="1"/>
  <c r="C853" i="28"/>
  <c r="C339" i="28"/>
  <c r="B339" i="28"/>
  <c r="M339" i="28" s="1"/>
  <c r="C273" i="28"/>
  <c r="B273" i="28"/>
  <c r="M273" i="28" s="1"/>
  <c r="B500" i="28"/>
  <c r="M500" i="28" s="1"/>
  <c r="C500" i="28"/>
  <c r="B786" i="28"/>
  <c r="M786" i="28" s="1"/>
  <c r="C786" i="28"/>
  <c r="C435" i="28"/>
  <c r="B435" i="28"/>
  <c r="M435" i="28" s="1"/>
  <c r="B254" i="28"/>
  <c r="M254" i="28" s="1"/>
  <c r="C254" i="28"/>
  <c r="C58" i="28"/>
  <c r="B58" i="28"/>
  <c r="M58" i="28" s="1"/>
  <c r="B142" i="28"/>
  <c r="M142" i="28" s="1"/>
  <c r="C142" i="28"/>
  <c r="C274" i="28"/>
  <c r="B274" i="28"/>
  <c r="M274" i="28" s="1"/>
  <c r="C178" i="28"/>
  <c r="B178" i="28"/>
  <c r="M178" i="28" s="1"/>
  <c r="B351" i="28"/>
  <c r="M351" i="28" s="1"/>
  <c r="C351" i="28"/>
  <c r="C963" i="28"/>
  <c r="B963" i="28"/>
  <c r="M963" i="28" s="1"/>
  <c r="C474" i="28"/>
  <c r="B474" i="28"/>
  <c r="M474" i="28" s="1"/>
  <c r="C769" i="28"/>
  <c r="B769" i="28"/>
  <c r="M769" i="28" s="1"/>
  <c r="B558" i="28"/>
  <c r="M558" i="28" s="1"/>
  <c r="C558" i="28"/>
  <c r="C988" i="28"/>
  <c r="B988" i="28"/>
  <c r="M988" i="28" s="1"/>
  <c r="C923" i="28"/>
  <c r="B923" i="28"/>
  <c r="M923" i="28" s="1"/>
  <c r="B690" i="28"/>
  <c r="M690" i="28" s="1"/>
  <c r="C690" i="28"/>
  <c r="C479" i="28"/>
  <c r="B479" i="28"/>
  <c r="M479" i="28" s="1"/>
  <c r="B331" i="28"/>
  <c r="M331" i="28" s="1"/>
  <c r="C331" i="28"/>
  <c r="B326" i="28"/>
  <c r="M326" i="28" s="1"/>
  <c r="C326" i="28"/>
  <c r="C726" i="28"/>
  <c r="B726" i="28"/>
  <c r="M726" i="28" s="1"/>
  <c r="C493" i="28"/>
  <c r="B493" i="28"/>
  <c r="M493" i="28" s="1"/>
  <c r="C829" i="28"/>
  <c r="B829" i="28"/>
  <c r="M829" i="28" s="1"/>
  <c r="C561" i="28"/>
  <c r="B561" i="28"/>
  <c r="M561" i="28" s="1"/>
  <c r="C909" i="28"/>
  <c r="B909" i="28"/>
  <c r="M909" i="28" s="1"/>
  <c r="B729" i="28"/>
  <c r="M729" i="28" s="1"/>
  <c r="C729" i="28"/>
  <c r="B985" i="28"/>
  <c r="M985" i="28" s="1"/>
  <c r="C985" i="28"/>
  <c r="C794" i="28"/>
  <c r="B794" i="28"/>
  <c r="M794" i="28" s="1"/>
  <c r="B613" i="28"/>
  <c r="M613" i="28" s="1"/>
  <c r="C613" i="28"/>
  <c r="B869" i="28"/>
  <c r="M869" i="28" s="1"/>
  <c r="C869" i="28"/>
  <c r="C672" i="28"/>
  <c r="B672" i="28"/>
  <c r="M672" i="28" s="1"/>
  <c r="C928" i="28"/>
  <c r="B928" i="28"/>
  <c r="M928" i="28" s="1"/>
  <c r="C227" i="28"/>
  <c r="B227" i="28"/>
  <c r="M227" i="28" s="1"/>
  <c r="C86" i="28"/>
  <c r="B86" i="28"/>
  <c r="M86" i="28" s="1"/>
  <c r="C488" i="28"/>
  <c r="B488" i="28"/>
  <c r="M488" i="28" s="1"/>
  <c r="C152" i="28"/>
  <c r="B152" i="28"/>
  <c r="M152" i="28" s="1"/>
  <c r="C337" i="28"/>
  <c r="B337" i="28"/>
  <c r="M337" i="28" s="1"/>
  <c r="C655" i="28"/>
  <c r="B655" i="28"/>
  <c r="M655" i="28" s="1"/>
  <c r="B138" i="28"/>
  <c r="M138" i="28" s="1"/>
  <c r="C138" i="28"/>
  <c r="B822" i="28"/>
  <c r="M822" i="28" s="1"/>
  <c r="C822" i="28"/>
  <c r="C685" i="28"/>
  <c r="B685" i="28"/>
  <c r="M685" i="28" s="1"/>
  <c r="B632" i="28"/>
  <c r="M632" i="28" s="1"/>
  <c r="C632" i="28"/>
  <c r="B139" i="28"/>
  <c r="M139" i="28" s="1"/>
  <c r="C139" i="28"/>
  <c r="C425" i="28"/>
  <c r="B425" i="28"/>
  <c r="M425" i="28" s="1"/>
  <c r="B72" i="28"/>
  <c r="M72" i="28" s="1"/>
  <c r="C72" i="28"/>
  <c r="C982" i="28"/>
  <c r="B982" i="28"/>
  <c r="M982" i="28" s="1"/>
  <c r="C480" i="28"/>
  <c r="B480" i="28"/>
  <c r="M480" i="28" s="1"/>
  <c r="C516" i="28"/>
  <c r="B516" i="28"/>
  <c r="M516" i="28" s="1"/>
  <c r="C428" i="28"/>
  <c r="B428" i="28"/>
  <c r="M428" i="28" s="1"/>
  <c r="B502" i="28"/>
  <c r="M502" i="28" s="1"/>
  <c r="C502" i="28"/>
  <c r="B121" i="28"/>
  <c r="M121" i="28" s="1"/>
  <c r="C121" i="28"/>
  <c r="C83" i="28"/>
  <c r="B83" i="28"/>
  <c r="M83" i="28" s="1"/>
  <c r="C764" i="28"/>
  <c r="B764" i="28"/>
  <c r="M764" i="28" s="1"/>
  <c r="C205" i="28"/>
  <c r="B205" i="28"/>
  <c r="M205" i="28" s="1"/>
  <c r="C74" i="28"/>
  <c r="B74" i="28"/>
  <c r="M74" i="28" s="1"/>
  <c r="C447" i="28"/>
  <c r="B447" i="28"/>
  <c r="M447" i="28" s="1"/>
  <c r="C69" i="28"/>
  <c r="B69" i="28"/>
  <c r="M69" i="28" s="1"/>
  <c r="B510" i="28"/>
  <c r="M510" i="28" s="1"/>
  <c r="C510" i="28"/>
  <c r="B148" i="28"/>
  <c r="M148" i="28" s="1"/>
  <c r="C148" i="28"/>
  <c r="C971" i="28"/>
  <c r="B971" i="28"/>
  <c r="M971" i="28" s="1"/>
  <c r="C277" i="28"/>
  <c r="B277" i="28"/>
  <c r="M277" i="28" s="1"/>
  <c r="C304" i="28"/>
  <c r="B304" i="28"/>
  <c r="M304" i="28" s="1"/>
  <c r="C263" i="28"/>
  <c r="B263" i="28"/>
  <c r="M263" i="28" s="1"/>
  <c r="B622" i="28"/>
  <c r="M622" i="28" s="1"/>
  <c r="C622" i="28"/>
  <c r="C195" i="28"/>
  <c r="B195" i="28"/>
  <c r="M195" i="28" s="1"/>
  <c r="C872" i="28"/>
  <c r="B872" i="28"/>
  <c r="M872" i="28" s="1"/>
  <c r="C403" i="28"/>
  <c r="B403" i="28"/>
  <c r="M403" i="28" s="1"/>
  <c r="B934" i="28"/>
  <c r="M934" i="28" s="1"/>
  <c r="C934" i="28"/>
  <c r="B442" i="28"/>
  <c r="M442" i="28" s="1"/>
  <c r="C442" i="28"/>
  <c r="C496" i="28"/>
  <c r="B496" i="28"/>
  <c r="M496" i="28" s="1"/>
  <c r="C987" i="28"/>
  <c r="B987" i="28"/>
  <c r="M987" i="28" s="1"/>
  <c r="C504" i="28"/>
  <c r="B504" i="28"/>
  <c r="M504" i="28" s="1"/>
  <c r="B828" i="28"/>
  <c r="M828" i="28" s="1"/>
  <c r="C828" i="28"/>
  <c r="C579" i="28"/>
  <c r="B579" i="28"/>
  <c r="M579" i="28" s="1"/>
  <c r="B418" i="28"/>
  <c r="M418" i="28" s="1"/>
  <c r="C418" i="28"/>
  <c r="C392" i="28"/>
  <c r="B392" i="28"/>
  <c r="M392" i="28" s="1"/>
  <c r="C700" i="28"/>
  <c r="B700" i="28"/>
  <c r="M700" i="28" s="1"/>
  <c r="C485" i="28"/>
  <c r="B485" i="28"/>
  <c r="M485" i="28" s="1"/>
  <c r="C820" i="28"/>
  <c r="B820" i="28"/>
  <c r="M820" i="28" s="1"/>
  <c r="B347" i="28"/>
  <c r="M347" i="28" s="1"/>
  <c r="C347" i="28"/>
  <c r="C611" i="28"/>
  <c r="B611" i="28"/>
  <c r="M611" i="28" s="1"/>
  <c r="B977" i="28"/>
  <c r="M977" i="28" s="1"/>
  <c r="C977" i="28"/>
  <c r="C342" i="28"/>
  <c r="B342" i="28"/>
  <c r="M342" i="28" s="1"/>
  <c r="C742" i="28"/>
  <c r="B742" i="28"/>
  <c r="M742" i="28" s="1"/>
  <c r="B509" i="28"/>
  <c r="M509" i="28" s="1"/>
  <c r="C509" i="28"/>
  <c r="C836" i="28"/>
  <c r="B836" i="28"/>
  <c r="M836" i="28" s="1"/>
  <c r="C589" i="28"/>
  <c r="B589" i="28"/>
  <c r="M589" i="28" s="1"/>
  <c r="C916" i="28"/>
  <c r="B916" i="28"/>
  <c r="M916" i="28" s="1"/>
  <c r="B745" i="28"/>
  <c r="M745" i="28" s="1"/>
  <c r="C745" i="28"/>
  <c r="C554" i="28"/>
  <c r="B554" i="28"/>
  <c r="M554" i="28" s="1"/>
  <c r="C810" i="28"/>
  <c r="B810" i="28"/>
  <c r="M810" i="28" s="1"/>
  <c r="B629" i="28"/>
  <c r="M629" i="28" s="1"/>
  <c r="C629" i="28"/>
  <c r="B885" i="28"/>
  <c r="M885" i="28" s="1"/>
  <c r="C885" i="28"/>
  <c r="C688" i="28"/>
  <c r="B688" i="28"/>
  <c r="M688" i="28" s="1"/>
  <c r="C944" i="28"/>
  <c r="B944" i="28"/>
  <c r="M944" i="28" s="1"/>
  <c r="C647" i="28"/>
  <c r="B647" i="28"/>
  <c r="M647" i="28" s="1"/>
  <c r="C217" i="28"/>
  <c r="B217" i="28"/>
  <c r="M217" i="28" s="1"/>
  <c r="B17" i="28"/>
  <c r="M17" i="28" s="1"/>
  <c r="C17" i="28"/>
  <c r="B165" i="28"/>
  <c r="M165" i="28" s="1"/>
  <c r="C165" i="28"/>
  <c r="C193" i="28"/>
  <c r="B193" i="28"/>
  <c r="M193" i="28" s="1"/>
  <c r="C130" i="28"/>
  <c r="B130" i="28"/>
  <c r="M130" i="28" s="1"/>
  <c r="C732" i="28"/>
  <c r="B732" i="28"/>
  <c r="M732" i="28" s="1"/>
  <c r="B298" i="28"/>
  <c r="M298" i="28" s="1"/>
  <c r="C298" i="28"/>
  <c r="C518" i="28"/>
  <c r="B518" i="28"/>
  <c r="M518" i="28" s="1"/>
  <c r="C628" i="28"/>
  <c r="B628" i="28"/>
  <c r="M628" i="28" s="1"/>
  <c r="B974" i="28"/>
  <c r="M974" i="28" s="1"/>
  <c r="C974" i="28"/>
  <c r="B460" i="28"/>
  <c r="M460" i="28" s="1"/>
  <c r="C460" i="28"/>
  <c r="B958" i="28"/>
  <c r="M958" i="28" s="1"/>
  <c r="C958" i="28"/>
  <c r="B150" i="28"/>
  <c r="M150" i="28" s="1"/>
  <c r="C150" i="28"/>
  <c r="C580" i="28"/>
  <c r="B580" i="28"/>
  <c r="M580" i="28" s="1"/>
  <c r="B553" i="28"/>
  <c r="M553" i="28" s="1"/>
  <c r="C553" i="28"/>
  <c r="C874" i="28"/>
  <c r="B874" i="28"/>
  <c r="M874" i="28" s="1"/>
  <c r="C752" i="28"/>
  <c r="B752" i="28"/>
  <c r="M752" i="28" s="1"/>
  <c r="C45" i="28"/>
  <c r="B45" i="28"/>
  <c r="M45" i="28" s="1"/>
  <c r="C803" i="28"/>
  <c r="B803" i="28"/>
  <c r="M803" i="28" s="1"/>
  <c r="C245" i="28"/>
  <c r="B245" i="28"/>
  <c r="M245" i="28" s="1"/>
  <c r="C522" i="28"/>
  <c r="B522" i="28"/>
  <c r="M522" i="28" s="1"/>
  <c r="C112" i="28"/>
  <c r="B112" i="28"/>
  <c r="M112" i="28" s="1"/>
  <c r="C106" i="28"/>
  <c r="B106" i="28"/>
  <c r="M106" i="28" s="1"/>
  <c r="B60" i="28"/>
  <c r="M60" i="28" s="1"/>
  <c r="C60" i="28"/>
  <c r="B203" i="28"/>
  <c r="M203" i="28" s="1"/>
  <c r="C203" i="28"/>
  <c r="C191" i="28"/>
  <c r="B191" i="28"/>
  <c r="M191" i="28" s="1"/>
  <c r="C751" i="28"/>
  <c r="B751" i="28"/>
  <c r="M751" i="28" s="1"/>
  <c r="B381" i="28"/>
  <c r="M381" i="28" s="1"/>
  <c r="C381" i="28"/>
  <c r="B812" i="28"/>
  <c r="M812" i="28" s="1"/>
  <c r="C812" i="28"/>
  <c r="B530" i="28"/>
  <c r="M530" i="28" s="1"/>
  <c r="C530" i="28"/>
  <c r="C668" i="28"/>
  <c r="B668" i="28"/>
  <c r="M668" i="28" s="1"/>
  <c r="C998" i="28"/>
  <c r="B998" i="28"/>
  <c r="M998" i="28" s="1"/>
  <c r="C468" i="28"/>
  <c r="B468" i="28"/>
  <c r="M468" i="28" s="1"/>
  <c r="C967" i="28"/>
  <c r="B967" i="28"/>
  <c r="M967" i="28" s="1"/>
  <c r="C166" i="28"/>
  <c r="B166" i="28"/>
  <c r="M166" i="28" s="1"/>
  <c r="B609" i="28"/>
  <c r="M609" i="28" s="1"/>
  <c r="C609" i="28"/>
  <c r="C825" i="28"/>
  <c r="B825" i="28"/>
  <c r="M825" i="28" s="1"/>
  <c r="B965" i="28"/>
  <c r="M965" i="28" s="1"/>
  <c r="C965" i="28"/>
  <c r="C226" i="28"/>
  <c r="B226" i="28"/>
  <c r="M226" i="28" s="1"/>
  <c r="B100" i="28"/>
  <c r="M100" i="28" s="1"/>
  <c r="C100" i="28"/>
  <c r="C266" i="28"/>
  <c r="B266" i="28"/>
  <c r="M266" i="28" s="1"/>
  <c r="B722" i="28"/>
  <c r="M722" i="28" s="1"/>
  <c r="C722" i="28"/>
  <c r="B157" i="28"/>
  <c r="M157" i="28" s="1"/>
  <c r="C157" i="28"/>
  <c r="C449" i="28"/>
  <c r="B449" i="28"/>
  <c r="M449" i="28" s="1"/>
  <c r="C50" i="28"/>
  <c r="B50" i="28"/>
  <c r="M50" i="28" s="1"/>
  <c r="C47" i="28"/>
  <c r="B47" i="28"/>
  <c r="M47" i="28" s="1"/>
  <c r="C815" i="28"/>
  <c r="B815" i="28"/>
  <c r="M815" i="28" s="1"/>
  <c r="C946" i="28"/>
  <c r="B946" i="28"/>
  <c r="M946" i="28" s="1"/>
  <c r="C75" i="28"/>
  <c r="B75" i="28"/>
  <c r="M75" i="28" s="1"/>
  <c r="C664" i="28"/>
  <c r="B664" i="28"/>
  <c r="M664" i="28" s="1"/>
  <c r="C898" i="28"/>
  <c r="B898" i="28"/>
  <c r="M898" i="28" s="1"/>
  <c r="B218" i="28"/>
  <c r="M218" i="28" s="1"/>
  <c r="C218" i="28"/>
  <c r="C207" i="28"/>
  <c r="B207" i="28"/>
  <c r="M207" i="28" s="1"/>
  <c r="C707" i="28"/>
  <c r="B707" i="28"/>
  <c r="M707" i="28" s="1"/>
  <c r="C578" i="28"/>
  <c r="B578" i="28"/>
  <c r="M578" i="28" s="1"/>
  <c r="C779" i="28"/>
  <c r="B779" i="28"/>
  <c r="M779" i="28" s="1"/>
  <c r="C483" i="28"/>
  <c r="B483" i="28"/>
  <c r="M483" i="28" s="1"/>
  <c r="C593" i="28"/>
  <c r="B593" i="28"/>
  <c r="M593" i="28" s="1"/>
  <c r="B456" i="28"/>
  <c r="M456" i="28" s="1"/>
  <c r="C456" i="28"/>
  <c r="C182" i="28"/>
  <c r="B182" i="28"/>
  <c r="M182" i="28" s="1"/>
  <c r="C831" i="28"/>
  <c r="B831" i="28"/>
  <c r="M831" i="28" s="1"/>
  <c r="C964" i="28"/>
  <c r="B964" i="28"/>
  <c r="M964" i="28" s="1"/>
  <c r="B585" i="28"/>
  <c r="M585" i="28" s="1"/>
  <c r="C585" i="28"/>
  <c r="C650" i="28"/>
  <c r="B650" i="28"/>
  <c r="M650" i="28" s="1"/>
  <c r="C784" i="28"/>
  <c r="B784" i="28"/>
  <c r="M784" i="28" s="1"/>
  <c r="C439" i="28"/>
  <c r="B439" i="28"/>
  <c r="M439" i="28" s="1"/>
  <c r="C309" i="28"/>
  <c r="B309" i="28"/>
  <c r="M309" i="28" s="1"/>
  <c r="C133" i="28"/>
  <c r="B133" i="28"/>
  <c r="M133" i="28" s="1"/>
  <c r="C87" i="28"/>
  <c r="B87" i="28"/>
  <c r="M87" i="28" s="1"/>
  <c r="C279" i="28"/>
  <c r="B279" i="28"/>
  <c r="M279" i="28" s="1"/>
  <c r="C56" i="28"/>
  <c r="B56" i="28"/>
  <c r="M56" i="28" s="1"/>
  <c r="C19" i="28"/>
  <c r="B19" i="28"/>
  <c r="M19" i="28" s="1"/>
  <c r="C396" i="28"/>
  <c r="B396" i="28"/>
  <c r="M396" i="28" s="1"/>
  <c r="C9" i="28"/>
  <c r="B9" i="28"/>
  <c r="M9" i="28" s="1"/>
  <c r="C290" i="28"/>
  <c r="B290" i="28"/>
  <c r="M290" i="28" s="1"/>
  <c r="C149" i="28"/>
  <c r="B149" i="28"/>
  <c r="M149" i="28" s="1"/>
  <c r="C824" i="28"/>
  <c r="B824" i="28"/>
  <c r="M824" i="28" s="1"/>
  <c r="C572" i="28"/>
  <c r="B572" i="28"/>
  <c r="M572" i="28" s="1"/>
  <c r="B99" i="28"/>
  <c r="M99" i="28" s="1"/>
  <c r="C99" i="28"/>
  <c r="C231" i="28"/>
  <c r="B231" i="28"/>
  <c r="M231" i="28" s="1"/>
  <c r="C200" i="28"/>
  <c r="B200" i="28"/>
  <c r="M200" i="28" s="1"/>
  <c r="B248" i="28"/>
  <c r="M248" i="28" s="1"/>
  <c r="C248" i="28"/>
  <c r="C63" i="28"/>
  <c r="B63" i="28"/>
  <c r="M63" i="28" s="1"/>
  <c r="C663" i="28"/>
  <c r="B663" i="28"/>
  <c r="M663" i="28" s="1"/>
  <c r="C228" i="28"/>
  <c r="B228" i="28"/>
  <c r="M228" i="28" s="1"/>
  <c r="C834" i="28"/>
  <c r="B834" i="28"/>
  <c r="M834" i="28" s="1"/>
  <c r="C183" i="28"/>
  <c r="B183" i="28"/>
  <c r="M183" i="28" s="1"/>
  <c r="B990" i="28"/>
  <c r="M990" i="28" s="1"/>
  <c r="C990" i="28"/>
  <c r="C369" i="28"/>
  <c r="B369" i="28"/>
  <c r="M369" i="28" s="1"/>
  <c r="B91" i="28"/>
  <c r="M91" i="28" s="1"/>
  <c r="C91" i="28"/>
  <c r="B448" i="28"/>
  <c r="M448" i="28" s="1"/>
  <c r="C448" i="28"/>
  <c r="C723" i="28"/>
  <c r="B723" i="28"/>
  <c r="M723" i="28" s="1"/>
  <c r="C370" i="28"/>
  <c r="B370" i="28"/>
  <c r="M370" i="28" s="1"/>
  <c r="C915" i="28"/>
  <c r="B915" i="28"/>
  <c r="M915" i="28" s="1"/>
  <c r="C357" i="28"/>
  <c r="B357" i="28"/>
  <c r="M357" i="28" s="1"/>
  <c r="B235" i="28"/>
  <c r="M235" i="28" s="1"/>
  <c r="C235" i="28"/>
  <c r="B594" i="28"/>
  <c r="M594" i="28" s="1"/>
  <c r="C594" i="28"/>
  <c r="C224" i="28"/>
  <c r="B224" i="28"/>
  <c r="M224" i="28" s="1"/>
  <c r="C612" i="28"/>
  <c r="B612" i="28"/>
  <c r="M612" i="28" s="1"/>
  <c r="B718" i="28"/>
  <c r="M718" i="28" s="1"/>
  <c r="C718" i="28"/>
  <c r="C335" i="28"/>
  <c r="B335" i="28"/>
  <c r="M335" i="28" s="1"/>
  <c r="C619" i="28"/>
  <c r="B619" i="28"/>
  <c r="M619" i="28" s="1"/>
  <c r="C385" i="28"/>
  <c r="B385" i="28"/>
  <c r="M385" i="28" s="1"/>
  <c r="C799" i="28"/>
  <c r="B799" i="28"/>
  <c r="M799" i="28" s="1"/>
  <c r="C659" i="28"/>
  <c r="B659" i="28"/>
  <c r="M659" i="28" s="1"/>
  <c r="C506" i="28"/>
  <c r="B506" i="28"/>
  <c r="M506" i="28" s="1"/>
  <c r="B850" i="28"/>
  <c r="M850" i="28" s="1"/>
  <c r="C850" i="28"/>
  <c r="B674" i="28"/>
  <c r="M674" i="28" s="1"/>
  <c r="C674" i="28"/>
  <c r="B894" i="28"/>
  <c r="M894" i="28" s="1"/>
  <c r="C894" i="28"/>
  <c r="B462" i="28"/>
  <c r="M462" i="28" s="1"/>
  <c r="C462" i="28"/>
  <c r="B749" i="28"/>
  <c r="M749" i="28" s="1"/>
  <c r="C749" i="28"/>
  <c r="C198" i="28"/>
  <c r="B198" i="28"/>
  <c r="M198" i="28" s="1"/>
  <c r="C444" i="28"/>
  <c r="B444" i="28"/>
  <c r="M444" i="28" s="1"/>
  <c r="C847" i="28"/>
  <c r="B847" i="28"/>
  <c r="M847" i="28" s="1"/>
  <c r="C644" i="28"/>
  <c r="B644" i="28"/>
  <c r="M644" i="28" s="1"/>
  <c r="C993" i="28"/>
  <c r="B993" i="28"/>
  <c r="M993" i="28" s="1"/>
  <c r="C724" i="28"/>
  <c r="B724" i="28"/>
  <c r="M724" i="28" s="1"/>
  <c r="B601" i="28"/>
  <c r="M601" i="28" s="1"/>
  <c r="C601" i="28"/>
  <c r="B857" i="28"/>
  <c r="M857" i="28" s="1"/>
  <c r="C857" i="28"/>
  <c r="C666" i="28"/>
  <c r="B666" i="28"/>
  <c r="M666" i="28" s="1"/>
  <c r="C922" i="28"/>
  <c r="B922" i="28"/>
  <c r="M922" i="28" s="1"/>
  <c r="B741" i="28"/>
  <c r="M741" i="28" s="1"/>
  <c r="C741" i="28"/>
  <c r="C800" i="28"/>
  <c r="B800" i="28"/>
  <c r="M800" i="28" s="1"/>
  <c r="C143" i="28"/>
  <c r="B143" i="28"/>
  <c r="M143" i="28" s="1"/>
  <c r="C833" i="28"/>
  <c r="B833" i="28"/>
  <c r="M833" i="28" s="1"/>
  <c r="C70" i="28"/>
  <c r="B70" i="28"/>
  <c r="M70" i="28" s="1"/>
  <c r="C301" i="28"/>
  <c r="B301" i="28"/>
  <c r="M301" i="28" s="1"/>
  <c r="C591" i="28"/>
  <c r="B591" i="28"/>
  <c r="M591" i="28" s="1"/>
  <c r="C66" i="28"/>
  <c r="B66" i="28"/>
  <c r="M66" i="28" s="1"/>
  <c r="C471" i="28"/>
  <c r="B471" i="28"/>
  <c r="M471" i="28" s="1"/>
  <c r="C887" i="28"/>
  <c r="B887" i="28"/>
  <c r="M887" i="28" s="1"/>
  <c r="B123" i="28"/>
  <c r="M123" i="28" s="1"/>
  <c r="C123" i="28"/>
  <c r="C255" i="28"/>
  <c r="B255" i="28"/>
  <c r="M255" i="28" s="1"/>
  <c r="C79" i="28"/>
  <c r="B79" i="28"/>
  <c r="M79" i="28" s="1"/>
  <c r="C276" i="28"/>
  <c r="B276" i="28"/>
  <c r="M276" i="28" s="1"/>
  <c r="B16" i="28"/>
  <c r="M16" i="28" s="1"/>
  <c r="C16" i="28"/>
  <c r="C465" i="28"/>
  <c r="B465" i="28"/>
  <c r="M465" i="28" s="1"/>
  <c r="C364" i="28"/>
  <c r="B364" i="28"/>
  <c r="M364" i="28" s="1"/>
  <c r="C748" i="28"/>
  <c r="B748" i="28"/>
  <c r="M748" i="28" s="1"/>
  <c r="C341" i="28"/>
  <c r="B341" i="28"/>
  <c r="M341" i="28" s="1"/>
  <c r="B638" i="28"/>
  <c r="M638" i="28" s="1"/>
  <c r="C638" i="28"/>
  <c r="B404" i="28"/>
  <c r="M404" i="28" s="1"/>
  <c r="C404" i="28"/>
  <c r="B878" i="28"/>
  <c r="M878" i="28" s="1"/>
  <c r="C878" i="28"/>
  <c r="B760" i="28"/>
  <c r="M760" i="28" s="1"/>
  <c r="C760" i="28"/>
  <c r="B513" i="28"/>
  <c r="M513" i="28" s="1"/>
  <c r="C513" i="28"/>
  <c r="C891" i="28"/>
  <c r="B891" i="28"/>
  <c r="M891" i="28" s="1"/>
  <c r="C683" i="28"/>
  <c r="B683" i="28"/>
  <c r="M683" i="28" s="1"/>
  <c r="C903" i="28"/>
  <c r="B903" i="28"/>
  <c r="M903" i="28" s="1"/>
  <c r="B511" i="28"/>
  <c r="M511" i="28" s="1"/>
  <c r="C511" i="28"/>
  <c r="B774" i="28"/>
  <c r="M774" i="28" s="1"/>
  <c r="C774" i="28"/>
  <c r="C214" i="28"/>
  <c r="B214" i="28"/>
  <c r="M214" i="28" s="1"/>
  <c r="B450" i="28"/>
  <c r="M450" i="28" s="1"/>
  <c r="C450" i="28"/>
  <c r="C863" i="28"/>
  <c r="B863" i="28"/>
  <c r="M863" i="28" s="1"/>
  <c r="C673" i="28"/>
  <c r="B673" i="28"/>
  <c r="M673" i="28" s="1"/>
  <c r="C441" i="28"/>
  <c r="B441" i="28"/>
  <c r="M441" i="28" s="1"/>
  <c r="C753" i="28"/>
  <c r="B753" i="28"/>
  <c r="M753" i="28" s="1"/>
  <c r="B617" i="28"/>
  <c r="M617" i="28" s="1"/>
  <c r="C617" i="28"/>
  <c r="B873" i="28"/>
  <c r="M873" i="28" s="1"/>
  <c r="C873" i="28"/>
  <c r="C682" i="28"/>
  <c r="B682" i="28"/>
  <c r="M682" i="28" s="1"/>
  <c r="C938" i="28"/>
  <c r="B938" i="28"/>
  <c r="M938" i="28" s="1"/>
  <c r="C816" i="28"/>
  <c r="B816" i="28"/>
  <c r="M816" i="28" s="1"/>
  <c r="C8" i="28"/>
  <c r="B8" i="28"/>
  <c r="M8" i="28" s="1"/>
  <c r="C684" i="28"/>
  <c r="B684" i="28"/>
  <c r="M684" i="28" s="1"/>
  <c r="C851" i="28"/>
  <c r="B851" i="28"/>
  <c r="M851" i="28" s="1"/>
  <c r="B918" i="28"/>
  <c r="M918" i="28" s="1"/>
  <c r="C918" i="28"/>
  <c r="C844" i="28"/>
  <c r="B844" i="28"/>
  <c r="M844" i="28" s="1"/>
  <c r="C101" i="28"/>
  <c r="B101" i="28"/>
  <c r="M101" i="28" s="1"/>
  <c r="C244" i="28"/>
  <c r="B244" i="28"/>
  <c r="M244" i="28" s="1"/>
  <c r="C562" i="28"/>
  <c r="B562" i="28"/>
  <c r="M562" i="28" s="1"/>
  <c r="C377" i="28"/>
  <c r="B377" i="28"/>
  <c r="M377" i="28" s="1"/>
  <c r="B654" i="28"/>
  <c r="M654" i="28" s="1"/>
  <c r="C654" i="28"/>
  <c r="C648" i="28"/>
  <c r="B648" i="28"/>
  <c r="M648" i="28" s="1"/>
  <c r="B913" i="28"/>
  <c r="M913" i="28" s="1"/>
  <c r="C913" i="28"/>
  <c r="B830" i="28"/>
  <c r="M830" i="28" s="1"/>
  <c r="C830" i="28"/>
  <c r="C701" i="28"/>
  <c r="B701" i="28"/>
  <c r="M701" i="28" s="1"/>
  <c r="C889" i="28"/>
  <c r="B889" i="28"/>
  <c r="M889" i="28" s="1"/>
  <c r="B832" i="28"/>
  <c r="M832" i="28" s="1"/>
  <c r="C832" i="28"/>
  <c r="C52" i="28"/>
  <c r="B52" i="28"/>
  <c r="M52" i="28" s="1"/>
  <c r="C678" i="28"/>
  <c r="B678" i="28"/>
  <c r="M678" i="28" s="1"/>
  <c r="C393" i="28"/>
  <c r="B393" i="28"/>
  <c r="M393" i="28" s="1"/>
  <c r="B914" i="28"/>
  <c r="M914" i="28" s="1"/>
  <c r="C914" i="28"/>
  <c r="C256" i="28"/>
  <c r="B256" i="28"/>
  <c r="M256" i="28" s="1"/>
  <c r="B170" i="28"/>
  <c r="M170" i="28" s="1"/>
  <c r="C170" i="28"/>
  <c r="B296" i="28"/>
  <c r="M296" i="28" s="1"/>
  <c r="C296" i="28"/>
  <c r="B251" i="28"/>
  <c r="M251" i="28" s="1"/>
  <c r="C251" i="28"/>
  <c r="B131" i="28"/>
  <c r="M131" i="28" s="1"/>
  <c r="C131" i="28"/>
  <c r="C962" i="28"/>
  <c r="B962" i="28"/>
  <c r="M962" i="28" s="1"/>
  <c r="B712" i="28"/>
  <c r="M712" i="28" s="1"/>
  <c r="C712" i="28"/>
  <c r="C808" i="28"/>
  <c r="B808" i="28"/>
  <c r="M808" i="28" s="1"/>
  <c r="B910" i="28"/>
  <c r="M910" i="28" s="1"/>
  <c r="C910" i="28"/>
  <c r="C715" i="28"/>
  <c r="B715" i="28"/>
  <c r="M715" i="28" s="1"/>
  <c r="B839" i="28"/>
  <c r="M839" i="28" s="1"/>
  <c r="C839" i="28"/>
  <c r="C904" i="28"/>
  <c r="B904" i="28"/>
  <c r="M904" i="28" s="1"/>
  <c r="B649" i="28"/>
  <c r="M649" i="28" s="1"/>
  <c r="C649" i="28"/>
  <c r="C848" i="28"/>
  <c r="B848" i="28"/>
  <c r="M848" i="28" s="1"/>
  <c r="C110" i="28"/>
  <c r="B110" i="28"/>
  <c r="M110" i="28" s="1"/>
  <c r="B187" i="28"/>
  <c r="M187" i="28" s="1"/>
  <c r="C187" i="28"/>
  <c r="C952" i="28"/>
  <c r="B952" i="28"/>
  <c r="M952" i="28" s="1"/>
  <c r="C320" i="28"/>
  <c r="B320" i="28"/>
  <c r="M320" i="28" s="1"/>
  <c r="B426" i="28"/>
  <c r="M426" i="28" s="1"/>
  <c r="C426" i="28"/>
  <c r="C968" i="28"/>
  <c r="B968" i="28"/>
  <c r="M968" i="28" s="1"/>
  <c r="B267" i="28"/>
  <c r="M267" i="28" s="1"/>
  <c r="C267" i="28"/>
  <c r="C671" i="28"/>
  <c r="B671" i="28"/>
  <c r="M671" i="28" s="1"/>
  <c r="C979" i="28"/>
  <c r="B979" i="28"/>
  <c r="M979" i="28" s="1"/>
  <c r="B300" i="28"/>
  <c r="M300" i="28" s="1"/>
  <c r="C300" i="28"/>
  <c r="C818" i="28"/>
  <c r="B818" i="28"/>
  <c r="M818" i="28" s="1"/>
  <c r="C932" i="28"/>
  <c r="B932" i="28"/>
  <c r="M932" i="28" s="1"/>
  <c r="C739" i="28"/>
  <c r="B739" i="28"/>
  <c r="M739" i="28" s="1"/>
  <c r="B529" i="28"/>
  <c r="M529" i="28" s="1"/>
  <c r="C529" i="28"/>
  <c r="C920" i="28"/>
  <c r="B920" i="28"/>
  <c r="M920" i="28" s="1"/>
  <c r="B665" i="28"/>
  <c r="M665" i="28" s="1"/>
  <c r="C665" i="28"/>
  <c r="C608" i="28"/>
  <c r="B608" i="28"/>
  <c r="M608" i="28" s="1"/>
  <c r="B283" i="28"/>
  <c r="M283" i="28" s="1"/>
  <c r="C283" i="28"/>
  <c r="C14" i="28"/>
  <c r="B14" i="28"/>
  <c r="M14" i="28" s="1"/>
  <c r="C120" i="28"/>
  <c r="B120" i="28"/>
  <c r="M120" i="28" s="1"/>
  <c r="B446" i="28"/>
  <c r="M446" i="28" s="1"/>
  <c r="C446" i="28"/>
  <c r="C234" i="28"/>
  <c r="B234" i="28"/>
  <c r="M234" i="28" s="1"/>
  <c r="C365" i="28"/>
  <c r="B365" i="28"/>
  <c r="M365" i="28" s="1"/>
  <c r="C5" i="28"/>
  <c r="B5" i="28"/>
  <c r="M5" i="28" s="1"/>
  <c r="C192" i="28"/>
  <c r="B192" i="28"/>
  <c r="M192" i="28" s="1"/>
  <c r="C189" i="28"/>
  <c r="B189" i="28"/>
  <c r="M189" i="28" s="1"/>
  <c r="B306" i="28"/>
  <c r="M306" i="28" s="1"/>
  <c r="C306" i="28"/>
  <c r="B838" i="28"/>
  <c r="M838" i="28" s="1"/>
  <c r="C838" i="28"/>
  <c r="B942" i="28"/>
  <c r="M942" i="28" s="1"/>
  <c r="C942" i="28"/>
  <c r="C399" i="28"/>
  <c r="B399" i="28"/>
  <c r="M399" i="28" s="1"/>
  <c r="C871" i="28"/>
  <c r="B871" i="28"/>
  <c r="M871" i="28" s="1"/>
  <c r="C765" i="28"/>
  <c r="B765" i="28"/>
  <c r="M765" i="28" s="1"/>
  <c r="B681" i="28"/>
  <c r="M681" i="28" s="1"/>
  <c r="C681" i="28"/>
  <c r="B821" i="28"/>
  <c r="M821" i="28" s="1"/>
  <c r="C821" i="28"/>
  <c r="C743" i="28"/>
  <c r="B743" i="28"/>
  <c r="M743" i="28" s="1"/>
  <c r="B46" i="28"/>
  <c r="M46" i="28" s="1"/>
  <c r="C46" i="28"/>
  <c r="C164" i="28"/>
  <c r="B164" i="28"/>
  <c r="M164" i="28" s="1"/>
  <c r="C243" i="28"/>
  <c r="B243" i="28"/>
  <c r="M243" i="28" s="1"/>
  <c r="C545" i="28"/>
  <c r="B545" i="28"/>
  <c r="M545" i="28" s="1"/>
  <c r="C376" i="28"/>
  <c r="B376" i="28"/>
  <c r="M376" i="28" s="1"/>
  <c r="C21" i="28"/>
  <c r="B21" i="28"/>
  <c r="M21" i="28" s="1"/>
  <c r="C687" i="28"/>
  <c r="B687" i="28"/>
  <c r="M687" i="28" s="1"/>
  <c r="B155" i="28"/>
  <c r="M155" i="28" s="1"/>
  <c r="C155" i="28"/>
  <c r="B345" i="28"/>
  <c r="M345" i="28" s="1"/>
  <c r="C345" i="28"/>
  <c r="C459" i="28"/>
  <c r="B459" i="28"/>
  <c r="M459" i="28" s="1"/>
  <c r="B870" i="28"/>
  <c r="M870" i="28" s="1"/>
  <c r="C870" i="28"/>
  <c r="B555" i="28"/>
  <c r="M555" i="28" s="1"/>
  <c r="C555" i="28"/>
  <c r="C294" i="28"/>
  <c r="B294" i="28"/>
  <c r="M294" i="28" s="1"/>
  <c r="C521" i="28"/>
  <c r="B521" i="28"/>
  <c r="M521" i="28" s="1"/>
  <c r="C762" i="28"/>
  <c r="B762" i="28"/>
  <c r="M762" i="28" s="1"/>
  <c r="B837" i="28"/>
  <c r="M837" i="28" s="1"/>
  <c r="C837" i="28"/>
  <c r="C675" i="28"/>
  <c r="B675" i="28"/>
  <c r="M675" i="28" s="1"/>
  <c r="C487" i="28"/>
  <c r="B487" i="28"/>
  <c r="M487" i="28" s="1"/>
  <c r="B546" i="28"/>
  <c r="M546" i="28" s="1"/>
  <c r="C546" i="28"/>
  <c r="C208" i="28"/>
  <c r="B208" i="28"/>
  <c r="M208" i="28" s="1"/>
  <c r="C414" i="28"/>
  <c r="B414" i="28"/>
  <c r="M414" i="28" s="1"/>
  <c r="C128" i="28"/>
  <c r="B128" i="28"/>
  <c r="M128" i="28" s="1"/>
  <c r="C42" i="28"/>
  <c r="B42" i="28"/>
  <c r="M42" i="28" s="1"/>
  <c r="C360" i="28"/>
  <c r="B360" i="28"/>
  <c r="M360" i="28" s="1"/>
  <c r="B222" i="28"/>
  <c r="M222" i="28" s="1"/>
  <c r="C222" i="28"/>
  <c r="C564" i="28"/>
  <c r="B564" i="28"/>
  <c r="M564" i="28" s="1"/>
  <c r="C843" i="28"/>
  <c r="B843" i="28"/>
  <c r="M843" i="28" s="1"/>
  <c r="C941" i="28"/>
  <c r="B941" i="28"/>
  <c r="M941" i="28" s="1"/>
  <c r="C527" i="28"/>
  <c r="B527" i="28"/>
  <c r="M527" i="28" s="1"/>
  <c r="B431" i="28"/>
  <c r="M431" i="28" s="1"/>
  <c r="C431" i="28"/>
  <c r="B571" i="28"/>
  <c r="M571" i="28" s="1"/>
  <c r="C571" i="28"/>
  <c r="B801" i="28"/>
  <c r="M801" i="28" s="1"/>
  <c r="C801" i="28"/>
  <c r="C912" i="28"/>
  <c r="B912" i="28"/>
  <c r="M912" i="28" s="1"/>
  <c r="C588" i="28"/>
  <c r="B588" i="28"/>
  <c r="M588" i="28" s="1"/>
  <c r="B88" i="28"/>
  <c r="M88" i="28" s="1"/>
  <c r="C88" i="28"/>
  <c r="C115" i="28"/>
  <c r="B115" i="28"/>
  <c r="M115" i="28" s="1"/>
  <c r="C316" i="28"/>
  <c r="B316" i="28"/>
  <c r="M316" i="28" s="1"/>
  <c r="C175" i="28"/>
  <c r="B175" i="28"/>
  <c r="M175" i="28" s="1"/>
  <c r="C368" i="28"/>
  <c r="B368" i="28"/>
  <c r="M368" i="28" s="1"/>
  <c r="C240" i="28"/>
  <c r="B240" i="28"/>
  <c r="M240" i="28" s="1"/>
  <c r="B856" i="28"/>
  <c r="M856" i="28" s="1"/>
  <c r="C856" i="28"/>
  <c r="C804" i="28"/>
  <c r="B804" i="28"/>
  <c r="M804" i="28" s="1"/>
  <c r="C651" i="28"/>
  <c r="B651" i="28"/>
  <c r="M651" i="28" s="1"/>
  <c r="C400" i="28"/>
  <c r="B400" i="28"/>
  <c r="M400" i="28" s="1"/>
  <c r="C30" i="28"/>
  <c r="B30" i="28"/>
  <c r="M30" i="28" s="1"/>
  <c r="B926" i="28"/>
  <c r="M926" i="28" s="1"/>
  <c r="C926" i="28"/>
  <c r="C117" i="28"/>
  <c r="B117" i="28"/>
  <c r="M117" i="28" s="1"/>
  <c r="B24" i="28"/>
  <c r="M24" i="28" s="1"/>
  <c r="C24" i="28"/>
  <c r="B210" i="28"/>
  <c r="M210" i="28" s="1"/>
  <c r="C210" i="28"/>
  <c r="C951" i="28"/>
  <c r="B951" i="28"/>
  <c r="M951" i="28" s="1"/>
  <c r="C972" i="28"/>
  <c r="B972" i="28"/>
  <c r="M972" i="28" s="1"/>
  <c r="B146" i="28"/>
  <c r="M146" i="28" s="1"/>
  <c r="C146" i="28"/>
  <c r="C158" i="28"/>
  <c r="B158" i="28"/>
  <c r="M158" i="28" s="1"/>
  <c r="C563" i="28"/>
  <c r="B563" i="28"/>
  <c r="M563" i="28" s="1"/>
  <c r="C177" i="28"/>
  <c r="B177" i="28"/>
  <c r="M177" i="28" s="1"/>
  <c r="C98" i="28"/>
  <c r="B98" i="28"/>
  <c r="M98" i="28" s="1"/>
  <c r="C547" i="28"/>
  <c r="B547" i="28"/>
  <c r="M547" i="28" s="1"/>
  <c r="C721" i="28"/>
  <c r="B721" i="28"/>
  <c r="M721" i="28" s="1"/>
  <c r="C605" i="28"/>
  <c r="B605" i="28"/>
  <c r="M605" i="28" s="1"/>
  <c r="C531" i="28"/>
  <c r="B531" i="28"/>
  <c r="M531" i="28" s="1"/>
  <c r="B265" i="28"/>
  <c r="M265" i="28" s="1"/>
  <c r="C265" i="28"/>
  <c r="C92" i="28"/>
  <c r="B92" i="28"/>
  <c r="M92" i="28" s="1"/>
  <c r="B802" i="28"/>
  <c r="M802" i="28" s="1"/>
  <c r="C802" i="28"/>
  <c r="C259" i="28"/>
  <c r="B259" i="28"/>
  <c r="M259" i="28" s="1"/>
  <c r="C90" i="28"/>
  <c r="B90" i="28"/>
  <c r="M90" i="28" s="1"/>
  <c r="B478" i="28"/>
  <c r="M478" i="28" s="1"/>
  <c r="C478" i="28"/>
  <c r="C85" i="28"/>
  <c r="B85" i="28"/>
  <c r="M85" i="28" s="1"/>
  <c r="C544" i="28"/>
  <c r="B544" i="28"/>
  <c r="M544" i="28" s="1"/>
  <c r="B169" i="28"/>
  <c r="M169" i="28" s="1"/>
  <c r="C169" i="28"/>
  <c r="C991" i="28"/>
  <c r="B991" i="28"/>
  <c r="M991" i="28" s="1"/>
  <c r="C285" i="28"/>
  <c r="B285" i="28"/>
  <c r="M285" i="28" s="1"/>
  <c r="C324" i="28"/>
  <c r="B324" i="28"/>
  <c r="M324" i="28" s="1"/>
  <c r="C280" i="28"/>
  <c r="B280" i="28"/>
  <c r="M280" i="28" s="1"/>
  <c r="C695" i="28"/>
  <c r="B695" i="28"/>
  <c r="M695" i="28" s="1"/>
  <c r="C212" i="28"/>
  <c r="B212" i="28"/>
  <c r="M212" i="28" s="1"/>
  <c r="C884" i="28"/>
  <c r="B884" i="28"/>
  <c r="M884" i="28" s="1"/>
  <c r="B433" i="28"/>
  <c r="M433" i="28" s="1"/>
  <c r="C433" i="28"/>
  <c r="C948" i="28"/>
  <c r="B948" i="28"/>
  <c r="M948" i="28" s="1"/>
  <c r="B454" i="28"/>
  <c r="M454" i="28" s="1"/>
  <c r="C454" i="28"/>
  <c r="B526" i="28"/>
  <c r="M526" i="28" s="1"/>
  <c r="C526" i="28"/>
  <c r="B287" i="28"/>
  <c r="M287" i="28" s="1"/>
  <c r="C287" i="28"/>
  <c r="C512" i="28"/>
  <c r="B512" i="28"/>
  <c r="M512" i="28" s="1"/>
  <c r="C849" i="28"/>
  <c r="B849" i="28"/>
  <c r="M849" i="28" s="1"/>
  <c r="C599" i="28"/>
  <c r="B599" i="28"/>
  <c r="M599" i="28" s="1"/>
  <c r="B490" i="28"/>
  <c r="M490" i="28" s="1"/>
  <c r="C490" i="28"/>
  <c r="C405" i="28"/>
  <c r="B405" i="28"/>
  <c r="M405" i="28" s="1"/>
  <c r="C711" i="28"/>
  <c r="B711" i="28"/>
  <c r="M711" i="28" s="1"/>
  <c r="C491" i="28"/>
  <c r="B491" i="28"/>
  <c r="M491" i="28" s="1"/>
  <c r="B861" i="28"/>
  <c r="M861" i="28" s="1"/>
  <c r="C861" i="28"/>
  <c r="B363" i="28"/>
  <c r="M363" i="28" s="1"/>
  <c r="C363" i="28"/>
  <c r="C627" i="28"/>
  <c r="B627" i="28"/>
  <c r="M627" i="28" s="1"/>
  <c r="C102" i="28"/>
  <c r="B102" i="28"/>
  <c r="M102" i="28" s="1"/>
  <c r="B358" i="28"/>
  <c r="M358" i="28" s="1"/>
  <c r="C358" i="28"/>
  <c r="B758" i="28"/>
  <c r="M758" i="28" s="1"/>
  <c r="C758" i="28"/>
  <c r="C525" i="28"/>
  <c r="B525" i="28"/>
  <c r="M525" i="28" s="1"/>
  <c r="B865" i="28"/>
  <c r="M865" i="28" s="1"/>
  <c r="C865" i="28"/>
  <c r="C596" i="28"/>
  <c r="B596" i="28"/>
  <c r="M596" i="28" s="1"/>
  <c r="B945" i="28"/>
  <c r="M945" i="28" s="1"/>
  <c r="C945" i="28"/>
  <c r="C761" i="28"/>
  <c r="B761" i="28"/>
  <c r="M761" i="28" s="1"/>
  <c r="C570" i="28"/>
  <c r="B570" i="28"/>
  <c r="M570" i="28" s="1"/>
  <c r="C826" i="28"/>
  <c r="B826" i="28"/>
  <c r="M826" i="28" s="1"/>
  <c r="B645" i="28"/>
  <c r="M645" i="28" s="1"/>
  <c r="C645" i="28"/>
  <c r="B901" i="28"/>
  <c r="M901" i="28" s="1"/>
  <c r="C901" i="28"/>
  <c r="B704" i="28"/>
  <c r="M704" i="28" s="1"/>
  <c r="C704" i="28"/>
  <c r="B960" i="28"/>
  <c r="M960" i="28" s="1"/>
  <c r="C960" i="28"/>
  <c r="C440" i="28"/>
  <c r="B440" i="28"/>
  <c r="M440" i="28" s="1"/>
  <c r="C927" i="28"/>
  <c r="B927" i="28"/>
  <c r="M927" i="28" s="1"/>
  <c r="C328" i="28"/>
  <c r="B328" i="28"/>
  <c r="M328" i="28" s="1"/>
  <c r="C51" i="28"/>
  <c r="B51" i="28"/>
  <c r="M51" i="28" s="1"/>
  <c r="C999" i="28"/>
  <c r="B999" i="28"/>
  <c r="M999" i="28" s="1"/>
  <c r="C333" i="28"/>
  <c r="B333" i="28"/>
  <c r="M333" i="28" s="1"/>
  <c r="C560" i="28"/>
  <c r="B560" i="28"/>
  <c r="M560" i="28" s="1"/>
  <c r="C469" i="28"/>
  <c r="B469" i="28"/>
  <c r="M469" i="28" s="1"/>
  <c r="C959" i="28"/>
  <c r="B959" i="28"/>
  <c r="M959" i="28" s="1"/>
  <c r="C197" i="28"/>
  <c r="B197" i="28"/>
  <c r="M197" i="28" s="1"/>
  <c r="B600" i="28"/>
  <c r="M600" i="28" s="1"/>
  <c r="C600" i="28"/>
  <c r="B140" i="28"/>
  <c r="M140" i="28" s="1"/>
  <c r="C140" i="28"/>
  <c r="C284" i="28"/>
  <c r="B284" i="28"/>
  <c r="M284" i="28" s="1"/>
  <c r="B434" i="28"/>
  <c r="M434" i="28" s="1"/>
  <c r="C434" i="28"/>
  <c r="C394" i="28"/>
  <c r="B394" i="28"/>
  <c r="M394" i="28" s="1"/>
  <c r="B696" i="28"/>
  <c r="M696" i="28" s="1"/>
  <c r="C696" i="28"/>
  <c r="C384" i="28"/>
  <c r="B384" i="28"/>
  <c r="M384" i="28" s="1"/>
  <c r="C790" i="28"/>
  <c r="B790" i="28"/>
  <c r="M790" i="28" s="1"/>
  <c r="C919" i="28"/>
  <c r="B919" i="28"/>
  <c r="M919" i="28" s="1"/>
  <c r="C888" i="28"/>
  <c r="B888" i="28"/>
  <c r="M888" i="28" s="1"/>
  <c r="B633" i="28"/>
  <c r="M633" i="28" s="1"/>
  <c r="C633" i="28"/>
  <c r="C576" i="28"/>
  <c r="B576" i="28"/>
  <c r="M576" i="28" s="1"/>
  <c r="C272" i="28"/>
  <c r="B272" i="28"/>
  <c r="M272" i="28" s="1"/>
  <c r="B49" i="28"/>
  <c r="M49" i="28" s="1"/>
  <c r="C49" i="28"/>
  <c r="C242" i="28"/>
  <c r="B242" i="28"/>
  <c r="M242" i="28" s="1"/>
  <c r="B882" i="28"/>
  <c r="M882" i="28" s="1"/>
  <c r="C882" i="28"/>
  <c r="C145" i="28"/>
  <c r="B145" i="28"/>
  <c r="M145" i="28" s="1"/>
  <c r="C895" i="28"/>
  <c r="B895" i="28"/>
  <c r="M895" i="28" s="1"/>
  <c r="B48" i="28"/>
  <c r="M48" i="28" s="1"/>
  <c r="C48" i="28"/>
  <c r="C421" i="28"/>
  <c r="B421" i="28"/>
  <c r="M421" i="28" s="1"/>
  <c r="B281" i="28"/>
  <c r="M281" i="28" s="1"/>
  <c r="C281" i="28"/>
  <c r="B658" i="28"/>
  <c r="M658" i="28" s="1"/>
  <c r="C658" i="28"/>
  <c r="C536" i="28"/>
  <c r="B536" i="28"/>
  <c r="M536" i="28" s="1"/>
  <c r="B523" i="28"/>
  <c r="M523" i="28" s="1"/>
  <c r="C523" i="28"/>
  <c r="C708" i="28"/>
  <c r="B708" i="28"/>
  <c r="M708" i="28" s="1"/>
  <c r="C714" i="28"/>
  <c r="B714" i="28"/>
  <c r="M714" i="28" s="1"/>
  <c r="B789" i="28"/>
  <c r="M789" i="28" s="1"/>
  <c r="C789" i="28"/>
  <c r="D460" i="28"/>
  <c r="C776" i="28"/>
  <c r="B776" i="28"/>
  <c r="M776" i="28" s="1"/>
  <c r="C71" i="28"/>
  <c r="B71" i="28"/>
  <c r="M71" i="28" s="1"/>
  <c r="C289" i="28"/>
  <c r="B289" i="28"/>
  <c r="M289" i="28" s="1"/>
  <c r="C81" i="28"/>
  <c r="B81" i="28"/>
  <c r="M81" i="28" s="1"/>
  <c r="C73" i="28"/>
  <c r="B73" i="28"/>
  <c r="M73" i="28" s="1"/>
  <c r="C924" i="28"/>
  <c r="B924" i="28"/>
  <c r="M924" i="28" s="1"/>
  <c r="C185" i="28"/>
  <c r="B185" i="28"/>
  <c r="M185" i="28" s="1"/>
  <c r="C451" i="28"/>
  <c r="B451" i="28"/>
  <c r="M451" i="28" s="1"/>
  <c r="C797" i="28"/>
  <c r="B797" i="28"/>
  <c r="M797" i="28" s="1"/>
  <c r="C669" i="28"/>
  <c r="B669" i="28"/>
  <c r="M669" i="28" s="1"/>
  <c r="B840" i="28"/>
  <c r="M840" i="28" s="1"/>
  <c r="C840" i="28"/>
  <c r="B855" i="28"/>
  <c r="M855" i="28" s="1"/>
  <c r="C855" i="28"/>
  <c r="C737" i="28"/>
  <c r="B737" i="28"/>
  <c r="M737" i="28" s="1"/>
  <c r="B921" i="28"/>
  <c r="M921" i="28" s="1"/>
  <c r="C921" i="28"/>
  <c r="C986" i="28"/>
  <c r="B986" i="28"/>
  <c r="M986" i="28" s="1"/>
  <c r="C238" i="28"/>
  <c r="B238" i="28"/>
  <c r="M238" i="28" s="1"/>
  <c r="C455" i="28"/>
  <c r="B455" i="28"/>
  <c r="M455" i="28" s="1"/>
  <c r="C616" i="28"/>
  <c r="B616" i="28"/>
  <c r="M616" i="28" s="1"/>
  <c r="C348" i="28"/>
  <c r="B348" i="28"/>
  <c r="M348" i="28" s="1"/>
  <c r="B22" i="28"/>
  <c r="M22" i="28" s="1"/>
  <c r="C22" i="28"/>
  <c r="C349" i="28"/>
  <c r="B349" i="28"/>
  <c r="M349" i="28" s="1"/>
  <c r="B646" i="28"/>
  <c r="M646" i="28" s="1"/>
  <c r="C646" i="28"/>
  <c r="C495" i="28"/>
  <c r="B495" i="28"/>
  <c r="M495" i="28" s="1"/>
  <c r="C813" i="28"/>
  <c r="B813" i="28"/>
  <c r="M813" i="28" s="1"/>
  <c r="C452" i="28"/>
  <c r="B452" i="28"/>
  <c r="M452" i="28" s="1"/>
  <c r="B610" i="28"/>
  <c r="M610" i="28" s="1"/>
  <c r="C610" i="28"/>
  <c r="C535" i="28"/>
  <c r="B535" i="28"/>
  <c r="M535" i="28" s="1"/>
  <c r="C445" i="28"/>
  <c r="B445" i="28"/>
  <c r="M445" i="28" s="1"/>
  <c r="C746" i="28"/>
  <c r="B746" i="28"/>
  <c r="M746" i="28" s="1"/>
  <c r="C624" i="28"/>
  <c r="B624" i="28"/>
  <c r="M624" i="28" s="1"/>
  <c r="C484" i="28"/>
  <c r="B484" i="28"/>
  <c r="M484" i="28" s="1"/>
  <c r="C501" i="28"/>
  <c r="B501" i="28"/>
  <c r="M501" i="28" s="1"/>
  <c r="C82" i="28"/>
  <c r="B82" i="28"/>
  <c r="M82" i="28" s="1"/>
  <c r="C631" i="28"/>
  <c r="B631" i="28"/>
  <c r="M631" i="28" s="1"/>
  <c r="C29" i="28"/>
  <c r="B29" i="28"/>
  <c r="M29" i="28" s="1"/>
  <c r="C26" i="28"/>
  <c r="B26" i="28"/>
  <c r="M26" i="28" s="1"/>
  <c r="B108" i="28"/>
  <c r="M108" i="28" s="1"/>
  <c r="C108" i="28"/>
  <c r="C206" i="28"/>
  <c r="B206" i="28"/>
  <c r="M206" i="28" s="1"/>
  <c r="C551" i="28"/>
  <c r="B551" i="28"/>
  <c r="M551" i="28" s="1"/>
  <c r="C410" i="28"/>
  <c r="B410" i="28"/>
  <c r="M410" i="28" s="1"/>
  <c r="C955" i="28"/>
  <c r="B955" i="28"/>
  <c r="M955" i="28" s="1"/>
  <c r="C415" i="28"/>
  <c r="B415" i="28"/>
  <c r="M415" i="28" s="1"/>
  <c r="C461" i="28"/>
  <c r="B461" i="28"/>
  <c r="M461" i="28" s="1"/>
  <c r="C697" i="28"/>
  <c r="B697" i="28"/>
  <c r="M697" i="28" s="1"/>
  <c r="C640" i="28"/>
  <c r="B640" i="28"/>
  <c r="M640" i="28" s="1"/>
  <c r="C84" i="28"/>
  <c r="B84" i="28"/>
  <c r="M84" i="28" s="1"/>
  <c r="B196" i="28"/>
  <c r="M196" i="28" s="1"/>
  <c r="C196" i="28"/>
  <c r="B388" i="28"/>
  <c r="M388" i="28" s="1"/>
  <c r="C388" i="28"/>
  <c r="C389" i="28"/>
  <c r="B389" i="28"/>
  <c r="M389" i="28" s="1"/>
  <c r="B308" i="28"/>
  <c r="M308" i="28" s="1"/>
  <c r="C308" i="28"/>
  <c r="B398" i="28"/>
  <c r="M398" i="28" s="1"/>
  <c r="C398" i="28"/>
  <c r="C37" i="28"/>
  <c r="B37" i="28"/>
  <c r="M37" i="28" s="1"/>
  <c r="B994" i="28"/>
  <c r="M994" i="28" s="1"/>
  <c r="C994" i="28"/>
  <c r="C623" i="28"/>
  <c r="B623" i="28"/>
  <c r="M623" i="28" s="1"/>
  <c r="C417" i="28"/>
  <c r="B417" i="28"/>
  <c r="M417" i="28" s="1"/>
  <c r="C975" i="28"/>
  <c r="B975" i="28"/>
  <c r="M975" i="28" s="1"/>
  <c r="B315" i="28"/>
  <c r="M315" i="28" s="1"/>
  <c r="C315" i="28"/>
  <c r="C636" i="28"/>
  <c r="B636" i="28"/>
  <c r="M636" i="28" s="1"/>
  <c r="C537" i="28"/>
  <c r="B537" i="28"/>
  <c r="M537" i="28" s="1"/>
  <c r="C969" i="28"/>
  <c r="B969" i="28"/>
  <c r="M969" i="28" s="1"/>
  <c r="B597" i="28"/>
  <c r="M597" i="28" s="1"/>
  <c r="C597" i="28"/>
  <c r="C382" i="28"/>
  <c r="B382" i="28"/>
  <c r="M382" i="28" s="1"/>
  <c r="C23" i="28"/>
  <c r="B23" i="28"/>
  <c r="M23" i="28" s="1"/>
  <c r="C727" i="28"/>
  <c r="B727" i="28"/>
  <c r="M727" i="28" s="1"/>
  <c r="C367" i="28"/>
  <c r="B367" i="28"/>
  <c r="M367" i="28" s="1"/>
  <c r="C481" i="28"/>
  <c r="B481" i="28"/>
  <c r="M481" i="28" s="1"/>
  <c r="C735" i="28"/>
  <c r="B735" i="28"/>
  <c r="M735" i="28" s="1"/>
  <c r="C53" i="28"/>
  <c r="B53" i="28"/>
  <c r="M53" i="28" s="1"/>
  <c r="C268" i="28"/>
  <c r="B268" i="28"/>
  <c r="M268" i="28" s="1"/>
  <c r="C754" i="28"/>
  <c r="B754" i="28"/>
  <c r="M754" i="28" s="1"/>
  <c r="B436" i="28"/>
  <c r="M436" i="28" s="1"/>
  <c r="C436" i="28"/>
  <c r="C587" i="28"/>
  <c r="B587" i="28"/>
  <c r="M587" i="28" s="1"/>
  <c r="C261" i="28"/>
  <c r="B261" i="28"/>
  <c r="M261" i="28" s="1"/>
  <c r="C61" i="28"/>
  <c r="B61" i="28"/>
  <c r="M61" i="28" s="1"/>
  <c r="C93" i="28"/>
  <c r="B93" i="28"/>
  <c r="M93" i="28" s="1"/>
  <c r="C126" i="28"/>
  <c r="B126" i="28"/>
  <c r="M126" i="28" s="1"/>
  <c r="C239" i="28"/>
  <c r="B239" i="28"/>
  <c r="M239" i="28" s="1"/>
  <c r="B94" i="28"/>
  <c r="M94" i="28" s="1"/>
  <c r="C94" i="28"/>
  <c r="B694" i="28"/>
  <c r="M694" i="28" s="1"/>
  <c r="C694" i="28"/>
  <c r="C744" i="28"/>
  <c r="B744" i="28"/>
  <c r="M744" i="28" s="1"/>
  <c r="B33" i="28"/>
  <c r="M33" i="28" s="1"/>
  <c r="C33" i="28"/>
  <c r="B846" i="28"/>
  <c r="M846" i="28" s="1"/>
  <c r="C846" i="28"/>
  <c r="C202" i="28"/>
  <c r="B202" i="28"/>
  <c r="M202" i="28" s="1"/>
  <c r="C716" i="28"/>
  <c r="B716" i="28"/>
  <c r="M716" i="28" s="1"/>
  <c r="B232" i="28"/>
  <c r="M232" i="28" s="1"/>
  <c r="C232" i="28"/>
  <c r="C6" i="28"/>
  <c r="B6" i="28"/>
  <c r="M6" i="28" s="1"/>
  <c r="B574" i="28"/>
  <c r="M574" i="28" s="1"/>
  <c r="C574" i="28"/>
  <c r="C18" i="28"/>
  <c r="B18" i="28"/>
  <c r="M18" i="28" s="1"/>
  <c r="C4" i="28"/>
  <c r="B4" i="28"/>
  <c r="M4" i="28" s="1"/>
  <c r="C575" i="28"/>
  <c r="B575" i="28"/>
  <c r="M575" i="28" s="1"/>
  <c r="B408" i="28"/>
  <c r="M408" i="28" s="1"/>
  <c r="C408" i="28"/>
  <c r="C116" i="28"/>
  <c r="B116" i="28"/>
  <c r="M116" i="28" s="1"/>
  <c r="B862" i="28"/>
  <c r="M862" i="28" s="1"/>
  <c r="C862" i="28"/>
  <c r="C321" i="28"/>
  <c r="B321" i="28"/>
  <c r="M321" i="28" s="1"/>
  <c r="B107" i="28"/>
  <c r="M107" i="28" s="1"/>
  <c r="C107" i="28"/>
  <c r="C557" i="28"/>
  <c r="B557" i="28"/>
  <c r="M557" i="28" s="1"/>
  <c r="C96" i="28"/>
  <c r="B96" i="28"/>
  <c r="M96" i="28" s="1"/>
  <c r="C603" i="28"/>
  <c r="B603" i="28"/>
  <c r="M603" i="28" s="1"/>
  <c r="C176" i="28"/>
  <c r="B176" i="28"/>
  <c r="M176" i="28" s="1"/>
  <c r="C11" i="28"/>
  <c r="B11" i="28"/>
  <c r="M11" i="28" s="1"/>
  <c r="C295" i="28"/>
  <c r="B295" i="28"/>
  <c r="M295" i="28" s="1"/>
  <c r="C350" i="28"/>
  <c r="B350" i="28"/>
  <c r="M350" i="28" s="1"/>
  <c r="C286" i="28"/>
  <c r="B286" i="28"/>
  <c r="M286" i="28" s="1"/>
  <c r="C767" i="28"/>
  <c r="B767" i="28"/>
  <c r="M767" i="28" s="1"/>
  <c r="C229" i="28"/>
  <c r="B229" i="28"/>
  <c r="M229" i="28" s="1"/>
  <c r="C144" i="28"/>
  <c r="B144" i="28"/>
  <c r="M144" i="28" s="1"/>
  <c r="B464" i="28"/>
  <c r="M464" i="28" s="1"/>
  <c r="C464" i="28"/>
  <c r="C996" i="28"/>
  <c r="B996" i="28"/>
  <c r="M996" i="28" s="1"/>
  <c r="C486" i="28"/>
  <c r="B486" i="28"/>
  <c r="M486" i="28" s="1"/>
  <c r="C549" i="28"/>
  <c r="B549" i="28"/>
  <c r="M549" i="28" s="1"/>
  <c r="C305" i="28"/>
  <c r="B305" i="28"/>
  <c r="M305" i="28" s="1"/>
  <c r="C519" i="28"/>
  <c r="B519" i="28"/>
  <c r="M519" i="28" s="1"/>
  <c r="C859" i="28"/>
  <c r="B859" i="28"/>
  <c r="M859" i="28" s="1"/>
  <c r="C639" i="28"/>
  <c r="B639" i="28"/>
  <c r="M639" i="28" s="1"/>
  <c r="B520" i="28"/>
  <c r="M520" i="28" s="1"/>
  <c r="C520" i="28"/>
  <c r="C412" i="28"/>
  <c r="B412" i="28"/>
  <c r="M412" i="28" s="1"/>
  <c r="C740" i="28"/>
  <c r="B740" i="28"/>
  <c r="M740" i="28" s="1"/>
  <c r="C497" i="28"/>
  <c r="B497" i="28"/>
  <c r="M497" i="28" s="1"/>
  <c r="C877" i="28"/>
  <c r="B877" i="28"/>
  <c r="M877" i="28" s="1"/>
  <c r="B379" i="28"/>
  <c r="M379" i="28" s="1"/>
  <c r="C379" i="28"/>
  <c r="C643" i="28"/>
  <c r="B643" i="28"/>
  <c r="M643" i="28" s="1"/>
  <c r="C118" i="28"/>
  <c r="B118" i="28"/>
  <c r="M118" i="28" s="1"/>
  <c r="B374" i="28"/>
  <c r="M374" i="28" s="1"/>
  <c r="C374" i="28"/>
  <c r="B782" i="28"/>
  <c r="M782" i="28" s="1"/>
  <c r="C782" i="28"/>
  <c r="C541" i="28"/>
  <c r="B541" i="28"/>
  <c r="M541" i="28" s="1"/>
  <c r="B893" i="28"/>
  <c r="M893" i="28" s="1"/>
  <c r="C893" i="28"/>
  <c r="C625" i="28"/>
  <c r="B625" i="28"/>
  <c r="M625" i="28" s="1"/>
  <c r="C973" i="28"/>
  <c r="B973" i="28"/>
  <c r="M973" i="28" s="1"/>
  <c r="C777" i="28"/>
  <c r="B777" i="28"/>
  <c r="M777" i="28" s="1"/>
  <c r="C586" i="28"/>
  <c r="B586" i="28"/>
  <c r="M586" i="28" s="1"/>
  <c r="C842" i="28"/>
  <c r="B842" i="28"/>
  <c r="M842" i="28" s="1"/>
  <c r="B661" i="28"/>
  <c r="M661" i="28" s="1"/>
  <c r="C661" i="28"/>
  <c r="B917" i="28"/>
  <c r="M917" i="28" s="1"/>
  <c r="C917" i="28"/>
  <c r="C720" i="28"/>
  <c r="B720" i="28"/>
  <c r="M720" i="28" s="1"/>
  <c r="B976" i="28"/>
  <c r="M976" i="28" s="1"/>
  <c r="C976" i="28"/>
  <c r="C249" i="28"/>
  <c r="B249" i="28"/>
  <c r="M249" i="28" s="1"/>
  <c r="C233" i="28"/>
  <c r="B233" i="28"/>
  <c r="M233" i="28" s="1"/>
  <c r="C270" i="28"/>
  <c r="B270" i="28"/>
  <c r="M270" i="28" s="1"/>
  <c r="B734" i="28"/>
  <c r="M734" i="28" s="1"/>
  <c r="C734" i="28"/>
  <c r="C642" i="28"/>
  <c r="B642" i="28"/>
  <c r="M642" i="28" s="1"/>
  <c r="C492" i="28"/>
  <c r="B492" i="28"/>
  <c r="M492" i="28" s="1"/>
  <c r="C136" i="28"/>
  <c r="B136" i="28"/>
  <c r="M136" i="28" s="1"/>
  <c r="B43" i="28"/>
  <c r="M43" i="28" s="1"/>
  <c r="C43" i="28"/>
  <c r="B796" i="28"/>
  <c r="M796" i="28" s="1"/>
  <c r="C796" i="28"/>
  <c r="B184" i="28"/>
  <c r="M184" i="28" s="1"/>
  <c r="C184" i="28"/>
  <c r="C173" i="28"/>
  <c r="B173" i="28"/>
  <c r="M173" i="28" s="1"/>
  <c r="C317" i="28"/>
  <c r="B317" i="28"/>
  <c r="M317" i="28" s="1"/>
  <c r="B710" i="28"/>
  <c r="M710" i="28" s="1"/>
  <c r="C710" i="28"/>
  <c r="C770" i="28"/>
  <c r="B770" i="28"/>
  <c r="M770" i="28" s="1"/>
  <c r="B411" i="28"/>
  <c r="M411" i="28" s="1"/>
  <c r="C411" i="28"/>
  <c r="C406" i="28"/>
  <c r="B406" i="28"/>
  <c r="M406" i="28" s="1"/>
  <c r="C929" i="28"/>
  <c r="B929" i="28"/>
  <c r="M929" i="28" s="1"/>
  <c r="B809" i="28"/>
  <c r="M809" i="28" s="1"/>
  <c r="C809" i="28"/>
  <c r="B949" i="28"/>
  <c r="M949" i="28" s="1"/>
  <c r="C949" i="28"/>
  <c r="C68" i="28"/>
  <c r="B68" i="28"/>
  <c r="M68" i="28" s="1"/>
  <c r="C7" i="28"/>
  <c r="B7" i="28"/>
  <c r="M7" i="28" s="1"/>
  <c r="C288" i="28"/>
  <c r="B288" i="28"/>
  <c r="M288" i="28" s="1"/>
  <c r="C291" i="28"/>
  <c r="B291" i="28"/>
  <c r="M291" i="28" s="1"/>
  <c r="C763" i="28"/>
  <c r="B763" i="28"/>
  <c r="M763" i="28" s="1"/>
  <c r="C703" i="28"/>
  <c r="B703" i="28"/>
  <c r="M703" i="28" s="1"/>
  <c r="C31" i="28"/>
  <c r="B31" i="28"/>
  <c r="M31" i="28" s="1"/>
  <c r="C792" i="28"/>
  <c r="B792" i="28"/>
  <c r="M792" i="28" s="1"/>
  <c r="B260" i="28"/>
  <c r="M260" i="28" s="1"/>
  <c r="C260" i="28"/>
  <c r="C472" i="28"/>
  <c r="B472" i="28"/>
  <c r="M472" i="28" s="1"/>
  <c r="C312" i="28"/>
  <c r="B312" i="28"/>
  <c r="M312" i="28" s="1"/>
  <c r="C190" i="28"/>
  <c r="B190" i="28"/>
  <c r="M190" i="28" s="1"/>
  <c r="B323" i="28"/>
  <c r="M323" i="28" s="1"/>
  <c r="C323" i="28"/>
  <c r="C719" i="28"/>
  <c r="B719" i="28"/>
  <c r="M719" i="28" s="1"/>
  <c r="C791" i="28"/>
  <c r="B791" i="28"/>
  <c r="M791" i="28" s="1"/>
  <c r="B427" i="28"/>
  <c r="M427" i="28" s="1"/>
  <c r="C427" i="28"/>
  <c r="C422" i="28"/>
  <c r="B422" i="28"/>
  <c r="M422" i="28" s="1"/>
  <c r="C957" i="28"/>
  <c r="B957" i="28"/>
  <c r="M957" i="28" s="1"/>
  <c r="C569" i="28"/>
  <c r="B569" i="28"/>
  <c r="M569" i="28" s="1"/>
  <c r="C890" i="28"/>
  <c r="B890" i="28"/>
  <c r="M890" i="28" s="1"/>
  <c r="C768" i="28"/>
  <c r="B768" i="28"/>
  <c r="M768" i="28" s="1"/>
  <c r="C354" i="28"/>
  <c r="B354" i="28"/>
  <c r="M354" i="28" s="1"/>
  <c r="B40" i="28"/>
  <c r="M40" i="28" s="1"/>
  <c r="C40" i="28"/>
  <c r="C691" i="28"/>
  <c r="B691" i="28"/>
  <c r="M691" i="28" s="1"/>
  <c r="C806" i="28"/>
  <c r="B806" i="28"/>
  <c r="M806" i="28" s="1"/>
  <c r="C795" i="28"/>
  <c r="B795" i="28"/>
  <c r="M795" i="28" s="1"/>
  <c r="B186" i="28"/>
  <c r="M186" i="28" s="1"/>
  <c r="C186" i="28"/>
  <c r="C236" i="28"/>
  <c r="B236" i="28"/>
  <c r="M236" i="28" s="1"/>
  <c r="C221" i="28"/>
  <c r="B221" i="28"/>
  <c r="M221" i="28" s="1"/>
  <c r="C162" i="28"/>
  <c r="B162" i="28"/>
  <c r="M162" i="28" s="1"/>
  <c r="B322" i="28"/>
  <c r="M322" i="28" s="1"/>
  <c r="C322" i="28"/>
  <c r="B407" i="28"/>
  <c r="M407" i="28" s="1"/>
  <c r="C407" i="28"/>
  <c r="C344" i="28"/>
  <c r="B344" i="28"/>
  <c r="M344" i="28" s="1"/>
  <c r="C338" i="28"/>
  <c r="B338" i="28"/>
  <c r="M338" i="28" s="1"/>
  <c r="B582" i="28"/>
  <c r="M582" i="28" s="1"/>
  <c r="C582" i="28"/>
  <c r="B566" i="28"/>
  <c r="M566" i="28" s="1"/>
  <c r="C566" i="28"/>
  <c r="C329" i="28"/>
  <c r="B329" i="28"/>
  <c r="M329" i="28" s="1"/>
  <c r="C378" i="28"/>
  <c r="B378" i="28"/>
  <c r="M378" i="28" s="1"/>
  <c r="B630" i="28"/>
  <c r="M630" i="28" s="1"/>
  <c r="C630" i="28"/>
  <c r="C811" i="28"/>
  <c r="B811" i="28"/>
  <c r="M811" i="28" s="1"/>
  <c r="C983" i="28"/>
  <c r="B983" i="28"/>
  <c r="M983" i="28" s="1"/>
  <c r="B733" i="28"/>
  <c r="M733" i="28" s="1"/>
  <c r="C733" i="28"/>
  <c r="B438" i="28"/>
  <c r="M438" i="28" s="1"/>
  <c r="C438" i="28"/>
  <c r="C637" i="28"/>
  <c r="B637" i="28"/>
  <c r="M637" i="28" s="1"/>
  <c r="B717" i="28"/>
  <c r="M717" i="28" s="1"/>
  <c r="C717" i="28"/>
  <c r="C841" i="28"/>
  <c r="B841" i="28"/>
  <c r="M841" i="28" s="1"/>
  <c r="C906" i="28"/>
  <c r="B906" i="28"/>
  <c r="M906" i="28" s="1"/>
  <c r="B725" i="28"/>
  <c r="M725" i="28" s="1"/>
  <c r="C725" i="28"/>
  <c r="B981" i="28"/>
  <c r="M981" i="28" s="1"/>
  <c r="C981" i="28"/>
  <c r="C458" i="28"/>
  <c r="B458" i="28"/>
  <c r="M458" i="28" s="1"/>
  <c r="B420" i="28"/>
  <c r="M420" i="28" s="1"/>
  <c r="C420" i="28"/>
  <c r="B514" i="28"/>
  <c r="M514" i="28" s="1"/>
  <c r="C514" i="28"/>
  <c r="B757" i="28"/>
  <c r="M757" i="28" s="1"/>
  <c r="C757" i="28"/>
  <c r="C77" i="28"/>
  <c r="B77" i="28"/>
  <c r="M77" i="28" s="1"/>
  <c r="C334" i="28"/>
  <c r="B334" i="28"/>
  <c r="M334" i="28" s="1"/>
  <c r="C225" i="28"/>
  <c r="B225" i="28"/>
  <c r="M225" i="28" s="1"/>
  <c r="B950" i="28"/>
  <c r="M950" i="28" s="1"/>
  <c r="C950" i="28"/>
  <c r="C876" i="28"/>
  <c r="B876" i="28"/>
  <c r="M876" i="28" s="1"/>
  <c r="C867" i="28"/>
  <c r="B867" i="28"/>
  <c r="M867" i="28" s="1"/>
  <c r="B264" i="28"/>
  <c r="M264" i="28" s="1"/>
  <c r="C264" i="28"/>
  <c r="C899" i="28"/>
  <c r="B899" i="28"/>
  <c r="M899" i="28" s="1"/>
  <c r="C699" i="28"/>
  <c r="B699" i="28"/>
  <c r="M699" i="28" s="1"/>
  <c r="C230" i="28"/>
  <c r="B230" i="28"/>
  <c r="M230" i="28" s="1"/>
  <c r="C781" i="28"/>
  <c r="B781" i="28"/>
  <c r="M781" i="28" s="1"/>
  <c r="B773" i="28"/>
  <c r="M773" i="28" s="1"/>
  <c r="C773" i="28"/>
  <c r="C181" i="28"/>
  <c r="B181" i="28"/>
  <c r="M181" i="28" s="1"/>
  <c r="C1000" i="28"/>
  <c r="B1000" i="28"/>
  <c r="M1000" i="28" s="1"/>
  <c r="C41" i="28"/>
  <c r="B41" i="28"/>
  <c r="M41" i="28" s="1"/>
  <c r="C302" i="28"/>
  <c r="B302" i="28"/>
  <c r="M302" i="28" s="1"/>
  <c r="B584" i="28"/>
  <c r="M584" i="28" s="1"/>
  <c r="C584" i="28"/>
  <c r="B275" i="28"/>
  <c r="M275" i="28" s="1"/>
  <c r="C275" i="28"/>
  <c r="B391" i="28"/>
  <c r="M391" i="28" s="1"/>
  <c r="C391" i="28"/>
  <c r="B966" i="28"/>
  <c r="M966" i="28" s="1"/>
  <c r="C966" i="28"/>
  <c r="C246" i="28"/>
  <c r="B246" i="28"/>
  <c r="M246" i="28" s="1"/>
  <c r="C788" i="28"/>
  <c r="B788" i="28"/>
  <c r="M788" i="28" s="1"/>
  <c r="C970" i="28"/>
  <c r="B970" i="28"/>
  <c r="M970" i="28" s="1"/>
  <c r="C556" i="28"/>
  <c r="B556" i="28"/>
  <c r="M556" i="28" s="1"/>
  <c r="C3" i="28"/>
  <c r="B3" i="28"/>
  <c r="M3" i="28" s="1"/>
  <c r="C209" i="28"/>
  <c r="B209" i="28"/>
  <c r="M209" i="28" s="1"/>
  <c r="C141" i="28"/>
  <c r="B141" i="28"/>
  <c r="M141" i="28" s="1"/>
  <c r="B626" i="28"/>
  <c r="M626" i="28" s="1"/>
  <c r="C626" i="28"/>
  <c r="C432" i="28"/>
  <c r="B432" i="28"/>
  <c r="M432" i="28" s="1"/>
  <c r="C430" i="28"/>
  <c r="B430" i="28"/>
  <c r="M430" i="28" s="1"/>
  <c r="C383" i="28"/>
  <c r="B383" i="28"/>
  <c r="M383" i="28" s="1"/>
  <c r="C262" i="28"/>
  <c r="B262" i="28"/>
  <c r="M262" i="28" s="1"/>
  <c r="B817" i="28"/>
  <c r="M817" i="28" s="1"/>
  <c r="C817" i="28"/>
  <c r="B805" i="28"/>
  <c r="M805" i="28" s="1"/>
  <c r="C805" i="28"/>
  <c r="B103" i="28"/>
  <c r="M103" i="28" s="1"/>
  <c r="C103" i="28"/>
  <c r="C35" i="28"/>
  <c r="B35" i="28"/>
  <c r="M35" i="28" s="1"/>
  <c r="C343" i="28"/>
  <c r="B343" i="28"/>
  <c r="M343" i="28" s="1"/>
  <c r="C147" i="28"/>
  <c r="B147" i="28"/>
  <c r="M147" i="28" s="1"/>
  <c r="B80" i="28"/>
  <c r="M80" i="28" s="1"/>
  <c r="C80" i="28"/>
  <c r="C995" i="28"/>
  <c r="B995" i="28"/>
  <c r="M995" i="28" s="1"/>
  <c r="C397" i="28"/>
  <c r="B397" i="28"/>
  <c r="M397" i="28" s="1"/>
  <c r="C475" i="28"/>
  <c r="B475" i="28"/>
  <c r="M475" i="28" s="1"/>
  <c r="C755" i="28"/>
  <c r="B755" i="28"/>
  <c r="M755" i="28" s="1"/>
  <c r="C604" i="28"/>
  <c r="B604" i="28"/>
  <c r="M604" i="28" s="1"/>
  <c r="C845" i="28"/>
  <c r="B845" i="28"/>
  <c r="M845" i="28" s="1"/>
  <c r="B565" i="28"/>
  <c r="M565" i="28" s="1"/>
  <c r="C565" i="28"/>
  <c r="C216" i="28"/>
  <c r="B216" i="28"/>
  <c r="M216" i="28" s="1"/>
  <c r="C127" i="28"/>
  <c r="B127" i="28"/>
  <c r="M127" i="28" s="1"/>
  <c r="B62" i="28"/>
  <c r="M62" i="28" s="1"/>
  <c r="C62" i="28"/>
  <c r="B282" i="28"/>
  <c r="M282" i="28" s="1"/>
  <c r="C282" i="28"/>
  <c r="C380" i="28"/>
  <c r="B380" i="28"/>
  <c r="M380" i="28" s="1"/>
  <c r="C925" i="28"/>
  <c r="B925" i="28"/>
  <c r="M925" i="28" s="1"/>
  <c r="C827" i="28"/>
  <c r="B827" i="28"/>
  <c r="M827" i="28" s="1"/>
  <c r="B738" i="28"/>
  <c r="M738" i="28" s="1"/>
  <c r="C738" i="28"/>
  <c r="C771" i="28"/>
  <c r="B771" i="28"/>
  <c r="M771" i="28" s="1"/>
  <c r="C620" i="28"/>
  <c r="B620" i="28"/>
  <c r="M620" i="28" s="1"/>
  <c r="C852" i="28"/>
  <c r="B852" i="28"/>
  <c r="M852" i="28" s="1"/>
  <c r="B581" i="28"/>
  <c r="M581" i="28" s="1"/>
  <c r="C581" i="28"/>
  <c r="C327" i="28"/>
  <c r="B327" i="28"/>
  <c r="M327" i="28" s="1"/>
  <c r="C89" i="28"/>
  <c r="B89" i="28"/>
  <c r="M89" i="28" s="1"/>
  <c r="C807" i="28"/>
  <c r="B807" i="28"/>
  <c r="M807" i="28" s="1"/>
  <c r="C168" i="28"/>
  <c r="B168" i="28"/>
  <c r="M168" i="28" s="1"/>
  <c r="B706" i="28"/>
  <c r="M706" i="28" s="1"/>
  <c r="C706" i="28"/>
  <c r="B332" i="28"/>
  <c r="M332" i="28" s="1"/>
  <c r="C332" i="28"/>
  <c r="B466" i="28"/>
  <c r="M466" i="28" s="1"/>
  <c r="C466" i="28"/>
  <c r="C680" i="28"/>
  <c r="B680" i="28"/>
  <c r="M680" i="28" s="1"/>
  <c r="C310" i="28"/>
  <c r="B310" i="28"/>
  <c r="M310" i="28" s="1"/>
  <c r="B881" i="28"/>
  <c r="M881" i="28" s="1"/>
  <c r="C881" i="28"/>
  <c r="C656" i="28"/>
  <c r="B656" i="28"/>
  <c r="M656" i="28" s="1"/>
  <c r="C336" i="28"/>
  <c r="B336" i="28"/>
  <c r="M336" i="28" s="1"/>
  <c r="C355" i="28"/>
  <c r="B355" i="28"/>
  <c r="M355" i="28" s="1"/>
  <c r="C875" i="28"/>
  <c r="B875" i="28"/>
  <c r="M875" i="28" s="1"/>
  <c r="C179" i="28"/>
  <c r="B179" i="28"/>
  <c r="M179" i="28" s="1"/>
  <c r="C76" i="28"/>
  <c r="B76" i="28"/>
  <c r="M76" i="28" s="1"/>
  <c r="C429" i="28"/>
  <c r="B429" i="28"/>
  <c r="M429" i="28" s="1"/>
  <c r="B775" i="28"/>
  <c r="M775" i="28" s="1"/>
  <c r="C775" i="28"/>
  <c r="B606" i="28"/>
  <c r="M606" i="28" s="1"/>
  <c r="C606" i="28"/>
  <c r="C387" i="28"/>
  <c r="B387" i="28"/>
  <c r="M387" i="28" s="1"/>
  <c r="B961" i="28"/>
  <c r="M961" i="28" s="1"/>
  <c r="C961" i="28"/>
  <c r="C39" i="28"/>
  <c r="B39" i="28"/>
  <c r="M39" i="28" s="1"/>
  <c r="C204" i="28"/>
  <c r="B204" i="28"/>
  <c r="M204" i="28" s="1"/>
  <c r="C163" i="28"/>
  <c r="B163" i="28"/>
  <c r="M163" i="28" s="1"/>
  <c r="C423" i="28"/>
  <c r="B423" i="28"/>
  <c r="M423" i="28" s="1"/>
  <c r="C353" i="28"/>
  <c r="B353" i="28"/>
  <c r="M353" i="28" s="1"/>
  <c r="C135" i="28"/>
  <c r="B135" i="28"/>
  <c r="M135" i="28" s="1"/>
  <c r="C361" i="28"/>
  <c r="B361" i="28"/>
  <c r="M361" i="28" s="1"/>
  <c r="C55" i="28"/>
  <c r="B55" i="28"/>
  <c r="M55" i="28" s="1"/>
  <c r="B137" i="28"/>
  <c r="M137" i="28" s="1"/>
  <c r="C137" i="28"/>
  <c r="C57" i="28"/>
  <c r="B57" i="28"/>
  <c r="M57" i="28" s="1"/>
  <c r="C211" i="28"/>
  <c r="B211" i="28"/>
  <c r="M211" i="28" s="1"/>
  <c r="B866" i="28"/>
  <c r="M866" i="28" s="1"/>
  <c r="C866" i="28"/>
  <c r="C373" i="28"/>
  <c r="B373" i="28"/>
  <c r="M373" i="28" s="1"/>
  <c r="C44" i="28"/>
  <c r="B44" i="28"/>
  <c r="M44" i="28" s="1"/>
  <c r="B702" i="28"/>
  <c r="M702" i="28" s="1"/>
  <c r="C702" i="28"/>
  <c r="B65" i="28"/>
  <c r="M65" i="28" s="1"/>
  <c r="C65" i="28"/>
  <c r="B13" i="28"/>
  <c r="M13" i="28" s="1"/>
  <c r="C13" i="28"/>
  <c r="B614" i="28"/>
  <c r="M614" i="28" s="1"/>
  <c r="C614" i="28"/>
  <c r="C538" i="28"/>
  <c r="B538" i="28"/>
  <c r="M538" i="28" s="1"/>
  <c r="C159" i="28"/>
  <c r="B159" i="28"/>
  <c r="M159" i="28" s="1"/>
  <c r="C989" i="28"/>
  <c r="B989" i="28"/>
  <c r="M989" i="28" s="1"/>
  <c r="C359" i="28"/>
  <c r="B359" i="28"/>
  <c r="M359" i="28" s="1"/>
  <c r="C113" i="28"/>
  <c r="B113" i="28"/>
  <c r="M113" i="28" s="1"/>
  <c r="C583" i="28"/>
  <c r="B583" i="28"/>
  <c r="M583" i="28" s="1"/>
  <c r="C119" i="28"/>
  <c r="B119" i="28"/>
  <c r="M119" i="28" s="1"/>
  <c r="B686" i="28"/>
  <c r="M686" i="28" s="1"/>
  <c r="C686" i="28"/>
  <c r="B199" i="28"/>
  <c r="M199" i="28" s="1"/>
  <c r="C199" i="28"/>
  <c r="C27" i="28"/>
  <c r="B27" i="28"/>
  <c r="M27" i="28" s="1"/>
  <c r="C303" i="28"/>
  <c r="B303" i="28"/>
  <c r="M303" i="28" s="1"/>
  <c r="C402" i="28"/>
  <c r="B402" i="28"/>
  <c r="M402" i="28" s="1"/>
  <c r="C292" i="28"/>
  <c r="B292" i="28"/>
  <c r="M292" i="28" s="1"/>
  <c r="C783" i="28"/>
  <c r="B783" i="28"/>
  <c r="M783" i="28" s="1"/>
  <c r="C252" i="28"/>
  <c r="B252" i="28"/>
  <c r="M252" i="28" s="1"/>
  <c r="B167" i="28"/>
  <c r="M167" i="28" s="1"/>
  <c r="C167" i="28"/>
  <c r="B476" i="28"/>
  <c r="M476" i="28" s="1"/>
  <c r="C476" i="28"/>
  <c r="C156" i="28"/>
  <c r="B156" i="28"/>
  <c r="M156" i="28" s="1"/>
  <c r="B498" i="28"/>
  <c r="M498" i="28" s="1"/>
  <c r="C498" i="28"/>
  <c r="C607" i="28"/>
  <c r="B607" i="28"/>
  <c r="M607" i="28" s="1"/>
  <c r="C311" i="28"/>
  <c r="B311" i="28"/>
  <c r="M311" i="28" s="1"/>
  <c r="C534" i="28"/>
  <c r="B534" i="28"/>
  <c r="M534" i="28" s="1"/>
  <c r="C868" i="28"/>
  <c r="B868" i="28"/>
  <c r="M868" i="28" s="1"/>
  <c r="C679" i="28"/>
  <c r="B679" i="28"/>
  <c r="M679" i="28" s="1"/>
  <c r="B543" i="28"/>
  <c r="M543" i="28" s="1"/>
  <c r="C543" i="28"/>
  <c r="C453" i="28"/>
  <c r="B453" i="28"/>
  <c r="M453" i="28" s="1"/>
  <c r="B750" i="28"/>
  <c r="M750" i="28" s="1"/>
  <c r="C750" i="28"/>
  <c r="C503" i="28"/>
  <c r="B503" i="28"/>
  <c r="M503" i="28" s="1"/>
  <c r="B902" i="28"/>
  <c r="M902" i="28" s="1"/>
  <c r="C902" i="28"/>
  <c r="B395" i="28"/>
  <c r="M395" i="28" s="1"/>
  <c r="C395" i="28"/>
  <c r="B652" i="28"/>
  <c r="M652" i="28" s="1"/>
  <c r="C652" i="28"/>
  <c r="C134" i="28"/>
  <c r="B134" i="28"/>
  <c r="M134" i="28" s="1"/>
  <c r="C390" i="28"/>
  <c r="B390" i="28"/>
  <c r="M390" i="28" s="1"/>
  <c r="B798" i="28"/>
  <c r="M798" i="28" s="1"/>
  <c r="C798" i="28"/>
  <c r="C573" i="28"/>
  <c r="B573" i="28"/>
  <c r="M573" i="28" s="1"/>
  <c r="C900" i="28"/>
  <c r="B900" i="28"/>
  <c r="M900" i="28" s="1"/>
  <c r="C653" i="28"/>
  <c r="B653" i="28"/>
  <c r="M653" i="28" s="1"/>
  <c r="C980" i="28"/>
  <c r="B980" i="28"/>
  <c r="M980" i="28" s="1"/>
  <c r="B793" i="28"/>
  <c r="M793" i="28" s="1"/>
  <c r="C793" i="28"/>
  <c r="C602" i="28"/>
  <c r="B602" i="28"/>
  <c r="M602" i="28" s="1"/>
  <c r="C858" i="28"/>
  <c r="B858" i="28"/>
  <c r="M858" i="28" s="1"/>
  <c r="B677" i="28"/>
  <c r="M677" i="28" s="1"/>
  <c r="C677" i="28"/>
  <c r="B933" i="28"/>
  <c r="M933" i="28" s="1"/>
  <c r="C933" i="28"/>
  <c r="C736" i="28"/>
  <c r="B736" i="28"/>
  <c r="M736" i="28" s="1"/>
  <c r="C992" i="28"/>
  <c r="B992" i="28"/>
  <c r="M992" i="28" s="1"/>
  <c r="H943" i="28"/>
  <c r="H936" i="28"/>
  <c r="G441" i="28"/>
  <c r="D367" i="28"/>
  <c r="D821" i="28"/>
  <c r="D29" i="28"/>
  <c r="D619" i="28"/>
  <c r="D654" i="28"/>
  <c r="D707" i="28"/>
  <c r="D433" i="28"/>
  <c r="D881" i="28"/>
  <c r="D735" i="28"/>
  <c r="D191" i="28"/>
  <c r="D148" i="28"/>
  <c r="D103" i="28"/>
  <c r="D655" i="28"/>
  <c r="D962" i="28"/>
  <c r="D401" i="28"/>
  <c r="D51" i="28"/>
  <c r="D324" i="28"/>
  <c r="D359" i="28"/>
  <c r="D519" i="28"/>
  <c r="D231" i="28"/>
  <c r="D453" i="28"/>
  <c r="D636" i="28"/>
  <c r="D685" i="28"/>
  <c r="D213" i="28"/>
  <c r="D976" i="28"/>
  <c r="D922" i="28"/>
  <c r="D739" i="28"/>
  <c r="D530" i="28"/>
  <c r="D434" i="28"/>
  <c r="D946" i="28"/>
  <c r="D115" i="28"/>
  <c r="D658" i="28"/>
  <c r="D396" i="28"/>
  <c r="D599" i="28"/>
  <c r="D932" i="28"/>
  <c r="D764" i="28"/>
  <c r="D296" i="28"/>
  <c r="D486" i="28"/>
  <c r="D551" i="28"/>
  <c r="D510" i="28"/>
  <c r="D492" i="28"/>
  <c r="D643" i="28"/>
  <c r="D708" i="28"/>
  <c r="D865" i="28"/>
  <c r="D303" i="28"/>
  <c r="D894" i="28"/>
  <c r="D717" i="28"/>
  <c r="D754" i="28"/>
  <c r="D163" i="28"/>
  <c r="D750" i="28"/>
  <c r="D325" i="28"/>
  <c r="D950" i="28"/>
  <c r="D770" i="28"/>
  <c r="D684" i="28"/>
  <c r="D902" i="28"/>
  <c r="D734" i="28"/>
  <c r="D112" i="28"/>
  <c r="D212" i="28"/>
  <c r="D526" i="28"/>
  <c r="D267" i="28"/>
  <c r="D731" i="28"/>
  <c r="D882" i="28"/>
  <c r="D24" i="28"/>
  <c r="D521" i="28"/>
  <c r="D441" i="28"/>
  <c r="D142" i="28"/>
  <c r="D783" i="28"/>
  <c r="D740" i="28"/>
  <c r="D992" i="28"/>
  <c r="D612" i="28"/>
  <c r="D471" i="28"/>
  <c r="D95" i="28"/>
  <c r="D102" i="28"/>
  <c r="D39" i="28"/>
  <c r="D839" i="28"/>
  <c r="D989" i="28"/>
  <c r="D873" i="28"/>
  <c r="D961" i="28"/>
  <c r="D281" i="28"/>
  <c r="D793" i="28"/>
  <c r="D875" i="28"/>
  <c r="D116" i="28"/>
  <c r="D43" i="28"/>
  <c r="D870" i="28"/>
  <c r="D604" i="28"/>
  <c r="D185" i="28"/>
  <c r="D799" i="28"/>
  <c r="D20" i="28"/>
  <c r="D259" i="28"/>
  <c r="D170" i="28"/>
  <c r="D509" i="28"/>
  <c r="D674" i="28"/>
  <c r="D99" i="28"/>
  <c r="D625" i="28"/>
  <c r="D537" i="28"/>
  <c r="D182" i="28"/>
  <c r="D258" i="28"/>
  <c r="D378" i="28"/>
  <c r="D100" i="28"/>
  <c r="D777" i="28"/>
  <c r="D978" i="28"/>
  <c r="D123" i="28"/>
  <c r="D594" i="28"/>
  <c r="D611" i="28"/>
  <c r="D23" i="28"/>
  <c r="D419" i="28"/>
  <c r="D284" i="28"/>
  <c r="D567" i="28"/>
  <c r="D659" i="28"/>
  <c r="D967" i="28"/>
  <c r="D713" i="28"/>
  <c r="D473" i="28"/>
  <c r="D173" i="28"/>
  <c r="D59" i="28"/>
  <c r="D630" i="28"/>
  <c r="D667" i="28"/>
  <c r="D405" i="28"/>
  <c r="D850" i="28"/>
  <c r="D395" i="28"/>
  <c r="D929" i="28"/>
  <c r="D135" i="28"/>
  <c r="D53" i="28"/>
  <c r="D781" i="28"/>
  <c r="D787" i="28"/>
  <c r="D843" i="28"/>
  <c r="D810" i="28"/>
  <c r="D455" i="28"/>
  <c r="D211" i="28"/>
  <c r="D228" i="28"/>
  <c r="D566" i="28"/>
  <c r="D35" i="28"/>
  <c r="D376" i="28"/>
  <c r="D374" i="28"/>
  <c r="D756" i="28"/>
  <c r="D413" i="28"/>
  <c r="D877" i="28"/>
  <c r="D242" i="28"/>
  <c r="D752" i="28"/>
  <c r="D222" i="28"/>
  <c r="D265" i="28"/>
  <c r="D601" i="28"/>
  <c r="D703" i="28"/>
  <c r="D533" i="28"/>
  <c r="D824" i="28"/>
  <c r="D988" i="28"/>
  <c r="D862" i="28"/>
  <c r="D955" i="28"/>
  <c r="D605" i="28"/>
  <c r="D443" i="28"/>
  <c r="D337" i="28"/>
  <c r="D463" i="28"/>
  <c r="D721" i="28"/>
  <c r="D323" i="28"/>
  <c r="D94" i="28"/>
  <c r="D312" i="28"/>
  <c r="D947" i="28"/>
  <c r="D960" i="28"/>
  <c r="D861" i="28"/>
  <c r="D422" i="28"/>
  <c r="D138" i="28"/>
  <c r="D816" i="28"/>
  <c r="D977" i="28"/>
  <c r="D409" i="28"/>
  <c r="D568" i="28"/>
  <c r="D796" i="28"/>
  <c r="D311" i="28"/>
  <c r="D277" i="28"/>
  <c r="D79" i="28"/>
  <c r="D310" i="28"/>
  <c r="D253" i="28"/>
  <c r="D489" i="28"/>
  <c r="D289" i="28"/>
  <c r="D670" i="28"/>
  <c r="D305" i="28"/>
  <c r="D760" i="28"/>
  <c r="D585" i="28"/>
  <c r="D167" i="28"/>
  <c r="D358" i="28"/>
  <c r="D274" i="28"/>
  <c r="D779" i="28"/>
  <c r="D407" i="28"/>
  <c r="D330" i="28"/>
  <c r="D155" i="28"/>
  <c r="D917" i="28"/>
  <c r="D372" i="28"/>
  <c r="D14" i="28"/>
  <c r="D672" i="28"/>
  <c r="D98" i="28"/>
  <c r="D411" i="28"/>
  <c r="D52" i="28"/>
  <c r="D532" i="28"/>
  <c r="D183" i="28"/>
  <c r="D999" i="28"/>
  <c r="D475" i="28"/>
  <c r="D591" i="28"/>
  <c r="D69" i="28"/>
  <c r="D33" i="28"/>
  <c r="D302" i="28"/>
  <c r="D424" i="28"/>
  <c r="D21" i="28"/>
  <c r="D134" i="28"/>
  <c r="D923" i="28"/>
  <c r="D335" i="28"/>
  <c r="D845" i="28"/>
  <c r="D662" i="28"/>
  <c r="D798" i="28"/>
  <c r="D391" i="28"/>
  <c r="D640" i="28"/>
  <c r="D539" i="28"/>
  <c r="D241" i="28"/>
  <c r="D973" i="28"/>
  <c r="D436" i="28"/>
  <c r="D815" i="28"/>
  <c r="D696" i="28"/>
  <c r="D22" i="28"/>
  <c r="D795" i="28"/>
  <c r="D531" i="28"/>
  <c r="D629" i="28"/>
  <c r="D257" i="28"/>
  <c r="D240" i="28"/>
  <c r="D896" i="28"/>
  <c r="D145" i="28"/>
  <c r="D588" i="28"/>
  <c r="D804" i="28"/>
  <c r="D867" i="28"/>
  <c r="D972" i="28"/>
  <c r="D446" i="28"/>
  <c r="D461" i="28"/>
  <c r="D25" i="28"/>
  <c r="D199" i="28"/>
  <c r="D18" i="28"/>
  <c r="D496" i="28"/>
  <c r="D365" i="28"/>
  <c r="D512" i="28"/>
  <c r="D452" i="28"/>
  <c r="D849" i="28"/>
  <c r="D668" i="28"/>
  <c r="D125" i="28"/>
  <c r="D114" i="28"/>
  <c r="D270" i="28"/>
  <c r="D117" i="28"/>
  <c r="D301" i="28"/>
  <c r="D694" i="28"/>
  <c r="D207" i="28"/>
  <c r="D290" i="28"/>
  <c r="D282" i="28"/>
  <c r="D64" i="28"/>
  <c r="D309" i="28"/>
  <c r="D945" i="28"/>
  <c r="D292" i="28"/>
  <c r="D645" i="28"/>
  <c r="D361" i="28"/>
  <c r="D931" i="28"/>
  <c r="D373" i="28"/>
  <c r="D16" i="28"/>
  <c r="D214" i="28"/>
  <c r="D935" i="28"/>
  <c r="D837" i="28"/>
  <c r="D597" i="28"/>
  <c r="D938" i="28"/>
  <c r="D197" i="28"/>
  <c r="D172" i="28"/>
  <c r="D451" i="28"/>
  <c r="D631" i="28"/>
  <c r="D459" i="28"/>
  <c r="D42" i="28"/>
  <c r="D953" i="28"/>
  <c r="D714" i="28"/>
  <c r="D385" i="28"/>
  <c r="D67" i="28"/>
  <c r="D54" i="28"/>
  <c r="D559" i="28"/>
  <c r="D40" i="28"/>
  <c r="D580" i="28"/>
  <c r="D219" i="28"/>
  <c r="D905" i="28"/>
  <c r="D715" i="28"/>
  <c r="D637" i="28"/>
  <c r="D727" i="28"/>
  <c r="D746" i="28"/>
  <c r="D190" i="28"/>
  <c r="D518" i="28"/>
  <c r="D157" i="28"/>
  <c r="D578" i="28"/>
  <c r="D561" i="28"/>
  <c r="D269" i="28"/>
  <c r="D540" i="28"/>
  <c r="D820" i="28"/>
  <c r="D621" i="28"/>
  <c r="D728" i="28"/>
  <c r="D899" i="28"/>
  <c r="D892" i="28"/>
  <c r="D863" i="28"/>
  <c r="D904" i="28"/>
  <c r="D209" i="28"/>
  <c r="D874" i="28"/>
  <c r="D592" i="28"/>
  <c r="D766" i="28"/>
  <c r="D664" i="28"/>
  <c r="D152" i="28"/>
  <c r="D147" i="28"/>
  <c r="D75" i="28"/>
  <c r="D523" i="28"/>
  <c r="D499" i="28"/>
  <c r="D336" i="28"/>
  <c r="D757" i="28"/>
  <c r="D790" i="28"/>
  <c r="D11" i="28"/>
  <c r="D687" i="28"/>
  <c r="D732" i="28"/>
  <c r="D87" i="28"/>
  <c r="D724" i="28"/>
  <c r="D329" i="28"/>
  <c r="D15" i="28"/>
  <c r="D204" i="28"/>
  <c r="D200" i="28"/>
  <c r="D951" i="28"/>
  <c r="D565" i="28"/>
  <c r="D614" i="28"/>
  <c r="D691" i="28"/>
  <c r="D785" i="28"/>
  <c r="D789" i="28"/>
  <c r="D778" i="28"/>
  <c r="D948" i="28"/>
  <c r="D736" i="28"/>
  <c r="D615" i="28"/>
  <c r="D940" i="28"/>
  <c r="D27" i="28"/>
  <c r="D408" i="28"/>
  <c r="D726" i="28"/>
  <c r="D859" i="28"/>
  <c r="D399" i="28"/>
  <c r="D189" i="28"/>
  <c r="D979" i="28"/>
  <c r="D686" i="28"/>
  <c r="D298" i="28"/>
  <c r="D589" i="28"/>
  <c r="D158" i="28"/>
  <c r="D866" i="28"/>
  <c r="D89" i="28"/>
  <c r="D679" i="28"/>
  <c r="D340" i="28"/>
  <c r="D322" i="28"/>
  <c r="D503" i="28"/>
  <c r="D482" i="28"/>
  <c r="D669" i="28"/>
  <c r="D445" i="28"/>
  <c r="D202" i="28"/>
  <c r="D65" i="28"/>
  <c r="D542" i="28"/>
  <c r="D404" i="28"/>
  <c r="D941" i="28"/>
  <c r="D90" i="28"/>
  <c r="D421" i="28"/>
  <c r="D317" i="28"/>
  <c r="D505" i="28"/>
  <c r="D634" i="28"/>
  <c r="D697" i="28"/>
  <c r="D377" i="28"/>
  <c r="D480" i="28"/>
  <c r="D171" i="28"/>
  <c r="D985" i="28"/>
  <c r="D400" i="28"/>
  <c r="D673" i="28"/>
  <c r="D288" i="28"/>
  <c r="D829" i="28"/>
  <c r="D432" i="28"/>
  <c r="D876" i="28"/>
  <c r="D86" i="28"/>
  <c r="D179" i="28"/>
  <c r="D616" i="28"/>
  <c r="D627" i="28"/>
  <c r="D898" i="28"/>
  <c r="D205" i="28"/>
  <c r="D934" i="28"/>
  <c r="D570" i="28"/>
  <c r="D871" i="28"/>
  <c r="D263" i="28"/>
  <c r="D642" i="28"/>
  <c r="D187" i="28"/>
  <c r="D286" i="28"/>
  <c r="D31" i="28"/>
  <c r="D495" i="28"/>
  <c r="D927" i="28"/>
  <c r="D244" i="28"/>
  <c r="D264" i="28"/>
  <c r="D439" i="28"/>
  <c r="D177" i="28"/>
  <c r="D271" i="28"/>
  <c r="D215" i="28"/>
  <c r="D773" i="28"/>
  <c r="D675" i="28"/>
  <c r="D129" i="28"/>
  <c r="D520" i="28"/>
  <c r="D308" i="28"/>
  <c r="D198" i="28"/>
  <c r="D610" i="28"/>
  <c r="D915" i="28"/>
  <c r="D538" i="28"/>
  <c r="D606" i="28"/>
  <c r="D576" i="28"/>
  <c r="D168" i="28"/>
  <c r="D418" i="28"/>
  <c r="D688" i="28"/>
  <c r="D194" i="28"/>
  <c r="D889" i="28"/>
  <c r="D677" i="28"/>
  <c r="D476" i="28"/>
  <c r="D488" i="28"/>
  <c r="D381" i="28"/>
  <c r="D690" i="28"/>
  <c r="D382" i="28"/>
  <c r="D676" i="28"/>
  <c r="D628" i="28"/>
  <c r="D210" i="28"/>
  <c r="D430" i="28"/>
  <c r="D233" i="28"/>
  <c r="D235" i="28"/>
  <c r="D462" i="28"/>
  <c r="D608" i="28"/>
  <c r="D237" i="28"/>
  <c r="D944" i="28"/>
  <c r="D808" i="28"/>
  <c r="D848" i="28"/>
  <c r="D772" i="28"/>
  <c r="D522" i="28"/>
  <c r="D397" i="28"/>
  <c r="D718" i="28"/>
  <c r="D994" i="28"/>
  <c r="D852" i="28"/>
  <c r="D709" i="28"/>
  <c r="D695" i="28"/>
  <c r="D474" i="28"/>
  <c r="D327" i="28"/>
  <c r="D294" i="28"/>
  <c r="D318" i="28"/>
  <c r="D648" i="28"/>
  <c r="D362" i="28"/>
  <c r="D379" i="28"/>
  <c r="D838" i="28"/>
  <c r="D71" i="28"/>
  <c r="D527" i="28"/>
  <c r="D660" i="28"/>
  <c r="D759" i="28"/>
  <c r="D196" i="28"/>
  <c r="D840" i="28"/>
  <c r="D344" i="28"/>
  <c r="D942" i="28"/>
  <c r="D297" i="28"/>
  <c r="D534" i="28"/>
  <c r="D186" i="28"/>
  <c r="D429" i="28"/>
  <c r="D623" i="28"/>
  <c r="D548" i="28"/>
  <c r="D41" i="28"/>
  <c r="D120" i="28"/>
  <c r="D278" i="28"/>
  <c r="D447" i="28"/>
  <c r="D110" i="28"/>
  <c r="D998" i="28"/>
  <c r="D348" i="28"/>
  <c r="D924" i="28"/>
  <c r="D603" i="28"/>
  <c r="D341" i="28"/>
  <c r="D666" i="28"/>
  <c r="D620" i="28"/>
  <c r="D345" i="28"/>
  <c r="D803" i="28"/>
  <c r="D529" i="28"/>
  <c r="D747" i="28"/>
  <c r="D806" i="28"/>
  <c r="D370" i="28"/>
  <c r="D454" i="28"/>
  <c r="D595" i="28"/>
  <c r="D738" i="28"/>
  <c r="D885" i="28"/>
  <c r="D256" i="28"/>
  <c r="D251" i="28"/>
  <c r="D334" i="28"/>
  <c r="D450" i="28"/>
  <c r="D338" i="28"/>
  <c r="D587" i="28"/>
  <c r="D574" i="28"/>
  <c r="D928" i="28"/>
  <c r="D225" i="28"/>
  <c r="D633" i="28"/>
  <c r="D467" i="28"/>
  <c r="D832" i="28"/>
  <c r="D622" i="28"/>
  <c r="D937" i="28"/>
  <c r="D105" i="28"/>
  <c r="D487" i="28"/>
  <c r="D248" i="28"/>
  <c r="D61" i="28"/>
  <c r="D846" i="28"/>
  <c r="D908" i="28"/>
  <c r="D613" i="28"/>
  <c r="D545" i="28"/>
  <c r="D590" i="28"/>
  <c r="D484" i="28"/>
  <c r="D156" i="28"/>
  <c r="D920" i="28"/>
  <c r="D719" i="28"/>
  <c r="D984" i="28"/>
  <c r="D193" i="28"/>
  <c r="D137" i="28"/>
  <c r="D680" i="28"/>
  <c r="D897" i="28"/>
  <c r="D982" i="28"/>
  <c r="D121" i="28"/>
  <c r="D195" i="28"/>
  <c r="D217" i="28"/>
  <c r="D744" i="28"/>
  <c r="D320" i="28"/>
  <c r="D133" i="28"/>
  <c r="D50" i="28"/>
  <c r="D392" i="28"/>
  <c r="D32" i="28"/>
  <c r="D712" i="28"/>
  <c r="D60" i="28"/>
  <c r="D763" i="28"/>
  <c r="D229" i="28"/>
  <c r="D457" i="28"/>
  <c r="D855" i="28"/>
  <c r="D184" i="28"/>
  <c r="D118" i="28"/>
  <c r="D919" i="28"/>
  <c r="D956" i="28"/>
  <c r="D141" i="28"/>
  <c r="D996" i="28"/>
  <c r="D725" i="28"/>
  <c r="D119" i="28"/>
  <c r="D440" i="28"/>
  <c r="D218" i="28"/>
  <c r="D969" i="28"/>
  <c r="D857" i="28"/>
  <c r="D66" i="28"/>
  <c r="D203" i="28"/>
  <c r="D313" i="28"/>
  <c r="D57" i="28"/>
  <c r="D498" i="28"/>
  <c r="D755" i="28"/>
  <c r="D963" i="28"/>
  <c r="D388" i="28"/>
  <c r="D295" i="28"/>
  <c r="D285" i="28"/>
  <c r="D30" i="28"/>
  <c r="D535" i="28"/>
  <c r="D45" i="28"/>
  <c r="D132" i="28"/>
  <c r="D993" i="28"/>
  <c r="D872" i="28"/>
  <c r="D586" i="28"/>
  <c r="D494" i="28"/>
  <c r="D62" i="28"/>
  <c r="D363" i="28"/>
  <c r="D692" i="28"/>
  <c r="D127" i="28"/>
  <c r="D266" i="28"/>
  <c r="D906" i="28"/>
  <c r="D383" i="28"/>
  <c r="D178" i="28"/>
  <c r="D508" i="28"/>
  <c r="D352" i="28"/>
  <c r="D469" i="28"/>
  <c r="D47" i="28"/>
  <c r="D775" i="28"/>
  <c r="D412" i="28"/>
  <c r="D380" i="28"/>
  <c r="D990" i="28"/>
  <c r="D525" i="28"/>
  <c r="D730" i="28"/>
  <c r="D618" i="28"/>
  <c r="D650" i="28"/>
  <c r="D192" i="28"/>
  <c r="D109" i="28"/>
  <c r="D188" i="28"/>
  <c r="D236" i="28"/>
  <c r="D84" i="28"/>
  <c r="D995" i="28"/>
  <c r="D34" i="28"/>
  <c r="D888" i="28"/>
  <c r="D550" i="28"/>
  <c r="D12" i="28"/>
  <c r="D493" i="28"/>
  <c r="D753" i="28"/>
  <c r="D175" i="28"/>
  <c r="D983" i="28"/>
  <c r="D895" i="28"/>
  <c r="D306" i="28"/>
  <c r="D797" i="28"/>
  <c r="D485" i="28"/>
  <c r="D936" i="28"/>
  <c r="D428" i="28"/>
  <c r="D547" i="28"/>
  <c r="D716" i="28"/>
  <c r="D814" i="28"/>
  <c r="D255" i="28"/>
  <c r="D216" i="28"/>
  <c r="D671" i="28"/>
  <c r="D6" i="28"/>
  <c r="D426" i="28"/>
  <c r="D384" i="28"/>
  <c r="D825" i="28"/>
  <c r="D245" i="28"/>
  <c r="D981" i="28"/>
  <c r="D689" i="28"/>
  <c r="D478" i="28"/>
  <c r="D818" i="28"/>
  <c r="D4" i="28"/>
  <c r="D224" i="28"/>
  <c r="D162" i="28"/>
  <c r="D524" i="28"/>
  <c r="D343" i="28"/>
  <c r="D562" i="28"/>
  <c r="D169" i="28"/>
  <c r="D174" i="28"/>
  <c r="D252" i="28"/>
  <c r="D113" i="28"/>
  <c r="D776" i="28"/>
  <c r="D851" i="28"/>
  <c r="D762" i="28"/>
  <c r="D465" i="28"/>
  <c r="D423" i="28"/>
  <c r="D699" i="28"/>
  <c r="D504" i="28"/>
  <c r="D856" i="28"/>
  <c r="D536" i="28"/>
  <c r="D693" i="28"/>
  <c r="D501" i="28"/>
  <c r="D13" i="28"/>
  <c r="D464" i="28"/>
  <c r="D389" i="28"/>
  <c r="D912" i="28"/>
  <c r="D569" i="28"/>
  <c r="D131" i="28"/>
  <c r="D502" i="28"/>
  <c r="D517" i="28"/>
  <c r="D149" i="28"/>
  <c r="D836" i="28"/>
  <c r="D414" i="28"/>
  <c r="D835" i="28"/>
  <c r="D154" i="28"/>
  <c r="D975" i="28"/>
  <c r="D299" i="28"/>
  <c r="D360" i="28"/>
  <c r="D165" i="28"/>
  <c r="D553" i="28"/>
  <c r="D858" i="28"/>
  <c r="D250" i="28"/>
  <c r="D826" i="28"/>
  <c r="D854" i="28"/>
  <c r="D513" i="28"/>
  <c r="D111" i="28"/>
  <c r="D805" i="28"/>
  <c r="D656" i="28"/>
  <c r="D497" i="28"/>
  <c r="D304" i="28"/>
  <c r="D911" i="28"/>
  <c r="D48" i="28"/>
  <c r="D481" i="28"/>
  <c r="D833" i="28"/>
  <c r="D822" i="28"/>
  <c r="D232" i="28"/>
  <c r="D5" i="28"/>
  <c r="D801" i="28"/>
  <c r="D544" i="28"/>
  <c r="D883" i="28"/>
  <c r="D811" i="28"/>
  <c r="D784" i="28"/>
  <c r="D249" i="28"/>
  <c r="D557" i="28"/>
  <c r="D307" i="28"/>
  <c r="D970" i="28"/>
  <c r="D470" i="28"/>
  <c r="D2" i="28"/>
  <c r="D549" i="28"/>
  <c r="D36" i="28"/>
  <c r="D600" i="28"/>
  <c r="D272" i="28"/>
  <c r="D70" i="28"/>
  <c r="D564" i="28"/>
  <c r="D704" i="28"/>
  <c r="D980" i="28"/>
  <c r="D901" i="28"/>
  <c r="D321" i="28"/>
  <c r="D769" i="28"/>
  <c r="D151" i="28"/>
  <c r="D472" i="28"/>
  <c r="D479" i="28"/>
  <c r="D802" i="28"/>
  <c r="D682" i="28"/>
  <c r="D765" i="28"/>
  <c r="D869" i="28"/>
  <c r="D339" i="28"/>
  <c r="D130" i="28"/>
  <c r="D180" i="28"/>
  <c r="D483" i="28"/>
  <c r="D743" i="28"/>
  <c r="D234" i="28"/>
  <c r="D291" i="28"/>
  <c r="D283" i="28"/>
  <c r="D626" i="28"/>
  <c r="D435" i="28"/>
  <c r="D823" i="28"/>
  <c r="D925" i="28"/>
  <c r="D959" i="28"/>
  <c r="D949" i="28"/>
  <c r="D279" i="28"/>
  <c r="D246" i="28"/>
  <c r="D425" i="28"/>
  <c r="D287" i="28"/>
  <c r="D293" i="28"/>
  <c r="D420" i="28"/>
  <c r="D909" i="28"/>
  <c r="D206" i="28"/>
  <c r="D104" i="28"/>
  <c r="D353" i="28"/>
  <c r="D890" i="28"/>
  <c r="D350" i="28"/>
  <c r="D700" i="28"/>
  <c r="D584" i="28"/>
  <c r="D617" i="28"/>
  <c r="D774" i="28"/>
  <c r="D77" i="28"/>
  <c r="D632" i="28"/>
  <c r="D161" i="28"/>
  <c r="D794" i="28"/>
  <c r="D964" i="28"/>
  <c r="D780" i="28"/>
  <c r="D82" i="28"/>
  <c r="D891" i="28"/>
  <c r="D280" i="28"/>
  <c r="D166" i="28"/>
  <c r="D639" i="28"/>
  <c r="D437" i="28"/>
  <c r="D987" i="28"/>
  <c r="D788" i="28"/>
  <c r="D916" i="28"/>
  <c r="D748" i="28"/>
  <c r="D556" i="28"/>
  <c r="D238" i="28"/>
  <c r="D346" i="28"/>
  <c r="D817" i="28"/>
  <c r="D813" i="28"/>
  <c r="D44" i="28"/>
  <c r="D926" i="28"/>
  <c r="D227" i="28"/>
  <c r="D957" i="28"/>
  <c r="D563" i="28"/>
  <c r="D393" i="28"/>
  <c r="D742" i="28"/>
  <c r="D968" i="28"/>
  <c r="D807" i="28"/>
  <c r="D554" i="28"/>
  <c r="D506" i="28"/>
  <c r="D635" i="28"/>
  <c r="D868" i="28"/>
  <c r="D153" i="28"/>
  <c r="D528" i="28"/>
  <c r="D698" i="28"/>
  <c r="D786" i="28"/>
  <c r="D834" i="28"/>
  <c r="D417" i="28"/>
  <c r="D878" i="28"/>
  <c r="D181" i="28"/>
  <c r="D319" i="28"/>
  <c r="D827" i="28"/>
  <c r="D702" i="28"/>
  <c r="D101" i="28"/>
  <c r="D710" i="28"/>
  <c r="D126" i="28"/>
  <c r="D768" i="28"/>
  <c r="D722" i="28"/>
  <c r="D140" i="28"/>
  <c r="D74" i="28"/>
  <c r="D749" i="28"/>
  <c r="D966" i="28"/>
  <c r="D733" i="28"/>
  <c r="D331" i="28"/>
  <c r="D468" i="28"/>
  <c r="D442" i="28"/>
  <c r="D260" i="28"/>
  <c r="D657" i="28"/>
  <c r="D221" i="28"/>
  <c r="D602" i="28"/>
  <c r="D577" i="28"/>
  <c r="D369" i="28"/>
  <c r="D398" i="28"/>
  <c r="D943" i="28"/>
  <c r="D758" i="28"/>
  <c r="D900" i="28"/>
  <c r="D560" i="28"/>
  <c r="D705" i="28"/>
  <c r="D342" i="28"/>
  <c r="D315" i="28"/>
  <c r="D598" i="28"/>
  <c r="D986" i="28"/>
  <c r="D954" i="28"/>
  <c r="D368" i="28"/>
  <c r="D201" i="28"/>
  <c r="D300" i="28"/>
  <c r="D78" i="28"/>
  <c r="D500" i="28"/>
  <c r="D92" i="28"/>
  <c r="D965" i="28"/>
  <c r="D230" i="28"/>
  <c r="D410" i="28"/>
  <c r="D73" i="28"/>
  <c r="D3" i="28"/>
  <c r="D239" i="28"/>
  <c r="D552" i="28"/>
  <c r="D164" i="28"/>
  <c r="D208" i="28"/>
  <c r="D841" i="28"/>
  <c r="D355" i="28"/>
  <c r="D860" i="28"/>
  <c r="D38" i="28"/>
  <c r="D572" i="28"/>
  <c r="D403" i="28"/>
  <c r="D581" i="28"/>
  <c r="D332" i="28"/>
  <c r="D939" i="28"/>
  <c r="D444" i="28"/>
  <c r="D886" i="28"/>
  <c r="D593" i="28"/>
  <c r="D647" i="28"/>
  <c r="D136" i="28"/>
  <c r="D333" i="28"/>
  <c r="D918" i="28"/>
  <c r="D357" i="28"/>
  <c r="D81" i="28"/>
  <c r="D879" i="28"/>
  <c r="D226" i="28"/>
  <c r="D466" i="28"/>
  <c r="D651" i="28"/>
  <c r="D416" i="28"/>
  <c r="D991" i="28"/>
  <c r="D661" i="28"/>
  <c r="D583" i="28"/>
  <c r="D262" i="28"/>
  <c r="D830" i="28"/>
  <c r="D83" i="28"/>
  <c r="D354" i="28"/>
  <c r="D46" i="28"/>
  <c r="D139" i="28"/>
  <c r="D456" i="28"/>
  <c r="D351" i="28"/>
  <c r="D159" i="28"/>
  <c r="D903" i="28"/>
  <c r="D683" i="28"/>
  <c r="D555" i="28"/>
  <c r="D809" i="28"/>
  <c r="D663" i="28"/>
  <c r="D394" i="28"/>
  <c r="D490" i="28"/>
  <c r="D160" i="28"/>
  <c r="D997" i="28"/>
  <c r="D958" i="28"/>
  <c r="D108" i="28"/>
  <c r="D415" i="28"/>
  <c r="D933" i="28"/>
  <c r="D390" i="28"/>
  <c r="D573" i="28"/>
  <c r="D96" i="28"/>
  <c r="D146" i="28"/>
  <c r="D711" i="28"/>
  <c r="D347" i="28"/>
  <c r="D546" i="28"/>
  <c r="D247" i="28"/>
  <c r="D427" i="28"/>
  <c r="D558" i="28"/>
  <c r="D847" i="28"/>
  <c r="D812" i="28"/>
  <c r="D511" i="28"/>
  <c r="D893" i="28"/>
  <c r="D516" i="28"/>
  <c r="D223" i="28"/>
  <c r="D543" i="28"/>
  <c r="D1000" i="28"/>
  <c r="D124" i="28"/>
  <c r="D864" i="28"/>
  <c r="D128" i="28"/>
  <c r="D609" i="28"/>
  <c r="D80" i="28"/>
  <c r="D431" i="28"/>
  <c r="D220" i="28"/>
  <c r="D28" i="28"/>
  <c r="D85" i="28"/>
  <c r="D844" i="28"/>
  <c r="D349" i="28"/>
  <c r="D276" i="28"/>
  <c r="D386" i="28"/>
  <c r="D366" i="28"/>
  <c r="D477" i="28"/>
  <c r="D328" i="28"/>
  <c r="D56" i="28"/>
  <c r="D665" i="28"/>
  <c r="D737" i="28"/>
  <c r="D17" i="28"/>
  <c r="D514" i="28"/>
  <c r="D910" i="28"/>
  <c r="D767" i="28"/>
  <c r="D122" i="28"/>
  <c r="D913" i="28"/>
  <c r="D706" i="28"/>
  <c r="D448" i="28"/>
  <c r="D9" i="28"/>
  <c r="D771" i="28"/>
  <c r="D458" i="28"/>
  <c r="D644" i="28"/>
  <c r="D914" i="28"/>
  <c r="D907" i="28"/>
  <c r="D782" i="28"/>
  <c r="D952" i="28"/>
  <c r="D741" i="28"/>
  <c r="D579" i="28"/>
  <c r="D638" i="28"/>
  <c r="D143" i="28"/>
  <c r="D751" i="28"/>
  <c r="D571" i="28"/>
  <c r="D641" i="28"/>
  <c r="D607" i="28"/>
  <c r="D491" i="28"/>
  <c r="D275" i="28"/>
  <c r="D438" i="28"/>
  <c r="D646" i="28"/>
  <c r="D930" i="28"/>
  <c r="D254" i="28"/>
  <c r="D261" i="28"/>
  <c r="D26" i="28"/>
  <c r="D652" i="28"/>
  <c r="D37" i="28"/>
  <c r="D76" i="28"/>
  <c r="D88" i="28"/>
  <c r="D273" i="28"/>
  <c r="D653" i="28"/>
  <c r="D575" i="28"/>
  <c r="D884" i="28"/>
  <c r="D387" i="28"/>
  <c r="D649" i="28"/>
  <c r="D97" i="28"/>
  <c r="D819" i="28"/>
  <c r="D723" i="28"/>
  <c r="D402" i="28"/>
  <c r="D921" i="28"/>
  <c r="D316" i="28"/>
  <c r="D49" i="28"/>
  <c r="D792" i="28"/>
  <c r="D326" i="28"/>
  <c r="D364" i="28"/>
  <c r="D720" i="28"/>
  <c r="D729" i="28"/>
  <c r="D371" i="28"/>
  <c r="D314" i="28"/>
  <c r="D681" i="28"/>
  <c r="D449" i="28"/>
  <c r="D582" i="28"/>
  <c r="D72" i="28"/>
  <c r="D596" i="28"/>
  <c r="D678" i="28"/>
  <c r="D176" i="28"/>
  <c r="D541" i="28"/>
  <c r="D701" i="28"/>
  <c r="D624" i="28"/>
  <c r="D243" i="28"/>
  <c r="D58" i="28"/>
  <c r="D515" i="28"/>
  <c r="D828" i="28"/>
  <c r="D68" i="28"/>
  <c r="D791" i="28"/>
  <c r="D745" i="28"/>
  <c r="D93" i="28"/>
  <c r="D853" i="28"/>
  <c r="D268" i="28"/>
  <c r="D971" i="28"/>
  <c r="D800" i="28"/>
  <c r="D761" i="28"/>
  <c r="D144" i="28"/>
  <c r="D91" i="28"/>
  <c r="D507" i="28"/>
  <c r="D107" i="28"/>
  <c r="D974" i="28"/>
  <c r="D831" i="28"/>
  <c r="D375" i="28"/>
  <c r="D63" i="28"/>
  <c r="D106" i="28"/>
  <c r="D8" i="28"/>
  <c r="D887" i="28"/>
  <c r="D880" i="28"/>
  <c r="D150" i="28"/>
  <c r="D7" i="28"/>
  <c r="D356" i="28"/>
  <c r="D55" i="28"/>
  <c r="D19" i="28"/>
  <c r="D842" i="28"/>
  <c r="D131" i="30" l="1"/>
  <c r="E131" i="30" s="1"/>
  <c r="E182" i="29" s="1"/>
  <c r="G386" i="28"/>
  <c r="L386" i="28" s="1"/>
  <c r="E919" i="28"/>
  <c r="G372" i="28"/>
  <c r="L372" i="28" s="1"/>
  <c r="H220" i="28"/>
  <c r="G992" i="28"/>
  <c r="L992" i="28" s="1"/>
  <c r="F653" i="28"/>
  <c r="G311" i="28"/>
  <c r="L311" i="28" s="1"/>
  <c r="G292" i="28"/>
  <c r="L292" i="28" s="1"/>
  <c r="F113" i="28"/>
  <c r="G361" i="28"/>
  <c r="L361" i="28" s="1"/>
  <c r="H387" i="28"/>
  <c r="E336" i="28"/>
  <c r="H168" i="28"/>
  <c r="E147" i="28"/>
  <c r="G430" i="28"/>
  <c r="L430" i="28" s="1"/>
  <c r="F788" i="28"/>
  <c r="H1000" i="28"/>
  <c r="E867" i="28"/>
  <c r="H569" i="28"/>
  <c r="H312" i="28"/>
  <c r="E288" i="28"/>
  <c r="H770" i="28"/>
  <c r="G492" i="28"/>
  <c r="L492" i="28" s="1"/>
  <c r="G541" i="28"/>
  <c r="L541" i="28" s="1"/>
  <c r="G740" i="28"/>
  <c r="L740" i="28" s="1"/>
  <c r="E486" i="28"/>
  <c r="H295" i="28"/>
  <c r="H239" i="28"/>
  <c r="G268" i="28"/>
  <c r="L268" i="28" s="1"/>
  <c r="F640" i="28"/>
  <c r="G746" i="28"/>
  <c r="L746" i="28" s="1"/>
  <c r="H349" i="28"/>
  <c r="G737" i="28"/>
  <c r="L737" i="28" s="1"/>
  <c r="E73" i="28"/>
  <c r="H600" i="28"/>
  <c r="F146" i="28"/>
  <c r="E555" i="28"/>
  <c r="F267" i="28"/>
  <c r="F649" i="28"/>
  <c r="F131" i="28"/>
  <c r="E741" i="28"/>
  <c r="G91" i="28"/>
  <c r="L91" i="28" s="1"/>
  <c r="G248" i="28"/>
  <c r="L248" i="28" s="1"/>
  <c r="F722" i="28"/>
  <c r="H974" i="28"/>
  <c r="E977" i="28"/>
  <c r="H510" i="28"/>
  <c r="G502" i="28"/>
  <c r="L502" i="28" s="1"/>
  <c r="H632" i="28"/>
  <c r="H729" i="28"/>
  <c r="F351" i="28"/>
  <c r="F500" i="28"/>
  <c r="E780" i="28"/>
  <c r="G215" i="28"/>
  <c r="L215" i="28" s="1"/>
  <c r="G590" i="28"/>
  <c r="L590" i="28" s="1"/>
  <c r="G494" i="28"/>
  <c r="L494" i="28" s="1"/>
  <c r="E258" i="28"/>
  <c r="H366" i="28"/>
  <c r="G171" i="28"/>
  <c r="L171" i="28" s="1"/>
  <c r="H568" i="28"/>
  <c r="H814" i="28"/>
  <c r="F253" i="28"/>
  <c r="E65" i="28"/>
  <c r="H80" i="28"/>
  <c r="E264" i="28"/>
  <c r="G566" i="28"/>
  <c r="L566" i="28" s="1"/>
  <c r="G411" i="28"/>
  <c r="L411" i="28" s="1"/>
  <c r="E544" i="28"/>
  <c r="H208" i="28"/>
  <c r="G377" i="28"/>
  <c r="L377" i="28" s="1"/>
  <c r="E364" i="28"/>
  <c r="H224" i="28"/>
  <c r="F36" i="28"/>
  <c r="H902" i="28"/>
  <c r="E702" i="28"/>
  <c r="E738" i="28"/>
  <c r="G565" i="28"/>
  <c r="L565" i="28" s="1"/>
  <c r="G420" i="28"/>
  <c r="L420" i="28" s="1"/>
  <c r="F438" i="28"/>
  <c r="H582" i="28"/>
  <c r="G186" i="28"/>
  <c r="L186" i="28" s="1"/>
  <c r="H917" i="28"/>
  <c r="E862" i="28"/>
  <c r="E232" i="28"/>
  <c r="F597" i="28"/>
  <c r="H994" i="28"/>
  <c r="H108" i="28"/>
  <c r="H790" i="28"/>
  <c r="G197" i="28"/>
  <c r="L197" i="28" s="1"/>
  <c r="F927" i="28"/>
  <c r="H761" i="28"/>
  <c r="G627" i="28"/>
  <c r="L627" i="28" s="1"/>
  <c r="H849" i="28"/>
  <c r="G212" i="28"/>
  <c r="L212" i="28" s="1"/>
  <c r="F85" i="28"/>
  <c r="H605" i="28"/>
  <c r="H972" i="28"/>
  <c r="G651" i="28"/>
  <c r="L651" i="28" s="1"/>
  <c r="G843" i="28"/>
  <c r="L843" i="28" s="1"/>
  <c r="H243" i="28"/>
  <c r="F399" i="28"/>
  <c r="E234" i="28"/>
  <c r="F968" i="28"/>
  <c r="F904" i="28"/>
  <c r="F562" i="28"/>
  <c r="F816" i="28"/>
  <c r="F863" i="28"/>
  <c r="E465" i="28"/>
  <c r="H66" i="28"/>
  <c r="G922" i="28"/>
  <c r="L922" i="28" s="1"/>
  <c r="H444" i="28"/>
  <c r="G659" i="28"/>
  <c r="L659" i="28" s="1"/>
  <c r="E369" i="28"/>
  <c r="H200" i="28"/>
  <c r="H396" i="28"/>
  <c r="H784" i="28"/>
  <c r="E483" i="28"/>
  <c r="F75" i="28"/>
  <c r="G266" i="28"/>
  <c r="L266" i="28" s="1"/>
  <c r="E468" i="28"/>
  <c r="G752" i="28"/>
  <c r="L752" i="28" s="1"/>
  <c r="F628" i="28"/>
  <c r="G217" i="28"/>
  <c r="L217" i="28" s="1"/>
  <c r="F611" i="28"/>
  <c r="E195" i="28"/>
  <c r="H69" i="28"/>
  <c r="H428" i="28"/>
  <c r="G685" i="28"/>
  <c r="L685" i="28" s="1"/>
  <c r="E227" i="28"/>
  <c r="G909" i="28"/>
  <c r="L909" i="28" s="1"/>
  <c r="F178" i="28"/>
  <c r="G273" i="28"/>
  <c r="L273" i="28" s="1"/>
  <c r="H911" i="28"/>
  <c r="G879" i="28"/>
  <c r="L879" i="28" s="1"/>
  <c r="H330" i="28"/>
  <c r="E539" i="28"/>
  <c r="E356" i="28"/>
  <c r="F467" i="28"/>
  <c r="G105" i="28"/>
  <c r="L105" i="28" s="1"/>
  <c r="H548" i="28"/>
  <c r="H897" i="28"/>
  <c r="G698" i="28"/>
  <c r="L698" i="28" s="1"/>
  <c r="F947" i="28"/>
  <c r="G470" i="28"/>
  <c r="L470" i="28" s="1"/>
  <c r="E756" i="28"/>
  <c r="G540" i="28"/>
  <c r="L540" i="28" s="1"/>
  <c r="E78" i="28"/>
  <c r="F676" i="28"/>
  <c r="E731" i="28"/>
  <c r="F736" i="28"/>
  <c r="H900" i="28"/>
  <c r="E503" i="28"/>
  <c r="G607" i="28"/>
  <c r="L607" i="28" s="1"/>
  <c r="G402" i="28"/>
  <c r="L402" i="28" s="1"/>
  <c r="G359" i="28"/>
  <c r="L359" i="28" s="1"/>
  <c r="G44" i="28"/>
  <c r="L44" i="28" s="1"/>
  <c r="G135" i="28"/>
  <c r="L135" i="28" s="1"/>
  <c r="G656" i="28"/>
  <c r="L656" i="28" s="1"/>
  <c r="F807" i="28"/>
  <c r="F827" i="28"/>
  <c r="H845" i="28"/>
  <c r="G343" i="28"/>
  <c r="L343" i="28" s="1"/>
  <c r="G432" i="28"/>
  <c r="L432" i="28" s="1"/>
  <c r="F246" i="28"/>
  <c r="E181" i="28"/>
  <c r="H876" i="28"/>
  <c r="G458" i="28"/>
  <c r="L458" i="28" s="1"/>
  <c r="G338" i="28"/>
  <c r="L338" i="28" s="1"/>
  <c r="G795" i="28"/>
  <c r="L795" i="28" s="1"/>
  <c r="F957" i="28"/>
  <c r="H472" i="28"/>
  <c r="F642" i="28"/>
  <c r="E412" i="28"/>
  <c r="E996" i="28"/>
  <c r="F116" i="28"/>
  <c r="E716" i="28"/>
  <c r="F126" i="28"/>
  <c r="F53" i="28"/>
  <c r="H969" i="28"/>
  <c r="H37" i="28"/>
  <c r="H697" i="28"/>
  <c r="G445" i="28"/>
  <c r="L445" i="28" s="1"/>
  <c r="F81" i="28"/>
  <c r="F523" i="28"/>
  <c r="F882" i="28"/>
  <c r="E88" i="28"/>
  <c r="G546" i="28"/>
  <c r="L546" i="28" s="1"/>
  <c r="H870" i="28"/>
  <c r="G529" i="28"/>
  <c r="L529" i="28" s="1"/>
  <c r="H251" i="28"/>
  <c r="F832" i="28"/>
  <c r="E513" i="28"/>
  <c r="E594" i="28"/>
  <c r="F203" i="28"/>
  <c r="H745" i="28"/>
  <c r="H828" i="28"/>
  <c r="G690" i="28"/>
  <c r="L690" i="28" s="1"/>
  <c r="F978" i="28"/>
  <c r="E880" i="28"/>
  <c r="H766" i="28"/>
  <c r="H997" i="28"/>
  <c r="F709" i="28"/>
  <c r="F606" i="28"/>
  <c r="G733" i="28"/>
  <c r="L733" i="28" s="1"/>
  <c r="F710" i="28"/>
  <c r="H661" i="28"/>
  <c r="H782" i="28"/>
  <c r="F855" i="28"/>
  <c r="H536" i="28"/>
  <c r="F242" i="28"/>
  <c r="F384" i="28"/>
  <c r="F959" i="28"/>
  <c r="F440" i="28"/>
  <c r="F512" i="28"/>
  <c r="H695" i="28"/>
  <c r="G721" i="28"/>
  <c r="L721" i="28" s="1"/>
  <c r="G951" i="28"/>
  <c r="L951" i="28" s="1"/>
  <c r="G804" i="28"/>
  <c r="L804" i="28" s="1"/>
  <c r="H588" i="28"/>
  <c r="F564" i="28"/>
  <c r="F487" i="28"/>
  <c r="F459" i="28"/>
  <c r="H164" i="28"/>
  <c r="H739" i="28"/>
  <c r="G889" i="28"/>
  <c r="L889" i="28" s="1"/>
  <c r="H244" i="28"/>
  <c r="H938" i="28"/>
  <c r="E591" i="28"/>
  <c r="E666" i="28"/>
  <c r="G198" i="28"/>
  <c r="L198" i="28" s="1"/>
  <c r="H799" i="28"/>
  <c r="H231" i="28"/>
  <c r="E650" i="28"/>
  <c r="H779" i="28"/>
  <c r="E946" i="28"/>
  <c r="H998" i="28"/>
  <c r="E874" i="28"/>
  <c r="G518" i="28"/>
  <c r="L518" i="28" s="1"/>
  <c r="H647" i="28"/>
  <c r="F916" i="28"/>
  <c r="F504" i="28"/>
  <c r="G447" i="28"/>
  <c r="L447" i="28" s="1"/>
  <c r="F516" i="28"/>
  <c r="F928" i="28"/>
  <c r="G561" i="28"/>
  <c r="L561" i="28" s="1"/>
  <c r="F923" i="28"/>
  <c r="G274" i="28"/>
  <c r="L274" i="28" s="1"/>
  <c r="H339" i="28"/>
  <c r="F759" i="28"/>
  <c r="H657" i="28"/>
  <c r="G160" i="28"/>
  <c r="L160" i="28" s="1"/>
  <c r="E835" i="28"/>
  <c r="E935" i="28"/>
  <c r="H124" i="28"/>
  <c r="G457" i="28"/>
  <c r="L457" i="28" s="1"/>
  <c r="F114" i="28"/>
  <c r="F314" i="28"/>
  <c r="H97" i="28"/>
  <c r="F180" i="28"/>
  <c r="E621" i="28"/>
  <c r="G634" i="28"/>
  <c r="L634" i="28" s="1"/>
  <c r="F515" i="28"/>
  <c r="G68" i="28"/>
  <c r="L68" i="28" s="1"/>
  <c r="F961" i="28"/>
  <c r="F893" i="28"/>
  <c r="H967" i="28"/>
  <c r="E422" i="28"/>
  <c r="H115" i="28"/>
  <c r="E920" i="28"/>
  <c r="H847" i="28"/>
  <c r="H664" i="28"/>
  <c r="F213" i="28"/>
  <c r="G691" i="28"/>
  <c r="L691" i="28" s="1"/>
  <c r="H419" i="28"/>
  <c r="G798" i="28"/>
  <c r="L798" i="28" s="1"/>
  <c r="F866" i="28"/>
  <c r="E725" i="28"/>
  <c r="H427" i="28"/>
  <c r="F949" i="28"/>
  <c r="F610" i="28"/>
  <c r="F560" i="28"/>
  <c r="E98" i="28"/>
  <c r="H952" i="28"/>
  <c r="F256" i="28"/>
  <c r="G844" i="28"/>
  <c r="L844" i="28" s="1"/>
  <c r="G79" i="28"/>
  <c r="L79" i="28" s="1"/>
  <c r="H834" i="28"/>
  <c r="G279" i="28"/>
  <c r="L279" i="28" s="1"/>
  <c r="H707" i="28"/>
  <c r="E732" i="28"/>
  <c r="G836" i="28"/>
  <c r="L836" i="28" s="1"/>
  <c r="E304" i="28"/>
  <c r="E655" i="28"/>
  <c r="G58" i="28"/>
  <c r="L58" i="28" s="1"/>
  <c r="E161" i="28"/>
  <c r="H278" i="28"/>
  <c r="G747" i="28"/>
  <c r="L747" i="28" s="1"/>
  <c r="F247" i="28"/>
  <c r="H237" i="28"/>
  <c r="F635" i="28"/>
  <c r="H132" i="28"/>
  <c r="E823" i="28"/>
  <c r="G59" i="28"/>
  <c r="L59" i="28" s="1"/>
  <c r="F297" i="28"/>
  <c r="F598" i="28"/>
  <c r="G646" i="28"/>
  <c r="L646" i="28" s="1"/>
  <c r="E145" i="28"/>
  <c r="F328" i="28"/>
  <c r="H545" i="28"/>
  <c r="E52" i="28"/>
  <c r="F439" i="28"/>
  <c r="F554" i="28"/>
  <c r="G479" i="28"/>
  <c r="L479" i="28" s="1"/>
  <c r="E772" i="28"/>
  <c r="G842" i="28"/>
  <c r="L842" i="28" s="1"/>
  <c r="G176" i="28"/>
  <c r="L176" i="28" s="1"/>
  <c r="F735" i="28"/>
  <c r="E348" i="28"/>
  <c r="E296" i="28"/>
  <c r="F60" i="28"/>
  <c r="E141" i="28"/>
  <c r="H225" i="28"/>
  <c r="K225" i="28" s="1"/>
  <c r="H811" i="28"/>
  <c r="F792" i="28"/>
  <c r="H586" i="28"/>
  <c r="E575" i="28"/>
  <c r="E46" i="28"/>
  <c r="E170" i="28"/>
  <c r="H749" i="28"/>
  <c r="F853" i="28"/>
  <c r="F67" i="28"/>
  <c r="G677" i="28"/>
  <c r="L677" i="28" s="1"/>
  <c r="H103" i="28"/>
  <c r="E391" i="28"/>
  <c r="H407" i="28"/>
  <c r="E846" i="28"/>
  <c r="G308" i="28"/>
  <c r="L308" i="28" s="1"/>
  <c r="E272" i="28"/>
  <c r="G394" i="28"/>
  <c r="L394" i="28" s="1"/>
  <c r="H491" i="28"/>
  <c r="E324" i="28"/>
  <c r="G259" i="28"/>
  <c r="L259" i="28" s="1"/>
  <c r="F240" i="28"/>
  <c r="E360" i="28"/>
  <c r="F743" i="28"/>
  <c r="F818" i="28"/>
  <c r="H70" i="28"/>
  <c r="H619" i="28"/>
  <c r="F915" i="28"/>
  <c r="H572" i="28"/>
  <c r="G964" i="28"/>
  <c r="L964" i="28" s="1"/>
  <c r="F47" i="28"/>
  <c r="H112" i="28"/>
  <c r="H580" i="28"/>
  <c r="J580" i="28" s="1"/>
  <c r="F688" i="28"/>
  <c r="F485" i="28"/>
  <c r="H496" i="28"/>
  <c r="H205" i="28"/>
  <c r="E982" i="28"/>
  <c r="E493" i="28"/>
  <c r="E778" i="28"/>
  <c r="E34" i="28"/>
  <c r="G362" i="28"/>
  <c r="L362" i="28" s="1"/>
  <c r="E730" i="28"/>
  <c r="H172" i="28"/>
  <c r="G109" i="28"/>
  <c r="L109" i="28" s="1"/>
  <c r="E437" i="28"/>
  <c r="E956" i="28"/>
  <c r="H858" i="28"/>
  <c r="H390" i="28"/>
  <c r="K390" i="28" s="1"/>
  <c r="H538" i="28"/>
  <c r="F211" i="28"/>
  <c r="F163" i="28"/>
  <c r="E76" i="28"/>
  <c r="E680" i="28"/>
  <c r="H475" i="28"/>
  <c r="E209" i="28"/>
  <c r="F230" i="28"/>
  <c r="F334" i="28"/>
  <c r="G906" i="28"/>
  <c r="L906" i="28" s="1"/>
  <c r="H791" i="28"/>
  <c r="H233" i="28"/>
  <c r="H777" i="28"/>
  <c r="G643" i="28"/>
  <c r="L643" i="28" s="1"/>
  <c r="H859" i="28"/>
  <c r="H229" i="28"/>
  <c r="K229" i="28" s="1"/>
  <c r="H96" i="28"/>
  <c r="G261" i="28"/>
  <c r="L261" i="28" s="1"/>
  <c r="H367" i="28"/>
  <c r="F389" i="28"/>
  <c r="F955" i="28"/>
  <c r="F82" i="28"/>
  <c r="H452" i="28"/>
  <c r="E455" i="28"/>
  <c r="F797" i="28"/>
  <c r="F776" i="28"/>
  <c r="H281" i="28"/>
  <c r="H704" i="28"/>
  <c r="F865" i="28"/>
  <c r="H526" i="28"/>
  <c r="F801" i="28"/>
  <c r="F837" i="28"/>
  <c r="H155" i="28"/>
  <c r="E306" i="28"/>
  <c r="H910" i="28"/>
  <c r="F830" i="28"/>
  <c r="H873" i="28"/>
  <c r="H774" i="28"/>
  <c r="E404" i="28"/>
  <c r="G601" i="28"/>
  <c r="L601" i="28" s="1"/>
  <c r="G462" i="28"/>
  <c r="L462" i="28" s="1"/>
  <c r="F965" i="28"/>
  <c r="E530" i="28"/>
  <c r="F869" i="28"/>
  <c r="G558" i="28"/>
  <c r="L558" i="28" s="1"/>
  <c r="G482" i="28"/>
  <c r="L482" i="28" s="1"/>
  <c r="F517" i="28"/>
  <c r="G542" i="28"/>
  <c r="L542" i="28" s="1"/>
  <c r="G706" i="28"/>
  <c r="L706" i="28" s="1"/>
  <c r="F708" i="28"/>
  <c r="G570" i="28"/>
  <c r="L570" i="28" s="1"/>
  <c r="F884" i="28"/>
  <c r="F400" i="28"/>
  <c r="F871" i="28"/>
  <c r="F891" i="28"/>
  <c r="G45" i="28"/>
  <c r="L45" i="28" s="1"/>
  <c r="H579" i="28"/>
  <c r="E54" i="28"/>
  <c r="H319" i="28"/>
  <c r="E473" i="28"/>
  <c r="G260" i="28"/>
  <c r="L260" i="28" s="1"/>
  <c r="E280" i="28"/>
  <c r="F318" i="28"/>
  <c r="H380" i="28"/>
  <c r="E61" i="28"/>
  <c r="E345" i="28"/>
  <c r="E543" i="28"/>
  <c r="E285" i="28"/>
  <c r="H687" i="28"/>
  <c r="F255" i="28"/>
  <c r="H833" i="28"/>
  <c r="H724" i="28"/>
  <c r="G335" i="28"/>
  <c r="L335" i="28" s="1"/>
  <c r="F370" i="28"/>
  <c r="F228" i="28"/>
  <c r="H824" i="28"/>
  <c r="H87" i="28"/>
  <c r="E207" i="28"/>
  <c r="H522" i="28"/>
  <c r="H130" i="28"/>
  <c r="G700" i="28"/>
  <c r="L700" i="28" s="1"/>
  <c r="H277" i="28"/>
  <c r="H764" i="28"/>
  <c r="G337" i="28"/>
  <c r="L337" i="28" s="1"/>
  <c r="G726" i="28"/>
  <c r="L726" i="28" s="1"/>
  <c r="H769" i="28"/>
  <c r="E713" i="28"/>
  <c r="E223" i="28"/>
  <c r="G194" i="28"/>
  <c r="L194" i="28" s="1"/>
  <c r="G931" i="28"/>
  <c r="L931" i="28" s="1"/>
  <c r="G907" i="28"/>
  <c r="L907" i="28" s="1"/>
  <c r="G984" i="28"/>
  <c r="L984" i="28" s="1"/>
  <c r="F567" i="28"/>
  <c r="E489" i="28"/>
  <c r="F151" i="28"/>
  <c r="E785" i="28"/>
  <c r="F528" i="28"/>
  <c r="H271" i="28"/>
  <c r="H667" i="28"/>
  <c r="E854" i="28"/>
  <c r="H375" i="28"/>
  <c r="F692" i="28"/>
  <c r="F154" i="28"/>
  <c r="E508" i="28"/>
  <c r="E346" i="28"/>
  <c r="F395" i="28"/>
  <c r="G921" i="28"/>
  <c r="L921" i="28" s="1"/>
  <c r="G531" i="28"/>
  <c r="L531" i="28" s="1"/>
  <c r="G363" i="28"/>
  <c r="L363" i="28" s="1"/>
  <c r="H950" i="28"/>
  <c r="H90" i="28"/>
  <c r="E689" i="28"/>
  <c r="F423" i="28"/>
  <c r="F118" i="28"/>
  <c r="E210" i="28"/>
  <c r="G111" i="28"/>
  <c r="L111" i="28" s="1"/>
  <c r="E283" i="28"/>
  <c r="G102" i="28"/>
  <c r="L102" i="28" s="1"/>
  <c r="H365" i="28"/>
  <c r="E673" i="28"/>
  <c r="G471" i="28"/>
  <c r="L471" i="28" s="1"/>
  <c r="H506" i="28"/>
  <c r="F86" i="28"/>
  <c r="F122" i="28"/>
  <c r="F573" i="28"/>
  <c r="H303" i="28"/>
  <c r="F373" i="28"/>
  <c r="E353" i="28"/>
  <c r="H925" i="28"/>
  <c r="G289" i="28"/>
  <c r="L289" i="28" s="1"/>
  <c r="G478" i="28"/>
  <c r="L478" i="28" s="1"/>
  <c r="E822" i="28"/>
  <c r="G299" i="28"/>
  <c r="L299" i="28" s="1"/>
  <c r="E552" i="28"/>
  <c r="H773" i="28"/>
  <c r="H840" i="28"/>
  <c r="H469" i="28"/>
  <c r="G547" i="28"/>
  <c r="L547" i="28" s="1"/>
  <c r="F912" i="28"/>
  <c r="H932" i="28"/>
  <c r="F701" i="28"/>
  <c r="H106" i="28"/>
  <c r="H820" i="28"/>
  <c r="F250" i="28"/>
  <c r="H864" i="28"/>
  <c r="F159" i="28"/>
  <c r="H327" i="28"/>
  <c r="F144" i="28"/>
  <c r="H415" i="28"/>
  <c r="E71" i="28"/>
  <c r="G696" i="28"/>
  <c r="L696" i="28" s="1"/>
  <c r="G861" i="28"/>
  <c r="L861" i="28" s="1"/>
  <c r="G856" i="28"/>
  <c r="L856" i="28" s="1"/>
  <c r="F222" i="28"/>
  <c r="F838" i="28"/>
  <c r="E878" i="28"/>
  <c r="G857" i="28"/>
  <c r="L857" i="28" s="1"/>
  <c r="H939" i="28"/>
  <c r="G550" i="28"/>
  <c r="L550" i="28" s="1"/>
  <c r="G322" i="28"/>
  <c r="L322" i="28" s="1"/>
  <c r="G809" i="28"/>
  <c r="L809" i="28" s="1"/>
  <c r="G315" i="28"/>
  <c r="L315" i="28" s="1"/>
  <c r="H42" i="28"/>
  <c r="G825" i="28"/>
  <c r="L825" i="28" s="1"/>
  <c r="G134" i="28"/>
  <c r="L134" i="28" s="1"/>
  <c r="E57" i="28"/>
  <c r="E699" i="28"/>
  <c r="H378" i="28"/>
  <c r="E354" i="28"/>
  <c r="E973" i="28"/>
  <c r="H519" i="28"/>
  <c r="G744" i="28"/>
  <c r="L744" i="28" s="1"/>
  <c r="G975" i="28"/>
  <c r="L975" i="28" s="1"/>
  <c r="H501" i="28"/>
  <c r="H451" i="28"/>
  <c r="H454" i="28"/>
  <c r="K454" i="28" s="1"/>
  <c r="E187" i="28"/>
  <c r="F913" i="28"/>
  <c r="H638" i="28"/>
  <c r="E613" i="28"/>
  <c r="F254" i="28"/>
  <c r="E219" i="28"/>
  <c r="H104" i="28"/>
  <c r="H693" i="28"/>
  <c r="F167" i="28"/>
  <c r="H686" i="28"/>
  <c r="E614" i="28"/>
  <c r="F466" i="28"/>
  <c r="H62" i="28"/>
  <c r="F817" i="28"/>
  <c r="H584" i="28"/>
  <c r="F796" i="28"/>
  <c r="G379" i="28"/>
  <c r="L379" i="28" s="1"/>
  <c r="E388" i="28"/>
  <c r="F284" i="28"/>
  <c r="F999" i="28"/>
  <c r="F405" i="28"/>
  <c r="H948" i="28"/>
  <c r="G991" i="28"/>
  <c r="L991" i="28" s="1"/>
  <c r="H92" i="28"/>
  <c r="E563" i="28"/>
  <c r="F175" i="28"/>
  <c r="H128" i="28"/>
  <c r="F521" i="28"/>
  <c r="E192" i="28"/>
  <c r="F608" i="28"/>
  <c r="E979" i="28"/>
  <c r="H110" i="28"/>
  <c r="K110" i="28" s="1"/>
  <c r="G393" i="28"/>
  <c r="L393" i="28" s="1"/>
  <c r="G648" i="28"/>
  <c r="L648" i="28" s="1"/>
  <c r="H851" i="28"/>
  <c r="E753" i="28"/>
  <c r="H903" i="28"/>
  <c r="G341" i="28"/>
  <c r="L341" i="28" s="1"/>
  <c r="H143" i="28"/>
  <c r="E993" i="28"/>
  <c r="E723" i="28"/>
  <c r="G663" i="28"/>
  <c r="L663" i="28" s="1"/>
  <c r="H149" i="28"/>
  <c r="H133" i="28"/>
  <c r="H182" i="28"/>
  <c r="G449" i="28"/>
  <c r="L449" i="28" s="1"/>
  <c r="E245" i="28"/>
  <c r="F193" i="28"/>
  <c r="G742" i="28"/>
  <c r="L742" i="28" s="1"/>
  <c r="F392" i="28"/>
  <c r="F971" i="28"/>
  <c r="F83" i="28"/>
  <c r="F425" i="28"/>
  <c r="G152" i="28"/>
  <c r="L152" i="28" s="1"/>
  <c r="H794" i="28"/>
  <c r="H474" i="28"/>
  <c r="H435" i="28"/>
  <c r="E477" i="28"/>
  <c r="F896" i="28"/>
  <c r="F325" i="28"/>
  <c r="G95" i="28"/>
  <c r="L95" i="28" s="1"/>
  <c r="F129" i="28"/>
  <c r="H595" i="28"/>
  <c r="F340" i="28"/>
  <c r="E592" i="28"/>
  <c r="E413" i="28"/>
  <c r="E424" i="28"/>
  <c r="H908" i="28"/>
  <c r="E705" i="28"/>
  <c r="E307" i="28"/>
  <c r="E401" i="28"/>
  <c r="H577" i="28"/>
  <c r="H524" i="28"/>
  <c r="H618" i="28"/>
  <c r="F269" i="28"/>
  <c r="H174" i="28"/>
  <c r="G35" i="28"/>
  <c r="L35" i="28" s="1"/>
  <c r="H535" i="28"/>
  <c r="F839" i="28"/>
  <c r="H235" i="28"/>
  <c r="K235" i="28" s="1"/>
  <c r="F100" i="28"/>
  <c r="E347" i="28"/>
  <c r="G622" i="28"/>
  <c r="L622" i="28" s="1"/>
  <c r="E626" i="28"/>
  <c r="E464" i="28"/>
  <c r="G398" i="28"/>
  <c r="L398" i="28" s="1"/>
  <c r="H596" i="28"/>
  <c r="F675" i="28"/>
  <c r="H120" i="28"/>
  <c r="H320" i="28"/>
  <c r="H101" i="28"/>
  <c r="G214" i="28"/>
  <c r="L214" i="28" s="1"/>
  <c r="H276" i="28"/>
  <c r="H385" i="28"/>
  <c r="H56" i="28"/>
  <c r="J56" i="28" s="1"/>
  <c r="G815" i="28"/>
  <c r="L815" i="28" s="1"/>
  <c r="H226" i="28"/>
  <c r="H668" i="28"/>
  <c r="F944" i="28"/>
  <c r="F589" i="28"/>
  <c r="G263" i="28"/>
  <c r="L263" i="28" s="1"/>
  <c r="F480" i="28"/>
  <c r="G829" i="28"/>
  <c r="L829" i="28" s="1"/>
  <c r="E156" i="28"/>
  <c r="H310" i="28"/>
  <c r="H270" i="28"/>
  <c r="G603" i="28"/>
  <c r="L603" i="28" s="1"/>
  <c r="H49" i="28"/>
  <c r="F99" i="28"/>
  <c r="E585" i="28"/>
  <c r="G553" i="28"/>
  <c r="L553" i="28" s="1"/>
  <c r="F138" i="28"/>
  <c r="H142" i="28"/>
  <c r="G476" i="28"/>
  <c r="L476" i="28" s="1"/>
  <c r="E282" i="28"/>
  <c r="H33" i="28"/>
  <c r="E421" i="28"/>
  <c r="H576" i="28"/>
  <c r="F333" i="28"/>
  <c r="H525" i="28"/>
  <c r="G177" i="28"/>
  <c r="L177" i="28" s="1"/>
  <c r="H762" i="28"/>
  <c r="F189" i="28"/>
  <c r="F808" i="28"/>
  <c r="H238" i="28"/>
  <c r="E617" i="28"/>
  <c r="H894" i="28"/>
  <c r="F509" i="28"/>
  <c r="H72" i="28"/>
  <c r="F868" i="28"/>
  <c r="E252" i="28"/>
  <c r="H119" i="28"/>
  <c r="F39" i="28"/>
  <c r="F875" i="28"/>
  <c r="F620" i="28"/>
  <c r="F127" i="28"/>
  <c r="G995" i="28"/>
  <c r="L995" i="28" s="1"/>
  <c r="E262" i="28"/>
  <c r="G556" i="28"/>
  <c r="L556" i="28" s="1"/>
  <c r="F302" i="28"/>
  <c r="E899" i="28"/>
  <c r="G329" i="28"/>
  <c r="L329" i="28" s="1"/>
  <c r="E221" i="28"/>
  <c r="F768" i="28"/>
  <c r="E763" i="28"/>
  <c r="E406" i="28"/>
  <c r="G625" i="28"/>
  <c r="L625" i="28" s="1"/>
  <c r="E877" i="28"/>
  <c r="F305" i="28"/>
  <c r="G286" i="28"/>
  <c r="L286" i="28" s="1"/>
  <c r="E417" i="28"/>
  <c r="H551" i="28"/>
  <c r="G484" i="28"/>
  <c r="L484" i="28" s="1"/>
  <c r="F495" i="28"/>
  <c r="G986" i="28"/>
  <c r="L986" i="28" s="1"/>
  <c r="H185" i="28"/>
  <c r="E789" i="28"/>
  <c r="E48" i="28"/>
  <c r="G633" i="28"/>
  <c r="L633" i="28" s="1"/>
  <c r="H645" i="28"/>
  <c r="J645" i="28" s="1"/>
  <c r="H758" i="28"/>
  <c r="E926" i="28"/>
  <c r="H431" i="28"/>
  <c r="G681" i="28"/>
  <c r="L681" i="28" s="1"/>
  <c r="H712" i="28"/>
  <c r="G123" i="28"/>
  <c r="L123" i="28" s="1"/>
  <c r="G674" i="28"/>
  <c r="L674" i="28" s="1"/>
  <c r="E718" i="28"/>
  <c r="H218" i="28"/>
  <c r="F609" i="28"/>
  <c r="F381" i="28"/>
  <c r="H958" i="28"/>
  <c r="G629" i="28"/>
  <c r="L629" i="28" s="1"/>
  <c r="H934" i="28"/>
  <c r="E326" i="28"/>
  <c r="H125" i="28"/>
  <c r="J125" i="28" s="1"/>
  <c r="H860" i="28"/>
  <c r="H241" i="28"/>
  <c r="E514" i="28"/>
  <c r="E94" i="28"/>
  <c r="G599" i="28"/>
  <c r="L599" i="28" s="1"/>
  <c r="F941" i="28"/>
  <c r="F593" i="28"/>
  <c r="G191" i="28"/>
  <c r="L191" i="28" s="1"/>
  <c r="G872" i="28"/>
  <c r="L872" i="28" s="1"/>
  <c r="G954" i="28"/>
  <c r="L954" i="28" s="1"/>
  <c r="F989" i="28"/>
  <c r="F89" i="28"/>
  <c r="F604" i="28"/>
  <c r="E983" i="28"/>
  <c r="H344" i="28"/>
  <c r="F806" i="28"/>
  <c r="H317" i="28"/>
  <c r="E93" i="28"/>
  <c r="H461" i="28"/>
  <c r="E450" i="28"/>
  <c r="F937" i="28"/>
  <c r="E892" i="28"/>
  <c r="F933" i="28"/>
  <c r="E498" i="28"/>
  <c r="G775" i="28"/>
  <c r="L775" i="28" s="1"/>
  <c r="G734" i="28"/>
  <c r="L734" i="28" s="1"/>
  <c r="E520" i="28"/>
  <c r="F408" i="28"/>
  <c r="F682" i="28"/>
  <c r="E301" i="28"/>
  <c r="H987" i="28"/>
  <c r="E988" i="28"/>
  <c r="E453" i="28"/>
  <c r="E32" i="28"/>
  <c r="F581" i="28"/>
  <c r="E805" i="28"/>
  <c r="E275" i="28"/>
  <c r="E630" i="28"/>
  <c r="G184" i="28"/>
  <c r="L184" i="28" s="1"/>
  <c r="E368" i="28"/>
  <c r="E50" i="28"/>
  <c r="H602" i="28"/>
  <c r="H679" i="28"/>
  <c r="H204" i="28"/>
  <c r="H179" i="28"/>
  <c r="G852" i="28"/>
  <c r="L852" i="28" s="1"/>
  <c r="E397" i="28"/>
  <c r="E77" i="28"/>
  <c r="E162" i="28"/>
  <c r="F719" i="28"/>
  <c r="F929" i="28"/>
  <c r="F249" i="28"/>
  <c r="E767" i="28"/>
  <c r="G587" i="28"/>
  <c r="L587" i="28" s="1"/>
  <c r="H410" i="28"/>
  <c r="F434" i="28"/>
  <c r="F901" i="28"/>
  <c r="F802" i="28"/>
  <c r="G571" i="28"/>
  <c r="L571" i="28" s="1"/>
  <c r="G918" i="28"/>
  <c r="L918" i="28" s="1"/>
  <c r="F812" i="28"/>
  <c r="G150" i="28"/>
  <c r="L150" i="28" s="1"/>
  <c r="H885" i="28"/>
  <c r="F442" i="28"/>
  <c r="G793" i="28"/>
  <c r="L793" i="28" s="1"/>
  <c r="F652" i="28"/>
  <c r="G137" i="28"/>
  <c r="L137" i="28" s="1"/>
  <c r="H332" i="28"/>
  <c r="G757" i="28"/>
  <c r="L757" i="28" s="1"/>
  <c r="E717" i="28"/>
  <c r="H323" i="28"/>
  <c r="H43" i="28"/>
  <c r="G976" i="28"/>
  <c r="L976" i="28" s="1"/>
  <c r="E107" i="28"/>
  <c r="G574" i="28"/>
  <c r="L574" i="28" s="1"/>
  <c r="F694" i="28"/>
  <c r="F436" i="28"/>
  <c r="H196" i="28"/>
  <c r="F714" i="28"/>
  <c r="E895" i="28"/>
  <c r="E888" i="28"/>
  <c r="G51" i="28"/>
  <c r="L51" i="28" s="1"/>
  <c r="H826" i="28"/>
  <c r="F158" i="28"/>
  <c r="E316" i="28"/>
  <c r="F527" i="28"/>
  <c r="G414" i="28"/>
  <c r="L414" i="28" s="1"/>
  <c r="E294" i="28"/>
  <c r="E376" i="28"/>
  <c r="E765" i="28"/>
  <c r="H671" i="28"/>
  <c r="H848" i="28"/>
  <c r="H962" i="28"/>
  <c r="F678" i="28"/>
  <c r="F684" i="28"/>
  <c r="E683" i="28"/>
  <c r="G748" i="28"/>
  <c r="L748" i="28" s="1"/>
  <c r="H887" i="28"/>
  <c r="E800" i="28"/>
  <c r="E644" i="28"/>
  <c r="F612" i="28"/>
  <c r="G63" i="28"/>
  <c r="L63" i="28" s="1"/>
  <c r="H290" i="28"/>
  <c r="H309" i="28"/>
  <c r="H898" i="28"/>
  <c r="F166" i="28"/>
  <c r="H751" i="28"/>
  <c r="F803" i="28"/>
  <c r="G810" i="28"/>
  <c r="L810" i="28" s="1"/>
  <c r="F342" i="28"/>
  <c r="F403" i="28"/>
  <c r="H488" i="28"/>
  <c r="K488" i="28" s="1"/>
  <c r="H963" i="28"/>
  <c r="E416" i="28"/>
  <c r="G953" i="28"/>
  <c r="L953" i="28" s="1"/>
  <c r="F507" i="28"/>
  <c r="H662" i="28"/>
  <c r="H728" i="28"/>
  <c r="G188" i="28"/>
  <c r="L188" i="28" s="1"/>
  <c r="G352" i="28"/>
  <c r="L352" i="28" s="1"/>
  <c r="E905" i="28"/>
  <c r="G883" i="28"/>
  <c r="L883" i="28" s="1"/>
  <c r="H533" i="28"/>
  <c r="G787" i="28"/>
  <c r="L787" i="28" s="1"/>
  <c r="E153" i="28"/>
  <c r="E257" i="28"/>
  <c r="G532" i="28"/>
  <c r="L532" i="28" s="1"/>
  <c r="E559" i="28"/>
  <c r="G940" i="28"/>
  <c r="L940" i="28" s="1"/>
  <c r="H660" i="28"/>
  <c r="E463" i="28"/>
  <c r="E615" i="28"/>
  <c r="E202" i="28"/>
  <c r="F537" i="28"/>
  <c r="E945" i="28"/>
  <c r="E942" i="28"/>
  <c r="F446" i="28"/>
  <c r="F426" i="28"/>
  <c r="E760" i="28"/>
  <c r="H990" i="28"/>
  <c r="H886" i="28"/>
  <c r="F201" i="28"/>
  <c r="H750" i="28"/>
  <c r="F881" i="28"/>
  <c r="H966" i="28"/>
  <c r="H981" i="28"/>
  <c r="E374" i="28"/>
  <c r="F715" i="28"/>
  <c r="E357" i="28"/>
  <c r="G183" i="28"/>
  <c r="L183" i="28" s="1"/>
  <c r="G578" i="28"/>
  <c r="L578" i="28" s="1"/>
  <c r="E74" i="28"/>
  <c r="G672" i="28"/>
  <c r="L672" i="28" s="1"/>
  <c r="F371" i="28"/>
  <c r="H313" i="28"/>
  <c r="F409" i="28"/>
  <c r="F819" i="28"/>
  <c r="E499" i="28"/>
  <c r="G641" i="28"/>
  <c r="L641" i="28" s="1"/>
  <c r="G443" i="28"/>
  <c r="L443" i="28" s="1"/>
  <c r="E429" i="28"/>
  <c r="E755" i="28"/>
  <c r="H781" i="28"/>
  <c r="F173" i="28"/>
  <c r="H639" i="28"/>
  <c r="E481" i="28"/>
  <c r="F636" i="28"/>
  <c r="G631" i="28"/>
  <c r="L631" i="28" s="1"/>
  <c r="G616" i="28"/>
  <c r="L616" i="28" s="1"/>
  <c r="H669" i="28"/>
  <c r="G658" i="28"/>
  <c r="L658" i="28" s="1"/>
  <c r="G960" i="28"/>
  <c r="L960" i="28" s="1"/>
  <c r="F287" i="28"/>
  <c r="G298" i="28"/>
  <c r="L298" i="28" s="1"/>
  <c r="G670" i="28"/>
  <c r="L670" i="28" s="1"/>
  <c r="G505" i="28"/>
  <c r="L505" i="28" s="1"/>
  <c r="F293" i="28"/>
  <c r="E199" i="28"/>
  <c r="H40" i="28"/>
  <c r="G711" i="28"/>
  <c r="L711" i="28" s="1"/>
  <c r="F117" i="28"/>
  <c r="F831" i="28"/>
  <c r="F841" i="28"/>
  <c r="H703" i="28"/>
  <c r="H557" i="28"/>
  <c r="E727" i="28"/>
  <c r="E813" i="28"/>
  <c r="F821" i="28"/>
  <c r="G300" i="28"/>
  <c r="L300" i="28" s="1"/>
  <c r="H914" i="28"/>
  <c r="H511" i="28"/>
  <c r="H64" i="28"/>
  <c r="K64" i="28" s="1"/>
  <c r="F980" i="28"/>
  <c r="F534" i="28"/>
  <c r="G783" i="28"/>
  <c r="L783" i="28" s="1"/>
  <c r="F583" i="28"/>
  <c r="G55" i="28"/>
  <c r="L55" i="28" s="1"/>
  <c r="H355" i="28"/>
  <c r="H771" i="28"/>
  <c r="G216" i="28"/>
  <c r="L216" i="28" s="1"/>
  <c r="G383" i="28"/>
  <c r="L383" i="28" s="1"/>
  <c r="H970" i="28"/>
  <c r="H41" i="28"/>
  <c r="E637" i="28"/>
  <c r="H236" i="28"/>
  <c r="H890" i="28"/>
  <c r="E190" i="28"/>
  <c r="H291" i="28"/>
  <c r="E136" i="28"/>
  <c r="H720" i="28"/>
  <c r="F497" i="28"/>
  <c r="F549" i="28"/>
  <c r="G350" i="28"/>
  <c r="L350" i="28" s="1"/>
  <c r="G321" i="28"/>
  <c r="L321" i="28" s="1"/>
  <c r="F754" i="28"/>
  <c r="F382" i="28"/>
  <c r="E623" i="28"/>
  <c r="G84" i="28"/>
  <c r="L84" i="28" s="1"/>
  <c r="F206" i="28"/>
  <c r="H624" i="28"/>
  <c r="H924" i="28"/>
  <c r="G140" i="28"/>
  <c r="L140" i="28" s="1"/>
  <c r="E358" i="28"/>
  <c r="E490" i="28"/>
  <c r="H433" i="28"/>
  <c r="G169" i="28"/>
  <c r="L169" i="28" s="1"/>
  <c r="F265" i="28"/>
  <c r="E665" i="28"/>
  <c r="G654" i="28"/>
  <c r="L654" i="28" s="1"/>
  <c r="E850" i="28"/>
  <c r="G448" i="28"/>
  <c r="L448" i="28" s="1"/>
  <c r="F456" i="28"/>
  <c r="H157" i="28"/>
  <c r="G460" i="28"/>
  <c r="L460" i="28" s="1"/>
  <c r="F165" i="28"/>
  <c r="G418" i="28"/>
  <c r="L418" i="28" s="1"/>
  <c r="F148" i="28"/>
  <c r="E121" i="28"/>
  <c r="E139" i="28"/>
  <c r="E985" i="28"/>
  <c r="G331" i="28"/>
  <c r="L331" i="28" s="1"/>
  <c r="F786" i="28"/>
  <c r="G930" i="28"/>
  <c r="L930" i="28" s="1"/>
  <c r="F38" i="28"/>
  <c r="H31" i="28"/>
  <c r="H30" i="28"/>
  <c r="H8" i="28"/>
  <c r="G9" i="28"/>
  <c r="L9" i="28" s="1"/>
  <c r="E25" i="28"/>
  <c r="F17" i="28"/>
  <c r="E7" i="28"/>
  <c r="F11" i="28"/>
  <c r="E26" i="28"/>
  <c r="E22" i="28"/>
  <c r="G19" i="28"/>
  <c r="L19" i="28" s="1"/>
  <c r="G28" i="28"/>
  <c r="L28" i="28" s="1"/>
  <c r="E15" i="28"/>
  <c r="G27" i="28"/>
  <c r="L27" i="28" s="1"/>
  <c r="G29" i="28"/>
  <c r="L29" i="28" s="1"/>
  <c r="E16" i="28"/>
  <c r="H12" i="28"/>
  <c r="H20" i="28"/>
  <c r="H14" i="28"/>
  <c r="H10" i="28"/>
  <c r="G4" i="28"/>
  <c r="L4" i="28" s="1"/>
  <c r="G24" i="28"/>
  <c r="L24" i="28" s="1"/>
  <c r="H3" i="28"/>
  <c r="E18" i="28"/>
  <c r="G21" i="28"/>
  <c r="L21" i="28" s="1"/>
  <c r="G23" i="28"/>
  <c r="L23" i="28" s="1"/>
  <c r="F5" i="28"/>
  <c r="G13" i="28"/>
  <c r="L13" i="28" s="1"/>
  <c r="F6" i="28"/>
  <c r="G2" i="28"/>
  <c r="L2" i="28" s="1"/>
  <c r="L441" i="28"/>
  <c r="G126" i="28"/>
  <c r="E446" i="28"/>
  <c r="H446" i="28"/>
  <c r="F804" i="28"/>
  <c r="G446" i="28"/>
  <c r="H804" i="28"/>
  <c r="E804" i="28"/>
  <c r="G619" i="28"/>
  <c r="E619" i="28"/>
  <c r="H359" i="28"/>
  <c r="E359" i="28"/>
  <c r="F619" i="28"/>
  <c r="F359" i="28"/>
  <c r="G433" i="28"/>
  <c r="F433" i="28"/>
  <c r="E433" i="28"/>
  <c r="E654" i="28"/>
  <c r="H654" i="28"/>
  <c r="F654" i="28"/>
  <c r="H29" i="28"/>
  <c r="E29" i="28"/>
  <c r="F29" i="28"/>
  <c r="H735" i="28"/>
  <c r="E735" i="28"/>
  <c r="F324" i="28"/>
  <c r="F401" i="28"/>
  <c r="G707" i="28"/>
  <c r="G324" i="28"/>
  <c r="H324" i="28"/>
  <c r="F707" i="28"/>
  <c r="E707" i="28"/>
  <c r="G735" i="28"/>
  <c r="H191" i="28"/>
  <c r="E191" i="28"/>
  <c r="G962" i="28"/>
  <c r="F962" i="28"/>
  <c r="E962" i="28"/>
  <c r="H148" i="28"/>
  <c r="G148" i="28"/>
  <c r="E148" i="28"/>
  <c r="F191" i="28"/>
  <c r="F685" i="28"/>
  <c r="G401" i="28"/>
  <c r="G655" i="28"/>
  <c r="F655" i="28"/>
  <c r="H655" i="28"/>
  <c r="F103" i="28"/>
  <c r="E103" i="28"/>
  <c r="G103" i="28"/>
  <c r="E881" i="28"/>
  <c r="G881" i="28"/>
  <c r="H685" i="28"/>
  <c r="E685" i="28"/>
  <c r="H401" i="28"/>
  <c r="H881" i="28"/>
  <c r="F51" i="28"/>
  <c r="E213" i="28"/>
  <c r="G213" i="28"/>
  <c r="H51" i="28"/>
  <c r="E51" i="28"/>
  <c r="H213" i="28"/>
  <c r="H690" i="28"/>
  <c r="F950" i="28"/>
  <c r="F643" i="28"/>
  <c r="E643" i="28"/>
  <c r="H643" i="28"/>
  <c r="E922" i="28"/>
  <c r="F932" i="28"/>
  <c r="G950" i="28"/>
  <c r="G519" i="28"/>
  <c r="E932" i="28"/>
  <c r="G932" i="28"/>
  <c r="H448" i="28"/>
  <c r="G396" i="28"/>
  <c r="F519" i="28"/>
  <c r="E519" i="28"/>
  <c r="F951" i="28"/>
  <c r="H951" i="28"/>
  <c r="E950" i="28"/>
  <c r="E951" i="28"/>
  <c r="E690" i="28"/>
  <c r="F690" i="28"/>
  <c r="G296" i="28"/>
  <c r="H922" i="28"/>
  <c r="F922" i="28"/>
  <c r="F396" i="28"/>
  <c r="E396" i="28"/>
  <c r="F492" i="28"/>
  <c r="E492" i="28"/>
  <c r="H492" i="28"/>
  <c r="G530" i="28"/>
  <c r="F462" i="28"/>
  <c r="E599" i="28"/>
  <c r="G865" i="28"/>
  <c r="F530" i="28"/>
  <c r="H530" i="28"/>
  <c r="H462" i="28"/>
  <c r="F599" i="28"/>
  <c r="H599" i="28"/>
  <c r="H865" i="28"/>
  <c r="E865" i="28"/>
  <c r="E462" i="28"/>
  <c r="G928" i="28"/>
  <c r="E928" i="28"/>
  <c r="F2" i="28"/>
  <c r="F750" i="28"/>
  <c r="H527" i="28"/>
  <c r="G163" i="28"/>
  <c r="E163" i="28"/>
  <c r="F764" i="28"/>
  <c r="E750" i="28"/>
  <c r="H163" i="28"/>
  <c r="F453" i="28"/>
  <c r="G453" i="28"/>
  <c r="H453" i="28"/>
  <c r="G750" i="28"/>
  <c r="G764" i="28"/>
  <c r="E764" i="28"/>
  <c r="H2" i="28"/>
  <c r="F546" i="28"/>
  <c r="H296" i="28"/>
  <c r="F739" i="28"/>
  <c r="G739" i="28"/>
  <c r="F478" i="28"/>
  <c r="E478" i="28"/>
  <c r="H928" i="28"/>
  <c r="F448" i="28"/>
  <c r="G527" i="28"/>
  <c r="E448" i="28"/>
  <c r="F814" i="28"/>
  <c r="G272" i="28"/>
  <c r="E739" i="28"/>
  <c r="F296" i="28"/>
  <c r="E236" i="28"/>
  <c r="F236" i="28"/>
  <c r="E687" i="28"/>
  <c r="E295" i="28"/>
  <c r="G10" i="28"/>
  <c r="H318" i="28"/>
  <c r="F687" i="28"/>
  <c r="E708" i="28"/>
  <c r="G708" i="28"/>
  <c r="F734" i="28"/>
  <c r="H734" i="28"/>
  <c r="E231" i="28"/>
  <c r="F231" i="28"/>
  <c r="G814" i="28"/>
  <c r="H478" i="28"/>
  <c r="E527" i="28"/>
  <c r="F272" i="28"/>
  <c r="E814" i="28"/>
  <c r="H708" i="28"/>
  <c r="E303" i="28"/>
  <c r="F303" i="28"/>
  <c r="G303" i="28"/>
  <c r="E734" i="28"/>
  <c r="G231" i="28"/>
  <c r="F898" i="28"/>
  <c r="H340" i="28"/>
  <c r="H608" i="28"/>
  <c r="F470" i="28"/>
  <c r="E298" i="28"/>
  <c r="H486" i="28"/>
  <c r="H636" i="28"/>
  <c r="G202" i="28"/>
  <c r="H918" i="28"/>
  <c r="E636" i="28"/>
  <c r="F894" i="28"/>
  <c r="F551" i="28"/>
  <c r="F856" i="28"/>
  <c r="H460" i="28"/>
  <c r="H393" i="28"/>
  <c r="E10" i="28"/>
  <c r="E788" i="28"/>
  <c r="F10" i="28"/>
  <c r="G486" i="28"/>
  <c r="E434" i="28"/>
  <c r="G894" i="28"/>
  <c r="H617" i="28"/>
  <c r="F505" i="28"/>
  <c r="H298" i="28"/>
  <c r="F298" i="28"/>
  <c r="E856" i="28"/>
  <c r="H856" i="28"/>
  <c r="E430" i="28"/>
  <c r="G89" i="28"/>
  <c r="G788" i="28"/>
  <c r="E393" i="28"/>
  <c r="H788" i="28"/>
  <c r="G979" i="28"/>
  <c r="E954" i="28"/>
  <c r="H515" i="28"/>
  <c r="G88" i="28"/>
  <c r="G617" i="28"/>
  <c r="E505" i="28"/>
  <c r="H345" i="28"/>
  <c r="F954" i="28"/>
  <c r="H954" i="28"/>
  <c r="F617" i="28"/>
  <c r="H505" i="28"/>
  <c r="G345" i="28"/>
  <c r="F345" i="28"/>
  <c r="F525" i="28"/>
  <c r="H27" i="28"/>
  <c r="G551" i="28"/>
  <c r="E635" i="28"/>
  <c r="E894" i="28"/>
  <c r="H450" i="28"/>
  <c r="G434" i="28"/>
  <c r="H430" i="28"/>
  <c r="H434" i="28"/>
  <c r="E561" i="28"/>
  <c r="G863" i="28"/>
  <c r="E658" i="28"/>
  <c r="F658" i="28"/>
  <c r="E267" i="28"/>
  <c r="F584" i="28"/>
  <c r="G195" i="28"/>
  <c r="G267" i="28"/>
  <c r="H267" i="28"/>
  <c r="H658" i="28"/>
  <c r="E460" i="28"/>
  <c r="H195" i="28"/>
  <c r="G157" i="28"/>
  <c r="F486" i="28"/>
  <c r="F665" i="28"/>
  <c r="G709" i="28"/>
  <c r="G635" i="28"/>
  <c r="F421" i="28"/>
  <c r="H397" i="28"/>
  <c r="F498" i="28"/>
  <c r="G26" i="28"/>
  <c r="E238" i="28"/>
  <c r="H26" i="28"/>
  <c r="G288" i="28"/>
  <c r="F194" i="28"/>
  <c r="H215" i="28"/>
  <c r="F105" i="28"/>
  <c r="H280" i="28"/>
  <c r="F202" i="28"/>
  <c r="G507" i="28"/>
  <c r="F397" i="28"/>
  <c r="G924" i="28"/>
  <c r="E425" i="28"/>
  <c r="H88" i="28"/>
  <c r="E343" i="28"/>
  <c r="F897" i="28"/>
  <c r="H343" i="28"/>
  <c r="G920" i="28"/>
  <c r="G193" i="28"/>
  <c r="E193" i="28"/>
  <c r="F543" i="28"/>
  <c r="F920" i="28"/>
  <c r="H160" i="28"/>
  <c r="F115" i="28"/>
  <c r="G946" i="28"/>
  <c r="F946" i="28"/>
  <c r="G754" i="28"/>
  <c r="H754" i="28"/>
  <c r="G115" i="28"/>
  <c r="E754" i="28"/>
  <c r="E115" i="28"/>
  <c r="E157" i="28"/>
  <c r="G636" i="28"/>
  <c r="G525" i="28"/>
  <c r="E924" i="28"/>
  <c r="H202" i="28"/>
  <c r="H470" i="28"/>
  <c r="E897" i="28"/>
  <c r="G450" i="28"/>
  <c r="H105" i="28"/>
  <c r="F343" i="28"/>
  <c r="H498" i="28"/>
  <c r="G543" i="28"/>
  <c r="H421" i="28"/>
  <c r="H194" i="28"/>
  <c r="H635" i="28"/>
  <c r="F26" i="28"/>
  <c r="F160" i="28"/>
  <c r="E918" i="28"/>
  <c r="F288" i="28"/>
  <c r="F789" i="28"/>
  <c r="H507" i="28"/>
  <c r="G665" i="28"/>
  <c r="G614" i="28"/>
  <c r="E27" i="28"/>
  <c r="H614" i="28"/>
  <c r="G164" i="28"/>
  <c r="E551" i="28"/>
  <c r="E510" i="28"/>
  <c r="G168" i="28"/>
  <c r="G238" i="28"/>
  <c r="F280" i="28"/>
  <c r="G819" i="28"/>
  <c r="H665" i="28"/>
  <c r="E819" i="28"/>
  <c r="F510" i="28"/>
  <c r="G789" i="28"/>
  <c r="E164" i="28"/>
  <c r="F168" i="28"/>
  <c r="F27" i="28"/>
  <c r="G510" i="28"/>
  <c r="E168" i="28"/>
  <c r="G584" i="28"/>
  <c r="G717" i="28"/>
  <c r="G403" i="28"/>
  <c r="E584" i="28"/>
  <c r="H709" i="28"/>
  <c r="H717" i="28"/>
  <c r="F717" i="28"/>
  <c r="H403" i="28"/>
  <c r="G97" i="28"/>
  <c r="F215" i="28"/>
  <c r="E470" i="28"/>
  <c r="H946" i="28"/>
  <c r="H863" i="28"/>
  <c r="H888" i="28"/>
  <c r="F414" i="28"/>
  <c r="F88" i="28"/>
  <c r="F393" i="28"/>
  <c r="H89" i="28"/>
  <c r="E160" i="28"/>
  <c r="E158" i="28"/>
  <c r="G340" i="28"/>
  <c r="G687" i="28"/>
  <c r="G318" i="28"/>
  <c r="E649" i="28"/>
  <c r="H516" i="28"/>
  <c r="H425" i="28"/>
  <c r="G425" i="28"/>
  <c r="F888" i="28"/>
  <c r="G888" i="28"/>
  <c r="G306" i="28"/>
  <c r="F109" i="28"/>
  <c r="F883" i="28"/>
  <c r="F956" i="28"/>
  <c r="F532" i="28"/>
  <c r="E414" i="28"/>
  <c r="H414" i="28"/>
  <c r="F195" i="28"/>
  <c r="E883" i="28"/>
  <c r="F460" i="28"/>
  <c r="H561" i="28"/>
  <c r="F561" i="28"/>
  <c r="E863" i="28"/>
  <c r="H895" i="28"/>
  <c r="G360" i="28"/>
  <c r="H819" i="28"/>
  <c r="H956" i="28"/>
  <c r="H698" i="28"/>
  <c r="E333" i="28"/>
  <c r="F846" i="28"/>
  <c r="G949" i="28"/>
  <c r="G439" i="28"/>
  <c r="F698" i="28"/>
  <c r="H109" i="28"/>
  <c r="F577" i="28"/>
  <c r="H36" i="28"/>
  <c r="F97" i="28"/>
  <c r="E904" i="28"/>
  <c r="G32" i="28"/>
  <c r="F306" i="28"/>
  <c r="F544" i="28"/>
  <c r="H544" i="28"/>
  <c r="H499" i="28"/>
  <c r="E577" i="28"/>
  <c r="E909" i="28"/>
  <c r="E386" i="28"/>
  <c r="E677" i="28"/>
  <c r="G620" i="28"/>
  <c r="G851" i="28"/>
  <c r="E408" i="28"/>
  <c r="G528" i="28"/>
  <c r="G560" i="28"/>
  <c r="H137" i="28"/>
  <c r="G577" i="28"/>
  <c r="H705" i="28"/>
  <c r="E698" i="28"/>
  <c r="F889" i="28"/>
  <c r="H620" i="28"/>
  <c r="G965" i="28"/>
  <c r="E137" i="28"/>
  <c r="E444" i="28"/>
  <c r="F705" i="28"/>
  <c r="F720" i="28"/>
  <c r="H965" i="28"/>
  <c r="H439" i="28"/>
  <c r="H333" i="28"/>
  <c r="G846" i="28"/>
  <c r="F444" i="28"/>
  <c r="H742" i="28"/>
  <c r="G444" i="28"/>
  <c r="E916" i="28"/>
  <c r="E742" i="28"/>
  <c r="E910" i="28"/>
  <c r="H916" i="28"/>
  <c r="F547" i="28"/>
  <c r="F909" i="28"/>
  <c r="H623" i="28"/>
  <c r="H909" i="28"/>
  <c r="H32" i="28"/>
  <c r="E528" i="28"/>
  <c r="G408" i="28"/>
  <c r="E627" i="28"/>
  <c r="H677" i="28"/>
  <c r="H528" i="28"/>
  <c r="F627" i="28"/>
  <c r="G144" i="28"/>
  <c r="E618" i="28"/>
  <c r="E610" i="28"/>
  <c r="G758" i="28"/>
  <c r="F65" i="28"/>
  <c r="H986" i="28"/>
  <c r="H232" i="28"/>
  <c r="E812" i="28"/>
  <c r="F360" i="28"/>
  <c r="G415" i="28"/>
  <c r="H812" i="28"/>
  <c r="F499" i="28"/>
  <c r="H360" i="28"/>
  <c r="F677" i="28"/>
  <c r="E851" i="28"/>
  <c r="H904" i="28"/>
  <c r="F908" i="28"/>
  <c r="E320" i="28"/>
  <c r="E889" i="28"/>
  <c r="E952" i="28"/>
  <c r="G320" i="28"/>
  <c r="G908" i="28"/>
  <c r="F952" i="28"/>
  <c r="G952" i="28"/>
  <c r="G618" i="28"/>
  <c r="H547" i="28"/>
  <c r="E111" i="28"/>
  <c r="H550" i="28"/>
  <c r="G910" i="28"/>
  <c r="F910" i="28"/>
  <c r="G812" i="28"/>
  <c r="F164" i="28"/>
  <c r="E403" i="28"/>
  <c r="H789" i="28"/>
  <c r="E215" i="28"/>
  <c r="F238" i="28"/>
  <c r="H949" i="28"/>
  <c r="F614" i="28"/>
  <c r="H306" i="28"/>
  <c r="H543" i="28"/>
  <c r="E949" i="28"/>
  <c r="F232" i="28"/>
  <c r="F895" i="28"/>
  <c r="F157" i="28"/>
  <c r="E105" i="28"/>
  <c r="H193" i="28"/>
  <c r="G280" i="28"/>
  <c r="F924" i="28"/>
  <c r="G895" i="28"/>
  <c r="G232" i="28"/>
  <c r="E770" i="28"/>
  <c r="G498" i="28"/>
  <c r="E109" i="28"/>
  <c r="E525" i="28"/>
  <c r="E194" i="28"/>
  <c r="E709" i="28"/>
  <c r="G397" i="28"/>
  <c r="G897" i="28"/>
  <c r="F450" i="28"/>
  <c r="H920" i="28"/>
  <c r="F918" i="28"/>
  <c r="H288" i="28"/>
  <c r="G421" i="28"/>
  <c r="G544" i="28"/>
  <c r="E507" i="28"/>
  <c r="E97" i="28"/>
  <c r="E908" i="28"/>
  <c r="H889" i="28"/>
  <c r="F851" i="28"/>
  <c r="E36" i="28"/>
  <c r="H846" i="28"/>
  <c r="E415" i="28"/>
  <c r="G720" i="28"/>
  <c r="G332" i="28"/>
  <c r="H560" i="28"/>
  <c r="G36" i="28"/>
  <c r="F623" i="28"/>
  <c r="F415" i="28"/>
  <c r="E720" i="28"/>
  <c r="G653" i="28"/>
  <c r="H968" i="28"/>
  <c r="F332" i="28"/>
  <c r="G623" i="28"/>
  <c r="H653" i="28"/>
  <c r="G968" i="28"/>
  <c r="E332" i="28"/>
  <c r="E653" i="28"/>
  <c r="E968" i="28"/>
  <c r="E439" i="28"/>
  <c r="G904" i="28"/>
  <c r="F618" i="28"/>
  <c r="F742" i="28"/>
  <c r="H627" i="28"/>
  <c r="H408" i="28"/>
  <c r="G705" i="28"/>
  <c r="G956" i="28"/>
  <c r="G916" i="28"/>
  <c r="F32" i="28"/>
  <c r="E620" i="28"/>
  <c r="E144" i="28"/>
  <c r="H111" i="28"/>
  <c r="F386" i="28"/>
  <c r="H144" i="28"/>
  <c r="E550" i="28"/>
  <c r="F111" i="28"/>
  <c r="H386" i="28"/>
  <c r="G499" i="28"/>
  <c r="F137" i="28"/>
  <c r="G333" i="28"/>
  <c r="F320" i="28"/>
  <c r="E547" i="28"/>
  <c r="F550" i="28"/>
  <c r="E965" i="28"/>
  <c r="E560" i="28"/>
  <c r="F483" i="28"/>
  <c r="H6" i="28"/>
  <c r="G344" i="28"/>
  <c r="E570" i="28"/>
  <c r="E344" i="28"/>
  <c r="F344" i="28"/>
  <c r="F575" i="28"/>
  <c r="G610" i="28"/>
  <c r="H610" i="28"/>
  <c r="F689" i="28"/>
  <c r="F758" i="28"/>
  <c r="G942" i="28"/>
  <c r="G65" i="28"/>
  <c r="H684" i="28"/>
  <c r="H570" i="28"/>
  <c r="H153" i="28"/>
  <c r="G153" i="28"/>
  <c r="H590" i="28"/>
  <c r="F153" i="28"/>
  <c r="F942" i="28"/>
  <c r="H942" i="28"/>
  <c r="H689" i="28"/>
  <c r="G483" i="28"/>
  <c r="E758" i="28"/>
  <c r="F770" i="28"/>
  <c r="G770" i="28"/>
  <c r="E96" i="28"/>
  <c r="F570" i="28"/>
  <c r="E28" i="28"/>
  <c r="F964" i="28"/>
  <c r="E590" i="28"/>
  <c r="F590" i="28"/>
  <c r="E63" i="28"/>
  <c r="H227" i="28"/>
  <c r="H808" i="28"/>
  <c r="F644" i="28"/>
  <c r="E628" i="28"/>
  <c r="G575" i="28"/>
  <c r="E808" i="28"/>
  <c r="H912" i="28"/>
  <c r="F329" i="28"/>
  <c r="F697" i="28"/>
  <c r="H747" i="28"/>
  <c r="E827" i="28"/>
  <c r="H574" i="28"/>
  <c r="H394" i="28"/>
  <c r="G927" i="28"/>
  <c r="G113" i="28"/>
  <c r="H329" i="28"/>
  <c r="F464" i="28"/>
  <c r="E151" i="28"/>
  <c r="E912" i="28"/>
  <c r="G644" i="28"/>
  <c r="H50" i="28"/>
  <c r="F50" i="28"/>
  <c r="E736" i="28"/>
  <c r="G151" i="28"/>
  <c r="F74" i="28"/>
  <c r="H468" i="28"/>
  <c r="H477" i="28"/>
  <c r="H520" i="28"/>
  <c r="G249" i="28"/>
  <c r="F12" i="28"/>
  <c r="F229" i="28"/>
  <c r="E127" i="28"/>
  <c r="H249" i="28"/>
  <c r="E12" i="28"/>
  <c r="E589" i="28"/>
  <c r="G127" i="28"/>
  <c r="E249" i="28"/>
  <c r="G12" i="28"/>
  <c r="E524" i="28"/>
  <c r="E697" i="28"/>
  <c r="G404" i="28"/>
  <c r="F524" i="28"/>
  <c r="G697" i="28"/>
  <c r="F404" i="28"/>
  <c r="F394" i="28"/>
  <c r="G297" i="28"/>
  <c r="E394" i="28"/>
  <c r="G808" i="28"/>
  <c r="H404" i="28"/>
  <c r="H517" i="28"/>
  <c r="H927" i="28"/>
  <c r="F353" i="28"/>
  <c r="H353" i="28"/>
  <c r="G827" i="28"/>
  <c r="H151" i="28"/>
  <c r="G353" i="28"/>
  <c r="H297" i="28"/>
  <c r="G524" i="28"/>
  <c r="H127" i="28"/>
  <c r="F233" i="28"/>
  <c r="E747" i="28"/>
  <c r="E616" i="28"/>
  <c r="H363" i="28"/>
  <c r="E128" i="28"/>
  <c r="H737" i="28"/>
  <c r="E233" i="28"/>
  <c r="F747" i="28"/>
  <c r="G526" i="28"/>
  <c r="F363" i="28"/>
  <c r="G233" i="28"/>
  <c r="F526" i="28"/>
  <c r="F71" i="28"/>
  <c r="E286" i="28"/>
  <c r="F995" i="28"/>
  <c r="E526" i="28"/>
  <c r="H71" i="28"/>
  <c r="F286" i="28"/>
  <c r="F7" i="28"/>
  <c r="H175" i="28"/>
  <c r="G71" i="28"/>
  <c r="H286" i="28"/>
  <c r="E229" i="28"/>
  <c r="H589" i="28"/>
  <c r="G275" i="28"/>
  <c r="E329" i="28"/>
  <c r="H906" i="28"/>
  <c r="E925" i="28"/>
  <c r="F128" i="28"/>
  <c r="G128" i="28"/>
  <c r="F757" i="28"/>
  <c r="E757" i="28"/>
  <c r="H680" i="28"/>
  <c r="H74" i="28"/>
  <c r="G477" i="28"/>
  <c r="F80" i="28"/>
  <c r="H666" i="28"/>
  <c r="E80" i="28"/>
  <c r="F925" i="28"/>
  <c r="H827" i="28"/>
  <c r="E363" i="28"/>
  <c r="G229" i="28"/>
  <c r="F477" i="28"/>
  <c r="E297" i="28"/>
  <c r="G80" i="28"/>
  <c r="G74" i="28"/>
  <c r="G925" i="28"/>
  <c r="H275" i="28"/>
  <c r="F227" i="28"/>
  <c r="G589" i="28"/>
  <c r="E291" i="28"/>
  <c r="E501" i="28"/>
  <c r="G154" i="28"/>
  <c r="G227" i="28"/>
  <c r="F367" i="28"/>
  <c r="F501" i="28"/>
  <c r="E255" i="28"/>
  <c r="G520" i="28"/>
  <c r="H844" i="28"/>
  <c r="E930" i="28"/>
  <c r="E737" i="28"/>
  <c r="H154" i="28"/>
  <c r="G464" i="28"/>
  <c r="E927" i="28"/>
  <c r="G367" i="28"/>
  <c r="H785" i="28"/>
  <c r="G501" i="28"/>
  <c r="H255" i="28"/>
  <c r="F520" i="28"/>
  <c r="F844" i="28"/>
  <c r="H930" i="28"/>
  <c r="F737" i="28"/>
  <c r="E154" i="28"/>
  <c r="H7" i="28"/>
  <c r="F930" i="28"/>
  <c r="H464" i="28"/>
  <c r="H995" i="28"/>
  <c r="E367" i="28"/>
  <c r="F785" i="28"/>
  <c r="H616" i="28"/>
  <c r="G255" i="28"/>
  <c r="E844" i="28"/>
  <c r="G767" i="28"/>
  <c r="F275" i="28"/>
  <c r="E517" i="28"/>
  <c r="E175" i="28"/>
  <c r="E995" i="28"/>
  <c r="G785" i="28"/>
  <c r="F616" i="28"/>
  <c r="F147" i="28"/>
  <c r="H558" i="28"/>
  <c r="E351" i="28"/>
  <c r="F702" i="28"/>
  <c r="F63" i="28"/>
  <c r="G517" i="28"/>
  <c r="G175" i="28"/>
  <c r="G468" i="28"/>
  <c r="H147" i="28"/>
  <c r="E574" i="28"/>
  <c r="G680" i="28"/>
  <c r="E558" i="28"/>
  <c r="H351" i="28"/>
  <c r="H702" i="28"/>
  <c r="F468" i="28"/>
  <c r="F680" i="28"/>
  <c r="F558" i="28"/>
  <c r="G351" i="28"/>
  <c r="G702" i="28"/>
  <c r="H63" i="28"/>
  <c r="F906" i="28"/>
  <c r="G147" i="28"/>
  <c r="F574" i="28"/>
  <c r="E906" i="28"/>
  <c r="G7" i="28"/>
  <c r="H483" i="28"/>
  <c r="E545" i="28"/>
  <c r="H348" i="28"/>
  <c r="G912" i="28"/>
  <c r="G50" i="28"/>
  <c r="H65" i="28"/>
  <c r="E279" i="28"/>
  <c r="G96" i="28"/>
  <c r="H575" i="28"/>
  <c r="G683" i="28"/>
  <c r="H28" i="28"/>
  <c r="F432" i="28"/>
  <c r="F96" i="28"/>
  <c r="H399" i="28"/>
  <c r="E432" i="28"/>
  <c r="F216" i="28"/>
  <c r="F921" i="28"/>
  <c r="G201" i="28"/>
  <c r="H759" i="28"/>
  <c r="H216" i="28"/>
  <c r="E891" i="28"/>
  <c r="E986" i="28"/>
  <c r="G628" i="28"/>
  <c r="E684" i="28"/>
  <c r="G438" i="28"/>
  <c r="F986" i="28"/>
  <c r="H628" i="28"/>
  <c r="G684" i="28"/>
  <c r="H437" i="28"/>
  <c r="G317" i="28"/>
  <c r="E159" i="28"/>
  <c r="E399" i="28"/>
  <c r="H964" i="28"/>
  <c r="E494" i="28"/>
  <c r="H706" i="28"/>
  <c r="F279" i="28"/>
  <c r="F28" i="28"/>
  <c r="H438" i="28"/>
  <c r="F317" i="28"/>
  <c r="E711" i="28"/>
  <c r="E831" i="28"/>
  <c r="H757" i="28"/>
  <c r="G437" i="28"/>
  <c r="G621" i="28"/>
  <c r="E317" i="28"/>
  <c r="H370" i="28"/>
  <c r="H831" i="28"/>
  <c r="H621" i="28"/>
  <c r="F790" i="28"/>
  <c r="G790" i="28"/>
  <c r="G545" i="28"/>
  <c r="E921" i="28"/>
  <c r="G456" i="28"/>
  <c r="G399" i="28"/>
  <c r="G736" i="28"/>
  <c r="G891" i="28"/>
  <c r="E126" i="28"/>
  <c r="E964" i="28"/>
  <c r="H921" i="28"/>
  <c r="E438" i="28"/>
  <c r="F621" i="28"/>
  <c r="G689" i="28"/>
  <c r="E216" i="28"/>
  <c r="G831" i="28"/>
  <c r="H891" i="28"/>
  <c r="E790" i="28"/>
  <c r="F437" i="28"/>
  <c r="H279" i="28"/>
  <c r="H644" i="28"/>
  <c r="H736" i="28"/>
  <c r="F711" i="28"/>
  <c r="F494" i="28"/>
  <c r="E759" i="28"/>
  <c r="H711" i="28"/>
  <c r="H494" i="28"/>
  <c r="H68" i="28"/>
  <c r="G762" i="28"/>
  <c r="E500" i="28"/>
  <c r="F970" i="28"/>
  <c r="F666" i="28"/>
  <c r="G759" i="28"/>
  <c r="F683" i="28"/>
  <c r="G348" i="28"/>
  <c r="F68" i="28"/>
  <c r="F762" i="28"/>
  <c r="G500" i="28"/>
  <c r="G970" i="28"/>
  <c r="G666" i="28"/>
  <c r="H683" i="28"/>
  <c r="F348" i="28"/>
  <c r="G370" i="28"/>
  <c r="E68" i="28"/>
  <c r="E762" i="28"/>
  <c r="H500" i="28"/>
  <c r="E970" i="28"/>
  <c r="E607" i="28"/>
  <c r="E370" i="28"/>
  <c r="E706" i="28"/>
  <c r="E201" i="28"/>
  <c r="H607" i="28"/>
  <c r="E5" i="28"/>
  <c r="F706" i="28"/>
  <c r="H159" i="28"/>
  <c r="H201" i="28"/>
  <c r="H456" i="28"/>
  <c r="F607" i="28"/>
  <c r="G5" i="28"/>
  <c r="H5" i="28"/>
  <c r="F545" i="28"/>
  <c r="H432" i="28"/>
  <c r="G159" i="28"/>
  <c r="E456" i="28"/>
  <c r="F724" i="28"/>
  <c r="G724" i="28"/>
  <c r="E724" i="28"/>
  <c r="G902" i="28"/>
  <c r="E902" i="28"/>
  <c r="F902" i="28"/>
  <c r="F354" i="28"/>
  <c r="F326" i="28"/>
  <c r="G859" i="28"/>
  <c r="E260" i="28"/>
  <c r="H484" i="28"/>
  <c r="H287" i="28"/>
  <c r="F775" i="28"/>
  <c r="G853" i="28"/>
  <c r="H571" i="28"/>
  <c r="E933" i="28"/>
  <c r="G820" i="28"/>
  <c r="G149" i="28"/>
  <c r="E502" i="28"/>
  <c r="H983" i="28"/>
  <c r="F646" i="28"/>
  <c r="G326" i="28"/>
  <c r="G983" i="28"/>
  <c r="H326" i="28"/>
  <c r="H716" i="28"/>
  <c r="F260" i="28"/>
  <c r="G354" i="28"/>
  <c r="E675" i="28"/>
  <c r="E484" i="28"/>
  <c r="E820" i="28"/>
  <c r="E571" i="28"/>
  <c r="E287" i="28"/>
  <c r="F149" i="28"/>
  <c r="E853" i="28"/>
  <c r="E646" i="28"/>
  <c r="H775" i="28"/>
  <c r="G356" i="28"/>
  <c r="H933" i="28"/>
  <c r="E857" i="28"/>
  <c r="H260" i="28"/>
  <c r="G676" i="28"/>
  <c r="H406" i="28"/>
  <c r="F948" i="28"/>
  <c r="F563" i="28"/>
  <c r="G997" i="28"/>
  <c r="H853" i="28"/>
  <c r="F431" i="28"/>
  <c r="E817" i="28"/>
  <c r="G563" i="28"/>
  <c r="H502" i="28"/>
  <c r="E859" i="28"/>
  <c r="G406" i="28"/>
  <c r="G948" i="28"/>
  <c r="F773" i="28"/>
  <c r="H563" i="28"/>
  <c r="F997" i="28"/>
  <c r="G11" i="28"/>
  <c r="G431" i="28"/>
  <c r="G817" i="28"/>
  <c r="F857" i="28"/>
  <c r="E679" i="28"/>
  <c r="H676" i="28"/>
  <c r="F406" i="28"/>
  <c r="E948" i="28"/>
  <c r="G773" i="28"/>
  <c r="E997" i="28"/>
  <c r="E11" i="28"/>
  <c r="E431" i="28"/>
  <c r="H817" i="28"/>
  <c r="G679" i="28"/>
  <c r="E112" i="28"/>
  <c r="F638" i="28"/>
  <c r="G66" i="28"/>
  <c r="G112" i="28"/>
  <c r="E638" i="28"/>
  <c r="E676" i="28"/>
  <c r="E773" i="28"/>
  <c r="F84" i="28"/>
  <c r="H11" i="28"/>
  <c r="E72" i="28"/>
  <c r="F859" i="28"/>
  <c r="G933" i="28"/>
  <c r="H857" i="28"/>
  <c r="F66" i="28"/>
  <c r="F112" i="28"/>
  <c r="G638" i="28"/>
  <c r="F540" i="28"/>
  <c r="F548" i="28"/>
  <c r="H84" i="28"/>
  <c r="E220" i="28"/>
  <c r="G72" i="28"/>
  <c r="H354" i="28"/>
  <c r="G774" i="28"/>
  <c r="H540" i="28"/>
  <c r="E548" i="28"/>
  <c r="E557" i="28"/>
  <c r="E84" i="28"/>
  <c r="G596" i="28"/>
  <c r="G220" i="28"/>
  <c r="F72" i="28"/>
  <c r="E66" i="28"/>
  <c r="E426" i="28"/>
  <c r="F774" i="28"/>
  <c r="E540" i="28"/>
  <c r="G548" i="28"/>
  <c r="F557" i="28"/>
  <c r="F886" i="28"/>
  <c r="E596" i="28"/>
  <c r="F220" i="28"/>
  <c r="F679" i="28"/>
  <c r="G104" i="28"/>
  <c r="H426" i="28"/>
  <c r="E774" i="28"/>
  <c r="G557" i="28"/>
  <c r="E886" i="28"/>
  <c r="H937" i="28"/>
  <c r="F108" i="28"/>
  <c r="F596" i="28"/>
  <c r="F107" i="28"/>
  <c r="G886" i="28"/>
  <c r="E108" i="28"/>
  <c r="G107" i="28"/>
  <c r="H646" i="28"/>
  <c r="G426" i="28"/>
  <c r="E937" i="28"/>
  <c r="E104" i="28"/>
  <c r="H991" i="28"/>
  <c r="F283" i="28"/>
  <c r="G937" i="28"/>
  <c r="G108" i="28"/>
  <c r="H497" i="28"/>
  <c r="H107" i="28"/>
  <c r="E149" i="28"/>
  <c r="F104" i="28"/>
  <c r="F716" i="28"/>
  <c r="E991" i="28"/>
  <c r="G283" i="28"/>
  <c r="H675" i="28"/>
  <c r="E497" i="28"/>
  <c r="F356" i="28"/>
  <c r="H126" i="28"/>
  <c r="F983" i="28"/>
  <c r="G716" i="28"/>
  <c r="F991" i="28"/>
  <c r="H283" i="28"/>
  <c r="G675" i="28"/>
  <c r="F484" i="28"/>
  <c r="F820" i="28"/>
  <c r="F571" i="28"/>
  <c r="G497" i="28"/>
  <c r="H356" i="28"/>
  <c r="G287" i="28"/>
  <c r="E775" i="28"/>
  <c r="G166" i="28"/>
  <c r="F767" i="28"/>
  <c r="H741" i="28"/>
  <c r="F295" i="28"/>
  <c r="G295" i="28"/>
  <c r="E212" i="28"/>
  <c r="H252" i="28"/>
  <c r="E807" i="28"/>
  <c r="H212" i="28"/>
  <c r="G252" i="28"/>
  <c r="F771" i="28"/>
  <c r="F212" i="28"/>
  <c r="E771" i="28"/>
  <c r="F650" i="28"/>
  <c r="G723" i="28"/>
  <c r="G316" i="28"/>
  <c r="F723" i="28"/>
  <c r="E418" i="28"/>
  <c r="H723" i="28"/>
  <c r="G293" i="28"/>
  <c r="E340" i="28"/>
  <c r="E516" i="28"/>
  <c r="F602" i="28"/>
  <c r="E293" i="28"/>
  <c r="G371" i="28"/>
  <c r="F430" i="28"/>
  <c r="H641" i="28"/>
  <c r="E89" i="28"/>
  <c r="E427" i="28"/>
  <c r="E445" i="28"/>
  <c r="F876" i="28"/>
  <c r="H883" i="28"/>
  <c r="H272" i="28"/>
  <c r="E6" i="28"/>
  <c r="F291" i="28"/>
  <c r="F641" i="28"/>
  <c r="E2" i="28"/>
  <c r="H979" i="28"/>
  <c r="F174" i="28"/>
  <c r="F120" i="28"/>
  <c r="F660" i="28"/>
  <c r="F427" i="28"/>
  <c r="F445" i="28"/>
  <c r="E876" i="28"/>
  <c r="G6" i="28"/>
  <c r="G291" i="28"/>
  <c r="E641" i="28"/>
  <c r="F979" i="28"/>
  <c r="G174" i="28"/>
  <c r="E120" i="28"/>
  <c r="E660" i="28"/>
  <c r="H546" i="28"/>
  <c r="G427" i="28"/>
  <c r="H445" i="28"/>
  <c r="G876" i="28"/>
  <c r="H868" i="28"/>
  <c r="G120" i="28"/>
  <c r="E546" i="28"/>
  <c r="F368" i="28"/>
  <c r="G868" i="28"/>
  <c r="E174" i="28"/>
  <c r="G660" i="28"/>
  <c r="F502" i="28"/>
  <c r="G368" i="28"/>
  <c r="E868" i="28"/>
  <c r="F8" i="28"/>
  <c r="G515" i="28"/>
  <c r="H368" i="28"/>
  <c r="E113" i="28"/>
  <c r="E515" i="28"/>
  <c r="H187" i="28"/>
  <c r="H113" i="28"/>
  <c r="H371" i="28"/>
  <c r="G187" i="28"/>
  <c r="E371" i="28"/>
  <c r="F187" i="28"/>
  <c r="G8" i="28"/>
  <c r="H806" i="28"/>
  <c r="G657" i="28"/>
  <c r="H650" i="28"/>
  <c r="E898" i="28"/>
  <c r="H418" i="28"/>
  <c r="E602" i="28"/>
  <c r="G741" i="28"/>
  <c r="G158" i="28"/>
  <c r="H649" i="28"/>
  <c r="E166" i="28"/>
  <c r="H316" i="28"/>
  <c r="H807" i="28"/>
  <c r="F252" i="28"/>
  <c r="H293" i="28"/>
  <c r="G771" i="28"/>
  <c r="H767" i="28"/>
  <c r="E318" i="28"/>
  <c r="G236" i="28"/>
  <c r="G516" i="28"/>
  <c r="G92" i="28"/>
  <c r="F192" i="28"/>
  <c r="F934" i="28"/>
  <c r="H192" i="28"/>
  <c r="G858" i="28"/>
  <c r="E247" i="28"/>
  <c r="E472" i="28"/>
  <c r="F780" i="28"/>
  <c r="H941" i="28"/>
  <c r="G595" i="28"/>
  <c r="G75" i="28"/>
  <c r="F835" i="28"/>
  <c r="F725" i="28"/>
  <c r="F469" i="28"/>
  <c r="F139" i="28"/>
  <c r="E581" i="28"/>
  <c r="E914" i="28"/>
  <c r="F92" i="28"/>
  <c r="G934" i="28"/>
  <c r="G192" i="28"/>
  <c r="F858" i="28"/>
  <c r="G247" i="28"/>
  <c r="G472" i="28"/>
  <c r="H780" i="28"/>
  <c r="G941" i="28"/>
  <c r="F595" i="28"/>
  <c r="H75" i="28"/>
  <c r="H835" i="28"/>
  <c r="H725" i="28"/>
  <c r="E469" i="28"/>
  <c r="H139" i="28"/>
  <c r="G581" i="28"/>
  <c r="G914" i="28"/>
  <c r="E92" i="28"/>
  <c r="H247" i="28"/>
  <c r="F472" i="28"/>
  <c r="G780" i="28"/>
  <c r="E941" i="28"/>
  <c r="E595" i="28"/>
  <c r="E75" i="28"/>
  <c r="G835" i="28"/>
  <c r="G725" i="28"/>
  <c r="G469" i="28"/>
  <c r="G139" i="28"/>
  <c r="H581" i="28"/>
  <c r="F914" i="28"/>
  <c r="E934" i="28"/>
  <c r="F204" i="28"/>
  <c r="H663" i="28"/>
  <c r="H926" i="28"/>
  <c r="E885" i="28"/>
  <c r="H534" i="28"/>
  <c r="H234" i="28"/>
  <c r="E230" i="28"/>
  <c r="E858" i="28"/>
  <c r="G204" i="28"/>
  <c r="E663" i="28"/>
  <c r="F926" i="28"/>
  <c r="F885" i="28"/>
  <c r="G534" i="28"/>
  <c r="G234" i="28"/>
  <c r="H230" i="28"/>
  <c r="F663" i="28"/>
  <c r="G926" i="28"/>
  <c r="G885" i="28"/>
  <c r="E534" i="28"/>
  <c r="F234" i="28"/>
  <c r="G230" i="28"/>
  <c r="E204" i="28"/>
  <c r="E608" i="28"/>
  <c r="G806" i="28"/>
  <c r="E657" i="28"/>
  <c r="G608" i="28"/>
  <c r="E806" i="28"/>
  <c r="F657" i="28"/>
  <c r="G650" i="28"/>
  <c r="G898" i="28"/>
  <c r="F418" i="28"/>
  <c r="G602" i="28"/>
  <c r="F741" i="28"/>
  <c r="H158" i="28"/>
  <c r="G649" i="28"/>
  <c r="H166" i="28"/>
  <c r="F316" i="28"/>
  <c r="G807" i="28"/>
  <c r="E49" i="28"/>
  <c r="G31" i="28"/>
  <c r="E31" i="28"/>
  <c r="F31" i="28"/>
  <c r="G49" i="28"/>
  <c r="F49" i="28"/>
  <c r="E8" i="28"/>
  <c r="G998" i="28"/>
  <c r="F188" i="28"/>
  <c r="F603" i="28"/>
  <c r="G513" i="28"/>
  <c r="H732" i="28"/>
  <c r="F892" i="28"/>
  <c r="G410" i="28"/>
  <c r="H821" i="28"/>
  <c r="E998" i="28"/>
  <c r="H481" i="28"/>
  <c r="G203" i="28"/>
  <c r="G893" i="28"/>
  <c r="H899" i="28"/>
  <c r="G429" i="28"/>
  <c r="F987" i="28"/>
  <c r="E377" i="28"/>
  <c r="E177" i="28"/>
  <c r="G549" i="28"/>
  <c r="G208" i="28"/>
  <c r="G136" i="28"/>
  <c r="E671" i="28"/>
  <c r="H999" i="28"/>
  <c r="G999" i="28"/>
  <c r="E999" i="28"/>
  <c r="H177" i="28"/>
  <c r="H136" i="28"/>
  <c r="E410" i="28"/>
  <c r="H203" i="28"/>
  <c r="F732" i="28"/>
  <c r="G671" i="28"/>
  <c r="F998" i="28"/>
  <c r="E188" i="28"/>
  <c r="G481" i="28"/>
  <c r="H377" i="28"/>
  <c r="E203" i="28"/>
  <c r="G732" i="28"/>
  <c r="F177" i="28"/>
  <c r="F136" i="28"/>
  <c r="F410" i="28"/>
  <c r="F671" i="28"/>
  <c r="F377" i="28"/>
  <c r="F813" i="28"/>
  <c r="H188" i="28"/>
  <c r="F481" i="28"/>
  <c r="H813" i="28"/>
  <c r="E504" i="28"/>
  <c r="F176" i="28"/>
  <c r="F782" i="28"/>
  <c r="G647" i="28"/>
  <c r="F13" i="28"/>
  <c r="G813" i="28"/>
  <c r="E13" i="28"/>
  <c r="G504" i="28"/>
  <c r="E176" i="28"/>
  <c r="E782" i="28"/>
  <c r="E647" i="28"/>
  <c r="H13" i="28"/>
  <c r="H504" i="28"/>
  <c r="H176" i="28"/>
  <c r="G782" i="28"/>
  <c r="F647" i="28"/>
  <c r="G936" i="28"/>
  <c r="G119" i="28"/>
  <c r="H480" i="28"/>
  <c r="E523" i="28"/>
  <c r="E797" i="28"/>
  <c r="F936" i="28"/>
  <c r="F119" i="28"/>
  <c r="G480" i="28"/>
  <c r="G523" i="28"/>
  <c r="H797" i="28"/>
  <c r="G485" i="28"/>
  <c r="E90" i="28"/>
  <c r="F387" i="28"/>
  <c r="E218" i="28"/>
  <c r="E529" i="28"/>
  <c r="F319" i="28"/>
  <c r="E936" i="28"/>
  <c r="E119" i="28"/>
  <c r="E480" i="28"/>
  <c r="H523" i="28"/>
  <c r="G797" i="28"/>
  <c r="E485" i="28"/>
  <c r="F90" i="28"/>
  <c r="G387" i="28"/>
  <c r="F218" i="28"/>
  <c r="H529" i="28"/>
  <c r="G319" i="28"/>
  <c r="H485" i="28"/>
  <c r="G90" i="28"/>
  <c r="E387" i="28"/>
  <c r="G218" i="28"/>
  <c r="F529" i="28"/>
  <c r="E319" i="28"/>
  <c r="H593" i="28"/>
  <c r="G593" i="28"/>
  <c r="F565" i="28"/>
  <c r="H336" i="28"/>
  <c r="G899" i="28"/>
  <c r="G821" i="28"/>
  <c r="H892" i="28"/>
  <c r="H603" i="28"/>
  <c r="E987" i="28"/>
  <c r="H513" i="28"/>
  <c r="F429" i="28"/>
  <c r="E549" i="28"/>
  <c r="E893" i="28"/>
  <c r="E208" i="28"/>
  <c r="F37" i="28"/>
  <c r="E593" i="28"/>
  <c r="F899" i="28"/>
  <c r="E821" i="28"/>
  <c r="G892" i="28"/>
  <c r="E603" i="28"/>
  <c r="G987" i="28"/>
  <c r="F513" i="28"/>
  <c r="H429" i="28"/>
  <c r="H549" i="28"/>
  <c r="H893" i="28"/>
  <c r="F208" i="28"/>
  <c r="G37" i="28"/>
  <c r="E565" i="28"/>
  <c r="F336" i="28"/>
  <c r="H565" i="28"/>
  <c r="G336" i="28"/>
  <c r="E37" i="28"/>
  <c r="E866" i="28"/>
  <c r="H866" i="28"/>
  <c r="G866" i="28"/>
  <c r="H518" i="28"/>
  <c r="E518" i="28"/>
  <c r="F518" i="28"/>
  <c r="E532" i="28"/>
  <c r="H532" i="28"/>
  <c r="G241" i="28"/>
  <c r="F241" i="28"/>
  <c r="E241" i="28"/>
  <c r="H189" i="28"/>
  <c r="G240" i="28"/>
  <c r="E240" i="28"/>
  <c r="E189" i="28"/>
  <c r="H240" i="28"/>
  <c r="G189" i="28"/>
  <c r="E766" i="28"/>
  <c r="F766" i="28"/>
  <c r="G766" i="28"/>
  <c r="H257" i="28"/>
  <c r="F257" i="28"/>
  <c r="G257" i="28"/>
  <c r="H688" i="28"/>
  <c r="E688" i="28"/>
  <c r="G688" i="28"/>
  <c r="F98" i="28"/>
  <c r="F372" i="28"/>
  <c r="E269" i="28"/>
  <c r="G269" i="28"/>
  <c r="H269" i="28"/>
  <c r="G98" i="28"/>
  <c r="H372" i="28"/>
  <c r="H98" i="28"/>
  <c r="E372" i="28"/>
  <c r="F592" i="28"/>
  <c r="H592" i="28"/>
  <c r="G592" i="28"/>
  <c r="E183" i="28"/>
  <c r="H183" i="28"/>
  <c r="F183" i="28"/>
  <c r="H457" i="28"/>
  <c r="H190" i="28"/>
  <c r="F190" i="28"/>
  <c r="G190" i="28"/>
  <c r="G210" i="28"/>
  <c r="F210" i="28"/>
  <c r="E235" i="28"/>
  <c r="F235" i="28"/>
  <c r="F457" i="28"/>
  <c r="G1000" i="28"/>
  <c r="E488" i="28"/>
  <c r="H210" i="28"/>
  <c r="F578" i="28"/>
  <c r="F488" i="28"/>
  <c r="F15" i="28"/>
  <c r="H629" i="28"/>
  <c r="F629" i="28"/>
  <c r="E1000" i="28"/>
  <c r="G488" i="28"/>
  <c r="E325" i="28"/>
  <c r="G235" i="28"/>
  <c r="H940" i="28"/>
  <c r="F1000" i="28"/>
  <c r="G325" i="28"/>
  <c r="E457" i="28"/>
  <c r="H325" i="28"/>
  <c r="E578" i="28"/>
  <c r="H578" i="28"/>
  <c r="H138" i="28"/>
  <c r="H15" i="28"/>
  <c r="E382" i="28"/>
  <c r="G15" i="28"/>
  <c r="F87" i="28"/>
  <c r="E87" i="28"/>
  <c r="G87" i="28"/>
  <c r="E629" i="28"/>
  <c r="G382" i="28"/>
  <c r="H209" i="28"/>
  <c r="H382" i="28"/>
  <c r="G209" i="28"/>
  <c r="F209" i="28"/>
  <c r="E896" i="28"/>
  <c r="H896" i="28"/>
  <c r="G896" i="28"/>
  <c r="G18" i="28"/>
  <c r="H18" i="28"/>
  <c r="F18" i="28"/>
  <c r="F691" i="28"/>
  <c r="G778" i="28"/>
  <c r="H691" i="28"/>
  <c r="H778" i="28"/>
  <c r="E691" i="28"/>
  <c r="F778" i="28"/>
  <c r="H585" i="28"/>
  <c r="F585" i="28"/>
  <c r="H265" i="28"/>
  <c r="G664" i="28"/>
  <c r="G265" i="28"/>
  <c r="E265" i="28"/>
  <c r="E940" i="28"/>
  <c r="F664" i="28"/>
  <c r="F985" i="28"/>
  <c r="F940" i="28"/>
  <c r="E664" i="28"/>
  <c r="G686" i="28"/>
  <c r="H381" i="28"/>
  <c r="G381" i="28"/>
  <c r="E381" i="28"/>
  <c r="E138" i="28"/>
  <c r="E542" i="28"/>
  <c r="H542" i="28"/>
  <c r="F542" i="28"/>
  <c r="E567" i="28"/>
  <c r="F322" i="28"/>
  <c r="H537" i="28"/>
  <c r="G567" i="28"/>
  <c r="E14" i="28"/>
  <c r="H567" i="28"/>
  <c r="E537" i="28"/>
  <c r="E686" i="28"/>
  <c r="F686" i="28"/>
  <c r="F977" i="28"/>
  <c r="G223" i="28"/>
  <c r="E726" i="28"/>
  <c r="F223" i="28"/>
  <c r="H977" i="28"/>
  <c r="H726" i="28"/>
  <c r="H167" i="28"/>
  <c r="F476" i="28"/>
  <c r="F634" i="28"/>
  <c r="E476" i="28"/>
  <c r="E634" i="28"/>
  <c r="F726" i="28"/>
  <c r="H476" i="28"/>
  <c r="H634" i="28"/>
  <c r="G585" i="28"/>
  <c r="G977" i="28"/>
  <c r="H223" i="28"/>
  <c r="E167" i="28"/>
  <c r="H322" i="28"/>
  <c r="E322" i="28"/>
  <c r="F615" i="28"/>
  <c r="G138" i="28"/>
  <c r="G615" i="28"/>
  <c r="H482" i="28"/>
  <c r="E482" i="28"/>
  <c r="H615" i="28"/>
  <c r="E864" i="28"/>
  <c r="F482" i="28"/>
  <c r="G167" i="28"/>
  <c r="H440" i="28"/>
  <c r="G85" i="28"/>
  <c r="G576" i="28"/>
  <c r="G985" i="28"/>
  <c r="G864" i="28"/>
  <c r="H392" i="28"/>
  <c r="E825" i="28"/>
  <c r="E576" i="28"/>
  <c r="E944" i="28"/>
  <c r="F864" i="28"/>
  <c r="G392" i="28"/>
  <c r="E566" i="28"/>
  <c r="F503" i="28"/>
  <c r="E110" i="28"/>
  <c r="H503" i="28"/>
  <c r="G503" i="28"/>
  <c r="E829" i="28"/>
  <c r="G237" i="28"/>
  <c r="F829" i="28"/>
  <c r="H829" i="28"/>
  <c r="F237" i="28"/>
  <c r="E237" i="28"/>
  <c r="G539" i="28"/>
  <c r="F539" i="28"/>
  <c r="H539" i="28"/>
  <c r="H871" i="28"/>
  <c r="E871" i="28"/>
  <c r="G871" i="28"/>
  <c r="E256" i="28"/>
  <c r="H640" i="28"/>
  <c r="H803" i="28"/>
  <c r="E440" i="28"/>
  <c r="G803" i="28"/>
  <c r="E803" i="28"/>
  <c r="G440" i="28"/>
  <c r="E640" i="28"/>
  <c r="G642" i="28"/>
  <c r="H86" i="28"/>
  <c r="H642" i="28"/>
  <c r="F244" i="28"/>
  <c r="H358" i="28"/>
  <c r="H976" i="28"/>
  <c r="G358" i="28"/>
  <c r="F358" i="28"/>
  <c r="G179" i="28"/>
  <c r="F976" i="28"/>
  <c r="G640" i="28"/>
  <c r="E976" i="28"/>
  <c r="H129" i="28"/>
  <c r="F179" i="28"/>
  <c r="H915" i="28"/>
  <c r="G86" i="28"/>
  <c r="G244" i="28"/>
  <c r="E86" i="28"/>
  <c r="E915" i="28"/>
  <c r="E244" i="28"/>
  <c r="G225" i="28"/>
  <c r="E179" i="28"/>
  <c r="G915" i="28"/>
  <c r="F454" i="28"/>
  <c r="E642" i="28"/>
  <c r="F538" i="28"/>
  <c r="F264" i="28"/>
  <c r="E538" i="28"/>
  <c r="H264" i="28"/>
  <c r="G538" i="28"/>
  <c r="G264" i="28"/>
  <c r="H985" i="28"/>
  <c r="E969" i="28"/>
  <c r="G969" i="28"/>
  <c r="F969" i="28"/>
  <c r="E284" i="28"/>
  <c r="H284" i="28"/>
  <c r="G284" i="28"/>
  <c r="G400" i="28"/>
  <c r="E400" i="28"/>
  <c r="H400" i="28"/>
  <c r="E171" i="28"/>
  <c r="H944" i="28"/>
  <c r="G419" i="28"/>
  <c r="G944" i="28"/>
  <c r="G816" i="28"/>
  <c r="F77" i="28"/>
  <c r="E263" i="28"/>
  <c r="F378" i="28"/>
  <c r="E419" i="28"/>
  <c r="E840" i="28"/>
  <c r="F419" i="28"/>
  <c r="H263" i="28"/>
  <c r="G378" i="28"/>
  <c r="F263" i="28"/>
  <c r="E378" i="28"/>
  <c r="E423" i="28"/>
  <c r="E816" i="28"/>
  <c r="H816" i="28"/>
  <c r="H171" i="28"/>
  <c r="G423" i="28"/>
  <c r="F576" i="28"/>
  <c r="G454" i="28"/>
  <c r="F313" i="28"/>
  <c r="E392" i="28"/>
  <c r="F874" i="28"/>
  <c r="F171" i="28"/>
  <c r="H423" i="28"/>
  <c r="F825" i="28"/>
  <c r="G874" i="28"/>
  <c r="E981" i="28"/>
  <c r="G380" i="28"/>
  <c r="F380" i="28"/>
  <c r="G110" i="28"/>
  <c r="F110" i="28"/>
  <c r="E670" i="28"/>
  <c r="E659" i="28"/>
  <c r="G271" i="28"/>
  <c r="F670" i="28"/>
  <c r="F659" i="28"/>
  <c r="H670" i="28"/>
  <c r="H659" i="28"/>
  <c r="F271" i="28"/>
  <c r="E271" i="28"/>
  <c r="F259" i="28"/>
  <c r="G673" i="28"/>
  <c r="E259" i="28"/>
  <c r="H673" i="28"/>
  <c r="E60" i="28"/>
  <c r="H259" i="28"/>
  <c r="F673" i="28"/>
  <c r="E134" i="28"/>
  <c r="G919" i="28"/>
  <c r="F784" i="28"/>
  <c r="G713" i="28"/>
  <c r="E495" i="28"/>
  <c r="H862" i="28"/>
  <c r="E250" i="28"/>
  <c r="F198" i="28"/>
  <c r="F474" i="28"/>
  <c r="G205" i="28"/>
  <c r="H843" i="28"/>
  <c r="G606" i="28"/>
  <c r="F473" i="28"/>
  <c r="E869" i="28"/>
  <c r="G14" i="28"/>
  <c r="E474" i="28"/>
  <c r="H495" i="28"/>
  <c r="G495" i="28"/>
  <c r="F862" i="28"/>
  <c r="E198" i="28"/>
  <c r="G391" i="28"/>
  <c r="G473" i="28"/>
  <c r="G967" i="28"/>
  <c r="F713" i="28"/>
  <c r="E606" i="28"/>
  <c r="E205" i="28"/>
  <c r="H713" i="28"/>
  <c r="G862" i="28"/>
  <c r="H198" i="28"/>
  <c r="F535" i="28"/>
  <c r="H633" i="28"/>
  <c r="G966" i="28"/>
  <c r="H289" i="28"/>
  <c r="H473" i="28"/>
  <c r="F14" i="28"/>
  <c r="H869" i="28"/>
  <c r="H181" i="28"/>
  <c r="G878" i="28"/>
  <c r="F181" i="28"/>
  <c r="E843" i="28"/>
  <c r="H606" i="28"/>
  <c r="E467" i="28"/>
  <c r="H861" i="28"/>
  <c r="F289" i="28"/>
  <c r="F205" i="28"/>
  <c r="G181" i="28"/>
  <c r="F282" i="28"/>
  <c r="E289" i="28"/>
  <c r="H388" i="28"/>
  <c r="F134" i="28"/>
  <c r="G818" i="28"/>
  <c r="E784" i="28"/>
  <c r="F967" i="28"/>
  <c r="F566" i="28"/>
  <c r="E967" i="28"/>
  <c r="F493" i="28"/>
  <c r="G537" i="28"/>
  <c r="H85" i="28"/>
  <c r="F369" i="28"/>
  <c r="E572" i="28"/>
  <c r="G369" i="28"/>
  <c r="H369" i="28"/>
  <c r="G572" i="28"/>
  <c r="F572" i="28"/>
  <c r="F988" i="28"/>
  <c r="G988" i="28"/>
  <c r="H988" i="28"/>
  <c r="E454" i="28"/>
  <c r="H391" i="28"/>
  <c r="G840" i="28"/>
  <c r="G839" i="28"/>
  <c r="H459" i="28"/>
  <c r="G313" i="28"/>
  <c r="F308" i="28"/>
  <c r="G436" i="28"/>
  <c r="E308" i="28"/>
  <c r="F315" i="28"/>
  <c r="E169" i="28"/>
  <c r="E313" i="28"/>
  <c r="H308" i="28"/>
  <c r="H947" i="28"/>
  <c r="H700" i="28"/>
  <c r="H315" i="28"/>
  <c r="G245" i="28"/>
  <c r="E535" i="28"/>
  <c r="F981" i="28"/>
  <c r="H346" i="28"/>
  <c r="H625" i="28"/>
  <c r="H825" i="28"/>
  <c r="G535" i="28"/>
  <c r="E47" i="28"/>
  <c r="G981" i="28"/>
  <c r="G388" i="28"/>
  <c r="F787" i="28"/>
  <c r="E947" i="28"/>
  <c r="G947" i="28"/>
  <c r="E700" i="28"/>
  <c r="G493" i="28"/>
  <c r="F245" i="28"/>
  <c r="H566" i="28"/>
  <c r="H493" i="28"/>
  <c r="H245" i="28"/>
  <c r="F388" i="28"/>
  <c r="G165" i="28"/>
  <c r="G459" i="28"/>
  <c r="E315" i="28"/>
  <c r="H436" i="28"/>
  <c r="G346" i="28"/>
  <c r="F625" i="28"/>
  <c r="F346" i="28"/>
  <c r="E625" i="28"/>
  <c r="F225" i="28"/>
  <c r="G77" i="28"/>
  <c r="E129" i="28"/>
  <c r="F633" i="28"/>
  <c r="E459" i="28"/>
  <c r="H169" i="28"/>
  <c r="F169" i="28"/>
  <c r="F700" i="28"/>
  <c r="E225" i="28"/>
  <c r="H77" i="28"/>
  <c r="G129" i="28"/>
  <c r="E633" i="28"/>
  <c r="F391" i="28"/>
  <c r="G474" i="28"/>
  <c r="F23" i="28"/>
  <c r="H311" i="28"/>
  <c r="H102" i="28"/>
  <c r="F258" i="28"/>
  <c r="G47" i="28"/>
  <c r="H47" i="28"/>
  <c r="E509" i="28"/>
  <c r="F840" i="28"/>
  <c r="E311" i="28"/>
  <c r="E4" i="28"/>
  <c r="H134" i="28"/>
  <c r="F843" i="28"/>
  <c r="G294" i="28"/>
  <c r="F294" i="28"/>
  <c r="H294" i="28"/>
  <c r="E217" i="28"/>
  <c r="H913" i="28"/>
  <c r="F834" i="28"/>
  <c r="G913" i="28"/>
  <c r="E479" i="28"/>
  <c r="H479" i="28"/>
  <c r="F769" i="28"/>
  <c r="G769" i="28"/>
  <c r="E769" i="28"/>
  <c r="H4" i="28"/>
  <c r="F4" i="28"/>
  <c r="H23" i="28"/>
  <c r="E23" i="28"/>
  <c r="E600" i="28"/>
  <c r="F479" i="28"/>
  <c r="E913" i="28"/>
  <c r="F102" i="28"/>
  <c r="G253" i="28"/>
  <c r="H509" i="28"/>
  <c r="E776" i="28"/>
  <c r="G509" i="28"/>
  <c r="H776" i="28"/>
  <c r="E379" i="28"/>
  <c r="F718" i="28"/>
  <c r="E872" i="28"/>
  <c r="H211" i="28"/>
  <c r="H875" i="28"/>
  <c r="F740" i="28"/>
  <c r="G718" i="28"/>
  <c r="F848" i="28"/>
  <c r="F411" i="28"/>
  <c r="E117" i="28"/>
  <c r="E290" i="28"/>
  <c r="H832" i="28"/>
  <c r="H718" i="28"/>
  <c r="F872" i="28"/>
  <c r="E211" i="28"/>
  <c r="G875" i="28"/>
  <c r="F379" i="28"/>
  <c r="G848" i="28"/>
  <c r="E836" i="28"/>
  <c r="G211" i="28"/>
  <c r="E19" i="28"/>
  <c r="E848" i="28"/>
  <c r="H206" i="28"/>
  <c r="E411" i="28"/>
  <c r="F290" i="28"/>
  <c r="E875" i="28"/>
  <c r="G52" i="28"/>
  <c r="H411" i="28"/>
  <c r="E196" i="28"/>
  <c r="F196" i="28"/>
  <c r="G917" i="28"/>
  <c r="F162" i="28"/>
  <c r="G99" i="28"/>
  <c r="E99" i="28"/>
  <c r="G258" i="28"/>
  <c r="G695" i="28"/>
  <c r="E228" i="28"/>
  <c r="F674" i="28"/>
  <c r="H258" i="28"/>
  <c r="E695" i="28"/>
  <c r="G228" i="28"/>
  <c r="H674" i="28"/>
  <c r="H228" i="28"/>
  <c r="F990" i="28"/>
  <c r="E990" i="28"/>
  <c r="E966" i="28"/>
  <c r="E839" i="28"/>
  <c r="H839" i="28"/>
  <c r="H99" i="28"/>
  <c r="F695" i="28"/>
  <c r="E917" i="28"/>
  <c r="F917" i="28"/>
  <c r="G989" i="28"/>
  <c r="H874" i="28"/>
  <c r="E327" i="28"/>
  <c r="F364" i="28"/>
  <c r="G281" i="28"/>
  <c r="H989" i="28"/>
  <c r="F428" i="28"/>
  <c r="F304" i="28"/>
  <c r="E648" i="28"/>
  <c r="E44" i="28"/>
  <c r="F327" i="28"/>
  <c r="H648" i="28"/>
  <c r="H304" i="28"/>
  <c r="F648" i="28"/>
  <c r="H362" i="28"/>
  <c r="F44" i="28"/>
  <c r="H678" i="28"/>
  <c r="F522" i="28"/>
  <c r="E266" i="28"/>
  <c r="G522" i="28"/>
  <c r="H44" i="28"/>
  <c r="E522" i="28"/>
  <c r="F52" i="28"/>
  <c r="H170" i="28"/>
  <c r="E554" i="28"/>
  <c r="G882" i="28"/>
  <c r="H52" i="28"/>
  <c r="F751" i="28"/>
  <c r="G57" i="28"/>
  <c r="H141" i="28"/>
  <c r="G141" i="28"/>
  <c r="F463" i="28"/>
  <c r="G463" i="28"/>
  <c r="E882" i="28"/>
  <c r="G887" i="28"/>
  <c r="H379" i="28"/>
  <c r="G727" i="28"/>
  <c r="G802" i="28"/>
  <c r="F721" i="28"/>
  <c r="G772" i="28"/>
  <c r="H597" i="28"/>
  <c r="H564" i="28"/>
  <c r="H854" i="28"/>
  <c r="G67" i="28"/>
  <c r="H823" i="28"/>
  <c r="G838" i="28"/>
  <c r="F772" i="28"/>
  <c r="F861" i="28"/>
  <c r="E802" i="28"/>
  <c r="F299" i="28"/>
  <c r="E564" i="28"/>
  <c r="H802" i="28"/>
  <c r="E299" i="28"/>
  <c r="G564" i="28"/>
  <c r="E861" i="28"/>
  <c r="H299" i="28"/>
  <c r="H622" i="28"/>
  <c r="G178" i="28"/>
  <c r="F703" i="28"/>
  <c r="E622" i="28"/>
  <c r="H178" i="28"/>
  <c r="F140" i="28"/>
  <c r="F993" i="28"/>
  <c r="F622" i="28"/>
  <c r="E305" i="28"/>
  <c r="H772" i="28"/>
  <c r="E178" i="28"/>
  <c r="F341" i="28"/>
  <c r="H140" i="28"/>
  <c r="G993" i="28"/>
  <c r="E900" i="28"/>
  <c r="H305" i="28"/>
  <c r="E341" i="28"/>
  <c r="E140" i="28"/>
  <c r="H993" i="28"/>
  <c r="G826" i="28"/>
  <c r="G900" i="28"/>
  <c r="G305" i="28"/>
  <c r="E826" i="28"/>
  <c r="F900" i="28"/>
  <c r="F823" i="28"/>
  <c r="H341" i="28"/>
  <c r="F826" i="28"/>
  <c r="G823" i="28"/>
  <c r="F854" i="28"/>
  <c r="E597" i="28"/>
  <c r="H67" i="28"/>
  <c r="G854" i="28"/>
  <c r="E838" i="28"/>
  <c r="F727" i="28"/>
  <c r="H850" i="28"/>
  <c r="G597" i="28"/>
  <c r="E67" i="28"/>
  <c r="F919" i="28"/>
  <c r="H838" i="28"/>
  <c r="H727" i="28"/>
  <c r="H919" i="28"/>
  <c r="F890" i="28"/>
  <c r="G832" i="28"/>
  <c r="E787" i="28"/>
  <c r="E832" i="28"/>
  <c r="H787" i="28"/>
  <c r="G3" i="28"/>
  <c r="E436" i="28"/>
  <c r="G824" i="28"/>
  <c r="E587" i="28"/>
  <c r="E824" i="28"/>
  <c r="H467" i="28"/>
  <c r="G467" i="28"/>
  <c r="G407" i="28"/>
  <c r="F311" i="28"/>
  <c r="G389" i="28"/>
  <c r="G16" i="28"/>
  <c r="E389" i="28"/>
  <c r="H389" i="28"/>
  <c r="F24" i="28"/>
  <c r="E751" i="28"/>
  <c r="H364" i="28"/>
  <c r="H555" i="28"/>
  <c r="E980" i="28"/>
  <c r="H242" i="28"/>
  <c r="H992" i="28"/>
  <c r="F580" i="28"/>
  <c r="G784" i="28"/>
  <c r="H961" i="28"/>
  <c r="H221" i="28"/>
  <c r="H594" i="28"/>
  <c r="E496" i="28"/>
  <c r="G251" i="28"/>
  <c r="G20" i="28"/>
  <c r="F594" i="28"/>
  <c r="G580" i="28"/>
  <c r="H559" i="28"/>
  <c r="H250" i="28"/>
  <c r="E580" i="28"/>
  <c r="E961" i="28"/>
  <c r="F461" i="28"/>
  <c r="E20" i="28"/>
  <c r="G731" i="28"/>
  <c r="G364" i="28"/>
  <c r="H59" i="28"/>
  <c r="E251" i="28"/>
  <c r="F878" i="28"/>
  <c r="G282" i="28"/>
  <c r="E182" i="28"/>
  <c r="G250" i="28"/>
  <c r="G699" i="28"/>
  <c r="G961" i="28"/>
  <c r="F20" i="28"/>
  <c r="F541" i="28"/>
  <c r="F992" i="28"/>
  <c r="G224" i="28"/>
  <c r="H282" i="28"/>
  <c r="G182" i="28"/>
  <c r="H60" i="28"/>
  <c r="H541" i="28"/>
  <c r="G738" i="28"/>
  <c r="H217" i="28"/>
  <c r="E541" i="28"/>
  <c r="H583" i="28"/>
  <c r="H786" i="28"/>
  <c r="E362" i="28"/>
  <c r="H455" i="28"/>
  <c r="F184" i="28"/>
  <c r="G455" i="28"/>
  <c r="E818" i="28"/>
  <c r="F506" i="28"/>
  <c r="E834" i="28"/>
  <c r="F362" i="28"/>
  <c r="F447" i="28"/>
  <c r="H335" i="28"/>
  <c r="G196" i="28"/>
  <c r="E184" i="28"/>
  <c r="E447" i="28"/>
  <c r="E85" i="28"/>
  <c r="F455" i="28"/>
  <c r="H818" i="28"/>
  <c r="G834" i="28"/>
  <c r="G304" i="28"/>
  <c r="E989" i="28"/>
  <c r="E678" i="28"/>
  <c r="G170" i="28"/>
  <c r="F281" i="28"/>
  <c r="E721" i="28"/>
  <c r="G506" i="28"/>
  <c r="H266" i="28"/>
  <c r="H882" i="28"/>
  <c r="H463" i="28"/>
  <c r="H413" i="28"/>
  <c r="H248" i="28"/>
  <c r="G162" i="28"/>
  <c r="G384" i="28"/>
  <c r="G327" i="28"/>
  <c r="H34" i="28"/>
  <c r="F182" i="28"/>
  <c r="E994" i="28"/>
  <c r="E435" i="28"/>
  <c r="F186" i="28"/>
  <c r="H301" i="28"/>
  <c r="H531" i="28"/>
  <c r="E248" i="28"/>
  <c r="H376" i="28"/>
  <c r="F123" i="28"/>
  <c r="F435" i="28"/>
  <c r="F301" i="28"/>
  <c r="F994" i="28"/>
  <c r="G301" i="28"/>
  <c r="E390" i="28"/>
  <c r="G376" i="28"/>
  <c r="H554" i="28"/>
  <c r="E123" i="28"/>
  <c r="E384" i="28"/>
  <c r="G994" i="28"/>
  <c r="G435" i="28"/>
  <c r="E186" i="28"/>
  <c r="H447" i="28"/>
  <c r="E118" i="28"/>
  <c r="E531" i="28"/>
  <c r="G116" i="28"/>
  <c r="F248" i="28"/>
  <c r="F376" i="28"/>
  <c r="E383" i="28"/>
  <c r="F531" i="28"/>
  <c r="G938" i="28"/>
  <c r="H422" i="28"/>
  <c r="G34" i="28"/>
  <c r="H694" i="28"/>
  <c r="G751" i="28"/>
  <c r="H184" i="28"/>
  <c r="F285" i="28"/>
  <c r="G533" i="28"/>
  <c r="F94" i="28"/>
  <c r="F938" i="28"/>
  <c r="F422" i="28"/>
  <c r="F613" i="28"/>
  <c r="H837" i="28"/>
  <c r="H604" i="28"/>
  <c r="E276" i="28"/>
  <c r="G30" i="28"/>
  <c r="G554" i="28"/>
  <c r="H162" i="28"/>
  <c r="H186" i="28"/>
  <c r="H156" i="28"/>
  <c r="F312" i="28"/>
  <c r="E938" i="28"/>
  <c r="G422" i="28"/>
  <c r="G613" i="28"/>
  <c r="G837" i="28"/>
  <c r="E604" i="28"/>
  <c r="G276" i="28"/>
  <c r="F30" i="28"/>
  <c r="G390" i="28"/>
  <c r="H384" i="28"/>
  <c r="F390" i="28"/>
  <c r="H123" i="28"/>
  <c r="F34" i="28"/>
  <c r="E837" i="28"/>
  <c r="G285" i="28"/>
  <c r="E533" i="28"/>
  <c r="E810" i="28"/>
  <c r="H719" i="28"/>
  <c r="F59" i="28"/>
  <c r="G873" i="28"/>
  <c r="H285" i="28"/>
  <c r="F533" i="28"/>
  <c r="H810" i="28"/>
  <c r="G719" i="28"/>
  <c r="G312" i="28"/>
  <c r="G41" i="28"/>
  <c r="H613" i="28"/>
  <c r="E704" i="28"/>
  <c r="F276" i="28"/>
  <c r="E30" i="28"/>
  <c r="F365" i="28"/>
  <c r="F704" i="28"/>
  <c r="H53" i="28"/>
  <c r="H612" i="28"/>
  <c r="H465" i="28"/>
  <c r="F873" i="28"/>
  <c r="F810" i="28"/>
  <c r="E719" i="28"/>
  <c r="E59" i="28"/>
  <c r="E428" i="28"/>
  <c r="E873" i="28"/>
  <c r="G678" i="28"/>
  <c r="F41" i="28"/>
  <c r="F170" i="28"/>
  <c r="E281" i="28"/>
  <c r="H721" i="28"/>
  <c r="F266" i="28"/>
  <c r="F887" i="28"/>
  <c r="E53" i="28"/>
  <c r="G428" i="28"/>
  <c r="F270" i="28"/>
  <c r="E312" i="28"/>
  <c r="E41" i="28"/>
  <c r="E887" i="28"/>
  <c r="G53" i="28"/>
  <c r="G850" i="28"/>
  <c r="G122" i="28"/>
  <c r="H122" i="28"/>
  <c r="G703" i="28"/>
  <c r="E703" i="28"/>
  <c r="G722" i="28"/>
  <c r="E722" i="28"/>
  <c r="H722" i="28"/>
  <c r="E890" i="28"/>
  <c r="E487" i="28"/>
  <c r="G890" i="28"/>
  <c r="H161" i="28"/>
  <c r="G83" i="28"/>
  <c r="E274" i="28"/>
  <c r="G161" i="28"/>
  <c r="H701" i="28"/>
  <c r="H274" i="28"/>
  <c r="F161" i="28"/>
  <c r="F661" i="28"/>
  <c r="G701" i="28"/>
  <c r="E701" i="28"/>
  <c r="F274" i="28"/>
  <c r="F441" i="28"/>
  <c r="E342" i="28"/>
  <c r="H441" i="28"/>
  <c r="H487" i="28"/>
  <c r="G342" i="28"/>
  <c r="E441" i="28"/>
  <c r="G569" i="28"/>
  <c r="F645" i="28"/>
  <c r="G451" i="28"/>
  <c r="G114" i="28"/>
  <c r="G487" i="28"/>
  <c r="H342" i="28"/>
  <c r="E451" i="28"/>
  <c r="H114" i="28"/>
  <c r="F637" i="28"/>
  <c r="F451" i="28"/>
  <c r="G637" i="28"/>
  <c r="H637" i="28"/>
  <c r="F850" i="28"/>
  <c r="F54" i="28"/>
  <c r="H54" i="28"/>
  <c r="F791" i="28"/>
  <c r="F973" i="28"/>
  <c r="F738" i="28"/>
  <c r="H867" i="28"/>
  <c r="G555" i="28"/>
  <c r="E380" i="28"/>
  <c r="F879" i="28"/>
  <c r="E82" i="28"/>
  <c r="E116" i="28"/>
  <c r="F824" i="28"/>
  <c r="H872" i="28"/>
  <c r="G568" i="28"/>
  <c r="E268" i="28"/>
  <c r="F511" i="28"/>
  <c r="E385" i="28"/>
  <c r="F307" i="28"/>
  <c r="E605" i="28"/>
  <c r="G594" i="28"/>
  <c r="G604" i="28"/>
  <c r="G880" i="28"/>
  <c r="F555" i="28"/>
  <c r="H738" i="28"/>
  <c r="F251" i="28"/>
  <c r="E335" i="28"/>
  <c r="H980" i="28"/>
  <c r="G42" i="28"/>
  <c r="H116" i="28"/>
  <c r="F943" i="28"/>
  <c r="H268" i="28"/>
  <c r="E511" i="28"/>
  <c r="H307" i="28"/>
  <c r="E583" i="28"/>
  <c r="G801" i="28"/>
  <c r="G60" i="28"/>
  <c r="F591" i="28"/>
  <c r="H256" i="28"/>
  <c r="E796" i="28"/>
  <c r="E102" i="28"/>
  <c r="G776" i="28"/>
  <c r="H35" i="28"/>
  <c r="H253" i="28"/>
  <c r="G270" i="28"/>
  <c r="G290" i="28"/>
  <c r="H222" i="28"/>
  <c r="F141" i="28"/>
  <c r="G121" i="28"/>
  <c r="E801" i="28"/>
  <c r="G357" i="28"/>
  <c r="E728" i="28"/>
  <c r="G792" i="28"/>
  <c r="E124" i="28"/>
  <c r="E506" i="28"/>
  <c r="G704" i="28"/>
  <c r="E971" i="28"/>
  <c r="G413" i="28"/>
  <c r="F586" i="28"/>
  <c r="F836" i="28"/>
  <c r="H591" i="28"/>
  <c r="G996" i="28"/>
  <c r="E692" i="28"/>
  <c r="G256" i="28"/>
  <c r="F601" i="28"/>
  <c r="E334" i="28"/>
  <c r="G796" i="28"/>
  <c r="H855" i="28"/>
  <c r="E35" i="28"/>
  <c r="E270" i="28"/>
  <c r="G222" i="28"/>
  <c r="F121" i="28"/>
  <c r="F357" i="28"/>
  <c r="F728" i="28"/>
  <c r="H792" i="28"/>
  <c r="F124" i="28"/>
  <c r="G971" i="28"/>
  <c r="F35" i="28"/>
  <c r="H796" i="28"/>
  <c r="H357" i="28"/>
  <c r="H971" i="28"/>
  <c r="E586" i="28"/>
  <c r="G591" i="28"/>
  <c r="H121" i="28"/>
  <c r="F490" i="28"/>
  <c r="E239" i="28"/>
  <c r="G586" i="28"/>
  <c r="H562" i="28"/>
  <c r="E165" i="28"/>
  <c r="F935" i="28"/>
  <c r="H38" i="28"/>
  <c r="H836" i="28"/>
  <c r="G639" i="28"/>
  <c r="G923" i="28"/>
  <c r="F239" i="28"/>
  <c r="E224" i="28"/>
  <c r="G562" i="28"/>
  <c r="G38" i="28"/>
  <c r="E81" i="28"/>
  <c r="H755" i="28"/>
  <c r="G869" i="28"/>
  <c r="E963" i="28"/>
  <c r="F25" i="28"/>
  <c r="E779" i="28"/>
  <c r="F61" i="28"/>
  <c r="G911" i="28"/>
  <c r="F172" i="28"/>
  <c r="H878" i="28"/>
  <c r="H347" i="28"/>
  <c r="H117" i="28"/>
  <c r="E214" i="28"/>
  <c r="E352" i="28"/>
  <c r="E632" i="28"/>
  <c r="G805" i="28"/>
  <c r="E24" i="28"/>
  <c r="G490" i="28"/>
  <c r="F217" i="28"/>
  <c r="E781" i="28"/>
  <c r="H746" i="28"/>
  <c r="E598" i="28"/>
  <c r="E828" i="28"/>
  <c r="H409" i="28"/>
  <c r="H165" i="28"/>
  <c r="G239" i="28"/>
  <c r="E786" i="28"/>
  <c r="H935" i="28"/>
  <c r="F335" i="28"/>
  <c r="G980" i="28"/>
  <c r="H801" i="28"/>
  <c r="E740" i="28"/>
  <c r="H740" i="28"/>
  <c r="H489" i="28"/>
  <c r="H601" i="28"/>
  <c r="G334" i="28"/>
  <c r="E222" i="28"/>
  <c r="H957" i="28"/>
  <c r="G124" i="28"/>
  <c r="G692" i="28"/>
  <c r="H25" i="28"/>
  <c r="G855" i="28"/>
  <c r="E562" i="28"/>
  <c r="H692" i="28"/>
  <c r="F911" i="28"/>
  <c r="G935" i="28"/>
  <c r="F668" i="28"/>
  <c r="G755" i="28"/>
  <c r="F963" i="28"/>
  <c r="F779" i="28"/>
  <c r="H61" i="28"/>
  <c r="E911" i="28"/>
  <c r="E172" i="28"/>
  <c r="H352" i="28"/>
  <c r="G632" i="28"/>
  <c r="G62" i="28"/>
  <c r="H805" i="28"/>
  <c r="H24" i="28"/>
  <c r="E656" i="28"/>
  <c r="F781" i="28"/>
  <c r="F746" i="28"/>
  <c r="G598" i="28"/>
  <c r="G69" i="28"/>
  <c r="G786" i="28"/>
  <c r="F833" i="28"/>
  <c r="E253" i="28"/>
  <c r="G496" i="28"/>
  <c r="E38" i="28"/>
  <c r="H996" i="28"/>
  <c r="H334" i="28"/>
  <c r="F352" i="28"/>
  <c r="E792" i="28"/>
  <c r="F996" i="28"/>
  <c r="G25" i="28"/>
  <c r="E601" i="28"/>
  <c r="F347" i="28"/>
  <c r="G117" i="28"/>
  <c r="F632" i="28"/>
  <c r="H490" i="28"/>
  <c r="G781" i="28"/>
  <c r="E746" i="28"/>
  <c r="F224" i="28"/>
  <c r="G81" i="28"/>
  <c r="E206" i="28"/>
  <c r="G668" i="28"/>
  <c r="H81" i="28"/>
  <c r="F755" i="28"/>
  <c r="G963" i="28"/>
  <c r="G779" i="28"/>
  <c r="G61" i="28"/>
  <c r="G172" i="28"/>
  <c r="H879" i="28"/>
  <c r="H587" i="28"/>
  <c r="H752" i="28"/>
  <c r="F62" i="28"/>
  <c r="H82" i="28"/>
  <c r="F805" i="28"/>
  <c r="E568" i="28"/>
  <c r="H598" i="28"/>
  <c r="G385" i="28"/>
  <c r="E833" i="28"/>
  <c r="G221" i="28"/>
  <c r="G583" i="28"/>
  <c r="F221" i="28"/>
  <c r="G728" i="28"/>
  <c r="E855" i="28"/>
  <c r="G867" i="28"/>
  <c r="G206" i="28"/>
  <c r="E668" i="28"/>
  <c r="E879" i="28"/>
  <c r="F587" i="28"/>
  <c r="F752" i="28"/>
  <c r="F9" i="28"/>
  <c r="E62" i="28"/>
  <c r="G82" i="28"/>
  <c r="F568" i="28"/>
  <c r="F268" i="28"/>
  <c r="G511" i="28"/>
  <c r="F385" i="28"/>
  <c r="G307" i="28"/>
  <c r="G833" i="28"/>
  <c r="H573" i="28"/>
  <c r="F867" i="28"/>
  <c r="G131" i="28"/>
  <c r="H199" i="28"/>
  <c r="F672" i="28"/>
  <c r="H449" i="28"/>
  <c r="H443" i="28"/>
  <c r="G302" i="28"/>
  <c r="F349" i="28"/>
  <c r="F761" i="28"/>
  <c r="H350" i="28"/>
  <c r="E95" i="28"/>
  <c r="G461" i="28"/>
  <c r="G958" i="28"/>
  <c r="F731" i="28"/>
  <c r="G409" i="28"/>
  <c r="G756" i="28"/>
  <c r="F262" i="28"/>
  <c r="F95" i="28"/>
  <c r="E461" i="28"/>
  <c r="E958" i="28"/>
  <c r="H731" i="28"/>
  <c r="E409" i="28"/>
  <c r="E569" i="28"/>
  <c r="H756" i="28"/>
  <c r="E350" i="28"/>
  <c r="G262" i="28"/>
  <c r="H302" i="28"/>
  <c r="E992" i="28"/>
  <c r="G207" i="28"/>
  <c r="F569" i="28"/>
  <c r="E449" i="28"/>
  <c r="G645" i="28"/>
  <c r="F350" i="28"/>
  <c r="E349" i="28"/>
  <c r="F207" i="28"/>
  <c r="F449" i="28"/>
  <c r="E645" i="28"/>
  <c r="G349" i="28"/>
  <c r="G710" i="28"/>
  <c r="G48" i="28"/>
  <c r="E710" i="28"/>
  <c r="H207" i="28"/>
  <c r="F48" i="28"/>
  <c r="H710" i="28"/>
  <c r="H48" i="28"/>
  <c r="H118" i="28"/>
  <c r="G94" i="28"/>
  <c r="F45" i="28"/>
  <c r="H714" i="28"/>
  <c r="G118" i="28"/>
  <c r="H94" i="28"/>
  <c r="H656" i="28"/>
  <c r="H45" i="28"/>
  <c r="H458" i="28"/>
  <c r="G714" i="28"/>
  <c r="G465" i="28"/>
  <c r="F156" i="28"/>
  <c r="F656" i="28"/>
  <c r="E45" i="28"/>
  <c r="E458" i="28"/>
  <c r="E714" i="28"/>
  <c r="F458" i="28"/>
  <c r="F465" i="28"/>
  <c r="G156" i="28"/>
  <c r="H95" i="28"/>
  <c r="F958" i="28"/>
  <c r="F756" i="28"/>
  <c r="H262" i="28"/>
  <c r="H672" i="28"/>
  <c r="G365" i="28"/>
  <c r="G694" i="28"/>
  <c r="H83" i="28"/>
  <c r="E114" i="28"/>
  <c r="E749" i="28"/>
  <c r="E365" i="28"/>
  <c r="H57" i="28"/>
  <c r="F753" i="28"/>
  <c r="E83" i="28"/>
  <c r="G749" i="28"/>
  <c r="E132" i="28"/>
  <c r="E17" i="28"/>
  <c r="G753" i="28"/>
  <c r="E798" i="28"/>
  <c r="F749" i="28"/>
  <c r="E135" i="28"/>
  <c r="F132" i="28"/>
  <c r="H753" i="28"/>
  <c r="F798" i="28"/>
  <c r="H135" i="28"/>
  <c r="G132" i="28"/>
  <c r="G39" i="28"/>
  <c r="H798" i="28"/>
  <c r="F135" i="28"/>
  <c r="G512" i="28"/>
  <c r="H292" i="28"/>
  <c r="E694" i="28"/>
  <c r="F793" i="28"/>
  <c r="E39" i="28"/>
  <c r="F292" i="28"/>
  <c r="E793" i="28"/>
  <c r="H39" i="28"/>
  <c r="F733" i="28"/>
  <c r="H246" i="28"/>
  <c r="H793" i="28"/>
  <c r="H733" i="28"/>
  <c r="E246" i="28"/>
  <c r="E733" i="28"/>
  <c r="G246" i="28"/>
  <c r="H46" i="28"/>
  <c r="F78" i="28"/>
  <c r="H905" i="28"/>
  <c r="G693" i="28"/>
  <c r="F794" i="28"/>
  <c r="F46" i="28"/>
  <c r="H466" i="28"/>
  <c r="H145" i="28"/>
  <c r="G78" i="28"/>
  <c r="F693" i="28"/>
  <c r="E794" i="28"/>
  <c r="E624" i="28"/>
  <c r="G46" i="28"/>
  <c r="E466" i="28"/>
  <c r="G145" i="28"/>
  <c r="H78" i="28"/>
  <c r="E612" i="28"/>
  <c r="F905" i="28"/>
  <c r="E693" i="28"/>
  <c r="G794" i="28"/>
  <c r="F624" i="28"/>
  <c r="E761" i="28"/>
  <c r="G466" i="28"/>
  <c r="F145" i="28"/>
  <c r="G905" i="28"/>
  <c r="F57" i="28"/>
  <c r="G624" i="28"/>
  <c r="G761" i="28"/>
  <c r="G612" i="28"/>
  <c r="G54" i="28"/>
  <c r="G600" i="28"/>
  <c r="E795" i="28"/>
  <c r="E681" i="28"/>
  <c r="F600" i="28"/>
  <c r="F681" i="28"/>
  <c r="F152" i="28"/>
  <c r="H681" i="28"/>
  <c r="H152" i="28"/>
  <c r="G765" i="28"/>
  <c r="F984" i="28"/>
  <c r="F73" i="28"/>
  <c r="F849" i="28"/>
  <c r="F765" i="28"/>
  <c r="H984" i="28"/>
  <c r="H73" i="28"/>
  <c r="G412" i="28"/>
  <c r="E849" i="28"/>
  <c r="H765" i="28"/>
  <c r="E984" i="28"/>
  <c r="G73" i="28"/>
  <c r="F412" i="28"/>
  <c r="G849" i="28"/>
  <c r="H412" i="28"/>
  <c r="F361" i="28"/>
  <c r="G76" i="28"/>
  <c r="E361" i="28"/>
  <c r="F76" i="28"/>
  <c r="H361" i="28"/>
  <c r="H76" i="28"/>
  <c r="G559" i="28"/>
  <c r="E715" i="28"/>
  <c r="E64" i="28"/>
  <c r="E180" i="28"/>
  <c r="F214" i="28"/>
  <c r="E752" i="28"/>
  <c r="H699" i="28"/>
  <c r="E142" i="28"/>
  <c r="E131" i="28"/>
  <c r="E155" i="28"/>
  <c r="H254" i="28"/>
  <c r="E639" i="28"/>
  <c r="F496" i="28"/>
  <c r="E748" i="28"/>
  <c r="G715" i="28"/>
  <c r="G64" i="28"/>
  <c r="G180" i="28"/>
  <c r="H214" i="28"/>
  <c r="F699" i="28"/>
  <c r="G142" i="28"/>
  <c r="H131" i="28"/>
  <c r="F338" i="28"/>
  <c r="F155" i="28"/>
  <c r="G254" i="28"/>
  <c r="F639" i="28"/>
  <c r="H715" i="28"/>
  <c r="F64" i="28"/>
  <c r="H180" i="28"/>
  <c r="F712" i="28"/>
  <c r="G347" i="28"/>
  <c r="G972" i="28"/>
  <c r="G133" i="28"/>
  <c r="G40" i="28"/>
  <c r="F142" i="28"/>
  <c r="E338" i="28"/>
  <c r="G155" i="28"/>
  <c r="E254" i="28"/>
  <c r="F70" i="28"/>
  <c r="E682" i="28"/>
  <c r="F559" i="28"/>
  <c r="E712" i="28"/>
  <c r="E972" i="28"/>
  <c r="E133" i="28"/>
  <c r="F40" i="28"/>
  <c r="E278" i="28"/>
  <c r="H744" i="28"/>
  <c r="H338" i="28"/>
  <c r="H960" i="28"/>
  <c r="E70" i="28"/>
  <c r="H314" i="28"/>
  <c r="G242" i="28"/>
  <c r="G682" i="28"/>
  <c r="G712" i="28"/>
  <c r="F972" i="28"/>
  <c r="F133" i="28"/>
  <c r="E40" i="28"/>
  <c r="F278" i="28"/>
  <c r="E744" i="28"/>
  <c r="F960" i="28"/>
  <c r="G70" i="28"/>
  <c r="G314" i="28"/>
  <c r="G489" i="28"/>
  <c r="G278" i="28"/>
  <c r="F744" i="28"/>
  <c r="E939" i="28"/>
  <c r="E960" i="28"/>
  <c r="E314" i="28"/>
  <c r="F489" i="28"/>
  <c r="G939" i="28"/>
  <c r="G662" i="28"/>
  <c r="F130" i="28"/>
  <c r="E901" i="28"/>
  <c r="F413" i="28"/>
  <c r="F143" i="28"/>
  <c r="E553" i="28"/>
  <c r="F101" i="28"/>
  <c r="G945" i="28"/>
  <c r="F939" i="28"/>
  <c r="F662" i="28"/>
  <c r="E130" i="28"/>
  <c r="F277" i="28"/>
  <c r="G800" i="28"/>
  <c r="G901" i="28"/>
  <c r="E101" i="28"/>
  <c r="H945" i="28"/>
  <c r="E662" i="28"/>
  <c r="G130" i="28"/>
  <c r="H321" i="28"/>
  <c r="E185" i="28"/>
  <c r="G277" i="28"/>
  <c r="H800" i="28"/>
  <c r="H901" i="28"/>
  <c r="F553" i="28"/>
  <c r="G101" i="28"/>
  <c r="F945" i="28"/>
  <c r="E321" i="28"/>
  <c r="G185" i="28"/>
  <c r="E277" i="28"/>
  <c r="F800" i="28"/>
  <c r="E143" i="28"/>
  <c r="G143" i="28"/>
  <c r="H553" i="28"/>
  <c r="G416" i="28"/>
  <c r="E173" i="28"/>
  <c r="F321" i="28"/>
  <c r="F185" i="28"/>
  <c r="F56" i="28"/>
  <c r="G822" i="28"/>
  <c r="H417" i="28"/>
  <c r="H978" i="28"/>
  <c r="E573" i="28"/>
  <c r="G573" i="28"/>
  <c r="F42" i="28"/>
  <c r="G957" i="28"/>
  <c r="F416" i="28"/>
  <c r="G173" i="28"/>
  <c r="F828" i="28"/>
  <c r="E56" i="28"/>
  <c r="F822" i="28"/>
  <c r="G417" i="28"/>
  <c r="E978" i="28"/>
  <c r="E42" i="28"/>
  <c r="E957" i="28"/>
  <c r="H416" i="28"/>
  <c r="H173" i="28"/>
  <c r="G828" i="28"/>
  <c r="G56" i="28"/>
  <c r="H822" i="28"/>
  <c r="F417" i="28"/>
  <c r="G978" i="28"/>
  <c r="E830" i="28"/>
  <c r="G424" i="28"/>
  <c r="G799" i="28"/>
  <c r="F799" i="28"/>
  <c r="E799" i="28"/>
  <c r="F3" i="28"/>
  <c r="G943" i="28"/>
  <c r="F69" i="28"/>
  <c r="E407" i="28"/>
  <c r="E3" i="28"/>
  <c r="E943" i="28"/>
  <c r="E69" i="28"/>
  <c r="F407" i="28"/>
  <c r="H16" i="28"/>
  <c r="F667" i="28"/>
  <c r="F16" i="28"/>
  <c r="H424" i="28"/>
  <c r="G667" i="28"/>
  <c r="H300" i="28"/>
  <c r="E667" i="28"/>
  <c r="F300" i="28"/>
  <c r="F975" i="28"/>
  <c r="F760" i="28"/>
  <c r="H471" i="28"/>
  <c r="H508" i="28"/>
  <c r="F125" i="28"/>
  <c r="E300" i="28"/>
  <c r="H975" i="28"/>
  <c r="H877" i="28"/>
  <c r="E309" i="28"/>
  <c r="G811" i="28"/>
  <c r="G760" i="28"/>
  <c r="F471" i="28"/>
  <c r="F508" i="28"/>
  <c r="E125" i="28"/>
  <c r="H405" i="28"/>
  <c r="H730" i="28"/>
  <c r="E975" i="28"/>
  <c r="F309" i="28"/>
  <c r="E811" i="28"/>
  <c r="H760" i="28"/>
  <c r="E471" i="28"/>
  <c r="G508" i="28"/>
  <c r="G125" i="28"/>
  <c r="G405" i="28"/>
  <c r="F730" i="28"/>
  <c r="G877" i="28"/>
  <c r="G309" i="28"/>
  <c r="F811" i="28"/>
  <c r="E405" i="28"/>
  <c r="G730" i="28"/>
  <c r="E743" i="28"/>
  <c r="G200" i="28"/>
  <c r="E884" i="28"/>
  <c r="G743" i="28"/>
  <c r="E200" i="28"/>
  <c r="G884" i="28"/>
  <c r="G536" i="28"/>
  <c r="F323" i="28"/>
  <c r="F552" i="28"/>
  <c r="H743" i="28"/>
  <c r="F339" i="28"/>
  <c r="H959" i="28"/>
  <c r="F200" i="28"/>
  <c r="H884" i="28"/>
  <c r="F536" i="28"/>
  <c r="G323" i="28"/>
  <c r="G552" i="28"/>
  <c r="E672" i="28"/>
  <c r="E339" i="28"/>
  <c r="E959" i="28"/>
  <c r="E536" i="28"/>
  <c r="E323" i="28"/>
  <c r="H552" i="28"/>
  <c r="G339" i="28"/>
  <c r="G959" i="28"/>
  <c r="F877" i="28"/>
  <c r="G146" i="28"/>
  <c r="H768" i="28"/>
  <c r="E43" i="28"/>
  <c r="E146" i="28"/>
  <c r="G768" i="28"/>
  <c r="E674" i="28"/>
  <c r="F966" i="28"/>
  <c r="F383" i="28"/>
  <c r="H383" i="28"/>
  <c r="G990" i="28"/>
  <c r="G626" i="28"/>
  <c r="F626" i="28"/>
  <c r="H626" i="28"/>
  <c r="G841" i="28"/>
  <c r="F763" i="28"/>
  <c r="E631" i="28"/>
  <c r="G982" i="28"/>
  <c r="H331" i="28"/>
  <c r="H197" i="28"/>
  <c r="E651" i="28"/>
  <c r="E841" i="28"/>
  <c r="F783" i="28"/>
  <c r="G219" i="28"/>
  <c r="E556" i="28"/>
  <c r="E197" i="28"/>
  <c r="H841" i="28"/>
  <c r="H783" i="28"/>
  <c r="F219" i="28"/>
  <c r="F420" i="28"/>
  <c r="H556" i="28"/>
  <c r="F631" i="28"/>
  <c r="H982" i="28"/>
  <c r="F331" i="28"/>
  <c r="H651" i="28"/>
  <c r="H631" i="28"/>
  <c r="F982" i="28"/>
  <c r="E331" i="28"/>
  <c r="H955" i="28"/>
  <c r="F197" i="28"/>
  <c r="E355" i="28"/>
  <c r="E783" i="28"/>
  <c r="H219" i="28"/>
  <c r="H420" i="28"/>
  <c r="F556" i="28"/>
  <c r="E955" i="28"/>
  <c r="E420" i="28"/>
  <c r="F845" i="28"/>
  <c r="H146" i="28"/>
  <c r="E768" i="28"/>
  <c r="E845" i="28"/>
  <c r="H682" i="28"/>
  <c r="E242" i="28"/>
  <c r="F748" i="28"/>
  <c r="H748" i="28"/>
  <c r="E100" i="28"/>
  <c r="H611" i="28"/>
  <c r="H395" i="28"/>
  <c r="E395" i="28"/>
  <c r="G395" i="28"/>
  <c r="F443" i="28"/>
  <c r="E302" i="28"/>
  <c r="F424" i="28"/>
  <c r="E366" i="28"/>
  <c r="E512" i="28"/>
  <c r="G366" i="28"/>
  <c r="E452" i="28"/>
  <c r="E33" i="28"/>
  <c r="G521" i="28"/>
  <c r="F366" i="28"/>
  <c r="G452" i="28"/>
  <c r="G33" i="28"/>
  <c r="H521" i="28"/>
  <c r="F452" i="28"/>
  <c r="F33" i="28"/>
  <c r="G588" i="28"/>
  <c r="E521" i="28"/>
  <c r="E588" i="28"/>
  <c r="F588" i="28"/>
  <c r="E661" i="28"/>
  <c r="F630" i="28"/>
  <c r="G661" i="28"/>
  <c r="H630" i="28"/>
  <c r="G630" i="28"/>
  <c r="E609" i="28"/>
  <c r="H261" i="28"/>
  <c r="H609" i="28"/>
  <c r="E261" i="28"/>
  <c r="H17" i="28"/>
  <c r="H512" i="28"/>
  <c r="E491" i="28"/>
  <c r="G609" i="28"/>
  <c r="F261" i="28"/>
  <c r="G17" i="28"/>
  <c r="G355" i="28"/>
  <c r="G43" i="28"/>
  <c r="H763" i="28"/>
  <c r="E611" i="28"/>
  <c r="G328" i="28"/>
  <c r="F355" i="28"/>
  <c r="E106" i="28"/>
  <c r="F43" i="28"/>
  <c r="G763" i="28"/>
  <c r="G611" i="28"/>
  <c r="F337" i="28"/>
  <c r="E328" i="28"/>
  <c r="G106" i="28"/>
  <c r="E243" i="28"/>
  <c r="H337" i="28"/>
  <c r="H328" i="28"/>
  <c r="F106" i="28"/>
  <c r="G243" i="28"/>
  <c r="F243" i="28"/>
  <c r="H398" i="28"/>
  <c r="E273" i="28"/>
  <c r="F398" i="28"/>
  <c r="H273" i="28"/>
  <c r="E398" i="28"/>
  <c r="F273" i="28"/>
  <c r="H830" i="28"/>
  <c r="H973" i="28"/>
  <c r="G830" i="28"/>
  <c r="G973" i="28"/>
  <c r="H815" i="28"/>
  <c r="H809" i="28"/>
  <c r="E815" i="28"/>
  <c r="E582" i="28"/>
  <c r="E809" i="28"/>
  <c r="F22" i="28"/>
  <c r="F582" i="28"/>
  <c r="F809" i="28"/>
  <c r="G22" i="28"/>
  <c r="H22" i="28"/>
  <c r="F795" i="28"/>
  <c r="F226" i="28"/>
  <c r="G903" i="28"/>
  <c r="H442" i="28"/>
  <c r="H795" i="28"/>
  <c r="E226" i="28"/>
  <c r="F903" i="28"/>
  <c r="F860" i="28"/>
  <c r="E442" i="28"/>
  <c r="E696" i="28"/>
  <c r="G226" i="28"/>
  <c r="E903" i="28"/>
  <c r="G860" i="28"/>
  <c r="G442" i="28"/>
  <c r="H696" i="28"/>
  <c r="G729" i="28"/>
  <c r="E860" i="28"/>
  <c r="E729" i="28"/>
  <c r="E152" i="28"/>
  <c r="G652" i="28"/>
  <c r="F491" i="28"/>
  <c r="F651" i="28"/>
  <c r="E337" i="28"/>
  <c r="E777" i="28"/>
  <c r="G373" i="28"/>
  <c r="H652" i="28"/>
  <c r="H373" i="28"/>
  <c r="E652" i="28"/>
  <c r="E292" i="28"/>
  <c r="E373" i="28"/>
  <c r="H907" i="28"/>
  <c r="E907" i="28"/>
  <c r="H402" i="28"/>
  <c r="F907" i="28"/>
  <c r="E402" i="28"/>
  <c r="E475" i="28"/>
  <c r="F402" i="28"/>
  <c r="F475" i="28"/>
  <c r="G475" i="28"/>
  <c r="G845" i="28"/>
  <c r="G955" i="28"/>
  <c r="F777" i="28"/>
  <c r="G777" i="28"/>
  <c r="E870" i="28"/>
  <c r="F880" i="28"/>
  <c r="H880" i="28"/>
  <c r="E58" i="28"/>
  <c r="H58" i="28"/>
  <c r="H91" i="28"/>
  <c r="F330" i="28"/>
  <c r="E330" i="28"/>
  <c r="G330" i="28"/>
  <c r="E310" i="28"/>
  <c r="F696" i="28"/>
  <c r="E122" i="28"/>
  <c r="F605" i="28"/>
  <c r="F815" i="28"/>
  <c r="F199" i="28"/>
  <c r="F729" i="28"/>
  <c r="G100" i="28"/>
  <c r="G582" i="28"/>
  <c r="E443" i="28"/>
  <c r="E923" i="28"/>
  <c r="G491" i="28"/>
  <c r="G791" i="28"/>
  <c r="F79" i="28"/>
  <c r="H931" i="28"/>
  <c r="G514" i="28"/>
  <c r="G605" i="28"/>
  <c r="H19" i="28"/>
  <c r="E852" i="28"/>
  <c r="H923" i="28"/>
  <c r="E791" i="28"/>
  <c r="H79" i="28"/>
  <c r="E931" i="28"/>
  <c r="H514" i="28"/>
  <c r="F852" i="28"/>
  <c r="E79" i="28"/>
  <c r="F931" i="28"/>
  <c r="F514" i="28"/>
  <c r="E91" i="28"/>
  <c r="F19" i="28"/>
  <c r="F745" i="28"/>
  <c r="G974" i="28"/>
  <c r="F310" i="28"/>
  <c r="F91" i="28"/>
  <c r="H852" i="28"/>
  <c r="E745" i="28"/>
  <c r="E974" i="28"/>
  <c r="F579" i="28"/>
  <c r="F669" i="28"/>
  <c r="G745" i="28"/>
  <c r="F974" i="28"/>
  <c r="G199" i="28"/>
  <c r="G579" i="28"/>
  <c r="E669" i="28"/>
  <c r="G374" i="28"/>
  <c r="E579" i="28"/>
  <c r="G669" i="28"/>
  <c r="H374" i="28"/>
  <c r="H21" i="28"/>
  <c r="F374" i="28"/>
  <c r="E21" i="28"/>
  <c r="H100" i="28"/>
  <c r="E9" i="28"/>
  <c r="F21" i="28"/>
  <c r="H9" i="28"/>
  <c r="G310" i="28"/>
  <c r="F58" i="28"/>
  <c r="G870" i="28"/>
  <c r="E929" i="28"/>
  <c r="G929" i="28"/>
  <c r="H929" i="28"/>
  <c r="H953" i="28"/>
  <c r="H842" i="28"/>
  <c r="F870" i="28"/>
  <c r="F375" i="28"/>
  <c r="G375" i="28"/>
  <c r="E375" i="28"/>
  <c r="F847" i="28"/>
  <c r="E847" i="28"/>
  <c r="G847" i="28"/>
  <c r="E953" i="28"/>
  <c r="F842" i="28"/>
  <c r="F953" i="28"/>
  <c r="G93" i="28"/>
  <c r="H55" i="28"/>
  <c r="H93" i="28"/>
  <c r="H150" i="28"/>
  <c r="F150" i="28"/>
  <c r="E150" i="28"/>
  <c r="E842" i="28"/>
  <c r="F93" i="28"/>
  <c r="E55" i="28"/>
  <c r="F55" i="28"/>
  <c r="J845" i="28"/>
  <c r="K936" i="28"/>
  <c r="J936" i="28"/>
  <c r="J130" i="28"/>
  <c r="K419" i="28"/>
  <c r="J419" i="28"/>
  <c r="K580" i="28"/>
  <c r="K244" i="28"/>
  <c r="J244" i="28"/>
  <c r="J917" i="28"/>
  <c r="K917" i="28"/>
  <c r="K729" i="28"/>
  <c r="J729" i="28"/>
  <c r="J972" i="28"/>
  <c r="J97" i="28"/>
  <c r="K97" i="28"/>
  <c r="K200" i="28"/>
  <c r="J200" i="28"/>
  <c r="J229" i="28"/>
  <c r="K380" i="28"/>
  <c r="J380" i="28"/>
  <c r="J859" i="28"/>
  <c r="K943" i="28"/>
  <c r="J943" i="28"/>
  <c r="J110" i="28" l="1"/>
  <c r="J454" i="28"/>
  <c r="J225" i="28"/>
  <c r="J390" i="28"/>
  <c r="J235" i="28"/>
  <c r="E149" i="30"/>
  <c r="R75" i="29" s="1"/>
  <c r="E150" i="30"/>
  <c r="R76" i="29" s="1"/>
  <c r="E15" i="30"/>
  <c r="K645" i="28"/>
  <c r="J64" i="28"/>
  <c r="K125" i="28"/>
  <c r="J488" i="28"/>
  <c r="J2" i="28"/>
  <c r="K931" i="28"/>
  <c r="J150" i="28"/>
  <c r="J402" i="28"/>
  <c r="K514" i="28"/>
  <c r="K763" i="28"/>
  <c r="K146" i="28"/>
  <c r="J982" i="28"/>
  <c r="K743" i="28"/>
  <c r="J877" i="28"/>
  <c r="K338" i="28"/>
  <c r="K361" i="28"/>
  <c r="K458" i="28"/>
  <c r="K443" i="28"/>
  <c r="J82" i="28"/>
  <c r="K307" i="28"/>
  <c r="K487" i="28"/>
  <c r="K53" i="28"/>
  <c r="J802" i="28"/>
  <c r="K379" i="28"/>
  <c r="K85" i="28"/>
  <c r="J263" i="28"/>
  <c r="J284" i="28"/>
  <c r="K358" i="28"/>
  <c r="K539" i="28"/>
  <c r="J726" i="28"/>
  <c r="K542" i="28"/>
  <c r="K382" i="28"/>
  <c r="J240" i="28"/>
  <c r="K497" i="28"/>
  <c r="K857" i="28"/>
  <c r="K706" i="28"/>
  <c r="K759" i="28"/>
  <c r="J348" i="28"/>
  <c r="K666" i="28"/>
  <c r="J329" i="28"/>
  <c r="K895" i="28"/>
  <c r="J26" i="28"/>
  <c r="J492" i="28"/>
  <c r="K359" i="28"/>
  <c r="K924" i="28"/>
  <c r="K236" i="28"/>
  <c r="K886" i="28"/>
  <c r="J962" i="28"/>
  <c r="K179" i="28"/>
  <c r="K238" i="28"/>
  <c r="K276" i="28"/>
  <c r="K182" i="28"/>
  <c r="K62" i="28"/>
  <c r="K87" i="28"/>
  <c r="K777" i="28"/>
  <c r="K407" i="28"/>
  <c r="J834" i="28"/>
  <c r="J664" i="28"/>
  <c r="K647" i="28"/>
  <c r="K164" i="28"/>
  <c r="J782" i="28"/>
  <c r="J428" i="28"/>
  <c r="J444" i="28"/>
  <c r="J510" i="28"/>
  <c r="K975" i="28"/>
  <c r="K744" i="28"/>
  <c r="J39" i="28"/>
  <c r="K672" i="28"/>
  <c r="K45" i="28"/>
  <c r="K731" i="28"/>
  <c r="K449" i="28"/>
  <c r="J490" i="28"/>
  <c r="J801" i="28"/>
  <c r="J971" i="28"/>
  <c r="K441" i="28"/>
  <c r="K156" i="28"/>
  <c r="K694" i="28"/>
  <c r="J455" i="28"/>
  <c r="J389" i="28"/>
  <c r="K258" i="28"/>
  <c r="K206" i="28"/>
  <c r="J77" i="28"/>
  <c r="J825" i="28"/>
  <c r="K606" i="28"/>
  <c r="K423" i="28"/>
  <c r="J977" i="28"/>
  <c r="J585" i="28"/>
  <c r="K209" i="28"/>
  <c r="J940" i="28"/>
  <c r="J269" i="28"/>
  <c r="J813" i="28"/>
  <c r="J899" i="28"/>
  <c r="J941" i="28"/>
  <c r="K807" i="28"/>
  <c r="J371" i="28"/>
  <c r="K212" i="28"/>
  <c r="J502" i="28"/>
  <c r="J255" i="28"/>
  <c r="J175" i="28"/>
  <c r="K363" i="28"/>
  <c r="J153" i="28"/>
  <c r="J789" i="28"/>
  <c r="K705" i="28"/>
  <c r="J425" i="28"/>
  <c r="K296" i="28"/>
  <c r="J448" i="28"/>
  <c r="J624" i="28"/>
  <c r="J990" i="28"/>
  <c r="K848" i="28"/>
  <c r="K204" i="28"/>
  <c r="J958" i="28"/>
  <c r="J185" i="28"/>
  <c r="J49" i="28"/>
  <c r="K174" i="28"/>
  <c r="K133" i="28"/>
  <c r="K932" i="28"/>
  <c r="K824" i="28"/>
  <c r="J704" i="28"/>
  <c r="K233" i="28"/>
  <c r="J572" i="28"/>
  <c r="K847" i="28"/>
  <c r="K124" i="28"/>
  <c r="J661" i="28"/>
  <c r="K251" i="28"/>
  <c r="J69" i="28"/>
  <c r="J17" i="28"/>
  <c r="J978" i="28"/>
  <c r="K79" i="28"/>
  <c r="K652" i="28"/>
  <c r="K556" i="28"/>
  <c r="K173" i="28"/>
  <c r="K417" i="28"/>
  <c r="K145" i="28"/>
  <c r="J262" i="28"/>
  <c r="K656" i="28"/>
  <c r="K752" i="28"/>
  <c r="J357" i="28"/>
  <c r="K268" i="28"/>
  <c r="J637" i="28"/>
  <c r="K722" i="28"/>
  <c r="K186" i="28"/>
  <c r="J554" i="28"/>
  <c r="K34" i="28"/>
  <c r="J341" i="28"/>
  <c r="K772" i="28"/>
  <c r="K874" i="28"/>
  <c r="K23" i="28"/>
  <c r="K134" i="28"/>
  <c r="K625" i="28"/>
  <c r="K459" i="28"/>
  <c r="J642" i="28"/>
  <c r="J565" i="28"/>
  <c r="K203" i="28"/>
  <c r="K780" i="28"/>
  <c r="K316" i="28"/>
  <c r="K113" i="28"/>
  <c r="K868" i="28"/>
  <c r="K283" i="28"/>
  <c r="K891" i="28"/>
  <c r="K964" i="28"/>
  <c r="K483" i="28"/>
  <c r="J570" i="28"/>
  <c r="K968" i="28"/>
  <c r="K516" i="28"/>
  <c r="J343" i="28"/>
  <c r="K505" i="28"/>
  <c r="K856" i="28"/>
  <c r="J708" i="28"/>
  <c r="K3" i="28"/>
  <c r="J41" i="28"/>
  <c r="J313" i="28"/>
  <c r="K533" i="28"/>
  <c r="J751" i="28"/>
  <c r="K671" i="28"/>
  <c r="K679" i="28"/>
  <c r="J101" i="28"/>
  <c r="K149" i="28"/>
  <c r="K128" i="28"/>
  <c r="J519" i="28"/>
  <c r="K319" i="28"/>
  <c r="K281" i="28"/>
  <c r="K791" i="28"/>
  <c r="K172" i="28"/>
  <c r="J103" i="28"/>
  <c r="K132" i="28"/>
  <c r="K897" i="28"/>
  <c r="K66" i="28"/>
  <c r="J849" i="28"/>
  <c r="K814" i="28"/>
  <c r="J974" i="28"/>
  <c r="J168" i="28"/>
  <c r="K842" i="28"/>
  <c r="K9" i="28"/>
  <c r="J328" i="28"/>
  <c r="K626" i="28"/>
  <c r="K552" i="28"/>
  <c r="K416" i="28"/>
  <c r="J901" i="28"/>
  <c r="K180" i="28"/>
  <c r="K466" i="28"/>
  <c r="J94" i="28"/>
  <c r="K199" i="28"/>
  <c r="J587" i="28"/>
  <c r="K796" i="28"/>
  <c r="K222" i="28"/>
  <c r="J721" i="28"/>
  <c r="K162" i="28"/>
  <c r="K422" i="28"/>
  <c r="K818" i="28"/>
  <c r="K786" i="28"/>
  <c r="K919" i="28"/>
  <c r="K678" i="28"/>
  <c r="K875" i="28"/>
  <c r="K346" i="28"/>
  <c r="K659" i="28"/>
  <c r="K86" i="28"/>
  <c r="K392" i="28"/>
  <c r="K322" i="28"/>
  <c r="K176" i="28"/>
  <c r="K188" i="28"/>
  <c r="K187" i="28"/>
  <c r="J252" i="28"/>
  <c r="K426" i="28"/>
  <c r="J621" i="28"/>
  <c r="K147" i="28"/>
  <c r="K785" i="28"/>
  <c r="J74" i="28"/>
  <c r="K394" i="28"/>
  <c r="K684" i="28"/>
  <c r="K904" i="28"/>
  <c r="K742" i="28"/>
  <c r="J137" i="28"/>
  <c r="J561" i="28"/>
  <c r="K403" i="28"/>
  <c r="K665" i="28"/>
  <c r="K881" i="28"/>
  <c r="K735" i="28"/>
  <c r="J970" i="28"/>
  <c r="J669" i="28"/>
  <c r="J602" i="28"/>
  <c r="K762" i="28"/>
  <c r="J270" i="28"/>
  <c r="K320" i="28"/>
  <c r="J618" i="28"/>
  <c r="J686" i="28"/>
  <c r="J506" i="28"/>
  <c r="J619" i="28"/>
  <c r="J115" i="28"/>
  <c r="J998" i="28"/>
  <c r="K870" i="28"/>
  <c r="K548" i="28"/>
  <c r="K568" i="28"/>
  <c r="J239" i="28"/>
  <c r="J973" i="28"/>
  <c r="J373" i="28"/>
  <c r="K100" i="28"/>
  <c r="K923" i="28"/>
  <c r="K809" i="28"/>
  <c r="J337" i="28"/>
  <c r="K760" i="28"/>
  <c r="K508" i="28"/>
  <c r="K800" i="28"/>
  <c r="J254" i="28"/>
  <c r="K152" i="28"/>
  <c r="K879" i="28"/>
  <c r="J692" i="28"/>
  <c r="K935" i="28"/>
  <c r="K117" i="28"/>
  <c r="K116" i="28"/>
  <c r="K872" i="28"/>
  <c r="K583" i="28"/>
  <c r="K727" i="28"/>
  <c r="K211" i="28"/>
  <c r="K4" i="28"/>
  <c r="K245" i="28"/>
  <c r="K862" i="28"/>
  <c r="K670" i="28"/>
  <c r="K778" i="28"/>
  <c r="K189" i="28"/>
  <c r="K504" i="28"/>
  <c r="J136" i="28"/>
  <c r="J481" i="28"/>
  <c r="K649" i="28"/>
  <c r="J445" i="28"/>
  <c r="K979" i="28"/>
  <c r="K991" i="28"/>
  <c r="J11" i="28"/>
  <c r="K571" i="28"/>
  <c r="K831" i="28"/>
  <c r="K680" i="28"/>
  <c r="K71" i="28"/>
  <c r="K520" i="28"/>
  <c r="K574" i="28"/>
  <c r="K528" i="28"/>
  <c r="K36" i="28"/>
  <c r="J397" i="28"/>
  <c r="K954" i="28"/>
  <c r="K918" i="28"/>
  <c r="K401" i="28"/>
  <c r="K148" i="28"/>
  <c r="K804" i="28"/>
  <c r="K157" i="28"/>
  <c r="J557" i="28"/>
  <c r="J898" i="28"/>
  <c r="J218" i="28"/>
  <c r="K310" i="28"/>
  <c r="J120" i="28"/>
  <c r="K524" i="28"/>
  <c r="K435" i="28"/>
  <c r="J469" i="28"/>
  <c r="K579" i="28"/>
  <c r="K70" i="28"/>
  <c r="K237" i="28"/>
  <c r="K952" i="28"/>
  <c r="K588" i="28"/>
  <c r="K472" i="28"/>
  <c r="K761" i="28"/>
  <c r="J295" i="28"/>
  <c r="J387" i="28"/>
  <c r="J420" i="28"/>
  <c r="K783" i="28"/>
  <c r="K471" i="28"/>
  <c r="J715" i="28"/>
  <c r="K412" i="28"/>
  <c r="J681" i="28"/>
  <c r="K95" i="28"/>
  <c r="K714" i="28"/>
  <c r="J347" i="28"/>
  <c r="K591" i="28"/>
  <c r="K123" i="28"/>
  <c r="K594" i="28"/>
  <c r="K838" i="28"/>
  <c r="K362" i="28"/>
  <c r="J169" i="28"/>
  <c r="J493" i="28"/>
  <c r="K391" i="28"/>
  <c r="K181" i="28"/>
  <c r="J985" i="28"/>
  <c r="J829" i="28"/>
  <c r="K223" i="28"/>
  <c r="J381" i="28"/>
  <c r="K691" i="28"/>
  <c r="K190" i="28"/>
  <c r="J485" i="28"/>
  <c r="K13" i="28"/>
  <c r="K177" i="28"/>
  <c r="K234" i="28"/>
  <c r="K540" i="28"/>
  <c r="K676" i="28"/>
  <c r="K853" i="28"/>
  <c r="K432" i="28"/>
  <c r="K500" i="28"/>
  <c r="K370" i="28"/>
  <c r="K399" i="28"/>
  <c r="K616" i="28"/>
  <c r="K275" i="28"/>
  <c r="K127" i="28"/>
  <c r="J477" i="28"/>
  <c r="K408" i="28"/>
  <c r="K288" i="28"/>
  <c r="J193" i="28"/>
  <c r="K677" i="28"/>
  <c r="J717" i="28"/>
  <c r="K635" i="28"/>
  <c r="J88" i="28"/>
  <c r="K298" i="28"/>
  <c r="J10" i="28"/>
  <c r="K703" i="28"/>
  <c r="J309" i="28"/>
  <c r="J43" i="28"/>
  <c r="K551" i="28"/>
  <c r="J525" i="28"/>
  <c r="K577" i="28"/>
  <c r="J474" i="28"/>
  <c r="J92" i="28"/>
  <c r="K693" i="28"/>
  <c r="J378" i="28"/>
  <c r="J840" i="28"/>
  <c r="J724" i="28"/>
  <c r="K967" i="28"/>
  <c r="J657" i="28"/>
  <c r="J779" i="28"/>
  <c r="J902" i="28"/>
  <c r="K366" i="28"/>
  <c r="K219" i="28"/>
  <c r="K573" i="28"/>
  <c r="K24" i="28"/>
  <c r="K878" i="28"/>
  <c r="J836" i="28"/>
  <c r="K253" i="28"/>
  <c r="K980" i="28"/>
  <c r="K114" i="28"/>
  <c r="J613" i="28"/>
  <c r="K248" i="28"/>
  <c r="K217" i="28"/>
  <c r="K221" i="28"/>
  <c r="K141" i="28"/>
  <c r="K566" i="28"/>
  <c r="K869" i="28"/>
  <c r="K915" i="28"/>
  <c r="J457" i="28"/>
  <c r="K513" i="28"/>
  <c r="J821" i="28"/>
  <c r="K534" i="28"/>
  <c r="J192" i="28"/>
  <c r="K368" i="28"/>
  <c r="J546" i="28"/>
  <c r="J126" i="28"/>
  <c r="J437" i="28"/>
  <c r="J468" i="28"/>
  <c r="J747" i="28"/>
  <c r="J627" i="28"/>
  <c r="J360" i="28"/>
  <c r="J333" i="28"/>
  <c r="J109" i="28"/>
  <c r="J709" i="28"/>
  <c r="J194" i="28"/>
  <c r="J345" i="28"/>
  <c r="K636" i="28"/>
  <c r="J478" i="28"/>
  <c r="J865" i="28"/>
  <c r="K922" i="28"/>
  <c r="J685" i="28"/>
  <c r="K29" i="28"/>
  <c r="J14" i="28"/>
  <c r="K8" i="28"/>
  <c r="J771" i="28"/>
  <c r="K290" i="28"/>
  <c r="K323" i="28"/>
  <c r="K410" i="28"/>
  <c r="J596" i="28"/>
  <c r="K794" i="28"/>
  <c r="K143" i="28"/>
  <c r="K104" i="28"/>
  <c r="J773" i="28"/>
  <c r="K365" i="28"/>
  <c r="J833" i="28"/>
  <c r="J452" i="28"/>
  <c r="J749" i="28"/>
  <c r="K997" i="28"/>
  <c r="J21" i="28"/>
  <c r="J795" i="28"/>
  <c r="K512" i="28"/>
  <c r="J395" i="28"/>
  <c r="K383" i="28"/>
  <c r="J321" i="28"/>
  <c r="K905" i="28"/>
  <c r="J292" i="28"/>
  <c r="J805" i="28"/>
  <c r="K25" i="28"/>
  <c r="J165" i="28"/>
  <c r="J38" i="28"/>
  <c r="K792" i="28"/>
  <c r="K35" i="28"/>
  <c r="K122" i="28"/>
  <c r="K384" i="28"/>
  <c r="J604" i="28"/>
  <c r="J413" i="28"/>
  <c r="J59" i="28"/>
  <c r="K961" i="28"/>
  <c r="J178" i="28"/>
  <c r="K823" i="28"/>
  <c r="J304" i="28"/>
  <c r="K99" i="28"/>
  <c r="K47" i="28"/>
  <c r="K315" i="28"/>
  <c r="K988" i="28"/>
  <c r="K629" i="28"/>
  <c r="K893" i="28"/>
  <c r="J529" i="28"/>
  <c r="K797" i="28"/>
  <c r="K166" i="28"/>
  <c r="K247" i="28"/>
  <c r="K723" i="28"/>
  <c r="K741" i="28"/>
  <c r="K354" i="28"/>
  <c r="J287" i="28"/>
  <c r="K5" i="28"/>
  <c r="K68" i="28"/>
  <c r="K154" i="28"/>
  <c r="K297" i="28"/>
  <c r="K920" i="28"/>
  <c r="J550" i="28"/>
  <c r="K439" i="28"/>
  <c r="K414" i="28"/>
  <c r="J421" i="28"/>
  <c r="J754" i="28"/>
  <c r="K434" i="28"/>
  <c r="K617" i="28"/>
  <c r="K486" i="28"/>
  <c r="J453" i="28"/>
  <c r="K599" i="28"/>
  <c r="K446" i="28"/>
  <c r="K20" i="28"/>
  <c r="J30" i="28"/>
  <c r="K355" i="28"/>
  <c r="K728" i="28"/>
  <c r="K576" i="28"/>
  <c r="K948" i="28"/>
  <c r="K769" i="28"/>
  <c r="K774" i="28"/>
  <c r="K475" i="28"/>
  <c r="K278" i="28"/>
  <c r="J339" i="28"/>
  <c r="J231" i="28"/>
  <c r="J766" i="28"/>
  <c r="K790" i="28"/>
  <c r="J224" i="28"/>
  <c r="K730" i="28"/>
  <c r="J699" i="28"/>
  <c r="J118" i="28"/>
  <c r="K409" i="28"/>
  <c r="K342" i="28"/>
  <c r="J837" i="28"/>
  <c r="K463" i="28"/>
  <c r="J541" i="28"/>
  <c r="K467" i="28"/>
  <c r="K648" i="28"/>
  <c r="K839" i="28"/>
  <c r="K776" i="28"/>
  <c r="K479" i="28"/>
  <c r="K700" i="28"/>
  <c r="J473" i="28"/>
  <c r="K264" i="28"/>
  <c r="J129" i="28"/>
  <c r="K440" i="28"/>
  <c r="J634" i="28"/>
  <c r="J183" i="28"/>
  <c r="K688" i="28"/>
  <c r="K532" i="28"/>
  <c r="K549" i="28"/>
  <c r="K603" i="28"/>
  <c r="J999" i="28"/>
  <c r="K926" i="28"/>
  <c r="J418" i="28"/>
  <c r="K646" i="28"/>
  <c r="J484" i="28"/>
  <c r="K494" i="28"/>
  <c r="K921" i="28"/>
  <c r="K628" i="28"/>
  <c r="K28" i="28"/>
  <c r="K63" i="28"/>
  <c r="K995" i="28"/>
  <c r="K610" i="28"/>
  <c r="K560" i="28"/>
  <c r="K812" i="28"/>
  <c r="J965" i="28"/>
  <c r="K430" i="28"/>
  <c r="K643" i="28"/>
  <c r="K654" i="28"/>
  <c r="J12" i="28"/>
  <c r="J31" i="28"/>
  <c r="K639" i="28"/>
  <c r="K662" i="28"/>
  <c r="J712" i="28"/>
  <c r="K903" i="28"/>
  <c r="K415" i="28"/>
  <c r="K375" i="28"/>
  <c r="J687" i="28"/>
  <c r="J873" i="28"/>
  <c r="K799" i="28"/>
  <c r="K695" i="28"/>
  <c r="K900" i="28"/>
  <c r="K330" i="28"/>
  <c r="K108" i="28"/>
  <c r="J405" i="28"/>
  <c r="K553" i="28"/>
  <c r="K46" i="28"/>
  <c r="K48" i="28"/>
  <c r="K738" i="28"/>
  <c r="K274" i="28"/>
  <c r="K882" i="28"/>
  <c r="K335" i="28"/>
  <c r="K60" i="28"/>
  <c r="K850" i="28"/>
  <c r="K993" i="28"/>
  <c r="K854" i="28"/>
  <c r="K52" i="28"/>
  <c r="K947" i="28"/>
  <c r="K388" i="28"/>
  <c r="J289" i="28"/>
  <c r="K495" i="28"/>
  <c r="J171" i="28"/>
  <c r="J476" i="28"/>
  <c r="J567" i="28"/>
  <c r="K18" i="28"/>
  <c r="J15" i="28"/>
  <c r="J429" i="28"/>
  <c r="K892" i="28"/>
  <c r="K732" i="28"/>
  <c r="K158" i="28"/>
  <c r="K663" i="28"/>
  <c r="K272" i="28"/>
  <c r="J675" i="28"/>
  <c r="J406" i="28"/>
  <c r="J711" i="28"/>
  <c r="J757" i="28"/>
  <c r="K464" i="28"/>
  <c r="J151" i="28"/>
  <c r="K912" i="28"/>
  <c r="J386" i="28"/>
  <c r="K547" i="28"/>
  <c r="J32" i="28"/>
  <c r="J89" i="28"/>
  <c r="K498" i="28"/>
  <c r="J462" i="28"/>
  <c r="J191" i="28"/>
  <c r="J332" i="28"/>
  <c r="K119" i="28"/>
  <c r="K33" i="28"/>
  <c r="J908" i="28"/>
  <c r="K205" i="28"/>
  <c r="K427" i="28"/>
  <c r="J876" i="28"/>
  <c r="K994" i="28"/>
  <c r="K770" i="28"/>
  <c r="K841" i="28"/>
  <c r="K609" i="28"/>
  <c r="J748" i="28"/>
  <c r="K955" i="28"/>
  <c r="K300" i="28"/>
  <c r="K945" i="28"/>
  <c r="K131" i="28"/>
  <c r="J765" i="28"/>
  <c r="K78" i="28"/>
  <c r="K798" i="28"/>
  <c r="J57" i="28"/>
  <c r="J710" i="28"/>
  <c r="J81" i="28"/>
  <c r="K334" i="28"/>
  <c r="K352" i="28"/>
  <c r="J957" i="28"/>
  <c r="K562" i="28"/>
  <c r="J701" i="28"/>
  <c r="K810" i="28"/>
  <c r="J376" i="28"/>
  <c r="J266" i="28"/>
  <c r="J992" i="28"/>
  <c r="J564" i="28"/>
  <c r="K102" i="28"/>
  <c r="K308" i="28"/>
  <c r="J816" i="28"/>
  <c r="K944" i="28"/>
  <c r="J803" i="28"/>
  <c r="K503" i="28"/>
  <c r="J138" i="28"/>
  <c r="K650" i="28"/>
  <c r="J883" i="28"/>
  <c r="J84" i="28"/>
  <c r="J716" i="28"/>
  <c r="K456" i="28"/>
  <c r="K683" i="28"/>
  <c r="K575" i="28"/>
  <c r="K558" i="28"/>
  <c r="J844" i="28"/>
  <c r="K906" i="28"/>
  <c r="J909" i="28"/>
  <c r="K450" i="28"/>
  <c r="K515" i="28"/>
  <c r="K608" i="28"/>
  <c r="K734" i="28"/>
  <c r="K163" i="28"/>
  <c r="K530" i="28"/>
  <c r="K40" i="28"/>
  <c r="J781" i="28"/>
  <c r="K826" i="28"/>
  <c r="K461" i="28"/>
  <c r="K431" i="28"/>
  <c r="J851" i="28"/>
  <c r="K638" i="28"/>
  <c r="K42" i="28"/>
  <c r="K327" i="28"/>
  <c r="J667" i="28"/>
  <c r="J764" i="28"/>
  <c r="J910" i="28"/>
  <c r="K367" i="28"/>
  <c r="K496" i="28"/>
  <c r="J586" i="28"/>
  <c r="K545" i="28"/>
  <c r="K697" i="28"/>
  <c r="K911" i="28"/>
  <c r="K208" i="28"/>
  <c r="K302" i="28"/>
  <c r="K996" i="28"/>
  <c r="K746" i="28"/>
  <c r="J256" i="28"/>
  <c r="J867" i="28"/>
  <c r="J282" i="28"/>
  <c r="K242" i="28"/>
  <c r="K622" i="28"/>
  <c r="K597" i="28"/>
  <c r="K718" i="28"/>
  <c r="J509" i="28"/>
  <c r="J311" i="28"/>
  <c r="J633" i="28"/>
  <c r="K259" i="28"/>
  <c r="K640" i="28"/>
  <c r="K578" i="28"/>
  <c r="K210" i="28"/>
  <c r="K592" i="28"/>
  <c r="J257" i="28"/>
  <c r="K139" i="28"/>
  <c r="J260" i="28"/>
  <c r="K326" i="28"/>
  <c r="J201" i="28"/>
  <c r="K7" i="28"/>
  <c r="K353" i="28"/>
  <c r="J50" i="28"/>
  <c r="K689" i="28"/>
  <c r="K543" i="28"/>
  <c r="K623" i="28"/>
  <c r="J614" i="28"/>
  <c r="J105" i="28"/>
  <c r="J280" i="28"/>
  <c r="K195" i="28"/>
  <c r="K340" i="28"/>
  <c r="K720" i="28"/>
  <c r="J981" i="28"/>
  <c r="J660" i="28"/>
  <c r="K887" i="28"/>
  <c r="J241" i="28"/>
  <c r="K668" i="28"/>
  <c r="K271" i="28"/>
  <c r="K277" i="28"/>
  <c r="J491" i="28"/>
  <c r="J828" i="28"/>
  <c r="K37" i="28"/>
  <c r="K784" i="28"/>
  <c r="J243" i="28"/>
  <c r="J312" i="28"/>
  <c r="J220" i="28"/>
  <c r="K19" i="28"/>
  <c r="K521" i="28"/>
  <c r="K93" i="28"/>
  <c r="K58" i="28"/>
  <c r="J22" i="28"/>
  <c r="J273" i="28"/>
  <c r="K884" i="28"/>
  <c r="K424" i="28"/>
  <c r="J207" i="28"/>
  <c r="J350" i="28"/>
  <c r="K285" i="28"/>
  <c r="K447" i="28"/>
  <c r="J531" i="28"/>
  <c r="K305" i="28"/>
  <c r="K299" i="28"/>
  <c r="J170" i="28"/>
  <c r="K411" i="28"/>
  <c r="K832" i="28"/>
  <c r="K913" i="28"/>
  <c r="K369" i="28"/>
  <c r="K400" i="28"/>
  <c r="K615" i="28"/>
  <c r="J537" i="28"/>
  <c r="J896" i="28"/>
  <c r="J518" i="28"/>
  <c r="J336" i="28"/>
  <c r="J377" i="28"/>
  <c r="J230" i="28"/>
  <c r="K806" i="28"/>
  <c r="K356" i="28"/>
  <c r="J563" i="28"/>
  <c r="J159" i="28"/>
  <c r="K942" i="28"/>
  <c r="J144" i="28"/>
  <c r="K846" i="28"/>
  <c r="K306" i="28"/>
  <c r="K232" i="28"/>
  <c r="K698" i="28"/>
  <c r="K160" i="28"/>
  <c r="J928" i="28"/>
  <c r="K951" i="28"/>
  <c r="J690" i="28"/>
  <c r="K655" i="28"/>
  <c r="J433" i="28"/>
  <c r="K966" i="28"/>
  <c r="K963" i="28"/>
  <c r="J317" i="28"/>
  <c r="K860" i="28"/>
  <c r="K758" i="28"/>
  <c r="J72" i="28"/>
  <c r="K142" i="28"/>
  <c r="K226" i="28"/>
  <c r="K864" i="28"/>
  <c r="K925" i="28"/>
  <c r="K155" i="28"/>
  <c r="J96" i="28"/>
  <c r="J538" i="28"/>
  <c r="K811" i="28"/>
  <c r="K938" i="28"/>
  <c r="J745" i="28"/>
  <c r="J969" i="28"/>
  <c r="K396" i="28"/>
  <c r="K600" i="28"/>
  <c r="J569" i="28"/>
  <c r="K815" i="28"/>
  <c r="K907" i="28"/>
  <c r="K696" i="28"/>
  <c r="K682" i="28"/>
  <c r="K631" i="28"/>
  <c r="K197" i="28"/>
  <c r="J314" i="28"/>
  <c r="K214" i="28"/>
  <c r="J73" i="28"/>
  <c r="J733" i="28"/>
  <c r="J135" i="28"/>
  <c r="K598" i="28"/>
  <c r="K61" i="28"/>
  <c r="K601" i="28"/>
  <c r="K301" i="28"/>
  <c r="J555" i="28"/>
  <c r="K67" i="28"/>
  <c r="K228" i="28"/>
  <c r="J198" i="28"/>
  <c r="K673" i="28"/>
  <c r="J325" i="28"/>
  <c r="K523" i="28"/>
  <c r="J581" i="28"/>
  <c r="K725" i="28"/>
  <c r="J767" i="28"/>
  <c r="J933" i="28"/>
  <c r="K736" i="28"/>
  <c r="K438" i="28"/>
  <c r="J65" i="28"/>
  <c r="J827" i="28"/>
  <c r="K589" i="28"/>
  <c r="J927" i="28"/>
  <c r="J986" i="28"/>
  <c r="J499" i="28"/>
  <c r="K956" i="28"/>
  <c r="K888" i="28"/>
  <c r="K215" i="28"/>
  <c r="J658" i="28"/>
  <c r="K788" i="28"/>
  <c r="K213" i="28"/>
  <c r="K324" i="28"/>
  <c r="K291" i="28"/>
  <c r="K130" i="28"/>
  <c r="K442" i="28"/>
  <c r="K830" i="28"/>
  <c r="K953" i="28"/>
  <c r="K929" i="28"/>
  <c r="J91" i="28"/>
  <c r="K261" i="28"/>
  <c r="K55" i="28"/>
  <c r="K880" i="28"/>
  <c r="J630" i="28"/>
  <c r="J651" i="28"/>
  <c r="K331" i="28"/>
  <c r="K768" i="28"/>
  <c r="K959" i="28"/>
  <c r="K984" i="28"/>
  <c r="J793" i="28"/>
  <c r="K83" i="28"/>
  <c r="K756" i="28"/>
  <c r="J489" i="28"/>
  <c r="J755" i="28"/>
  <c r="K121" i="28"/>
  <c r="K855" i="28"/>
  <c r="J161" i="28"/>
  <c r="J465" i="28"/>
  <c r="K250" i="28"/>
  <c r="J364" i="28"/>
  <c r="K787" i="28"/>
  <c r="J989" i="28"/>
  <c r="J674" i="28"/>
  <c r="K294" i="28"/>
  <c r="J482" i="28"/>
  <c r="K98" i="28"/>
  <c r="K866" i="28"/>
  <c r="K480" i="28"/>
  <c r="K835" i="28"/>
  <c r="K817" i="28"/>
  <c r="K644" i="28"/>
  <c r="K702" i="28"/>
  <c r="K930" i="28"/>
  <c r="J517" i="28"/>
  <c r="K808" i="28"/>
  <c r="J111" i="28"/>
  <c r="K949" i="28"/>
  <c r="J916" i="28"/>
  <c r="J620" i="28"/>
  <c r="J544" i="28"/>
  <c r="K819" i="28"/>
  <c r="K863" i="28"/>
  <c r="J470" i="28"/>
  <c r="J267" i="28"/>
  <c r="J27" i="28"/>
  <c r="K393" i="28"/>
  <c r="K511" i="28"/>
  <c r="J750" i="28"/>
  <c r="J885" i="28"/>
  <c r="K987" i="28"/>
  <c r="K344" i="28"/>
  <c r="J894" i="28"/>
  <c r="K56" i="28"/>
  <c r="K595" i="28"/>
  <c r="K584" i="28"/>
  <c r="K451" i="28"/>
  <c r="K820" i="28"/>
  <c r="J90" i="28"/>
  <c r="J522" i="28"/>
  <c r="K859" i="28"/>
  <c r="J858" i="28"/>
  <c r="K112" i="28"/>
  <c r="J707" i="28"/>
  <c r="K536" i="28"/>
  <c r="K845" i="28"/>
  <c r="K972" i="28"/>
  <c r="J632" i="28"/>
  <c r="K1000" i="28"/>
  <c r="K852" i="28"/>
  <c r="K374" i="28"/>
  <c r="J611" i="28"/>
  <c r="K398" i="28"/>
  <c r="K16" i="28"/>
  <c r="K822" i="28"/>
  <c r="K960" i="28"/>
  <c r="K76" i="28"/>
  <c r="J246" i="28"/>
  <c r="K753" i="28"/>
  <c r="K740" i="28"/>
  <c r="J54" i="28"/>
  <c r="K612" i="28"/>
  <c r="K719" i="28"/>
  <c r="K184" i="28"/>
  <c r="J559" i="28"/>
  <c r="K140" i="28"/>
  <c r="K44" i="28"/>
  <c r="K436" i="28"/>
  <c r="K861" i="28"/>
  <c r="J713" i="28"/>
  <c r="K843" i="28"/>
  <c r="K976" i="28"/>
  <c r="K871" i="28"/>
  <c r="K167" i="28"/>
  <c r="J265" i="28"/>
  <c r="J372" i="28"/>
  <c r="J593" i="28"/>
  <c r="K75" i="28"/>
  <c r="J293" i="28"/>
  <c r="J641" i="28"/>
  <c r="K107" i="28"/>
  <c r="K937" i="28"/>
  <c r="K775" i="28"/>
  <c r="K983" i="28"/>
  <c r="J607" i="28"/>
  <c r="K279" i="28"/>
  <c r="K216" i="28"/>
  <c r="K351" i="28"/>
  <c r="J286" i="28"/>
  <c r="K737" i="28"/>
  <c r="K404" i="28"/>
  <c r="J249" i="28"/>
  <c r="K227" i="28"/>
  <c r="K590" i="28"/>
  <c r="K6" i="28"/>
  <c r="J653" i="28"/>
  <c r="K889" i="28"/>
  <c r="K946" i="28"/>
  <c r="K507" i="28"/>
  <c r="J202" i="28"/>
  <c r="J460" i="28"/>
  <c r="K318" i="28"/>
  <c r="J527" i="28"/>
  <c r="K51" i="28"/>
  <c r="K890" i="28"/>
  <c r="K914" i="28"/>
  <c r="J196" i="28"/>
  <c r="K934" i="28"/>
  <c r="J385" i="28"/>
  <c r="J535" i="28"/>
  <c r="J501" i="28"/>
  <c r="K939" i="28"/>
  <c r="J106" i="28"/>
  <c r="K303" i="28"/>
  <c r="J950" i="28"/>
  <c r="K526" i="28"/>
  <c r="K739" i="28"/>
  <c r="J605" i="28"/>
  <c r="J582" i="28"/>
  <c r="K80" i="28"/>
  <c r="J349" i="28"/>
  <c r="E153" i="30"/>
  <c r="R79" i="29" s="1"/>
  <c r="E151" i="30"/>
  <c r="R77" i="29" s="1"/>
  <c r="E152" i="30"/>
  <c r="R78" i="29" s="1"/>
  <c r="J600" i="28"/>
  <c r="E120" i="30"/>
  <c r="J435" i="28"/>
  <c r="J291" i="28"/>
  <c r="K115" i="28"/>
  <c r="E147" i="30"/>
  <c r="V63" i="29" s="1"/>
  <c r="E146" i="30"/>
  <c r="R63" i="29" s="1"/>
  <c r="E138" i="30"/>
  <c r="E145" i="30"/>
  <c r="N63" i="29" s="1"/>
  <c r="E141" i="30"/>
  <c r="E144" i="30"/>
  <c r="J63" i="29" s="1"/>
  <c r="E140" i="30"/>
  <c r="E143" i="30"/>
  <c r="F63" i="29" s="1"/>
  <c r="E142" i="30"/>
  <c r="B63" i="29" s="1"/>
  <c r="E139" i="30"/>
  <c r="K317" i="28"/>
  <c r="J963" i="28"/>
  <c r="J472" i="28"/>
  <c r="J697" i="28"/>
  <c r="K619" i="28"/>
  <c r="J568" i="28"/>
  <c r="K239" i="28"/>
  <c r="K998" i="28"/>
  <c r="J157" i="28"/>
  <c r="K557" i="28"/>
  <c r="J994" i="28"/>
  <c r="J579" i="28"/>
  <c r="K704" i="28"/>
  <c r="K469" i="28"/>
  <c r="J70" i="28"/>
  <c r="J848" i="28"/>
  <c r="J124" i="28"/>
  <c r="K898" i="28"/>
  <c r="J938" i="28"/>
  <c r="K969" i="28"/>
  <c r="J811" i="28"/>
  <c r="J132" i="28"/>
  <c r="K96" i="28"/>
  <c r="J966" i="28"/>
  <c r="J431" i="28"/>
  <c r="K538" i="28"/>
  <c r="J142" i="28"/>
  <c r="C131" i="30"/>
  <c r="F131" i="30" s="1"/>
  <c r="B182" i="29" s="1"/>
  <c r="K669" i="28"/>
  <c r="K602" i="28"/>
  <c r="K270" i="28"/>
  <c r="J762" i="28"/>
  <c r="J814" i="28"/>
  <c r="J533" i="28"/>
  <c r="J952" i="28"/>
  <c r="K218" i="28"/>
  <c r="J344" i="28"/>
  <c r="D134" i="30"/>
  <c r="K707" i="28"/>
  <c r="K632" i="28"/>
  <c r="D135" i="30"/>
  <c r="J761" i="28"/>
  <c r="J511" i="28"/>
  <c r="K295" i="28"/>
  <c r="D132" i="30"/>
  <c r="K858" i="28"/>
  <c r="J932" i="28"/>
  <c r="K661" i="28"/>
  <c r="K958" i="28"/>
  <c r="K885" i="28"/>
  <c r="J524" i="28"/>
  <c r="K69" i="28"/>
  <c r="D133" i="30"/>
  <c r="J588" i="28"/>
  <c r="K387" i="28"/>
  <c r="J1000" i="28"/>
  <c r="J237" i="28"/>
  <c r="D136" i="30"/>
  <c r="K241" i="28"/>
  <c r="K452" i="28"/>
  <c r="J461" i="28"/>
  <c r="J987" i="28"/>
  <c r="J595" i="28"/>
  <c r="J820" i="28"/>
  <c r="J451" i="28"/>
  <c r="K750" i="28"/>
  <c r="K522" i="28"/>
  <c r="J584" i="28"/>
  <c r="J536" i="28"/>
  <c r="K894" i="28"/>
  <c r="J112" i="28"/>
  <c r="K90" i="28"/>
  <c r="J104" i="28"/>
  <c r="K596" i="28"/>
  <c r="J365" i="28"/>
  <c r="J997" i="28"/>
  <c r="K773" i="28"/>
  <c r="J277" i="28"/>
  <c r="K220" i="28"/>
  <c r="J143" i="28"/>
  <c r="J410" i="28"/>
  <c r="K749" i="28"/>
  <c r="J887" i="28"/>
  <c r="K910" i="28"/>
  <c r="K586" i="28"/>
  <c r="J703" i="28"/>
  <c r="K309" i="28"/>
  <c r="J967" i="28"/>
  <c r="J155" i="28"/>
  <c r="K433" i="28"/>
  <c r="K724" i="28"/>
  <c r="K525" i="28"/>
  <c r="J784" i="28"/>
  <c r="K657" i="28"/>
  <c r="K902" i="28"/>
  <c r="J693" i="28"/>
  <c r="K92" i="28"/>
  <c r="J860" i="28"/>
  <c r="J366" i="28"/>
  <c r="K243" i="28"/>
  <c r="K43" i="28"/>
  <c r="K745" i="28"/>
  <c r="K312" i="28"/>
  <c r="K491" i="28"/>
  <c r="K840" i="28"/>
  <c r="J758" i="28"/>
  <c r="K779" i="28"/>
  <c r="K474" i="28"/>
  <c r="K72" i="28"/>
  <c r="J925" i="28"/>
  <c r="K506" i="28"/>
  <c r="K569" i="28"/>
  <c r="K687" i="28"/>
  <c r="J40" i="28"/>
  <c r="J870" i="28"/>
  <c r="J864" i="28"/>
  <c r="K378" i="28"/>
  <c r="K686" i="28"/>
  <c r="J427" i="28"/>
  <c r="J396" i="28"/>
  <c r="J551" i="28"/>
  <c r="J577" i="28"/>
  <c r="J226" i="28"/>
  <c r="K974" i="28"/>
  <c r="K519" i="28"/>
  <c r="K833" i="28"/>
  <c r="J671" i="28"/>
  <c r="K771" i="28"/>
  <c r="J679" i="28"/>
  <c r="J323" i="28"/>
  <c r="J791" i="28"/>
  <c r="J794" i="28"/>
  <c r="J290" i="28"/>
  <c r="K751" i="28"/>
  <c r="J149" i="28"/>
  <c r="J205" i="28"/>
  <c r="K781" i="28"/>
  <c r="J281" i="28"/>
  <c r="K624" i="28"/>
  <c r="K764" i="28"/>
  <c r="J233" i="28"/>
  <c r="J128" i="28"/>
  <c r="K908" i="28"/>
  <c r="K103" i="28"/>
  <c r="K120" i="28"/>
  <c r="J310" i="28"/>
  <c r="J238" i="28"/>
  <c r="J20" i="28"/>
  <c r="K30" i="28"/>
  <c r="K313" i="28"/>
  <c r="J924" i="28"/>
  <c r="J182" i="28"/>
  <c r="J407" i="28"/>
  <c r="K782" i="28"/>
  <c r="K873" i="28"/>
  <c r="J87" i="28"/>
  <c r="J367" i="28"/>
  <c r="J42" i="28"/>
  <c r="J638" i="28"/>
  <c r="J62" i="28"/>
  <c r="K41" i="28"/>
  <c r="K981" i="28"/>
  <c r="J204" i="28"/>
  <c r="K49" i="28"/>
  <c r="K231" i="28"/>
  <c r="J911" i="28"/>
  <c r="J826" i="28"/>
  <c r="J66" i="28"/>
  <c r="J496" i="28"/>
  <c r="K667" i="28"/>
  <c r="J208" i="28"/>
  <c r="K851" i="28"/>
  <c r="K168" i="28"/>
  <c r="K618" i="28"/>
  <c r="J545" i="28"/>
  <c r="J319" i="28"/>
  <c r="K101" i="28"/>
  <c r="K849" i="28"/>
  <c r="K660" i="28"/>
  <c r="J897" i="28"/>
  <c r="J172" i="28"/>
  <c r="K970" i="28"/>
  <c r="J271" i="28"/>
  <c r="J327" i="28"/>
  <c r="K151" i="28"/>
  <c r="K834" i="28"/>
  <c r="J695" i="28"/>
  <c r="J375" i="28"/>
  <c r="J330" i="28"/>
  <c r="K712" i="28"/>
  <c r="J164" i="28"/>
  <c r="K510" i="28"/>
  <c r="J647" i="28"/>
  <c r="J108" i="28"/>
  <c r="J236" i="28"/>
  <c r="J415" i="28"/>
  <c r="K428" i="28"/>
  <c r="J720" i="28"/>
  <c r="J668" i="28"/>
  <c r="K664" i="28"/>
  <c r="J548" i="28"/>
  <c r="K828" i="28"/>
  <c r="J37" i="28"/>
  <c r="J799" i="28"/>
  <c r="J639" i="28"/>
  <c r="J320" i="28"/>
  <c r="K444" i="28"/>
  <c r="K962" i="28"/>
  <c r="J903" i="28"/>
  <c r="J179" i="28"/>
  <c r="J900" i="28"/>
  <c r="J948" i="28"/>
  <c r="K535" i="28"/>
  <c r="J847" i="28"/>
  <c r="J934" i="28"/>
  <c r="K185" i="28"/>
  <c r="K572" i="28"/>
  <c r="K990" i="28"/>
  <c r="J886" i="28"/>
  <c r="J119" i="28"/>
  <c r="J662" i="28"/>
  <c r="J33" i="28"/>
  <c r="K332" i="28"/>
  <c r="K876" i="28"/>
  <c r="J133" i="28"/>
  <c r="K766" i="28"/>
  <c r="J770" i="28"/>
  <c r="K605" i="28"/>
  <c r="K950" i="28"/>
  <c r="J824" i="28"/>
  <c r="K339" i="28"/>
  <c r="J560" i="28"/>
  <c r="J174" i="28"/>
  <c r="J251" i="28"/>
  <c r="J276" i="28"/>
  <c r="J777" i="28"/>
  <c r="J728" i="28"/>
  <c r="K501" i="28"/>
  <c r="J303" i="28"/>
  <c r="J790" i="28"/>
  <c r="J475" i="28"/>
  <c r="J355" i="28"/>
  <c r="J739" i="28"/>
  <c r="K582" i="28"/>
  <c r="J278" i="28"/>
  <c r="J526" i="28"/>
  <c r="J774" i="28"/>
  <c r="K349" i="28"/>
  <c r="J890" i="28"/>
  <c r="J80" i="28"/>
  <c r="K106" i="28"/>
  <c r="K385" i="28"/>
  <c r="K14" i="28"/>
  <c r="J769" i="28"/>
  <c r="J939" i="28"/>
  <c r="J914" i="28"/>
  <c r="J576" i="28"/>
  <c r="K196" i="28"/>
  <c r="K224" i="28"/>
  <c r="J8" i="28"/>
  <c r="K31" i="28"/>
  <c r="K10" i="28"/>
  <c r="K12" i="28"/>
  <c r="J3" i="28"/>
  <c r="J446" i="28"/>
  <c r="L207" i="28"/>
  <c r="L487" i="28"/>
  <c r="L333" i="28"/>
  <c r="L763" i="28"/>
  <c r="L939" i="28"/>
  <c r="L958" i="28"/>
  <c r="L850" i="28"/>
  <c r="L480" i="28"/>
  <c r="L293" i="28"/>
  <c r="L524" i="28"/>
  <c r="L340" i="28"/>
  <c r="L667" i="28"/>
  <c r="L461" i="28"/>
  <c r="L511" i="28"/>
  <c r="L221" i="28"/>
  <c r="L704" i="28"/>
  <c r="L555" i="28"/>
  <c r="L114" i="28"/>
  <c r="L53" i="28"/>
  <c r="L276" i="28"/>
  <c r="L182" i="28"/>
  <c r="L178" i="28"/>
  <c r="L882" i="28"/>
  <c r="L913" i="28"/>
  <c r="L947" i="28"/>
  <c r="L966" i="28"/>
  <c r="L640" i="28"/>
  <c r="L18" i="28"/>
  <c r="L592" i="28"/>
  <c r="L821" i="28"/>
  <c r="L732" i="28"/>
  <c r="L136" i="28"/>
  <c r="L513" i="28"/>
  <c r="L885" i="28"/>
  <c r="L914" i="28"/>
  <c r="L92" i="28"/>
  <c r="L426" i="28"/>
  <c r="L621" i="28"/>
  <c r="L684" i="28"/>
  <c r="L74" i="28"/>
  <c r="L128" i="28"/>
  <c r="L404" i="28"/>
  <c r="L770" i="28"/>
  <c r="L36" i="28"/>
  <c r="L408" i="28"/>
  <c r="L851" i="28"/>
  <c r="L168" i="28"/>
  <c r="L924" i="28"/>
  <c r="L709" i="28"/>
  <c r="L814" i="28"/>
  <c r="L272" i="28"/>
  <c r="L296" i="28"/>
  <c r="L881" i="28"/>
  <c r="L962" i="28"/>
  <c r="L387" i="28"/>
  <c r="L870" i="28"/>
  <c r="L729" i="28"/>
  <c r="L521" i="28"/>
  <c r="L901" i="28"/>
  <c r="L682" i="28"/>
  <c r="L155" i="28"/>
  <c r="L142" i="28"/>
  <c r="L600" i="28"/>
  <c r="L145" i="28"/>
  <c r="L39" i="28"/>
  <c r="L668" i="28"/>
  <c r="L586" i="28"/>
  <c r="L222" i="28"/>
  <c r="L880" i="28"/>
  <c r="L451" i="28"/>
  <c r="L161" i="28"/>
  <c r="L506" i="28"/>
  <c r="L824" i="28"/>
  <c r="L572" i="28"/>
  <c r="L14" i="28"/>
  <c r="L110" i="28"/>
  <c r="L567" i="28"/>
  <c r="L896" i="28"/>
  <c r="L987" i="28"/>
  <c r="L899" i="28"/>
  <c r="L813" i="28"/>
  <c r="L208" i="28"/>
  <c r="L926" i="28"/>
  <c r="L581" i="28"/>
  <c r="L516" i="28"/>
  <c r="L174" i="28"/>
  <c r="L72" i="28"/>
  <c r="L817" i="28"/>
  <c r="L354" i="28"/>
  <c r="L5" i="28"/>
  <c r="L370" i="28"/>
  <c r="L437" i="28"/>
  <c r="L80" i="28"/>
  <c r="L353" i="28"/>
  <c r="L151" i="28"/>
  <c r="L499" i="28"/>
  <c r="L620" i="28"/>
  <c r="L439" i="28"/>
  <c r="L403" i="28"/>
  <c r="L543" i="28"/>
  <c r="L754" i="28"/>
  <c r="L617" i="28"/>
  <c r="L894" i="28"/>
  <c r="L453" i="28"/>
  <c r="L374" i="28"/>
  <c r="L323" i="28"/>
  <c r="L173" i="28"/>
  <c r="L579" i="28"/>
  <c r="L199" i="28"/>
  <c r="L22" i="28"/>
  <c r="L630" i="28"/>
  <c r="L309" i="28"/>
  <c r="L760" i="28"/>
  <c r="L978" i="28"/>
  <c r="L957" i="28"/>
  <c r="L800" i="28"/>
  <c r="L242" i="28"/>
  <c r="L412" i="28"/>
  <c r="L54" i="28"/>
  <c r="L132" i="28"/>
  <c r="L262" i="28"/>
  <c r="L385" i="28"/>
  <c r="L334" i="28"/>
  <c r="L604" i="28"/>
  <c r="L837" i="28"/>
  <c r="L224" i="28"/>
  <c r="L854" i="28"/>
  <c r="L772" i="28"/>
  <c r="L253" i="28"/>
  <c r="L181" i="28"/>
  <c r="L179" i="28"/>
  <c r="L766" i="28"/>
  <c r="L797" i="28"/>
  <c r="L549" i="28"/>
  <c r="L602" i="28"/>
  <c r="L236" i="28"/>
  <c r="L657" i="28"/>
  <c r="L368" i="28"/>
  <c r="L166" i="28"/>
  <c r="L107" i="28"/>
  <c r="L112" i="28"/>
  <c r="L431" i="28"/>
  <c r="L683" i="28"/>
  <c r="L702" i="28"/>
  <c r="L610" i="28"/>
  <c r="L904" i="28"/>
  <c r="L332" i="28"/>
  <c r="L897" i="28"/>
  <c r="L415" i="28"/>
  <c r="L949" i="28"/>
  <c r="L717" i="28"/>
  <c r="L507" i="28"/>
  <c r="L434" i="28"/>
  <c r="L88" i="28"/>
  <c r="L103" i="28"/>
  <c r="L126" i="28"/>
  <c r="L143" i="28"/>
  <c r="L774" i="28"/>
  <c r="L517" i="28"/>
  <c r="L310" i="28"/>
  <c r="L582" i="28"/>
  <c r="L442" i="28"/>
  <c r="L328" i="28"/>
  <c r="L877" i="28"/>
  <c r="L811" i="28"/>
  <c r="L185" i="28"/>
  <c r="L612" i="28"/>
  <c r="L46" i="28"/>
  <c r="L82" i="28"/>
  <c r="L81" i="28"/>
  <c r="L496" i="28"/>
  <c r="L869" i="28"/>
  <c r="L792" i="28"/>
  <c r="L60" i="28"/>
  <c r="L594" i="28"/>
  <c r="L569" i="28"/>
  <c r="L83" i="28"/>
  <c r="L873" i="28"/>
  <c r="L613" i="28"/>
  <c r="L533" i="28"/>
  <c r="L3" i="28"/>
  <c r="L52" i="28"/>
  <c r="L474" i="28"/>
  <c r="L388" i="28"/>
  <c r="L369" i="28"/>
  <c r="L380" i="28"/>
  <c r="L871" i="28"/>
  <c r="L265" i="28"/>
  <c r="L1000" i="28"/>
  <c r="L866" i="28"/>
  <c r="L892" i="28"/>
  <c r="L647" i="28"/>
  <c r="L481" i="28"/>
  <c r="L998" i="28"/>
  <c r="L316" i="28"/>
  <c r="L283" i="28"/>
  <c r="L548" i="28"/>
  <c r="L66" i="28"/>
  <c r="L11" i="28"/>
  <c r="L676" i="28"/>
  <c r="L859" i="28"/>
  <c r="L438" i="28"/>
  <c r="L351" i="28"/>
  <c r="L233" i="28"/>
  <c r="L827" i="28"/>
  <c r="L12" i="28"/>
  <c r="L483" i="28"/>
  <c r="L720" i="28"/>
  <c r="L397" i="28"/>
  <c r="L618" i="28"/>
  <c r="L584" i="28"/>
  <c r="L164" i="28"/>
  <c r="L946" i="28"/>
  <c r="L157" i="28"/>
  <c r="L486" i="28"/>
  <c r="L527" i="28"/>
  <c r="L735" i="28"/>
  <c r="L929" i="28"/>
  <c r="L917" i="28"/>
  <c r="L712" i="28"/>
  <c r="L847" i="28"/>
  <c r="L745" i="28"/>
  <c r="L100" i="28"/>
  <c r="L860" i="28"/>
  <c r="L661" i="28"/>
  <c r="L366" i="28"/>
  <c r="L982" i="28"/>
  <c r="L146" i="28"/>
  <c r="L573" i="28"/>
  <c r="L40" i="28"/>
  <c r="L180" i="28"/>
  <c r="L559" i="28"/>
  <c r="L761" i="28"/>
  <c r="L465" i="28"/>
  <c r="L48" i="28"/>
  <c r="L490" i="28"/>
  <c r="L801" i="28"/>
  <c r="L422" i="28"/>
  <c r="L435" i="28"/>
  <c r="L170" i="28"/>
  <c r="L993" i="28"/>
  <c r="L564" i="28"/>
  <c r="L802" i="28"/>
  <c r="L346" i="28"/>
  <c r="L981" i="28"/>
  <c r="L862" i="28"/>
  <c r="L606" i="28"/>
  <c r="L400" i="28"/>
  <c r="L915" i="28"/>
  <c r="L358" i="28"/>
  <c r="L392" i="28"/>
  <c r="L664" i="28"/>
  <c r="L593" i="28"/>
  <c r="L898" i="28"/>
  <c r="L234" i="28"/>
  <c r="L8" i="28"/>
  <c r="L660" i="28"/>
  <c r="L291" i="28"/>
  <c r="L723" i="28"/>
  <c r="L287" i="28"/>
  <c r="L886" i="28"/>
  <c r="L666" i="28"/>
  <c r="L891" i="28"/>
  <c r="L96" i="28"/>
  <c r="L520" i="28"/>
  <c r="L229" i="28"/>
  <c r="L575" i="28"/>
  <c r="L952" i="28"/>
  <c r="L491" i="28"/>
  <c r="L424" i="28"/>
  <c r="L777" i="28"/>
  <c r="L405" i="28"/>
  <c r="L56" i="28"/>
  <c r="L133" i="28"/>
  <c r="L64" i="28"/>
  <c r="L624" i="28"/>
  <c r="L694" i="28"/>
  <c r="L714" i="28"/>
  <c r="L710" i="28"/>
  <c r="L302" i="28"/>
  <c r="L591" i="28"/>
  <c r="L796" i="28"/>
  <c r="L357" i="28"/>
  <c r="L342" i="28"/>
  <c r="L890" i="28"/>
  <c r="L428" i="28"/>
  <c r="L994" i="28"/>
  <c r="L455" i="28"/>
  <c r="L727" i="28"/>
  <c r="L281" i="28"/>
  <c r="L228" i="28"/>
  <c r="L436" i="28"/>
  <c r="L673" i="28"/>
  <c r="L874" i="28"/>
  <c r="L378" i="28"/>
  <c r="L284" i="28"/>
  <c r="L615" i="28"/>
  <c r="L209" i="28"/>
  <c r="L325" i="28"/>
  <c r="L189" i="28"/>
  <c r="L119" i="28"/>
  <c r="L650" i="28"/>
  <c r="L534" i="28"/>
  <c r="L139" i="28"/>
  <c r="L771" i="28"/>
  <c r="L6" i="28"/>
  <c r="L983" i="28"/>
  <c r="L970" i="28"/>
  <c r="L736" i="28"/>
  <c r="L628" i="28"/>
  <c r="L275" i="28"/>
  <c r="L526" i="28"/>
  <c r="L127" i="28"/>
  <c r="L644" i="28"/>
  <c r="L510" i="28"/>
  <c r="L450" i="28"/>
  <c r="L979" i="28"/>
  <c r="L708" i="28"/>
  <c r="L865" i="28"/>
  <c r="L433" i="28"/>
  <c r="L910" i="28"/>
  <c r="L115" i="28"/>
  <c r="L750" i="28"/>
  <c r="L768" i="28"/>
  <c r="L246" i="28"/>
  <c r="L365" i="28"/>
  <c r="L349" i="28"/>
  <c r="L781" i="28"/>
  <c r="L786" i="28"/>
  <c r="L755" i="28"/>
  <c r="L805" i="28"/>
  <c r="L38" i="28"/>
  <c r="L751" i="28"/>
  <c r="L961" i="28"/>
  <c r="L580" i="28"/>
  <c r="L823" i="28"/>
  <c r="L522" i="28"/>
  <c r="L294" i="28"/>
  <c r="L129" i="28"/>
  <c r="L535" i="28"/>
  <c r="L205" i="28"/>
  <c r="L225" i="28"/>
  <c r="L138" i="28"/>
  <c r="L98" i="28"/>
  <c r="L936" i="28"/>
  <c r="L671" i="28"/>
  <c r="L429" i="28"/>
  <c r="L469" i="28"/>
  <c r="L75" i="28"/>
  <c r="L868" i="28"/>
  <c r="L497" i="28"/>
  <c r="L638" i="28"/>
  <c r="L679" i="28"/>
  <c r="L326" i="28"/>
  <c r="L500" i="28"/>
  <c r="L399" i="28"/>
  <c r="L785" i="28"/>
  <c r="L908" i="28"/>
  <c r="L965" i="28"/>
  <c r="L306" i="28"/>
  <c r="L614" i="28"/>
  <c r="L551" i="28"/>
  <c r="L231" i="28"/>
  <c r="L509" i="28"/>
  <c r="L649" i="28"/>
  <c r="L125" i="28"/>
  <c r="L101" i="28"/>
  <c r="L355" i="28"/>
  <c r="L69" i="28"/>
  <c r="L562" i="28"/>
  <c r="L121" i="28"/>
  <c r="L304" i="28"/>
  <c r="L699" i="28"/>
  <c r="L832" i="28"/>
  <c r="L887" i="28"/>
  <c r="L718" i="28"/>
  <c r="L459" i="28"/>
  <c r="L313" i="28"/>
  <c r="L537" i="28"/>
  <c r="L336" i="28"/>
  <c r="L49" i="28"/>
  <c r="L725" i="28"/>
  <c r="L595" i="28"/>
  <c r="L187" i="28"/>
  <c r="L948" i="28"/>
  <c r="L356" i="28"/>
  <c r="L456" i="28"/>
  <c r="L50" i="28"/>
  <c r="L344" i="28"/>
  <c r="L968" i="28"/>
  <c r="L320" i="28"/>
  <c r="L888" i="28"/>
  <c r="L665" i="28"/>
  <c r="L163" i="28"/>
  <c r="L655" i="28"/>
  <c r="L324" i="28"/>
  <c r="L583" i="28"/>
  <c r="L77" i="28"/>
  <c r="L464" i="28"/>
  <c r="L238" i="28"/>
  <c r="L959" i="28"/>
  <c r="L841" i="28"/>
  <c r="L347" i="28"/>
  <c r="L78" i="28"/>
  <c r="L845" i="28"/>
  <c r="L17" i="28"/>
  <c r="L536" i="28"/>
  <c r="L822" i="28"/>
  <c r="L314" i="28"/>
  <c r="L598" i="28"/>
  <c r="L935" i="28"/>
  <c r="L980" i="28"/>
  <c r="L256" i="28"/>
  <c r="L285" i="28"/>
  <c r="L34" i="28"/>
  <c r="L834" i="28"/>
  <c r="L250" i="28"/>
  <c r="L20" i="28"/>
  <c r="L165" i="28"/>
  <c r="L539" i="28"/>
  <c r="L382" i="28"/>
  <c r="L235" i="28"/>
  <c r="L210" i="28"/>
  <c r="L269" i="28"/>
  <c r="L218" i="28"/>
  <c r="L782" i="28"/>
  <c r="L893" i="28"/>
  <c r="L608" i="28"/>
  <c r="L835" i="28"/>
  <c r="L941" i="28"/>
  <c r="L406" i="28"/>
  <c r="L902" i="28"/>
  <c r="L912" i="28"/>
  <c r="L227" i="28"/>
  <c r="L498" i="28"/>
  <c r="L758" i="28"/>
  <c r="L360" i="28"/>
  <c r="L288" i="28"/>
  <c r="L267" i="28"/>
  <c r="L788" i="28"/>
  <c r="L303" i="28"/>
  <c r="L739" i="28"/>
  <c r="L530" i="28"/>
  <c r="L401" i="28"/>
  <c r="L707" i="28"/>
  <c r="L791" i="28"/>
  <c r="L730" i="28"/>
  <c r="L762" i="28"/>
  <c r="L243" i="28"/>
  <c r="L972" i="28"/>
  <c r="L905" i="28"/>
  <c r="L475" i="28"/>
  <c r="L884" i="28"/>
  <c r="L70" i="28"/>
  <c r="L76" i="28"/>
  <c r="L765" i="28"/>
  <c r="L466" i="28"/>
  <c r="L117" i="28"/>
  <c r="L568" i="28"/>
  <c r="L637" i="28"/>
  <c r="L376" i="28"/>
  <c r="L327" i="28"/>
  <c r="L251" i="28"/>
  <c r="L16" i="28"/>
  <c r="L463" i="28"/>
  <c r="L989" i="28"/>
  <c r="L839" i="28"/>
  <c r="L967" i="28"/>
  <c r="L969" i="28"/>
  <c r="L190" i="28"/>
  <c r="L240" i="28"/>
  <c r="L203" i="28"/>
  <c r="L204" i="28"/>
  <c r="L120" i="28"/>
  <c r="L252" i="28"/>
  <c r="L220" i="28"/>
  <c r="L348" i="28"/>
  <c r="L545" i="28"/>
  <c r="L154" i="28"/>
  <c r="L71" i="28"/>
  <c r="L808" i="28"/>
  <c r="L153" i="28"/>
  <c r="L623" i="28"/>
  <c r="L425" i="28"/>
  <c r="L789" i="28"/>
  <c r="L193" i="28"/>
  <c r="L195" i="28"/>
  <c r="L89" i="28"/>
  <c r="L10" i="28"/>
  <c r="L396" i="28"/>
  <c r="L213" i="28"/>
  <c r="L452" i="28"/>
  <c r="L731" i="28"/>
  <c r="L419" i="28"/>
  <c r="L508" i="28"/>
  <c r="L945" i="28"/>
  <c r="L609" i="28"/>
  <c r="L588" i="28"/>
  <c r="L395" i="28"/>
  <c r="L626" i="28"/>
  <c r="L277" i="28"/>
  <c r="L753" i="28"/>
  <c r="L118" i="28"/>
  <c r="L131" i="28"/>
  <c r="L206" i="28"/>
  <c r="L923" i="28"/>
  <c r="L996" i="28"/>
  <c r="L290" i="28"/>
  <c r="L722" i="28"/>
  <c r="L554" i="28"/>
  <c r="L938" i="28"/>
  <c r="L384" i="28"/>
  <c r="L282" i="28"/>
  <c r="L389" i="28"/>
  <c r="L695" i="28"/>
  <c r="L211" i="28"/>
  <c r="L840" i="28"/>
  <c r="L878" i="28"/>
  <c r="L473" i="28"/>
  <c r="L244" i="28"/>
  <c r="L642" i="28"/>
  <c r="L864" i="28"/>
  <c r="L223" i="28"/>
  <c r="L381" i="28"/>
  <c r="L87" i="28"/>
  <c r="L488" i="28"/>
  <c r="L90" i="28"/>
  <c r="L31" i="28"/>
  <c r="L806" i="28"/>
  <c r="L472" i="28"/>
  <c r="L371" i="28"/>
  <c r="L675" i="28"/>
  <c r="L108" i="28"/>
  <c r="L557" i="28"/>
  <c r="L596" i="28"/>
  <c r="L933" i="28"/>
  <c r="L149" i="28"/>
  <c r="L724" i="28"/>
  <c r="L790" i="28"/>
  <c r="L201" i="28"/>
  <c r="L680" i="28"/>
  <c r="L113" i="28"/>
  <c r="L232" i="28"/>
  <c r="L32" i="28"/>
  <c r="L525" i="28"/>
  <c r="L920" i="28"/>
  <c r="L345" i="28"/>
  <c r="L632" i="28"/>
  <c r="L719" i="28"/>
  <c r="L257" i="28"/>
  <c r="L997" i="28"/>
  <c r="L635" i="28"/>
  <c r="L828" i="28"/>
  <c r="L715" i="28"/>
  <c r="L955" i="28"/>
  <c r="L605" i="28"/>
  <c r="L743" i="28"/>
  <c r="L943" i="28"/>
  <c r="L867" i="28"/>
  <c r="L172" i="28"/>
  <c r="L639" i="28"/>
  <c r="L971" i="28"/>
  <c r="L270" i="28"/>
  <c r="L42" i="28"/>
  <c r="L30" i="28"/>
  <c r="L301" i="28"/>
  <c r="L162" i="28"/>
  <c r="L141" i="28"/>
  <c r="L258" i="28"/>
  <c r="L391" i="28"/>
  <c r="L86" i="28"/>
  <c r="L985" i="28"/>
  <c r="L37" i="28"/>
  <c r="L247" i="28"/>
  <c r="L876" i="28"/>
  <c r="L937" i="28"/>
  <c r="L773" i="28"/>
  <c r="L563" i="28"/>
  <c r="L820" i="28"/>
  <c r="L759" i="28"/>
  <c r="L767" i="28"/>
  <c r="L501" i="28"/>
  <c r="L477" i="28"/>
  <c r="L297" i="28"/>
  <c r="L927" i="28"/>
  <c r="L916" i="28"/>
  <c r="L895" i="28"/>
  <c r="L144" i="28"/>
  <c r="L444" i="28"/>
  <c r="L577" i="28"/>
  <c r="L97" i="28"/>
  <c r="L636" i="28"/>
  <c r="L26" i="28"/>
  <c r="L932" i="28"/>
  <c r="L619" i="28"/>
  <c r="L799" i="28"/>
  <c r="L116" i="28"/>
  <c r="L504" i="28"/>
  <c r="L93" i="28"/>
  <c r="L226" i="28"/>
  <c r="L339" i="28"/>
  <c r="L973" i="28"/>
  <c r="L106" i="28"/>
  <c r="L990" i="28"/>
  <c r="L669" i="28"/>
  <c r="L974" i="28"/>
  <c r="L514" i="28"/>
  <c r="L330" i="28"/>
  <c r="L830" i="28"/>
  <c r="L417" i="28"/>
  <c r="L849" i="28"/>
  <c r="L794" i="28"/>
  <c r="L693" i="28"/>
  <c r="L156" i="28"/>
  <c r="L645" i="28"/>
  <c r="L756" i="28"/>
  <c r="L61" i="28"/>
  <c r="L25" i="28"/>
  <c r="L855" i="28"/>
  <c r="L239" i="28"/>
  <c r="L701" i="28"/>
  <c r="L703" i="28"/>
  <c r="L407" i="28"/>
  <c r="L305" i="28"/>
  <c r="L838" i="28"/>
  <c r="L848" i="28"/>
  <c r="L769" i="28"/>
  <c r="L245" i="28"/>
  <c r="L713" i="28"/>
  <c r="L454" i="28"/>
  <c r="L264" i="28"/>
  <c r="L440" i="28"/>
  <c r="L576" i="28"/>
  <c r="L977" i="28"/>
  <c r="L686" i="28"/>
  <c r="L778" i="28"/>
  <c r="L688" i="28"/>
  <c r="L319" i="28"/>
  <c r="L485" i="28"/>
  <c r="L807" i="28"/>
  <c r="L780" i="28"/>
  <c r="L858" i="28"/>
  <c r="L158" i="28"/>
  <c r="L831" i="28"/>
  <c r="L7" i="28"/>
  <c r="L589" i="28"/>
  <c r="L249" i="28"/>
  <c r="L956" i="28"/>
  <c r="L653" i="28"/>
  <c r="L544" i="28"/>
  <c r="L928" i="28"/>
  <c r="L148" i="28"/>
  <c r="L503" i="28"/>
  <c r="L147" i="28"/>
  <c r="L278" i="28"/>
  <c r="L373" i="28"/>
  <c r="L489" i="28"/>
  <c r="L375" i="28"/>
  <c r="L652" i="28"/>
  <c r="L200" i="28"/>
  <c r="L416" i="28"/>
  <c r="L130" i="28"/>
  <c r="L254" i="28"/>
  <c r="L749" i="28"/>
  <c r="L94" i="28"/>
  <c r="L409" i="28"/>
  <c r="L833" i="28"/>
  <c r="L728" i="28"/>
  <c r="L779" i="28"/>
  <c r="L678" i="28"/>
  <c r="L41" i="28"/>
  <c r="L738" i="28"/>
  <c r="L467" i="28"/>
  <c r="L900" i="28"/>
  <c r="L57" i="28"/>
  <c r="L99" i="28"/>
  <c r="L818" i="28"/>
  <c r="L271" i="28"/>
  <c r="L816" i="28"/>
  <c r="L538" i="28"/>
  <c r="L237" i="28"/>
  <c r="L85" i="28"/>
  <c r="L585" i="28"/>
  <c r="L15" i="28"/>
  <c r="L241" i="28"/>
  <c r="L999" i="28"/>
  <c r="L410" i="28"/>
  <c r="L230" i="28"/>
  <c r="L192" i="28"/>
  <c r="L741" i="28"/>
  <c r="L427" i="28"/>
  <c r="L716" i="28"/>
  <c r="L104" i="28"/>
  <c r="L159" i="28"/>
  <c r="L468" i="28"/>
  <c r="L255" i="28"/>
  <c r="L367" i="28"/>
  <c r="L65" i="28"/>
  <c r="L705" i="28"/>
  <c r="L421" i="28"/>
  <c r="L280" i="28"/>
  <c r="L812" i="28"/>
  <c r="L560" i="28"/>
  <c r="L318" i="28"/>
  <c r="L819" i="28"/>
  <c r="L519" i="28"/>
  <c r="L124" i="28"/>
  <c r="L167" i="28"/>
  <c r="L925" i="28"/>
  <c r="L43" i="28"/>
  <c r="L903" i="28"/>
  <c r="L611" i="28"/>
  <c r="L33" i="28"/>
  <c r="L219" i="28"/>
  <c r="L552" i="28"/>
  <c r="L662" i="28"/>
  <c r="L73" i="28"/>
  <c r="L512" i="28"/>
  <c r="L307" i="28"/>
  <c r="L963" i="28"/>
  <c r="L62" i="28"/>
  <c r="L692" i="28"/>
  <c r="L911" i="28"/>
  <c r="L413" i="28"/>
  <c r="L776" i="28"/>
  <c r="L122" i="28"/>
  <c r="L312" i="28"/>
  <c r="L390" i="28"/>
  <c r="L196" i="28"/>
  <c r="L364" i="28"/>
  <c r="L784" i="28"/>
  <c r="L597" i="28"/>
  <c r="L826" i="28"/>
  <c r="L67" i="28"/>
  <c r="L875" i="28"/>
  <c r="L47" i="28"/>
  <c r="L493" i="28"/>
  <c r="L988" i="28"/>
  <c r="L495" i="28"/>
  <c r="L919" i="28"/>
  <c r="L423" i="28"/>
  <c r="L944" i="28"/>
  <c r="L803" i="28"/>
  <c r="L523" i="28"/>
  <c r="L934" i="28"/>
  <c r="L515" i="28"/>
  <c r="L295" i="28"/>
  <c r="L853" i="28"/>
  <c r="L689" i="28"/>
  <c r="L317" i="28"/>
  <c r="L175" i="28"/>
  <c r="L697" i="28"/>
  <c r="L942" i="28"/>
  <c r="L846" i="28"/>
  <c r="L528" i="28"/>
  <c r="L687" i="28"/>
  <c r="L863" i="28"/>
  <c r="L202" i="28"/>
  <c r="L764" i="28"/>
  <c r="L950" i="28"/>
  <c r="L446" i="28"/>
  <c r="E128" i="30"/>
  <c r="B179" i="29" s="1"/>
  <c r="E127" i="30"/>
  <c r="E124" i="30"/>
  <c r="E123" i="30"/>
  <c r="Q179" i="29" s="1"/>
  <c r="E117" i="30"/>
  <c r="E115" i="30"/>
  <c r="E119" i="30"/>
  <c r="E118" i="30"/>
  <c r="E116" i="30"/>
  <c r="E10" i="30"/>
  <c r="E6" i="30"/>
  <c r="E9" i="30"/>
  <c r="E8" i="30"/>
  <c r="E7" i="30"/>
  <c r="E111" i="30"/>
  <c r="J804" i="28"/>
  <c r="J359" i="28"/>
  <c r="E98" i="30"/>
  <c r="E91" i="30"/>
  <c r="E86" i="30"/>
  <c r="E97" i="30"/>
  <c r="E93" i="30"/>
  <c r="E87" i="30"/>
  <c r="E84" i="30"/>
  <c r="E96" i="30"/>
  <c r="E88" i="30"/>
  <c r="E95" i="30"/>
  <c r="E92" i="30"/>
  <c r="E89" i="30"/>
  <c r="E94" i="30"/>
  <c r="E85" i="30"/>
  <c r="E90" i="30"/>
  <c r="E83" i="30"/>
  <c r="E102" i="30"/>
  <c r="E105" i="30"/>
  <c r="E100" i="30"/>
  <c r="E101" i="30"/>
  <c r="E104" i="30"/>
  <c r="E103" i="30"/>
  <c r="E99" i="30"/>
  <c r="J654" i="28"/>
  <c r="J29" i="28"/>
  <c r="F79" i="30"/>
  <c r="F78" i="30"/>
  <c r="E79" i="30"/>
  <c r="E78" i="30"/>
  <c r="J735" i="28"/>
  <c r="K191" i="28"/>
  <c r="J324" i="28"/>
  <c r="J148" i="28"/>
  <c r="K527" i="28"/>
  <c r="J655" i="28"/>
  <c r="J393" i="28"/>
  <c r="J51" i="28"/>
  <c r="K27" i="28"/>
  <c r="J298" i="28"/>
  <c r="K685" i="28"/>
  <c r="J881" i="28"/>
  <c r="K492" i="28"/>
  <c r="K448" i="28"/>
  <c r="K343" i="28"/>
  <c r="J401" i="28"/>
  <c r="J856" i="28"/>
  <c r="K690" i="28"/>
  <c r="J213" i="28"/>
  <c r="J922" i="28"/>
  <c r="K345" i="28"/>
  <c r="K88" i="28"/>
  <c r="K865" i="28"/>
  <c r="J643" i="28"/>
  <c r="J318" i="28"/>
  <c r="J951" i="28"/>
  <c r="K267" i="28"/>
  <c r="K928" i="28"/>
  <c r="J340" i="28"/>
  <c r="K26" i="28"/>
  <c r="J530" i="28"/>
  <c r="K462" i="28"/>
  <c r="J163" i="28"/>
  <c r="J734" i="28"/>
  <c r="J617" i="28"/>
  <c r="J599" i="28"/>
  <c r="J434" i="28"/>
  <c r="J486" i="28"/>
  <c r="K453" i="28"/>
  <c r="J665" i="28"/>
  <c r="J296" i="28"/>
  <c r="K2" i="28"/>
  <c r="J403" i="28"/>
  <c r="J430" i="28"/>
  <c r="J636" i="28"/>
  <c r="K478" i="28"/>
  <c r="J968" i="28"/>
  <c r="K194" i="28"/>
  <c r="K360" i="28"/>
  <c r="K333" i="28"/>
  <c r="K109" i="28"/>
  <c r="K709" i="28"/>
  <c r="J505" i="28"/>
  <c r="K708" i="28"/>
  <c r="J516" i="28"/>
  <c r="K570" i="28"/>
  <c r="K397" i="28"/>
  <c r="J36" i="28"/>
  <c r="J288" i="28"/>
  <c r="J677" i="28"/>
  <c r="K627" i="28"/>
  <c r="K460" i="28"/>
  <c r="J946" i="28"/>
  <c r="J954" i="28"/>
  <c r="J918" i="28"/>
  <c r="J528" i="28"/>
  <c r="J608" i="28"/>
  <c r="J904" i="28"/>
  <c r="K927" i="28"/>
  <c r="K137" i="28"/>
  <c r="K561" i="28"/>
  <c r="J160" i="28"/>
  <c r="J515" i="28"/>
  <c r="J450" i="28"/>
  <c r="K658" i="28"/>
  <c r="J956" i="28"/>
  <c r="J888" i="28"/>
  <c r="K499" i="28"/>
  <c r="K986" i="28"/>
  <c r="J788" i="28"/>
  <c r="J215" i="28"/>
  <c r="J414" i="28"/>
  <c r="K754" i="28"/>
  <c r="K614" i="28"/>
  <c r="K105" i="28"/>
  <c r="J689" i="28"/>
  <c r="K280" i="28"/>
  <c r="K144" i="28"/>
  <c r="J408" i="28"/>
  <c r="J742" i="28"/>
  <c r="K50" i="28"/>
  <c r="J195" i="28"/>
  <c r="J623" i="28"/>
  <c r="K747" i="28"/>
  <c r="K965" i="28"/>
  <c r="J547" i="28"/>
  <c r="K32" i="28"/>
  <c r="K89" i="28"/>
  <c r="J498" i="28"/>
  <c r="J439" i="28"/>
  <c r="K421" i="28"/>
  <c r="K550" i="28"/>
  <c r="J920" i="28"/>
  <c r="K193" i="28"/>
  <c r="K477" i="28"/>
  <c r="K717" i="28"/>
  <c r="J635" i="28"/>
  <c r="K470" i="28"/>
  <c r="K202" i="28"/>
  <c r="J863" i="28"/>
  <c r="J507" i="28"/>
  <c r="K286" i="28"/>
  <c r="J812" i="28"/>
  <c r="J610" i="28"/>
  <c r="K425" i="28"/>
  <c r="J363" i="28"/>
  <c r="J483" i="28"/>
  <c r="K386" i="28"/>
  <c r="J543" i="28"/>
  <c r="K909" i="28"/>
  <c r="J616" i="28"/>
  <c r="K153" i="28"/>
  <c r="K789" i="28"/>
  <c r="J895" i="28"/>
  <c r="J705" i="28"/>
  <c r="K544" i="28"/>
  <c r="J6" i="28"/>
  <c r="J351" i="28"/>
  <c r="J819" i="28"/>
  <c r="K653" i="28"/>
  <c r="K916" i="28"/>
  <c r="J227" i="28"/>
  <c r="K111" i="28"/>
  <c r="J590" i="28"/>
  <c r="K620" i="28"/>
  <c r="J808" i="28"/>
  <c r="J889" i="28"/>
  <c r="J846" i="28"/>
  <c r="J306" i="28"/>
  <c r="J232" i="28"/>
  <c r="J942" i="28"/>
  <c r="J698" i="28"/>
  <c r="J438" i="28"/>
  <c r="J589" i="28"/>
  <c r="J891" i="28"/>
  <c r="J964" i="28"/>
  <c r="J949" i="28"/>
  <c r="K641" i="28"/>
  <c r="J702" i="28"/>
  <c r="J684" i="28"/>
  <c r="J912" i="28"/>
  <c r="K468" i="28"/>
  <c r="K899" i="28"/>
  <c r="J680" i="28"/>
  <c r="J759" i="28"/>
  <c r="J785" i="28"/>
  <c r="J394" i="28"/>
  <c r="K74" i="28"/>
  <c r="J127" i="28"/>
  <c r="J147" i="28"/>
  <c r="J574" i="28"/>
  <c r="J275" i="28"/>
  <c r="J71" i="28"/>
  <c r="J520" i="28"/>
  <c r="J666" i="28"/>
  <c r="K348" i="28"/>
  <c r="K249" i="28"/>
  <c r="J706" i="28"/>
  <c r="J737" i="28"/>
  <c r="K329" i="28"/>
  <c r="J404" i="28"/>
  <c r="K437" i="28"/>
  <c r="K418" i="28"/>
  <c r="J5" i="28"/>
  <c r="J68" i="28"/>
  <c r="J297" i="28"/>
  <c r="J926" i="28"/>
  <c r="K126" i="28"/>
  <c r="J154" i="28"/>
  <c r="J732" i="28"/>
  <c r="J892" i="28"/>
  <c r="J741" i="28"/>
  <c r="K287" i="28"/>
  <c r="K255" i="28"/>
  <c r="J504" i="28"/>
  <c r="K175" i="28"/>
  <c r="J930" i="28"/>
  <c r="J644" i="28"/>
  <c r="J817" i="28"/>
  <c r="K517" i="28"/>
  <c r="K813" i="28"/>
  <c r="K716" i="28"/>
  <c r="K230" i="28"/>
  <c r="K84" i="28"/>
  <c r="K844" i="28"/>
  <c r="J456" i="28"/>
  <c r="J906" i="28"/>
  <c r="J575" i="28"/>
  <c r="J806" i="28"/>
  <c r="J558" i="28"/>
  <c r="J683" i="28"/>
  <c r="J353" i="28"/>
  <c r="K293" i="28"/>
  <c r="K65" i="28"/>
  <c r="J75" i="28"/>
  <c r="K827" i="28"/>
  <c r="K933" i="28"/>
  <c r="J736" i="28"/>
  <c r="K159" i="28"/>
  <c r="J7" i="28"/>
  <c r="K260" i="28"/>
  <c r="K675" i="28"/>
  <c r="K518" i="28"/>
  <c r="K406" i="28"/>
  <c r="K757" i="28"/>
  <c r="K711" i="28"/>
  <c r="K883" i="28"/>
  <c r="J464" i="28"/>
  <c r="K336" i="28"/>
  <c r="J139" i="28"/>
  <c r="K377" i="28"/>
  <c r="J28" i="28"/>
  <c r="J995" i="28"/>
  <c r="J921" i="28"/>
  <c r="J494" i="28"/>
  <c r="K484" i="28"/>
  <c r="J650" i="28"/>
  <c r="J63" i="28"/>
  <c r="J628" i="28"/>
  <c r="K607" i="28"/>
  <c r="J775" i="28"/>
  <c r="J216" i="28"/>
  <c r="K371" i="28"/>
  <c r="J279" i="28"/>
  <c r="K565" i="28"/>
  <c r="J807" i="28"/>
  <c r="J983" i="28"/>
  <c r="J107" i="28"/>
  <c r="K621" i="28"/>
  <c r="J432" i="28"/>
  <c r="J370" i="28"/>
  <c r="J500" i="28"/>
  <c r="J399" i="28"/>
  <c r="J853" i="28"/>
  <c r="J831" i="28"/>
  <c r="J835" i="28"/>
  <c r="J356" i="28"/>
  <c r="K563" i="28"/>
  <c r="K767" i="28"/>
  <c r="K201" i="28"/>
  <c r="K581" i="28"/>
  <c r="J725" i="28"/>
  <c r="J326" i="28"/>
  <c r="K999" i="28"/>
  <c r="K546" i="28"/>
  <c r="J723" i="28"/>
  <c r="J354" i="28"/>
  <c r="J272" i="28"/>
  <c r="J158" i="28"/>
  <c r="J663" i="28"/>
  <c r="J646" i="28"/>
  <c r="J283" i="28"/>
  <c r="K485" i="28"/>
  <c r="J649" i="28"/>
  <c r="J177" i="28"/>
  <c r="J13" i="28"/>
  <c r="J571" i="28"/>
  <c r="K252" i="28"/>
  <c r="J513" i="28"/>
  <c r="J979" i="28"/>
  <c r="K11" i="28"/>
  <c r="K445" i="28"/>
  <c r="J247" i="28"/>
  <c r="K821" i="28"/>
  <c r="J234" i="28"/>
  <c r="J426" i="28"/>
  <c r="J857" i="28"/>
  <c r="J188" i="28"/>
  <c r="J176" i="28"/>
  <c r="J497" i="28"/>
  <c r="J780" i="28"/>
  <c r="J113" i="28"/>
  <c r="K136" i="28"/>
  <c r="J187" i="28"/>
  <c r="J534" i="28"/>
  <c r="J212" i="28"/>
  <c r="J166" i="28"/>
  <c r="K192" i="28"/>
  <c r="J540" i="28"/>
  <c r="J676" i="28"/>
  <c r="J868" i="28"/>
  <c r="J368" i="28"/>
  <c r="K481" i="28"/>
  <c r="J991" i="28"/>
  <c r="K502" i="28"/>
  <c r="J203" i="28"/>
  <c r="J316" i="28"/>
  <c r="J937" i="28"/>
  <c r="K941" i="28"/>
  <c r="K593" i="28"/>
  <c r="J866" i="28"/>
  <c r="J480" i="28"/>
  <c r="J523" i="28"/>
  <c r="J797" i="28"/>
  <c r="J532" i="28"/>
  <c r="J549" i="28"/>
  <c r="J603" i="28"/>
  <c r="K429" i="28"/>
  <c r="J893" i="28"/>
  <c r="K529" i="28"/>
  <c r="J778" i="28"/>
  <c r="J189" i="28"/>
  <c r="K269" i="28"/>
  <c r="K940" i="28"/>
  <c r="J209" i="28"/>
  <c r="K240" i="28"/>
  <c r="J98" i="28"/>
  <c r="K257" i="28"/>
  <c r="J190" i="28"/>
  <c r="J688" i="28"/>
  <c r="J578" i="28"/>
  <c r="J210" i="28"/>
  <c r="J592" i="28"/>
  <c r="K325" i="28"/>
  <c r="K372" i="28"/>
  <c r="K457" i="28"/>
  <c r="K537" i="28"/>
  <c r="K138" i="28"/>
  <c r="K183" i="28"/>
  <c r="K265" i="28"/>
  <c r="J382" i="28"/>
  <c r="K15" i="28"/>
  <c r="K642" i="28"/>
  <c r="J18" i="28"/>
  <c r="F36" i="30" s="1"/>
  <c r="J629" i="28"/>
  <c r="J322" i="28"/>
  <c r="J691" i="28"/>
  <c r="K896" i="28"/>
  <c r="K585" i="28"/>
  <c r="J167" i="28"/>
  <c r="J539" i="28"/>
  <c r="K381" i="28"/>
  <c r="K977" i="28"/>
  <c r="J542" i="28"/>
  <c r="J772" i="28"/>
  <c r="K284" i="28"/>
  <c r="K726" i="28"/>
  <c r="J358" i="28"/>
  <c r="J85" i="28"/>
  <c r="K567" i="28"/>
  <c r="J223" i="28"/>
  <c r="K634" i="28"/>
  <c r="J659" i="28"/>
  <c r="J392" i="28"/>
  <c r="J86" i="28"/>
  <c r="K482" i="28"/>
  <c r="K476" i="28"/>
  <c r="J615" i="28"/>
  <c r="J670" i="28"/>
  <c r="J4" i="28"/>
  <c r="K985" i="28"/>
  <c r="J862" i="28"/>
  <c r="J245" i="28"/>
  <c r="J211" i="28"/>
  <c r="K829" i="28"/>
  <c r="J362" i="28"/>
  <c r="J440" i="28"/>
  <c r="J181" i="28"/>
  <c r="J700" i="28"/>
  <c r="K816" i="28"/>
  <c r="K803" i="28"/>
  <c r="J495" i="28"/>
  <c r="J503" i="28"/>
  <c r="J871" i="28"/>
  <c r="J640" i="28"/>
  <c r="J976" i="28"/>
  <c r="J915" i="28"/>
  <c r="K289" i="28"/>
  <c r="K171" i="28"/>
  <c r="J776" i="28"/>
  <c r="K129" i="28"/>
  <c r="K118" i="28"/>
  <c r="K473" i="28"/>
  <c r="J869" i="28"/>
  <c r="J264" i="28"/>
  <c r="J259" i="28"/>
  <c r="J988" i="28"/>
  <c r="J479" i="28"/>
  <c r="J388" i="28"/>
  <c r="J944" i="28"/>
  <c r="J673" i="28"/>
  <c r="J400" i="28"/>
  <c r="J99" i="28"/>
  <c r="J566" i="28"/>
  <c r="J141" i="28"/>
  <c r="J217" i="28"/>
  <c r="J861" i="28"/>
  <c r="J294" i="28"/>
  <c r="J423" i="28"/>
  <c r="J606" i="28"/>
  <c r="J838" i="28"/>
  <c r="K825" i="28"/>
  <c r="K77" i="28"/>
  <c r="K263" i="28"/>
  <c r="K169" i="28"/>
  <c r="K755" i="28"/>
  <c r="J718" i="28"/>
  <c r="J855" i="28"/>
  <c r="K793" i="28"/>
  <c r="J843" i="28"/>
  <c r="J832" i="28"/>
  <c r="K713" i="28"/>
  <c r="J436" i="28"/>
  <c r="K198" i="28"/>
  <c r="K674" i="28"/>
  <c r="K311" i="28"/>
  <c r="J121" i="28"/>
  <c r="J369" i="28"/>
  <c r="K509" i="28"/>
  <c r="K633" i="28"/>
  <c r="J83" i="28"/>
  <c r="J250" i="28"/>
  <c r="K161" i="28"/>
  <c r="J594" i="28"/>
  <c r="J391" i="28"/>
  <c r="J23" i="28"/>
  <c r="J874" i="28"/>
  <c r="J134" i="28"/>
  <c r="J459" i="28"/>
  <c r="K493" i="28"/>
  <c r="J346" i="28"/>
  <c r="J625" i="28"/>
  <c r="K304" i="28"/>
  <c r="J47" i="28"/>
  <c r="K165" i="28"/>
  <c r="J102" i="28"/>
  <c r="J52" i="28"/>
  <c r="J913" i="28"/>
  <c r="K178" i="28"/>
  <c r="J411" i="28"/>
  <c r="J315" i="28"/>
  <c r="J67" i="28"/>
  <c r="J228" i="28"/>
  <c r="J947" i="28"/>
  <c r="J308" i="28"/>
  <c r="J48" i="28"/>
  <c r="J242" i="28"/>
  <c r="J184" i="28"/>
  <c r="J44" i="28"/>
  <c r="J140" i="28"/>
  <c r="J612" i="28"/>
  <c r="J719" i="28"/>
  <c r="J258" i="28"/>
  <c r="J379" i="28"/>
  <c r="K341" i="28"/>
  <c r="J206" i="28"/>
  <c r="J919" i="28"/>
  <c r="J361" i="28"/>
  <c r="K82" i="28"/>
  <c r="J875" i="28"/>
  <c r="K455" i="28"/>
  <c r="K170" i="28"/>
  <c r="J447" i="28"/>
  <c r="J467" i="28"/>
  <c r="J648" i="28"/>
  <c r="J342" i="28"/>
  <c r="J553" i="28"/>
  <c r="K541" i="28"/>
  <c r="J839" i="28"/>
  <c r="K699" i="28"/>
  <c r="J463" i="28"/>
  <c r="K837" i="28"/>
  <c r="J996" i="28"/>
  <c r="J302" i="28"/>
  <c r="J299" i="28"/>
  <c r="K555" i="28"/>
  <c r="K489" i="28"/>
  <c r="K266" i="28"/>
  <c r="K992" i="28"/>
  <c r="K135" i="28"/>
  <c r="K256" i="28"/>
  <c r="J61" i="28"/>
  <c r="K559" i="28"/>
  <c r="K273" i="28"/>
  <c r="K733" i="28"/>
  <c r="J818" i="28"/>
  <c r="K982" i="28"/>
  <c r="K207" i="28"/>
  <c r="K867" i="28"/>
  <c r="K531" i="28"/>
  <c r="K282" i="28"/>
  <c r="J331" i="28"/>
  <c r="J597" i="28"/>
  <c r="J285" i="28"/>
  <c r="J746" i="28"/>
  <c r="J787" i="28"/>
  <c r="K314" i="28"/>
  <c r="J146" i="28"/>
  <c r="K989" i="28"/>
  <c r="K73" i="28"/>
  <c r="J214" i="28"/>
  <c r="J796" i="28"/>
  <c r="J16" i="28"/>
  <c r="E38" i="30" s="1"/>
  <c r="J622" i="28"/>
  <c r="J301" i="28"/>
  <c r="K465" i="28"/>
  <c r="J601" i="28"/>
  <c r="J305" i="28"/>
  <c r="K364" i="28"/>
  <c r="J678" i="28"/>
  <c r="J756" i="28"/>
  <c r="K651" i="28"/>
  <c r="J598" i="28"/>
  <c r="K54" i="28"/>
  <c r="J763" i="28"/>
  <c r="K350" i="28"/>
  <c r="K376" i="28"/>
  <c r="J850" i="28"/>
  <c r="J945" i="28"/>
  <c r="J738" i="28"/>
  <c r="K564" i="28"/>
  <c r="J274" i="28"/>
  <c r="J335" i="28"/>
  <c r="J60" i="28"/>
  <c r="J993" i="28"/>
  <c r="J810" i="28"/>
  <c r="J854" i="28"/>
  <c r="J46" i="28"/>
  <c r="J882" i="28"/>
  <c r="K38" i="28"/>
  <c r="J35" i="28"/>
  <c r="K805" i="28"/>
  <c r="J823" i="28"/>
  <c r="J792" i="28"/>
  <c r="K405" i="28"/>
  <c r="J25" i="28"/>
  <c r="J384" i="28"/>
  <c r="J961" i="28"/>
  <c r="J955" i="28"/>
  <c r="K91" i="28"/>
  <c r="K59" i="28"/>
  <c r="K604" i="28"/>
  <c r="K292" i="28"/>
  <c r="J122" i="28"/>
  <c r="J905" i="28"/>
  <c r="K413" i="28"/>
  <c r="J443" i="28"/>
  <c r="J307" i="28"/>
  <c r="K978" i="28"/>
  <c r="J458" i="28"/>
  <c r="J53" i="28"/>
  <c r="K802" i="28"/>
  <c r="J487" i="28"/>
  <c r="J338" i="28"/>
  <c r="J694" i="28"/>
  <c r="J727" i="28"/>
  <c r="J156" i="28"/>
  <c r="K389" i="28"/>
  <c r="K971" i="28"/>
  <c r="J24" i="28"/>
  <c r="J253" i="28"/>
  <c r="J221" i="28"/>
  <c r="K613" i="28"/>
  <c r="K587" i="28"/>
  <c r="J199" i="28"/>
  <c r="J786" i="28"/>
  <c r="J422" i="28"/>
  <c r="J186" i="28"/>
  <c r="K721" i="28"/>
  <c r="J583" i="28"/>
  <c r="J752" i="28"/>
  <c r="K94" i="28"/>
  <c r="J722" i="28"/>
  <c r="J222" i="28"/>
  <c r="J162" i="28"/>
  <c r="J409" i="28"/>
  <c r="K554" i="28"/>
  <c r="J34" i="28"/>
  <c r="F39" i="30" s="1"/>
  <c r="J591" i="28"/>
  <c r="J117" i="28"/>
  <c r="J730" i="28"/>
  <c r="K347" i="28"/>
  <c r="J935" i="28"/>
  <c r="J123" i="28"/>
  <c r="K321" i="28"/>
  <c r="J879" i="28"/>
  <c r="K836" i="28"/>
  <c r="J980" i="28"/>
  <c r="J95" i="28"/>
  <c r="J116" i="28"/>
  <c r="J248" i="28"/>
  <c r="J714" i="28"/>
  <c r="J114" i="28"/>
  <c r="J573" i="28"/>
  <c r="K715" i="28"/>
  <c r="K611" i="28"/>
  <c r="K692" i="28"/>
  <c r="J872" i="28"/>
  <c r="J830" i="28"/>
  <c r="K681" i="28"/>
  <c r="J878" i="28"/>
  <c r="J412" i="28"/>
  <c r="K748" i="28"/>
  <c r="K57" i="28"/>
  <c r="J131" i="28"/>
  <c r="K710" i="28"/>
  <c r="J562" i="28"/>
  <c r="K701" i="28"/>
  <c r="J631" i="28"/>
  <c r="J352" i="28"/>
  <c r="J334" i="28"/>
  <c r="K957" i="28"/>
  <c r="K81" i="28"/>
  <c r="K765" i="28"/>
  <c r="J696" i="28"/>
  <c r="J78" i="28"/>
  <c r="J798" i="28"/>
  <c r="J884" i="28"/>
  <c r="J424" i="28"/>
  <c r="J9" i="28"/>
  <c r="J197" i="28"/>
  <c r="J880" i="28"/>
  <c r="J682" i="28"/>
  <c r="J145" i="28"/>
  <c r="J416" i="28"/>
  <c r="K637" i="28"/>
  <c r="J656" i="28"/>
  <c r="K420" i="28"/>
  <c r="J441" i="28"/>
  <c r="J268" i="28"/>
  <c r="K357" i="28"/>
  <c r="K801" i="28"/>
  <c r="J374" i="28"/>
  <c r="K490" i="28"/>
  <c r="J76" i="28"/>
  <c r="J449" i="28"/>
  <c r="K246" i="28"/>
  <c r="J740" i="28"/>
  <c r="J731" i="28"/>
  <c r="J975" i="28"/>
  <c r="J760" i="28"/>
  <c r="K262" i="28"/>
  <c r="J815" i="28"/>
  <c r="J783" i="28"/>
  <c r="J753" i="28"/>
  <c r="K901" i="28"/>
  <c r="J508" i="28"/>
  <c r="J672" i="28"/>
  <c r="J45" i="28"/>
  <c r="K39" i="28"/>
  <c r="J152" i="28"/>
  <c r="J219" i="28"/>
  <c r="K395" i="28"/>
  <c r="K254" i="28"/>
  <c r="J800" i="28"/>
  <c r="J180" i="28"/>
  <c r="J471" i="28"/>
  <c r="J466" i="28"/>
  <c r="J383" i="28"/>
  <c r="J512" i="28"/>
  <c r="J768" i="28"/>
  <c r="J398" i="28"/>
  <c r="J556" i="28"/>
  <c r="J822" i="28"/>
  <c r="J960" i="28"/>
  <c r="J984" i="28"/>
  <c r="J959" i="28"/>
  <c r="J417" i="28"/>
  <c r="J744" i="28"/>
  <c r="J173" i="28"/>
  <c r="J552" i="28"/>
  <c r="J100" i="28"/>
  <c r="J743" i="28"/>
  <c r="K877" i="28"/>
  <c r="J261" i="28"/>
  <c r="J58" i="28"/>
  <c r="F77" i="30" s="1"/>
  <c r="J300" i="28"/>
  <c r="J626" i="28"/>
  <c r="K150" i="28"/>
  <c r="J841" i="28"/>
  <c r="K630" i="28"/>
  <c r="J514" i="28"/>
  <c r="J442" i="28"/>
  <c r="K973" i="28"/>
  <c r="K17" i="28"/>
  <c r="J521" i="28"/>
  <c r="J652" i="28"/>
  <c r="K402" i="28"/>
  <c r="K795" i="28"/>
  <c r="J609" i="28"/>
  <c r="J923" i="28"/>
  <c r="K337" i="28"/>
  <c r="J809" i="28"/>
  <c r="J842" i="28"/>
  <c r="J19" i="28"/>
  <c r="E37" i="30" s="1"/>
  <c r="K328" i="28"/>
  <c r="K21" i="28"/>
  <c r="J79" i="28"/>
  <c r="K373" i="28"/>
  <c r="K22" i="28"/>
  <c r="J907" i="28"/>
  <c r="J931" i="28"/>
  <c r="J929" i="28"/>
  <c r="J93" i="28"/>
  <c r="J852" i="28"/>
  <c r="J953" i="28"/>
  <c r="J55" i="28"/>
  <c r="E20" i="30"/>
  <c r="E17" i="30"/>
  <c r="E18" i="30"/>
  <c r="E19" i="30"/>
  <c r="E16" i="30"/>
  <c r="E77" i="30" l="1"/>
  <c r="E14" i="30"/>
  <c r="F75" i="29" s="1"/>
  <c r="K174" i="29"/>
  <c r="K177" i="29"/>
  <c r="K175" i="29"/>
  <c r="K176" i="29"/>
  <c r="E112" i="30"/>
  <c r="E109" i="30" s="1"/>
  <c r="F141" i="29" s="1"/>
  <c r="L141" i="29" s="1"/>
  <c r="H179" i="29"/>
  <c r="T182" i="29" s="1"/>
  <c r="K179" i="29"/>
  <c r="C133" i="30"/>
  <c r="F133" i="30" s="1"/>
  <c r="B184" i="29" s="1"/>
  <c r="E133" i="30"/>
  <c r="E184" i="29" s="1"/>
  <c r="C132" i="30"/>
  <c r="F132" i="30" s="1"/>
  <c r="B183" i="29" s="1"/>
  <c r="E132" i="30"/>
  <c r="E183" i="29" s="1"/>
  <c r="C136" i="30"/>
  <c r="F136" i="30" s="1"/>
  <c r="B187" i="29" s="1"/>
  <c r="E136" i="30"/>
  <c r="E187" i="29" s="1"/>
  <c r="C135" i="30"/>
  <c r="F135" i="30" s="1"/>
  <c r="B186" i="29" s="1"/>
  <c r="E135" i="30"/>
  <c r="E186" i="29" s="1"/>
  <c r="C134" i="30"/>
  <c r="F134" i="30" s="1"/>
  <c r="B185" i="29" s="1"/>
  <c r="E134" i="30"/>
  <c r="E185" i="29" s="1"/>
  <c r="W5" i="30"/>
  <c r="Q5" i="30" s="1"/>
  <c r="W674" i="30"/>
  <c r="Q674" i="30" s="1"/>
  <c r="W449" i="30"/>
  <c r="Q449" i="30" s="1"/>
  <c r="W278" i="30"/>
  <c r="Q278" i="30" s="1"/>
  <c r="W713" i="30"/>
  <c r="Q713" i="30" s="1"/>
  <c r="W821" i="30"/>
  <c r="Q821" i="30" s="1"/>
  <c r="W994" i="30"/>
  <c r="Q994" i="30" s="1"/>
  <c r="W162" i="30"/>
  <c r="Q162" i="30" s="1"/>
  <c r="W51" i="30"/>
  <c r="Q51" i="30" s="1"/>
  <c r="W555" i="30"/>
  <c r="Q555" i="30" s="1"/>
  <c r="W914" i="30"/>
  <c r="Q914" i="30" s="1"/>
  <c r="W688" i="30"/>
  <c r="Q688" i="30" s="1"/>
  <c r="W424" i="30"/>
  <c r="Q424" i="30" s="1"/>
  <c r="W422" i="30"/>
  <c r="Q422" i="30" s="1"/>
  <c r="W552" i="30"/>
  <c r="Q552" i="30" s="1"/>
  <c r="W185" i="30"/>
  <c r="Q185" i="30" s="1"/>
  <c r="W128" i="30"/>
  <c r="Q128" i="30" s="1"/>
  <c r="W383" i="30"/>
  <c r="Q383" i="30" s="1"/>
  <c r="W481" i="30"/>
  <c r="Q481" i="30" s="1"/>
  <c r="W282" i="30"/>
  <c r="Q282" i="30" s="1"/>
  <c r="W136" i="30"/>
  <c r="Q136" i="30" s="1"/>
  <c r="W311" i="30"/>
  <c r="Q311" i="30" s="1"/>
  <c r="W163" i="30"/>
  <c r="Q163" i="30" s="1"/>
  <c r="W841" i="30"/>
  <c r="Q841" i="30" s="1"/>
  <c r="W165" i="30"/>
  <c r="Q165" i="30" s="1"/>
  <c r="W906" i="30"/>
  <c r="Q906" i="30" s="1"/>
  <c r="W300" i="30"/>
  <c r="Q300" i="30" s="1"/>
  <c r="W852" i="30"/>
  <c r="Q852" i="30" s="1"/>
  <c r="W288" i="30"/>
  <c r="Q288" i="30" s="1"/>
  <c r="W218" i="30"/>
  <c r="Q218" i="30" s="1"/>
  <c r="W729" i="30"/>
  <c r="Q729" i="30" s="1"/>
  <c r="W30" i="30"/>
  <c r="Q30" i="30" s="1"/>
  <c r="W405" i="30"/>
  <c r="Q405" i="30" s="1"/>
  <c r="W805" i="30"/>
  <c r="Q805" i="30" s="1"/>
  <c r="W945" i="30"/>
  <c r="Q945" i="30" s="1"/>
  <c r="W425" i="30"/>
  <c r="Q425" i="30" s="1"/>
  <c r="W27" i="30"/>
  <c r="Q27" i="30" s="1"/>
  <c r="W78" i="30"/>
  <c r="Q78" i="30" s="1"/>
  <c r="W652" i="30"/>
  <c r="Q652" i="30" s="1"/>
  <c r="W455" i="30"/>
  <c r="Q455" i="30" s="1"/>
  <c r="W845" i="30"/>
  <c r="Q845" i="30" s="1"/>
  <c r="W823" i="30"/>
  <c r="Q823" i="30" s="1"/>
  <c r="W656" i="30"/>
  <c r="Q656" i="30" s="1"/>
  <c r="W159" i="30"/>
  <c r="Q159" i="30" s="1"/>
  <c r="W239" i="30"/>
  <c r="Q239" i="30" s="1"/>
  <c r="W420" i="30"/>
  <c r="Q420" i="30" s="1"/>
  <c r="W624" i="30"/>
  <c r="Q624" i="30" s="1"/>
  <c r="W676" i="30"/>
  <c r="Q676" i="30" s="1"/>
  <c r="W2" i="30"/>
  <c r="W394" i="30"/>
  <c r="Q394" i="30" s="1"/>
  <c r="W981" i="30"/>
  <c r="Q981" i="30" s="1"/>
  <c r="W320" i="30"/>
  <c r="Q320" i="30" s="1"/>
  <c r="W76" i="30"/>
  <c r="Q76" i="30" s="1"/>
  <c r="W610" i="30"/>
  <c r="Q610" i="30" s="1"/>
  <c r="W874" i="30"/>
  <c r="Q874" i="30" s="1"/>
  <c r="W653" i="30"/>
  <c r="Q653" i="30" s="1"/>
  <c r="W886" i="30"/>
  <c r="Q886" i="30" s="1"/>
  <c r="W296" i="30"/>
  <c r="Q296" i="30" s="1"/>
  <c r="W625" i="30"/>
  <c r="Q625" i="30" s="1"/>
  <c r="W839" i="30"/>
  <c r="Q839" i="30" s="1"/>
  <c r="W661" i="30"/>
  <c r="Q661" i="30" s="1"/>
  <c r="W498" i="30"/>
  <c r="Q498" i="30" s="1"/>
  <c r="W169" i="30"/>
  <c r="Q169" i="30" s="1"/>
  <c r="W767" i="30"/>
  <c r="Q767" i="30" s="1"/>
  <c r="W908" i="30"/>
  <c r="Q908" i="30" s="1"/>
  <c r="W146" i="30"/>
  <c r="Q146" i="30" s="1"/>
  <c r="W862" i="30"/>
  <c r="Q862" i="30" s="1"/>
  <c r="W325" i="30"/>
  <c r="Q325" i="30" s="1"/>
  <c r="W19" i="30"/>
  <c r="Q19" i="30" s="1"/>
  <c r="W440" i="30"/>
  <c r="Q440" i="30" s="1"/>
  <c r="W753" i="30"/>
  <c r="Q753" i="30" s="1"/>
  <c r="W763" i="30"/>
  <c r="Q763" i="30" s="1"/>
  <c r="W38" i="30"/>
  <c r="Q38" i="30" s="1"/>
  <c r="W580" i="30"/>
  <c r="Q580" i="30" s="1"/>
  <c r="W834" i="30"/>
  <c r="Q834" i="30" s="1"/>
  <c r="W808" i="30"/>
  <c r="Q808" i="30" s="1"/>
  <c r="W307" i="30"/>
  <c r="Q307" i="30" s="1"/>
  <c r="W381" i="30"/>
  <c r="Q381" i="30" s="1"/>
  <c r="W459" i="30"/>
  <c r="Q459" i="30" s="1"/>
  <c r="W743" i="30"/>
  <c r="Q743" i="30" s="1"/>
  <c r="W249" i="30"/>
  <c r="Q249" i="30" s="1"/>
  <c r="W370" i="30"/>
  <c r="Q370" i="30" s="1"/>
  <c r="W270" i="30"/>
  <c r="Q270" i="30" s="1"/>
  <c r="W484" i="30"/>
  <c r="Q484" i="30" s="1"/>
  <c r="W602" i="30"/>
  <c r="Q602" i="30" s="1"/>
  <c r="W962" i="30"/>
  <c r="Q962" i="30" s="1"/>
  <c r="W986" i="30"/>
  <c r="Q986" i="30" s="1"/>
  <c r="W180" i="30"/>
  <c r="Q180" i="30" s="1"/>
  <c r="W933" i="30"/>
  <c r="Q933" i="30" s="1"/>
  <c r="W761" i="30"/>
  <c r="Q761" i="30" s="1"/>
  <c r="W464" i="30"/>
  <c r="Q464" i="30" s="1"/>
  <c r="W326" i="30"/>
  <c r="Q326" i="30" s="1"/>
  <c r="W522" i="30"/>
  <c r="Q522" i="30" s="1"/>
  <c r="W39" i="30"/>
  <c r="Q39" i="30" s="1"/>
  <c r="W366" i="30"/>
  <c r="Q366" i="30" s="1"/>
  <c r="W54" i="30"/>
  <c r="Q54" i="30" s="1"/>
  <c r="W220" i="30"/>
  <c r="Q220" i="30" s="1"/>
  <c r="W965" i="30"/>
  <c r="Q965" i="30" s="1"/>
  <c r="W666" i="30"/>
  <c r="Q666" i="30" s="1"/>
  <c r="W45" i="30"/>
  <c r="Q45" i="30" s="1"/>
  <c r="W923" i="30"/>
  <c r="Q923" i="30" s="1"/>
  <c r="W120" i="30"/>
  <c r="Q120" i="30" s="1"/>
  <c r="W895" i="30"/>
  <c r="Q895" i="30" s="1"/>
  <c r="W75" i="30"/>
  <c r="Q75" i="30" s="1"/>
  <c r="W629" i="30"/>
  <c r="Q629" i="30" s="1"/>
  <c r="W664" i="30"/>
  <c r="Q664" i="30" s="1"/>
  <c r="W42" i="30"/>
  <c r="Q42" i="30" s="1"/>
  <c r="W980" i="30"/>
  <c r="Q980" i="30" s="1"/>
  <c r="W259" i="30"/>
  <c r="Q259" i="30" s="1"/>
  <c r="W936" i="30"/>
  <c r="Q936" i="30" s="1"/>
  <c r="W13" i="30"/>
  <c r="Q13" i="30" s="1"/>
  <c r="W133" i="30"/>
  <c r="Q133" i="30" s="1"/>
  <c r="W607" i="30"/>
  <c r="Q607" i="30" s="1"/>
  <c r="W153" i="30"/>
  <c r="Q153" i="30" s="1"/>
  <c r="W966" i="30"/>
  <c r="Q966" i="30" s="1"/>
  <c r="W623" i="30"/>
  <c r="Q623" i="30" s="1"/>
  <c r="W261" i="30"/>
  <c r="Q261" i="30" s="1"/>
  <c r="W681" i="30"/>
  <c r="Q681" i="30" s="1"/>
  <c r="W843" i="30"/>
  <c r="Q843" i="30" s="1"/>
  <c r="W593" i="30"/>
  <c r="Q593" i="30" s="1"/>
  <c r="W609" i="30"/>
  <c r="Q609" i="30" s="1"/>
  <c r="W953" i="30"/>
  <c r="Q953" i="30" s="1"/>
  <c r="W942" i="30"/>
  <c r="Q942" i="30" s="1"/>
  <c r="W112" i="30"/>
  <c r="Q112" i="30" s="1"/>
  <c r="W998" i="30"/>
  <c r="Q998" i="30" s="1"/>
  <c r="W385" i="30"/>
  <c r="Q385" i="30" s="1"/>
  <c r="W816" i="30"/>
  <c r="Q816" i="30" s="1"/>
  <c r="W596" i="30"/>
  <c r="Q596" i="30" s="1"/>
  <c r="W692" i="30"/>
  <c r="Q692" i="30" s="1"/>
  <c r="W327" i="30"/>
  <c r="Q327" i="30" s="1"/>
  <c r="W347" i="30"/>
  <c r="Q347" i="30" s="1"/>
  <c r="W81" i="30"/>
  <c r="Q81" i="30" s="1"/>
  <c r="W29" i="30"/>
  <c r="Q29" i="30" s="1"/>
  <c r="W975" i="30"/>
  <c r="Q975" i="30" s="1"/>
  <c r="W41" i="30"/>
  <c r="Q41" i="30" s="1"/>
  <c r="W446" i="30"/>
  <c r="Q446" i="30" s="1"/>
  <c r="W115" i="30"/>
  <c r="Q115" i="30" s="1"/>
  <c r="W794" i="30"/>
  <c r="Q794" i="30" s="1"/>
  <c r="W871" i="30"/>
  <c r="Q871" i="30" s="1"/>
  <c r="W154" i="30"/>
  <c r="Q154" i="30" s="1"/>
  <c r="W28" i="30"/>
  <c r="Q28" i="30" s="1"/>
  <c r="W461" i="30"/>
  <c r="Q461" i="30" s="1"/>
  <c r="W195" i="30"/>
  <c r="Q195" i="30" s="1"/>
  <c r="W346" i="30"/>
  <c r="Q346" i="30" s="1"/>
  <c r="W418" i="30"/>
  <c r="Q418" i="30" s="1"/>
  <c r="W9" i="30"/>
  <c r="Q9" i="30" s="1"/>
  <c r="W486" i="30"/>
  <c r="Q486" i="30" s="1"/>
  <c r="W884" i="30"/>
  <c r="Q884" i="30" s="1"/>
  <c r="W806" i="30"/>
  <c r="Q806" i="30" s="1"/>
  <c r="W8" i="30"/>
  <c r="Q8" i="30" s="1"/>
  <c r="W637" i="30"/>
  <c r="Q637" i="30" s="1"/>
  <c r="W26" i="30"/>
  <c r="Q26" i="30" s="1"/>
  <c r="W757" i="30"/>
  <c r="Q757" i="30" s="1"/>
  <c r="W790" i="30"/>
  <c r="Q790" i="30" s="1"/>
  <c r="W124" i="30"/>
  <c r="Q124" i="30" s="1"/>
  <c r="W730" i="30"/>
  <c r="Q730" i="30" s="1"/>
  <c r="W435" i="30"/>
  <c r="Q435" i="30" s="1"/>
  <c r="W499" i="30"/>
  <c r="Q499" i="30" s="1"/>
  <c r="W775" i="30"/>
  <c r="Q775" i="30" s="1"/>
  <c r="W35" i="30"/>
  <c r="Q35" i="30" s="1"/>
  <c r="W77" i="30"/>
  <c r="Q77" i="30" s="1"/>
  <c r="W822" i="30"/>
  <c r="Q822" i="30" s="1"/>
  <c r="W831" i="30"/>
  <c r="Q831" i="30" s="1"/>
  <c r="W90" i="30"/>
  <c r="Q90" i="30" s="1"/>
  <c r="W308" i="30"/>
  <c r="Q308" i="30" s="1"/>
  <c r="W496" i="30"/>
  <c r="Q496" i="30" s="1"/>
  <c r="W543" i="30"/>
  <c r="Q543" i="30" s="1"/>
  <c r="W807" i="30"/>
  <c r="Q807" i="30" s="1"/>
  <c r="W773" i="30"/>
  <c r="Q773" i="30" s="1"/>
  <c r="W978" i="30"/>
  <c r="Q978" i="30" s="1"/>
  <c r="W279" i="30"/>
  <c r="Q279" i="30" s="1"/>
  <c r="W392" i="30"/>
  <c r="Q392" i="30" s="1"/>
  <c r="W736" i="30"/>
  <c r="Q736" i="30" s="1"/>
  <c r="W909" i="30"/>
  <c r="Q909" i="30" s="1"/>
  <c r="W996" i="30"/>
  <c r="Q996" i="30" s="1"/>
  <c r="W920" i="30"/>
  <c r="Q920" i="30" s="1"/>
  <c r="W963" i="30"/>
  <c r="Q963" i="30" s="1"/>
  <c r="W110" i="30"/>
  <c r="Q110" i="30" s="1"/>
  <c r="W586" i="30"/>
  <c r="Q586" i="30" s="1"/>
  <c r="W137" i="30"/>
  <c r="Q137" i="30" s="1"/>
  <c r="W866" i="30"/>
  <c r="Q866" i="30" s="1"/>
  <c r="W592" i="30"/>
  <c r="Q592" i="30" s="1"/>
  <c r="W995" i="30"/>
  <c r="Q995" i="30" s="1"/>
  <c r="W409" i="30"/>
  <c r="Q409" i="30" s="1"/>
  <c r="W803" i="30"/>
  <c r="Q803" i="30" s="1"/>
  <c r="W111" i="30"/>
  <c r="Q111" i="30" s="1"/>
  <c r="W588" i="30"/>
  <c r="Q588" i="30" s="1"/>
  <c r="W937" i="30"/>
  <c r="Q937" i="30" s="1"/>
  <c r="W779" i="30"/>
  <c r="Q779" i="30" s="1"/>
  <c r="W87" i="30"/>
  <c r="Q87" i="30" s="1"/>
  <c r="W976" i="30"/>
  <c r="Q976" i="30" s="1"/>
  <c r="W166" i="30"/>
  <c r="Q166" i="30" s="1"/>
  <c r="W780" i="30"/>
  <c r="Q780" i="30" s="1"/>
  <c r="W567" i="30"/>
  <c r="Q567" i="30" s="1"/>
  <c r="W673" i="30"/>
  <c r="Q673" i="30" s="1"/>
  <c r="W172" i="30"/>
  <c r="Q172" i="30" s="1"/>
  <c r="W315" i="30"/>
  <c r="Q315" i="30" s="1"/>
  <c r="W62" i="30"/>
  <c r="Q62" i="30" s="1"/>
  <c r="W11" i="30"/>
  <c r="Q11" i="30" s="1"/>
  <c r="W333" i="30"/>
  <c r="Q333" i="30" s="1"/>
  <c r="W846" i="30"/>
  <c r="Q846" i="30" s="1"/>
  <c r="W396" i="30"/>
  <c r="Q396" i="30" s="1"/>
  <c r="W321" i="30"/>
  <c r="Q321" i="30" s="1"/>
  <c r="W50" i="30"/>
  <c r="Q50" i="30" s="1"/>
  <c r="W771" i="30"/>
  <c r="Q771" i="30" s="1"/>
  <c r="W837" i="30"/>
  <c r="Q837" i="30" s="1"/>
  <c r="W352" i="30"/>
  <c r="Q352" i="30" s="1"/>
  <c r="W590" i="30"/>
  <c r="Q590" i="30" s="1"/>
  <c r="W477" i="30"/>
  <c r="Q477" i="30" s="1"/>
  <c r="W253" i="30"/>
  <c r="Q253" i="30" s="1"/>
  <c r="W337" i="30"/>
  <c r="Q337" i="30" s="1"/>
  <c r="W71" i="30"/>
  <c r="Q71" i="30" s="1"/>
  <c r="W251" i="30"/>
  <c r="Q251" i="30" s="1"/>
  <c r="W999" i="30"/>
  <c r="Q999" i="30" s="1"/>
  <c r="W458" i="30"/>
  <c r="Q458" i="30" s="1"/>
  <c r="W284" i="30"/>
  <c r="Q284" i="30" s="1"/>
  <c r="W553" i="30"/>
  <c r="Q553" i="30" s="1"/>
  <c r="W179" i="30"/>
  <c r="Q179" i="30" s="1"/>
  <c r="W391" i="30"/>
  <c r="Q391" i="30" s="1"/>
  <c r="W585" i="30"/>
  <c r="Q585" i="30" s="1"/>
  <c r="W556" i="30"/>
  <c r="Q556" i="30" s="1"/>
  <c r="W557" i="30"/>
  <c r="Q557" i="30" s="1"/>
  <c r="W194" i="30"/>
  <c r="Q194" i="30" s="1"/>
  <c r="W152" i="30"/>
  <c r="Q152" i="30" s="1"/>
  <c r="W338" i="30"/>
  <c r="Q338" i="30" s="1"/>
  <c r="W4" i="30"/>
  <c r="Q4" i="30" s="1"/>
  <c r="W48" i="30"/>
  <c r="Q48" i="30" s="1"/>
  <c r="W147" i="30"/>
  <c r="Q147" i="30" s="1"/>
  <c r="W324" i="30"/>
  <c r="Q324" i="30" s="1"/>
  <c r="W765" i="30"/>
  <c r="Q765" i="30" s="1"/>
  <c r="W265" i="30"/>
  <c r="Q265" i="30" s="1"/>
  <c r="W70" i="30"/>
  <c r="Q70" i="30" s="1"/>
  <c r="W642" i="30"/>
  <c r="Q642" i="30" s="1"/>
  <c r="W182" i="30"/>
  <c r="Q182" i="30" s="1"/>
  <c r="W312" i="30"/>
  <c r="Q312" i="30" s="1"/>
  <c r="W173" i="30"/>
  <c r="Q173" i="30" s="1"/>
  <c r="W465" i="30"/>
  <c r="Q465" i="30" s="1"/>
  <c r="W160" i="30"/>
  <c r="Q160" i="30" s="1"/>
  <c r="W101" i="30"/>
  <c r="Q101" i="30" s="1"/>
  <c r="W881" i="30"/>
  <c r="Q881" i="30" s="1"/>
  <c r="W116" i="30"/>
  <c r="Q116" i="30" s="1"/>
  <c r="W957" i="30"/>
  <c r="Q957" i="30" s="1"/>
  <c r="W853" i="30"/>
  <c r="Q853" i="30" s="1"/>
  <c r="W56" i="30"/>
  <c r="Q56" i="30" s="1"/>
  <c r="W641" i="30"/>
  <c r="Q641" i="30" s="1"/>
  <c r="W528" i="30"/>
  <c r="Q528" i="30" s="1"/>
  <c r="W198" i="30"/>
  <c r="Q198" i="30" s="1"/>
  <c r="W139" i="30"/>
  <c r="Q139" i="30" s="1"/>
  <c r="W207" i="30"/>
  <c r="Q207" i="30" s="1"/>
  <c r="W415" i="30"/>
  <c r="Q415" i="30" s="1"/>
  <c r="W977" i="30"/>
  <c r="Q977" i="30" s="1"/>
  <c r="W898" i="30"/>
  <c r="Q898" i="30" s="1"/>
  <c r="W104" i="30"/>
  <c r="Q104" i="30" s="1"/>
  <c r="W387" i="30"/>
  <c r="Q387" i="30" s="1"/>
  <c r="W20" i="30"/>
  <c r="Q20" i="30" s="1"/>
  <c r="W608" i="30"/>
  <c r="Q608" i="30" s="1"/>
  <c r="W648" i="30"/>
  <c r="Q648" i="30" s="1"/>
  <c r="W770" i="30"/>
  <c r="Q770" i="30" s="1"/>
  <c r="W80" i="30"/>
  <c r="Q80" i="30" s="1"/>
  <c r="W564" i="30"/>
  <c r="Q564" i="30" s="1"/>
  <c r="W121" i="30"/>
  <c r="Q121" i="30" s="1"/>
  <c r="W797" i="30"/>
  <c r="Q797" i="30" s="1"/>
  <c r="W560" i="30"/>
  <c r="Q560" i="30" s="1"/>
  <c r="W946" i="30"/>
  <c r="Q946" i="30" s="1"/>
  <c r="W393" i="30"/>
  <c r="Q393" i="30" s="1"/>
  <c r="W738" i="30"/>
  <c r="Q738" i="30" s="1"/>
  <c r="W84" i="30"/>
  <c r="Q84" i="30" s="1"/>
  <c r="W242" i="30"/>
  <c r="Q242" i="30" s="1"/>
  <c r="W665" i="30"/>
  <c r="Q665" i="30" s="1"/>
  <c r="W804" i="30"/>
  <c r="Q804" i="30" s="1"/>
  <c r="W561" i="30"/>
  <c r="Q561" i="30" s="1"/>
  <c r="W948" i="30"/>
  <c r="Q948" i="30" s="1"/>
  <c r="W798" i="30"/>
  <c r="Q798" i="30" s="1"/>
  <c r="W749" i="30"/>
  <c r="Q749" i="30" s="1"/>
  <c r="W533" i="30"/>
  <c r="Q533" i="30" s="1"/>
  <c r="W654" i="30"/>
  <c r="Q654" i="30" s="1"/>
  <c r="W37" i="30"/>
  <c r="Q37" i="30" s="1"/>
  <c r="W289" i="30"/>
  <c r="Q289" i="30" s="1"/>
  <c r="W43" i="30"/>
  <c r="Q43" i="30" s="1"/>
  <c r="W993" i="30"/>
  <c r="Q993" i="30" s="1"/>
  <c r="W117" i="30"/>
  <c r="Q117" i="30" s="1"/>
  <c r="W817" i="30"/>
  <c r="Q817" i="30" s="1"/>
  <c r="W373" i="30"/>
  <c r="Q373" i="30" s="1"/>
  <c r="W303" i="30"/>
  <c r="Q303" i="30" s="1"/>
  <c r="W196" i="30"/>
  <c r="Q196" i="30" s="1"/>
  <c r="W322" i="30"/>
  <c r="Q322" i="30" s="1"/>
  <c r="W739" i="30"/>
  <c r="Q739" i="30" s="1"/>
  <c r="W614" i="30"/>
  <c r="Q614" i="30" s="1"/>
  <c r="W944" i="30"/>
  <c r="Q944" i="30" s="1"/>
  <c r="W428" i="30"/>
  <c r="Q428" i="30" s="1"/>
  <c r="W785" i="30"/>
  <c r="Q785" i="30" s="1"/>
  <c r="W758" i="30"/>
  <c r="Q758" i="30" s="1"/>
  <c r="W375" i="30"/>
  <c r="Q375" i="30" s="1"/>
  <c r="W885" i="30"/>
  <c r="Q885" i="30" s="1"/>
  <c r="W390" i="30"/>
  <c r="Q390" i="30" s="1"/>
  <c r="W119" i="30"/>
  <c r="Q119" i="30" s="1"/>
  <c r="W958" i="30"/>
  <c r="Q958" i="30" s="1"/>
  <c r="W928" i="30"/>
  <c r="Q928" i="30" s="1"/>
  <c r="W772" i="30"/>
  <c r="Q772" i="30" s="1"/>
  <c r="W583" i="30"/>
  <c r="Q583" i="30" s="1"/>
  <c r="W971" i="30"/>
  <c r="Q971" i="30" s="1"/>
  <c r="W127" i="30"/>
  <c r="Q127" i="30" s="1"/>
  <c r="W47" i="30"/>
  <c r="Q47" i="30" s="1"/>
  <c r="W174" i="30"/>
  <c r="Q174" i="30" s="1"/>
  <c r="W820" i="30"/>
  <c r="Q820" i="30" s="1"/>
  <c r="W67" i="30"/>
  <c r="Q67" i="30" s="1"/>
  <c r="W521" i="30"/>
  <c r="Q521" i="30" s="1"/>
  <c r="W93" i="30"/>
  <c r="Q93" i="30" s="1"/>
  <c r="W550" i="30"/>
  <c r="Q550" i="30" s="1"/>
  <c r="W501" i="30"/>
  <c r="Q501" i="30" s="1"/>
  <c r="W568" i="30"/>
  <c r="Q568" i="30" s="1"/>
  <c r="W118" i="30"/>
  <c r="Q118" i="30" s="1"/>
  <c r="W983" i="30"/>
  <c r="Q983" i="30" s="1"/>
  <c r="W478" i="30"/>
  <c r="Q478" i="30" s="1"/>
  <c r="W395" i="30"/>
  <c r="Q395" i="30" s="1"/>
  <c r="W549" i="30"/>
  <c r="Q549" i="30" s="1"/>
  <c r="W447" i="30"/>
  <c r="Q447" i="30" s="1"/>
  <c r="W774" i="30"/>
  <c r="Q774" i="30" s="1"/>
  <c r="W222" i="30"/>
  <c r="Q222" i="30" s="1"/>
  <c r="W344" i="30"/>
  <c r="Q344" i="30" s="1"/>
  <c r="W334" i="30"/>
  <c r="Q334" i="30" s="1"/>
  <c r="W53" i="30"/>
  <c r="Q53" i="30" s="1"/>
  <c r="W518" i="30"/>
  <c r="Q518" i="30" s="1"/>
  <c r="W431" i="30"/>
  <c r="Q431" i="30" s="1"/>
  <c r="W371" i="30"/>
  <c r="Q371" i="30" s="1"/>
  <c r="W702" i="30"/>
  <c r="Q702" i="30" s="1"/>
  <c r="W907" i="30"/>
  <c r="Q907" i="30" s="1"/>
  <c r="W260" i="30"/>
  <c r="Q260" i="30" s="1"/>
  <c r="W376" i="30"/>
  <c r="Q376" i="30" s="1"/>
  <c r="W572" i="30"/>
  <c r="Q572" i="30" s="1"/>
  <c r="W875" i="30"/>
  <c r="Q875" i="30" s="1"/>
  <c r="W973" i="30"/>
  <c r="Q973" i="30" s="1"/>
  <c r="W904" i="30"/>
  <c r="Q904" i="30" s="1"/>
  <c r="W703" i="30"/>
  <c r="Q703" i="30" s="1"/>
  <c r="W531" i="30"/>
  <c r="Q531" i="30" s="1"/>
  <c r="W924" i="30"/>
  <c r="Q924" i="30" s="1"/>
  <c r="W377" i="30"/>
  <c r="Q377" i="30" s="1"/>
  <c r="W678" i="30"/>
  <c r="Q678" i="30" s="1"/>
  <c r="W58" i="30"/>
  <c r="Q58" i="30" s="1"/>
  <c r="W223" i="30"/>
  <c r="Q223" i="30" s="1"/>
  <c r="W649" i="30"/>
  <c r="Q649" i="30" s="1"/>
  <c r="W778" i="30"/>
  <c r="Q778" i="30" s="1"/>
  <c r="W532" i="30"/>
  <c r="Q532" i="30" s="1"/>
  <c r="W566" i="30"/>
  <c r="Q566" i="30" s="1"/>
  <c r="W921" i="30"/>
  <c r="Q921" i="30" s="1"/>
  <c r="W683" i="30"/>
  <c r="Q683" i="30" s="1"/>
  <c r="W59" i="30"/>
  <c r="Q59" i="30" s="1"/>
  <c r="W635" i="30"/>
  <c r="Q635" i="30" s="1"/>
  <c r="W896" i="30"/>
  <c r="Q896" i="30" s="1"/>
  <c r="W262" i="30"/>
  <c r="Q262" i="30" s="1"/>
  <c r="W22" i="30"/>
  <c r="Q22" i="30" s="1"/>
  <c r="W974" i="30"/>
  <c r="Q974" i="30" s="1"/>
  <c r="W932" i="30"/>
  <c r="Q932" i="30" s="1"/>
  <c r="W781" i="30"/>
  <c r="Q781" i="30" s="1"/>
  <c r="W354" i="30"/>
  <c r="Q354" i="30" s="1"/>
  <c r="W285" i="30"/>
  <c r="Q285" i="30" s="1"/>
  <c r="W138" i="30"/>
  <c r="Q138" i="30" s="1"/>
  <c r="W290" i="30"/>
  <c r="Q290" i="30" s="1"/>
  <c r="W718" i="30"/>
  <c r="Q718" i="30" s="1"/>
  <c r="W595" i="30"/>
  <c r="Q595" i="30" s="1"/>
  <c r="W512" i="30"/>
  <c r="Q512" i="30" s="1"/>
  <c r="W818" i="30"/>
  <c r="Q818" i="30" s="1"/>
  <c r="W82" i="30"/>
  <c r="Q82" i="30" s="1"/>
  <c r="W931" i="30"/>
  <c r="Q931" i="30" s="1"/>
  <c r="W883" i="30"/>
  <c r="Q883" i="30" s="1"/>
  <c r="W432" i="30"/>
  <c r="Q432" i="30" s="1"/>
  <c r="W527" i="30"/>
  <c r="Q527" i="30" s="1"/>
  <c r="W277" i="30"/>
  <c r="Q277" i="30" s="1"/>
  <c r="W721" i="30"/>
  <c r="Q721" i="30" s="1"/>
  <c r="W489" i="30"/>
  <c r="Q489" i="30" s="1"/>
  <c r="W636" i="30"/>
  <c r="Q636" i="30" s="1"/>
  <c r="W228" i="30"/>
  <c r="Q228" i="30" s="1"/>
  <c r="W269" i="30"/>
  <c r="Q269" i="30" s="1"/>
  <c r="W380" i="30"/>
  <c r="Q380" i="30" s="1"/>
  <c r="W777" i="30"/>
  <c r="Q777" i="30" s="1"/>
  <c r="W250" i="30"/>
  <c r="Q250" i="30" s="1"/>
  <c r="W644" i="30"/>
  <c r="Q644" i="30" s="1"/>
  <c r="W858" i="30"/>
  <c r="Q858" i="30" s="1"/>
  <c r="W824" i="30"/>
  <c r="Q824" i="30" s="1"/>
  <c r="W511" i="30"/>
  <c r="Q511" i="30" s="1"/>
  <c r="W434" i="30"/>
  <c r="Q434" i="30" s="1"/>
  <c r="W829" i="30"/>
  <c r="Q829" i="30" s="1"/>
  <c r="W693" i="30"/>
  <c r="Q693" i="30" s="1"/>
  <c r="W292" i="30"/>
  <c r="Q292" i="30" s="1"/>
  <c r="W453" i="30"/>
  <c r="Q453" i="30" s="1"/>
  <c r="W682" i="30"/>
  <c r="Q682" i="30" s="1"/>
  <c r="W545" i="30"/>
  <c r="Q545" i="30" s="1"/>
  <c r="W600" i="30"/>
  <c r="Q600" i="30" s="1"/>
  <c r="W669" i="30"/>
  <c r="Q669" i="30" s="1"/>
  <c r="W495" i="30"/>
  <c r="Q495" i="30" s="1"/>
  <c r="W876" i="30"/>
  <c r="Q876" i="30" s="1"/>
  <c r="W734" i="30"/>
  <c r="Q734" i="30" s="1"/>
  <c r="W819" i="30"/>
  <c r="Q819" i="30" s="1"/>
  <c r="W94" i="30"/>
  <c r="Q94" i="30" s="1"/>
  <c r="W941" i="30"/>
  <c r="Q941" i="30" s="1"/>
  <c r="W587" i="30"/>
  <c r="Q587" i="30" s="1"/>
  <c r="W632" i="30"/>
  <c r="Q632" i="30" s="1"/>
  <c r="W691" i="30"/>
  <c r="Q691" i="30" s="1"/>
  <c r="W55" i="30"/>
  <c r="Q55" i="30" s="1"/>
  <c r="W544" i="30"/>
  <c r="Q544" i="30" s="1"/>
  <c r="W105" i="30"/>
  <c r="Q105" i="30" s="1"/>
  <c r="W611" i="30"/>
  <c r="Q611" i="30" s="1"/>
  <c r="W33" i="30"/>
  <c r="Q33" i="30" s="1"/>
  <c r="W204" i="30"/>
  <c r="Q204" i="30" s="1"/>
  <c r="W633" i="30"/>
  <c r="Q633" i="30" s="1"/>
  <c r="W708" i="30"/>
  <c r="Q708" i="30" s="1"/>
  <c r="W507" i="30"/>
  <c r="Q507" i="30" s="1"/>
  <c r="W546" i="30"/>
  <c r="Q546" i="30" s="1"/>
  <c r="W905" i="30"/>
  <c r="Q905" i="30" s="1"/>
  <c r="W618" i="30"/>
  <c r="Q618" i="30" s="1"/>
  <c r="W34" i="30"/>
  <c r="Q34" i="30" s="1"/>
  <c r="W926" i="30"/>
  <c r="Q926" i="30" s="1"/>
  <c r="W535" i="30"/>
  <c r="Q535" i="30" s="1"/>
  <c r="W710" i="30"/>
  <c r="Q710" i="30" s="1"/>
  <c r="W508" i="30"/>
  <c r="Q508" i="30" s="1"/>
  <c r="W954" i="30"/>
  <c r="Q954" i="30" s="1"/>
  <c r="W487" i="30"/>
  <c r="Q487" i="30" s="1"/>
  <c r="W750" i="30"/>
  <c r="Q750" i="30" s="1"/>
  <c r="W335" i="30"/>
  <c r="Q335" i="30" s="1"/>
  <c r="W267" i="30"/>
  <c r="Q267" i="30" s="1"/>
  <c r="W64" i="30"/>
  <c r="Q64" i="30" s="1"/>
  <c r="W263" i="30"/>
  <c r="Q263" i="30" s="1"/>
  <c r="W694" i="30"/>
  <c r="Q694" i="30" s="1"/>
  <c r="W577" i="30"/>
  <c r="Q577" i="30" s="1"/>
  <c r="W426" i="30"/>
  <c r="Q426" i="30" s="1"/>
  <c r="W782" i="30"/>
  <c r="Q782" i="30" s="1"/>
  <c r="W63" i="30"/>
  <c r="Q63" i="30" s="1"/>
  <c r="W911" i="30"/>
  <c r="Q911" i="30" s="1"/>
  <c r="W539" i="30"/>
  <c r="Q539" i="30" s="1"/>
  <c r="W291" i="30"/>
  <c r="Q291" i="30" s="1"/>
  <c r="W397" i="30"/>
  <c r="Q397" i="30" s="1"/>
  <c r="W695" i="30"/>
  <c r="Q695" i="30" s="1"/>
  <c r="W386" i="30"/>
  <c r="Q386" i="30" s="1"/>
  <c r="W143" i="30"/>
  <c r="Q143" i="30" s="1"/>
  <c r="W294" i="30"/>
  <c r="Q294" i="30" s="1"/>
  <c r="W500" i="30"/>
  <c r="Q500" i="30" s="1"/>
  <c r="W540" i="30"/>
  <c r="Q540" i="30" s="1"/>
  <c r="W961" i="30"/>
  <c r="Q961" i="30" s="1"/>
  <c r="W92" i="30"/>
  <c r="Q92" i="30" s="1"/>
  <c r="W627" i="30"/>
  <c r="Q627" i="30" s="1"/>
  <c r="W358" i="30"/>
  <c r="Q358" i="30" s="1"/>
  <c r="W728" i="30"/>
  <c r="Q728" i="30" s="1"/>
  <c r="W514" i="30"/>
  <c r="Q514" i="30" s="1"/>
  <c r="W755" i="30"/>
  <c r="Q755" i="30" s="1"/>
  <c r="W848" i="30"/>
  <c r="Q848" i="30" s="1"/>
  <c r="W950" i="30"/>
  <c r="Q950" i="30" s="1"/>
  <c r="W417" i="30"/>
  <c r="Q417" i="30" s="1"/>
  <c r="W107" i="30"/>
  <c r="Q107" i="30" s="1"/>
  <c r="W494" i="30"/>
  <c r="Q494" i="30" s="1"/>
  <c r="W789" i="30"/>
  <c r="Q789" i="30" s="1"/>
  <c r="W145" i="30"/>
  <c r="Q145" i="30" s="1"/>
  <c r="W157" i="30"/>
  <c r="Q157" i="30" s="1"/>
  <c r="W731" i="30"/>
  <c r="Q731" i="30" s="1"/>
  <c r="W149" i="30"/>
  <c r="Q149" i="30" s="1"/>
  <c r="W15" i="30"/>
  <c r="Q15" i="30" s="1"/>
  <c r="W967" i="30"/>
  <c r="Q967" i="30" s="1"/>
  <c r="W98" i="30"/>
  <c r="Q98" i="30" s="1"/>
  <c r="W756" i="30"/>
  <c r="Q756" i="30" s="1"/>
  <c r="W722" i="30"/>
  <c r="Q722" i="30" s="1"/>
  <c r="W799" i="30"/>
  <c r="Q799" i="30" s="1"/>
  <c r="W69" i="30"/>
  <c r="Q69" i="30" s="1"/>
  <c r="W403" i="30"/>
  <c r="Q403" i="30" s="1"/>
  <c r="W438" i="30"/>
  <c r="Q438" i="30" s="1"/>
  <c r="W25" i="30"/>
  <c r="Q25" i="30" s="1"/>
  <c r="W863" i="30"/>
  <c r="Q863" i="30" s="1"/>
  <c r="W956" i="30"/>
  <c r="Q956" i="30" s="1"/>
  <c r="W161" i="30"/>
  <c r="Q161" i="30" s="1"/>
  <c r="W917" i="30"/>
  <c r="Q917" i="30" s="1"/>
  <c r="W416" i="30"/>
  <c r="Q416" i="30" s="1"/>
  <c r="W827" i="30"/>
  <c r="Q827" i="30" s="1"/>
  <c r="W748" i="30"/>
  <c r="Q748" i="30" s="1"/>
  <c r="W900" i="30"/>
  <c r="Q900" i="30" s="1"/>
  <c r="W856" i="30"/>
  <c r="Q856" i="30" s="1"/>
  <c r="W148" i="30"/>
  <c r="Q148" i="30" s="1"/>
  <c r="W31" i="30"/>
  <c r="Q31" i="30" s="1"/>
  <c r="W199" i="30"/>
  <c r="Q199" i="30" s="1"/>
  <c r="W949" i="30"/>
  <c r="Q949" i="30" s="1"/>
  <c r="W517" i="30"/>
  <c r="Q517" i="30" s="1"/>
  <c r="W414" i="30"/>
  <c r="Q414" i="30" s="1"/>
  <c r="W844" i="30"/>
  <c r="Q844" i="30" s="1"/>
  <c r="W947" i="30"/>
  <c r="Q947" i="30" s="1"/>
  <c r="W888" i="30"/>
  <c r="Q888" i="30" s="1"/>
  <c r="W604" i="30"/>
  <c r="Q604" i="30" s="1"/>
  <c r="W497" i="30"/>
  <c r="Q497" i="30" s="1"/>
  <c r="W899" i="30"/>
  <c r="Q899" i="30" s="1"/>
  <c r="W361" i="30"/>
  <c r="Q361" i="30" s="1"/>
  <c r="W643" i="30"/>
  <c r="Q643" i="30" s="1"/>
  <c r="W471" i="30"/>
  <c r="Q471" i="30" s="1"/>
  <c r="W526" i="30"/>
  <c r="Q526" i="30" s="1"/>
  <c r="W889" i="30"/>
  <c r="Q889" i="30" s="1"/>
  <c r="W551" i="30"/>
  <c r="Q551" i="30" s="1"/>
  <c r="W10" i="30"/>
  <c r="Q10" i="30" s="1"/>
  <c r="W901" i="30"/>
  <c r="Q901" i="30" s="1"/>
  <c r="W304" i="30"/>
  <c r="Q304" i="30" s="1"/>
  <c r="W684" i="30"/>
  <c r="Q684" i="30" s="1"/>
  <c r="W474" i="30"/>
  <c r="Q474" i="30" s="1"/>
  <c r="W613" i="30"/>
  <c r="Q613" i="30" s="1"/>
  <c r="W476" i="30"/>
  <c r="Q476" i="30" s="1"/>
  <c r="W234" i="30"/>
  <c r="Q234" i="30" s="1"/>
  <c r="W3" i="30"/>
  <c r="Q3" i="30" s="1"/>
  <c r="W247" i="30"/>
  <c r="Q247" i="30" s="1"/>
  <c r="W938" i="30"/>
  <c r="Q938" i="30" s="1"/>
  <c r="W235" i="30"/>
  <c r="Q235" i="30" s="1"/>
  <c r="W671" i="30"/>
  <c r="Q671" i="30" s="1"/>
  <c r="W559" i="30"/>
  <c r="Q559" i="30" s="1"/>
  <c r="W362" i="30"/>
  <c r="Q362" i="30" s="1"/>
  <c r="W751" i="30"/>
  <c r="Q751" i="30" s="1"/>
  <c r="W44" i="30"/>
  <c r="Q44" i="30" s="1"/>
  <c r="W892" i="30"/>
  <c r="Q892" i="30" s="1"/>
  <c r="W226" i="30"/>
  <c r="Q226" i="30" s="1"/>
  <c r="W266" i="30"/>
  <c r="Q266" i="30" s="1"/>
  <c r="W374" i="30"/>
  <c r="Q374" i="30" s="1"/>
  <c r="W679" i="30"/>
  <c r="Q679" i="30" s="1"/>
  <c r="W735" i="30"/>
  <c r="Q735" i="30" s="1"/>
  <c r="W783" i="30"/>
  <c r="Q783" i="30" s="1"/>
  <c r="W740" i="30"/>
  <c r="Q740" i="30" s="1"/>
  <c r="W951" i="30"/>
  <c r="Q951" i="30" s="1"/>
  <c r="W493" i="30"/>
  <c r="Q493" i="30" s="1"/>
  <c r="W73" i="30"/>
  <c r="Q73" i="30" s="1"/>
  <c r="W238" i="30"/>
  <c r="Q238" i="30" s="1"/>
  <c r="W599" i="30"/>
  <c r="Q599" i="30" s="1"/>
  <c r="W639" i="30"/>
  <c r="Q639" i="30" s="1"/>
  <c r="W237" i="30"/>
  <c r="Q237" i="30" s="1"/>
  <c r="W168" i="30"/>
  <c r="Q168" i="30" s="1"/>
  <c r="W256" i="30"/>
  <c r="Q256" i="30" s="1"/>
  <c r="W214" i="30"/>
  <c r="Q214" i="30" s="1"/>
  <c r="W448" i="30"/>
  <c r="Q448" i="30" s="1"/>
  <c r="W826" i="30"/>
  <c r="Q826" i="30" s="1"/>
  <c r="W221" i="30"/>
  <c r="Q221" i="30" s="1"/>
  <c r="W350" i="30"/>
  <c r="Q350" i="30" s="1"/>
  <c r="W786" i="30"/>
  <c r="Q786" i="30" s="1"/>
  <c r="W281" i="30"/>
  <c r="Q281" i="30" s="1"/>
  <c r="W547" i="30"/>
  <c r="Q547" i="30" s="1"/>
  <c r="W406" i="30"/>
  <c r="Q406" i="30" s="1"/>
  <c r="W479" i="30"/>
  <c r="Q479" i="30" s="1"/>
  <c r="W759" i="30"/>
  <c r="Q759" i="30" s="1"/>
  <c r="W764" i="30"/>
  <c r="Q764" i="30" s="1"/>
  <c r="W275" i="30"/>
  <c r="Q275" i="30" s="1"/>
  <c r="W619" i="30"/>
  <c r="Q619" i="30" s="1"/>
  <c r="W480" i="30"/>
  <c r="Q480" i="30" s="1"/>
  <c r="W57" i="30"/>
  <c r="Q57" i="30" s="1"/>
  <c r="W95" i="30"/>
  <c r="Q95" i="30" s="1"/>
  <c r="W469" i="30"/>
  <c r="Q469" i="30" s="1"/>
  <c r="W519" i="30"/>
  <c r="Q519" i="30" s="1"/>
  <c r="W791" i="30"/>
  <c r="Q791" i="30" s="1"/>
  <c r="W725" i="30"/>
  <c r="Q725" i="30" s="1"/>
  <c r="W513" i="30"/>
  <c r="Q513" i="30" s="1"/>
  <c r="W32" i="30"/>
  <c r="Q32" i="30" s="1"/>
  <c r="W524" i="30"/>
  <c r="Q524" i="30" s="1"/>
  <c r="W89" i="30"/>
  <c r="Q89" i="30" s="1"/>
  <c r="W515" i="30"/>
  <c r="Q515" i="30" s="1"/>
  <c r="W183" i="30"/>
  <c r="Q183" i="30" s="1"/>
  <c r="W617" i="30"/>
  <c r="Q617" i="30" s="1"/>
  <c r="W492" i="30"/>
  <c r="Q492" i="30" s="1"/>
  <c r="W989" i="30"/>
  <c r="Q989" i="30" s="1"/>
  <c r="W880" i="30"/>
  <c r="Q880" i="30" s="1"/>
  <c r="W91" i="30"/>
  <c r="Q91" i="30" s="1"/>
  <c r="W645" i="30"/>
  <c r="Q645" i="30" s="1"/>
  <c r="W445" i="30"/>
  <c r="Q445" i="30" s="1"/>
  <c r="W594" i="30"/>
  <c r="Q594" i="30" s="1"/>
  <c r="W171" i="30"/>
  <c r="Q171" i="30" s="1"/>
  <c r="W208" i="30"/>
  <c r="Q208" i="30" s="1"/>
  <c r="W990" i="30"/>
  <c r="Q990" i="30" s="1"/>
  <c r="W930" i="30"/>
  <c r="Q930" i="30" s="1"/>
  <c r="W192" i="30"/>
  <c r="Q192" i="30" s="1"/>
  <c r="W716" i="30"/>
  <c r="Q716" i="30" s="1"/>
  <c r="W316" i="30"/>
  <c r="Q316" i="30" s="1"/>
  <c r="W541" i="30"/>
  <c r="Q541" i="30" s="1"/>
  <c r="W274" i="30"/>
  <c r="Q274" i="30" s="1"/>
  <c r="W717" i="30"/>
  <c r="Q717" i="30" s="1"/>
  <c r="W23" i="30"/>
  <c r="Q23" i="30" s="1"/>
  <c r="W870" i="30"/>
  <c r="Q870" i="30" s="1"/>
  <c r="W17" i="30"/>
  <c r="Q17" i="30" s="1"/>
  <c r="W236" i="30"/>
  <c r="Q236" i="30" s="1"/>
  <c r="W355" i="30"/>
  <c r="Q355" i="30" s="1"/>
  <c r="W663" i="30"/>
  <c r="Q663" i="30" s="1"/>
  <c r="W571" i="30"/>
  <c r="Q571" i="30" s="1"/>
  <c r="W754" i="30"/>
  <c r="Q754" i="30" s="1"/>
  <c r="W719" i="30"/>
  <c r="Q719" i="30" s="1"/>
  <c r="W935" i="30"/>
  <c r="Q935" i="30" s="1"/>
  <c r="W363" i="30"/>
  <c r="Q363" i="30" s="1"/>
  <c r="W490" i="30"/>
  <c r="Q490" i="30" s="1"/>
  <c r="W125" i="30"/>
  <c r="Q125" i="30" s="1"/>
  <c r="W264" i="30"/>
  <c r="Q264" i="30" s="1"/>
  <c r="W670" i="30"/>
  <c r="Q670" i="30" s="1"/>
  <c r="W726" i="30"/>
  <c r="Q726" i="30" s="1"/>
  <c r="W502" i="30"/>
  <c r="Q502" i="30" s="1"/>
  <c r="W339" i="30"/>
  <c r="Q339" i="30" s="1"/>
  <c r="W175" i="30"/>
  <c r="Q175" i="30" s="1"/>
  <c r="W622" i="30"/>
  <c r="Q622" i="30" s="1"/>
  <c r="W60" i="30"/>
  <c r="Q60" i="30" s="1"/>
  <c r="W217" i="30"/>
  <c r="Q217" i="30" s="1"/>
  <c r="W1001" i="30"/>
  <c r="Q1001" i="30" s="1"/>
  <c r="W167" i="30"/>
  <c r="Q167" i="30" s="1"/>
  <c r="W912" i="30"/>
  <c r="Q912" i="30" s="1"/>
  <c r="W690" i="30"/>
  <c r="Q690" i="30" s="1"/>
  <c r="W752" i="30"/>
  <c r="Q752" i="30" s="1"/>
  <c r="W847" i="30"/>
  <c r="Q847" i="30" s="1"/>
  <c r="W227" i="30"/>
  <c r="Q227" i="30" s="1"/>
  <c r="W849" i="30"/>
  <c r="Q849" i="30" s="1"/>
  <c r="W86" i="30"/>
  <c r="Q86" i="30" s="1"/>
  <c r="W537" i="30"/>
  <c r="Q537" i="30" s="1"/>
  <c r="W828" i="30"/>
  <c r="Q828" i="30" s="1"/>
  <c r="W915" i="30"/>
  <c r="Q915" i="30" s="1"/>
  <c r="W830" i="30"/>
  <c r="Q830" i="30" s="1"/>
  <c r="W40" i="30"/>
  <c r="Q40" i="30" s="1"/>
  <c r="W741" i="30"/>
  <c r="Q741" i="30" s="1"/>
  <c r="W365" i="30"/>
  <c r="Q365" i="30" s="1"/>
  <c r="W407" i="30"/>
  <c r="Q407" i="30" s="1"/>
  <c r="W833" i="30"/>
  <c r="Q833" i="30" s="1"/>
  <c r="W313" i="30"/>
  <c r="Q313" i="30" s="1"/>
  <c r="W332" i="30"/>
  <c r="Q332" i="30" s="1"/>
  <c r="W987" i="30"/>
  <c r="Q987" i="30" s="1"/>
  <c r="W877" i="30"/>
  <c r="Q877" i="30" s="1"/>
  <c r="W72" i="30"/>
  <c r="Q72" i="30" s="1"/>
  <c r="W100" i="30"/>
  <c r="Q100" i="30" s="1"/>
  <c r="W534" i="30"/>
  <c r="Q534" i="30" s="1"/>
  <c r="W470" i="30"/>
  <c r="Q470" i="30" s="1"/>
  <c r="W878" i="30"/>
  <c r="Q878" i="30" s="1"/>
  <c r="W345" i="30"/>
  <c r="Q345" i="30" s="1"/>
  <c r="W579" i="30"/>
  <c r="Q579" i="30" s="1"/>
  <c r="W444" i="30"/>
  <c r="Q444" i="30" s="1"/>
  <c r="W506" i="30"/>
  <c r="Q506" i="30" s="1"/>
  <c r="W873" i="30"/>
  <c r="Q873" i="30" s="1"/>
  <c r="W581" i="30"/>
  <c r="Q581" i="30" s="1"/>
  <c r="W411" i="30"/>
  <c r="Q411" i="30" s="1"/>
  <c r="W576" i="30"/>
  <c r="Q576" i="30" s="1"/>
  <c r="W801" i="30"/>
  <c r="Q801" i="30" s="1"/>
  <c r="W181" i="30"/>
  <c r="Q181" i="30" s="1"/>
  <c r="W960" i="30"/>
  <c r="Q960" i="30" s="1"/>
  <c r="W910" i="30"/>
  <c r="Q910" i="30" s="1"/>
  <c r="W929" i="30"/>
  <c r="Q929" i="30" s="1"/>
  <c r="W685" i="30"/>
  <c r="Q685" i="30" s="1"/>
  <c r="W295" i="30"/>
  <c r="Q295" i="30" s="1"/>
  <c r="W229" i="30"/>
  <c r="Q229" i="30" s="1"/>
  <c r="W838" i="30"/>
  <c r="Q838" i="30" s="1"/>
  <c r="W209" i="30"/>
  <c r="Q209" i="30" s="1"/>
  <c r="W650" i="30"/>
  <c r="Q650" i="30" s="1"/>
  <c r="W851" i="30"/>
  <c r="Q851" i="30" s="1"/>
  <c r="W705" i="30"/>
  <c r="Q705" i="30" s="1"/>
  <c r="W210" i="30"/>
  <c r="Q210" i="30" s="1"/>
  <c r="W336" i="30"/>
  <c r="Q336" i="30" s="1"/>
  <c r="W647" i="30"/>
  <c r="Q647" i="30" s="1"/>
  <c r="W330" i="30"/>
  <c r="Q330" i="30" s="1"/>
  <c r="W723" i="30"/>
  <c r="Q723" i="30" s="1"/>
  <c r="W698" i="30"/>
  <c r="Q698" i="30" s="1"/>
  <c r="W919" i="30"/>
  <c r="Q919" i="30" s="1"/>
  <c r="W215" i="30"/>
  <c r="Q215" i="30" s="1"/>
  <c r="W427" i="30"/>
  <c r="Q427" i="30" s="1"/>
  <c r="W106" i="30"/>
  <c r="Q106" i="30" s="1"/>
  <c r="W248" i="30"/>
  <c r="Q248" i="30" s="1"/>
  <c r="W225" i="30"/>
  <c r="Q225" i="30" s="1"/>
  <c r="W368" i="30"/>
  <c r="Q368" i="30" s="1"/>
  <c r="W439" i="30"/>
  <c r="Q439" i="30" s="1"/>
  <c r="W520" i="30"/>
  <c r="Q520" i="30" s="1"/>
  <c r="W982" i="30"/>
  <c r="Q982" i="30" s="1"/>
  <c r="W934" i="30"/>
  <c r="Q934" i="30" s="1"/>
  <c r="W505" i="30"/>
  <c r="Q505" i="30" s="1"/>
  <c r="W640" i="30"/>
  <c r="Q640" i="30" s="1"/>
  <c r="W404" i="30"/>
  <c r="Q404" i="30" s="1"/>
  <c r="W122" i="30"/>
  <c r="Q122" i="30" s="1"/>
  <c r="W65" i="30"/>
  <c r="Q65" i="30" s="1"/>
  <c r="W190" i="30"/>
  <c r="Q190" i="30" s="1"/>
  <c r="W286" i="30"/>
  <c r="Q286" i="30" s="1"/>
  <c r="W293" i="30"/>
  <c r="Q293" i="30" s="1"/>
  <c r="W400" i="30"/>
  <c r="Q400" i="30" s="1"/>
  <c r="W793" i="30"/>
  <c r="Q793" i="30" s="1"/>
  <c r="W283" i="30"/>
  <c r="Q283" i="30" s="1"/>
  <c r="W707" i="30"/>
  <c r="Q707" i="30" s="1"/>
  <c r="W203" i="30"/>
  <c r="Q203" i="30" s="1"/>
  <c r="W328" i="30"/>
  <c r="Q328" i="30" s="1"/>
  <c r="W430" i="30"/>
  <c r="Q430" i="30" s="1"/>
  <c r="W341" i="30"/>
  <c r="Q341" i="30" s="1"/>
  <c r="W916" i="30"/>
  <c r="Q916" i="30" s="1"/>
  <c r="W126" i="30"/>
  <c r="Q126" i="30" s="1"/>
  <c r="W569" i="30"/>
  <c r="Q569" i="30" s="1"/>
  <c r="W603" i="30"/>
  <c r="Q603" i="30" s="1"/>
  <c r="W842" i="30"/>
  <c r="Q842" i="30" s="1"/>
  <c r="W241" i="30"/>
  <c r="Q241" i="30" s="1"/>
  <c r="W360" i="30"/>
  <c r="Q360" i="30" s="1"/>
  <c r="W102" i="30"/>
  <c r="Q102" i="30" s="1"/>
  <c r="W454" i="30"/>
  <c r="Q454" i="30" s="1"/>
  <c r="W988" i="30"/>
  <c r="Q988" i="30" s="1"/>
  <c r="W164" i="30"/>
  <c r="Q164" i="30" s="1"/>
  <c r="W601" i="30"/>
  <c r="Q601" i="30" s="1"/>
  <c r="W429" i="30"/>
  <c r="Q429" i="30" s="1"/>
  <c r="W959" i="30"/>
  <c r="Q959" i="30" s="1"/>
  <c r="W859" i="30"/>
  <c r="Q859" i="30" s="1"/>
  <c r="W638" i="30"/>
  <c r="Q638" i="30" s="1"/>
  <c r="W155" i="30"/>
  <c r="Q155" i="30" s="1"/>
  <c r="W927" i="30"/>
  <c r="Q927" i="30" s="1"/>
  <c r="W891" i="30"/>
  <c r="Q891" i="30" s="1"/>
  <c r="W662" i="30"/>
  <c r="Q662" i="30" s="1"/>
  <c r="W646" i="30"/>
  <c r="Q646" i="30" s="1"/>
  <c r="W276" i="30"/>
  <c r="Q276" i="30" s="1"/>
  <c r="W211" i="30"/>
  <c r="Q211" i="30" s="1"/>
  <c r="W762" i="30"/>
  <c r="Q762" i="30" s="1"/>
  <c r="W186" i="30"/>
  <c r="Q186" i="30" s="1"/>
  <c r="W626" i="30"/>
  <c r="Q626" i="30" s="1"/>
  <c r="W523" i="30"/>
  <c r="Q523" i="30" s="1"/>
  <c r="W197" i="30"/>
  <c r="Q197" i="30" s="1"/>
  <c r="W686" i="30"/>
  <c r="Q686" i="30" s="1"/>
  <c r="W317" i="30"/>
  <c r="Q317" i="30" s="1"/>
  <c r="W631" i="30"/>
  <c r="Q631" i="30" s="1"/>
  <c r="W114" i="30"/>
  <c r="Q114" i="30" s="1"/>
  <c r="W687" i="30"/>
  <c r="Q687" i="30" s="1"/>
  <c r="W672" i="30"/>
  <c r="Q672" i="30" s="1"/>
  <c r="W903" i="30"/>
  <c r="Q903" i="30" s="1"/>
  <c r="W12" i="30"/>
  <c r="Q12" i="30" s="1"/>
  <c r="W367" i="30"/>
  <c r="Q367" i="30" s="1"/>
  <c r="W85" i="30"/>
  <c r="Q85" i="30" s="1"/>
  <c r="W232" i="30"/>
  <c r="Q232" i="30" s="1"/>
  <c r="W16" i="30"/>
  <c r="Q16" i="30" s="1"/>
  <c r="W310" i="30"/>
  <c r="Q310" i="30" s="1"/>
  <c r="W419" i="30"/>
  <c r="Q419" i="30" s="1"/>
  <c r="W504" i="30"/>
  <c r="Q504" i="30" s="1"/>
  <c r="W570" i="30"/>
  <c r="Q570" i="30" s="1"/>
  <c r="W463" i="30"/>
  <c r="Q463" i="30" s="1"/>
  <c r="W787" i="30"/>
  <c r="Q787" i="30" s="1"/>
  <c r="W776" i="30"/>
  <c r="Q776" i="30" s="1"/>
  <c r="W123" i="30"/>
  <c r="Q123" i="30" s="1"/>
  <c r="W536" i="30"/>
  <c r="Q536" i="30" s="1"/>
  <c r="W943" i="30"/>
  <c r="Q943" i="30" s="1"/>
  <c r="W589" i="30"/>
  <c r="Q589" i="30" s="1"/>
  <c r="W132" i="30"/>
  <c r="Q132" i="30" s="1"/>
  <c r="W456" i="30"/>
  <c r="Q456" i="30" s="1"/>
  <c r="W1000" i="30"/>
  <c r="Q1000" i="30" s="1"/>
  <c r="W598" i="30"/>
  <c r="Q598" i="30" s="1"/>
  <c r="W667" i="30"/>
  <c r="Q667" i="30" s="1"/>
  <c r="W913" i="30"/>
  <c r="Q913" i="30" s="1"/>
  <c r="W436" i="30"/>
  <c r="Q436" i="30" s="1"/>
  <c r="W357" i="30"/>
  <c r="Q357" i="30" s="1"/>
  <c r="W398" i="30"/>
  <c r="Q398" i="30" s="1"/>
  <c r="W151" i="30"/>
  <c r="Q151" i="30" s="1"/>
  <c r="W795" i="30"/>
  <c r="Q795" i="30" s="1"/>
  <c r="W746" i="30"/>
  <c r="Q746" i="30" s="1"/>
  <c r="W894" i="30"/>
  <c r="Q894" i="30" s="1"/>
  <c r="W306" i="30"/>
  <c r="Q306" i="30" s="1"/>
  <c r="W612" i="30"/>
  <c r="Q612" i="30" s="1"/>
  <c r="W525" i="30"/>
  <c r="Q525" i="30" s="1"/>
  <c r="W584" i="30"/>
  <c r="Q584" i="30" s="1"/>
  <c r="W955" i="30"/>
  <c r="Q955" i="30" s="1"/>
  <c r="W401" i="30"/>
  <c r="Q401" i="30" s="1"/>
  <c r="W351" i="30"/>
  <c r="Q351" i="30" s="1"/>
  <c r="W442" i="30"/>
  <c r="Q442" i="30" s="1"/>
  <c r="W825" i="30"/>
  <c r="Q825" i="30" s="1"/>
  <c r="W706" i="30"/>
  <c r="Q706" i="30" s="1"/>
  <c r="W747" i="30"/>
  <c r="Q747" i="30" s="1"/>
  <c r="W565" i="30"/>
  <c r="Q565" i="30" s="1"/>
  <c r="W616" i="30"/>
  <c r="Q616" i="30" s="1"/>
  <c r="W811" i="30"/>
  <c r="Q811" i="30" s="1"/>
  <c r="W516" i="30"/>
  <c r="Q516" i="30" s="1"/>
  <c r="W410" i="30"/>
  <c r="Q410" i="30" s="1"/>
  <c r="W482" i="30"/>
  <c r="Q482" i="30" s="1"/>
  <c r="W857" i="30"/>
  <c r="Q857" i="30" s="1"/>
  <c r="W554" i="30"/>
  <c r="Q554" i="30" s="1"/>
  <c r="W384" i="30"/>
  <c r="Q384" i="30" s="1"/>
  <c r="W558" i="30"/>
  <c r="Q558" i="30" s="1"/>
  <c r="W331" i="30"/>
  <c r="Q331" i="30" s="1"/>
  <c r="W620" i="30"/>
  <c r="Q620" i="30" s="1"/>
  <c r="W257" i="30"/>
  <c r="Q257" i="30" s="1"/>
  <c r="W193" i="30"/>
  <c r="Q193" i="30" s="1"/>
  <c r="W668" i="30"/>
  <c r="Q668" i="30" s="1"/>
  <c r="W156" i="30"/>
  <c r="Q156" i="30" s="1"/>
  <c r="W605" i="30"/>
  <c r="Q605" i="30" s="1"/>
  <c r="W503" i="30"/>
  <c r="Q503" i="30" s="1"/>
  <c r="W140" i="30"/>
  <c r="Q140" i="30" s="1"/>
  <c r="W657" i="30"/>
  <c r="Q657" i="30" s="1"/>
  <c r="W991" i="30"/>
  <c r="Q991" i="30" s="1"/>
  <c r="W832" i="30"/>
  <c r="Q832" i="30" s="1"/>
  <c r="W452" i="30"/>
  <c r="Q452" i="30" s="1"/>
  <c r="W187" i="30"/>
  <c r="Q187" i="30" s="1"/>
  <c r="W651" i="30"/>
  <c r="Q651" i="30" s="1"/>
  <c r="W887" i="30"/>
  <c r="Q887" i="30" s="1"/>
  <c r="W61" i="30"/>
  <c r="Q61" i="30" s="1"/>
  <c r="W309" i="30"/>
  <c r="Q309" i="30" s="1"/>
  <c r="W46" i="30"/>
  <c r="Q46" i="30" s="1"/>
  <c r="W216" i="30"/>
  <c r="Q216" i="30" s="1"/>
  <c r="W704" i="30"/>
  <c r="Q704" i="30" s="1"/>
  <c r="W254" i="30"/>
  <c r="Q254" i="30" s="1"/>
  <c r="W399" i="30"/>
  <c r="Q399" i="30" s="1"/>
  <c r="W488" i="30"/>
  <c r="Q488" i="30" s="1"/>
  <c r="W246" i="30"/>
  <c r="Q246" i="30" s="1"/>
  <c r="W402" i="30"/>
  <c r="Q402" i="30" s="1"/>
  <c r="W766" i="30"/>
  <c r="Q766" i="30" s="1"/>
  <c r="W760" i="30"/>
  <c r="Q760" i="30" s="1"/>
  <c r="W574" i="30"/>
  <c r="Q574" i="30" s="1"/>
  <c r="W231" i="30"/>
  <c r="Q231" i="30" s="1"/>
  <c r="W378" i="30"/>
  <c r="Q378" i="30" s="1"/>
  <c r="W88" i="30"/>
  <c r="Q88" i="30" s="1"/>
  <c r="W460" i="30"/>
  <c r="Q460" i="30" s="1"/>
  <c r="W699" i="30"/>
  <c r="Q699" i="30" s="1"/>
  <c r="W538" i="30"/>
  <c r="Q538" i="30" s="1"/>
  <c r="W353" i="30"/>
  <c r="Q353" i="30" s="1"/>
  <c r="W372" i="30"/>
  <c r="Q372" i="30" s="1"/>
  <c r="W784" i="30"/>
  <c r="Q784" i="30" s="1"/>
  <c r="W655" i="30"/>
  <c r="Q655" i="30" s="1"/>
  <c r="W792" i="30"/>
  <c r="Q792" i="30" s="1"/>
  <c r="W314" i="30"/>
  <c r="Q314" i="30" s="1"/>
  <c r="W243" i="30"/>
  <c r="Q243" i="30" s="1"/>
  <c r="W466" i="30"/>
  <c r="Q466" i="30" s="1"/>
  <c r="W176" i="30"/>
  <c r="Q176" i="30" s="1"/>
  <c r="W483" i="30"/>
  <c r="Q483" i="30" s="1"/>
  <c r="W709" i="30"/>
  <c r="Q709" i="30" s="1"/>
  <c r="W879" i="30"/>
  <c r="Q879" i="30" s="1"/>
  <c r="W840" i="30"/>
  <c r="Q840" i="30" s="1"/>
  <c r="W280" i="30"/>
  <c r="Q280" i="30" s="1"/>
  <c r="W255" i="30"/>
  <c r="Q255" i="30" s="1"/>
  <c r="W860" i="30"/>
  <c r="Q860" i="30" s="1"/>
  <c r="W788" i="30"/>
  <c r="Q788" i="30" s="1"/>
  <c r="W389" i="30"/>
  <c r="Q389" i="30" s="1"/>
  <c r="W191" i="30"/>
  <c r="Q191" i="30" s="1"/>
  <c r="W815" i="30"/>
  <c r="Q815" i="30" s="1"/>
  <c r="W925" i="30"/>
  <c r="Q925" i="30" s="1"/>
  <c r="W872" i="30"/>
  <c r="Q872" i="30" s="1"/>
  <c r="W359" i="30"/>
  <c r="Q359" i="30" s="1"/>
  <c r="W369" i="30"/>
  <c r="Q369" i="30" s="1"/>
  <c r="W918" i="30"/>
  <c r="Q918" i="30" s="1"/>
  <c r="W835" i="30"/>
  <c r="Q835" i="30" s="1"/>
  <c r="W475" i="30"/>
  <c r="Q475" i="30" s="1"/>
  <c r="W130" i="30"/>
  <c r="Q130" i="30" s="1"/>
  <c r="W890" i="30"/>
  <c r="Q890" i="30" s="1"/>
  <c r="W869" i="30"/>
  <c r="Q869" i="30" s="1"/>
  <c r="W575" i="30"/>
  <c r="Q575" i="30" s="1"/>
  <c r="W131" i="30"/>
  <c r="Q131" i="30" s="1"/>
  <c r="W582" i="30"/>
  <c r="Q582" i="30" s="1"/>
  <c r="W485" i="30"/>
  <c r="Q485" i="30" s="1"/>
  <c r="W68" i="30"/>
  <c r="Q68" i="30" s="1"/>
  <c r="W621" i="30"/>
  <c r="Q621" i="30" s="1"/>
  <c r="W970" i="30"/>
  <c r="Q970" i="30" s="1"/>
  <c r="W813" i="30"/>
  <c r="Q813" i="30" s="1"/>
  <c r="W305" i="30"/>
  <c r="Q305" i="30" s="1"/>
  <c r="W158" i="30"/>
  <c r="Q158" i="30" s="1"/>
  <c r="W298" i="30"/>
  <c r="Q298" i="30" s="1"/>
  <c r="W615" i="30"/>
  <c r="Q615" i="30" s="1"/>
  <c r="W902" i="30"/>
  <c r="Q902" i="30" s="1"/>
  <c r="W658" i="30"/>
  <c r="Q658" i="30" s="1"/>
  <c r="W972" i="30"/>
  <c r="Q972" i="30" s="1"/>
  <c r="W200" i="30"/>
  <c r="Q200" i="30" s="1"/>
  <c r="W451" i="30"/>
  <c r="Q451" i="30" s="1"/>
  <c r="W205" i="30"/>
  <c r="Q205" i="30" s="1"/>
  <c r="W379" i="30"/>
  <c r="Q379" i="30" s="1"/>
  <c r="W472" i="30"/>
  <c r="Q472" i="30" s="1"/>
  <c r="W802" i="30"/>
  <c r="Q802" i="30" s="1"/>
  <c r="W343" i="30"/>
  <c r="Q343" i="30" s="1"/>
  <c r="W742" i="30"/>
  <c r="Q742" i="30" s="1"/>
  <c r="W744" i="30"/>
  <c r="Q744" i="30" s="1"/>
  <c r="W271" i="30"/>
  <c r="Q271" i="30" s="1"/>
  <c r="W178" i="30"/>
  <c r="Q178" i="30" s="1"/>
  <c r="W356" i="30"/>
  <c r="Q356" i="30" s="1"/>
  <c r="W24" i="30"/>
  <c r="Q24" i="30" s="1"/>
  <c r="W14" i="30"/>
  <c r="Q14" i="30" s="1"/>
  <c r="W268" i="30"/>
  <c r="Q268" i="30" s="1"/>
  <c r="W720" i="30"/>
  <c r="Q720" i="30" s="1"/>
  <c r="W233" i="30"/>
  <c r="Q233" i="30" s="1"/>
  <c r="W323" i="30"/>
  <c r="Q323" i="30" s="1"/>
  <c r="W287" i="30"/>
  <c r="Q287" i="30" s="1"/>
  <c r="W348" i="30"/>
  <c r="Q348" i="30" s="1"/>
  <c r="W170" i="30"/>
  <c r="Q170" i="30" s="1"/>
  <c r="W349" i="30"/>
  <c r="Q349" i="30" s="1"/>
  <c r="W437" i="30"/>
  <c r="Q437" i="30" s="1"/>
  <c r="W727" i="30"/>
  <c r="Q727" i="30" s="1"/>
  <c r="W732" i="30"/>
  <c r="Q732" i="30" s="1"/>
  <c r="W433" i="30"/>
  <c r="Q433" i="30" s="1"/>
  <c r="W141" i="30"/>
  <c r="Q141" i="30" s="1"/>
  <c r="W83" i="30"/>
  <c r="Q83" i="30" s="1"/>
  <c r="W240" i="30"/>
  <c r="Q240" i="30" s="1"/>
  <c r="W302" i="30"/>
  <c r="Q302" i="30" s="1"/>
  <c r="W382" i="30"/>
  <c r="Q382" i="30" s="1"/>
  <c r="W810" i="30"/>
  <c r="Q810" i="30" s="1"/>
  <c r="W297" i="30"/>
  <c r="Q297" i="30" s="1"/>
  <c r="W800" i="30"/>
  <c r="Q800" i="30" s="1"/>
  <c r="W52" i="30"/>
  <c r="Q52" i="30" s="1"/>
  <c r="W796" i="30"/>
  <c r="Q796" i="30" s="1"/>
  <c r="W812" i="30"/>
  <c r="Q812" i="30" s="1"/>
  <c r="W882" i="30"/>
  <c r="Q882" i="30" s="1"/>
  <c r="W450" i="30"/>
  <c r="Q450" i="30" s="1"/>
  <c r="W443" i="30"/>
  <c r="Q443" i="30" s="1"/>
  <c r="W854" i="30"/>
  <c r="Q854" i="30" s="1"/>
  <c r="W329" i="30"/>
  <c r="Q329" i="30" s="1"/>
  <c r="W244" i="30"/>
  <c r="Q244" i="30" s="1"/>
  <c r="W103" i="30"/>
  <c r="Q103" i="30" s="1"/>
  <c r="W861" i="30"/>
  <c r="Q861" i="30" s="1"/>
  <c r="W850" i="30"/>
  <c r="Q850" i="30" s="1"/>
  <c r="W510" i="30"/>
  <c r="Q510" i="30" s="1"/>
  <c r="W108" i="30"/>
  <c r="Q108" i="30" s="1"/>
  <c r="W562" i="30"/>
  <c r="Q562" i="30" s="1"/>
  <c r="W467" i="30"/>
  <c r="Q467" i="30" s="1"/>
  <c r="W867" i="30"/>
  <c r="Q867" i="30" s="1"/>
  <c r="W109" i="30"/>
  <c r="Q109" i="30" s="1"/>
  <c r="W258" i="30"/>
  <c r="Q258" i="30" s="1"/>
  <c r="W997" i="30"/>
  <c r="Q997" i="30" s="1"/>
  <c r="W113" i="30"/>
  <c r="Q113" i="30" s="1"/>
  <c r="W591" i="30"/>
  <c r="Q591" i="30" s="1"/>
  <c r="W606" i="30"/>
  <c r="Q606" i="30" s="1"/>
  <c r="W855" i="30"/>
  <c r="Q855" i="30" s="1"/>
  <c r="W509" i="30"/>
  <c r="Q509" i="30" s="1"/>
  <c r="W202" i="30"/>
  <c r="Q202" i="30" s="1"/>
  <c r="W992" i="30"/>
  <c r="Q992" i="30" s="1"/>
  <c r="W184" i="30"/>
  <c r="Q184" i="30" s="1"/>
  <c r="W224" i="30"/>
  <c r="Q224" i="30" s="1"/>
  <c r="W150" i="30"/>
  <c r="Q150" i="30" s="1"/>
  <c r="W700" i="30"/>
  <c r="Q700" i="30" s="1"/>
  <c r="W712" i="30"/>
  <c r="Q712" i="30" s="1"/>
  <c r="W836" i="30"/>
  <c r="Q836" i="30" s="1"/>
  <c r="W99" i="30"/>
  <c r="Q99" i="30" s="1"/>
  <c r="W318" i="30"/>
  <c r="Q318" i="30" s="1"/>
  <c r="W984" i="30"/>
  <c r="Q984" i="30" s="1"/>
  <c r="W364" i="30"/>
  <c r="Q364" i="30" s="1"/>
  <c r="W212" i="30"/>
  <c r="Q212" i="30" s="1"/>
  <c r="W675" i="30"/>
  <c r="Q675" i="30" s="1"/>
  <c r="W201" i="30"/>
  <c r="Q201" i="30" s="1"/>
  <c r="W18" i="30"/>
  <c r="Q18" i="30" s="1"/>
  <c r="W724" i="30"/>
  <c r="Q724" i="30" s="1"/>
  <c r="W7" i="30"/>
  <c r="Q7" i="30" s="1"/>
  <c r="W473" i="30"/>
  <c r="Q473" i="30" s="1"/>
  <c r="W97" i="30"/>
  <c r="Q97" i="30" s="1"/>
  <c r="W213" i="30"/>
  <c r="Q213" i="30" s="1"/>
  <c r="W340" i="30"/>
  <c r="Q340" i="30" s="1"/>
  <c r="W745" i="30"/>
  <c r="Q745" i="30" s="1"/>
  <c r="W135" i="30"/>
  <c r="Q135" i="30" s="1"/>
  <c r="W206" i="30"/>
  <c r="Q206" i="30" s="1"/>
  <c r="W968" i="30"/>
  <c r="Q968" i="30" s="1"/>
  <c r="W49" i="30"/>
  <c r="Q49" i="30" s="1"/>
  <c r="W897" i="30"/>
  <c r="Q897" i="30" s="1"/>
  <c r="W491" i="30"/>
  <c r="Q491" i="30" s="1"/>
  <c r="W714" i="30"/>
  <c r="Q714" i="30" s="1"/>
  <c r="W660" i="30"/>
  <c r="Q660" i="30" s="1"/>
  <c r="W939" i="30"/>
  <c r="Q939" i="30" s="1"/>
  <c r="W6" i="30"/>
  <c r="Q6" i="30" s="1"/>
  <c r="W252" i="30"/>
  <c r="Q252" i="30" s="1"/>
  <c r="W96" i="30"/>
  <c r="Q96" i="30" s="1"/>
  <c r="W542" i="30"/>
  <c r="Q542" i="30" s="1"/>
  <c r="W144" i="30"/>
  <c r="Q144" i="30" s="1"/>
  <c r="W342" i="30"/>
  <c r="Q342" i="30" s="1"/>
  <c r="W578" i="30"/>
  <c r="Q578" i="30" s="1"/>
  <c r="W940" i="30"/>
  <c r="Q940" i="30" s="1"/>
  <c r="W177" i="30"/>
  <c r="Q177" i="30" s="1"/>
  <c r="W733" i="30"/>
  <c r="Q733" i="30" s="1"/>
  <c r="W412" i="30"/>
  <c r="Q412" i="30" s="1"/>
  <c r="W189" i="30"/>
  <c r="Q189" i="30" s="1"/>
  <c r="W697" i="30"/>
  <c r="Q697" i="30" s="1"/>
  <c r="W628" i="30"/>
  <c r="Q628" i="30" s="1"/>
  <c r="W245" i="30"/>
  <c r="Q245" i="30" s="1"/>
  <c r="W865" i="30"/>
  <c r="Q865" i="30" s="1"/>
  <c r="W219" i="30"/>
  <c r="Q219" i="30" s="1"/>
  <c r="W715" i="30"/>
  <c r="Q715" i="30" s="1"/>
  <c r="W711" i="30"/>
  <c r="Q711" i="30" s="1"/>
  <c r="W893" i="30"/>
  <c r="Q893" i="30" s="1"/>
  <c r="W677" i="30"/>
  <c r="Q677" i="30" s="1"/>
  <c r="W21" i="30"/>
  <c r="Q21" i="30" s="1"/>
  <c r="W441" i="30"/>
  <c r="Q441" i="30" s="1"/>
  <c r="W299" i="30"/>
  <c r="Q299" i="30" s="1"/>
  <c r="W680" i="30"/>
  <c r="Q680" i="30" s="1"/>
  <c r="W737" i="30"/>
  <c r="Q737" i="30" s="1"/>
  <c r="W529" i="30"/>
  <c r="Q529" i="30" s="1"/>
  <c r="W413" i="30"/>
  <c r="Q413" i="30" s="1"/>
  <c r="W701" i="30"/>
  <c r="Q701" i="30" s="1"/>
  <c r="W864" i="30"/>
  <c r="Q864" i="30" s="1"/>
  <c r="W689" i="30"/>
  <c r="Q689" i="30" s="1"/>
  <c r="W969" i="30"/>
  <c r="Q969" i="30" s="1"/>
  <c r="W230" i="30"/>
  <c r="Q230" i="30" s="1"/>
  <c r="W319" i="30"/>
  <c r="Q319" i="30" s="1"/>
  <c r="W563" i="30"/>
  <c r="Q563" i="30" s="1"/>
  <c r="W768" i="30"/>
  <c r="Q768" i="30" s="1"/>
  <c r="W468" i="30"/>
  <c r="Q468" i="30" s="1"/>
  <c r="W142" i="30"/>
  <c r="Q142" i="30" s="1"/>
  <c r="W457" i="30"/>
  <c r="Q457" i="30" s="1"/>
  <c r="W573" i="30"/>
  <c r="Q573" i="30" s="1"/>
  <c r="W922" i="30"/>
  <c r="Q922" i="30" s="1"/>
  <c r="W597" i="30"/>
  <c r="Q597" i="30" s="1"/>
  <c r="W630" i="30"/>
  <c r="Q630" i="30" s="1"/>
  <c r="W388" i="30"/>
  <c r="Q388" i="30" s="1"/>
  <c r="W530" i="30"/>
  <c r="Q530" i="30" s="1"/>
  <c r="W272" i="30"/>
  <c r="Q272" i="30" s="1"/>
  <c r="W634" i="30"/>
  <c r="Q634" i="30" s="1"/>
  <c r="W301" i="30"/>
  <c r="Q301" i="30" s="1"/>
  <c r="W188" i="30"/>
  <c r="Q188" i="30" s="1"/>
  <c r="W952" i="30"/>
  <c r="Q952" i="30" s="1"/>
  <c r="W964" i="30"/>
  <c r="Q964" i="30" s="1"/>
  <c r="W79" i="30"/>
  <c r="Q79" i="30" s="1"/>
  <c r="W814" i="30"/>
  <c r="Q814" i="30" s="1"/>
  <c r="W273" i="30"/>
  <c r="Q273" i="30" s="1"/>
  <c r="W769" i="30"/>
  <c r="Q769" i="30" s="1"/>
  <c r="W129" i="30"/>
  <c r="Q129" i="30" s="1"/>
  <c r="W134" i="30"/>
  <c r="Q134" i="30" s="1"/>
  <c r="W74" i="30"/>
  <c r="Q74" i="30" s="1"/>
  <c r="W421" i="30"/>
  <c r="Q421" i="30" s="1"/>
  <c r="W979" i="30"/>
  <c r="Q979" i="30" s="1"/>
  <c r="W659" i="30"/>
  <c r="Q659" i="30" s="1"/>
  <c r="W36" i="30"/>
  <c r="Q36" i="30" s="1"/>
  <c r="W985" i="30"/>
  <c r="Q985" i="30" s="1"/>
  <c r="W66" i="30"/>
  <c r="Q66" i="30" s="1"/>
  <c r="W868" i="30"/>
  <c r="Q868" i="30" s="1"/>
  <c r="W696" i="30"/>
  <c r="Q696" i="30" s="1"/>
  <c r="W408" i="30"/>
  <c r="Q408" i="30" s="1"/>
  <c r="W548" i="30"/>
  <c r="Q548" i="30" s="1"/>
  <c r="W462" i="30"/>
  <c r="Q462" i="30" s="1"/>
  <c r="W809" i="30"/>
  <c r="Q809" i="30" s="1"/>
  <c r="W423" i="30"/>
  <c r="Q423" i="30" s="1"/>
  <c r="E70" i="30"/>
  <c r="B148" i="29" s="1"/>
  <c r="E5" i="30"/>
  <c r="F29" i="29" s="1"/>
  <c r="E4" i="30"/>
  <c r="F28" i="29" s="1"/>
  <c r="E3" i="30"/>
  <c r="F27" i="29" s="1"/>
  <c r="E80" i="30"/>
  <c r="R43" i="29" s="1"/>
  <c r="F80" i="30"/>
  <c r="T43" i="29" s="1"/>
  <c r="E66" i="30"/>
  <c r="E63" i="30" s="1"/>
  <c r="F35" i="30"/>
  <c r="E36" i="30"/>
  <c r="F38" i="30"/>
  <c r="E33" i="30"/>
  <c r="F33" i="30"/>
  <c r="F37" i="30"/>
  <c r="E40" i="30"/>
  <c r="E42" i="30"/>
  <c r="E35" i="30"/>
  <c r="E39" i="30"/>
  <c r="E43" i="30"/>
  <c r="E54" i="30"/>
  <c r="E34" i="30"/>
  <c r="H34" i="29" s="1"/>
  <c r="E41" i="30"/>
  <c r="E55" i="30"/>
  <c r="E57" i="30"/>
  <c r="E69" i="30"/>
  <c r="P43" i="29"/>
  <c r="P50" i="29"/>
  <c r="F43" i="29"/>
  <c r="F50" i="29"/>
  <c r="J43" i="29"/>
  <c r="J50" i="29"/>
  <c r="N43" i="29"/>
  <c r="N50" i="29"/>
  <c r="H43" i="29"/>
  <c r="H50" i="29"/>
  <c r="L43" i="29"/>
  <c r="L50" i="29"/>
  <c r="E74" i="30"/>
  <c r="J146" i="29" s="1"/>
  <c r="H152" i="29" s="1"/>
  <c r="F77" i="29"/>
  <c r="F79" i="29"/>
  <c r="F78" i="29"/>
  <c r="F80" i="29"/>
  <c r="F81" i="29"/>
  <c r="F76" i="29"/>
  <c r="E56" i="30"/>
  <c r="F76" i="30"/>
  <c r="E61" i="30"/>
  <c r="E76" i="30"/>
  <c r="B50" i="29" s="1"/>
  <c r="E50" i="30"/>
  <c r="F41" i="29" s="1"/>
  <c r="F53" i="30"/>
  <c r="T41" i="29" s="1"/>
  <c r="E49" i="30"/>
  <c r="B41" i="29" s="1"/>
  <c r="F52" i="30"/>
  <c r="P41" i="29" s="1"/>
  <c r="E53" i="30"/>
  <c r="R41" i="29" s="1"/>
  <c r="F51" i="30"/>
  <c r="L41" i="29" s="1"/>
  <c r="E51" i="30"/>
  <c r="J41" i="29" s="1"/>
  <c r="F49" i="30"/>
  <c r="D41" i="29" s="1"/>
  <c r="E52" i="30"/>
  <c r="N41" i="29" s="1"/>
  <c r="F50" i="30"/>
  <c r="H41" i="29" s="1"/>
  <c r="E106" i="30"/>
  <c r="F138" i="29" s="1"/>
  <c r="F47" i="30"/>
  <c r="E39" i="29" s="1"/>
  <c r="E47" i="30"/>
  <c r="B39" i="29" s="1"/>
  <c r="F96" i="30"/>
  <c r="F48" i="30"/>
  <c r="E48" i="30"/>
  <c r="H39" i="29" s="1"/>
  <c r="Q2" i="30" l="1"/>
  <c r="N2" i="30"/>
  <c r="J85" i="29"/>
  <c r="E107" i="30"/>
  <c r="F139" i="29" s="1"/>
  <c r="L139" i="29" s="1"/>
  <c r="E110" i="30"/>
  <c r="E108" i="30"/>
  <c r="F140" i="29" s="1"/>
  <c r="L140" i="29" s="1"/>
  <c r="P791" i="30"/>
  <c r="P679" i="30"/>
  <c r="P613" i="30"/>
  <c r="P947" i="30"/>
  <c r="P863" i="30"/>
  <c r="P386" i="30"/>
  <c r="P487" i="30"/>
  <c r="P105" i="30"/>
  <c r="P453" i="30"/>
  <c r="P721" i="30"/>
  <c r="P932" i="30"/>
  <c r="P377" i="30"/>
  <c r="P334" i="30"/>
  <c r="P820" i="30"/>
  <c r="P944" i="30"/>
  <c r="P798" i="30"/>
  <c r="P648" i="30"/>
  <c r="P116" i="30"/>
  <c r="P338" i="30"/>
  <c r="P477" i="30"/>
  <c r="P963" i="30"/>
  <c r="P77" i="30"/>
  <c r="P418" i="30"/>
  <c r="P692" i="30"/>
  <c r="P607" i="30"/>
  <c r="P249" i="30"/>
  <c r="P908" i="30"/>
  <c r="P405" i="30"/>
  <c r="P689" i="30"/>
  <c r="P433" i="30"/>
  <c r="P271" i="30"/>
  <c r="P305" i="30"/>
  <c r="P243" i="30"/>
  <c r="P516" i="30"/>
  <c r="P776" i="30"/>
  <c r="P631" i="30"/>
  <c r="P859" i="30"/>
  <c r="P430" i="30"/>
  <c r="P705" i="30"/>
  <c r="P873" i="30"/>
  <c r="P217" i="30"/>
  <c r="P663" i="30"/>
  <c r="P594" i="30"/>
  <c r="P2" i="30"/>
  <c r="N60" i="30"/>
  <c r="P60" i="30"/>
  <c r="N195" i="30"/>
  <c r="P195" i="30"/>
  <c r="N701" i="30"/>
  <c r="P701" i="30"/>
  <c r="N697" i="30"/>
  <c r="P697" i="30"/>
  <c r="N491" i="30"/>
  <c r="P491" i="30"/>
  <c r="N212" i="30"/>
  <c r="P212" i="30"/>
  <c r="N591" i="30"/>
  <c r="P591" i="30"/>
  <c r="N443" i="30"/>
  <c r="P443" i="30"/>
  <c r="N727" i="30"/>
  <c r="P727" i="30"/>
  <c r="N742" i="30"/>
  <c r="P742" i="30"/>
  <c r="N970" i="30"/>
  <c r="P970" i="30"/>
  <c r="N925" i="30"/>
  <c r="P925" i="30"/>
  <c r="N792" i="30"/>
  <c r="P792" i="30"/>
  <c r="N488" i="30"/>
  <c r="P488" i="30"/>
  <c r="N503" i="30"/>
  <c r="P503" i="30"/>
  <c r="N616" i="30"/>
  <c r="P616" i="30"/>
  <c r="N151" i="30"/>
  <c r="P151" i="30"/>
  <c r="N463" i="30"/>
  <c r="P463" i="30"/>
  <c r="N686" i="30"/>
  <c r="P686" i="30"/>
  <c r="N429" i="30"/>
  <c r="P429" i="30"/>
  <c r="N203" i="30"/>
  <c r="P203" i="30"/>
  <c r="N439" i="30"/>
  <c r="P439" i="30"/>
  <c r="N650" i="30"/>
  <c r="P650" i="30"/>
  <c r="N444" i="30"/>
  <c r="P444" i="30"/>
  <c r="N40" i="30"/>
  <c r="P40" i="30"/>
  <c r="N622" i="30"/>
  <c r="P622" i="30"/>
  <c r="N236" i="30"/>
  <c r="P236" i="30"/>
  <c r="N645" i="30"/>
  <c r="P645" i="30"/>
  <c r="N95" i="30"/>
  <c r="P95" i="30"/>
  <c r="N214" i="30"/>
  <c r="P214" i="30"/>
  <c r="N226" i="30"/>
  <c r="P226" i="30"/>
  <c r="N304" i="30"/>
  <c r="P304" i="30"/>
  <c r="N517" i="30"/>
  <c r="P517" i="30"/>
  <c r="N403" i="30"/>
  <c r="P403" i="30"/>
  <c r="N950" i="30"/>
  <c r="P950" i="30"/>
  <c r="N291" i="30"/>
  <c r="P291" i="30"/>
  <c r="N710" i="30"/>
  <c r="P710" i="30"/>
  <c r="N691" i="30"/>
  <c r="P691" i="30"/>
  <c r="N829" i="30"/>
  <c r="P829" i="30"/>
  <c r="N432" i="30"/>
  <c r="P432" i="30"/>
  <c r="N262" i="30"/>
  <c r="P262" i="30"/>
  <c r="N703" i="30"/>
  <c r="P703" i="30"/>
  <c r="N774" i="30"/>
  <c r="P774" i="30"/>
  <c r="N127" i="30"/>
  <c r="P127" i="30"/>
  <c r="N322" i="30"/>
  <c r="P322" i="30"/>
  <c r="N804" i="30"/>
  <c r="P804" i="30"/>
  <c r="N387" i="30"/>
  <c r="P387" i="30"/>
  <c r="N160" i="30"/>
  <c r="P160" i="30"/>
  <c r="N557" i="30"/>
  <c r="P557" i="30"/>
  <c r="N837" i="30"/>
  <c r="P837" i="30"/>
  <c r="N87" i="30"/>
  <c r="P87" i="30"/>
  <c r="N909" i="30"/>
  <c r="P909" i="30"/>
  <c r="N499" i="30"/>
  <c r="P499" i="30"/>
  <c r="N461" i="30"/>
  <c r="P461" i="30"/>
  <c r="N385" i="30"/>
  <c r="P385" i="30"/>
  <c r="N936" i="30"/>
  <c r="P936" i="30"/>
  <c r="N39" i="30"/>
  <c r="P39" i="30"/>
  <c r="N381" i="30"/>
  <c r="P381" i="30"/>
  <c r="N498" i="30"/>
  <c r="P498" i="30"/>
  <c r="N420" i="30"/>
  <c r="P420" i="30"/>
  <c r="N218" i="30"/>
  <c r="P218" i="30"/>
  <c r="N422" i="30"/>
  <c r="P422" i="30"/>
  <c r="N744" i="30"/>
  <c r="P744" i="30"/>
  <c r="N469" i="30"/>
  <c r="P469" i="30"/>
  <c r="N437" i="30"/>
  <c r="P437" i="30"/>
  <c r="N830" i="30"/>
  <c r="P830" i="30"/>
  <c r="N896" i="30"/>
  <c r="P896" i="30"/>
  <c r="N779" i="30"/>
  <c r="P779" i="30"/>
  <c r="N259" i="30"/>
  <c r="P259" i="30"/>
  <c r="N522" i="30"/>
  <c r="P522" i="30"/>
  <c r="N307" i="30"/>
  <c r="P307" i="30"/>
  <c r="N661" i="30"/>
  <c r="P661" i="30"/>
  <c r="N239" i="30"/>
  <c r="P239" i="30"/>
  <c r="N288" i="30"/>
  <c r="P288" i="30"/>
  <c r="N424" i="30"/>
  <c r="P424" i="30"/>
  <c r="N628" i="30"/>
  <c r="P628" i="30"/>
  <c r="N328" i="30"/>
  <c r="P328" i="30"/>
  <c r="N397" i="30"/>
  <c r="P397" i="30"/>
  <c r="N101" i="30"/>
  <c r="P101" i="30"/>
  <c r="N729" i="30"/>
  <c r="P729" i="30"/>
  <c r="N388" i="30"/>
  <c r="P388" i="30"/>
  <c r="N398" i="30"/>
  <c r="P398" i="30"/>
  <c r="O69" i="30"/>
  <c r="P69" i="30"/>
  <c r="N49" i="30"/>
  <c r="P49" i="30"/>
  <c r="N984" i="30"/>
  <c r="P984" i="30"/>
  <c r="N997" i="30"/>
  <c r="P997" i="30"/>
  <c r="N882" i="30"/>
  <c r="P882" i="30"/>
  <c r="N349" i="30"/>
  <c r="P349" i="30"/>
  <c r="N802" i="30"/>
  <c r="P802" i="30"/>
  <c r="M68" i="30"/>
  <c r="P68" i="30"/>
  <c r="N191" i="30"/>
  <c r="P191" i="30"/>
  <c r="N784" i="30"/>
  <c r="P784" i="30"/>
  <c r="N254" i="30"/>
  <c r="P254" i="30"/>
  <c r="N156" i="30"/>
  <c r="P156" i="30"/>
  <c r="N747" i="30"/>
  <c r="P747" i="30"/>
  <c r="N357" i="30"/>
  <c r="P357" i="30"/>
  <c r="N504" i="30"/>
  <c r="P504" i="30"/>
  <c r="N523" i="30"/>
  <c r="P523" i="30"/>
  <c r="N164" i="30"/>
  <c r="P164" i="30"/>
  <c r="N283" i="30"/>
  <c r="P283" i="30"/>
  <c r="N225" i="30"/>
  <c r="P225" i="30"/>
  <c r="N838" i="30"/>
  <c r="P838" i="30"/>
  <c r="N345" i="30"/>
  <c r="P345" i="30"/>
  <c r="N915" i="30"/>
  <c r="P915" i="30"/>
  <c r="N339" i="30"/>
  <c r="P339" i="30"/>
  <c r="N870" i="30"/>
  <c r="P870" i="30"/>
  <c r="N880" i="30"/>
  <c r="P880" i="30"/>
  <c r="N480" i="30"/>
  <c r="P480" i="30"/>
  <c r="N168" i="30"/>
  <c r="P168" i="30"/>
  <c r="N44" i="30"/>
  <c r="P44" i="30"/>
  <c r="O10" i="30"/>
  <c r="P10" i="30"/>
  <c r="N199" i="30"/>
  <c r="P199" i="30"/>
  <c r="N799" i="30"/>
  <c r="P799" i="30"/>
  <c r="N755" i="30"/>
  <c r="P755" i="30"/>
  <c r="N911" i="30"/>
  <c r="P911" i="30"/>
  <c r="N926" i="30"/>
  <c r="P926" i="30"/>
  <c r="N587" i="30"/>
  <c r="P587" i="30"/>
  <c r="N511" i="30"/>
  <c r="P511" i="30"/>
  <c r="N931" i="30"/>
  <c r="P931" i="30"/>
  <c r="N635" i="30"/>
  <c r="P635" i="30"/>
  <c r="N973" i="30"/>
  <c r="P973" i="30"/>
  <c r="N549" i="30"/>
  <c r="P549" i="30"/>
  <c r="N583" i="30"/>
  <c r="P583" i="30"/>
  <c r="N303" i="30"/>
  <c r="P303" i="30"/>
  <c r="N242" i="30"/>
  <c r="P242" i="30"/>
  <c r="N898" i="30"/>
  <c r="P898" i="30"/>
  <c r="N173" i="30"/>
  <c r="P173" i="30"/>
  <c r="N585" i="30"/>
  <c r="P585" i="30"/>
  <c r="N50" i="30"/>
  <c r="P50" i="30"/>
  <c r="N937" i="30"/>
  <c r="P937" i="30"/>
  <c r="N392" i="30"/>
  <c r="P392" i="30"/>
  <c r="N730" i="30"/>
  <c r="P730" i="30"/>
  <c r="N154" i="30"/>
  <c r="P154" i="30"/>
  <c r="N112" i="30"/>
  <c r="P112" i="30"/>
  <c r="N980" i="30"/>
  <c r="P980" i="30"/>
  <c r="N326" i="30"/>
  <c r="P326" i="30"/>
  <c r="N808" i="30"/>
  <c r="P808" i="30"/>
  <c r="N839" i="30"/>
  <c r="P839" i="30"/>
  <c r="N159" i="30"/>
  <c r="P159" i="30"/>
  <c r="N852" i="30"/>
  <c r="P852" i="30"/>
  <c r="N688" i="30"/>
  <c r="P688" i="30"/>
  <c r="N140" i="30"/>
  <c r="P140" i="30"/>
  <c r="N684" i="30"/>
  <c r="P684" i="30"/>
  <c r="N20" i="30"/>
  <c r="P20" i="30"/>
  <c r="N624" i="30"/>
  <c r="P624" i="30"/>
  <c r="N413" i="30"/>
  <c r="P413" i="30"/>
  <c r="N197" i="30"/>
  <c r="P197" i="30"/>
  <c r="N539" i="30"/>
  <c r="P539" i="30"/>
  <c r="N737" i="30"/>
  <c r="P737" i="30"/>
  <c r="N318" i="30"/>
  <c r="P318" i="30"/>
  <c r="N258" i="30"/>
  <c r="P258" i="30"/>
  <c r="N812" i="30"/>
  <c r="P812" i="30"/>
  <c r="N170" i="30"/>
  <c r="P170" i="30"/>
  <c r="N472" i="30"/>
  <c r="P472" i="30"/>
  <c r="N485" i="30"/>
  <c r="P485" i="30"/>
  <c r="N389" i="30"/>
  <c r="P389" i="30"/>
  <c r="N372" i="30"/>
  <c r="P372" i="30"/>
  <c r="N704" i="30"/>
  <c r="P704" i="30"/>
  <c r="N668" i="30"/>
  <c r="P668" i="30"/>
  <c r="N706" i="30"/>
  <c r="P706" i="30"/>
  <c r="N436" i="30"/>
  <c r="P436" i="30"/>
  <c r="N419" i="30"/>
  <c r="P419" i="30"/>
  <c r="N626" i="30"/>
  <c r="P626" i="30"/>
  <c r="N988" i="30"/>
  <c r="P988" i="30"/>
  <c r="N793" i="30"/>
  <c r="P793" i="30"/>
  <c r="N248" i="30"/>
  <c r="P248" i="30"/>
  <c r="N229" i="30"/>
  <c r="P229" i="30"/>
  <c r="N878" i="30"/>
  <c r="P878" i="30"/>
  <c r="N828" i="30"/>
  <c r="P828" i="30"/>
  <c r="N502" i="30"/>
  <c r="P502" i="30"/>
  <c r="N23" i="30"/>
  <c r="P23" i="30"/>
  <c r="N989" i="30"/>
  <c r="P989" i="30"/>
  <c r="N619" i="30"/>
  <c r="P619" i="30"/>
  <c r="N237" i="30"/>
  <c r="P237" i="30"/>
  <c r="N751" i="30"/>
  <c r="P751" i="30"/>
  <c r="N551" i="30"/>
  <c r="P551" i="30"/>
  <c r="N31" i="30"/>
  <c r="P31" i="30"/>
  <c r="N722" i="30"/>
  <c r="P722" i="30"/>
  <c r="N514" i="30"/>
  <c r="P514" i="30"/>
  <c r="N63" i="30"/>
  <c r="P63" i="30"/>
  <c r="N34" i="30"/>
  <c r="P34" i="30"/>
  <c r="N941" i="30"/>
  <c r="P941" i="30"/>
  <c r="N824" i="30"/>
  <c r="P824" i="30"/>
  <c r="N82" i="30"/>
  <c r="P82" i="30"/>
  <c r="N59" i="30"/>
  <c r="P59" i="30"/>
  <c r="N875" i="30"/>
  <c r="P875" i="30"/>
  <c r="N395" i="30"/>
  <c r="P395" i="30"/>
  <c r="N772" i="30"/>
  <c r="P772" i="30"/>
  <c r="N373" i="30"/>
  <c r="P373" i="30"/>
  <c r="N84" i="30"/>
  <c r="P84" i="30"/>
  <c r="N977" i="30"/>
  <c r="P977" i="30"/>
  <c r="N312" i="30"/>
  <c r="P312" i="30"/>
  <c r="N391" i="30"/>
  <c r="P391" i="30"/>
  <c r="N321" i="30"/>
  <c r="P321" i="30"/>
  <c r="N588" i="30"/>
  <c r="P588" i="30"/>
  <c r="N279" i="30"/>
  <c r="P279" i="30"/>
  <c r="N124" i="30"/>
  <c r="P124" i="30"/>
  <c r="N871" i="30"/>
  <c r="P871" i="30"/>
  <c r="N942" i="30"/>
  <c r="P942" i="30"/>
  <c r="N42" i="30"/>
  <c r="P42" i="30"/>
  <c r="N464" i="30"/>
  <c r="P464" i="30"/>
  <c r="N834" i="30"/>
  <c r="P834" i="30"/>
  <c r="N625" i="30"/>
  <c r="P625" i="30"/>
  <c r="N656" i="30"/>
  <c r="P656" i="30"/>
  <c r="N300" i="30"/>
  <c r="P300" i="30"/>
  <c r="N914" i="30"/>
  <c r="P914" i="30"/>
  <c r="N795" i="30"/>
  <c r="P795" i="30"/>
  <c r="N414" i="30"/>
  <c r="P414" i="30"/>
  <c r="N561" i="30"/>
  <c r="P561" i="30"/>
  <c r="N169" i="30"/>
  <c r="P169" i="30"/>
  <c r="N399" i="30"/>
  <c r="P399" i="30"/>
  <c r="N196" i="30"/>
  <c r="P196" i="30"/>
  <c r="N913" i="30"/>
  <c r="P913" i="30"/>
  <c r="N683" i="30"/>
  <c r="P683" i="30"/>
  <c r="N296" i="30"/>
  <c r="P296" i="30"/>
  <c r="N427" i="30"/>
  <c r="P427" i="30"/>
  <c r="N846" i="30"/>
  <c r="P846" i="30"/>
  <c r="N745" i="30"/>
  <c r="P745" i="30"/>
  <c r="N541" i="30"/>
  <c r="P541" i="30"/>
  <c r="N546" i="30"/>
  <c r="P546" i="30"/>
  <c r="N734" i="30"/>
  <c r="P734" i="30"/>
  <c r="N250" i="30"/>
  <c r="P250" i="30"/>
  <c r="N595" i="30"/>
  <c r="P595" i="30"/>
  <c r="N566" i="30"/>
  <c r="P566" i="30"/>
  <c r="N260" i="30"/>
  <c r="P260" i="30"/>
  <c r="N118" i="30"/>
  <c r="P118" i="30"/>
  <c r="N119" i="30"/>
  <c r="P119" i="30"/>
  <c r="N993" i="30"/>
  <c r="P993" i="30"/>
  <c r="N946" i="30"/>
  <c r="P946" i="30"/>
  <c r="N139" i="30"/>
  <c r="P139" i="30"/>
  <c r="O70" i="30"/>
  <c r="P70" i="30"/>
  <c r="N284" i="30"/>
  <c r="P284" i="30"/>
  <c r="N333" i="30"/>
  <c r="P333" i="30"/>
  <c r="N409" i="30"/>
  <c r="P409" i="30"/>
  <c r="N807" i="30"/>
  <c r="P807" i="30"/>
  <c r="N26" i="30"/>
  <c r="P26" i="30"/>
  <c r="N446" i="30"/>
  <c r="P446" i="30"/>
  <c r="N593" i="30"/>
  <c r="P593" i="30"/>
  <c r="N75" i="30"/>
  <c r="P75" i="30"/>
  <c r="N180" i="30"/>
  <c r="P180" i="30"/>
  <c r="N763" i="30"/>
  <c r="P763" i="30"/>
  <c r="N653" i="30"/>
  <c r="P653" i="30"/>
  <c r="N455" i="30"/>
  <c r="P455" i="30"/>
  <c r="N841" i="30"/>
  <c r="P841" i="30"/>
  <c r="N162" i="30"/>
  <c r="P162" i="30"/>
  <c r="N272" i="30"/>
  <c r="P272" i="30"/>
  <c r="N317" i="30"/>
  <c r="P317" i="30"/>
  <c r="N508" i="30"/>
  <c r="P508" i="30"/>
  <c r="N976" i="30"/>
  <c r="P976" i="30"/>
  <c r="N552" i="30"/>
  <c r="P552" i="30"/>
  <c r="N897" i="30"/>
  <c r="P897" i="30"/>
  <c r="N368" i="30"/>
  <c r="P368" i="30"/>
  <c r="N535" i="30"/>
  <c r="P535" i="30"/>
  <c r="N736" i="30"/>
  <c r="P736" i="30"/>
  <c r="N582" i="30"/>
  <c r="P582" i="30"/>
  <c r="N295" i="30"/>
  <c r="P295" i="30"/>
  <c r="N728" i="30"/>
  <c r="P728" i="30"/>
  <c r="N314" i="30"/>
  <c r="P314" i="30"/>
  <c r="N506" i="30"/>
  <c r="P506" i="30"/>
  <c r="N22" i="30"/>
  <c r="P22" i="30"/>
  <c r="N113" i="30"/>
  <c r="P113" i="30"/>
  <c r="N601" i="30"/>
  <c r="P601" i="30"/>
  <c r="N256" i="30"/>
  <c r="P256" i="30"/>
  <c r="N971" i="30"/>
  <c r="P971" i="30"/>
  <c r="N733" i="30"/>
  <c r="P733" i="30"/>
  <c r="N206" i="30"/>
  <c r="P206" i="30"/>
  <c r="N193" i="30"/>
  <c r="P193" i="30"/>
  <c r="N537" i="30"/>
  <c r="P537" i="30"/>
  <c r="N782" i="30"/>
  <c r="P782" i="30"/>
  <c r="N415" i="30"/>
  <c r="P415" i="30"/>
  <c r="N823" i="30"/>
  <c r="P823" i="30"/>
  <c r="N940" i="30"/>
  <c r="P940" i="30"/>
  <c r="N538" i="30"/>
  <c r="P538" i="30"/>
  <c r="N86" i="30"/>
  <c r="P86" i="30"/>
  <c r="N426" i="30"/>
  <c r="P426" i="30"/>
  <c r="N207" i="30"/>
  <c r="P207" i="30"/>
  <c r="N115" i="30"/>
  <c r="P115" i="30"/>
  <c r="N165" i="30"/>
  <c r="P165" i="30"/>
  <c r="N457" i="30"/>
  <c r="P457" i="30"/>
  <c r="N200" i="30"/>
  <c r="P200" i="30"/>
  <c r="N276" i="30"/>
  <c r="P276" i="30"/>
  <c r="N643" i="30"/>
  <c r="P643" i="30"/>
  <c r="N150" i="30"/>
  <c r="P150" i="30"/>
  <c r="N840" i="30"/>
  <c r="P840" i="30"/>
  <c r="N88" i="30"/>
  <c r="P88" i="30"/>
  <c r="N887" i="30"/>
  <c r="P887" i="30"/>
  <c r="N558" i="30"/>
  <c r="P558" i="30"/>
  <c r="N955" i="30"/>
  <c r="P955" i="30"/>
  <c r="N456" i="30"/>
  <c r="P456" i="30"/>
  <c r="N367" i="30"/>
  <c r="P367" i="30"/>
  <c r="N646" i="30"/>
  <c r="P646" i="30"/>
  <c r="N842" i="30"/>
  <c r="P842" i="30"/>
  <c r="N65" i="30"/>
  <c r="P65" i="30"/>
  <c r="N698" i="30"/>
  <c r="P698" i="30"/>
  <c r="N960" i="30"/>
  <c r="P960" i="30"/>
  <c r="N877" i="30"/>
  <c r="P877" i="30"/>
  <c r="N847" i="30"/>
  <c r="P847" i="30"/>
  <c r="N490" i="30"/>
  <c r="P490" i="30"/>
  <c r="N716" i="30"/>
  <c r="P716" i="30"/>
  <c r="N89" i="30"/>
  <c r="P89" i="30"/>
  <c r="N406" i="30"/>
  <c r="P406" i="30"/>
  <c r="N493" i="30"/>
  <c r="P493" i="30"/>
  <c r="N938" i="30"/>
  <c r="P938" i="30"/>
  <c r="N361" i="30"/>
  <c r="P361" i="30"/>
  <c r="N827" i="30"/>
  <c r="P827" i="30"/>
  <c r="N149" i="30"/>
  <c r="P149" i="30"/>
  <c r="N961" i="30"/>
  <c r="P961" i="30"/>
  <c r="N263" i="30"/>
  <c r="P263" i="30"/>
  <c r="N708" i="30"/>
  <c r="P708" i="30"/>
  <c r="N495" i="30"/>
  <c r="P495" i="30"/>
  <c r="N380" i="30"/>
  <c r="P380" i="30"/>
  <c r="N290" i="30"/>
  <c r="P290" i="30"/>
  <c r="N778" i="30"/>
  <c r="P778" i="30"/>
  <c r="N702" i="30"/>
  <c r="P702" i="30"/>
  <c r="N501" i="30"/>
  <c r="P501" i="30"/>
  <c r="N885" i="30"/>
  <c r="P885" i="30"/>
  <c r="N289" i="30"/>
  <c r="P289" i="30"/>
  <c r="N797" i="30"/>
  <c r="P797" i="30"/>
  <c r="N528" i="30"/>
  <c r="P528" i="30"/>
  <c r="N765" i="30"/>
  <c r="P765" i="30"/>
  <c r="N999" i="30"/>
  <c r="P999" i="30"/>
  <c r="N62" i="30"/>
  <c r="P62" i="30"/>
  <c r="N592" i="30"/>
  <c r="P592" i="30"/>
  <c r="N496" i="30"/>
  <c r="P496" i="30"/>
  <c r="M8" i="30"/>
  <c r="P8" i="30"/>
  <c r="N975" i="30"/>
  <c r="P975" i="30"/>
  <c r="N681" i="30"/>
  <c r="P681" i="30"/>
  <c r="N120" i="30"/>
  <c r="P120" i="30"/>
  <c r="N962" i="30"/>
  <c r="P962" i="30"/>
  <c r="N440" i="30"/>
  <c r="P440" i="30"/>
  <c r="N610" i="30"/>
  <c r="P610" i="30"/>
  <c r="N78" i="30"/>
  <c r="P78" i="30"/>
  <c r="N311" i="30"/>
  <c r="P311" i="30"/>
  <c r="N821" i="30"/>
  <c r="P821" i="30"/>
  <c r="N714" i="30"/>
  <c r="P714" i="30"/>
  <c r="N872" i="30"/>
  <c r="P872" i="30"/>
  <c r="N959" i="30"/>
  <c r="P959" i="30"/>
  <c r="N355" i="30"/>
  <c r="P355" i="30"/>
  <c r="N417" i="30"/>
  <c r="P417" i="30"/>
  <c r="N527" i="30"/>
  <c r="P527" i="30"/>
  <c r="N739" i="30"/>
  <c r="P739" i="30"/>
  <c r="N996" i="30"/>
  <c r="P996" i="30"/>
  <c r="N459" i="30"/>
  <c r="P459" i="30"/>
  <c r="N450" i="30"/>
  <c r="P450" i="30"/>
  <c r="N605" i="30"/>
  <c r="P605" i="30"/>
  <c r="N209" i="30"/>
  <c r="P209" i="30"/>
  <c r="N57" i="30"/>
  <c r="P57" i="30"/>
  <c r="N848" i="30"/>
  <c r="P848" i="30"/>
  <c r="N904" i="30"/>
  <c r="P904" i="30"/>
  <c r="N771" i="30"/>
  <c r="P771" i="30"/>
  <c r="N630" i="30"/>
  <c r="P630" i="30"/>
  <c r="N177" i="30"/>
  <c r="P177" i="30"/>
  <c r="N788" i="30"/>
  <c r="P788" i="30"/>
  <c r="N310" i="30"/>
  <c r="P310" i="30"/>
  <c r="N470" i="30"/>
  <c r="P470" i="30"/>
  <c r="N639" i="30"/>
  <c r="P639" i="30"/>
  <c r="N756" i="30"/>
  <c r="P756" i="30"/>
  <c r="N572" i="30"/>
  <c r="P572" i="30"/>
  <c r="N738" i="30"/>
  <c r="P738" i="30"/>
  <c r="N978" i="30"/>
  <c r="P978" i="30"/>
  <c r="N135" i="30"/>
  <c r="P135" i="30"/>
  <c r="N205" i="30"/>
  <c r="P205" i="30"/>
  <c r="N667" i="30"/>
  <c r="P667" i="30"/>
  <c r="N685" i="30"/>
  <c r="P685" i="30"/>
  <c r="N599" i="30"/>
  <c r="P599" i="30"/>
  <c r="N512" i="30"/>
  <c r="P512" i="30"/>
  <c r="N467" i="30"/>
  <c r="P467" i="30"/>
  <c r="N699" i="30"/>
  <c r="P699" i="30"/>
  <c r="N598" i="30"/>
  <c r="P598" i="30"/>
  <c r="N929" i="30"/>
  <c r="P929" i="30"/>
  <c r="N183" i="30"/>
  <c r="P183" i="30"/>
  <c r="N577" i="30"/>
  <c r="P577" i="30"/>
  <c r="N21" i="30"/>
  <c r="P21" i="30"/>
  <c r="N297" i="30"/>
  <c r="P297" i="30"/>
  <c r="N401" i="30"/>
  <c r="P401" i="30"/>
  <c r="N919" i="30"/>
  <c r="P919" i="30"/>
  <c r="N515" i="30"/>
  <c r="P515" i="30"/>
  <c r="N92" i="30"/>
  <c r="P92" i="30"/>
  <c r="N718" i="30"/>
  <c r="P718" i="30"/>
  <c r="N560" i="30"/>
  <c r="P560" i="30"/>
  <c r="N458" i="30"/>
  <c r="P458" i="30"/>
  <c r="N843" i="30"/>
  <c r="P843" i="30"/>
  <c r="N874" i="30"/>
  <c r="P874" i="30"/>
  <c r="N462" i="30"/>
  <c r="P462" i="30"/>
  <c r="N144" i="30"/>
  <c r="P144" i="30"/>
  <c r="N972" i="30"/>
  <c r="P972" i="30"/>
  <c r="N548" i="30"/>
  <c r="P548" i="30"/>
  <c r="N79" i="30"/>
  <c r="P79" i="30"/>
  <c r="N768" i="30"/>
  <c r="P768" i="30"/>
  <c r="N893" i="30"/>
  <c r="P893" i="30"/>
  <c r="N542" i="30"/>
  <c r="P542" i="30"/>
  <c r="N97" i="30"/>
  <c r="P97" i="30"/>
  <c r="N224" i="30"/>
  <c r="P224" i="30"/>
  <c r="N510" i="30"/>
  <c r="P510" i="30"/>
  <c r="N382" i="30"/>
  <c r="P382" i="30"/>
  <c r="N268" i="30"/>
  <c r="P268" i="30"/>
  <c r="N658" i="30"/>
  <c r="P658" i="30"/>
  <c r="N130" i="30"/>
  <c r="P130" i="30"/>
  <c r="N879" i="30"/>
  <c r="P879" i="30"/>
  <c r="N378" i="30"/>
  <c r="P378" i="30"/>
  <c r="N651" i="30"/>
  <c r="P651" i="30"/>
  <c r="N384" i="30"/>
  <c r="P384" i="30"/>
  <c r="N584" i="30"/>
  <c r="P584" i="30"/>
  <c r="N132" i="30"/>
  <c r="P132" i="30"/>
  <c r="N12" i="30"/>
  <c r="P12" i="30"/>
  <c r="N662" i="30"/>
  <c r="P662" i="30"/>
  <c r="N603" i="30"/>
  <c r="P603" i="30"/>
  <c r="N122" i="30"/>
  <c r="P122" i="30"/>
  <c r="N723" i="30"/>
  <c r="P723" i="30"/>
  <c r="N181" i="30"/>
  <c r="P181" i="30"/>
  <c r="N987" i="30"/>
  <c r="P987" i="30"/>
  <c r="N752" i="30"/>
  <c r="P752" i="30"/>
  <c r="N363" i="30"/>
  <c r="P363" i="30"/>
  <c r="N192" i="30"/>
  <c r="P192" i="30"/>
  <c r="N524" i="30"/>
  <c r="P524" i="30"/>
  <c r="N547" i="30"/>
  <c r="P547" i="30"/>
  <c r="N951" i="30"/>
  <c r="P951" i="30"/>
  <c r="N247" i="30"/>
  <c r="P247" i="30"/>
  <c r="N899" i="30"/>
  <c r="P899" i="30"/>
  <c r="N416" i="30"/>
  <c r="P416" i="30"/>
  <c r="N731" i="30"/>
  <c r="P731" i="30"/>
  <c r="N540" i="30"/>
  <c r="P540" i="30"/>
  <c r="N64" i="30"/>
  <c r="P64" i="30"/>
  <c r="N633" i="30"/>
  <c r="P633" i="30"/>
  <c r="N669" i="30"/>
  <c r="P669" i="30"/>
  <c r="N269" i="30"/>
  <c r="P269" i="30"/>
  <c r="N138" i="30"/>
  <c r="P138" i="30"/>
  <c r="N649" i="30"/>
  <c r="P649" i="30"/>
  <c r="N371" i="30"/>
  <c r="P371" i="30"/>
  <c r="N550" i="30"/>
  <c r="P550" i="30"/>
  <c r="N375" i="30"/>
  <c r="P375" i="30"/>
  <c r="N37" i="30"/>
  <c r="P37" i="30"/>
  <c r="N121" i="30"/>
  <c r="P121" i="30"/>
  <c r="N641" i="30"/>
  <c r="P641" i="30"/>
  <c r="N324" i="30"/>
  <c r="P324" i="30"/>
  <c r="N251" i="30"/>
  <c r="P251" i="30"/>
  <c r="N315" i="30"/>
  <c r="P315" i="30"/>
  <c r="N866" i="30"/>
  <c r="P866" i="30"/>
  <c r="N308" i="30"/>
  <c r="P308" i="30"/>
  <c r="N806" i="30"/>
  <c r="P806" i="30"/>
  <c r="N29" i="30"/>
  <c r="P29" i="30"/>
  <c r="N261" i="30"/>
  <c r="P261" i="30"/>
  <c r="N923" i="30"/>
  <c r="P923" i="30"/>
  <c r="N602" i="30"/>
  <c r="P602" i="30"/>
  <c r="N19" i="30"/>
  <c r="P19" i="30"/>
  <c r="N76" i="30"/>
  <c r="P76" i="30"/>
  <c r="N27" i="30"/>
  <c r="P27" i="30"/>
  <c r="N136" i="30"/>
  <c r="P136" i="30"/>
  <c r="N713" i="30"/>
  <c r="P713" i="30"/>
  <c r="N864" i="30"/>
  <c r="P864" i="30"/>
  <c r="N732" i="30"/>
  <c r="P732" i="30"/>
  <c r="N811" i="30"/>
  <c r="P811" i="30"/>
  <c r="N851" i="30"/>
  <c r="P851" i="30"/>
  <c r="N266" i="30"/>
  <c r="P266" i="30"/>
  <c r="N693" i="30"/>
  <c r="P693" i="30"/>
  <c r="N47" i="30"/>
  <c r="P47" i="30"/>
  <c r="N352" i="30"/>
  <c r="P352" i="30"/>
  <c r="N775" i="30"/>
  <c r="P775" i="30"/>
  <c r="N366" i="30"/>
  <c r="P366" i="30"/>
  <c r="N530" i="30"/>
  <c r="P530" i="30"/>
  <c r="N189" i="30"/>
  <c r="P189" i="30"/>
  <c r="N343" i="30"/>
  <c r="P343" i="30"/>
  <c r="N570" i="30"/>
  <c r="P570" i="30"/>
  <c r="N579" i="30"/>
  <c r="P579" i="30"/>
  <c r="N892" i="30"/>
  <c r="P892" i="30"/>
  <c r="N632" i="30"/>
  <c r="P632" i="30"/>
  <c r="N104" i="30"/>
  <c r="P104" i="30"/>
  <c r="N421" i="30"/>
  <c r="P421" i="30"/>
  <c r="N922" i="30"/>
  <c r="P922" i="30"/>
  <c r="N796" i="30"/>
  <c r="P796" i="30"/>
  <c r="N353" i="30"/>
  <c r="P353" i="30"/>
  <c r="N106" i="30"/>
  <c r="P106" i="30"/>
  <c r="N717" i="30"/>
  <c r="P717" i="30"/>
  <c r="N148" i="30"/>
  <c r="P148" i="30"/>
  <c r="N94" i="30"/>
  <c r="P94" i="30"/>
  <c r="N817" i="30"/>
  <c r="P817" i="30"/>
  <c r="N396" i="30"/>
  <c r="P396" i="30"/>
  <c r="N111" i="30"/>
  <c r="P111" i="30"/>
  <c r="N664" i="30"/>
  <c r="P664" i="30"/>
  <c r="N555" i="30"/>
  <c r="P555" i="30"/>
  <c r="N129" i="30"/>
  <c r="P129" i="30"/>
  <c r="N287" i="30"/>
  <c r="P287" i="30"/>
  <c r="N442" i="30"/>
  <c r="P442" i="30"/>
  <c r="N293" i="30"/>
  <c r="P293" i="30"/>
  <c r="N764" i="30"/>
  <c r="P764" i="30"/>
  <c r="N98" i="30"/>
  <c r="P98" i="30"/>
  <c r="N921" i="30"/>
  <c r="P921" i="30"/>
  <c r="N393" i="30"/>
  <c r="P393" i="30"/>
  <c r="N609" i="30"/>
  <c r="P609" i="30"/>
  <c r="N712" i="30"/>
  <c r="P712" i="30"/>
  <c r="N255" i="30"/>
  <c r="P255" i="30"/>
  <c r="N360" i="30"/>
  <c r="P360" i="30"/>
  <c r="N340" i="30"/>
  <c r="P340" i="30"/>
  <c r="N280" i="30"/>
  <c r="P280" i="30"/>
  <c r="N1000" i="30"/>
  <c r="P1000" i="30"/>
  <c r="N72" i="30"/>
  <c r="P72" i="30"/>
  <c r="N479" i="30"/>
  <c r="P479" i="30"/>
  <c r="N694" i="30"/>
  <c r="P694" i="30"/>
  <c r="N532" i="30"/>
  <c r="P532" i="30"/>
  <c r="N198" i="30"/>
  <c r="P198" i="30"/>
  <c r="N995" i="30"/>
  <c r="P995" i="30"/>
  <c r="N986" i="30"/>
  <c r="P986" i="30"/>
  <c r="N994" i="30"/>
  <c r="P994" i="30"/>
  <c r="N468" i="30"/>
  <c r="P468" i="30"/>
  <c r="N810" i="30"/>
  <c r="P810" i="30"/>
  <c r="N408" i="30"/>
  <c r="P408" i="30"/>
  <c r="N964" i="30"/>
  <c r="P964" i="30"/>
  <c r="N563" i="30"/>
  <c r="P563" i="30"/>
  <c r="N711" i="30"/>
  <c r="P711" i="30"/>
  <c r="N96" i="30"/>
  <c r="P96" i="30"/>
  <c r="N473" i="30"/>
  <c r="P473" i="30"/>
  <c r="N184" i="30"/>
  <c r="P184" i="30"/>
  <c r="N850" i="30"/>
  <c r="P850" i="30"/>
  <c r="N302" i="30"/>
  <c r="P302" i="30"/>
  <c r="O14" i="30"/>
  <c r="P14" i="30"/>
  <c r="N902" i="30"/>
  <c r="P902" i="30"/>
  <c r="N475" i="30"/>
  <c r="P475" i="30"/>
  <c r="N709" i="30"/>
  <c r="P709" i="30"/>
  <c r="N231" i="30"/>
  <c r="P231" i="30"/>
  <c r="N187" i="30"/>
  <c r="P187" i="30"/>
  <c r="N554" i="30"/>
  <c r="P554" i="30"/>
  <c r="N525" i="30"/>
  <c r="P525" i="30"/>
  <c r="N589" i="30"/>
  <c r="P589" i="30"/>
  <c r="N903" i="30"/>
  <c r="P903" i="30"/>
  <c r="N891" i="30"/>
  <c r="P891" i="30"/>
  <c r="N569" i="30"/>
  <c r="P569" i="30"/>
  <c r="N404" i="30"/>
  <c r="P404" i="30"/>
  <c r="N330" i="30"/>
  <c r="P330" i="30"/>
  <c r="N801" i="30"/>
  <c r="P801" i="30"/>
  <c r="N332" i="30"/>
  <c r="P332" i="30"/>
  <c r="N690" i="30"/>
  <c r="P690" i="30"/>
  <c r="N935" i="30"/>
  <c r="P935" i="30"/>
  <c r="N930" i="30"/>
  <c r="P930" i="30"/>
  <c r="N32" i="30"/>
  <c r="P32" i="30"/>
  <c r="N281" i="30"/>
  <c r="P281" i="30"/>
  <c r="N740" i="30"/>
  <c r="P740" i="30"/>
  <c r="M3" i="30"/>
  <c r="P3" i="30"/>
  <c r="N497" i="30"/>
  <c r="P497" i="30"/>
  <c r="N917" i="30"/>
  <c r="P917" i="30"/>
  <c r="N157" i="30"/>
  <c r="P157" i="30"/>
  <c r="N500" i="30"/>
  <c r="P500" i="30"/>
  <c r="N267" i="30"/>
  <c r="P267" i="30"/>
  <c r="N204" i="30"/>
  <c r="P204" i="30"/>
  <c r="N600" i="30"/>
  <c r="P600" i="30"/>
  <c r="N228" i="30"/>
  <c r="P228" i="30"/>
  <c r="N285" i="30"/>
  <c r="P285" i="30"/>
  <c r="N223" i="30"/>
  <c r="P223" i="30"/>
  <c r="N431" i="30"/>
  <c r="P431" i="30"/>
  <c r="N93" i="30"/>
  <c r="P93" i="30"/>
  <c r="N758" i="30"/>
  <c r="P758" i="30"/>
  <c r="N654" i="30"/>
  <c r="P654" i="30"/>
  <c r="N564" i="30"/>
  <c r="P564" i="30"/>
  <c r="N56" i="30"/>
  <c r="P56" i="30"/>
  <c r="N147" i="30"/>
  <c r="P147" i="30"/>
  <c r="N71" i="30"/>
  <c r="P71" i="30"/>
  <c r="N172" i="30"/>
  <c r="P172" i="30"/>
  <c r="N137" i="30"/>
  <c r="P137" i="30"/>
  <c r="N90" i="30"/>
  <c r="P90" i="30"/>
  <c r="N884" i="30"/>
  <c r="P884" i="30"/>
  <c r="N81" i="30"/>
  <c r="P81" i="30"/>
  <c r="N623" i="30"/>
  <c r="P623" i="30"/>
  <c r="N45" i="30"/>
  <c r="P45" i="30"/>
  <c r="N484" i="30"/>
  <c r="P484" i="30"/>
  <c r="N325" i="30"/>
  <c r="P325" i="30"/>
  <c r="N320" i="30"/>
  <c r="P320" i="30"/>
  <c r="N425" i="30"/>
  <c r="P425" i="30"/>
  <c r="N282" i="30"/>
  <c r="P282" i="30"/>
  <c r="N278" i="30"/>
  <c r="P278" i="30"/>
  <c r="N675" i="30"/>
  <c r="P675" i="30"/>
  <c r="N787" i="30"/>
  <c r="P787" i="30"/>
  <c r="N438" i="30"/>
  <c r="P438" i="30"/>
  <c r="N979" i="30"/>
  <c r="P979" i="30"/>
  <c r="N655" i="30"/>
  <c r="P655" i="30"/>
  <c r="N17" i="30"/>
  <c r="P17" i="30"/>
  <c r="N434" i="30"/>
  <c r="P434" i="30"/>
  <c r="N465" i="30"/>
  <c r="P465" i="30"/>
  <c r="N435" i="30"/>
  <c r="P435" i="30"/>
  <c r="N109" i="30"/>
  <c r="P109" i="30"/>
  <c r="N186" i="30"/>
  <c r="P186" i="30"/>
  <c r="N275" i="30"/>
  <c r="P275" i="30"/>
  <c r="N478" i="30"/>
  <c r="P478" i="30"/>
  <c r="N131" i="30"/>
  <c r="P131" i="30"/>
  <c r="N534" i="30"/>
  <c r="P534" i="30"/>
  <c r="N358" i="30"/>
  <c r="P358" i="30"/>
  <c r="N117" i="30"/>
  <c r="P117" i="30"/>
  <c r="N757" i="30"/>
  <c r="P757" i="30"/>
  <c r="N845" i="30"/>
  <c r="P845" i="30"/>
  <c r="N769" i="30"/>
  <c r="P769" i="30"/>
  <c r="N575" i="30"/>
  <c r="P575" i="30"/>
  <c r="N215" i="30"/>
  <c r="P215" i="30"/>
  <c r="N471" i="30"/>
  <c r="P471" i="30"/>
  <c r="N809" i="30"/>
  <c r="P809" i="30"/>
  <c r="N869" i="30"/>
  <c r="P869" i="30"/>
  <c r="N910" i="30"/>
  <c r="P910" i="30"/>
  <c r="N748" i="30"/>
  <c r="P748" i="30"/>
  <c r="N907" i="30"/>
  <c r="P907" i="30"/>
  <c r="N543" i="30"/>
  <c r="P543" i="30"/>
  <c r="N652" i="30"/>
  <c r="P652" i="30"/>
  <c r="N952" i="30"/>
  <c r="P952" i="30"/>
  <c r="N240" i="30"/>
  <c r="P240" i="30"/>
  <c r="N483" i="30"/>
  <c r="P483" i="30"/>
  <c r="N857" i="30"/>
  <c r="P857" i="30"/>
  <c r="N672" i="30"/>
  <c r="P672" i="30"/>
  <c r="N126" i="30"/>
  <c r="P126" i="30"/>
  <c r="N640" i="30"/>
  <c r="P640" i="30"/>
  <c r="N647" i="30"/>
  <c r="P647" i="30"/>
  <c r="N576" i="30"/>
  <c r="P576" i="30"/>
  <c r="N313" i="30"/>
  <c r="P313" i="30"/>
  <c r="N912" i="30"/>
  <c r="P912" i="30"/>
  <c r="N719" i="30"/>
  <c r="P719" i="30"/>
  <c r="N990" i="30"/>
  <c r="P990" i="30"/>
  <c r="N513" i="30"/>
  <c r="P513" i="30"/>
  <c r="N786" i="30"/>
  <c r="P786" i="30"/>
  <c r="N783" i="30"/>
  <c r="P783" i="30"/>
  <c r="N234" i="30"/>
  <c r="P234" i="30"/>
  <c r="N604" i="30"/>
  <c r="P604" i="30"/>
  <c r="N161" i="30"/>
  <c r="P161" i="30"/>
  <c r="N145" i="30"/>
  <c r="P145" i="30"/>
  <c r="N294" i="30"/>
  <c r="P294" i="30"/>
  <c r="N335" i="30"/>
  <c r="P335" i="30"/>
  <c r="N33" i="30"/>
  <c r="P33" i="30"/>
  <c r="N545" i="30"/>
  <c r="P545" i="30"/>
  <c r="N636" i="30"/>
  <c r="P636" i="30"/>
  <c r="N354" i="30"/>
  <c r="P354" i="30"/>
  <c r="N58" i="30"/>
  <c r="P58" i="30"/>
  <c r="N518" i="30"/>
  <c r="P518" i="30"/>
  <c r="N521" i="30"/>
  <c r="P521" i="30"/>
  <c r="N785" i="30"/>
  <c r="P785" i="30"/>
  <c r="N533" i="30"/>
  <c r="P533" i="30"/>
  <c r="N80" i="30"/>
  <c r="P80" i="30"/>
  <c r="N853" i="30"/>
  <c r="P853" i="30"/>
  <c r="N48" i="30"/>
  <c r="P48" i="30"/>
  <c r="N337" i="30"/>
  <c r="P337" i="30"/>
  <c r="N673" i="30"/>
  <c r="P673" i="30"/>
  <c r="N586" i="30"/>
  <c r="P586" i="30"/>
  <c r="N831" i="30"/>
  <c r="P831" i="30"/>
  <c r="N486" i="30"/>
  <c r="P486" i="30"/>
  <c r="N347" i="30"/>
  <c r="P347" i="30"/>
  <c r="N966" i="30"/>
  <c r="P966" i="30"/>
  <c r="N666" i="30"/>
  <c r="P666" i="30"/>
  <c r="N270" i="30"/>
  <c r="P270" i="30"/>
  <c r="N862" i="30"/>
  <c r="P862" i="30"/>
  <c r="N981" i="30"/>
  <c r="P981" i="30"/>
  <c r="N945" i="30"/>
  <c r="P945" i="30"/>
  <c r="N481" i="30"/>
  <c r="P481" i="30"/>
  <c r="N449" i="30"/>
  <c r="P449" i="30"/>
  <c r="N36" i="30"/>
  <c r="P36" i="30"/>
  <c r="N606" i="30"/>
  <c r="P606" i="30"/>
  <c r="N246" i="30"/>
  <c r="P246" i="30"/>
  <c r="N520" i="30"/>
  <c r="P520" i="30"/>
  <c r="N448" i="30"/>
  <c r="P448" i="30"/>
  <c r="N55" i="30"/>
  <c r="P55" i="30"/>
  <c r="N222" i="30"/>
  <c r="P222" i="30"/>
  <c r="N194" i="30"/>
  <c r="P194" i="30"/>
  <c r="N816" i="30"/>
  <c r="P816" i="30"/>
  <c r="N364" i="30"/>
  <c r="P364" i="30"/>
  <c r="N815" i="30"/>
  <c r="P815" i="30"/>
  <c r="N707" i="30"/>
  <c r="P707" i="30"/>
  <c r="N175" i="30"/>
  <c r="P175" i="30"/>
  <c r="N949" i="30"/>
  <c r="P949" i="30"/>
  <c r="N883" i="30"/>
  <c r="P883" i="30"/>
  <c r="N556" i="30"/>
  <c r="P556" i="30"/>
  <c r="N968" i="30"/>
  <c r="P968" i="30"/>
  <c r="N680" i="30"/>
  <c r="P680" i="30"/>
  <c r="N348" i="30"/>
  <c r="P348" i="30"/>
  <c r="N216" i="30"/>
  <c r="P216" i="30"/>
  <c r="N400" i="30"/>
  <c r="P400" i="30"/>
  <c r="N726" i="30"/>
  <c r="P726" i="30"/>
  <c r="N889" i="30"/>
  <c r="P889" i="30"/>
  <c r="N618" i="30"/>
  <c r="P618" i="30"/>
  <c r="N928" i="30"/>
  <c r="P928" i="30"/>
  <c r="N182" i="30"/>
  <c r="P182" i="30"/>
  <c r="N794" i="30"/>
  <c r="P794" i="30"/>
  <c r="N836" i="30"/>
  <c r="P836" i="30"/>
  <c r="N46" i="30"/>
  <c r="P46" i="30"/>
  <c r="N102" i="30"/>
  <c r="P102" i="30"/>
  <c r="N617" i="30"/>
  <c r="P617" i="30"/>
  <c r="N856" i="30"/>
  <c r="P856" i="30"/>
  <c r="N644" i="30"/>
  <c r="P644" i="30"/>
  <c r="N958" i="30"/>
  <c r="P958" i="30"/>
  <c r="N553" i="30"/>
  <c r="P553" i="30"/>
  <c r="N629" i="30"/>
  <c r="P629" i="30"/>
  <c r="N38" i="30"/>
  <c r="P38" i="30"/>
  <c r="N51" i="30"/>
  <c r="P51" i="30"/>
  <c r="N423" i="30"/>
  <c r="P423" i="30"/>
  <c r="N800" i="30"/>
  <c r="P800" i="30"/>
  <c r="N309" i="30"/>
  <c r="P309" i="30"/>
  <c r="N232" i="30"/>
  <c r="P232" i="30"/>
  <c r="N100" i="30"/>
  <c r="P100" i="30"/>
  <c r="N759" i="30"/>
  <c r="P759" i="30"/>
  <c r="N900" i="30"/>
  <c r="P900" i="30"/>
  <c r="N142" i="30"/>
  <c r="P142" i="30"/>
  <c r="N562" i="30"/>
  <c r="P562" i="30"/>
  <c r="N61" i="30"/>
  <c r="P61" i="30"/>
  <c r="N190" i="30"/>
  <c r="P190" i="30"/>
  <c r="N316" i="30"/>
  <c r="P316" i="30"/>
  <c r="N15" i="30"/>
  <c r="P15" i="30"/>
  <c r="N777" i="30"/>
  <c r="P777" i="30"/>
  <c r="N43" i="30"/>
  <c r="P43" i="30"/>
  <c r="O11" i="30"/>
  <c r="P11" i="30"/>
  <c r="N895" i="30"/>
  <c r="P895" i="30"/>
  <c r="N163" i="30"/>
  <c r="P163" i="30"/>
  <c r="N814" i="30"/>
  <c r="P814" i="30"/>
  <c r="N213" i="30"/>
  <c r="P213" i="30"/>
  <c r="N720" i="30"/>
  <c r="P720" i="30"/>
  <c r="N696" i="30"/>
  <c r="P696" i="30"/>
  <c r="N252" i="30"/>
  <c r="P252" i="30"/>
  <c r="N861" i="30"/>
  <c r="P861" i="30"/>
  <c r="N615" i="30"/>
  <c r="P615" i="30"/>
  <c r="N574" i="30"/>
  <c r="P574" i="30"/>
  <c r="N452" i="30"/>
  <c r="P452" i="30"/>
  <c r="N612" i="30"/>
  <c r="P612" i="30"/>
  <c r="N943" i="30"/>
  <c r="P943" i="30"/>
  <c r="N927" i="30"/>
  <c r="P927" i="30"/>
  <c r="N868" i="30"/>
  <c r="P868" i="30"/>
  <c r="N188" i="30"/>
  <c r="P188" i="30"/>
  <c r="N230" i="30"/>
  <c r="P230" i="30"/>
  <c r="N219" i="30"/>
  <c r="P219" i="30"/>
  <c r="M6" i="30"/>
  <c r="P6" i="30"/>
  <c r="N724" i="30"/>
  <c r="P724" i="30"/>
  <c r="N202" i="30"/>
  <c r="P202" i="30"/>
  <c r="N103" i="30"/>
  <c r="P103" i="30"/>
  <c r="N83" i="30"/>
  <c r="P83" i="30"/>
  <c r="N356" i="30"/>
  <c r="P356" i="30"/>
  <c r="N298" i="30"/>
  <c r="P298" i="30"/>
  <c r="N918" i="30"/>
  <c r="P918" i="30"/>
  <c r="N176" i="30"/>
  <c r="P176" i="30"/>
  <c r="N760" i="30"/>
  <c r="P760" i="30"/>
  <c r="N832" i="30"/>
  <c r="P832" i="30"/>
  <c r="N482" i="30"/>
  <c r="P482" i="30"/>
  <c r="N306" i="30"/>
  <c r="P306" i="30"/>
  <c r="N536" i="30"/>
  <c r="P536" i="30"/>
  <c r="N687" i="30"/>
  <c r="P687" i="30"/>
  <c r="N155" i="30"/>
  <c r="P155" i="30"/>
  <c r="N916" i="30"/>
  <c r="P916" i="30"/>
  <c r="N505" i="30"/>
  <c r="P505" i="30"/>
  <c r="N336" i="30"/>
  <c r="P336" i="30"/>
  <c r="N411" i="30"/>
  <c r="P411" i="30"/>
  <c r="N833" i="30"/>
  <c r="P833" i="30"/>
  <c r="N167" i="30"/>
  <c r="P167" i="30"/>
  <c r="N754" i="30"/>
  <c r="P754" i="30"/>
  <c r="N208" i="30"/>
  <c r="P208" i="30"/>
  <c r="N725" i="30"/>
  <c r="P725" i="30"/>
  <c r="N350" i="30"/>
  <c r="P350" i="30"/>
  <c r="N735" i="30"/>
  <c r="P735" i="30"/>
  <c r="N476" i="30"/>
  <c r="P476" i="30"/>
  <c r="N888" i="30"/>
  <c r="P888" i="30"/>
  <c r="N956" i="30"/>
  <c r="P956" i="30"/>
  <c r="N789" i="30"/>
  <c r="P789" i="30"/>
  <c r="N143" i="30"/>
  <c r="P143" i="30"/>
  <c r="N750" i="30"/>
  <c r="P750" i="30"/>
  <c r="N611" i="30"/>
  <c r="P611" i="30"/>
  <c r="N682" i="30"/>
  <c r="P682" i="30"/>
  <c r="N489" i="30"/>
  <c r="P489" i="30"/>
  <c r="N781" i="30"/>
  <c r="P781" i="30"/>
  <c r="N678" i="30"/>
  <c r="P678" i="30"/>
  <c r="N53" i="30"/>
  <c r="P53" i="30"/>
  <c r="N67" i="30"/>
  <c r="P67" i="30"/>
  <c r="N428" i="30"/>
  <c r="P428" i="30"/>
  <c r="N749" i="30"/>
  <c r="P749" i="30"/>
  <c r="N770" i="30"/>
  <c r="P770" i="30"/>
  <c r="N957" i="30"/>
  <c r="P957" i="30"/>
  <c r="N4" i="30"/>
  <c r="P4" i="30"/>
  <c r="N253" i="30"/>
  <c r="P253" i="30"/>
  <c r="N567" i="30"/>
  <c r="P567" i="30"/>
  <c r="N110" i="30"/>
  <c r="P110" i="30"/>
  <c r="N822" i="30"/>
  <c r="P822" i="30"/>
  <c r="N9" i="30"/>
  <c r="P9" i="30"/>
  <c r="N327" i="30"/>
  <c r="P327" i="30"/>
  <c r="N153" i="30"/>
  <c r="P153" i="30"/>
  <c r="N965" i="30"/>
  <c r="P965" i="30"/>
  <c r="N370" i="30"/>
  <c r="P370" i="30"/>
  <c r="N146" i="30"/>
  <c r="P146" i="30"/>
  <c r="N394" i="30"/>
  <c r="P394" i="30"/>
  <c r="N805" i="30"/>
  <c r="P805" i="30"/>
  <c r="N383" i="30"/>
  <c r="P383" i="30"/>
  <c r="N674" i="30"/>
  <c r="P674" i="30"/>
  <c r="N854" i="30"/>
  <c r="P854" i="30"/>
  <c r="N741" i="30"/>
  <c r="P741" i="30"/>
  <c r="N531" i="30"/>
  <c r="P531" i="30"/>
  <c r="N13" i="30"/>
  <c r="P13" i="30"/>
  <c r="N659" i="30"/>
  <c r="P659" i="30"/>
  <c r="N621" i="30"/>
  <c r="P621" i="30"/>
  <c r="N91" i="30"/>
  <c r="P91" i="30"/>
  <c r="N447" i="30"/>
  <c r="P447" i="30"/>
  <c r="N998" i="30"/>
  <c r="P998" i="30"/>
  <c r="N412" i="30"/>
  <c r="P412" i="30"/>
  <c r="N74" i="30"/>
  <c r="P74" i="30"/>
  <c r="N134" i="30"/>
  <c r="P134" i="30"/>
  <c r="N379" i="30"/>
  <c r="P379" i="30"/>
  <c r="N454" i="30"/>
  <c r="P454" i="30"/>
  <c r="N362" i="30"/>
  <c r="P362" i="30"/>
  <c r="N818" i="30"/>
  <c r="P818" i="30"/>
  <c r="N179" i="30"/>
  <c r="P179" i="30"/>
  <c r="N790" i="30"/>
  <c r="P790" i="30"/>
  <c r="N761" i="30"/>
  <c r="P761" i="30"/>
  <c r="N906" i="30"/>
  <c r="P906" i="30"/>
  <c r="N299" i="30"/>
  <c r="P299" i="30"/>
  <c r="N867" i="30"/>
  <c r="P867" i="30"/>
  <c r="N860" i="30"/>
  <c r="P860" i="30"/>
  <c r="N16" i="30"/>
  <c r="P16" i="30"/>
  <c r="N670" i="30"/>
  <c r="P670" i="30"/>
  <c r="N559" i="30"/>
  <c r="P559" i="30"/>
  <c r="N905" i="30"/>
  <c r="P905" i="30"/>
  <c r="N376" i="30"/>
  <c r="P376" i="30"/>
  <c r="N803" i="30"/>
  <c r="P803" i="30"/>
  <c r="N578" i="30"/>
  <c r="P578" i="30"/>
  <c r="N451" i="30"/>
  <c r="P451" i="30"/>
  <c r="N351" i="30"/>
  <c r="P351" i="30"/>
  <c r="N286" i="30"/>
  <c r="P286" i="30"/>
  <c r="N264" i="30"/>
  <c r="P264" i="30"/>
  <c r="N671" i="30"/>
  <c r="P671" i="30"/>
  <c r="N967" i="30"/>
  <c r="P967" i="30"/>
  <c r="N273" i="30"/>
  <c r="P273" i="30"/>
  <c r="N700" i="30"/>
  <c r="P700" i="30"/>
  <c r="N460" i="30"/>
  <c r="P460" i="30"/>
  <c r="N85" i="30"/>
  <c r="P85" i="30"/>
  <c r="N227" i="30"/>
  <c r="P227" i="30"/>
  <c r="N73" i="30"/>
  <c r="P73" i="30"/>
  <c r="N507" i="30"/>
  <c r="P507" i="30"/>
  <c r="N568" i="30"/>
  <c r="P568" i="30"/>
  <c r="N41" i="30"/>
  <c r="P41" i="30"/>
  <c r="N677" i="30"/>
  <c r="P677" i="30"/>
  <c r="N108" i="30"/>
  <c r="P108" i="30"/>
  <c r="N890" i="30"/>
  <c r="P890" i="30"/>
  <c r="N319" i="30"/>
  <c r="P319" i="30"/>
  <c r="M7" i="30"/>
  <c r="P7" i="30"/>
  <c r="N24" i="30"/>
  <c r="P24" i="30"/>
  <c r="M66" i="30"/>
  <c r="P66" i="30"/>
  <c r="N301" i="30"/>
  <c r="P301" i="30"/>
  <c r="N969" i="30"/>
  <c r="P969" i="30"/>
  <c r="N865" i="30"/>
  <c r="P865" i="30"/>
  <c r="N939" i="30"/>
  <c r="P939" i="30"/>
  <c r="N18" i="30"/>
  <c r="P18" i="30"/>
  <c r="N509" i="30"/>
  <c r="P509" i="30"/>
  <c r="N244" i="30"/>
  <c r="P244" i="30"/>
  <c r="N141" i="30"/>
  <c r="P141" i="30"/>
  <c r="N178" i="30"/>
  <c r="P178" i="30"/>
  <c r="N158" i="30"/>
  <c r="P158" i="30"/>
  <c r="N369" i="30"/>
  <c r="P369" i="30"/>
  <c r="N466" i="30"/>
  <c r="P466" i="30"/>
  <c r="N766" i="30"/>
  <c r="P766" i="30"/>
  <c r="N991" i="30"/>
  <c r="P991" i="30"/>
  <c r="N410" i="30"/>
  <c r="P410" i="30"/>
  <c r="N894" i="30"/>
  <c r="P894" i="30"/>
  <c r="N123" i="30"/>
  <c r="P123" i="30"/>
  <c r="N114" i="30"/>
  <c r="P114" i="30"/>
  <c r="N638" i="30"/>
  <c r="P638" i="30"/>
  <c r="N341" i="30"/>
  <c r="P341" i="30"/>
  <c r="N934" i="30"/>
  <c r="P934" i="30"/>
  <c r="N210" i="30"/>
  <c r="P210" i="30"/>
  <c r="N581" i="30"/>
  <c r="P581" i="30"/>
  <c r="N407" i="30"/>
  <c r="P407" i="30"/>
  <c r="N1001" i="30"/>
  <c r="P1001" i="30"/>
  <c r="N571" i="30"/>
  <c r="P571" i="30"/>
  <c r="N171" i="30"/>
  <c r="P171" i="30"/>
  <c r="N221" i="30"/>
  <c r="P221" i="30"/>
  <c r="N494" i="30"/>
  <c r="P494" i="30"/>
  <c r="M780" i="30"/>
  <c r="P780" i="30"/>
  <c r="N220" i="30"/>
  <c r="P220" i="30"/>
  <c r="M128" i="30"/>
  <c r="P128" i="30"/>
  <c r="M5" i="30"/>
  <c r="P5" i="30"/>
  <c r="N813" i="30"/>
  <c r="P813" i="30"/>
  <c r="N445" i="30"/>
  <c r="P445" i="30"/>
  <c r="N565" i="30"/>
  <c r="P565" i="30"/>
  <c r="N901" i="30"/>
  <c r="P901" i="30"/>
  <c r="N665" i="30"/>
  <c r="P665" i="30"/>
  <c r="N28" i="30"/>
  <c r="P28" i="30"/>
  <c r="N529" i="30"/>
  <c r="P529" i="30"/>
  <c r="N597" i="30"/>
  <c r="P597" i="30"/>
  <c r="N99" i="30"/>
  <c r="P99" i="30"/>
  <c r="N825" i="30"/>
  <c r="P825" i="30"/>
  <c r="N492" i="30"/>
  <c r="P492" i="30"/>
  <c r="N858" i="30"/>
  <c r="P858" i="30"/>
  <c r="N953" i="30"/>
  <c r="P953" i="30"/>
  <c r="N580" i="30"/>
  <c r="P580" i="30"/>
  <c r="N573" i="30"/>
  <c r="P573" i="30"/>
  <c r="N52" i="30"/>
  <c r="P52" i="30"/>
  <c r="N257" i="30"/>
  <c r="P257" i="30"/>
  <c r="N762" i="30"/>
  <c r="P762" i="30"/>
  <c r="N274" i="30"/>
  <c r="P274" i="30"/>
  <c r="N526" i="30"/>
  <c r="P526" i="30"/>
  <c r="N819" i="30"/>
  <c r="P819" i="30"/>
  <c r="N983" i="30"/>
  <c r="P983" i="30"/>
  <c r="N642" i="30"/>
  <c r="P642" i="30"/>
  <c r="N773" i="30"/>
  <c r="P773" i="30"/>
  <c r="N933" i="30"/>
  <c r="P933" i="30"/>
  <c r="N886" i="30"/>
  <c r="P886" i="30"/>
  <c r="N441" i="30"/>
  <c r="P441" i="30"/>
  <c r="N323" i="30"/>
  <c r="P323" i="30"/>
  <c r="N620" i="30"/>
  <c r="P620" i="30"/>
  <c r="N211" i="30"/>
  <c r="P211" i="30"/>
  <c r="N849" i="30"/>
  <c r="P849" i="30"/>
  <c r="N238" i="30"/>
  <c r="P238" i="30"/>
  <c r="N627" i="30"/>
  <c r="P627" i="30"/>
  <c r="N342" i="30"/>
  <c r="P342" i="30"/>
  <c r="N233" i="30"/>
  <c r="P233" i="30"/>
  <c r="N331" i="30"/>
  <c r="P331" i="30"/>
  <c r="N241" i="30"/>
  <c r="P241" i="30"/>
  <c r="N125" i="30"/>
  <c r="P125" i="30"/>
  <c r="N235" i="30"/>
  <c r="P235" i="30"/>
  <c r="N876" i="30"/>
  <c r="P876" i="30"/>
  <c r="N390" i="30"/>
  <c r="P390" i="30"/>
  <c r="N265" i="30"/>
  <c r="P265" i="30"/>
  <c r="N637" i="30"/>
  <c r="P637" i="30"/>
  <c r="N753" i="30"/>
  <c r="P753" i="30"/>
  <c r="N715" i="30"/>
  <c r="P715" i="30"/>
  <c r="N992" i="30"/>
  <c r="P992" i="30"/>
  <c r="N835" i="30"/>
  <c r="P835" i="30"/>
  <c r="N985" i="30"/>
  <c r="P985" i="30"/>
  <c r="N634" i="30"/>
  <c r="P634" i="30"/>
  <c r="N245" i="30"/>
  <c r="P245" i="30"/>
  <c r="N660" i="30"/>
  <c r="P660" i="30"/>
  <c r="N201" i="30"/>
  <c r="P201" i="30"/>
  <c r="N855" i="30"/>
  <c r="P855" i="30"/>
  <c r="N329" i="30"/>
  <c r="P329" i="30"/>
  <c r="N359" i="30"/>
  <c r="P359" i="30"/>
  <c r="N402" i="30"/>
  <c r="P402" i="30"/>
  <c r="N657" i="30"/>
  <c r="P657" i="30"/>
  <c r="N746" i="30"/>
  <c r="P746" i="30"/>
  <c r="N982" i="30"/>
  <c r="P982" i="30"/>
  <c r="N365" i="30"/>
  <c r="P365" i="30"/>
  <c r="N519" i="30"/>
  <c r="P519" i="30"/>
  <c r="N826" i="30"/>
  <c r="P826" i="30"/>
  <c r="N374" i="30"/>
  <c r="P374" i="30"/>
  <c r="N474" i="30"/>
  <c r="P474" i="30"/>
  <c r="N844" i="30"/>
  <c r="P844" i="30"/>
  <c r="N25" i="30"/>
  <c r="P25" i="30"/>
  <c r="N107" i="30"/>
  <c r="P107" i="30"/>
  <c r="N695" i="30"/>
  <c r="P695" i="30"/>
  <c r="N954" i="30"/>
  <c r="P954" i="30"/>
  <c r="N544" i="30"/>
  <c r="P544" i="30"/>
  <c r="N292" i="30"/>
  <c r="P292" i="30"/>
  <c r="N277" i="30"/>
  <c r="P277" i="30"/>
  <c r="N974" i="30"/>
  <c r="P974" i="30"/>
  <c r="N924" i="30"/>
  <c r="P924" i="30"/>
  <c r="N344" i="30"/>
  <c r="P344" i="30"/>
  <c r="N174" i="30"/>
  <c r="P174" i="30"/>
  <c r="N614" i="30"/>
  <c r="P614" i="30"/>
  <c r="N948" i="30"/>
  <c r="P948" i="30"/>
  <c r="N608" i="30"/>
  <c r="P608" i="30"/>
  <c r="N881" i="30"/>
  <c r="P881" i="30"/>
  <c r="N152" i="30"/>
  <c r="P152" i="30"/>
  <c r="N590" i="30"/>
  <c r="P590" i="30"/>
  <c r="N166" i="30"/>
  <c r="P166" i="30"/>
  <c r="N920" i="30"/>
  <c r="P920" i="30"/>
  <c r="N35" i="30"/>
  <c r="P35" i="30"/>
  <c r="N346" i="30"/>
  <c r="P346" i="30"/>
  <c r="N596" i="30"/>
  <c r="P596" i="30"/>
  <c r="N133" i="30"/>
  <c r="P133" i="30"/>
  <c r="N54" i="30"/>
  <c r="P54" i="30"/>
  <c r="N743" i="30"/>
  <c r="P743" i="30"/>
  <c r="N767" i="30"/>
  <c r="P767" i="30"/>
  <c r="N676" i="30"/>
  <c r="P676" i="30"/>
  <c r="N30" i="30"/>
  <c r="P30" i="30"/>
  <c r="N185" i="30"/>
  <c r="P185" i="30"/>
  <c r="O763" i="30"/>
  <c r="T186" i="29"/>
  <c r="T183" i="29"/>
  <c r="T187" i="29"/>
  <c r="T185" i="29"/>
  <c r="T184" i="29"/>
  <c r="O159" i="30"/>
  <c r="O609" i="30"/>
  <c r="M609" i="30"/>
  <c r="M965" i="30"/>
  <c r="M333" i="30"/>
  <c r="M409" i="30"/>
  <c r="M967" i="30"/>
  <c r="O967" i="30"/>
  <c r="O595" i="30"/>
  <c r="O446" i="30"/>
  <c r="N70" i="30"/>
  <c r="M518" i="30"/>
  <c r="M888" i="30"/>
  <c r="O611" i="30"/>
  <c r="O370" i="30"/>
  <c r="M327" i="30"/>
  <c r="M749" i="30"/>
  <c r="O327" i="30"/>
  <c r="M253" i="30"/>
  <c r="M822" i="30"/>
  <c r="O67" i="30"/>
  <c r="O822" i="30"/>
  <c r="O749" i="30"/>
  <c r="O805" i="30"/>
  <c r="M67" i="30"/>
  <c r="M805" i="30"/>
  <c r="O9" i="30"/>
  <c r="M9" i="30"/>
  <c r="O146" i="30"/>
  <c r="O53" i="30"/>
  <c r="O394" i="30"/>
  <c r="M567" i="30"/>
  <c r="M146" i="30"/>
  <c r="M383" i="30"/>
  <c r="O153" i="30"/>
  <c r="M674" i="30"/>
  <c r="M957" i="30"/>
  <c r="M370" i="30"/>
  <c r="M394" i="30"/>
  <c r="O567" i="30"/>
  <c r="O383" i="30"/>
  <c r="M4" i="30"/>
  <c r="O674" i="30"/>
  <c r="O957" i="30"/>
  <c r="M153" i="30"/>
  <c r="O110" i="30"/>
  <c r="O4" i="30"/>
  <c r="O770" i="30"/>
  <c r="M110" i="30"/>
  <c r="O789" i="30"/>
  <c r="O965" i="30"/>
  <c r="M770" i="30"/>
  <c r="M910" i="30"/>
  <c r="O833" i="30"/>
  <c r="O354" i="30"/>
  <c r="O347" i="30"/>
  <c r="M315" i="30"/>
  <c r="M833" i="30"/>
  <c r="O315" i="30"/>
  <c r="O29" i="30"/>
  <c r="O251" i="30"/>
  <c r="O261" i="30"/>
  <c r="M251" i="30"/>
  <c r="M604" i="30"/>
  <c r="M481" i="30"/>
  <c r="M853" i="30"/>
  <c r="O518" i="30"/>
  <c r="M586" i="30"/>
  <c r="M966" i="30"/>
  <c r="O147" i="30"/>
  <c r="O853" i="30"/>
  <c r="O862" i="30"/>
  <c r="M862" i="30"/>
  <c r="M347" i="30"/>
  <c r="M33" i="30"/>
  <c r="O641" i="30"/>
  <c r="M324" i="30"/>
  <c r="M308" i="30"/>
  <c r="O866" i="30"/>
  <c r="M649" i="30"/>
  <c r="O269" i="30"/>
  <c r="O76" i="30"/>
  <c r="O324" i="30"/>
  <c r="M143" i="30"/>
  <c r="O550" i="30"/>
  <c r="O888" i="30"/>
  <c r="M416" i="30"/>
  <c r="O649" i="30"/>
  <c r="M138" i="30"/>
  <c r="M550" i="30"/>
  <c r="O806" i="30"/>
  <c r="M540" i="30"/>
  <c r="M136" i="30"/>
  <c r="M806" i="30"/>
  <c r="M261" i="30"/>
  <c r="O136" i="30"/>
  <c r="M411" i="30"/>
  <c r="O411" i="30"/>
  <c r="M167" i="30"/>
  <c r="O167" i="30"/>
  <c r="O157" i="30"/>
  <c r="O58" i="30"/>
  <c r="M623" i="30"/>
  <c r="M282" i="30"/>
  <c r="O623" i="30"/>
  <c r="M884" i="30"/>
  <c r="M278" i="30"/>
  <c r="O884" i="30"/>
  <c r="O278" i="30"/>
  <c r="M93" i="30"/>
  <c r="O56" i="30"/>
  <c r="O93" i="30"/>
  <c r="O500" i="30"/>
  <c r="M157" i="30"/>
  <c r="M56" i="30"/>
  <c r="O375" i="30"/>
  <c r="O540" i="30"/>
  <c r="O731" i="30"/>
  <c r="M269" i="30"/>
  <c r="O313" i="30"/>
  <c r="O48" i="30"/>
  <c r="O19" i="30"/>
  <c r="O923" i="30"/>
  <c r="M76" i="30"/>
  <c r="O951" i="30"/>
  <c r="M547" i="30"/>
  <c r="M923" i="30"/>
  <c r="O725" i="30"/>
  <c r="M505" i="30"/>
  <c r="O253" i="30"/>
  <c r="O161" i="30"/>
  <c r="M428" i="30"/>
  <c r="M234" i="30"/>
  <c r="O687" i="30"/>
  <c r="M916" i="30"/>
  <c r="O547" i="30"/>
  <c r="O750" i="30"/>
  <c r="O678" i="30"/>
  <c r="O143" i="30"/>
  <c r="O428" i="30"/>
  <c r="M53" i="30"/>
  <c r="M678" i="30"/>
  <c r="M789" i="30"/>
  <c r="O138" i="30"/>
  <c r="O64" i="30"/>
  <c r="M294" i="30"/>
  <c r="O281" i="30"/>
  <c r="M45" i="30"/>
  <c r="O449" i="30"/>
  <c r="M545" i="30"/>
  <c r="M533" i="30"/>
  <c r="M666" i="30"/>
  <c r="M513" i="30"/>
  <c r="M486" i="30"/>
  <c r="M449" i="30"/>
  <c r="M172" i="30"/>
  <c r="M425" i="30"/>
  <c r="O783" i="30"/>
  <c r="M137" i="30"/>
  <c r="O223" i="30"/>
  <c r="M719" i="30"/>
  <c r="M48" i="30"/>
  <c r="O981" i="30"/>
  <c r="M945" i="30"/>
  <c r="M354" i="30"/>
  <c r="O966" i="30"/>
  <c r="M58" i="30"/>
  <c r="M80" i="30"/>
  <c r="O513" i="30"/>
  <c r="M927" i="30"/>
  <c r="O294" i="30"/>
  <c r="M783" i="30"/>
  <c r="O719" i="30"/>
  <c r="O545" i="30"/>
  <c r="O533" i="30"/>
  <c r="O917" i="30"/>
  <c r="O425" i="30"/>
  <c r="M600" i="30"/>
  <c r="O137" i="30"/>
  <c r="M484" i="30"/>
  <c r="M497" i="30"/>
  <c r="M673" i="30"/>
  <c r="O576" i="30"/>
  <c r="O481" i="30"/>
  <c r="O80" i="30"/>
  <c r="M981" i="30"/>
  <c r="O945" i="30"/>
  <c r="O564" i="30"/>
  <c r="M223" i="30"/>
  <c r="M228" i="30"/>
  <c r="O673" i="30"/>
  <c r="M917" i="30"/>
  <c r="M564" i="30"/>
  <c r="O484" i="30"/>
  <c r="O636" i="30"/>
  <c r="O228" i="30"/>
  <c r="M431" i="30"/>
  <c r="O785" i="30"/>
  <c r="M81" i="30"/>
  <c r="O832" i="30"/>
  <c r="M270" i="30"/>
  <c r="M636" i="30"/>
  <c r="M204" i="30"/>
  <c r="O666" i="30"/>
  <c r="O486" i="30"/>
  <c r="O586" i="30"/>
  <c r="O172" i="30"/>
  <c r="M785" i="30"/>
  <c r="O337" i="30"/>
  <c r="M831" i="30"/>
  <c r="O270" i="30"/>
  <c r="M320" i="30"/>
  <c r="M267" i="30"/>
  <c r="O204" i="30"/>
  <c r="O3" i="30"/>
  <c r="M337" i="30"/>
  <c r="O831" i="30"/>
  <c r="O521" i="30"/>
  <c r="M740" i="30"/>
  <c r="O335" i="30"/>
  <c r="O320" i="30"/>
  <c r="O325" i="30"/>
  <c r="M145" i="30"/>
  <c r="O740" i="30"/>
  <c r="M335" i="30"/>
  <c r="M521" i="30"/>
  <c r="M71" i="30"/>
  <c r="M325" i="30"/>
  <c r="O126" i="30"/>
  <c r="O282" i="30"/>
  <c r="M147" i="30"/>
  <c r="O71" i="30"/>
  <c r="M832" i="30"/>
  <c r="M571" i="30"/>
  <c r="O962" i="30"/>
  <c r="M754" i="30"/>
  <c r="O234" i="30"/>
  <c r="O754" i="30"/>
  <c r="M161" i="30"/>
  <c r="M987" i="30"/>
  <c r="O916" i="30"/>
  <c r="M647" i="30"/>
  <c r="M612" i="30"/>
  <c r="O452" i="30"/>
  <c r="M281" i="30"/>
  <c r="O145" i="30"/>
  <c r="M786" i="30"/>
  <c r="O62" i="30"/>
  <c r="M78" i="30"/>
  <c r="O891" i="30"/>
  <c r="N5" i="30"/>
  <c r="M681" i="30"/>
  <c r="M990" i="30"/>
  <c r="O32" i="30"/>
  <c r="O786" i="30"/>
  <c r="M495" i="30"/>
  <c r="O990" i="30"/>
  <c r="O681" i="30"/>
  <c r="M592" i="30"/>
  <c r="O208" i="30"/>
  <c r="M332" i="30"/>
  <c r="O336" i="30"/>
  <c r="O604" i="30"/>
  <c r="O702" i="30"/>
  <c r="O999" i="30"/>
  <c r="O495" i="30"/>
  <c r="M702" i="30"/>
  <c r="M938" i="30"/>
  <c r="M89" i="30"/>
  <c r="O290" i="30"/>
  <c r="M999" i="30"/>
  <c r="O89" i="30"/>
  <c r="M290" i="30"/>
  <c r="O885" i="30"/>
  <c r="O961" i="30"/>
  <c r="M885" i="30"/>
  <c r="M821" i="30"/>
  <c r="O827" i="30"/>
  <c r="M62" i="30"/>
  <c r="O821" i="30"/>
  <c r="M528" i="30"/>
  <c r="M961" i="30"/>
  <c r="M827" i="30"/>
  <c r="N8" i="30"/>
  <c r="O78" i="30"/>
  <c r="M975" i="30"/>
  <c r="M380" i="30"/>
  <c r="O723" i="30"/>
  <c r="O975" i="30"/>
  <c r="O380" i="30"/>
  <c r="O724" i="30"/>
  <c r="O994" i="30"/>
  <c r="M994" i="30"/>
  <c r="M662" i="30"/>
  <c r="M942" i="30"/>
  <c r="O332" i="30"/>
  <c r="M187" i="30"/>
  <c r="O935" i="30"/>
  <c r="O181" i="30"/>
  <c r="O592" i="30"/>
  <c r="O566" i="30"/>
  <c r="O528" i="30"/>
  <c r="M446" i="30"/>
  <c r="M763" i="30"/>
  <c r="M159" i="30"/>
  <c r="O993" i="30"/>
  <c r="M546" i="30"/>
  <c r="M311" i="30"/>
  <c r="O708" i="30"/>
  <c r="O406" i="30"/>
  <c r="O311" i="30"/>
  <c r="M406" i="30"/>
  <c r="O120" i="30"/>
  <c r="O8" i="30"/>
  <c r="M723" i="30"/>
  <c r="O149" i="30"/>
  <c r="M149" i="30"/>
  <c r="O627" i="30"/>
  <c r="M708" i="30"/>
  <c r="O496" i="30"/>
  <c r="M577" i="30"/>
  <c r="O289" i="30"/>
  <c r="M496" i="30"/>
  <c r="M501" i="30"/>
  <c r="M289" i="30"/>
  <c r="O760" i="30"/>
  <c r="O662" i="30"/>
  <c r="M687" i="30"/>
  <c r="M298" i="30"/>
  <c r="M773" i="30"/>
  <c r="O111" i="30"/>
  <c r="M358" i="30"/>
  <c r="O207" i="30"/>
  <c r="M983" i="30"/>
  <c r="M111" i="30"/>
  <c r="M803" i="30"/>
  <c r="O927" i="30"/>
  <c r="M581" i="30"/>
  <c r="M313" i="30"/>
  <c r="M126" i="30"/>
  <c r="O914" i="30"/>
  <c r="O773" i="30"/>
  <c r="O321" i="30"/>
  <c r="O393" i="30"/>
  <c r="O86" i="30"/>
  <c r="O612" i="30"/>
  <c r="O983" i="30"/>
  <c r="O803" i="30"/>
  <c r="O858" i="30"/>
  <c r="O683" i="30"/>
  <c r="O942" i="30"/>
  <c r="N3" i="30"/>
  <c r="O187" i="30"/>
  <c r="O554" i="30"/>
  <c r="M801" i="30"/>
  <c r="O404" i="30"/>
  <c r="O902" i="30"/>
  <c r="M589" i="30"/>
  <c r="O589" i="30"/>
  <c r="M130" i="30"/>
  <c r="M962" i="30"/>
  <c r="O363" i="30"/>
  <c r="O361" i="30"/>
  <c r="M120" i="30"/>
  <c r="M363" i="30"/>
  <c r="O440" i="30"/>
  <c r="M765" i="30"/>
  <c r="M192" i="30"/>
  <c r="M231" i="30"/>
  <c r="M797" i="30"/>
  <c r="O765" i="30"/>
  <c r="O778" i="30"/>
  <c r="O797" i="30"/>
  <c r="M263" i="30"/>
  <c r="M875" i="30"/>
  <c r="M440" i="30"/>
  <c r="O610" i="30"/>
  <c r="M778" i="30"/>
  <c r="M610" i="30"/>
  <c r="O493" i="30"/>
  <c r="O501" i="30"/>
  <c r="O263" i="30"/>
  <c r="O473" i="30"/>
  <c r="N14" i="30"/>
  <c r="M473" i="30"/>
  <c r="M14" i="30"/>
  <c r="O279" i="30"/>
  <c r="M841" i="30"/>
  <c r="M625" i="30"/>
  <c r="M554" i="30"/>
  <c r="O373" i="30"/>
  <c r="O875" i="30"/>
  <c r="O834" i="30"/>
  <c r="M162" i="30"/>
  <c r="O250" i="30"/>
  <c r="M471" i="30"/>
  <c r="M395" i="30"/>
  <c r="M373" i="30"/>
  <c r="M977" i="30"/>
  <c r="M391" i="30"/>
  <c r="M124" i="30"/>
  <c r="O804" i="30"/>
  <c r="O162" i="30"/>
  <c r="M250" i="30"/>
  <c r="O656" i="30"/>
  <c r="O559" i="30"/>
  <c r="O395" i="30"/>
  <c r="O977" i="30"/>
  <c r="M653" i="30"/>
  <c r="O964" i="30"/>
  <c r="M464" i="30"/>
  <c r="M588" i="30"/>
  <c r="M118" i="30"/>
  <c r="M829" i="30"/>
  <c r="M857" i="30"/>
  <c r="M563" i="30"/>
  <c r="O103" i="30"/>
  <c r="O231" i="30"/>
  <c r="M173" i="30"/>
  <c r="O173" i="30"/>
  <c r="M951" i="30"/>
  <c r="O730" i="30"/>
  <c r="O912" i="30"/>
  <c r="O647" i="30"/>
  <c r="M19" i="30"/>
  <c r="O801" i="30"/>
  <c r="M64" i="30"/>
  <c r="O45" i="30"/>
  <c r="M731" i="30"/>
  <c r="O302" i="30"/>
  <c r="M866" i="30"/>
  <c r="M730" i="30"/>
  <c r="M852" i="30"/>
  <c r="M641" i="30"/>
  <c r="O713" i="30"/>
  <c r="M891" i="30"/>
  <c r="O416" i="30"/>
  <c r="O308" i="30"/>
  <c r="M121" i="30"/>
  <c r="M525" i="30"/>
  <c r="M669" i="30"/>
  <c r="M29" i="30"/>
  <c r="M935" i="30"/>
  <c r="M375" i="30"/>
  <c r="O27" i="30"/>
  <c r="M633" i="30"/>
  <c r="O121" i="30"/>
  <c r="O475" i="30"/>
  <c r="O669" i="30"/>
  <c r="O602" i="30"/>
  <c r="O330" i="30"/>
  <c r="O758" i="30"/>
  <c r="O37" i="30"/>
  <c r="O903" i="30"/>
  <c r="M37" i="30"/>
  <c r="O654" i="30"/>
  <c r="M930" i="30"/>
  <c r="O633" i="30"/>
  <c r="M475" i="30"/>
  <c r="M903" i="30"/>
  <c r="O600" i="30"/>
  <c r="O81" i="30"/>
  <c r="M713" i="30"/>
  <c r="M371" i="30"/>
  <c r="O930" i="30"/>
  <c r="M758" i="30"/>
  <c r="M27" i="30"/>
  <c r="O371" i="30"/>
  <c r="M602" i="30"/>
  <c r="O90" i="30"/>
  <c r="M330" i="30"/>
  <c r="M690" i="30"/>
  <c r="M569" i="30"/>
  <c r="M211" i="30"/>
  <c r="O709" i="30"/>
  <c r="M654" i="30"/>
  <c r="O285" i="30"/>
  <c r="M899" i="30"/>
  <c r="M524" i="30"/>
  <c r="M90" i="30"/>
  <c r="O247" i="30"/>
  <c r="O635" i="30"/>
  <c r="O690" i="30"/>
  <c r="O431" i="30"/>
  <c r="O569" i="30"/>
  <c r="O211" i="30"/>
  <c r="M709" i="30"/>
  <c r="M285" i="30"/>
  <c r="O899" i="30"/>
  <c r="M404" i="30"/>
  <c r="O524" i="30"/>
  <c r="O267" i="30"/>
  <c r="M247" i="30"/>
  <c r="M374" i="30"/>
  <c r="O374" i="30"/>
  <c r="M596" i="30"/>
  <c r="M996" i="30"/>
  <c r="O924" i="30"/>
  <c r="M767" i="30"/>
  <c r="O232" i="30"/>
  <c r="O384" i="30"/>
  <c r="O133" i="30"/>
  <c r="O767" i="30"/>
  <c r="M292" i="30"/>
  <c r="O54" i="30"/>
  <c r="O292" i="30"/>
  <c r="M302" i="30"/>
  <c r="M96" i="30"/>
  <c r="M902" i="30"/>
  <c r="M850" i="30"/>
  <c r="O563" i="30"/>
  <c r="M184" i="30"/>
  <c r="O12" i="30"/>
  <c r="O850" i="30"/>
  <c r="O184" i="30"/>
  <c r="M262" i="30"/>
  <c r="O104" i="30"/>
  <c r="O553" i="30"/>
  <c r="M260" i="30"/>
  <c r="M909" i="30"/>
  <c r="M824" i="30"/>
  <c r="M94" i="30"/>
  <c r="O823" i="30"/>
  <c r="M946" i="30"/>
  <c r="M553" i="30"/>
  <c r="O846" i="30"/>
  <c r="O909" i="30"/>
  <c r="M819" i="30"/>
  <c r="O824" i="30"/>
  <c r="M936" i="30"/>
  <c r="M455" i="30"/>
  <c r="M100" i="30"/>
  <c r="M759" i="30"/>
  <c r="M823" i="30"/>
  <c r="O946" i="30"/>
  <c r="M420" i="30"/>
  <c r="M376" i="30"/>
  <c r="M846" i="30"/>
  <c r="O989" i="30"/>
  <c r="O819" i="30"/>
  <c r="M435" i="30"/>
  <c r="O695" i="30"/>
  <c r="M993" i="30"/>
  <c r="O362" i="30"/>
  <c r="O148" i="30"/>
  <c r="O958" i="30"/>
  <c r="M738" i="30"/>
  <c r="M362" i="30"/>
  <c r="O653" i="30"/>
  <c r="M353" i="30"/>
  <c r="M728" i="30"/>
  <c r="O906" i="30"/>
  <c r="M104" i="30"/>
  <c r="O782" i="30"/>
  <c r="O333" i="30"/>
  <c r="M858" i="30"/>
  <c r="O728" i="30"/>
  <c r="O117" i="30"/>
  <c r="M906" i="30"/>
  <c r="M664" i="30"/>
  <c r="O596" i="30"/>
  <c r="M344" i="30"/>
  <c r="O185" i="30"/>
  <c r="M35" i="30"/>
  <c r="M775" i="30"/>
  <c r="O35" i="30"/>
  <c r="O775" i="30"/>
  <c r="M30" i="30"/>
  <c r="M139" i="30"/>
  <c r="O409" i="30"/>
  <c r="M86" i="30"/>
  <c r="O841" i="30"/>
  <c r="O166" i="30"/>
  <c r="O455" i="30"/>
  <c r="M920" i="30"/>
  <c r="M70" i="30"/>
  <c r="O546" i="30"/>
  <c r="O30" i="30"/>
  <c r="M695" i="30"/>
  <c r="M166" i="30"/>
  <c r="M676" i="30"/>
  <c r="M152" i="30"/>
  <c r="M174" i="30"/>
  <c r="O344" i="30"/>
  <c r="M974" i="30"/>
  <c r="O317" i="30"/>
  <c r="O734" i="30"/>
  <c r="O577" i="30"/>
  <c r="M180" i="30"/>
  <c r="M881" i="30"/>
  <c r="O759" i="30"/>
  <c r="M75" i="30"/>
  <c r="M807" i="30"/>
  <c r="M900" i="30"/>
  <c r="M734" i="30"/>
  <c r="O180" i="30"/>
  <c r="O174" i="30"/>
  <c r="O881" i="30"/>
  <c r="M743" i="30"/>
  <c r="M614" i="30"/>
  <c r="M185" i="30"/>
  <c r="O920" i="30"/>
  <c r="M25" i="30"/>
  <c r="O676" i="30"/>
  <c r="M119" i="30"/>
  <c r="O807" i="30"/>
  <c r="O617" i="30"/>
  <c r="M948" i="30"/>
  <c r="M238" i="30"/>
  <c r="M844" i="30"/>
  <c r="O743" i="30"/>
  <c r="O614" i="30"/>
  <c r="M544" i="30"/>
  <c r="O152" i="30"/>
  <c r="M617" i="30"/>
  <c r="O948" i="30"/>
  <c r="M566" i="30"/>
  <c r="O284" i="30"/>
  <c r="M593" i="30"/>
  <c r="O5" i="30"/>
  <c r="M760" i="30"/>
  <c r="O238" i="30"/>
  <c r="M608" i="30"/>
  <c r="O670" i="30"/>
  <c r="O590" i="30"/>
  <c r="O346" i="30"/>
  <c r="O608" i="30"/>
  <c r="O277" i="30"/>
  <c r="M54" i="30"/>
  <c r="M924" i="30"/>
  <c r="M133" i="30"/>
  <c r="M590" i="30"/>
  <c r="M346" i="30"/>
  <c r="O787" i="30"/>
  <c r="M288" i="30"/>
  <c r="M316" i="30"/>
  <c r="M317" i="30"/>
  <c r="M896" i="30"/>
  <c r="O896" i="30"/>
  <c r="M424" i="30"/>
  <c r="O25" i="30"/>
  <c r="M826" i="30"/>
  <c r="O139" i="30"/>
  <c r="M452" i="30"/>
  <c r="O424" i="30"/>
  <c r="O974" i="30"/>
  <c r="M595" i="30"/>
  <c r="O445" i="30"/>
  <c r="M277" i="30"/>
  <c r="O686" i="30"/>
  <c r="O239" i="30"/>
  <c r="M125" i="30"/>
  <c r="O288" i="30"/>
  <c r="O522" i="30"/>
  <c r="O726" i="30"/>
  <c r="O556" i="30"/>
  <c r="M671" i="30"/>
  <c r="O125" i="30"/>
  <c r="O671" i="30"/>
  <c r="O435" i="30"/>
  <c r="O992" i="30"/>
  <c r="M319" i="30"/>
  <c r="M952" i="30"/>
  <c r="O241" i="30"/>
  <c r="M835" i="30"/>
  <c r="O542" i="30"/>
  <c r="M879" i="30"/>
  <c r="O936" i="30"/>
  <c r="M725" i="30"/>
  <c r="O420" i="30"/>
  <c r="O766" i="30"/>
  <c r="M992" i="30"/>
  <c r="M40" i="30"/>
  <c r="M804" i="30"/>
  <c r="O176" i="30"/>
  <c r="O498" i="30"/>
  <c r="O268" i="30"/>
  <c r="M252" i="30"/>
  <c r="M750" i="30"/>
  <c r="O322" i="30"/>
  <c r="M611" i="30"/>
  <c r="O672" i="30"/>
  <c r="O548" i="30"/>
  <c r="M489" i="30"/>
  <c r="O987" i="30"/>
  <c r="O171" i="30"/>
  <c r="O155" i="30"/>
  <c r="M912" i="30"/>
  <c r="O900" i="30"/>
  <c r="M672" i="30"/>
  <c r="O910" i="30"/>
  <c r="M32" i="30"/>
  <c r="O603" i="30"/>
  <c r="O122" i="30"/>
  <c r="M241" i="30"/>
  <c r="O471" i="30"/>
  <c r="O715" i="30"/>
  <c r="O943" i="30"/>
  <c r="M132" i="30"/>
  <c r="M17" i="30"/>
  <c r="O192" i="30"/>
  <c r="M576" i="30"/>
  <c r="M155" i="30"/>
  <c r="O482" i="30"/>
  <c r="M240" i="30"/>
  <c r="O202" i="30"/>
  <c r="O230" i="30"/>
  <c r="M181" i="30"/>
  <c r="M816" i="30"/>
  <c r="M493" i="30"/>
  <c r="M208" i="30"/>
  <c r="M482" i="30"/>
  <c r="O525" i="30"/>
  <c r="O13" i="30"/>
  <c r="O938" i="30"/>
  <c r="O497" i="30"/>
  <c r="O33" i="30"/>
  <c r="M24" i="30"/>
  <c r="O536" i="30"/>
  <c r="M361" i="30"/>
  <c r="M306" i="30"/>
  <c r="O6" i="30"/>
  <c r="M266" i="30"/>
  <c r="O112" i="30"/>
  <c r="M656" i="30"/>
  <c r="M171" i="30"/>
  <c r="O851" i="30"/>
  <c r="M42" i="30"/>
  <c r="O391" i="30"/>
  <c r="O123" i="30"/>
  <c r="O464" i="30"/>
  <c r="O978" i="30"/>
  <c r="O154" i="30"/>
  <c r="O956" i="30"/>
  <c r="M722" i="30"/>
  <c r="M300" i="30"/>
  <c r="M526" i="30"/>
  <c r="O928" i="30"/>
  <c r="M82" i="30"/>
  <c r="O735" i="30"/>
  <c r="O580" i="30"/>
  <c r="O396" i="30"/>
  <c r="M956" i="30"/>
  <c r="O722" i="30"/>
  <c r="O98" i="30"/>
  <c r="M476" i="30"/>
  <c r="O300" i="30"/>
  <c r="O350" i="30"/>
  <c r="O764" i="30"/>
  <c r="M928" i="30"/>
  <c r="M781" i="30"/>
  <c r="M635" i="30"/>
  <c r="O511" i="30"/>
  <c r="M407" i="30"/>
  <c r="O46" i="30"/>
  <c r="M207" i="30"/>
  <c r="M978" i="30"/>
  <c r="M480" i="30"/>
  <c r="O82" i="30"/>
  <c r="M856" i="30"/>
  <c r="M168" i="30"/>
  <c r="M685" i="30"/>
  <c r="O682" i="30"/>
  <c r="O781" i="30"/>
  <c r="M735" i="30"/>
  <c r="M585" i="30"/>
  <c r="O480" i="30"/>
  <c r="O894" i="30"/>
  <c r="M772" i="30"/>
  <c r="M182" i="30"/>
  <c r="O856" i="30"/>
  <c r="O585" i="30"/>
  <c r="M1001" i="30"/>
  <c r="O478" i="30"/>
  <c r="O60" i="30"/>
  <c r="O829" i="30"/>
  <c r="O685" i="30"/>
  <c r="M629" i="30"/>
  <c r="M682" i="30"/>
  <c r="M937" i="30"/>
  <c r="O953" i="30"/>
  <c r="O407" i="30"/>
  <c r="O34" i="30"/>
  <c r="O772" i="30"/>
  <c r="O182" i="30"/>
  <c r="M639" i="30"/>
  <c r="O757" i="30"/>
  <c r="M794" i="30"/>
  <c r="O1001" i="30"/>
  <c r="O973" i="30"/>
  <c r="O629" i="30"/>
  <c r="M34" i="30"/>
  <c r="O94" i="30"/>
  <c r="O664" i="30"/>
  <c r="O476" i="30"/>
  <c r="M350" i="30"/>
  <c r="O210" i="30"/>
  <c r="M445" i="30"/>
  <c r="M512" i="30"/>
  <c r="O911" i="30"/>
  <c r="M929" i="30"/>
  <c r="M933" i="30"/>
  <c r="O114" i="30"/>
  <c r="O755" i="30"/>
  <c r="O392" i="30"/>
  <c r="O165" i="30"/>
  <c r="M834" i="30"/>
  <c r="O852" i="30"/>
  <c r="O581" i="30"/>
  <c r="M321" i="30"/>
  <c r="M355" i="30"/>
  <c r="O639" i="30"/>
  <c r="O794" i="30"/>
  <c r="O929" i="30"/>
  <c r="M914" i="30"/>
  <c r="M683" i="30"/>
  <c r="M279" i="30"/>
  <c r="O933" i="30"/>
  <c r="O376" i="30"/>
  <c r="M392" i="30"/>
  <c r="M148" i="30"/>
  <c r="M165" i="30"/>
  <c r="O667" i="30"/>
  <c r="O403" i="30"/>
  <c r="O517" i="30"/>
  <c r="M403" i="30"/>
  <c r="M779" i="30"/>
  <c r="O779" i="30"/>
  <c r="M535" i="30"/>
  <c r="M878" i="30"/>
  <c r="M638" i="30"/>
  <c r="O703" i="30"/>
  <c r="N69" i="30"/>
  <c r="M498" i="30"/>
  <c r="M239" i="30"/>
  <c r="O291" i="30"/>
  <c r="M894" i="30"/>
  <c r="O385" i="30"/>
  <c r="M703" i="30"/>
  <c r="M632" i="30"/>
  <c r="M539" i="30"/>
  <c r="M837" i="30"/>
  <c r="O422" i="30"/>
  <c r="M341" i="30"/>
  <c r="O499" i="30"/>
  <c r="M385" i="30"/>
  <c r="O535" i="30"/>
  <c r="O40" i="30"/>
  <c r="O632" i="30"/>
  <c r="O492" i="30"/>
  <c r="O539" i="30"/>
  <c r="O837" i="30"/>
  <c r="M851" i="30"/>
  <c r="M422" i="30"/>
  <c r="O341" i="30"/>
  <c r="M499" i="30"/>
  <c r="M122" i="30"/>
  <c r="O87" i="30"/>
  <c r="M523" i="30"/>
  <c r="O132" i="30"/>
  <c r="M511" i="30"/>
  <c r="O544" i="30"/>
  <c r="O262" i="30"/>
  <c r="M141" i="30"/>
  <c r="M87" i="30"/>
  <c r="O691" i="30"/>
  <c r="O17" i="30"/>
  <c r="O579" i="30"/>
  <c r="O141" i="30"/>
  <c r="M726" i="30"/>
  <c r="M579" i="30"/>
  <c r="O218" i="30"/>
  <c r="M622" i="30"/>
  <c r="M410" i="30"/>
  <c r="M218" i="30"/>
  <c r="M557" i="30"/>
  <c r="O904" i="30"/>
  <c r="O156" i="30"/>
  <c r="M950" i="30"/>
  <c r="O381" i="30"/>
  <c r="O369" i="30"/>
  <c r="O355" i="30"/>
  <c r="O557" i="30"/>
  <c r="M904" i="30"/>
  <c r="M691" i="30"/>
  <c r="O16" i="30"/>
  <c r="M442" i="30"/>
  <c r="M369" i="30"/>
  <c r="O901" i="30"/>
  <c r="M295" i="30"/>
  <c r="M741" i="30"/>
  <c r="M954" i="30"/>
  <c r="O410" i="30"/>
  <c r="O79" i="30"/>
  <c r="M158" i="30"/>
  <c r="O514" i="30"/>
  <c r="M160" i="30"/>
  <c r="M140" i="30"/>
  <c r="O950" i="30"/>
  <c r="M517" i="30"/>
  <c r="M381" i="30"/>
  <c r="M752" i="30"/>
  <c r="M293" i="30"/>
  <c r="O752" i="30"/>
  <c r="O293" i="30"/>
  <c r="M989" i="30"/>
  <c r="O741" i="30"/>
  <c r="O584" i="30"/>
  <c r="M268" i="30"/>
  <c r="O353" i="30"/>
  <c r="O168" i="30"/>
  <c r="M322" i="30"/>
  <c r="M514" i="30"/>
  <c r="O160" i="30"/>
  <c r="O63" i="30"/>
  <c r="O826" i="30"/>
  <c r="M194" i="30"/>
  <c r="O816" i="30"/>
  <c r="M976" i="30"/>
  <c r="M417" i="30"/>
  <c r="O20" i="30"/>
  <c r="M389" i="30"/>
  <c r="O552" i="30"/>
  <c r="M645" i="30"/>
  <c r="M20" i="30"/>
  <c r="M469" i="30"/>
  <c r="M22" i="30"/>
  <c r="O469" i="30"/>
  <c r="O976" i="30"/>
  <c r="O22" i="30"/>
  <c r="M397" i="30"/>
  <c r="M101" i="30"/>
  <c r="M176" i="30"/>
  <c r="M230" i="30"/>
  <c r="M203" i="30"/>
  <c r="O298" i="30"/>
  <c r="O561" i="30"/>
  <c r="M584" i="30"/>
  <c r="M236" i="30"/>
  <c r="M384" i="30"/>
  <c r="M12" i="30"/>
  <c r="M156" i="30"/>
  <c r="O203" i="30"/>
  <c r="M561" i="30"/>
  <c r="O389" i="30"/>
  <c r="M624" i="30"/>
  <c r="O397" i="30"/>
  <c r="M668" i="30"/>
  <c r="O729" i="30"/>
  <c r="O236" i="30"/>
  <c r="M55" i="30"/>
  <c r="O527" i="30"/>
  <c r="O668" i="30"/>
  <c r="O169" i="30"/>
  <c r="M474" i="30"/>
  <c r="M508" i="30"/>
  <c r="M849" i="30"/>
  <c r="M601" i="30"/>
  <c r="O283" i="30"/>
  <c r="M715" i="30"/>
  <c r="O183" i="30"/>
  <c r="M60" i="30"/>
  <c r="M764" i="30"/>
  <c r="O55" i="30"/>
  <c r="M527" i="30"/>
  <c r="M739" i="30"/>
  <c r="O508" i="30"/>
  <c r="M195" i="30"/>
  <c r="O417" i="30"/>
  <c r="M684" i="30"/>
  <c r="M552" i="30"/>
  <c r="O739" i="30"/>
  <c r="M222" i="30"/>
  <c r="O459" i="30"/>
  <c r="O195" i="30"/>
  <c r="O266" i="30"/>
  <c r="O366" i="30"/>
  <c r="O222" i="30"/>
  <c r="M459" i="30"/>
  <c r="O439" i="30"/>
  <c r="O645" i="30"/>
  <c r="O454" i="30"/>
  <c r="M209" i="30"/>
  <c r="O379" i="30"/>
  <c r="M650" i="30"/>
  <c r="M444" i="30"/>
  <c r="O106" i="30"/>
  <c r="O328" i="30"/>
  <c r="O913" i="30"/>
  <c r="M913" i="30"/>
  <c r="O414" i="30"/>
  <c r="M717" i="30"/>
  <c r="M531" i="30"/>
  <c r="O429" i="30"/>
  <c r="M941" i="30"/>
  <c r="O124" i="30"/>
  <c r="O39" i="30"/>
  <c r="O520" i="30"/>
  <c r="M729" i="30"/>
  <c r="M627" i="30"/>
  <c r="M151" i="30"/>
  <c r="O66" i="30"/>
  <c r="O352" i="30"/>
  <c r="O871" i="30"/>
  <c r="M766" i="30"/>
  <c r="O107" i="30"/>
  <c r="O717" i="30"/>
  <c r="M774" i="30"/>
  <c r="O101" i="30"/>
  <c r="O463" i="30"/>
  <c r="O118" i="30"/>
  <c r="M693" i="30"/>
  <c r="O926" i="30"/>
  <c r="O75" i="30"/>
  <c r="O26" i="30"/>
  <c r="O704" i="30"/>
  <c r="M414" i="30"/>
  <c r="M106" i="30"/>
  <c r="M520" i="30"/>
  <c r="O119" i="30"/>
  <c r="O710" i="30"/>
  <c r="M537" i="30"/>
  <c r="O42" i="30"/>
  <c r="M710" i="30"/>
  <c r="O537" i="30"/>
  <c r="M366" i="30"/>
  <c r="O314" i="30"/>
  <c r="O531" i="30"/>
  <c r="M901" i="30"/>
  <c r="M429" i="30"/>
  <c r="M169" i="30"/>
  <c r="O941" i="30"/>
  <c r="M39" i="30"/>
  <c r="O593" i="30"/>
  <c r="O85" i="30"/>
  <c r="O151" i="30"/>
  <c r="M432" i="30"/>
  <c r="M352" i="30"/>
  <c r="M871" i="30"/>
  <c r="M107" i="30"/>
  <c r="M23" i="30"/>
  <c r="O526" i="30"/>
  <c r="O774" i="30"/>
  <c r="M368" i="30"/>
  <c r="M448" i="30"/>
  <c r="M226" i="30"/>
  <c r="M570" i="30"/>
  <c r="M755" i="30"/>
  <c r="M926" i="30"/>
  <c r="M26" i="30"/>
  <c r="M925" i="30"/>
  <c r="M186" i="30"/>
  <c r="O444" i="30"/>
  <c r="M314" i="30"/>
  <c r="O448" i="30"/>
  <c r="O127" i="30"/>
  <c r="O226" i="30"/>
  <c r="M72" i="30"/>
  <c r="O387" i="30"/>
  <c r="O47" i="30"/>
  <c r="M788" i="30"/>
  <c r="O919" i="30"/>
  <c r="M312" i="30"/>
  <c r="M587" i="30"/>
  <c r="O190" i="30"/>
  <c r="M408" i="30"/>
  <c r="M127" i="30"/>
  <c r="O227" i="30"/>
  <c r="O72" i="30"/>
  <c r="O693" i="30"/>
  <c r="O788" i="30"/>
  <c r="O432" i="30"/>
  <c r="O23" i="30"/>
  <c r="M190" i="30"/>
  <c r="O368" i="30"/>
  <c r="O461" i="30"/>
  <c r="M795" i="30"/>
  <c r="M59" i="30"/>
  <c r="O260" i="30"/>
  <c r="M84" i="30"/>
  <c r="O474" i="30"/>
  <c r="M387" i="30"/>
  <c r="M461" i="30"/>
  <c r="O170" i="30"/>
  <c r="M47" i="30"/>
  <c r="O795" i="30"/>
  <c r="O878" i="30"/>
  <c r="M919" i="30"/>
  <c r="M401" i="30"/>
  <c r="O59" i="30"/>
  <c r="M284" i="30"/>
  <c r="O84" i="30"/>
  <c r="O588" i="30"/>
  <c r="M98" i="30"/>
  <c r="O996" i="30"/>
  <c r="O624" i="30"/>
  <c r="O625" i="30"/>
  <c r="M13" i="30"/>
  <c r="O312" i="30"/>
  <c r="O587" i="30"/>
  <c r="O408" i="30"/>
  <c r="M559" i="30"/>
  <c r="M227" i="30"/>
  <c r="O316" i="30"/>
  <c r="O194" i="30"/>
  <c r="M170" i="30"/>
  <c r="O622" i="30"/>
  <c r="M492" i="30"/>
  <c r="M1000" i="30"/>
  <c r="O451" i="30"/>
  <c r="M16" i="30"/>
  <c r="O401" i="30"/>
  <c r="M451" i="30"/>
  <c r="M85" i="30"/>
  <c r="M232" i="30"/>
  <c r="M102" i="30"/>
  <c r="M297" i="30"/>
  <c r="M575" i="30"/>
  <c r="O442" i="30"/>
  <c r="M61" i="30"/>
  <c r="M276" i="30"/>
  <c r="O331" i="30"/>
  <c r="O575" i="30"/>
  <c r="O276" i="30"/>
  <c r="M598" i="30"/>
  <c r="M200" i="30"/>
  <c r="M712" i="30"/>
  <c r="O699" i="30"/>
  <c r="M620" i="30"/>
  <c r="O1000" i="30"/>
  <c r="M460" i="30"/>
  <c r="O620" i="30"/>
  <c r="O460" i="30"/>
  <c r="O61" i="30"/>
  <c r="M331" i="30"/>
  <c r="O297" i="30"/>
  <c r="M233" i="30"/>
  <c r="O233" i="30"/>
  <c r="O869" i="30"/>
  <c r="M869" i="30"/>
  <c r="O342" i="30"/>
  <c r="O200" i="30"/>
  <c r="O280" i="30"/>
  <c r="O700" i="30"/>
  <c r="M342" i="30"/>
  <c r="M280" i="30"/>
  <c r="M700" i="30"/>
  <c r="O299" i="30"/>
  <c r="N68" i="30"/>
  <c r="O784" i="30"/>
  <c r="M784" i="30"/>
  <c r="O711" i="30"/>
  <c r="O601" i="30"/>
  <c r="O7" i="30"/>
  <c r="M655" i="30"/>
  <c r="O102" i="30"/>
  <c r="O882" i="30"/>
  <c r="O655" i="30"/>
  <c r="O813" i="30"/>
  <c r="M860" i="30"/>
  <c r="O319" i="30"/>
  <c r="N963" i="30"/>
  <c r="O963" i="30"/>
  <c r="M963" i="30"/>
  <c r="N692" i="30"/>
  <c r="M692" i="30"/>
  <c r="N863" i="30"/>
  <c r="M863" i="30"/>
  <c r="O863" i="30"/>
  <c r="N418" i="30"/>
  <c r="O418" i="30"/>
  <c r="M418" i="30"/>
  <c r="O365" i="30"/>
  <c r="O220" i="30"/>
  <c r="N433" i="30"/>
  <c r="O433" i="30"/>
  <c r="N77" i="30"/>
  <c r="O77" i="30"/>
  <c r="M77" i="30"/>
  <c r="N271" i="30"/>
  <c r="O271" i="30"/>
  <c r="M271" i="30"/>
  <c r="N776" i="30"/>
  <c r="O776" i="30"/>
  <c r="M776" i="30"/>
  <c r="N947" i="30"/>
  <c r="O947" i="30"/>
  <c r="N798" i="30"/>
  <c r="M798" i="30"/>
  <c r="O798" i="30"/>
  <c r="N405" i="30"/>
  <c r="O405" i="30"/>
  <c r="M405" i="30"/>
  <c r="M982" i="30"/>
  <c r="M365" i="30"/>
  <c r="O221" i="30"/>
  <c r="N705" i="30"/>
  <c r="M705" i="30"/>
  <c r="O705" i="30"/>
  <c r="N594" i="30"/>
  <c r="M594" i="30"/>
  <c r="O594" i="30"/>
  <c r="N105" i="30"/>
  <c r="M105" i="30"/>
  <c r="O105" i="30"/>
  <c r="N334" i="30"/>
  <c r="O334" i="30"/>
  <c r="M334" i="30"/>
  <c r="N477" i="30"/>
  <c r="O477" i="30"/>
  <c r="M477" i="30"/>
  <c r="N607" i="30"/>
  <c r="O607" i="30"/>
  <c r="M494" i="30"/>
  <c r="N689" i="30"/>
  <c r="O689" i="30"/>
  <c r="N430" i="30"/>
  <c r="M430" i="30"/>
  <c r="O430" i="30"/>
  <c r="N663" i="30"/>
  <c r="M663" i="30"/>
  <c r="O663" i="30"/>
  <c r="N487" i="30"/>
  <c r="M487" i="30"/>
  <c r="N377" i="30"/>
  <c r="M377" i="30"/>
  <c r="O377" i="30"/>
  <c r="N338" i="30"/>
  <c r="O338" i="30"/>
  <c r="M338" i="30"/>
  <c r="N908" i="30"/>
  <c r="M908" i="30"/>
  <c r="O908" i="30"/>
  <c r="O494" i="30"/>
  <c r="N243" i="30"/>
  <c r="O243" i="30"/>
  <c r="N859" i="30"/>
  <c r="M859" i="30"/>
  <c r="O859" i="30"/>
  <c r="N217" i="30"/>
  <c r="O217" i="30"/>
  <c r="M217" i="30"/>
  <c r="N386" i="30"/>
  <c r="O386" i="30"/>
  <c r="M386" i="30"/>
  <c r="N932" i="30"/>
  <c r="O932" i="30"/>
  <c r="N116" i="30"/>
  <c r="O116" i="30"/>
  <c r="M116" i="30"/>
  <c r="O2" i="30"/>
  <c r="M2" i="30"/>
  <c r="O982" i="30"/>
  <c r="M634" i="30"/>
  <c r="N305" i="30"/>
  <c r="O305" i="30"/>
  <c r="M305" i="30"/>
  <c r="N516" i="30"/>
  <c r="M516" i="30"/>
  <c r="O516" i="30"/>
  <c r="N613" i="30"/>
  <c r="O613" i="30"/>
  <c r="M613" i="30"/>
  <c r="N721" i="30"/>
  <c r="M721" i="30"/>
  <c r="O721" i="30"/>
  <c r="N648" i="30"/>
  <c r="O648" i="30"/>
  <c r="M648" i="30"/>
  <c r="M607" i="30"/>
  <c r="N873" i="30"/>
  <c r="M873" i="30"/>
  <c r="O873" i="30"/>
  <c r="N791" i="30"/>
  <c r="O791" i="30"/>
  <c r="M791" i="30"/>
  <c r="N453" i="30"/>
  <c r="O453" i="30"/>
  <c r="M453" i="30"/>
  <c r="N820" i="30"/>
  <c r="M820" i="30"/>
  <c r="O820" i="30"/>
  <c r="N780" i="30"/>
  <c r="O780" i="30"/>
  <c r="N249" i="30"/>
  <c r="O249" i="30"/>
  <c r="M249" i="30"/>
  <c r="M947" i="30"/>
  <c r="O487" i="30"/>
  <c r="M221" i="30"/>
  <c r="N631" i="30"/>
  <c r="O631" i="30"/>
  <c r="M631" i="30"/>
  <c r="N679" i="30"/>
  <c r="M679" i="30"/>
  <c r="O679" i="30"/>
  <c r="N944" i="30"/>
  <c r="M944" i="30"/>
  <c r="O944" i="30"/>
  <c r="N128" i="30"/>
  <c r="O128" i="30"/>
  <c r="M220" i="30"/>
  <c r="M932" i="30"/>
  <c r="O692" i="30"/>
  <c r="M848" i="30"/>
  <c r="M911" i="30"/>
  <c r="M396" i="30"/>
  <c r="M815" i="30"/>
  <c r="O799" i="30"/>
  <c r="M434" i="30"/>
  <c r="O738" i="30"/>
  <c r="O399" i="30"/>
  <c r="O665" i="30"/>
  <c r="M886" i="30"/>
  <c r="O175" i="30"/>
  <c r="O343" i="30"/>
  <c r="O264" i="30"/>
  <c r="M154" i="30"/>
  <c r="O307" i="30"/>
  <c r="M665" i="30"/>
  <c r="M580" i="30"/>
  <c r="M454" i="30"/>
  <c r="O870" i="30"/>
  <c r="M419" i="30"/>
  <c r="O742" i="30"/>
  <c r="M688" i="30"/>
  <c r="M940" i="30"/>
  <c r="O57" i="30"/>
  <c r="M619" i="30"/>
  <c r="O415" i="30"/>
  <c r="M447" i="30"/>
  <c r="M242" i="30"/>
  <c r="M898" i="30"/>
  <c r="M828" i="30"/>
  <c r="M399" i="30"/>
  <c r="O598" i="30"/>
  <c r="M519" i="30"/>
  <c r="O28" i="30"/>
  <c r="M642" i="30"/>
  <c r="M742" i="30"/>
  <c r="O867" i="30"/>
  <c r="O688" i="30"/>
  <c r="O886" i="30"/>
  <c r="M95" i="30"/>
  <c r="O940" i="30"/>
  <c r="M309" i="30"/>
  <c r="O756" i="30"/>
  <c r="O534" i="30"/>
  <c r="M175" i="30"/>
  <c r="O818" i="30"/>
  <c r="O954" i="30"/>
  <c r="O197" i="30"/>
  <c r="O845" i="30"/>
  <c r="O811" i="30"/>
  <c r="O619" i="30"/>
  <c r="M304" i="30"/>
  <c r="M415" i="30"/>
  <c r="O830" i="30"/>
  <c r="O644" i="30"/>
  <c r="O538" i="30"/>
  <c r="O447" i="30"/>
  <c r="O199" i="30"/>
  <c r="O242" i="30"/>
  <c r="O44" i="30"/>
  <c r="M248" i="30"/>
  <c r="M63" i="30"/>
  <c r="O828" i="30"/>
  <c r="M357" i="30"/>
  <c r="M296" i="30"/>
  <c r="M599" i="30"/>
  <c r="M991" i="30"/>
  <c r="M264" i="30"/>
  <c r="M275" i="30"/>
  <c r="O949" i="30"/>
  <c r="O255" i="30"/>
  <c r="O519" i="30"/>
  <c r="M50" i="30"/>
  <c r="M244" i="30"/>
  <c r="M931" i="30"/>
  <c r="O848" i="30"/>
  <c r="O771" i="30"/>
  <c r="M436" i="30"/>
  <c r="O434" i="30"/>
  <c r="M530" i="30"/>
  <c r="O971" i="30"/>
  <c r="M303" i="30"/>
  <c r="O605" i="30"/>
  <c r="M870" i="30"/>
  <c r="O131" i="30"/>
  <c r="O372" i="30"/>
  <c r="M953" i="30"/>
  <c r="M57" i="30"/>
  <c r="O193" i="30"/>
  <c r="M274" i="30"/>
  <c r="O898" i="30"/>
  <c r="M439" i="30"/>
  <c r="M670" i="30"/>
  <c r="M465" i="30"/>
  <c r="M549" i="30"/>
  <c r="M131" i="30"/>
  <c r="O100" i="30"/>
  <c r="M426" i="30"/>
  <c r="O630" i="30"/>
  <c r="O419" i="30"/>
  <c r="M630" i="30"/>
  <c r="M706" i="30"/>
  <c r="O555" i="30"/>
  <c r="O205" i="30"/>
  <c r="O642" i="30"/>
  <c r="O905" i="30"/>
  <c r="M196" i="30"/>
  <c r="M562" i="30"/>
  <c r="M565" i="30"/>
  <c r="M178" i="30"/>
  <c r="O618" i="30"/>
  <c r="M756" i="30"/>
  <c r="M534" i="30"/>
  <c r="O707" i="30"/>
  <c r="M818" i="30"/>
  <c r="M762" i="30"/>
  <c r="M259" i="30"/>
  <c r="M400" i="30"/>
  <c r="O889" i="30"/>
  <c r="O747" i="30"/>
  <c r="M830" i="30"/>
  <c r="M644" i="30"/>
  <c r="O638" i="30"/>
  <c r="M872" i="30"/>
  <c r="M286" i="30"/>
  <c r="M199" i="30"/>
  <c r="O351" i="30"/>
  <c r="M790" i="30"/>
  <c r="M817" i="30"/>
  <c r="O248" i="30"/>
  <c r="O215" i="30"/>
  <c r="O360" i="30"/>
  <c r="O357" i="30"/>
  <c r="O296" i="30"/>
  <c r="O599" i="30"/>
  <c r="O991" i="30"/>
  <c r="M915" i="30"/>
  <c r="O275" i="30"/>
  <c r="M229" i="30"/>
  <c r="M255" i="30"/>
  <c r="M736" i="30"/>
  <c r="M541" i="30"/>
  <c r="M998" i="30"/>
  <c r="M959" i="30"/>
  <c r="M164" i="30"/>
  <c r="M69" i="30"/>
  <c r="O838" i="30"/>
  <c r="O164" i="30"/>
  <c r="M112" i="30"/>
  <c r="M771" i="30"/>
  <c r="O254" i="30"/>
  <c r="M971" i="30"/>
  <c r="O892" i="30"/>
  <c r="O295" i="30"/>
  <c r="M28" i="30"/>
  <c r="M867" i="30"/>
  <c r="O95" i="30"/>
  <c r="M845" i="30"/>
  <c r="M538" i="30"/>
  <c r="M44" i="30"/>
  <c r="M949" i="30"/>
  <c r="O583" i="30"/>
  <c r="O465" i="30"/>
  <c r="O50" i="30"/>
  <c r="M348" i="30"/>
  <c r="O825" i="30"/>
  <c r="O706" i="30"/>
  <c r="M555" i="30"/>
  <c r="M205" i="30"/>
  <c r="M905" i="30"/>
  <c r="O196" i="30"/>
  <c r="O562" i="30"/>
  <c r="O565" i="30"/>
  <c r="O191" i="30"/>
  <c r="M618" i="30"/>
  <c r="M91" i="30"/>
  <c r="M707" i="30"/>
  <c r="M257" i="30"/>
  <c r="O762" i="30"/>
  <c r="O259" i="30"/>
  <c r="O400" i="30"/>
  <c r="O988" i="30"/>
  <c r="M889" i="30"/>
  <c r="O659" i="30"/>
  <c r="O626" i="30"/>
  <c r="M506" i="30"/>
  <c r="O214" i="30"/>
  <c r="O286" i="30"/>
  <c r="O179" i="30"/>
  <c r="M351" i="30"/>
  <c r="O790" i="30"/>
  <c r="O817" i="30"/>
  <c r="M215" i="30"/>
  <c r="M360" i="30"/>
  <c r="O470" i="30"/>
  <c r="M237" i="30"/>
  <c r="O839" i="30"/>
  <c r="O915" i="30"/>
  <c r="O761" i="30"/>
  <c r="O229" i="30"/>
  <c r="O736" i="30"/>
  <c r="O541" i="30"/>
  <c r="O998" i="30"/>
  <c r="O959" i="30"/>
  <c r="M838" i="30"/>
  <c r="O225" i="30"/>
  <c r="M892" i="30"/>
  <c r="M307" i="30"/>
  <c r="M225" i="30"/>
  <c r="O530" i="30"/>
  <c r="M372" i="30"/>
  <c r="M193" i="30"/>
  <c r="O793" i="30"/>
  <c r="O808" i="30"/>
  <c r="O931" i="30"/>
  <c r="O549" i="30"/>
  <c r="O426" i="30"/>
  <c r="O309" i="30"/>
  <c r="M393" i="30"/>
  <c r="O358" i="30"/>
  <c r="M197" i="30"/>
  <c r="M811" i="30"/>
  <c r="M958" i="30"/>
  <c r="O304" i="30"/>
  <c r="O274" i="30"/>
  <c r="O815" i="30"/>
  <c r="M799" i="30"/>
  <c r="O348" i="30"/>
  <c r="M825" i="30"/>
  <c r="O38" i="30"/>
  <c r="O939" i="30"/>
  <c r="M339" i="30"/>
  <c r="M551" i="30"/>
  <c r="O310" i="30"/>
  <c r="O661" i="30"/>
  <c r="O91" i="30"/>
  <c r="O257" i="30"/>
  <c r="M751" i="30"/>
  <c r="M572" i="30"/>
  <c r="M988" i="30"/>
  <c r="M980" i="30"/>
  <c r="M659" i="30"/>
  <c r="M427" i="30"/>
  <c r="M326" i="30"/>
  <c r="M626" i="30"/>
  <c r="M488" i="30"/>
  <c r="O506" i="30"/>
  <c r="M214" i="30"/>
  <c r="M179" i="30"/>
  <c r="M216" i="30"/>
  <c r="O115" i="30"/>
  <c r="M345" i="30"/>
  <c r="M470" i="30"/>
  <c r="O237" i="30"/>
  <c r="M839" i="30"/>
  <c r="M761" i="30"/>
  <c r="O438" i="30"/>
  <c r="M31" i="30"/>
  <c r="O51" i="30"/>
  <c r="O921" i="30"/>
  <c r="M256" i="30"/>
  <c r="M556" i="30"/>
  <c r="O256" i="30"/>
  <c r="M808" i="30"/>
  <c r="O303" i="30"/>
  <c r="O436" i="30"/>
  <c r="M793" i="30"/>
  <c r="M792" i="30"/>
  <c r="M478" i="30"/>
  <c r="M583" i="30"/>
  <c r="M782" i="30"/>
  <c r="O937" i="30"/>
  <c r="O512" i="30"/>
  <c r="M38" i="30"/>
  <c r="O339" i="30"/>
  <c r="O551" i="30"/>
  <c r="M310" i="30"/>
  <c r="M661" i="30"/>
  <c r="O684" i="30"/>
  <c r="M46" i="30"/>
  <c r="M883" i="30"/>
  <c r="M757" i="30"/>
  <c r="O751" i="30"/>
  <c r="O572" i="30"/>
  <c r="M502" i="30"/>
  <c r="O209" i="30"/>
  <c r="O980" i="30"/>
  <c r="M787" i="30"/>
  <c r="M667" i="30"/>
  <c r="O427" i="30"/>
  <c r="O326" i="30"/>
  <c r="M117" i="30"/>
  <c r="O650" i="30"/>
  <c r="O849" i="30"/>
  <c r="M504" i="30"/>
  <c r="M115" i="30"/>
  <c r="O345" i="30"/>
  <c r="M398" i="30"/>
  <c r="O880" i="30"/>
  <c r="M183" i="30"/>
  <c r="M438" i="30"/>
  <c r="O31" i="30"/>
  <c r="O570" i="30"/>
  <c r="M51" i="30"/>
  <c r="M10" i="30"/>
  <c r="M291" i="30"/>
  <c r="M921" i="30"/>
  <c r="N10" i="30"/>
  <c r="M485" i="30"/>
  <c r="O883" i="30"/>
  <c r="O502" i="30"/>
  <c r="M283" i="30"/>
  <c r="O504" i="30"/>
  <c r="M973" i="30"/>
  <c r="M522" i="30"/>
  <c r="O523" i="30"/>
  <c r="M880" i="30"/>
  <c r="O809" i="30"/>
  <c r="O573" i="30"/>
  <c r="M800" i="30"/>
  <c r="M809" i="30"/>
  <c r="M340" i="30"/>
  <c r="O340" i="30"/>
  <c r="M323" i="30"/>
  <c r="M273" i="30"/>
  <c r="O712" i="30"/>
  <c r="M142" i="30"/>
  <c r="M699" i="30"/>
  <c r="O142" i="30"/>
  <c r="O21" i="30"/>
  <c r="M21" i="30"/>
  <c r="O634" i="30"/>
  <c r="M660" i="30"/>
  <c r="O925" i="30"/>
  <c r="O272" i="30"/>
  <c r="M744" i="30"/>
  <c r="O727" i="30"/>
  <c r="M359" i="30"/>
  <c r="M433" i="30"/>
  <c r="O450" i="30"/>
  <c r="O660" i="30"/>
  <c r="O744" i="30"/>
  <c r="M727" i="30"/>
  <c r="O359" i="30"/>
  <c r="M746" i="30"/>
  <c r="M36" i="30"/>
  <c r="M463" i="30"/>
  <c r="O746" i="30"/>
  <c r="O970" i="30"/>
  <c r="M189" i="30"/>
  <c r="O488" i="30"/>
  <c r="M343" i="30"/>
  <c r="O36" i="30"/>
  <c r="M503" i="30"/>
  <c r="O402" i="30"/>
  <c r="O503" i="30"/>
  <c r="M402" i="30"/>
  <c r="O413" i="30"/>
  <c r="O732" i="30"/>
  <c r="O872" i="30"/>
  <c r="M243" i="30"/>
  <c r="M113" i="30"/>
  <c r="O985" i="30"/>
  <c r="M732" i="30"/>
  <c r="M591" i="30"/>
  <c r="O245" i="30"/>
  <c r="M212" i="30"/>
  <c r="M714" i="30"/>
  <c r="M985" i="30"/>
  <c r="O591" i="30"/>
  <c r="M201" i="30"/>
  <c r="M245" i="30"/>
  <c r="O212" i="30"/>
  <c r="M616" i="30"/>
  <c r="M657" i="30"/>
  <c r="M628" i="30"/>
  <c r="O443" i="30"/>
  <c r="O714" i="30"/>
  <c r="O201" i="30"/>
  <c r="M329" i="30"/>
  <c r="O616" i="30"/>
  <c r="M246" i="30"/>
  <c r="O657" i="30"/>
  <c r="O606" i="30"/>
  <c r="M272" i="30"/>
  <c r="O628" i="30"/>
  <c r="M443" i="30"/>
  <c r="M697" i="30"/>
  <c r="M855" i="30"/>
  <c r="O329" i="30"/>
  <c r="O697" i="30"/>
  <c r="O855" i="30"/>
  <c r="M689" i="30"/>
  <c r="M813" i="30"/>
  <c r="O769" i="30"/>
  <c r="O800" i="30"/>
  <c r="O865" i="30"/>
  <c r="M467" i="30"/>
  <c r="O457" i="30"/>
  <c r="M865" i="30"/>
  <c r="O467" i="30"/>
  <c r="M457" i="30"/>
  <c r="M299" i="30"/>
  <c r="O423" i="30"/>
  <c r="M578" i="30"/>
  <c r="M423" i="30"/>
  <c r="O578" i="30"/>
  <c r="O745" i="30"/>
  <c r="M441" i="30"/>
  <c r="M745" i="30"/>
  <c r="O441" i="30"/>
  <c r="M287" i="30"/>
  <c r="M103" i="30"/>
  <c r="O318" i="30"/>
  <c r="M188" i="30"/>
  <c r="O129" i="30"/>
  <c r="M129" i="30"/>
  <c r="M52" i="30"/>
  <c r="M836" i="30"/>
  <c r="O52" i="30"/>
  <c r="M472" i="30"/>
  <c r="O836" i="30"/>
  <c r="M724" i="30"/>
  <c r="O472" i="30"/>
  <c r="M83" i="30"/>
  <c r="O922" i="30"/>
  <c r="O597" i="30"/>
  <c r="M202" i="30"/>
  <c r="M704" i="30"/>
  <c r="O860" i="30"/>
  <c r="M573" i="30"/>
  <c r="M597" i="30"/>
  <c r="O135" i="30"/>
  <c r="M135" i="30"/>
  <c r="M258" i="30"/>
  <c r="M356" i="30"/>
  <c r="N6" i="30"/>
  <c r="O258" i="30"/>
  <c r="O287" i="30"/>
  <c r="M318" i="30"/>
  <c r="M582" i="30"/>
  <c r="O349" i="30"/>
  <c r="O412" i="30"/>
  <c r="M997" i="30"/>
  <c r="M349" i="30"/>
  <c r="M412" i="30"/>
  <c r="M796" i="30"/>
  <c r="M733" i="30"/>
  <c r="O109" i="30"/>
  <c r="O997" i="30"/>
  <c r="O796" i="30"/>
  <c r="M109" i="30"/>
  <c r="M812" i="30"/>
  <c r="M680" i="30"/>
  <c r="M413" i="30"/>
  <c r="O680" i="30"/>
  <c r="M984" i="30"/>
  <c r="O984" i="30"/>
  <c r="M177" i="30"/>
  <c r="M364" i="30"/>
  <c r="M99" i="30"/>
  <c r="M737" i="30"/>
  <c r="O189" i="30"/>
  <c r="M191" i="30"/>
  <c r="O177" i="30"/>
  <c r="O99" i="30"/>
  <c r="O737" i="30"/>
  <c r="M882" i="30"/>
  <c r="M922" i="30"/>
  <c r="O113" i="30"/>
  <c r="O582" i="30"/>
  <c r="M49" i="30"/>
  <c r="O49" i="30"/>
  <c r="O802" i="30"/>
  <c r="M206" i="30"/>
  <c r="M134" i="30"/>
  <c r="M802" i="30"/>
  <c r="O74" i="30"/>
  <c r="O206" i="30"/>
  <c r="M621" i="30"/>
  <c r="M379" i="30"/>
  <c r="O68" i="30"/>
  <c r="M74" i="30"/>
  <c r="O621" i="30"/>
  <c r="O874" i="30"/>
  <c r="O952" i="30"/>
  <c r="M79" i="30"/>
  <c r="O356" i="30"/>
  <c r="O24" i="30"/>
  <c r="M542" i="30"/>
  <c r="O252" i="30"/>
  <c r="M939" i="30"/>
  <c r="O777" i="30"/>
  <c r="O696" i="30"/>
  <c r="M388" i="30"/>
  <c r="O163" i="30"/>
  <c r="O83" i="30"/>
  <c r="O733" i="30"/>
  <c r="M769" i="30"/>
  <c r="M536" i="30"/>
  <c r="M606" i="30"/>
  <c r="O244" i="30"/>
  <c r="O306" i="30"/>
  <c r="N66" i="30"/>
  <c r="O753" i="30"/>
  <c r="O847" i="30"/>
  <c r="O240" i="30"/>
  <c r="O864" i="30"/>
  <c r="M753" i="30"/>
  <c r="O879" i="30"/>
  <c r="M864" i="30"/>
  <c r="M466" i="30"/>
  <c r="M652" i="30"/>
  <c r="M658" i="30"/>
  <c r="O158" i="30"/>
  <c r="O835" i="30"/>
  <c r="O466" i="30"/>
  <c r="O652" i="30"/>
  <c r="M510" i="30"/>
  <c r="O483" i="30"/>
  <c r="M918" i="30"/>
  <c r="O246" i="30"/>
  <c r="M108" i="30"/>
  <c r="M696" i="30"/>
  <c r="M163" i="30"/>
  <c r="O301" i="30"/>
  <c r="O718" i="30"/>
  <c r="M301" i="30"/>
  <c r="O658" i="30"/>
  <c r="M483" i="30"/>
  <c r="M651" i="30"/>
  <c r="O897" i="30"/>
  <c r="M969" i="30"/>
  <c r="M968" i="30"/>
  <c r="M854" i="30"/>
  <c r="M603" i="30"/>
  <c r="M509" i="30"/>
  <c r="M675" i="30"/>
  <c r="M468" i="30"/>
  <c r="M874" i="30"/>
  <c r="M224" i="30"/>
  <c r="O969" i="30"/>
  <c r="O854" i="30"/>
  <c r="O509" i="30"/>
  <c r="O675" i="30"/>
  <c r="O219" i="30"/>
  <c r="O571" i="30"/>
  <c r="O651" i="30"/>
  <c r="M640" i="30"/>
  <c r="M964" i="30"/>
  <c r="O505" i="30"/>
  <c r="O918" i="30"/>
  <c r="M934" i="30"/>
  <c r="M219" i="30"/>
  <c r="M437" i="30"/>
  <c r="O485" i="30"/>
  <c r="O130" i="30"/>
  <c r="M897" i="30"/>
  <c r="O96" i="30"/>
  <c r="O979" i="30"/>
  <c r="O968" i="30"/>
  <c r="M254" i="30"/>
  <c r="O640" i="30"/>
  <c r="M123" i="30"/>
  <c r="M560" i="30"/>
  <c r="M747" i="30"/>
  <c r="M711" i="30"/>
  <c r="O186" i="30"/>
  <c r="M336" i="30"/>
  <c r="O615" i="30"/>
  <c r="O323" i="30"/>
  <c r="M868" i="30"/>
  <c r="O216" i="30"/>
  <c r="O844" i="30"/>
  <c r="M686" i="30"/>
  <c r="O398" i="30"/>
  <c r="O489" i="30"/>
  <c r="O934" i="30"/>
  <c r="O792" i="30"/>
  <c r="O134" i="30"/>
  <c r="M450" i="30"/>
  <c r="M500" i="30"/>
  <c r="M605" i="30"/>
  <c r="O812" i="30"/>
  <c r="M328" i="30"/>
  <c r="O273" i="30"/>
  <c r="O574" i="30"/>
  <c r="O437" i="30"/>
  <c r="O18" i="30"/>
  <c r="M615" i="30"/>
  <c r="O868" i="30"/>
  <c r="M861" i="30"/>
  <c r="O843" i="30"/>
  <c r="O378" i="30"/>
  <c r="M574" i="30"/>
  <c r="N7" i="30"/>
  <c r="O178" i="30"/>
  <c r="M479" i="30"/>
  <c r="M18" i="30"/>
  <c r="O857" i="30"/>
  <c r="O861" i="30"/>
  <c r="M637" i="30"/>
  <c r="O140" i="30"/>
  <c r="M943" i="30"/>
  <c r="O97" i="30"/>
  <c r="M210" i="30"/>
  <c r="M378" i="30"/>
  <c r="O188" i="30"/>
  <c r="M114" i="30"/>
  <c r="O468" i="30"/>
  <c r="M847" i="30"/>
  <c r="O108" i="30"/>
  <c r="M694" i="30"/>
  <c r="M907" i="30"/>
  <c r="M979" i="30"/>
  <c r="O458" i="30"/>
  <c r="O367" i="30"/>
  <c r="M701" i="30"/>
  <c r="M970" i="30"/>
  <c r="N11" i="30"/>
  <c r="O637" i="30"/>
  <c r="O907" i="30"/>
  <c r="M458" i="30"/>
  <c r="M367" i="30"/>
  <c r="O701" i="30"/>
  <c r="O694" i="30"/>
  <c r="M995" i="30"/>
  <c r="M150" i="30"/>
  <c r="M840" i="30"/>
  <c r="M213" i="30"/>
  <c r="O510" i="30"/>
  <c r="M893" i="30"/>
  <c r="M198" i="30"/>
  <c r="M877" i="30"/>
  <c r="M382" i="30"/>
  <c r="O560" i="30"/>
  <c r="M843" i="30"/>
  <c r="O150" i="30"/>
  <c r="O213" i="30"/>
  <c r="O893" i="30"/>
  <c r="O198" i="30"/>
  <c r="O877" i="30"/>
  <c r="O382" i="30"/>
  <c r="O995" i="30"/>
  <c r="O840" i="30"/>
  <c r="M43" i="30"/>
  <c r="O643" i="30"/>
  <c r="O842" i="30"/>
  <c r="M41" i="30"/>
  <c r="M720" i="30"/>
  <c r="M15" i="30"/>
  <c r="O814" i="30"/>
  <c r="M548" i="30"/>
  <c r="M11" i="30"/>
  <c r="M698" i="30"/>
  <c r="O876" i="30"/>
  <c r="O92" i="30"/>
  <c r="M144" i="30"/>
  <c r="O390" i="30"/>
  <c r="M986" i="30"/>
  <c r="O532" i="30"/>
  <c r="M88" i="30"/>
  <c r="M421" i="30"/>
  <c r="O43" i="30"/>
  <c r="M643" i="30"/>
  <c r="M842" i="30"/>
  <c r="O41" i="30"/>
  <c r="O720" i="30"/>
  <c r="O15" i="30"/>
  <c r="M814" i="30"/>
  <c r="O698" i="30"/>
  <c r="M876" i="30"/>
  <c r="M92" i="30"/>
  <c r="O144" i="30"/>
  <c r="M390" i="30"/>
  <c r="O986" i="30"/>
  <c r="M532" i="30"/>
  <c r="O88" i="30"/>
  <c r="O421" i="30"/>
  <c r="O462" i="30"/>
  <c r="M955" i="30"/>
  <c r="M718" i="30"/>
  <c r="O748" i="30"/>
  <c r="O235" i="30"/>
  <c r="M646" i="30"/>
  <c r="M65" i="30"/>
  <c r="O895" i="30"/>
  <c r="O388" i="30"/>
  <c r="O716" i="30"/>
  <c r="O65" i="30"/>
  <c r="O568" i="30"/>
  <c r="O224" i="30"/>
  <c r="M97" i="30"/>
  <c r="M887" i="30"/>
  <c r="M748" i="30"/>
  <c r="M235" i="30"/>
  <c r="M462" i="30"/>
  <c r="M716" i="30"/>
  <c r="M810" i="30"/>
  <c r="O543" i="30"/>
  <c r="M960" i="30"/>
  <c r="M456" i="30"/>
  <c r="M73" i="30"/>
  <c r="M265" i="30"/>
  <c r="O507" i="30"/>
  <c r="O558" i="30"/>
  <c r="M777" i="30"/>
  <c r="O646" i="30"/>
  <c r="M895" i="30"/>
  <c r="O887" i="30"/>
  <c r="O960" i="30"/>
  <c r="O456" i="30"/>
  <c r="O73" i="30"/>
  <c r="O265" i="30"/>
  <c r="M507" i="30"/>
  <c r="M558" i="30"/>
  <c r="O955" i="30"/>
  <c r="O479" i="30"/>
  <c r="M568" i="30"/>
  <c r="O810" i="30"/>
  <c r="M543" i="30"/>
  <c r="M490" i="30"/>
  <c r="O515" i="30"/>
  <c r="O972" i="30"/>
  <c r="M890" i="30"/>
  <c r="O768" i="30"/>
  <c r="M491" i="30"/>
  <c r="M529" i="30"/>
  <c r="O677" i="30"/>
  <c r="O490" i="30"/>
  <c r="M515" i="30"/>
  <c r="M972" i="30"/>
  <c r="O890" i="30"/>
  <c r="M768" i="30"/>
  <c r="O364" i="30"/>
  <c r="O491" i="30"/>
  <c r="O529" i="30"/>
  <c r="M677" i="30"/>
  <c r="R50" i="29"/>
  <c r="T50" i="29"/>
  <c r="E65" i="30"/>
  <c r="E157" i="29" s="1"/>
  <c r="B146" i="29"/>
  <c r="I27" i="29"/>
  <c r="F148" i="29"/>
  <c r="V41" i="29"/>
  <c r="X41" i="29"/>
  <c r="D43" i="29"/>
  <c r="D50" i="29"/>
  <c r="B43" i="29"/>
  <c r="I138" i="29"/>
  <c r="F91" i="30"/>
  <c r="F71" i="29" s="1"/>
  <c r="F88" i="30"/>
  <c r="H70" i="29" s="1"/>
  <c r="F87" i="30"/>
  <c r="F70" i="29" s="1"/>
  <c r="F90" i="30"/>
  <c r="L70" i="29" s="1"/>
  <c r="F89" i="30"/>
  <c r="J70" i="29" s="1"/>
  <c r="F92" i="30"/>
  <c r="H71" i="29" s="1"/>
  <c r="F93" i="30"/>
  <c r="J71" i="29" s="1"/>
  <c r="F94" i="30"/>
  <c r="L71" i="29" s="1"/>
  <c r="F95" i="30"/>
  <c r="F72" i="29" s="1"/>
  <c r="F98" i="30"/>
  <c r="L72" i="29" s="1"/>
  <c r="F97" i="30"/>
  <c r="J72" i="29" s="1"/>
  <c r="H72" i="29"/>
  <c r="F83" i="30"/>
  <c r="F69" i="29" s="1"/>
  <c r="F86" i="30"/>
  <c r="L69" i="29" s="1"/>
  <c r="F84" i="30"/>
  <c r="H69" i="29" s="1"/>
  <c r="F85" i="30"/>
  <c r="J69" i="29" s="1"/>
  <c r="E154" i="30" l="1" a="1"/>
  <c r="E154" i="30" s="1"/>
  <c r="V75" i="29" s="1"/>
  <c r="E155" i="30" a="1"/>
  <c r="E155" i="30" s="1"/>
  <c r="F142" i="29"/>
  <c r="L142" i="29" s="1"/>
  <c r="F125" i="29"/>
  <c r="F126" i="29"/>
  <c r="F124" i="29"/>
  <c r="F122" i="29"/>
  <c r="F120" i="29"/>
  <c r="F123" i="29"/>
  <c r="F121" i="29"/>
  <c r="F119" i="29"/>
  <c r="E158" i="30" a="1"/>
  <c r="E158" i="30" s="1"/>
  <c r="V79" i="29" s="1"/>
  <c r="E157" i="30" a="1"/>
  <c r="E157" i="30" s="1"/>
  <c r="V78" i="29" s="1"/>
  <c r="E156" i="30" a="1"/>
  <c r="E156" i="30" s="1"/>
  <c r="V77" i="29" s="1"/>
  <c r="E22" i="30" a="1"/>
  <c r="E22" i="30" s="1"/>
  <c r="J86" i="29"/>
  <c r="E28" i="30" a="1"/>
  <c r="E28" i="30" s="1"/>
  <c r="E73" i="30" a="1"/>
  <c r="E73" i="30" s="1"/>
  <c r="F150" i="29" s="1"/>
  <c r="K152" i="29" s="1"/>
  <c r="E72" i="30"/>
  <c r="B150" i="29" s="1"/>
  <c r="E64" i="30" a="1"/>
  <c r="E64" i="30" s="1"/>
  <c r="E27" i="30" a="1"/>
  <c r="E27" i="30" s="1"/>
  <c r="E24" i="30" a="1"/>
  <c r="E24" i="30" s="1"/>
  <c r="E26" i="30" a="1"/>
  <c r="E26" i="30" s="1"/>
  <c r="E25" i="30" a="1"/>
  <c r="E25" i="30" s="1"/>
  <c r="E23" i="30" a="1"/>
  <c r="E23" i="30" s="1"/>
  <c r="E60" i="30" a="1"/>
  <c r="E60" i="30" s="1"/>
  <c r="B157" i="29" s="1"/>
  <c r="E68" i="30" a="1"/>
  <c r="E68" i="30" s="1"/>
  <c r="J148" i="29" s="1"/>
  <c r="B152" i="29" s="1"/>
  <c r="E62" i="30" a="1"/>
  <c r="E62" i="30" s="1"/>
  <c r="E59" i="30" a="1"/>
  <c r="E59" i="30" s="1"/>
  <c r="N34" i="29" s="1"/>
  <c r="E34" i="29" s="1"/>
  <c r="E125" i="30" a="1"/>
  <c r="E125" i="30" s="1"/>
  <c r="N179" i="29" s="1"/>
  <c r="E129" i="30" a="1"/>
  <c r="E129" i="30" s="1"/>
  <c r="E179" i="29" s="1"/>
  <c r="I139" i="29"/>
  <c r="I140" i="29"/>
  <c r="I141" i="29"/>
  <c r="J96" i="29"/>
  <c r="J112" i="29"/>
  <c r="J107" i="29"/>
  <c r="J111" i="29"/>
  <c r="J97" i="29"/>
  <c r="J114" i="29"/>
  <c r="J115" i="29"/>
  <c r="J92" i="29"/>
  <c r="J104" i="29"/>
  <c r="J89" i="29"/>
  <c r="J101" i="29"/>
  <c r="J98" i="29"/>
  <c r="J113" i="29"/>
  <c r="J109" i="29"/>
  <c r="J94" i="29"/>
  <c r="J106" i="29"/>
  <c r="J110" i="29"/>
  <c r="J90" i="29"/>
  <c r="J102" i="29"/>
  <c r="J88" i="29"/>
  <c r="J87" i="29"/>
  <c r="J100" i="29"/>
  <c r="J91" i="29"/>
  <c r="J108" i="29"/>
  <c r="J95" i="29"/>
  <c r="J93" i="29"/>
  <c r="J99" i="29"/>
  <c r="J105" i="29"/>
  <c r="J103" i="29"/>
  <c r="V76" i="29" l="1"/>
  <c r="I142" i="29"/>
  <c r="E152" i="29"/>
  <c r="N152" i="29" s="1"/>
  <c r="J76" i="29"/>
  <c r="J78" i="29"/>
  <c r="J79" i="29"/>
  <c r="J77" i="29"/>
  <c r="J80" i="29"/>
  <c r="J81" i="29"/>
  <c r="J75" i="29"/>
  <c r="F72" i="30"/>
  <c r="E190" i="29"/>
  <c r="K190" i="29"/>
  <c r="H190" i="29"/>
  <c r="H182" i="29"/>
  <c r="K182" i="29" s="1"/>
  <c r="N182" i="29" s="1"/>
  <c r="H186" i="29"/>
  <c r="K186" i="29" s="1"/>
  <c r="H187" i="29"/>
  <c r="K187" i="29" s="1"/>
  <c r="H185" i="29"/>
  <c r="K185" i="29" s="1"/>
  <c r="H183" i="29"/>
  <c r="K183" i="29" s="1"/>
  <c r="H184" i="29"/>
  <c r="K184" i="29" s="1"/>
  <c r="Y178" i="29"/>
  <c r="Y176" i="29"/>
  <c r="Y174" i="29"/>
  <c r="Y172" i="29"/>
  <c r="Y170" i="29"/>
  <c r="Y177" i="29"/>
  <c r="Y175" i="29"/>
  <c r="Y173" i="29"/>
  <c r="Y171" i="29"/>
  <c r="Y169" i="29"/>
  <c r="H157" i="29"/>
  <c r="L36" i="29"/>
  <c r="L54" i="29" s="1"/>
  <c r="H91" i="29" s="1"/>
  <c r="N36" i="29"/>
  <c r="N54" i="29" s="1"/>
  <c r="F87" i="29" s="1"/>
  <c r="T36" i="29"/>
  <c r="T54" i="29" s="1"/>
  <c r="H115" i="29" s="1"/>
  <c r="D36" i="29"/>
  <c r="B36" i="29"/>
  <c r="H36" i="29"/>
  <c r="H54" i="29" s="1"/>
  <c r="H99" i="29" s="1"/>
  <c r="AJ99" i="29" s="1"/>
  <c r="H114" i="29" s="1"/>
  <c r="F36" i="29"/>
  <c r="F54" i="29" s="1"/>
  <c r="F99" i="29" s="1"/>
  <c r="AH99" i="29" s="1"/>
  <c r="F114" i="29" s="1"/>
  <c r="J36" i="29"/>
  <c r="J54" i="29" s="1"/>
  <c r="F91" i="29" s="1"/>
  <c r="AD91" i="29" s="1"/>
  <c r="F98" i="29" s="1"/>
  <c r="AH98" i="29" s="1"/>
  <c r="F113" i="29" s="1"/>
  <c r="P36" i="29"/>
  <c r="P54" i="29" s="1"/>
  <c r="H87" i="29" s="1"/>
  <c r="AJ87" i="29" s="1"/>
  <c r="H102" i="29" s="1"/>
  <c r="R36" i="29"/>
  <c r="R54" i="29" s="1"/>
  <c r="B34" i="29"/>
  <c r="I124" i="29" l="1"/>
  <c r="F166" i="29"/>
  <c r="I119" i="29"/>
  <c r="L119" i="29" s="1"/>
  <c r="I122" i="29"/>
  <c r="L122" i="29" s="1"/>
  <c r="R132" i="29" s="1"/>
  <c r="N14" i="29" s="1"/>
  <c r="I120" i="29"/>
  <c r="L120" i="29" s="1"/>
  <c r="I123" i="29"/>
  <c r="L123" i="29" s="1"/>
  <c r="V132" i="29" s="1"/>
  <c r="R14" i="29" s="1"/>
  <c r="I121" i="29"/>
  <c r="L121" i="29" s="1"/>
  <c r="N132" i="29" s="1"/>
  <c r="J14" i="29" s="1"/>
  <c r="I126" i="29"/>
  <c r="I125" i="29"/>
  <c r="M109" i="29"/>
  <c r="M95" i="29"/>
  <c r="M98" i="29"/>
  <c r="P98" i="29" s="1"/>
  <c r="M114" i="29"/>
  <c r="P114" i="29" s="1"/>
  <c r="M90" i="29"/>
  <c r="M87" i="29"/>
  <c r="P87" i="29" s="1"/>
  <c r="M104" i="29"/>
  <c r="M91" i="29"/>
  <c r="P91" i="29" s="1"/>
  <c r="M96" i="29"/>
  <c r="M111" i="29"/>
  <c r="M89" i="29"/>
  <c r="M93" i="29"/>
  <c r="M108" i="29"/>
  <c r="M101" i="29"/>
  <c r="M94" i="29"/>
  <c r="M97" i="29"/>
  <c r="M100" i="29"/>
  <c r="M113" i="29"/>
  <c r="P113" i="29" s="1"/>
  <c r="M102" i="29"/>
  <c r="S102" i="29" s="1"/>
  <c r="M92" i="29"/>
  <c r="M115" i="29"/>
  <c r="S115" i="29" s="1"/>
  <c r="M103" i="29"/>
  <c r="M112" i="29"/>
  <c r="M86" i="29"/>
  <c r="M107" i="29"/>
  <c r="M110" i="29"/>
  <c r="M85" i="29"/>
  <c r="M105" i="29"/>
  <c r="M99" i="29"/>
  <c r="P99" i="29" s="1"/>
  <c r="M106" i="29"/>
  <c r="M88" i="29"/>
  <c r="F115" i="29"/>
  <c r="V36" i="29"/>
  <c r="Q182" i="29"/>
  <c r="Q184" i="29"/>
  <c r="N184" i="29"/>
  <c r="Q183" i="29"/>
  <c r="N183" i="29"/>
  <c r="N185" i="29"/>
  <c r="Q185" i="29"/>
  <c r="Q187" i="29"/>
  <c r="N187" i="29"/>
  <c r="Q186" i="29"/>
  <c r="N186" i="29"/>
  <c r="B54" i="29"/>
  <c r="F164" i="29"/>
  <c r="H160" i="29"/>
  <c r="H162" i="29" s="1"/>
  <c r="H164" i="29" s="1"/>
  <c r="K166" i="29" s="1"/>
  <c r="H177" i="29" s="1"/>
  <c r="F168" i="29"/>
  <c r="F162" i="29"/>
  <c r="F167" i="29"/>
  <c r="AJ91" i="29"/>
  <c r="H106" i="29" s="1"/>
  <c r="AF87" i="29"/>
  <c r="H94" i="29" s="1"/>
  <c r="AB87" i="29"/>
  <c r="H90" i="29" s="1"/>
  <c r="AJ90" i="29" s="1"/>
  <c r="H105" i="29" s="1"/>
  <c r="Z87" i="29"/>
  <c r="F90" i="29" s="1"/>
  <c r="AH90" i="29" s="1"/>
  <c r="F105" i="29" s="1"/>
  <c r="AD87" i="29"/>
  <c r="F94" i="29" s="1"/>
  <c r="AH94" i="29" s="1"/>
  <c r="F109" i="29" s="1"/>
  <c r="AH87" i="29"/>
  <c r="F102" i="29" s="1"/>
  <c r="F161" i="29"/>
  <c r="F163" i="29"/>
  <c r="F165" i="29"/>
  <c r="F160" i="29"/>
  <c r="F169" i="29"/>
  <c r="AF91" i="29"/>
  <c r="H98" i="29" s="1"/>
  <c r="AJ98" i="29" s="1"/>
  <c r="H113" i="29" s="1"/>
  <c r="X36" i="29"/>
  <c r="D54" i="29"/>
  <c r="H85" i="29" s="1"/>
  <c r="AH91" i="29"/>
  <c r="F106" i="29" s="1"/>
  <c r="E191" i="29" l="1"/>
  <c r="N192" i="29" s="1"/>
  <c r="N190" i="29"/>
  <c r="F132" i="29"/>
  <c r="B14" i="29" s="1"/>
  <c r="J132" i="29"/>
  <c r="F14" i="29" s="1"/>
  <c r="S113" i="29"/>
  <c r="P102" i="29"/>
  <c r="P109" i="29"/>
  <c r="S114" i="29"/>
  <c r="S87" i="29"/>
  <c r="P105" i="29"/>
  <c r="S85" i="29"/>
  <c r="H130" i="29" s="1"/>
  <c r="D9" i="29" s="1"/>
  <c r="S91" i="29"/>
  <c r="S105" i="29"/>
  <c r="S99" i="29"/>
  <c r="S106" i="29"/>
  <c r="P115" i="29"/>
  <c r="S94" i="29"/>
  <c r="P106" i="29"/>
  <c r="N11" i="29"/>
  <c r="N191" i="29"/>
  <c r="K191" i="29"/>
  <c r="H191" i="29"/>
  <c r="F85" i="29"/>
  <c r="Z85" i="29" s="1"/>
  <c r="F88" i="29" s="1"/>
  <c r="AH88" i="29" s="1"/>
  <c r="F103" i="29" s="1"/>
  <c r="P103" i="29" s="1"/>
  <c r="V54" i="29"/>
  <c r="Z36" i="29"/>
  <c r="F65" i="29" s="1"/>
  <c r="AF90" i="29"/>
  <c r="H97" i="29" s="1"/>
  <c r="S97" i="29" s="1"/>
  <c r="AJ94" i="29"/>
  <c r="P90" i="29"/>
  <c r="P94" i="29"/>
  <c r="AD90" i="29"/>
  <c r="F97" i="29" s="1"/>
  <c r="P97" i="29" s="1"/>
  <c r="S90" i="29"/>
  <c r="S98" i="29"/>
  <c r="AB85" i="29"/>
  <c r="H88" i="29" s="1"/>
  <c r="S88" i="29" s="1"/>
  <c r="X85" i="29"/>
  <c r="H86" i="29" s="1"/>
  <c r="S86" i="29" s="1"/>
  <c r="X54" i="29"/>
  <c r="AF85" i="29"/>
  <c r="H92" i="29" s="1"/>
  <c r="S92" i="29" s="1"/>
  <c r="AJ85" i="29"/>
  <c r="H100" i="29" s="1"/>
  <c r="S100" i="29" s="1"/>
  <c r="H166" i="29"/>
  <c r="J65" i="29" l="1"/>
  <c r="L126" i="29" s="1"/>
  <c r="N134" i="29" s="1"/>
  <c r="V14" i="29"/>
  <c r="B65" i="29"/>
  <c r="L124" i="29" s="1"/>
  <c r="F134" i="29" s="1"/>
  <c r="E192" i="29"/>
  <c r="F20" i="29" s="1"/>
  <c r="T130" i="29"/>
  <c r="P9" i="29" s="1"/>
  <c r="L125" i="29"/>
  <c r="J134" i="29" s="1"/>
  <c r="K192" i="29"/>
  <c r="H192" i="29"/>
  <c r="AD88" i="29"/>
  <c r="F95" i="29" s="1"/>
  <c r="P95" i="29" s="1"/>
  <c r="P88" i="29"/>
  <c r="AD85" i="29"/>
  <c r="F92" i="29" s="1"/>
  <c r="AH92" i="29" s="1"/>
  <c r="F107" i="29" s="1"/>
  <c r="P107" i="29" s="1"/>
  <c r="V85" i="29"/>
  <c r="F86" i="29" s="1"/>
  <c r="AH86" i="29" s="1"/>
  <c r="F101" i="29" s="1"/>
  <c r="P101" i="29" s="1"/>
  <c r="AH85" i="29"/>
  <c r="F100" i="29" s="1"/>
  <c r="P100" i="29" s="1"/>
  <c r="P85" i="29"/>
  <c r="F130" i="29" s="1"/>
  <c r="AB86" i="29"/>
  <c r="H89" i="29" s="1"/>
  <c r="AF89" i="29" s="1"/>
  <c r="H96" i="29" s="1"/>
  <c r="AJ88" i="29"/>
  <c r="H103" i="29" s="1"/>
  <c r="S103" i="29" s="1"/>
  <c r="AF88" i="29"/>
  <c r="H95" i="29" s="1"/>
  <c r="AJ95" i="29" s="1"/>
  <c r="H110" i="29" s="1"/>
  <c r="S110" i="29" s="1"/>
  <c r="AH97" i="29"/>
  <c r="F112" i="29" s="1"/>
  <c r="P112" i="29" s="1"/>
  <c r="AJ97" i="29"/>
  <c r="H112" i="29" s="1"/>
  <c r="S112" i="29" s="1"/>
  <c r="AF86" i="29"/>
  <c r="H93" i="29" s="1"/>
  <c r="S93" i="29" s="1"/>
  <c r="AJ92" i="29"/>
  <c r="H107" i="29" s="1"/>
  <c r="S107" i="29" s="1"/>
  <c r="AJ86" i="29"/>
  <c r="H101" i="29" s="1"/>
  <c r="S101" i="29" s="1"/>
  <c r="H109" i="29"/>
  <c r="S109" i="29" s="1"/>
  <c r="Y182" i="29" l="1"/>
  <c r="Y187" i="29"/>
  <c r="Y183" i="29"/>
  <c r="Y186" i="29"/>
  <c r="Y185" i="29"/>
  <c r="Y184" i="29"/>
  <c r="F17" i="29"/>
  <c r="R17" i="29"/>
  <c r="B20" i="29"/>
  <c r="R20" i="29"/>
  <c r="J20" i="29"/>
  <c r="N20" i="29"/>
  <c r="B9" i="29"/>
  <c r="B17" i="29"/>
  <c r="P92" i="29"/>
  <c r="AD86" i="29"/>
  <c r="F93" i="29" s="1"/>
  <c r="AH93" i="29" s="1"/>
  <c r="F108" i="29" s="1"/>
  <c r="P108" i="29" s="1"/>
  <c r="Z86" i="29"/>
  <c r="F89" i="29" s="1"/>
  <c r="AH89" i="29" s="1"/>
  <c r="F104" i="29" s="1"/>
  <c r="P104" i="29" s="1"/>
  <c r="P86" i="29"/>
  <c r="AH95" i="29"/>
  <c r="F110" i="29" s="1"/>
  <c r="P110" i="29" s="1"/>
  <c r="S89" i="29"/>
  <c r="P130" i="29" s="1"/>
  <c r="AJ89" i="29"/>
  <c r="H104" i="29" s="1"/>
  <c r="S104" i="29" s="1"/>
  <c r="S95" i="29"/>
  <c r="AJ93" i="29"/>
  <c r="H108" i="29" s="1"/>
  <c r="S108" i="29" s="1"/>
  <c r="S96" i="29"/>
  <c r="AJ96" i="29"/>
  <c r="H111" i="29" s="1"/>
  <c r="S111" i="29" s="1"/>
  <c r="AE182" i="29" l="1"/>
  <c r="AE187" i="29"/>
  <c r="AE183" i="29"/>
  <c r="AE186" i="29"/>
  <c r="AE185" i="29"/>
  <c r="AE184" i="29"/>
  <c r="AB182" i="29"/>
  <c r="AB187" i="29"/>
  <c r="AB183" i="29"/>
  <c r="AB186" i="29"/>
  <c r="AB185" i="29"/>
  <c r="AB184" i="29"/>
  <c r="AH182" i="29"/>
  <c r="AH187" i="29"/>
  <c r="AH183" i="29"/>
  <c r="AH186" i="29"/>
  <c r="AH185" i="29"/>
  <c r="AH184" i="29"/>
  <c r="R22" i="29"/>
  <c r="F22" i="29"/>
  <c r="B22" i="29"/>
  <c r="V17" i="29"/>
  <c r="L130" i="29"/>
  <c r="H9" i="29" s="1"/>
  <c r="X130" i="29"/>
  <c r="T9" i="29" s="1"/>
  <c r="R130" i="29"/>
  <c r="N9" i="29" s="1"/>
  <c r="L9" i="29"/>
  <c r="P89" i="29"/>
  <c r="N130" i="29" s="1"/>
  <c r="AD89" i="29"/>
  <c r="F96" i="29" s="1"/>
  <c r="AH96" i="29" s="1"/>
  <c r="F111" i="29" s="1"/>
  <c r="P111" i="29" s="1"/>
  <c r="V130" i="29" s="1"/>
  <c r="P93" i="29"/>
  <c r="AK185" i="29" l="1"/>
  <c r="AK187" i="29"/>
  <c r="AK186" i="29"/>
  <c r="AK183" i="29"/>
  <c r="AK184" i="29"/>
  <c r="AK182" i="29"/>
  <c r="V20" i="29"/>
  <c r="R9" i="29"/>
  <c r="J9" i="29"/>
  <c r="P96" i="29"/>
  <c r="J130" i="29" s="1"/>
  <c r="Y9" i="29"/>
  <c r="D11" i="29" l="1"/>
  <c r="H11" i="29" s="1"/>
  <c r="F9" i="29" l="1"/>
  <c r="V9" i="29" s="1"/>
  <c r="L11" i="29"/>
  <c r="Y11" i="29" s="1"/>
  <c r="B11" i="29" l="1"/>
  <c r="F11" i="29" s="1"/>
  <c r="J11" i="29" l="1"/>
  <c r="V11" i="29" s="1"/>
  <c r="V24" i="29" s="1"/>
</calcChain>
</file>

<file path=xl/comments1.xml><?xml version="1.0" encoding="utf-8"?>
<comments xmlns="http://schemas.openxmlformats.org/spreadsheetml/2006/main">
  <authors>
    <author>Demilichzz V</author>
  </authors>
  <commentList>
    <comment ref="B190" authorId="0" shapeId="0">
      <text>
        <r>
          <rPr>
            <b/>
            <sz val="9"/>
            <color indexed="81"/>
            <rFont val="宋体"/>
            <family val="3"/>
            <charset val="134"/>
          </rPr>
          <t>加剧，叠加层数倍率</t>
        </r>
      </text>
    </comment>
  </commentList>
</comments>
</file>

<file path=xl/comments2.xml><?xml version="1.0" encoding="utf-8"?>
<comments xmlns="http://schemas.openxmlformats.org/spreadsheetml/2006/main">
  <authors>
    <author>Demilichzz V</author>
  </authors>
  <commentList>
    <comment ref="C14" authorId="0" shapeId="0">
      <text>
        <r>
          <rPr>
            <b/>
            <sz val="9"/>
            <color indexed="81"/>
            <rFont val="宋体"/>
            <family val="3"/>
            <charset val="134"/>
          </rPr>
          <t>无标签伤害+标签伤害，持续伤害不计算</t>
        </r>
      </text>
    </comment>
    <comment ref="C22" authorId="0" shapeId="0">
      <text>
        <r>
          <rPr>
            <b/>
            <sz val="9"/>
            <color indexed="81"/>
            <rFont val="宋体"/>
            <family val="3"/>
            <charset val="134"/>
          </rPr>
          <t>无标签伤害+标签伤害，持续伤害不计算</t>
        </r>
      </text>
    </comment>
    <comment ref="C149" authorId="0" shapeId="0">
      <text>
        <r>
          <rPr>
            <b/>
            <sz val="9"/>
            <color indexed="81"/>
            <rFont val="宋体"/>
            <family val="3"/>
            <charset val="134"/>
          </rPr>
          <t>仅持续伤害</t>
        </r>
      </text>
    </comment>
    <comment ref="C150" authorId="0" shapeId="0">
      <text>
        <r>
          <rPr>
            <b/>
            <sz val="9"/>
            <color indexed="81"/>
            <rFont val="宋体"/>
            <family val="3"/>
            <charset val="134"/>
          </rPr>
          <t>异常伤害+无标签伤害</t>
        </r>
      </text>
    </comment>
    <comment ref="C154" authorId="0" shapeId="0">
      <text>
        <r>
          <rPr>
            <b/>
            <sz val="9"/>
            <color indexed="81"/>
            <rFont val="宋体"/>
            <family val="3"/>
            <charset val="134"/>
          </rPr>
          <t>仅持续伤害</t>
        </r>
      </text>
    </comment>
    <comment ref="C155" authorId="0" shapeId="0">
      <text>
        <r>
          <rPr>
            <b/>
            <sz val="9"/>
            <color indexed="81"/>
            <rFont val="宋体"/>
            <family val="3"/>
            <charset val="134"/>
          </rPr>
          <t>异常伤害+无标签伤害</t>
        </r>
      </text>
    </comment>
  </commentList>
</comments>
</file>

<file path=xl/comments3.xml><?xml version="1.0" encoding="utf-8"?>
<comments xmlns="http://schemas.openxmlformats.org/spreadsheetml/2006/main">
  <authors>
    <author>Demilichzz V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0：数值叠加
1：单行处理</t>
        </r>
      </text>
    </comment>
  </commentList>
</comments>
</file>

<file path=xl/sharedStrings.xml><?xml version="1.0" encoding="utf-8"?>
<sst xmlns="http://schemas.openxmlformats.org/spreadsheetml/2006/main" count="52190" uniqueCount="5075">
  <si>
    <t>版本</t>
  </si>
  <si>
    <t>更新日志</t>
  </si>
  <si>
    <t>最新</t>
  </si>
  <si>
    <t>SS8赛季数据基准，简易计算功能模块基本完成</t>
  </si>
  <si>
    <t>封印</t>
  </si>
  <si>
    <t>攻击点伤</t>
  </si>
  <si>
    <t>法术点伤</t>
  </si>
  <si>
    <t>召唤点伤</t>
  </si>
  <si>
    <t>暴击</t>
  </si>
  <si>
    <t>主属性</t>
  </si>
  <si>
    <t>增加伤害</t>
  </si>
  <si>
    <t>攻击施法速度及档位</t>
  </si>
  <si>
    <t>护甲，抗性穿透</t>
  </si>
  <si>
    <t>加剧效果</t>
  </si>
  <si>
    <t>投射物速度</t>
  </si>
  <si>
    <t>战意效果</t>
  </si>
  <si>
    <t>光环效果</t>
  </si>
  <si>
    <t>魔灵之源</t>
  </si>
  <si>
    <t>诅咒效果</t>
  </si>
  <si>
    <t>引导层数</t>
  </si>
  <si>
    <t>恶化</t>
  </si>
  <si>
    <t>连续攻击</t>
  </si>
  <si>
    <t>异常，持续及收割</t>
  </si>
  <si>
    <t>简易计算表</t>
  </si>
  <si>
    <t>基本使用说明：</t>
  </si>
  <si>
    <t>单元格颜色区分：</t>
  </si>
  <si>
    <t>标签说明及过程计算用数据，无需手动输入</t>
  </si>
  <si>
    <t>需要手动输入的基础属性数据，及加算，乘算的属性比较计算数据</t>
  </si>
  <si>
    <t>计算后的伤害倍率等结果，无需手动输入</t>
  </si>
  <si>
    <t>属性比较计算时，非加算，乘算而是替代类的数据，需要手动输入</t>
  </si>
  <si>
    <t>比较计算结果的伤害提升率</t>
  </si>
  <si>
    <t>基础魔力封印</t>
  </si>
  <si>
    <t>装备封印补偿</t>
  </si>
  <si>
    <t>节流</t>
  </si>
  <si>
    <t>是否生效</t>
  </si>
  <si>
    <t>等级</t>
  </si>
  <si>
    <t>封印补偿</t>
  </si>
  <si>
    <t>⚪</t>
  </si>
  <si>
    <t>封印转化</t>
  </si>
  <si>
    <t>额外封印补偿</t>
  </si>
  <si>
    <t>独辟蹊径</t>
  </si>
  <si>
    <t>辅助技能数量</t>
  </si>
  <si>
    <t>封印倍率</t>
  </si>
  <si>
    <t>×</t>
  </si>
  <si>
    <t>最终封印</t>
  </si>
  <si>
    <t>封印类型</t>
  </si>
  <si>
    <t>目标最终封印</t>
  </si>
  <si>
    <t>需求封印补偿</t>
  </si>
  <si>
    <t>※最终伤害仅计算主手</t>
  </si>
  <si>
    <t>攻击点伤收益计算</t>
  </si>
  <si>
    <t>主手武器</t>
  </si>
  <si>
    <t>武器基础最小伤害</t>
  </si>
  <si>
    <t>武器基础最大伤害</t>
  </si>
  <si>
    <t>武器附加最小物理伤害</t>
  </si>
  <si>
    <t>武器附加最大物理伤害</t>
  </si>
  <si>
    <t>该装备物理伤害%</t>
  </si>
  <si>
    <t>武器附加最小非物理伤害</t>
  </si>
  <si>
    <t>武器附加最大非物理伤害</t>
  </si>
  <si>
    <t>副手武器</t>
  </si>
  <si>
    <t>合力</t>
  </si>
  <si>
    <t>主手武器合计最小伤害</t>
  </si>
  <si>
    <t>主手武器合计最大伤害</t>
  </si>
  <si>
    <t>落叶飞花</t>
  </si>
  <si>
    <t>世事无常</t>
  </si>
  <si>
    <t>副手武器合计最小伤害</t>
  </si>
  <si>
    <t>副手武器合计最大伤害</t>
  </si>
  <si>
    <t>伤害幸运</t>
  </si>
  <si>
    <t>其他附加最小伤害</t>
  </si>
  <si>
    <t>其他附加最大伤害</t>
  </si>
  <si>
    <t>主手基础伤害倍率</t>
  </si>
  <si>
    <t>最终最小伤害</t>
  </si>
  <si>
    <t>最终最大伤害</t>
  </si>
  <si>
    <t>最终平均伤害</t>
  </si>
  <si>
    <t>伤害提升率</t>
  </si>
  <si>
    <t>法术点伤收益计算</t>
  </si>
  <si>
    <t>技能伤害倍率</t>
  </si>
  <si>
    <t>技能基础最小伤害</t>
  </si>
  <si>
    <t>技能基础最大伤害</t>
  </si>
  <si>
    <t>附加最小伤害</t>
  </si>
  <si>
    <t>附加最大伤害</t>
  </si>
  <si>
    <t>※同频共振使用攻击点伤模块内武器伤害数据</t>
  </si>
  <si>
    <t>召唤点伤收益计算</t>
  </si>
  <si>
    <t>召唤基础伤害</t>
  </si>
  <si>
    <t>同频共振</t>
  </si>
  <si>
    <t>暴击收益计算</t>
  </si>
  <si>
    <t>基础暴击值</t>
  </si>
  <si>
    <t>基础暴击伤害</t>
  </si>
  <si>
    <t>暴击伤害增加</t>
  </si>
  <si>
    <t>暴击值增加</t>
  </si>
  <si>
    <t>暴击率增加</t>
  </si>
  <si>
    <t>额外暴击率</t>
  </si>
  <si>
    <t>再接再厉</t>
  </si>
  <si>
    <t>层数</t>
  </si>
  <si>
    <t>倍率</t>
  </si>
  <si>
    <t>审判</t>
  </si>
  <si>
    <t>暴击率</t>
  </si>
  <si>
    <t>标记</t>
  </si>
  <si>
    <t>标记效果</t>
  </si>
  <si>
    <t>暴击伤害辅助</t>
  </si>
  <si>
    <t>辅助等级</t>
  </si>
  <si>
    <t>暴击幸运</t>
  </si>
  <si>
    <t>暴击不幸</t>
  </si>
  <si>
    <t>最终暴击率</t>
  </si>
  <si>
    <t>暴击伤害</t>
  </si>
  <si>
    <t>暴击额外伤害</t>
  </si>
  <si>
    <t>伤害倍率期望</t>
  </si>
  <si>
    <t>主属性收益计算</t>
  </si>
  <si>
    <t>生效</t>
  </si>
  <si>
    <t>属性值</t>
  </si>
  <si>
    <t>伤害倍率</t>
  </si>
  <si>
    <t>力量</t>
  </si>
  <si>
    <t>敏捷</t>
  </si>
  <si>
    <t>智慧</t>
  </si>
  <si>
    <t>※inc伤</t>
  </si>
  <si>
    <t>增加伤害收益计算</t>
  </si>
  <si>
    <t>增加伤害%</t>
  </si>
  <si>
    <t>攻击施法速度收益计算</t>
  </si>
  <si>
    <t>基础速度</t>
  </si>
  <si>
    <t>增加速度%</t>
  </si>
  <si>
    <t>额外速度%</t>
  </si>
  <si>
    <t>最终速度</t>
  </si>
  <si>
    <t>速度提升率</t>
  </si>
  <si>
    <t>(每秒次数)</t>
  </si>
  <si>
    <t>(倍率)</t>
  </si>
  <si>
    <t>帧数档位</t>
  </si>
  <si>
    <t>档位提升率</t>
  </si>
  <si>
    <t>档位表</t>
  </si>
  <si>
    <t>帧数</t>
  </si>
  <si>
    <t>每秒次数</t>
  </si>
  <si>
    <t>需求速度</t>
  </si>
  <si>
    <t>每秒实际次数</t>
  </si>
  <si>
    <t>升档速度阈值</t>
  </si>
  <si>
    <t>护甲，抗性穿透收益计算</t>
  </si>
  <si>
    <t>基础护甲减伤</t>
  </si>
  <si>
    <t>基础抗性</t>
  </si>
  <si>
    <t>伤害类型</t>
  </si>
  <si>
    <t>护甲穿透</t>
  </si>
  <si>
    <t>抗性穿透</t>
  </si>
  <si>
    <t>非物理</t>
  </si>
  <si>
    <t>加剧效果收益计算</t>
  </si>
  <si>
    <t>加剧值</t>
  </si>
  <si>
    <t>点燃</t>
  </si>
  <si>
    <t>加剧大天赋</t>
  </si>
  <si>
    <t>额外加剧效果</t>
  </si>
  <si>
    <t>投射物速度收益计算</t>
  </si>
  <si>
    <t>盲眼之视加成</t>
  </si>
  <si>
    <t>狂风</t>
  </si>
  <si>
    <t>箭雨加成</t>
  </si>
  <si>
    <t>伤害增加</t>
  </si>
  <si>
    <t>战意效果收益计算</t>
  </si>
  <si>
    <t>战意值</t>
  </si>
  <si>
    <t>额外加成类型</t>
  </si>
  <si>
    <t>额外伤害数值</t>
  </si>
  <si>
    <t>战意额外增伤</t>
  </si>
  <si>
    <t>专注射击强弓</t>
  </si>
  <si>
    <t>光环效果收益计算</t>
  </si>
  <si>
    <t>类型</t>
  </si>
  <si>
    <t>光环</t>
  </si>
  <si>
    <t>魔灵之源收益计算</t>
  </si>
  <si>
    <t>魔灵之源效果</t>
  </si>
  <si>
    <t>源泉</t>
  </si>
  <si>
    <t>效果倍率</t>
  </si>
  <si>
    <t>基础</t>
  </si>
  <si>
    <t>加成后</t>
  </si>
  <si>
    <t>火焰之灵等级</t>
  </si>
  <si>
    <t>辟火</t>
  </si>
  <si>
    <t>暴击值</t>
  </si>
  <si>
    <t>火焰抗性上限</t>
  </si>
  <si>
    <t>寒冰之灵等级</t>
  </si>
  <si>
    <t>辟寒</t>
  </si>
  <si>
    <t>每秒回复</t>
  </si>
  <si>
    <t>冰冷抗性上限</t>
  </si>
  <si>
    <t>雷霆之灵等级</t>
  </si>
  <si>
    <t>辟雷</t>
  </si>
  <si>
    <t>额外速度</t>
  </si>
  <si>
    <t>额外伤害</t>
  </si>
  <si>
    <t>闪电抗性上限</t>
  </si>
  <si>
    <t>磐石之灵等级</t>
  </si>
  <si>
    <t>强硬</t>
  </si>
  <si>
    <t>受到击中伤害</t>
  </si>
  <si>
    <t>护甲减伤率</t>
  </si>
  <si>
    <t>腐化之灵等级</t>
  </si>
  <si>
    <t>疫源</t>
  </si>
  <si>
    <t>受到持续伤害</t>
  </si>
  <si>
    <t>额外腐蚀伤害</t>
  </si>
  <si>
    <t>诅咒效果收益计算</t>
  </si>
  <si>
    <t>诅咒</t>
  </si>
  <si>
    <t>额外诅咒效果</t>
  </si>
  <si>
    <t>引导层数收益计算</t>
  </si>
  <si>
    <t>基础引导层数</t>
  </si>
  <si>
    <t>额外引导层数</t>
  </si>
  <si>
    <t>专注</t>
  </si>
  <si>
    <t>上限额外增伤</t>
  </si>
  <si>
    <t>上限增伤</t>
  </si>
  <si>
    <t>恶化收益计算</t>
  </si>
  <si>
    <t>基础恶化持续</t>
  </si>
  <si>
    <t>恶化持续时间</t>
  </si>
  <si>
    <t>额外恶化时间</t>
  </si>
  <si>
    <t>恶化伤害</t>
  </si>
  <si>
    <t>额外恶化伤害</t>
  </si>
  <si>
    <t>基础恶化伤害</t>
  </si>
  <si>
    <t>伤害频率</t>
  </si>
  <si>
    <t>恶化几率</t>
  </si>
  <si>
    <t>几率额外恶化</t>
  </si>
  <si>
    <t>平均恶化层数</t>
  </si>
  <si>
    <t>恶劫</t>
  </si>
  <si>
    <t>恶化层数增伤</t>
  </si>
  <si>
    <t>恶劫平均倍率</t>
  </si>
  <si>
    <t>最近恶化次数</t>
  </si>
  <si>
    <t>煞星</t>
  </si>
  <si>
    <t>最近恶化增伤</t>
  </si>
  <si>
    <t>恶化额外递增</t>
  </si>
  <si>
    <t>恶化递增上限</t>
  </si>
  <si>
    <t>恶化伤害倍率</t>
  </si>
  <si>
    <t>煞星伤害倍率</t>
  </si>
  <si>
    <t>煞星伤害次数</t>
  </si>
  <si>
    <t>递增合计倍率</t>
  </si>
  <si>
    <t>煞星平均倍率</t>
  </si>
  <si>
    <t>连续攻击收益计算</t>
  </si>
  <si>
    <t>连续攻击递增</t>
  </si>
  <si>
    <t>连续额外递增</t>
  </si>
  <si>
    <t>连续攻击几率</t>
  </si>
  <si>
    <t>平均伤害倍率</t>
  </si>
  <si>
    <t>最大连续次数</t>
  </si>
  <si>
    <t>几率</t>
  </si>
  <si>
    <t>初始连续计数</t>
  </si>
  <si>
    <t>最大连续倍率</t>
  </si>
  <si>
    <t>异常，持续及收割收益计算</t>
  </si>
  <si>
    <t>基础伤害</t>
  </si>
  <si>
    <t>基础持续时间</t>
  </si>
  <si>
    <t>持续时间加成</t>
  </si>
  <si>
    <t>技能伤害</t>
  </si>
  <si>
    <t>收割冷却</t>
  </si>
  <si>
    <t>收割频率</t>
  </si>
  <si>
    <t>频率提升率</t>
  </si>
  <si>
    <t>持续伤害层数</t>
  </si>
  <si>
    <t>技能类型</t>
  </si>
  <si>
    <t>净化切割</t>
  </si>
  <si>
    <t>基础收割时间</t>
  </si>
  <si>
    <t>额外收割冷却</t>
  </si>
  <si>
    <t>单次收割时间</t>
  </si>
  <si>
    <t>非异常持续伤</t>
  </si>
  <si>
    <t>基础收割冷却</t>
  </si>
  <si>
    <t>收割时间加成</t>
  </si>
  <si>
    <t>收割伤害</t>
  </si>
  <si>
    <t>升档冷却阈值</t>
  </si>
  <si>
    <t>需求冷却</t>
  </si>
  <si>
    <t>狩猎之神</t>
  </si>
  <si>
    <t>伤害</t>
  </si>
  <si>
    <t>攻击速度</t>
  </si>
  <si>
    <t>施法速度</t>
  </si>
  <si>
    <t>技能范围</t>
  </si>
  <si>
    <t>攻击暴击伤害</t>
  </si>
  <si>
    <t>法术暴击伤害</t>
  </si>
  <si>
    <t>神射手</t>
  </si>
  <si>
    <t>投射物伤害</t>
  </si>
  <si>
    <t>投射物暴击伤害</t>
  </si>
  <si>
    <t>闪电抗性</t>
  </si>
  <si>
    <t>护甲减伤穿透</t>
  </si>
  <si>
    <t>几率造成双倍伤害</t>
  </si>
  <si>
    <t>游侠</t>
  </si>
  <si>
    <t>生命返还</t>
  </si>
  <si>
    <t>元素抗性</t>
  </si>
  <si>
    <t>击退距离</t>
  </si>
  <si>
    <t>护盾返还</t>
  </si>
  <si>
    <t>火焰抗性</t>
  </si>
  <si>
    <t>头盔</t>
  </si>
  <si>
    <t>冰冷抗性</t>
  </si>
  <si>
    <t>胸甲</t>
  </si>
  <si>
    <t>腐蚀抗性</t>
  </si>
  <si>
    <t>项链</t>
  </si>
  <si>
    <t>手套</t>
  </si>
  <si>
    <t>冷却回复速度</t>
  </si>
  <si>
    <t>魔力封印补偿</t>
  </si>
  <si>
    <t>腰带</t>
  </si>
  <si>
    <t>每秒施加加剧值</t>
  </si>
  <si>
    <t>火焰技能等级</t>
  </si>
  <si>
    <t>左戒指</t>
  </si>
  <si>
    <t>右戒指</t>
  </si>
  <si>
    <t>对生命造成额外伤害</t>
  </si>
  <si>
    <t>额外受到的元素伤害</t>
  </si>
  <si>
    <t>3%</t>
  </si>
  <si>
    <t>5%</t>
  </si>
  <si>
    <t>4.5%</t>
  </si>
  <si>
    <t>10%</t>
  </si>
  <si>
    <t>16%</t>
  </si>
  <si>
    <t>15%</t>
  </si>
  <si>
    <t>8</t>
  </si>
  <si>
    <t>-20%</t>
  </si>
  <si>
    <t>50%</t>
  </si>
  <si>
    <t>1</t>
  </si>
  <si>
    <t>8%</t>
  </si>
  <si>
    <t>目录：</t>
    <phoneticPr fontId="1" type="noConversion"/>
  </si>
  <si>
    <t>https://share.weiyun.com/m9eqgQUb</t>
  </si>
  <si>
    <t>提取码: vf45</t>
  </si>
  <si>
    <t>作者：</t>
    <phoneticPr fontId="1" type="noConversion"/>
  </si>
  <si>
    <t>https://space.bilibili.com/435237923</t>
  </si>
  <si>
    <t>本模拟计算工具永久免费公开发布</t>
    <phoneticPr fontId="1" type="noConversion"/>
  </si>
  <si>
    <t>禁止任何形式的收费、售卖或以盈利为目的使用和二次传播</t>
    <phoneticPr fontId="1" type="noConversion"/>
  </si>
  <si>
    <t>更新发布页面</t>
    <phoneticPr fontId="1" type="noConversion"/>
  </si>
  <si>
    <t>百度网盘</t>
    <phoneticPr fontId="1" type="noConversion"/>
  </si>
  <si>
    <t xml:space="preserve">https://pan.baidu.com/s/1p6u1jtx_WCqvRpMeLofqhQ?pwd=vf45 </t>
    <phoneticPr fontId="1" type="noConversion"/>
  </si>
  <si>
    <t>腾讯微云</t>
    <phoneticPr fontId="1" type="noConversion"/>
  </si>
  <si>
    <t>肥仔豹跳</t>
    <phoneticPr fontId="1" type="noConversion"/>
  </si>
  <si>
    <t>bilibili</t>
    <phoneticPr fontId="1" type="noConversion"/>
  </si>
  <si>
    <t>词条ID</t>
  </si>
  <si>
    <t>词条内容</t>
  </si>
  <si>
    <t>天赋类型</t>
  </si>
  <si>
    <t>天赋板</t>
  </si>
  <si>
    <t>+9%</t>
  </si>
  <si>
    <t>小型天赋</t>
  </si>
  <si>
    <t>巨力之神</t>
  </si>
  <si>
    <t>+3%</t>
  </si>
  <si>
    <t>+18%</t>
  </si>
  <si>
    <t>中型天赋</t>
  </si>
  <si>
    <t>攻击暴击值</t>
  </si>
  <si>
    <t>+10%</t>
  </si>
  <si>
    <t>+6%</t>
  </si>
  <si>
    <t>攻击技能消耗</t>
  </si>
  <si>
    <t>-4</t>
  </si>
  <si>
    <t>护甲值</t>
  </si>
  <si>
    <t>+5%</t>
  </si>
  <si>
    <t>最大生命</t>
  </si>
  <si>
    <t>+2%</t>
  </si>
  <si>
    <t>火焰技能范围</t>
  </si>
  <si>
    <t>点燃伤害</t>
  </si>
  <si>
    <t>+8%</t>
  </si>
  <si>
    <t>点燃几率</t>
  </si>
  <si>
    <t>远程攻击暴击值</t>
  </si>
  <si>
    <t>+25%</t>
  </si>
  <si>
    <t>近战攻击暴击伤害</t>
  </si>
  <si>
    <t>+4%</t>
  </si>
  <si>
    <t>+16%</t>
  </si>
  <si>
    <t>+12%</t>
  </si>
  <si>
    <t>攻击伤害</t>
  </si>
  <si>
    <t>移动速度</t>
  </si>
  <si>
    <t>+8</t>
  </si>
  <si>
    <t>火焰伤害</t>
  </si>
  <si>
    <t>1.5%</t>
  </si>
  <si>
    <t>+16</t>
  </si>
  <si>
    <t>物理伤害转化为火焰伤害</t>
  </si>
  <si>
    <t>战吼技能冷却回复速度</t>
  </si>
  <si>
    <t>攻击技能等级</t>
  </si>
  <si>
    <t>+1</t>
  </si>
  <si>
    <t>传奇中型天赋</t>
  </si>
  <si>
    <t>每隔1秒，额外+12%下一次核心技能造成的火焰伤害</t>
  </si>
  <si>
    <t>如果最近8秒内释放过战吼技能，额外+12%攻击伤害</t>
  </si>
  <si>
    <t>勇者</t>
  </si>
  <si>
    <t>+7%</t>
  </si>
  <si>
    <t>每秒自然回复生命</t>
  </si>
  <si>
    <t>0.5%</t>
  </si>
  <si>
    <t>+450</t>
  </si>
  <si>
    <t>+14%</t>
  </si>
  <si>
    <t>+15%</t>
  </si>
  <si>
    <t>技能消耗</t>
  </si>
  <si>
    <t>攻击格挡率</t>
  </si>
  <si>
    <t>+900</t>
  </si>
  <si>
    <t>最大护盾</t>
  </si>
  <si>
    <t>+20%</t>
  </si>
  <si>
    <t>坚韧祝福持续时间</t>
  </si>
  <si>
    <t>拥有坚韧祝福时，元素抗性</t>
  </si>
  <si>
    <t>受到伤害时，+25%几率获得1层坚韧祝福，间隔1秒</t>
  </si>
  <si>
    <t>战吼技能范围</t>
  </si>
  <si>
    <t>每有1层坚韧祝福，+8%护甲值</t>
  </si>
  <si>
    <t>-受到的物理伤害</t>
  </si>
  <si>
    <t>30</t>
  </si>
  <si>
    <t>战吼至少影响的敌人数量</t>
  </si>
  <si>
    <t>+5</t>
  </si>
  <si>
    <t>双持时，攻击速度</t>
  </si>
  <si>
    <t>持盾时，攻击速度</t>
  </si>
  <si>
    <t>几率获得双倍护甲效果</t>
  </si>
  <si>
    <t>双持时，每装备一把不同类型的武器，额外攻击伤害</t>
  </si>
  <si>
    <t>持盾时，额外主手武器伤害</t>
  </si>
  <si>
    <t>持盾时，移动速度</t>
  </si>
  <si>
    <t>每10点力量，+1%护甲值</t>
  </si>
  <si>
    <t>从胸甲获得的防御值</t>
  </si>
  <si>
    <t>+50%</t>
  </si>
  <si>
    <t>每3000点护甲，0.5%元素抗性，至多6%</t>
  </si>
  <si>
    <t>每3000点护甲，0.5%腐蚀抗性，至多6%</t>
  </si>
  <si>
    <t>猛袭者</t>
  </si>
  <si>
    <t>防御值</t>
  </si>
  <si>
    <t>0.4%</t>
  </si>
  <si>
    <t>0.8%</t>
  </si>
  <si>
    <t>每有1层坚韧祝福，+3%生命自然回复速度</t>
  </si>
  <si>
    <t>每有1层坚韧祝福，每秒自然回复25生命</t>
  </si>
  <si>
    <t>受到重创时，回复已损生命</t>
  </si>
  <si>
    <t>20%</t>
  </si>
  <si>
    <t>+30%</t>
  </si>
  <si>
    <t>-5%</t>
  </si>
  <si>
    <t>受伤缓冲</t>
  </si>
  <si>
    <t>4%</t>
  </si>
  <si>
    <t>额外远程双手武器基础攻击速度</t>
  </si>
  <si>
    <t>持双手武器时，格挡比例</t>
  </si>
  <si>
    <t>生命自然回复速度</t>
  </si>
  <si>
    <t>-8%</t>
  </si>
  <si>
    <t>每损失1%生命，0.4%攻击速度</t>
  </si>
  <si>
    <t>持双手武器时，攻击伤害</t>
  </si>
  <si>
    <t>额外双手武器基础伤害</t>
  </si>
  <si>
    <t>持双手武器时，攻击暴击值</t>
  </si>
  <si>
    <t>+40%</t>
  </si>
  <si>
    <t>额外生命返还间隔</t>
  </si>
  <si>
    <t>使用攻击技能时，消耗当前生命</t>
  </si>
  <si>
    <t>2%</t>
  </si>
  <si>
    <t>+80</t>
  </si>
  <si>
    <t>对生命健康敌人，额外攻击伤害</t>
  </si>
  <si>
    <t>持双手武器时，施加的瘫痪效果</t>
  </si>
  <si>
    <t>+100%</t>
  </si>
  <si>
    <t>每4点力量，+1点最大生命</t>
  </si>
  <si>
    <t>督军</t>
  </si>
  <si>
    <t>召唤物火焰伤害</t>
  </si>
  <si>
    <t>范围伤害</t>
  </si>
  <si>
    <t>攻击与施法速度</t>
  </si>
  <si>
    <t>召唤物攻击与施法速度</t>
  </si>
  <si>
    <t>召唤物投射物速度</t>
  </si>
  <si>
    <t>召唤物点燃几率</t>
  </si>
  <si>
    <t>最大魔力</t>
  </si>
  <si>
    <t>2.5%</t>
  </si>
  <si>
    <t>召唤物暴击值</t>
  </si>
  <si>
    <t>火焰穿透</t>
  </si>
  <si>
    <t>召唤物火焰穿透</t>
  </si>
  <si>
    <t>额外受到点燃伤害</t>
  </si>
  <si>
    <t>-100%</t>
  </si>
  <si>
    <t>受到点燃效果</t>
  </si>
  <si>
    <t>召唤物免疫火焰伤害</t>
  </si>
  <si>
    <t>召唤物暴击伤害</t>
  </si>
  <si>
    <t>100%</t>
  </si>
  <si>
    <t>召唤物物理伤害转化为火焰伤害</t>
  </si>
  <si>
    <t>坚韧祝福层数上限</t>
  </si>
  <si>
    <t>对生命濒危敌人，火焰伤害</t>
  </si>
  <si>
    <t>+45%</t>
  </si>
  <si>
    <t>对生命濒危敌人，召唤物造成的火焰伤害</t>
  </si>
  <si>
    <t>火焰持续伤害</t>
  </si>
  <si>
    <t>附加基础点燃伤害</t>
  </si>
  <si>
    <t>10</t>
  </si>
  <si>
    <t>额外造成层点燃</t>
  </si>
  <si>
    <t>召唤物加剧效果</t>
  </si>
  <si>
    <t>召唤物每秒施加加剧值</t>
  </si>
  <si>
    <t>每6点力量，+1%火焰伤害</t>
  </si>
  <si>
    <t>如果近2秒内没有使用核心技能，+40%技能范围</t>
  </si>
  <si>
    <t>闪避值</t>
  </si>
  <si>
    <t>位移技能冷却回复速度</t>
  </si>
  <si>
    <t>闪电伤害</t>
  </si>
  <si>
    <t>闪避时，+15%概率获得1层灵动祝福，间隔1秒</t>
  </si>
  <si>
    <t>麻痹几率</t>
  </si>
  <si>
    <t>物理伤害转化为闪电伤害</t>
  </si>
  <si>
    <t>如果最近击败了敌人，伤害</t>
  </si>
  <si>
    <t>如果最近有暴击，额外攻击速度</t>
  </si>
  <si>
    <t>最近每使用1次法术技能，+4%暴击伤害，最多叠加16层</t>
  </si>
  <si>
    <t>击败时，+5%伤害，+2%移动速度，持续4秒，最多叠加8层</t>
  </si>
  <si>
    <t>使用位移技能后，额外+12%伤害，持续4秒</t>
  </si>
  <si>
    <t>每10点敏捷，+1%闪避</t>
  </si>
  <si>
    <t>暴击时，击退几率</t>
  </si>
  <si>
    <t>几率避免伤害</t>
  </si>
  <si>
    <t>移动时，闪避值</t>
  </si>
  <si>
    <t>投射物伤害随飞行距离递增：对远处的敌人至多伤害</t>
  </si>
  <si>
    <t>+60%</t>
  </si>
  <si>
    <t>对近处的敌人投射物伤害</t>
  </si>
  <si>
    <t>+72%</t>
  </si>
  <si>
    <t>几率避免投射物伤害</t>
  </si>
  <si>
    <t>额外受到的近战伤害</t>
  </si>
  <si>
    <t>几率避免近战伤害</t>
  </si>
  <si>
    <t>额外受到的投射物伤害</t>
  </si>
  <si>
    <t>抛射投射物分裂数量</t>
  </si>
  <si>
    <t>闪避时，回复+4%已损生命和护盾，间隔0.3秒</t>
  </si>
  <si>
    <t>弹射次数</t>
  </si>
  <si>
    <t>直射投射物穿透次数</t>
  </si>
  <si>
    <t>+2</t>
  </si>
  <si>
    <t>从胸甲获得的闪避值</t>
  </si>
  <si>
    <t>每有1层灵动祝福，+8%闪避值</t>
  </si>
  <si>
    <t>刀锋行者</t>
  </si>
  <si>
    <t>召唤物闪电伤害</t>
  </si>
  <si>
    <t>召唤物攻击速度</t>
  </si>
  <si>
    <t>受到麻痹效果</t>
  </si>
  <si>
    <t>召唤物免疫闪电伤害</t>
  </si>
  <si>
    <t>召唤物麻痹几率</t>
  </si>
  <si>
    <t>麻痹效果</t>
  </si>
  <si>
    <t>召唤物物理伤害转化为闪电伤害</t>
  </si>
  <si>
    <t>灵动祝福持续时间</t>
  </si>
  <si>
    <t>拥有灵动祝福时，攻击速度</t>
  </si>
  <si>
    <t>对于移动速度的加成的同样作用于位移技能冷却回复速度</t>
  </si>
  <si>
    <t>35%</t>
  </si>
  <si>
    <t>对移动速度的加成的同样作用于位移技能的攻击与施法速度</t>
  </si>
  <si>
    <t>70%</t>
  </si>
  <si>
    <t>额外护盾返还间隔</t>
  </si>
  <si>
    <t>-12%</t>
  </si>
  <si>
    <t>灵动祝福层数上限</t>
  </si>
  <si>
    <t>召唤物连续攻击几率</t>
  </si>
  <si>
    <t>闪电穿透</t>
  </si>
  <si>
    <t>召唤物闪电穿透</t>
  </si>
  <si>
    <t>连续攻击时，额外攻击速度</t>
  </si>
  <si>
    <t>召唤物连续攻击时，额外攻击速度</t>
  </si>
  <si>
    <t>对至高首领，施加麻痹的最大生命和护盾阈值降低至</t>
  </si>
  <si>
    <t>额外施加层麻痹</t>
  </si>
  <si>
    <t>暴击闪电穿透</t>
  </si>
  <si>
    <t>每20点敏捷，+1%攻击速度</t>
  </si>
  <si>
    <t>连续攻击伤害递增</t>
  </si>
  <si>
    <t>召唤物连续攻击伤害递增</t>
  </si>
  <si>
    <t>额外最大伤害</t>
  </si>
  <si>
    <t>召唤物额外最大伤害</t>
  </si>
  <si>
    <t>德鲁伊</t>
  </si>
  <si>
    <t>法术伤害</t>
  </si>
  <si>
    <t>每秒自然回复魔力</t>
  </si>
  <si>
    <t>0.6%</t>
  </si>
  <si>
    <t>获得灵动祝福时，回复1.5%生命，冷却0.1秒</t>
  </si>
  <si>
    <t>获得灵动祝福时，回复1.5%魔力，冷却0.1秒</t>
  </si>
  <si>
    <t>-15%</t>
  </si>
  <si>
    <t>-4%</t>
  </si>
  <si>
    <t>每有1层灵动祝福，+5%施法速度</t>
  </si>
  <si>
    <t>每20点敏捷，+1%施法速度</t>
  </si>
  <si>
    <t>25%</t>
  </si>
  <si>
    <t>受到重创时，回复已损护盾</t>
  </si>
  <si>
    <t>使用法术技能时，+15%概率获得1层灵动祝福，间隔1秒</t>
  </si>
  <si>
    <t>使用核心法术技能时，几率额外触发一次</t>
  </si>
  <si>
    <t>受到伤害的穿透护盾</t>
  </si>
  <si>
    <t>返还时，基于已损护盾额外返还生命</t>
  </si>
  <si>
    <t>返还时，基于已损生命额外返还护盾</t>
  </si>
  <si>
    <t>额外返还间隔</t>
  </si>
  <si>
    <t>知识之神</t>
  </si>
  <si>
    <t>法术迸发充能速度</t>
  </si>
  <si>
    <t>冰冷伤害</t>
  </si>
  <si>
    <t>冰结几率</t>
  </si>
  <si>
    <t>聚能祝福持续时间</t>
  </si>
  <si>
    <t>拥有聚能祝福时，伤害</t>
  </si>
  <si>
    <t>物理伤害转化为冰冷伤害</t>
  </si>
  <si>
    <t>法术技能等级</t>
  </si>
  <si>
    <t>聚能祝福层数上限</t>
  </si>
  <si>
    <t>造成冰封时，+100%几率获得1层聚能祝福</t>
  </si>
  <si>
    <t>对冰结的敌人，额外伤害</t>
  </si>
  <si>
    <t>魔导师</t>
  </si>
  <si>
    <t>魔力自然回复速度</t>
  </si>
  <si>
    <t>几率造成异常状态</t>
  </si>
  <si>
    <t>法术格挡率</t>
  </si>
  <si>
    <t>异常伤害</t>
  </si>
  <si>
    <t>从盾牌获得的护盾值</t>
  </si>
  <si>
    <t>护盾充能速度</t>
  </si>
  <si>
    <t>持盾时，法术伤害</t>
  </si>
  <si>
    <t>+24%</t>
  </si>
  <si>
    <t>额外护盾充能间隔</t>
  </si>
  <si>
    <t>+75</t>
  </si>
  <si>
    <t>拥有聚能祝福时，施法速度</t>
  </si>
  <si>
    <t>护盾充能时，额外伤害</t>
  </si>
  <si>
    <t>每5点智慧，+2最大护盾</t>
  </si>
  <si>
    <t>法术迸发上限</t>
  </si>
  <si>
    <t>每有1层聚能祝福，+6%法术暴击伤害</t>
  </si>
  <si>
    <t>进入低护盾状态时，立即开启护盾充能</t>
  </si>
  <si>
    <t>秘术师</t>
  </si>
  <si>
    <t>召唤物冰冷伤害</t>
  </si>
  <si>
    <t>+24</t>
  </si>
  <si>
    <t>+32</t>
  </si>
  <si>
    <t>击中时，回复6魔力，间隔0.1秒</t>
  </si>
  <si>
    <t>召唤物免疫冰冷伤害</t>
  </si>
  <si>
    <t>召唤物免疫冰结和冰封</t>
  </si>
  <si>
    <t>满魔时，施法速度</t>
  </si>
  <si>
    <t>低魔时，法术伤害</t>
  </si>
  <si>
    <t>召唤物物理伤害转化为冰冷伤害</t>
  </si>
  <si>
    <t>拥有聚能祝福时，每秒自然回复魔力</t>
  </si>
  <si>
    <t>冰封持续时间</t>
  </si>
  <si>
    <t>施加的冰结值</t>
  </si>
  <si>
    <t>附加最大魔力的护盾</t>
  </si>
  <si>
    <t>每8点智慧，+3点魔力</t>
  </si>
  <si>
    <t>最近被你冰封过的敌人，额外受到的伤害</t>
  </si>
  <si>
    <t>对冰结的敌人，每秒施加点冰结值</t>
  </si>
  <si>
    <t>6</t>
  </si>
  <si>
    <t>额外法术伤害</t>
  </si>
  <si>
    <t>引导技能伤害</t>
  </si>
  <si>
    <t>元素师</t>
  </si>
  <si>
    <t>元素伤害</t>
  </si>
  <si>
    <t>召唤物元素伤害</t>
  </si>
  <si>
    <t>伤害穿透元素抗性</t>
  </si>
  <si>
    <t>召唤物伤害穿透元素抗性</t>
  </si>
  <si>
    <t>几率造成元素异常状态</t>
  </si>
  <si>
    <t>召唤物几率造成元素异常状态</t>
  </si>
  <si>
    <t>造成伤害时，敌人每有一种元素异常状态，伤害穿透元素抗性</t>
  </si>
  <si>
    <t>召唤物伤害</t>
  </si>
  <si>
    <t>静止时，伤害</t>
  </si>
  <si>
    <t>最近每受到一种类型的元素伤害，额外受到的元素伤害</t>
  </si>
  <si>
    <t>引导技能攻击与施法速度</t>
  </si>
  <si>
    <t>获得聚能祝福时，几率同时获得坚韧祝福与灵动祝福</t>
  </si>
  <si>
    <t>每有+1额外引导层数上限，+6%伤害</t>
  </si>
  <si>
    <t>引导层数不等于上限时，攻击与施法速度</t>
  </si>
  <si>
    <t>拥有护盾时，几率避免元素异常状态</t>
  </si>
  <si>
    <t>攻击和法术附加2-2点火焰伤害</t>
  </si>
  <si>
    <t>攻击和法术附加1-3点闪电伤害</t>
  </si>
  <si>
    <t>攻击和法术附加2-2点冰冷伤害</t>
  </si>
  <si>
    <t>引导层数上限</t>
  </si>
  <si>
    <t>额外射线长度</t>
  </si>
  <si>
    <t>闪电技能等级</t>
  </si>
  <si>
    <t>冰冷技能等级</t>
  </si>
  <si>
    <t>征战之神</t>
  </si>
  <si>
    <t>物理伤害</t>
  </si>
  <si>
    <t>格挡时，10%几率回复15%生命、护盾和魔力</t>
  </si>
  <si>
    <t>物理技能等级</t>
  </si>
  <si>
    <t>拥有战意时，额外物理伤害</t>
  </si>
  <si>
    <t>影舞者</t>
  </si>
  <si>
    <t>召唤物物理伤害</t>
  </si>
  <si>
    <t>创伤几率</t>
  </si>
  <si>
    <t>召唤物创伤几率</t>
  </si>
  <si>
    <t>被触发技能的伤害</t>
  </si>
  <si>
    <t>创伤伤害</t>
  </si>
  <si>
    <t>额外受到的物理伤害</t>
  </si>
  <si>
    <t>受到创伤伤害</t>
  </si>
  <si>
    <t>召唤物免疫物理伤害</t>
  </si>
  <si>
    <t>+22%</t>
  </si>
  <si>
    <t>召唤物护甲减伤穿透</t>
  </si>
  <si>
    <t>附加基础创伤伤害</t>
  </si>
  <si>
    <t>每8点战意值，+1%移动速度</t>
  </si>
  <si>
    <t>创伤持续时间</t>
  </si>
  <si>
    <t>物理伤害无法转化为其它类型的伤害</t>
  </si>
  <si>
    <t>创伤收割时间</t>
  </si>
  <si>
    <t>额外暴击造成的创伤伤害</t>
  </si>
  <si>
    <t>触发任意技能时，几率使周围敌人虚弱</t>
  </si>
  <si>
    <t>近战伤害</t>
  </si>
  <si>
    <t>神行武士</t>
  </si>
  <si>
    <t>持盾时，伤害</t>
  </si>
  <si>
    <t>-8</t>
  </si>
  <si>
    <t>额外格挡相当于护甲值0.1%的伤害，最多100点</t>
  </si>
  <si>
    <t>暴击时，获得点战意值</t>
  </si>
  <si>
    <t>3</t>
  </si>
  <si>
    <t>如果最近格挡过，伤害</t>
  </si>
  <si>
    <t>+6</t>
  </si>
  <si>
    <t>武器攻击速度</t>
  </si>
  <si>
    <t>战吼技能的效果</t>
  </si>
  <si>
    <t>斩击几率</t>
  </si>
  <si>
    <t>破击蓄能回复速度</t>
  </si>
  <si>
    <t>+42%</t>
  </si>
  <si>
    <t>幻影数量</t>
  </si>
  <si>
    <t>格挡比例</t>
  </si>
  <si>
    <t>格挡时，回复已损生命和护盾</t>
  </si>
  <si>
    <t>1%</t>
  </si>
  <si>
    <t>7.5%</t>
  </si>
  <si>
    <t>对周围敌人，伤害</t>
  </si>
  <si>
    <t>对远处敌人，伤害</t>
  </si>
  <si>
    <t>暴击几率造成异常状态</t>
  </si>
  <si>
    <t>如果最近有暴击，额外生命返还间隔</t>
  </si>
  <si>
    <t>近处存在敌人时，额外受到的伤害</t>
  </si>
  <si>
    <t>击退几率</t>
  </si>
  <si>
    <t>每点战意值，暴击伤害</t>
  </si>
  <si>
    <t>周围没有敌人时，额外护盾返还间隔</t>
  </si>
  <si>
    <t>暴击可以淘汰生命值低于的敌人</t>
  </si>
  <si>
    <t>额外近处敌人受到的伤害</t>
  </si>
  <si>
    <t>对于击退距离的增加或减少的同样作用于伤害的加成</t>
  </si>
  <si>
    <t>150%</t>
  </si>
  <si>
    <t>欺诈之神</t>
  </si>
  <si>
    <t>护盾开始充能时，获得迷踪</t>
  </si>
  <si>
    <t>持续伤害</t>
  </si>
  <si>
    <t>腐蚀伤害</t>
  </si>
  <si>
    <t>技能效果持续时间</t>
  </si>
  <si>
    <t>造成持续伤害时，收割0.09秒持续伤害，该效果对同一目标有6秒冷却时间</t>
  </si>
  <si>
    <t>持续技能等级</t>
  </si>
  <si>
    <t>+10</t>
  </si>
  <si>
    <t>额外恶化持续时间</t>
  </si>
  <si>
    <t>驭影者</t>
  </si>
  <si>
    <t>凋零伤害</t>
  </si>
  <si>
    <t>凋零几率</t>
  </si>
  <si>
    <t>凋零持续时间</t>
  </si>
  <si>
    <t>受到凋零伤害</t>
  </si>
  <si>
    <t>召唤物免疫腐蚀伤害</t>
  </si>
  <si>
    <t>4%几率额外造成1层恶化</t>
  </si>
  <si>
    <t>4%几率额外造成1层凋零</t>
  </si>
  <si>
    <t>1.6%</t>
  </si>
  <si>
    <t>物理伤害转化为腐蚀伤害</t>
  </si>
  <si>
    <t>召唤物物理伤害转化为腐蚀伤害</t>
  </si>
  <si>
    <t>附加基础凋零伤害</t>
  </si>
  <si>
    <t>同时封印魔力和生命时，额外伤害</t>
  </si>
  <si>
    <t>每造成层凋零，获得迷踪</t>
  </si>
  <si>
    <t>5</t>
  </si>
  <si>
    <t>迷踪效果</t>
  </si>
  <si>
    <t>最近每造成1层凋零，1.6%腐蚀伤害，至多叠加60层</t>
  </si>
  <si>
    <t>腐蚀技能等级</t>
  </si>
  <si>
    <t>具有迷踪时，移动速度</t>
  </si>
  <si>
    <t>具有迷踪时，移动速度无法降低至基础值以下</t>
  </si>
  <si>
    <t>异能者</t>
  </si>
  <si>
    <t>对控制类状态下的敌人，伤害</t>
  </si>
  <si>
    <t>收割时间</t>
  </si>
  <si>
    <t>几率避免元素异常状态</t>
  </si>
  <si>
    <t>地面技能伤害</t>
  </si>
  <si>
    <t>+13%</t>
  </si>
  <si>
    <t>持续伤害持续时间</t>
  </si>
  <si>
    <t>对被诅咒的敌人，伤害</t>
  </si>
  <si>
    <t>诅咒技能范围</t>
  </si>
  <si>
    <t>地面蓄能回复速度</t>
  </si>
  <si>
    <t>控制类状态效果</t>
  </si>
  <si>
    <t>对被诅咒的目标造成伤害时，几率使目标瘫痪</t>
  </si>
  <si>
    <t>收割冷却回复速度</t>
  </si>
  <si>
    <t>击中时，几率造成致盲</t>
  </si>
  <si>
    <t>对致盲状态下的敌人暴击伤害减免</t>
  </si>
  <si>
    <t>击中时，几率附加标记</t>
  </si>
  <si>
    <t>每损失1%生命，0.2%迷踪效果</t>
  </si>
  <si>
    <t>异常状态持续时间</t>
  </si>
  <si>
    <t>敌人加剧值达到上限时，所有抗性</t>
  </si>
  <si>
    <t>-10%</t>
  </si>
  <si>
    <t>对被诅咒的敌人，额外伤害</t>
  </si>
  <si>
    <t>暗影术士</t>
  </si>
  <si>
    <t>召唤物几率造成异常状态</t>
  </si>
  <si>
    <t>对有异常状态的敌人，暴击伤害</t>
  </si>
  <si>
    <t>防护技能等级</t>
  </si>
  <si>
    <t>+3</t>
  </si>
  <si>
    <t>充能点数上限</t>
  </si>
  <si>
    <t>护盾充能开启时，在秒内无法被伤害打断</t>
  </si>
  <si>
    <t>每消耗魔力，获得迷踪</t>
  </si>
  <si>
    <t>100</t>
  </si>
  <si>
    <t>全部技能等级</t>
  </si>
  <si>
    <t>击败时，几率获得迷踪</t>
  </si>
  <si>
    <t>造成伤害时，敌人每有一种异常状态，伤害</t>
  </si>
  <si>
    <t>异常伤害无视抗性</t>
  </si>
  <si>
    <t>机械之神</t>
  </si>
  <si>
    <t>4</t>
  </si>
  <si>
    <t>哨卫技能范围</t>
  </si>
  <si>
    <t>哨卫持续时间</t>
  </si>
  <si>
    <t>哨卫投射物速度</t>
  </si>
  <si>
    <t>召唤物技能范围</t>
  </si>
  <si>
    <t>哨卫技能暴击值</t>
  </si>
  <si>
    <t>屏障吸收量</t>
  </si>
  <si>
    <t>哨卫技能暴击伤害</t>
  </si>
  <si>
    <t>魔灵终极技能伤害和终极技能造成的异常伤害</t>
  </si>
  <si>
    <t>+27%</t>
  </si>
  <si>
    <t>魔灵终极技能冷却回复速度</t>
  </si>
  <si>
    <t>哨卫伤害</t>
  </si>
  <si>
    <t>每秒统御值增加点</t>
  </si>
  <si>
    <t>魔灵强化技能使用几率</t>
  </si>
  <si>
    <t>哨卫技能释放频率</t>
  </si>
  <si>
    <t>召唤召唤物的技能等级</t>
  </si>
  <si>
    <t>2</t>
  </si>
  <si>
    <t>-30%</t>
  </si>
  <si>
    <t>如果近1秒内没有使用哨卫技能，额外+12%哨卫伤害</t>
  </si>
  <si>
    <t>机械师</t>
  </si>
  <si>
    <t>召唤物最大生命</t>
  </si>
  <si>
    <t>+1%</t>
  </si>
  <si>
    <t>移动时，哨卫伤害</t>
  </si>
  <si>
    <t>智械召唤物几率造成双倍伤害</t>
  </si>
  <si>
    <t>智械技能等级</t>
  </si>
  <si>
    <t>召唤物附加异常基础伤害</t>
  </si>
  <si>
    <t>额外哨卫伤害</t>
  </si>
  <si>
    <t>一次能够放置的哨卫数量</t>
  </si>
  <si>
    <t>钢铁先锋</t>
  </si>
  <si>
    <t>+300</t>
  </si>
  <si>
    <t>激发技能等级</t>
  </si>
  <si>
    <t>+600</t>
  </si>
  <si>
    <t>加持技能等级</t>
  </si>
  <si>
    <t>受到的物理伤害转化为随机元素伤害</t>
  </si>
  <si>
    <t>击败时，+10%伤害，持续4秒，最多叠加8层</t>
  </si>
  <si>
    <t>腐蚀抗性上限</t>
  </si>
  <si>
    <t>受到的物理和元素伤害转化为腐蚀伤害</t>
  </si>
  <si>
    <t>击败时，+3%移动速度，持续4秒，最多叠加8层</t>
  </si>
  <si>
    <t>屏障吸收比例</t>
  </si>
  <si>
    <t>召唤物对生命造成额外伤害</t>
  </si>
  <si>
    <t>炼金术士</t>
  </si>
  <si>
    <t>回复技能每秒获得充能进度</t>
  </si>
  <si>
    <t>0.5</t>
  </si>
  <si>
    <t>回复技能生效期间，伤害</t>
  </si>
  <si>
    <t>召唤物移动速度</t>
  </si>
  <si>
    <t>周围每有1个召唤物，1.5%移动速度</t>
  </si>
  <si>
    <t>被动技能等级</t>
  </si>
  <si>
    <t>附加护甲值至屏障吸收量</t>
  </si>
  <si>
    <t>魔灵技能魔力封印补偿</t>
  </si>
  <si>
    <t>12.5%</t>
  </si>
  <si>
    <t>每损失1%生命，+2%回复技能效果</t>
  </si>
  <si>
    <t>回复技能回复效果</t>
  </si>
  <si>
    <t>受到的伤害转移至随机召唤物</t>
  </si>
  <si>
    <t>魔灵额外受到的伤害</t>
  </si>
  <si>
    <t>-80%</t>
  </si>
  <si>
    <t>魔灵最大数量上限</t>
  </si>
  <si>
    <t>额外魔灵技能伤害</t>
  </si>
  <si>
    <t>-40%</t>
  </si>
  <si>
    <t>魔灵技能等级</t>
  </si>
  <si>
    <t>回复技能生效期间，额外受到的持续伤害</t>
  </si>
  <si>
    <t>-25%</t>
  </si>
  <si>
    <t>额外生命自然回复速度</t>
  </si>
  <si>
    <t>-45%</t>
  </si>
  <si>
    <t>新神正在平衡秩序与混乱</t>
  </si>
  <si>
    <t>新神</t>
  </si>
  <si>
    <t>每有1点秩序值，额外0.15%攻击伤害</t>
  </si>
  <si>
    <t>每有1点混乱值，攻击0.1%几率造成双倍伤害</t>
  </si>
  <si>
    <t>每有1点秩序值，额外0.15%火焰伤害</t>
  </si>
  <si>
    <t>每有1点混乱值，对范围中心敌人额外0.1%伤害</t>
  </si>
  <si>
    <t>每有1点秩序值，额外0.15%闪电伤害</t>
  </si>
  <si>
    <t>每有1点混乱值，额外0.11%最大伤害</t>
  </si>
  <si>
    <t>每有1点秩序值，额外0.15%法术伤害</t>
  </si>
  <si>
    <t>每有1点混乱值，法术迸发释放的技能额外0.1%伤害</t>
  </si>
  <si>
    <t>每有1点秩序值，额外0.15%冰冷伤害</t>
  </si>
  <si>
    <t>每有1点混乱值，0.1%施加的冰结值</t>
  </si>
  <si>
    <t>每有1点秩序值，1.5暴击值</t>
  </si>
  <si>
    <t>每有1点混乱值，0.5%暴击伤害</t>
  </si>
  <si>
    <t>每有1点秩序值，额外0.15%物理伤害</t>
  </si>
  <si>
    <t>每有1点混乱值，0.1%几率无视护甲</t>
  </si>
  <si>
    <t>每有1点秩序值，额外0.15%持续伤害</t>
  </si>
  <si>
    <t>每有1点混乱值，0.2%收割时间</t>
  </si>
  <si>
    <t>每有1点混乱值，0.2%加剧效果</t>
  </si>
  <si>
    <t>每有1点秩序值，额外0.15%腐蚀伤害</t>
  </si>
  <si>
    <t>每有1点混乱值，0.05%几率额外造成1层凋零</t>
  </si>
  <si>
    <t>每有1点秩序值，额外0.15%召唤物伤害</t>
  </si>
  <si>
    <t>每30点混乱值，每秒获得1点统御值</t>
  </si>
  <si>
    <t>每有1点秩序值，额外0.15%哨卫伤害</t>
  </si>
  <si>
    <t>每有1点混乱值，额外0.1%哨卫技能释放频率</t>
  </si>
  <si>
    <t>额外秩序值降低速度</t>
  </si>
  <si>
    <t>-18%</t>
  </si>
  <si>
    <t>+36%</t>
  </si>
  <si>
    <t>攻击</t>
    <phoneticPr fontId="1" type="noConversion"/>
  </si>
  <si>
    <t>近战</t>
    <phoneticPr fontId="1" type="noConversion"/>
  </si>
  <si>
    <t>物理</t>
    <phoneticPr fontId="1" type="noConversion"/>
  </si>
  <si>
    <t>破击</t>
    <phoneticPr fontId="1" type="noConversion"/>
  </si>
  <si>
    <t>位移</t>
    <phoneticPr fontId="1" type="noConversion"/>
  </si>
  <si>
    <t>范围</t>
    <phoneticPr fontId="1" type="noConversion"/>
  </si>
  <si>
    <t>冰冷</t>
    <phoneticPr fontId="1" type="noConversion"/>
  </si>
  <si>
    <t>投射物</t>
    <phoneticPr fontId="1" type="noConversion"/>
  </si>
  <si>
    <t>远程</t>
    <phoneticPr fontId="1" type="noConversion"/>
  </si>
  <si>
    <t>直射</t>
    <phoneticPr fontId="1" type="noConversion"/>
  </si>
  <si>
    <t>火焰</t>
    <phoneticPr fontId="1" type="noConversion"/>
  </si>
  <si>
    <t>法术</t>
    <phoneticPr fontId="1" type="noConversion"/>
  </si>
  <si>
    <t>闪电</t>
    <phoneticPr fontId="1" type="noConversion"/>
  </si>
  <si>
    <t>腐蚀</t>
    <phoneticPr fontId="1" type="noConversion"/>
  </si>
  <si>
    <t>战吼</t>
    <phoneticPr fontId="1" type="noConversion"/>
  </si>
  <si>
    <t>持续</t>
    <phoneticPr fontId="1" type="noConversion"/>
  </si>
  <si>
    <t>回复</t>
    <phoneticPr fontId="1" type="noConversion"/>
  </si>
  <si>
    <t>引导</t>
    <phoneticPr fontId="1" type="noConversion"/>
  </si>
  <si>
    <t>挥斩</t>
    <phoneticPr fontId="1" type="noConversion"/>
  </si>
  <si>
    <t>防护</t>
    <phoneticPr fontId="1" type="noConversion"/>
  </si>
  <si>
    <t>连锁</t>
    <phoneticPr fontId="1" type="noConversion"/>
  </si>
  <si>
    <t>抛射</t>
    <phoneticPr fontId="1" type="noConversion"/>
  </si>
  <si>
    <t>地面</t>
    <phoneticPr fontId="1" type="noConversion"/>
  </si>
  <si>
    <t>坠落</t>
    <phoneticPr fontId="1" type="noConversion"/>
  </si>
  <si>
    <t>激发</t>
    <phoneticPr fontId="1" type="noConversion"/>
  </si>
  <si>
    <t>轰炸</t>
    <phoneticPr fontId="1" type="noConversion"/>
  </si>
  <si>
    <t>影袭</t>
    <phoneticPr fontId="1" type="noConversion"/>
  </si>
  <si>
    <t>哨卫</t>
    <phoneticPr fontId="1" type="noConversion"/>
  </si>
  <si>
    <t>射线</t>
    <phoneticPr fontId="1" type="noConversion"/>
  </si>
  <si>
    <t>召唤</t>
    <phoneticPr fontId="1" type="noConversion"/>
  </si>
  <si>
    <t>智械</t>
    <phoneticPr fontId="1" type="noConversion"/>
  </si>
  <si>
    <t>诅咒</t>
    <phoneticPr fontId="1" type="noConversion"/>
  </si>
  <si>
    <t>基础技能</t>
    <phoneticPr fontId="1" type="noConversion"/>
  </si>
  <si>
    <t>强化技能</t>
    <phoneticPr fontId="1" type="noConversion"/>
  </si>
  <si>
    <t>终极技能</t>
    <phoneticPr fontId="1" type="noConversion"/>
  </si>
  <si>
    <t>统合词条内容</t>
    <phoneticPr fontId="1" type="noConversion"/>
  </si>
  <si>
    <t>返还时，基于已损护盾额外返还生命,返还时，基于已损生命额外返还护盾</t>
  </si>
  <si>
    <t>子ID</t>
    <phoneticPr fontId="1" type="noConversion"/>
  </si>
  <si>
    <t>+9%伤害</t>
  </si>
  <si>
    <t>+3%攻击速度</t>
  </si>
  <si>
    <t>+18%伤害</t>
  </si>
  <si>
    <t>+3%施法速度</t>
  </si>
  <si>
    <t>+10%攻击暴击值,+3%暴击伤害</t>
  </si>
  <si>
    <t>+5%护甲值,+2%最大生命</t>
  </si>
  <si>
    <t>+5%施法速度,+5%火焰技能范围</t>
  </si>
  <si>
    <t>+9%投射物速度,+25%远程攻击暴击值</t>
  </si>
  <si>
    <t>+10%技能范围,+10%近战攻击暴击伤害</t>
  </si>
  <si>
    <t>+10%护甲值,+4%最大生命</t>
  </si>
  <si>
    <t>+9%攻击伤害,+2%移动速度</t>
  </si>
  <si>
    <t>+9%火焰伤害</t>
  </si>
  <si>
    <t>+9%攻击伤害</t>
  </si>
  <si>
    <t>+18%攻击伤害,+4%移动速度</t>
  </si>
  <si>
    <t>+5%火焰抗性,50%物理伤害转化为火焰伤害</t>
  </si>
  <si>
    <t>+10%战吼技能冷却回复速度</t>
  </si>
  <si>
    <t>+3%最大生命</t>
  </si>
  <si>
    <t>+7%护甲值</t>
  </si>
  <si>
    <t>+18%攻击伤害</t>
  </si>
  <si>
    <t>+14%护甲值</t>
  </si>
  <si>
    <t>+15%攻击暴击值</t>
  </si>
  <si>
    <t>+4%攻击格挡率</t>
  </si>
  <si>
    <t>+3%最大生命,+3%最大护盾</t>
  </si>
  <si>
    <t>+20%攻击暴击值,+5%暴击伤害</t>
  </si>
  <si>
    <t>+8%攻击格挡率</t>
  </si>
  <si>
    <t>+6%最大生命,+6%最大护盾</t>
  </si>
  <si>
    <t>+5%投射物速度</t>
  </si>
  <si>
    <t>+7%战吼技能范围</t>
  </si>
  <si>
    <t>+10%投射物速度</t>
  </si>
  <si>
    <t>+14%战吼技能范围</t>
  </si>
  <si>
    <t>+4%几率获得双倍护甲效果</t>
  </si>
  <si>
    <t>+50%从胸甲获得的防御值</t>
  </si>
  <si>
    <t>+6%最大生命</t>
  </si>
  <si>
    <t>+30%攻击伤害,-5%攻击速度</t>
  </si>
  <si>
    <t>+10%技能消耗,+8%生命自然回复速度</t>
  </si>
  <si>
    <t>+6%最大生命,-8%技能消耗</t>
  </si>
  <si>
    <t>持双手武器时，+100%施加的瘫痪效果</t>
  </si>
  <si>
    <t>+9%火焰伤害,+9%召唤物火焰伤害</t>
  </si>
  <si>
    <t>+9%范围伤害</t>
  </si>
  <si>
    <t>+18%火焰伤害,+18%召唤物火焰伤害</t>
  </si>
  <si>
    <t>+3%攻击与施法速度,+3%召唤物攻击与施法速度</t>
  </si>
  <si>
    <t>4.5%投射物速度,+9%召唤物投射物速度</t>
  </si>
  <si>
    <t>+18%范围伤害</t>
  </si>
  <si>
    <t>+6%攻击与施法速度,+6%召唤物攻击与施法速度</t>
  </si>
  <si>
    <t>+4%最大魔力</t>
  </si>
  <si>
    <t>+9%投射物速度,+18%召唤物投射物速度</t>
  </si>
  <si>
    <t>+8%最大魔力</t>
  </si>
  <si>
    <t>+15%暴击值,+15%召唤物暴击值</t>
  </si>
  <si>
    <t>+7%技能范围</t>
  </si>
  <si>
    <t>+20%暴击值,+20%召唤物暴击值,+5%暴击伤害,+5%召唤物暴击伤害</t>
  </si>
  <si>
    <t>+14%技能范围</t>
  </si>
  <si>
    <t>+5%力量</t>
  </si>
  <si>
    <t>+20%火焰伤害</t>
  </si>
  <si>
    <t>+15%力量</t>
  </si>
  <si>
    <t>+3%攻击与施法速度</t>
  </si>
  <si>
    <t>+2%移动速度</t>
  </si>
  <si>
    <t>+7%技能范围,+5%投射物速度</t>
  </si>
  <si>
    <t>+7%闪避值</t>
  </si>
  <si>
    <t>+3%移动速度,+15%位移技能冷却回复速度</t>
  </si>
  <si>
    <t>+14%技能范围,+10%投射物速度</t>
  </si>
  <si>
    <t>+9%闪电伤害</t>
  </si>
  <si>
    <t>+40%攻击暴击值</t>
  </si>
  <si>
    <t>+9%投射物伤害</t>
  </si>
  <si>
    <t>+18%投射物伤害</t>
  </si>
  <si>
    <t>+6%最大魔力</t>
  </si>
  <si>
    <t>+14%闪避值</t>
  </si>
  <si>
    <t>+6%投射物速度</t>
  </si>
  <si>
    <t>+6%攻击与施法速度</t>
  </si>
  <si>
    <t>+3%最大护盾</t>
  </si>
  <si>
    <t>+12%投射物速度</t>
  </si>
  <si>
    <t>+15%暴击值</t>
  </si>
  <si>
    <t>+6%最大护盾</t>
  </si>
  <si>
    <t>+5%投射物伤害,+3%投射物速度</t>
  </si>
  <si>
    <t>+10%闪避值,+6%闪电抗性</t>
  </si>
  <si>
    <t>+15%投射物暴击伤害</t>
  </si>
  <si>
    <t>1.5%几率避免伤害</t>
  </si>
  <si>
    <t>+12%投射物伤害</t>
  </si>
  <si>
    <t>+50%从胸甲获得的闪避值</t>
  </si>
  <si>
    <t>+3%攻击速度,+3%召唤物攻击速度</t>
  </si>
  <si>
    <t>+12%闪电抗性,-100%受到麻痹效果,召唤物免疫闪电伤害</t>
  </si>
  <si>
    <t>+15%敏捷</t>
  </si>
  <si>
    <t>+6%施法速度</t>
  </si>
  <si>
    <t>+9%法术伤害</t>
  </si>
  <si>
    <t>+18%法术伤害</t>
  </si>
  <si>
    <t>+20%暴击值,+5%暴击伤害</t>
  </si>
  <si>
    <t>+15%施法速度,-15%法术伤害</t>
  </si>
  <si>
    <t>-4%技能消耗</t>
  </si>
  <si>
    <t>-8%技能消耗</t>
  </si>
  <si>
    <t>使用核心法术技能时，+12%几率额外触发一次</t>
  </si>
  <si>
    <t>+3%攻击与施法速度,2.5%移动速度</t>
  </si>
  <si>
    <t>+7%技能范围,4.5%投射物速度</t>
  </si>
  <si>
    <t>+14%技能范围,+9%投射物速度</t>
  </si>
  <si>
    <t>+4%智慧</t>
  </si>
  <si>
    <t>+9%最大魔力,+18%魔力自然回复速度</t>
  </si>
  <si>
    <t>+6%几率造成异常状态</t>
  </si>
  <si>
    <t>+4%法术格挡率</t>
  </si>
  <si>
    <t>+12%法术格挡率,+5%从盾牌获得的护盾值</t>
  </si>
  <si>
    <t>+3%护盾充能速度</t>
  </si>
  <si>
    <t>+6%施法速度,+15%技能消耗</t>
  </si>
  <si>
    <t>-12%技能消耗</t>
  </si>
  <si>
    <t>+15%智慧</t>
  </si>
  <si>
    <t>+12%最大魔力</t>
  </si>
  <si>
    <t>+24%冰冷抗性,召唤物免疫冰冷伤害,召唤物免疫冰结和冰封</t>
  </si>
  <si>
    <t>满魔时，+30%施法速度,+24%最大魔力</t>
  </si>
  <si>
    <t>低魔时，+30%法术伤害,+24%最大魔力</t>
  </si>
  <si>
    <t>+5%施加的冰结值</t>
  </si>
  <si>
    <t>+10%施加的冰结值</t>
  </si>
  <si>
    <t>+50%魔力自然回复速度</t>
  </si>
  <si>
    <t>+9%引导技能伤害</t>
  </si>
  <si>
    <t>+18%引导技能伤害</t>
  </si>
  <si>
    <t>+9%伤害,+9%召唤物伤害</t>
  </si>
  <si>
    <t>静止时，+60%伤害</t>
  </si>
  <si>
    <t>+3%引导技能攻击与施法速度</t>
  </si>
  <si>
    <t>获得聚能祝福时，+8%几率同时获得坚韧祝福与灵动祝福</t>
  </si>
  <si>
    <t>+3%最大护盾,拥有护盾时，+4%几率避免元素异常状态</t>
  </si>
  <si>
    <t>+7%技能范围,+5%投射物速度,+2%移动速度</t>
  </si>
  <si>
    <t>+2%攻击格挡率,+2%法术格挡率</t>
  </si>
  <si>
    <t>+14%技能范围,+10%投射物速度,+3%移动速度</t>
  </si>
  <si>
    <t>+8%暴击伤害</t>
  </si>
  <si>
    <t>+4%攻击格挡率,+4%法术格挡率</t>
  </si>
  <si>
    <t>+9%物理伤害</t>
  </si>
  <si>
    <t>+16%暴击伤害</t>
  </si>
  <si>
    <t>+18%物理伤害</t>
  </si>
  <si>
    <t>+6%攻击速度</t>
  </si>
  <si>
    <t>+9%被触发技能的伤害</t>
  </si>
  <si>
    <t>+8%暴击伤害,+8%召唤物暴击伤害</t>
  </si>
  <si>
    <t>+18%被触发技能的伤害</t>
  </si>
  <si>
    <t>+16%暴击伤害,+16%召唤物暴击伤害</t>
  </si>
  <si>
    <t>+5%护甲值,+5%闪避值</t>
  </si>
  <si>
    <t>+30%暴击值,+30%召唤物暴击值</t>
  </si>
  <si>
    <t>+6%最大生命,-100%受到创伤伤害,召唤物免疫物理伤害</t>
  </si>
  <si>
    <t>+3%冷却回复速度</t>
  </si>
  <si>
    <t>触发任意技能时，+50%几率使周围敌人虚弱</t>
  </si>
  <si>
    <t>+9%近战伤害</t>
  </si>
  <si>
    <t>+2%攻击格挡率,+6%伤害</t>
  </si>
  <si>
    <t>+18%近战伤害</t>
  </si>
  <si>
    <t>+4%攻击格挡率,+12%伤害</t>
  </si>
  <si>
    <t>+8%法术格挡率</t>
  </si>
  <si>
    <t>+20%暴击值,+10%暴击伤害</t>
  </si>
  <si>
    <t>+4%武器攻击速度</t>
  </si>
  <si>
    <t>+9%战吼技能的效果</t>
  </si>
  <si>
    <t>+4%力量,+4%敏捷</t>
  </si>
  <si>
    <t>+30%暴击值</t>
  </si>
  <si>
    <t>7.5%暴击伤害</t>
  </si>
  <si>
    <t>对周围敌人，+25%伤害</t>
  </si>
  <si>
    <t>对远处敌人，+25%伤害</t>
  </si>
  <si>
    <t>+15%暴击伤害</t>
  </si>
  <si>
    <t>+9%投射物伤害,4.5%投射物速度</t>
  </si>
  <si>
    <t>+5%攻击与施法速度,+4%移动速度</t>
  </si>
  <si>
    <t>+18%投射物伤害,+9%投射物速度</t>
  </si>
  <si>
    <t>每点战意值，0.6%暴击伤害</t>
  </si>
  <si>
    <t>+2%移动速度,+7%技能范围</t>
  </si>
  <si>
    <t>+3%最大护盾,+3%护盾充能速度</t>
  </si>
  <si>
    <t>+3%移动速度,+14%技能范围</t>
  </si>
  <si>
    <t>+16%最大护盾,护盾开始充能时，获得迷踪</t>
  </si>
  <si>
    <t>+9%持续伤害</t>
  </si>
  <si>
    <t>+9%腐蚀伤害</t>
  </si>
  <si>
    <t>+9%持续伤害,+2%技能效果持续时间</t>
  </si>
  <si>
    <t>+4%最大护盾,+4%护盾充能速度</t>
  </si>
  <si>
    <t>+3%最大护盾,+3%最大生命</t>
  </si>
  <si>
    <t>+18%腐蚀伤害</t>
  </si>
  <si>
    <t>+6%最大护盾,+6%最大生命</t>
  </si>
  <si>
    <t>+4%腐蚀抗性</t>
  </si>
  <si>
    <t>+4%腐蚀抗性,-100%受到凋零伤害,召唤物免疫腐蚀伤害</t>
  </si>
  <si>
    <t>4%几率额外造成1层恶化,4%几率额外造成1层凋零</t>
  </si>
  <si>
    <t>+12%腐蚀伤害</t>
  </si>
  <si>
    <t>1.5%魔力封印补偿</t>
  </si>
  <si>
    <t>+3%魔力封印补偿</t>
  </si>
  <si>
    <t>+10%魔力封印补偿</t>
  </si>
  <si>
    <t>+18%持续伤害</t>
  </si>
  <si>
    <t>+2%技能效果持续时间</t>
  </si>
  <si>
    <t>+4%技能效果持续时间</t>
  </si>
  <si>
    <t>对控制类状态下的敌人，+24%伤害</t>
  </si>
  <si>
    <t>+6%收割时间</t>
  </si>
  <si>
    <t>+20%闪避值,+12%几率避免元素异常状态</t>
  </si>
  <si>
    <t>+9%地面技能伤害</t>
  </si>
  <si>
    <t>+13%收割时间,-5%持续伤害持续时间</t>
  </si>
  <si>
    <t>对被诅咒的敌人，+8%伤害,+8%诅咒技能范围</t>
  </si>
  <si>
    <t>+18%地面技能伤害</t>
  </si>
  <si>
    <t>对被诅咒的目标造成伤害时，+8%几率使目标瘫痪,+15%诅咒技能范围</t>
  </si>
  <si>
    <t>+18%伤害,+18%召唤物伤害</t>
  </si>
  <si>
    <t>+3%几率避免元素异常状态</t>
  </si>
  <si>
    <t>1.5%冷却回复速度</t>
  </si>
  <si>
    <t>+7%几率避免元素异常状态</t>
  </si>
  <si>
    <t>+7%哨卫技能范围,+10%哨卫持续时间,4.5%哨卫投射物速度</t>
  </si>
  <si>
    <t>+15%召唤物暴击值,+7%召唤物技能范围</t>
  </si>
  <si>
    <t>+7%哨卫技能范围,+20%哨卫持续时间,+9%哨卫投射物速度</t>
  </si>
  <si>
    <t>+15%哨卫技能暴击值</t>
  </si>
  <si>
    <t>+15%召唤物暴击伤害,+10%召唤物技能范围</t>
  </si>
  <si>
    <t>+9%召唤物伤害</t>
  </si>
  <si>
    <t>+20%哨卫技能暴击值,+5%哨卫技能暴击伤害</t>
  </si>
  <si>
    <t>+27%魔灵终极技能伤害和终极技能造成的异常伤害</t>
  </si>
  <si>
    <t>+18%召唤物伤害</t>
  </si>
  <si>
    <t>+9%魔灵终极技能冷却回复速度</t>
  </si>
  <si>
    <t>+12%哨卫伤害</t>
  </si>
  <si>
    <t>+4%哨卫技能释放频率</t>
  </si>
  <si>
    <t>+24%哨卫伤害</t>
  </si>
  <si>
    <t>+8%哨卫技能释放频率</t>
  </si>
  <si>
    <t>+3%召唤物攻击与施法速度</t>
  </si>
  <si>
    <t>+3%哨卫技能释放频率</t>
  </si>
  <si>
    <t>+15%召唤物暴击值</t>
  </si>
  <si>
    <t>+6%召唤物攻击与施法速度</t>
  </si>
  <si>
    <t>+7%召唤物最大生命</t>
  </si>
  <si>
    <t>+6%哨卫技能释放频率</t>
  </si>
  <si>
    <t>+20%召唤物暴击值,+5%召唤物暴击伤害</t>
  </si>
  <si>
    <t>+14%召唤物最大生命</t>
  </si>
  <si>
    <t>+2%最大护盾,+1%护盾充能速度</t>
  </si>
  <si>
    <t>+20%哨卫伤害,+18%哨卫技能范围,+9%哨卫投射物速度</t>
  </si>
  <si>
    <t>+4%最大护盾,+2%护盾充能速度</t>
  </si>
  <si>
    <t>+4%移动速度,移动时，+20%哨卫伤害</t>
  </si>
  <si>
    <t>+5%最大护盾,+4%护盾充能速度</t>
  </si>
  <si>
    <t>+8%腐蚀抗性</t>
  </si>
  <si>
    <t>8%受到的物理伤害转化为随机元素伤害</t>
  </si>
  <si>
    <t>+2%光环效果</t>
  </si>
  <si>
    <t>+1%腐蚀抗性上限,3%受到的物理和元素伤害转化为腐蚀伤害</t>
  </si>
  <si>
    <t>+3%光环效果</t>
  </si>
  <si>
    <t>+9%召唤物伤害,+9%伤害</t>
  </si>
  <si>
    <t>+18%召唤物伤害,+18%伤害</t>
  </si>
  <si>
    <t>+3%召唤物攻击与施法速度,+3%攻击与施法速度</t>
  </si>
  <si>
    <t>回复技能生效期间，+24%伤害</t>
  </si>
  <si>
    <t>4.5%魔灵终极技能冷却回复速度</t>
  </si>
  <si>
    <t>+6%召唤物攻击与施法速度,+6%攻击与施法速度</t>
  </si>
  <si>
    <t>+3%生命自然回复速度,+12%魔力自然回复速度</t>
  </si>
  <si>
    <t>+6%生命自然回复速度,+24%魔力自然回复速度</t>
  </si>
  <si>
    <t>+24%魔灵终极技能伤害和终极技能造成的异常伤害</t>
  </si>
  <si>
    <t>新神正在平衡秩序与混乱,每有1点混乱值，0.1%施加的冰结值</t>
  </si>
  <si>
    <t>新神正在平衡秩序与混乱,每有1点混乱值，0.5%暴击伤害</t>
  </si>
  <si>
    <t>新神正在平衡秩序与混乱,每有1点混乱值，0.1%几率无视护甲</t>
  </si>
  <si>
    <t>新神正在平衡秩序与混乱,每有1点混乱值，0.05%几率额外造成1层凋零</t>
  </si>
  <si>
    <t>+6%攻击速度,-4攻击技能消耗</t>
  </si>
  <si>
    <t>+8%点燃伤害,+6%点燃几率</t>
  </si>
  <si>
    <t>+16%点燃伤害,+12%点燃几率</t>
  </si>
  <si>
    <t>+8力量</t>
  </si>
  <si>
    <t>+2%最大生命,1.5%生命返还</t>
  </si>
  <si>
    <t>+16力量</t>
  </si>
  <si>
    <t>+1攻击技能等级</t>
  </si>
  <si>
    <t>+4%最大生命,+3%生命返还</t>
  </si>
  <si>
    <t>+5%最大生命,每秒自然回复0.5%生命</t>
  </si>
  <si>
    <t>+450护甲值</t>
  </si>
  <si>
    <t>+6%攻击速度,-4技能消耗</t>
  </si>
  <si>
    <t>+900护甲值</t>
  </si>
  <si>
    <t>1.5%生命返还</t>
  </si>
  <si>
    <t>+10%坚韧祝福持续时间,拥有坚韧祝福时，1.5%元素抗性</t>
  </si>
  <si>
    <t>+3%生命返还</t>
  </si>
  <si>
    <t>-30受到的物理伤害</t>
  </si>
  <si>
    <t>+5战吼至少影响的敌人数量</t>
  </si>
  <si>
    <t>额外-20%受到的元素伤害</t>
  </si>
  <si>
    <t>双持时，+8%攻击速度</t>
  </si>
  <si>
    <t>持盾时，+8%攻击速度</t>
  </si>
  <si>
    <t>双持时，每装备一把不同类型的武器，额外+6%攻击伤害</t>
  </si>
  <si>
    <t>持盾时，额外+8%主手武器伤害,持盾时，+5%移动速度</t>
  </si>
  <si>
    <t>每3000点护甲，0.5%元素抗性，至多6%,每3000点护甲，0.5%腐蚀抗性，至多6%</t>
  </si>
  <si>
    <t>+3%防御值</t>
  </si>
  <si>
    <t>+6%防御值</t>
  </si>
  <si>
    <t>每秒自然回复0.4%生命</t>
  </si>
  <si>
    <t>每秒自然回复0.8%生命</t>
  </si>
  <si>
    <t>每有1层坚韧祝福，+3%生命自然回复速度,每有1层坚韧祝福，每秒自然回复25生命</t>
  </si>
  <si>
    <t>+16%护甲值,受到重创时，回复20%已损生命</t>
  </si>
  <si>
    <t>+3%受伤缓冲</t>
  </si>
  <si>
    <t>对生命造成额外4%伤害</t>
  </si>
  <si>
    <t>额外+3%远程双手武器基础攻击速度</t>
  </si>
  <si>
    <t>持双手武器时，+4%格挡比例</t>
  </si>
  <si>
    <t>持双手武器时，+12%攻击伤害</t>
  </si>
  <si>
    <t>额外+4%双手武器基础伤害</t>
  </si>
  <si>
    <t>持双手武器时，+40%攻击暴击值</t>
  </si>
  <si>
    <t>额外-20%生命返还间隔,使用攻击技能时，消耗2%当前生命</t>
  </si>
  <si>
    <t>+80最大生命</t>
  </si>
  <si>
    <t>对生命健康敌人，额外+40%攻击伤害</t>
  </si>
  <si>
    <t>额外+12%双手武器基础伤害</t>
  </si>
  <si>
    <t>+6%点燃几率,+8%点燃伤害,召唤物+10%点燃几率</t>
  </si>
  <si>
    <t>+16%点燃伤害,+12%点燃几率,召唤物+20%点燃几率</t>
  </si>
  <si>
    <t>+10%护甲值,2.5%元素抗性</t>
  </si>
  <si>
    <t>+3%火焰穿透,召唤物+3%火焰穿透</t>
  </si>
  <si>
    <t>1.5%生命返还,1.5%护盾返还</t>
  </si>
  <si>
    <t>+4%火焰抗性,额外-100%受到点燃伤害,-100%受到点燃效果,召唤物免疫火焰伤害</t>
  </si>
  <si>
    <t>+3%生命返还,+3%护盾返还</t>
  </si>
  <si>
    <t>100%物理伤害转化为火焰伤害,召唤物100%物理伤害转化为火焰伤害</t>
  </si>
  <si>
    <t>+5力量,+5%火焰伤害</t>
  </si>
  <si>
    <t>+1坚韧祝福层数上限</t>
  </si>
  <si>
    <t>对生命濒危敌人，+45%火焰伤害,对生命濒危敌人，+45%召唤物造成的火焰伤害</t>
  </si>
  <si>
    <t>+9%火焰持续伤害,+9%召唤物火焰伤害,附加10基础点燃伤害</t>
  </si>
  <si>
    <t>额外造成1层点燃</t>
  </si>
  <si>
    <t>+15%加剧效果,+15%召唤物加剧效果,+8每秒施加加剧值,+8召唤物每秒施加加剧值</t>
  </si>
  <si>
    <t>+6%攻击与施法速度,-4技能消耗</t>
  </si>
  <si>
    <t>+8敏捷</t>
  </si>
  <si>
    <t>+10%闪避值,闪避时，+15%概率获得1层灵动祝福，间隔1秒</t>
  </si>
  <si>
    <t>+16敏捷</t>
  </si>
  <si>
    <t>+16%闪电伤害,+12%麻痹几率,50%物理伤害转化为闪电伤害</t>
  </si>
  <si>
    <t>如果最近击败了敌人，+12%伤害</t>
  </si>
  <si>
    <t>如果最近有暴击，额外+10%攻击速度</t>
  </si>
  <si>
    <t>+12%最大魔力,-4技能消耗</t>
  </si>
  <si>
    <t>+30%暴击值,暴击时，+9%击退几率</t>
  </si>
  <si>
    <t>移动时，+20%闪避值</t>
  </si>
  <si>
    <t>+10%投射物速度,投射物伤害随飞行距离递增：对远处的敌人至多+60%伤害</t>
  </si>
  <si>
    <t>对近处的敌人+72%投射物伤害</t>
  </si>
  <si>
    <t>+8%几率避免投射物伤害,额外+6%受到的近战伤害</t>
  </si>
  <si>
    <t>+8%几率避免近战伤害,额外+6%受到的投射物伤害</t>
  </si>
  <si>
    <t>+1抛射投射物分裂数量</t>
  </si>
  <si>
    <t>+12%最大生命,+12%最大护盾,闪避时，回复+4%已损生命和护盾，间隔0.3秒</t>
  </si>
  <si>
    <t>+450闪避值</t>
  </si>
  <si>
    <t>+1弹射次数</t>
  </si>
  <si>
    <t>+2直射投射物穿透次数</t>
  </si>
  <si>
    <t>+9%闪电伤害,召唤物+9%闪电伤害</t>
  </si>
  <si>
    <t>+18%闪电伤害,召唤物+18%闪电伤害</t>
  </si>
  <si>
    <t>+6%攻击速度,+6%召唤物攻击速度,-4技能消耗</t>
  </si>
  <si>
    <t>+8%闪电伤害,+6%麻痹几率,召唤物+8%闪电伤害,召唤物+6%麻痹几率</t>
  </si>
  <si>
    <t>+18%伤害,-4技能消耗</t>
  </si>
  <si>
    <t>+20%麻痹效果</t>
  </si>
  <si>
    <t>100%物理伤害转化为闪电伤害,召唤物100%物理伤害转化为闪电伤害</t>
  </si>
  <si>
    <t>+10%灵动祝福持续时间,拥有灵动祝福时，+3%攻击速度</t>
  </si>
  <si>
    <t>对于移动速度的加成的35%同样作用于位移技能冷却回复速度,对移动速度的加成的70%同样作用于位移技能的攻击与施法速度</t>
  </si>
  <si>
    <t>额外-12%护盾返还间隔,+8%护盾返还</t>
  </si>
  <si>
    <t>额外-12%生命返还间隔,+8%生命返还</t>
  </si>
  <si>
    <t>+1灵动祝福层数上限</t>
  </si>
  <si>
    <t>+6%连续攻击几率,召唤物+6%连续攻击几率</t>
  </si>
  <si>
    <t>+8%闪电伤害,+6%麻痹几率</t>
  </si>
  <si>
    <t>1.5%闪电穿透,召唤物1.5%闪电穿透</t>
  </si>
  <si>
    <t>连续攻击时，额外+3%攻击速度,召唤物连续攻击时，额外+3%攻击速度</t>
  </si>
  <si>
    <t>对至高首领，施加麻痹的最大生命和护盾阈值降低至5%,额外施加1层麻痹</t>
  </si>
  <si>
    <t>暴击+12%闪电穿透,召唤物+10%闪电穿透</t>
  </si>
  <si>
    <t>连续攻击伤害递增20%,召唤物连续攻击伤害递增20%</t>
  </si>
  <si>
    <t>额外+15%最大伤害,召唤物额外+15%最大伤害</t>
  </si>
  <si>
    <t>+8%生命返还,额外-12%生命返还间隔</t>
  </si>
  <si>
    <t>+10%灵动祝福持续时间</t>
  </si>
  <si>
    <t>+9%最大魔力,每秒自然回复0.6%魔力</t>
  </si>
  <si>
    <t>获得灵动祝福时，回复1.5%生命，冷却0.1秒,获得灵动祝福时，回复1.5%魔力，冷却0.1秒</t>
  </si>
  <si>
    <t>1.5%护盾返还</t>
  </si>
  <si>
    <t>+8%护盾返还,额外-12%护盾返还间隔</t>
  </si>
  <si>
    <t>受到重创时，回复25%已损生命,受到重创时，回复25%已损护盾</t>
  </si>
  <si>
    <t>受到伤害的50%穿透护盾</t>
  </si>
  <si>
    <t>额外-20%返还间隔</t>
  </si>
  <si>
    <t>+6%攻击与施法速度,-4技能消耗,+5%移动速度</t>
  </si>
  <si>
    <t>+4%法术迸发充能速度</t>
  </si>
  <si>
    <t>+8%法术迸发充能速度</t>
  </si>
  <si>
    <t>+8%冰冷伤害,+6%冰结几率</t>
  </si>
  <si>
    <t>+8智慧</t>
  </si>
  <si>
    <t>+3%护盾返还</t>
  </si>
  <si>
    <t>+10%聚能祝福持续时间,拥有聚能祝福时，+10%伤害</t>
  </si>
  <si>
    <t>+16%冰冷伤害,+12%冰结几率,50%物理伤害转化为冰冷伤害</t>
  </si>
  <si>
    <t>+1法术技能等级</t>
  </si>
  <si>
    <t>+1聚能祝福层数上限</t>
  </si>
  <si>
    <t>造成冰封时，+100%几率获得1层聚能祝福,对冰结的敌人，额外+8%伤害</t>
  </si>
  <si>
    <t>额外-15%护盾返还间隔,+8%护盾返还</t>
  </si>
  <si>
    <t>+12%几率造成异常状态,+15%异常伤害</t>
  </si>
  <si>
    <t>+5%防御值,2.5%元素抗性</t>
  </si>
  <si>
    <t>持盾时，+24%法术伤害</t>
  </si>
  <si>
    <t>额外-20%护盾充能间隔</t>
  </si>
  <si>
    <t>+75最大护盾</t>
  </si>
  <si>
    <t>+10%聚能祝福持续时间,拥有聚能祝福时，+4%施法速度</t>
  </si>
  <si>
    <t>护盾充能时，额外+12%伤害</t>
  </si>
  <si>
    <t>法术迸发上限+1</t>
  </si>
  <si>
    <t>+9%冰冷伤害,召唤物+9%冰冷伤害</t>
  </si>
  <si>
    <t>+18%冰冷伤害,召唤物+18%冰冷伤害</t>
  </si>
  <si>
    <t>+24最大魔力</t>
  </si>
  <si>
    <t>+32最大魔力,击中时，回复6魔力，间隔0.1秒</t>
  </si>
  <si>
    <t>+6%冰结几率,+9%冰冷伤害</t>
  </si>
  <si>
    <t>100%物理伤害转化为冰冷伤害,召唤物100%物理伤害转化为冰冷伤害</t>
  </si>
  <si>
    <t>+2%护盾充能速度,1.5%护盾返还</t>
  </si>
  <si>
    <t>+12%冰结几率,+18%冰冷伤害</t>
  </si>
  <si>
    <t>+10%聚能祝福持续时间,拥有聚能祝福时，每秒自然回复0.4%魔力</t>
  </si>
  <si>
    <t>+4%护盾充能速度,+3%护盾返还</t>
  </si>
  <si>
    <t>+6%冰封持续时间</t>
  </si>
  <si>
    <t>附加2%最大魔力的护盾</t>
  </si>
  <si>
    <t>+12%冰封持续时间</t>
  </si>
  <si>
    <t>最近被你冰封过的敌人，额外+12%受到的伤害</t>
  </si>
  <si>
    <t>对冰结的敌人，每秒施加6点冰结值</t>
  </si>
  <si>
    <t>+1聚能祝福层数上限,拥有聚能祝福时，每秒自然回复0.8%魔力</t>
  </si>
  <si>
    <t>最近每使用1次技能，+2%技能消耗,额外+8%法术伤害</t>
  </si>
  <si>
    <t>+9%元素伤害,+9%召唤物元素伤害</t>
  </si>
  <si>
    <t>+18%元素伤害,+18%召唤物元素伤害</t>
  </si>
  <si>
    <t>+6%攻击与施法速度,+6%召唤物攻击与施法速度,-4技能消耗</t>
  </si>
  <si>
    <t>伤害穿透1.5%元素抗性,召唤物伤害穿透1.5%元素抗性</t>
  </si>
  <si>
    <t>+5%最大生命,+3%元素抗性</t>
  </si>
  <si>
    <t>+6%几率造成元素异常状态,召唤物+10%几率造成元素异常状态</t>
  </si>
  <si>
    <t>造成伤害时，敌人每有一种元素异常状态，伤害穿透4%元素抗性,召唤物伤害穿透10%元素抗性</t>
  </si>
  <si>
    <t>+12%几率造成元素异常状态,召唤物+15%几率造成元素异常状态</t>
  </si>
  <si>
    <t>+2%元素抗性</t>
  </si>
  <si>
    <t>最近每受到一种类型的元素伤害，额外-8%受到的元素伤害</t>
  </si>
  <si>
    <t>引导层数不等于上限时，+12%攻击与施法速度</t>
  </si>
  <si>
    <t>攻击和法术附加2-2点火焰伤害,攻击和法术附加1-3点闪电伤害,攻击和法术附加2-2点冰冷伤害</t>
  </si>
  <si>
    <t>+1引导层数上限</t>
  </si>
  <si>
    <t>额外+40%射线长度</t>
  </si>
  <si>
    <t>+1火焰技能等级</t>
  </si>
  <si>
    <t>+1闪电技能等级</t>
  </si>
  <si>
    <t>+1冰冷技能等级</t>
  </si>
  <si>
    <t>2.5%防御值,1.5%几率避免伤害</t>
  </si>
  <si>
    <t>+25%暴击值,-4技能消耗</t>
  </si>
  <si>
    <t>+3%最大生命,+3%防御值</t>
  </si>
  <si>
    <t>+5%防御值,+3%几率避免伤害</t>
  </si>
  <si>
    <t>+6%最大生命,+6%防御值</t>
  </si>
  <si>
    <t>+1物理技能等级</t>
  </si>
  <si>
    <t>+40%连续攻击几率</t>
  </si>
  <si>
    <t>+8%生命返还,受到重创时，回复20%已损生命</t>
  </si>
  <si>
    <t>+8%护盾返还,受到重创时，回复20%已损护盾</t>
  </si>
  <si>
    <t>拥有战意时，额外+10%物理伤害</t>
  </si>
  <si>
    <t>+9%物理伤害,召唤物+9%物理伤害</t>
  </si>
  <si>
    <t>+18%物理伤害,召唤物+18%物理伤害</t>
  </si>
  <si>
    <t>+6%创伤几率,召唤物+10%创伤几率</t>
  </si>
  <si>
    <t>+5%最大生命,每秒自然回复0.6%生命</t>
  </si>
  <si>
    <t>+12%创伤几率,+15%创伤伤害,召唤物+20%创伤几率</t>
  </si>
  <si>
    <t>+3%最大护盾,1.5%护盾返还</t>
  </si>
  <si>
    <t>+6%最大护盾,+3%护盾返还</t>
  </si>
  <si>
    <t>+9%护甲值,+9%闪避值,额外-4%受到的物理伤害</t>
  </si>
  <si>
    <t>+3%最大生命,1.5%生命返还</t>
  </si>
  <si>
    <t>+6%攻击格挡率,额外-4%受到的物理伤害</t>
  </si>
  <si>
    <t>+22%物理伤害,-12%元素伤害,召唤物+22%物理伤害</t>
  </si>
  <si>
    <t>+3%护甲减伤穿透,召唤物+3%护甲减伤穿透</t>
  </si>
  <si>
    <t>+4%战意效果</t>
  </si>
  <si>
    <t>+9%创伤伤害,附加8基础创伤伤害</t>
  </si>
  <si>
    <t>+8%创伤伤害,+2%创伤持续时间</t>
  </si>
  <si>
    <t>+1物理技能等级,物理伤害无法转化为其它类型的伤害</t>
  </si>
  <si>
    <t>+30%创伤收割时间</t>
  </si>
  <si>
    <t>额外+15%暴击造成的创伤伤害</t>
  </si>
  <si>
    <t>持盾时，+12%伤害</t>
  </si>
  <si>
    <t>-4技能消耗</t>
  </si>
  <si>
    <t>-8技能消耗</t>
  </si>
  <si>
    <t>+20%护甲值,额外格挡相当于护甲值0.1%的伤害，最多100点</t>
  </si>
  <si>
    <t>暴击时，获得3点战意值</t>
  </si>
  <si>
    <t>+4%攻击格挡率,+4%法术格挡率,如果最近格挡过，+50%伤害</t>
  </si>
  <si>
    <t>+6力量,+6敏捷</t>
  </si>
  <si>
    <t>+8%战意效果</t>
  </si>
  <si>
    <t>+15%斩击几率</t>
  </si>
  <si>
    <t>+42%破击蓄能回复速度</t>
  </si>
  <si>
    <t>+1幻影数量</t>
  </si>
  <si>
    <t>+5%格挡比例,格挡时，回复1%已损生命和护盾</t>
  </si>
  <si>
    <t>+25%战意效果</t>
  </si>
  <si>
    <t>+9%异常伤害</t>
  </si>
  <si>
    <t>+15%异常伤害,暴击+20%几率造成异常状态</t>
  </si>
  <si>
    <t>+4%防御值,1.5%元素抗性</t>
  </si>
  <si>
    <t>+12%最大生命,+4%生命返还,如果最近有暴击，额外-12%生命返还间隔</t>
  </si>
  <si>
    <t>+5%防御值,2.5%元素抗性,近处存在敌人时，额外-4%受到的伤害</t>
  </si>
  <si>
    <t>+10%击退几率</t>
  </si>
  <si>
    <t>+8%护盾返还,周围没有敌人时，额外-12%护盾返还间隔</t>
  </si>
  <si>
    <t>+15%击退距离</t>
  </si>
  <si>
    <t>暴击可以淘汰生命值低于10%的敌人</t>
  </si>
  <si>
    <t>额外+12%近处敌人受到的伤害</t>
  </si>
  <si>
    <t>对于击退距离的增加或减少的150%同样作用于伤害的加成</t>
  </si>
  <si>
    <t>+2每秒施加加剧值,+9%持续伤害</t>
  </si>
  <si>
    <t>+8%恶化几率</t>
  </si>
  <si>
    <t>+5敏捷,+5智慧</t>
  </si>
  <si>
    <t>+4%恶化伤害</t>
  </si>
  <si>
    <t>+1持续技能等级</t>
  </si>
  <si>
    <t>+10敏捷,+10智慧</t>
  </si>
  <si>
    <t>12%几率额外造成1层恶化,额外-20%恶化持续时间</t>
  </si>
  <si>
    <t>对生命造成额外10%伤害</t>
  </si>
  <si>
    <t>+8%凋零伤害,+6%凋零几率</t>
  </si>
  <si>
    <t>+4%恶化几率</t>
  </si>
  <si>
    <t>+12%凋零几率,+4%凋零持续时间</t>
  </si>
  <si>
    <t>+8%恶化伤害</t>
  </si>
  <si>
    <t>+6%凋零几率</t>
  </si>
  <si>
    <t>+3%护盾充能速度,1.5%护盾返还</t>
  </si>
  <si>
    <t>+15%最大生命,每秒自然回复1.6%生命,召唤物免疫腐蚀伤害</t>
  </si>
  <si>
    <t>100%物理伤害转化为腐蚀伤害,召唤物100%物理伤害转化为腐蚀伤害</t>
  </si>
  <si>
    <t>+8%凋零伤害,+6%凋零几率,附加1基础凋零伤害</t>
  </si>
  <si>
    <t>同时封印魔力和生命时，额外+12%伤害</t>
  </si>
  <si>
    <t>+12%腐蚀伤害,对生命造成额外2%伤害</t>
  </si>
  <si>
    <t>每造成5层凋零，获得迷踪</t>
  </si>
  <si>
    <t>1.5%迷踪效果</t>
  </si>
  <si>
    <t>额外+10%恶化伤害,+5%恶化持续时间</t>
  </si>
  <si>
    <t>+1腐蚀技能等级</t>
  </si>
  <si>
    <t>具有迷踪时，+15%移动速度,具有迷踪时，移动速度无法降低至基础值以下</t>
  </si>
  <si>
    <t>+12%地面蓄能回复速度</t>
  </si>
  <si>
    <t>+2%控制类状态效果</t>
  </si>
  <si>
    <t>+6%收割冷却回复速度</t>
  </si>
  <si>
    <t>击中时，+20%几率造成致盲,对致盲状态下的敌人+25%暴击伤害减免</t>
  </si>
  <si>
    <t>击中时，+20%几率附加标记,+20%标记效果</t>
  </si>
  <si>
    <t>+12%收割冷却回复速度</t>
  </si>
  <si>
    <t>+2每秒施加加剧值,+6%加剧效果</t>
  </si>
  <si>
    <t>+2%异常状态持续时间,+6%几率造成异常状态</t>
  </si>
  <si>
    <t>+42%收割冷却回复速度</t>
  </si>
  <si>
    <t>+6每秒施加加剧值,敌人加剧值达到上限时，-10%所有抗性</t>
  </si>
  <si>
    <t>+4%异常状态持续时间,+12%几率造成异常状态</t>
  </si>
  <si>
    <t>对被诅咒的敌人，额外+10%伤害</t>
  </si>
  <si>
    <t>-4%技能消耗,+6%加剧效果</t>
  </si>
  <si>
    <t>+18%异常伤害</t>
  </si>
  <si>
    <t>-8%技能消耗,+12%加剧效果</t>
  </si>
  <si>
    <t>2.5%最大生命,1.5%生命返还</t>
  </si>
  <si>
    <t>+5%最大生命,+3%生命返还</t>
  </si>
  <si>
    <t>+6%几率造成异常状态,召唤物+12%几率造成异常状态,+2%异常状态持续时间</t>
  </si>
  <si>
    <t>+20%暴击值,对有异常状态的敌人，+14%暴击伤害</t>
  </si>
  <si>
    <t>+12%几率造成异常状态,召唤物+24%几率造成异常状态,+4%异常状态持续时间</t>
  </si>
  <si>
    <t>+3防护技能等级</t>
  </si>
  <si>
    <t>+10%冷却回复速度,+1充能点数上限</t>
  </si>
  <si>
    <t>护盾充能开启时，在1秒内无法被伤害打断</t>
  </si>
  <si>
    <t>具有迷踪时，+3%移动速度</t>
  </si>
  <si>
    <t>+60%魔力自然回复速度,每消耗100魔力，获得迷踪</t>
  </si>
  <si>
    <t>+1全部技能等级</t>
  </si>
  <si>
    <t>具有迷踪时，+15%移动速度,击败时，+100%几率获得迷踪</t>
  </si>
  <si>
    <t>造成伤害时，敌人每有一种异常状态，+18%伤害</t>
  </si>
  <si>
    <t>+3%召唤物攻击与施法速度,每秒自然回复4魔力</t>
  </si>
  <si>
    <t>+6%召唤物攻击与施法速度,每秒自然回复8魔力</t>
  </si>
  <si>
    <t>+8%屏障吸收量</t>
  </si>
  <si>
    <t>+16%屏障吸收量</t>
  </si>
  <si>
    <t>每秒统御值增加1点,魔灵+2%强化技能使用几率</t>
  </si>
  <si>
    <t>每秒自然回复0.4%生命,+2%护盾充能速度,+2%移动速度</t>
  </si>
  <si>
    <t>+1召唤召唤物的技能等级</t>
  </si>
  <si>
    <t>每秒统御值增加2点,魔灵+6%强化技能使用几率</t>
  </si>
  <si>
    <t>+25%生命自然回复速度,额外-30%护盾充能间隔,+12%移动速度</t>
  </si>
  <si>
    <t>每秒统御值增加1点</t>
  </si>
  <si>
    <t>每秒统御值增加2点</t>
  </si>
  <si>
    <t>+7%屏障吸收量</t>
  </si>
  <si>
    <t>+2%最大生命,每秒自然回复0.4%生命</t>
  </si>
  <si>
    <t>+25%屏障吸收量</t>
  </si>
  <si>
    <t>智械召唤物+2%几率造成双倍伤害</t>
  </si>
  <si>
    <t>召唤物+3%护甲减伤穿透</t>
  </si>
  <si>
    <t>+4%最大生命,每秒自然回复0.6%生命</t>
  </si>
  <si>
    <t>+1智械技能等级</t>
  </si>
  <si>
    <t>召唤物附加10异常基础伤害</t>
  </si>
  <si>
    <t>+30%哨卫技能释放频率,额外-5%哨卫伤害</t>
  </si>
  <si>
    <t>+1一次能够放置的哨卫数量</t>
  </si>
  <si>
    <t>+4%元素抗性</t>
  </si>
  <si>
    <t>+300护甲值,+5%护甲值</t>
  </si>
  <si>
    <t>+1激发技能等级</t>
  </si>
  <si>
    <t>+600护甲值,+10%护甲值</t>
  </si>
  <si>
    <t>+14%屏障吸收量</t>
  </si>
  <si>
    <t>额外-8%受到的元素伤害</t>
  </si>
  <si>
    <t>+1加持技能等级</t>
  </si>
  <si>
    <t>伤害穿透2%元素抗性,召唤物伤害穿透2%元素抗性</t>
  </si>
  <si>
    <t>+10%屏障吸收比例</t>
  </si>
  <si>
    <t>对生命造成额外10%伤害,召唤物对生命造成额外10%伤害</t>
  </si>
  <si>
    <t>伤害穿透4%元素抗性,召唤物伤害穿透4%元素抗性</t>
  </si>
  <si>
    <t>回复技能每秒获得0.5充能进度</t>
  </si>
  <si>
    <t>每秒自然回复0.4%魔力</t>
  </si>
  <si>
    <t>+8%召唤物移动速度,召唤物+16%几率造成异常状态</t>
  </si>
  <si>
    <t>每秒自然回复0.8%魔力</t>
  </si>
  <si>
    <t>魔灵+4%强化技能使用几率</t>
  </si>
  <si>
    <t>+1被动技能等级</t>
  </si>
  <si>
    <t>+4%魔灵之源效果</t>
  </si>
  <si>
    <t>+16%护甲值,附加0.5%护甲值至屏障吸收量</t>
  </si>
  <si>
    <t>魔灵技能12.5%魔力封印补偿</t>
  </si>
  <si>
    <t>+8%魔灵之源效果</t>
  </si>
  <si>
    <t>回复技能+8%回复效果</t>
  </si>
  <si>
    <t>10%受到的伤害转移至随机召唤物,魔灵额外-80%受到的伤害</t>
  </si>
  <si>
    <t>+1魔灵最大数量上限,额外-40%魔灵技能伤害</t>
  </si>
  <si>
    <t>+1魔灵技能等级,魔灵额外-80%受到的伤害</t>
  </si>
  <si>
    <t>回复技能生效期间，额外-25%受到的持续伤害</t>
  </si>
  <si>
    <t>额外+16%生命自然回复速度,额外-45%护盾充能间隔</t>
  </si>
  <si>
    <t>新神正在平衡秩序与混乱,每有1点秩序值，额外0.15%攻击伤害</t>
  </si>
  <si>
    <t>新神正在平衡秩序与混乱,每有1点混乱值，攻击0.1%几率造成双倍伤害</t>
  </si>
  <si>
    <t>新神正在平衡秩序与混乱,每有1点秩序值，额外0.15%火焰伤害</t>
  </si>
  <si>
    <t>新神正在平衡秩序与混乱,每有1点混乱值，对范围中心敌人额外0.1%伤害</t>
  </si>
  <si>
    <t>新神正在平衡秩序与混乱,每有1点秩序值，额外0.15%闪电伤害</t>
  </si>
  <si>
    <t>新神正在平衡秩序与混乱,每有1点混乱值，额外0.11%最大伤害</t>
  </si>
  <si>
    <t>新神正在平衡秩序与混乱,每有1点秩序值，额外0.15%法术伤害</t>
  </si>
  <si>
    <t>新神正在平衡秩序与混乱,每有1点混乱值，法术迸发释放的技能额外0.1%伤害</t>
  </si>
  <si>
    <t>新神正在平衡秩序与混乱,每有1点秩序值，额外0.15%冰冷伤害</t>
  </si>
  <si>
    <t>新神正在平衡秩序与混乱,每有1点秩序值，1.5暴击值</t>
  </si>
  <si>
    <t>新神正在平衡秩序与混乱,每有1点秩序值，额外0.15%物理伤害</t>
  </si>
  <si>
    <t>新神正在平衡秩序与混乱,每有1点秩序值，额外0.15%持续伤害</t>
  </si>
  <si>
    <t>新神正在平衡秩序与混乱,每有1点混乱值，0.2%收割时间,每有1点混乱值，0.2%加剧效果</t>
  </si>
  <si>
    <t>新神正在平衡秩序与混乱,每有1点秩序值，额外0.15%腐蚀伤害</t>
  </si>
  <si>
    <t>新神正在平衡秩序与混乱,每有1点秩序值，额外0.15%召唤物伤害</t>
  </si>
  <si>
    <t>新神正在平衡秩序与混乱,每30点混乱值，每秒获得1点统御值</t>
  </si>
  <si>
    <t>新神正在平衡秩序与混乱,每有1点秩序值，额外0.15%哨卫伤害</t>
  </si>
  <si>
    <t>新神正在平衡秩序与混乱,每有1点混乱值，额外0.1%哨卫技能释放频率</t>
  </si>
  <si>
    <t>额外-18%秩序值降低速度</t>
  </si>
  <si>
    <t>额外+36%秩序值降低速度</t>
  </si>
  <si>
    <t>最小ID</t>
    <phoneticPr fontId="1" type="noConversion"/>
  </si>
  <si>
    <t>最大ID</t>
    <phoneticPr fontId="1" type="noConversion"/>
  </si>
  <si>
    <t>ID</t>
    <phoneticPr fontId="1" type="noConversion"/>
  </si>
  <si>
    <t>等级</t>
    <phoneticPr fontId="1" type="noConversion"/>
  </si>
  <si>
    <t>天赋分布 左上→左下→右上→右下</t>
    <phoneticPr fontId="1" type="noConversion"/>
  </si>
  <si>
    <t>101011111111111111111111011111111111111111111</t>
    <phoneticPr fontId="1" type="noConversion"/>
  </si>
  <si>
    <t>第一天赋选择</t>
    <phoneticPr fontId="1" type="noConversion"/>
  </si>
  <si>
    <t>等级</t>
    <phoneticPr fontId="1" type="noConversion"/>
  </si>
  <si>
    <t>等级</t>
    <phoneticPr fontId="1" type="noConversion"/>
  </si>
  <si>
    <t>001000111011111111011011111111110110000000000</t>
    <phoneticPr fontId="1" type="noConversion"/>
  </si>
  <si>
    <t>第一天赋板</t>
    <phoneticPr fontId="1" type="noConversion"/>
  </si>
  <si>
    <t>第一天赋板索引</t>
    <phoneticPr fontId="1" type="noConversion"/>
  </si>
  <si>
    <t>天赋字串</t>
    <phoneticPr fontId="1" type="noConversion"/>
  </si>
  <si>
    <t>天赋ID索引</t>
    <phoneticPr fontId="1" type="noConversion"/>
  </si>
  <si>
    <t>天赋等级索引</t>
    <phoneticPr fontId="1" type="noConversion"/>
  </si>
  <si>
    <t>索引位置</t>
    <phoneticPr fontId="1" type="noConversion"/>
  </si>
  <si>
    <t>天赋词条</t>
    <phoneticPr fontId="1" type="noConversion"/>
  </si>
  <si>
    <t>最小值</t>
  </si>
  <si>
    <t>最大值</t>
  </si>
  <si>
    <t>Level</t>
  </si>
  <si>
    <t>Weight</t>
  </si>
  <si>
    <t>固有词缀</t>
  </si>
  <si>
    <t>+2英雄特性等级</t>
  </si>
  <si>
    <t>英雄特性等级</t>
  </si>
  <si>
    <t>86</t>
  </si>
  <si>
    <t>103</t>
  </si>
  <si>
    <t>+(18–22)% 移动速度</t>
  </si>
  <si>
    <t>+(2–4)% 火焰抗性上限</t>
  </si>
  <si>
    <t>+(2–4)% 冰冷抗性上限</t>
  </si>
  <si>
    <t>+(2–4)% 闪电抗性上限</t>
  </si>
  <si>
    <t>+(2–4)% 腐蚀抗性上限</t>
  </si>
  <si>
    <t>+30% 技能范围</t>
  </si>
  <si>
    <t>615</t>
  </si>
  <si>
    <t>+23% 技能范围</t>
  </si>
  <si>
    <t>82</t>
  </si>
  <si>
    <t>1229</t>
  </si>
  <si>
    <t>+15% 技能范围</t>
  </si>
  <si>
    <t>4612</t>
  </si>
  <si>
    <t>+(28–31)% 暴击伤害</t>
  </si>
  <si>
    <t>+(20–26)% 暴击伤害</t>
  </si>
  <si>
    <t>+(12–18)% 暴击伤害</t>
  </si>
  <si>
    <t>+30% 投射物速度</t>
  </si>
  <si>
    <t>+24% 投射物速度</t>
  </si>
  <si>
    <t>+16% 投射物速度</t>
  </si>
  <si>
    <t>+80% 暴击值</t>
  </si>
  <si>
    <t>+60% 暴击值</t>
  </si>
  <si>
    <t>+40% 暴击值</t>
  </si>
  <si>
    <t>+16% 攻击速度</t>
  </si>
  <si>
    <t>+10% 攻击速度</t>
  </si>
  <si>
    <t>+6% 攻击速度</t>
  </si>
  <si>
    <t>+16% 施法速度</t>
  </si>
  <si>
    <t>+10% 施法速度</t>
  </si>
  <si>
    <t>+6% 施法速度</t>
  </si>
  <si>
    <t>+(20–30)%加剧效果</t>
  </si>
  <si>
    <t>+(14–18)%加剧效果</t>
  </si>
  <si>
    <t>+(10–12)%加剧效果</t>
  </si>
  <si>
    <t>+(24–32)%收割冷却回复速度</t>
  </si>
  <si>
    <t>+(14–22)%收割冷却回复速度</t>
  </si>
  <si>
    <t>+(10–12)%收割冷却回复速度</t>
  </si>
  <si>
    <t>+(28–31)% 召唤物暴击伤害</t>
  </si>
  <si>
    <t>+(20–26)% 召唤物暴击伤害</t>
  </si>
  <si>
    <t>+(12–18)% 召唤物暴击伤害</t>
  </si>
  <si>
    <t>+80% 召唤物暴击值</t>
  </si>
  <si>
    <t>+60% 召唤物暴击值</t>
  </si>
  <si>
    <t>+40% 召唤物暴击值</t>
  </si>
  <si>
    <t>+16% 召唤物攻击速度</t>
  </si>
  <si>
    <t>+10% 召唤物攻击速度</t>
  </si>
  <si>
    <t>+6% 召唤物攻击速度</t>
  </si>
  <si>
    <t>+16% 召唤物施法速度</t>
  </si>
  <si>
    <t>召唤物施法速度</t>
  </si>
  <si>
    <t>+10% 召唤物施法速度</t>
  </si>
  <si>
    <t>+6% 召唤物施法速度</t>
  </si>
  <si>
    <t>+(44–52)% 召唤物伤害</t>
  </si>
  <si>
    <t>1333</t>
  </si>
  <si>
    <t>+(30–42)% 召唤物伤害</t>
  </si>
  <si>
    <t>2664</t>
  </si>
  <si>
    <t>+(20–28)% 召唤物伤害</t>
  </si>
  <si>
    <t>9992</t>
  </si>
  <si>
    <t>+(15–21)% 攻击格挡率</t>
  </si>
  <si>
    <t>+(10–14)% 攻击格挡率</t>
  </si>
  <si>
    <t>+(6–9)% 攻击格挡率</t>
  </si>
  <si>
    <t>+(15–21)% 法术格挡率</t>
  </si>
  <si>
    <t>+(10–14)% 法术格挡率</t>
  </si>
  <si>
    <t>+(6–9)% 法术格挡率</t>
  </si>
  <si>
    <t>+(44–52)% 伤害</t>
  </si>
  <si>
    <t>+(30–42)% 伤害</t>
  </si>
  <si>
    <t>+(20–28)% 伤害</t>
  </si>
  <si>
    <t>+(10–14)% 最大生命</t>
  </si>
  <si>
    <t>+(6–8)% 最大生命</t>
  </si>
  <si>
    <t>+(4–6)% 最大生命</t>
  </si>
  <si>
    <t>+(10–14)% 最大护盾</t>
  </si>
  <si>
    <t>+(6–8)% 最大护盾</t>
  </si>
  <si>
    <t>+(4–6)% 最大护盾</t>
  </si>
  <si>
    <t>+(30–42)% 护甲值</t>
  </si>
  <si>
    <t>+(20–28)% 护甲值</t>
  </si>
  <si>
    <t>+(12–18)% 护甲值</t>
  </si>
  <si>
    <t>+(30–42)% 闪避值</t>
  </si>
  <si>
    <t>+(20–28)% 闪避值</t>
  </si>
  <si>
    <t>+(12–18)% 闪避值</t>
  </si>
  <si>
    <t>随机词缀</t>
  </si>
  <si>
    <t>0</t>
  </si>
  <si>
    <t>+39% 技能范围</t>
  </si>
  <si>
    <t>1000</t>
  </si>
  <si>
    <t>2000</t>
  </si>
  <si>
    <t>3000</t>
  </si>
  <si>
    <t>4000</t>
  </si>
  <si>
    <t>+52% 投射物速度</t>
  </si>
  <si>
    <t>+40% 投射物速度</t>
  </si>
  <si>
    <t>+20% 投射物速度</t>
  </si>
  <si>
    <t>+(26–40)%加剧效果</t>
  </si>
  <si>
    <t>+(26–40)%收割冷却回复速度</t>
  </si>
  <si>
    <t>+(20–30)%收割冷却回复速度</t>
  </si>
  <si>
    <t>+(14–18)%收割冷却回复速度</t>
  </si>
  <si>
    <t>+(14–20)% 最大生命</t>
  </si>
  <si>
    <t>2167</t>
  </si>
  <si>
    <t>+(10–16)% 最大生命</t>
  </si>
  <si>
    <t>4333</t>
  </si>
  <si>
    <t>6500</t>
  </si>
  <si>
    <t>8667</t>
  </si>
  <si>
    <t>+(14–20)% 最大护盾</t>
  </si>
  <si>
    <t>+(10–16)% 最大护盾</t>
  </si>
  <si>
    <t>+(40–46)% 护甲值</t>
  </si>
  <si>
    <t>+(30–36)% 护甲值</t>
  </si>
  <si>
    <t>+(40–46)% 闪避值</t>
  </si>
  <si>
    <t>+(30–36)% 闪避值</t>
  </si>
  <si>
    <t>+(46–58)% 攻击暴击伤害</t>
  </si>
  <si>
    <t>+(36–44)% 攻击暴击伤害</t>
  </si>
  <si>
    <t>+(26–34)% 攻击暴击伤害</t>
  </si>
  <si>
    <t>+(16–24)% 攻击暴击伤害</t>
  </si>
  <si>
    <t>+(46–58)% 法术暴击伤害</t>
  </si>
  <si>
    <t>+(36–44)% 法术暴击伤害</t>
  </si>
  <si>
    <t>+(26–34)% 法术暴击伤害</t>
  </si>
  <si>
    <t>+(16–24)% 法术暴击伤害</t>
  </si>
  <si>
    <t>+(55–70)% 物理技能暴击伤害</t>
  </si>
  <si>
    <t>物理技能暴击伤害</t>
  </si>
  <si>
    <t>+(43–53)% 物理技能暴击伤害</t>
  </si>
  <si>
    <t>+(31–41)% 物理技能暴击伤害</t>
  </si>
  <si>
    <t>+(19–29)% 物理技能暴击伤害</t>
  </si>
  <si>
    <t>+(55–70)% 火焰技能暴击伤害</t>
  </si>
  <si>
    <t>火焰技能暴击伤害</t>
  </si>
  <si>
    <t>+(43–53)% 火焰技能暴击伤害</t>
  </si>
  <si>
    <t>+(31–41)% 火焰技能暴击伤害</t>
  </si>
  <si>
    <t>+(19–29)% 火焰技能暴击伤害</t>
  </si>
  <si>
    <t>+(55–70)% 冰冷技能暴击伤害</t>
  </si>
  <si>
    <t>冰冷技能暴击伤害</t>
  </si>
  <si>
    <t>+(43–53)% 冰冷技能暴击伤害</t>
  </si>
  <si>
    <t>+(31–41)% 冰冷技能暴击伤害</t>
  </si>
  <si>
    <t>+(19–29)% 冰冷技能暴击伤害</t>
  </si>
  <si>
    <t>+(55–70)% 闪电技能暴击伤害</t>
  </si>
  <si>
    <t>闪电技能暴击伤害</t>
  </si>
  <si>
    <t>+(43–53)% 闪电技能暴击伤害</t>
  </si>
  <si>
    <t>+(31–41)% 闪电技能暴击伤害</t>
  </si>
  <si>
    <t>+(19–29)% 闪电技能暴击伤害</t>
  </si>
  <si>
    <t>+(55–70)% 腐蚀技能暴击伤害</t>
  </si>
  <si>
    <t>腐蚀技能暴击伤害</t>
  </si>
  <si>
    <t>+(43–53)% 腐蚀技能暴击伤害</t>
  </si>
  <si>
    <t>+(31–41)% 腐蚀技能暴击伤害</t>
  </si>
  <si>
    <t>+(19–29)% 腐蚀技能暴击伤害</t>
  </si>
  <si>
    <t>+(55–70)% 召唤物暴击伤害</t>
  </si>
  <si>
    <t>+(43–53)% 召唤物暴击伤害</t>
  </si>
  <si>
    <t>+(31–41)% 召唤物暴击伤害</t>
  </si>
  <si>
    <t>+(19–29)% 召唤物暴击伤害</t>
  </si>
  <si>
    <t>+104% 攻击暴击值</t>
  </si>
  <si>
    <t>+80% 攻击暴击值</t>
  </si>
  <si>
    <t>+60% 攻击暴击值</t>
  </si>
  <si>
    <t>+40% 攻击暴击值</t>
  </si>
  <si>
    <t>+104% 法术暴击值</t>
  </si>
  <si>
    <t>法术暴击值</t>
  </si>
  <si>
    <t>+80% 法术暴击值</t>
  </si>
  <si>
    <t>+60% 法术暴击值</t>
  </si>
  <si>
    <t>+40% 法术暴击值</t>
  </si>
  <si>
    <t>+104% 召唤物暴击值</t>
  </si>
  <si>
    <t>+18% 攻击与施法速度+18% 召唤物攻击与施法速度</t>
  </si>
  <si>
    <t>+14% 攻击与施法速度+14% 召唤物攻击与施法速度</t>
  </si>
  <si>
    <t>+10% 攻击与施法速度+10% 召唤物攻击与施法速度</t>
  </si>
  <si>
    <t>+6% 攻击与施法速度+6% 召唤物攻击与施法速度</t>
  </si>
  <si>
    <t>+(58–68)% 攻击伤害</t>
  </si>
  <si>
    <t>+(44–52)% 攻击伤害</t>
  </si>
  <si>
    <t>+(30–42)% 攻击伤害</t>
  </si>
  <si>
    <t>+(20–28)% 攻击伤害</t>
  </si>
  <si>
    <t>+(58–68)% 法术伤害</t>
  </si>
  <si>
    <t>+(44–52)% 法术伤害</t>
  </si>
  <si>
    <t>+(30–42)% 法术伤害</t>
  </si>
  <si>
    <t>+(20–28)% 法术伤害</t>
  </si>
  <si>
    <t>+(58–68)% 物理伤害</t>
  </si>
  <si>
    <t>+(44–52)% 物理伤害</t>
  </si>
  <si>
    <t>+(30–42)% 物理伤害</t>
  </si>
  <si>
    <t>+(20–28)% 物理伤害</t>
  </si>
  <si>
    <t>+(58–68)% 冰冷伤害</t>
  </si>
  <si>
    <t>+(44–52)% 冰冷伤害</t>
  </si>
  <si>
    <t>+(30–42)% 冰冷伤害</t>
  </si>
  <si>
    <t>+(20–28)% 冰冷伤害</t>
  </si>
  <si>
    <t>+(58–68)% 火焰伤害</t>
  </si>
  <si>
    <t>+(44–52)% 火焰伤害</t>
  </si>
  <si>
    <t>+(30–42)% 火焰伤害</t>
  </si>
  <si>
    <t>+(20–28)% 火焰伤害</t>
  </si>
  <si>
    <t>+(58–68)% 闪电伤害</t>
  </si>
  <si>
    <t>+(44–52)% 闪电伤害</t>
  </si>
  <si>
    <t>+(30–42)% 闪电伤害</t>
  </si>
  <si>
    <t>+(20–28)% 闪电伤害</t>
  </si>
  <si>
    <t>+(58–68)% 腐蚀伤害</t>
  </si>
  <si>
    <t>+(44–52)% 腐蚀伤害</t>
  </si>
  <si>
    <t>+(30–42)% 腐蚀伤害</t>
  </si>
  <si>
    <t>+(20–28)% 腐蚀伤害</t>
  </si>
  <si>
    <t>+(58–68)% 持续伤害</t>
  </si>
  <si>
    <t>+(44–52)% 持续伤害</t>
  </si>
  <si>
    <t>+(30–42)% 持续伤害</t>
  </si>
  <si>
    <t>+(20–28)% 持续伤害</t>
  </si>
  <si>
    <t>+(58–68)% 召唤物伤害</t>
  </si>
  <si>
    <t>+(21–31)% 攻击格挡率</t>
  </si>
  <si>
    <t>+(16–24)% 攻击格挡率</t>
  </si>
  <si>
    <t>+(11–16)% 攻击格挡率</t>
  </si>
  <si>
    <t>+(7–11)% 攻击格挡率</t>
  </si>
  <si>
    <t>+(21–31)% 法术格挡率</t>
  </si>
  <si>
    <t>+(16–24)% 法术格挡率</t>
  </si>
  <si>
    <t>+(11–16)% 法术格挡率</t>
  </si>
  <si>
    <t>+(7–11)% 法术格挡率</t>
  </si>
  <si>
    <t>+(18–23)%魔灵之源效果</t>
  </si>
  <si>
    <t>+(14–18)%魔灵之源效果</t>
  </si>
  <si>
    <t>+(9–12)%魔灵之源效果</t>
  </si>
  <si>
    <t>+(6–8)%魔灵之源效果</t>
  </si>
  <si>
    <t>101011111111111111111111111111111111111111111</t>
    <phoneticPr fontId="1" type="noConversion"/>
  </si>
  <si>
    <t>101011111111111111111111111111111111111111101</t>
    <phoneticPr fontId="1" type="noConversion"/>
  </si>
  <si>
    <t/>
  </si>
  <si>
    <t>001000111011111111111101011111111110000000000</t>
    <phoneticPr fontId="1" type="noConversion"/>
  </si>
  <si>
    <t>101011111111111111111111111111011101111111111</t>
    <phoneticPr fontId="1" type="noConversion"/>
  </si>
  <si>
    <t>001000111011111111110111111111110110000000000</t>
    <phoneticPr fontId="1" type="noConversion"/>
  </si>
  <si>
    <t>001000111011111111111111011111111110000000000</t>
    <phoneticPr fontId="1" type="noConversion"/>
  </si>
  <si>
    <t>001000111011111111111111011111110110000000000</t>
    <phoneticPr fontId="1" type="noConversion"/>
  </si>
  <si>
    <t>001000111011111111111111111111111110000000000</t>
    <phoneticPr fontId="1" type="noConversion"/>
  </si>
  <si>
    <t>101011111111111111110111111111111011111111011</t>
    <phoneticPr fontId="1" type="noConversion"/>
  </si>
  <si>
    <t>101011111111111111111111110111111111111111111</t>
    <phoneticPr fontId="1" type="noConversion"/>
  </si>
  <si>
    <t>101011111111111111111111110111111111111101011</t>
    <phoneticPr fontId="1" type="noConversion"/>
  </si>
  <si>
    <t>101011111111111111111111111111101111111111011</t>
    <phoneticPr fontId="1" type="noConversion"/>
  </si>
  <si>
    <t>101011111111111111111111111111111101111111011</t>
    <phoneticPr fontId="1" type="noConversion"/>
  </si>
  <si>
    <t>101011111111111111110111010111111111111111011</t>
    <phoneticPr fontId="1" type="noConversion"/>
  </si>
  <si>
    <t>101011111111111111011111111111111111111111111</t>
    <phoneticPr fontId="1" type="noConversion"/>
  </si>
  <si>
    <t>101011111111111111111111111111011111111111111</t>
    <phoneticPr fontId="1" type="noConversion"/>
  </si>
  <si>
    <t>词条ID</t>
    <phoneticPr fontId="1" type="noConversion"/>
  </si>
  <si>
    <t>词条原始文本</t>
    <phoneticPr fontId="1" type="noConversion"/>
  </si>
  <si>
    <t>随机词缀</t>
    <phoneticPr fontId="1" type="noConversion"/>
  </si>
  <si>
    <t>固有词缀</t>
    <phoneticPr fontId="1" type="noConversion"/>
  </si>
  <si>
    <t>最小值</t>
    <phoneticPr fontId="1" type="noConversion"/>
  </si>
  <si>
    <t>最大值</t>
    <phoneticPr fontId="1" type="noConversion"/>
  </si>
  <si>
    <t>中分类</t>
    <phoneticPr fontId="1" type="noConversion"/>
  </si>
  <si>
    <t>大分类</t>
    <phoneticPr fontId="1" type="noConversion"/>
  </si>
  <si>
    <t>固有词缀表</t>
    <phoneticPr fontId="1" type="noConversion"/>
  </si>
  <si>
    <t>词缀类型</t>
    <phoneticPr fontId="1" type="noConversion"/>
  </si>
  <si>
    <t>随机词缀表</t>
    <phoneticPr fontId="1" type="noConversion"/>
  </si>
  <si>
    <t>基础词缀表</t>
    <phoneticPr fontId="1" type="noConversion"/>
  </si>
  <si>
    <t>手动填写</t>
    <phoneticPr fontId="1" type="noConversion"/>
  </si>
  <si>
    <t>词缀值</t>
    <phoneticPr fontId="1" type="noConversion"/>
  </si>
  <si>
    <t>T级</t>
    <phoneticPr fontId="1" type="noConversion"/>
  </si>
  <si>
    <t>至臻</t>
  </si>
  <si>
    <t>追忆品质</t>
    <phoneticPr fontId="1" type="noConversion"/>
  </si>
  <si>
    <t>本源的追忆(45)</t>
    <phoneticPr fontId="1" type="noConversion"/>
  </si>
  <si>
    <t>移动速度</t>
    <phoneticPr fontId="1" type="noConversion"/>
  </si>
  <si>
    <t>36.0%</t>
  </si>
  <si>
    <t>44.0%</t>
  </si>
  <si>
    <t>12.0%</t>
  </si>
  <si>
    <t>14.7%</t>
  </si>
  <si>
    <t>8.2%</t>
  </si>
  <si>
    <t>10.0%</t>
  </si>
  <si>
    <t>108.0%</t>
  </si>
  <si>
    <t>132.0%</t>
  </si>
  <si>
    <t>24.7%</t>
  </si>
  <si>
    <t>30.0%</t>
  </si>
  <si>
    <t>本源的追忆</t>
  </si>
  <si>
    <t>守己的追忆</t>
  </si>
  <si>
    <t>奋进的追忆</t>
  </si>
  <si>
    <t>卓越</t>
    <phoneticPr fontId="1" type="noConversion"/>
  </si>
  <si>
    <t>至臻</t>
    <phoneticPr fontId="1" type="noConversion"/>
  </si>
  <si>
    <t>+90力量</t>
  </si>
  <si>
    <t>+110力量</t>
  </si>
  <si>
    <t>+90敏捷</t>
  </si>
  <si>
    <t>+110敏捷</t>
  </si>
  <si>
    <t>+90智慧</t>
  </si>
  <si>
    <t>+110智慧</t>
  </si>
  <si>
    <t>+108% 伤害</t>
  </si>
  <si>
    <t>+132% 伤害</t>
  </si>
  <si>
    <t>+108% 召唤物伤害</t>
  </si>
  <si>
    <t>+132% 召唤物伤害</t>
  </si>
  <si>
    <t>+330最大生命</t>
  </si>
  <si>
    <t>+403最大生命</t>
  </si>
  <si>
    <t>+180最大魔力</t>
  </si>
  <si>
    <t>+220最大魔力</t>
  </si>
  <si>
    <t>+4320护甲值</t>
  </si>
  <si>
    <t>+5280护甲值</t>
  </si>
  <si>
    <t>+4320闪避值</t>
  </si>
  <si>
    <t>+5280闪避值</t>
  </si>
  <si>
    <t>+525最大护盾</t>
  </si>
  <si>
    <t>+642最大护盾</t>
  </si>
  <si>
    <t>+36% 攻击速度</t>
  </si>
  <si>
    <t>+44% 攻击速度</t>
  </si>
  <si>
    <t>+36% 施法速度</t>
  </si>
  <si>
    <t>+44% 施法速度</t>
  </si>
  <si>
    <t>24.7% 移动速度</t>
    <phoneticPr fontId="1" type="noConversion"/>
  </si>
  <si>
    <t>+30% 移动速度</t>
  </si>
  <si>
    <t>+36% 召唤物攻击速度</t>
  </si>
  <si>
    <t>+44% 召唤物攻击速度</t>
  </si>
  <si>
    <t>+36% 召唤物施法速度</t>
  </si>
  <si>
    <t>+44% 召唤物施法速度</t>
  </si>
  <si>
    <t>子ID</t>
    <phoneticPr fontId="1" type="noConversion"/>
  </si>
  <si>
    <t>词条原始文本</t>
    <phoneticPr fontId="1" type="noConversion"/>
  </si>
  <si>
    <t>第二天赋板</t>
    <phoneticPr fontId="1" type="noConversion"/>
  </si>
  <si>
    <t>天赋类型</t>
    <phoneticPr fontId="1" type="noConversion"/>
  </si>
  <si>
    <t>追忆索引</t>
    <phoneticPr fontId="1" type="noConversion"/>
  </si>
  <si>
    <t>追忆属性</t>
    <phoneticPr fontId="1" type="noConversion"/>
  </si>
  <si>
    <t>神格石板属性</t>
    <phoneticPr fontId="1" type="noConversion"/>
  </si>
  <si>
    <t>中型天赋</t>
    <phoneticPr fontId="1" type="noConversion"/>
  </si>
  <si>
    <t>天赋类型</t>
    <phoneticPr fontId="1" type="noConversion"/>
  </si>
  <si>
    <t>小型天赋</t>
    <phoneticPr fontId="1" type="noConversion"/>
  </si>
  <si>
    <t>传奇中型天赋</t>
    <phoneticPr fontId="1" type="noConversion"/>
  </si>
  <si>
    <t>天赋词条</t>
    <phoneticPr fontId="1" type="noConversion"/>
  </si>
  <si>
    <t>石板1</t>
    <phoneticPr fontId="1" type="noConversion"/>
  </si>
  <si>
    <t>第三天赋板</t>
    <phoneticPr fontId="1" type="noConversion"/>
  </si>
  <si>
    <t>词条原始文本</t>
  </si>
  <si>
    <t>组合key</t>
    <phoneticPr fontId="1" type="noConversion"/>
  </si>
  <si>
    <t>天赋板</t>
    <phoneticPr fontId="1" type="noConversion"/>
  </si>
  <si>
    <t>石板2</t>
    <phoneticPr fontId="1" type="noConversion"/>
  </si>
  <si>
    <t>石板3</t>
    <phoneticPr fontId="1" type="noConversion"/>
  </si>
  <si>
    <t>石板4</t>
    <phoneticPr fontId="1" type="noConversion"/>
  </si>
  <si>
    <t>石板5</t>
    <phoneticPr fontId="1" type="noConversion"/>
  </si>
  <si>
    <t>石板6</t>
    <phoneticPr fontId="1" type="noConversion"/>
  </si>
  <si>
    <t>石板8</t>
    <phoneticPr fontId="1" type="noConversion"/>
  </si>
  <si>
    <t>石板7</t>
    <phoneticPr fontId="1" type="noConversion"/>
  </si>
  <si>
    <t>石板9</t>
    <phoneticPr fontId="1" type="noConversion"/>
  </si>
  <si>
    <t>天赋词条</t>
    <phoneticPr fontId="1" type="noConversion"/>
  </si>
  <si>
    <t>第二天赋选择</t>
    <phoneticPr fontId="1" type="noConversion"/>
  </si>
  <si>
    <t>需要点数</t>
    <phoneticPr fontId="1" type="noConversion"/>
  </si>
  <si>
    <t>第三天赋选择</t>
    <phoneticPr fontId="1" type="noConversion"/>
  </si>
  <si>
    <t>第二天赋板索引</t>
    <phoneticPr fontId="1" type="noConversion"/>
  </si>
  <si>
    <t>第三天赋板索引</t>
    <phoneticPr fontId="1" type="noConversion"/>
  </si>
  <si>
    <t>等级</t>
    <phoneticPr fontId="1" type="noConversion"/>
  </si>
  <si>
    <t>等级</t>
    <phoneticPr fontId="1" type="noConversion"/>
  </si>
  <si>
    <t>神格石板</t>
    <phoneticPr fontId="1" type="noConversion"/>
  </si>
  <si>
    <t>数值</t>
    <phoneticPr fontId="1" type="noConversion"/>
  </si>
  <si>
    <t>数值</t>
    <phoneticPr fontId="1" type="noConversion"/>
  </si>
  <si>
    <t>数值</t>
    <phoneticPr fontId="1" type="noConversion"/>
  </si>
  <si>
    <t>等级</t>
    <phoneticPr fontId="1" type="noConversion"/>
  </si>
  <si>
    <t>等级</t>
    <phoneticPr fontId="1" type="noConversion"/>
  </si>
  <si>
    <t>等级</t>
    <phoneticPr fontId="1" type="noConversion"/>
  </si>
  <si>
    <t>v1.01</t>
    <phoneticPr fontId="1" type="noConversion"/>
  </si>
  <si>
    <t>简易数值设定</t>
    <phoneticPr fontId="1" type="noConversion"/>
  </si>
  <si>
    <t>天赋，追忆基本数据导入
天赋选择，追忆石板属性选择功能
第一级数据汇总</t>
    <phoneticPr fontId="1" type="noConversion"/>
  </si>
  <si>
    <t>v1.10b</t>
    <phoneticPr fontId="1" type="noConversion"/>
  </si>
  <si>
    <t>平均</t>
  </si>
  <si>
    <t>守己的追忆(60)</t>
    <phoneticPr fontId="1" type="noConversion"/>
  </si>
  <si>
    <t>追忆品质</t>
    <phoneticPr fontId="1" type="noConversion"/>
  </si>
  <si>
    <t>等级</t>
    <phoneticPr fontId="1" type="noConversion"/>
  </si>
  <si>
    <t>词缀类型</t>
    <phoneticPr fontId="1" type="noConversion"/>
  </si>
  <si>
    <t>词缀值</t>
    <phoneticPr fontId="1" type="noConversion"/>
  </si>
  <si>
    <t>手动填写</t>
    <phoneticPr fontId="1" type="noConversion"/>
  </si>
  <si>
    <t>T级</t>
    <phoneticPr fontId="1" type="noConversion"/>
  </si>
  <si>
    <t>词缀类型</t>
    <phoneticPr fontId="1" type="noConversion"/>
  </si>
  <si>
    <t>词缀值</t>
    <phoneticPr fontId="1" type="noConversion"/>
  </si>
  <si>
    <t>固有词缀</t>
    <phoneticPr fontId="1" type="noConversion"/>
  </si>
  <si>
    <t>随机词缀</t>
    <phoneticPr fontId="1" type="noConversion"/>
  </si>
  <si>
    <t>随机词缀</t>
    <phoneticPr fontId="1" type="noConversion"/>
  </si>
  <si>
    <t>奋进的追忆(75)</t>
    <phoneticPr fontId="1" type="noConversion"/>
  </si>
  <si>
    <t>追忆品质</t>
    <phoneticPr fontId="1" type="noConversion"/>
  </si>
  <si>
    <t>等级</t>
    <phoneticPr fontId="1" type="noConversion"/>
  </si>
  <si>
    <t>词缀类型</t>
    <phoneticPr fontId="1" type="noConversion"/>
  </si>
  <si>
    <t>词缀值</t>
    <phoneticPr fontId="1" type="noConversion"/>
  </si>
  <si>
    <t>词缀类型</t>
    <phoneticPr fontId="1" type="noConversion"/>
  </si>
  <si>
    <t>词缀值</t>
    <phoneticPr fontId="1" type="noConversion"/>
  </si>
  <si>
    <t>手动填写</t>
    <phoneticPr fontId="1" type="noConversion"/>
  </si>
  <si>
    <t>固有词缀</t>
    <phoneticPr fontId="1" type="noConversion"/>
  </si>
  <si>
    <t>随机词缀</t>
    <phoneticPr fontId="1" type="noConversion"/>
  </si>
  <si>
    <t>ID</t>
  </si>
  <si>
    <t>子ID</t>
  </si>
  <si>
    <t>+12%光环效果</t>
  </si>
  <si>
    <t>+9%光环效果</t>
  </si>
  <si>
    <t>+5%光环效果</t>
  </si>
  <si>
    <t>+1%光环效果</t>
  </si>
  <si>
    <t>+12%光环技能魔力封印补偿</t>
  </si>
  <si>
    <t>光环技能魔力封印补偿</t>
  </si>
  <si>
    <t>+8%光环技能魔力封印补偿</t>
  </si>
  <si>
    <t>+4%光环技能魔力封印补偿</t>
  </si>
  <si>
    <t>+2%光环技能魔力封印补偿</t>
  </si>
  <si>
    <t>战吼持续期间，每击败战吼增益层数的数量的敌人，刷新战吼技能的冷却时间</t>
  </si>
  <si>
    <t>+(36–40)%战吼释放速度</t>
  </si>
  <si>
    <t>战吼释放速度</t>
  </si>
  <si>
    <t>36%</t>
  </si>
  <si>
    <t>40%</t>
  </si>
  <si>
    <t>+(25–30)%战吼释放速度</t>
  </si>
  <si>
    <t>30%</t>
  </si>
  <si>
    <t>+(15–16)%战吼释放速度</t>
  </si>
  <si>
    <t>+(6–7)%战吼释放速度</t>
  </si>
  <si>
    <t>6%</t>
  </si>
  <si>
    <t>7%</t>
  </si>
  <si>
    <t>近战技能击中敌人时，+20%几率触发10等级的冲锋战吼，间隔8秒</t>
  </si>
  <si>
    <t>近战技能击中敌人时，+20%几率触发10等级的暴怒战吼，间隔8秒</t>
  </si>
  <si>
    <t>近战技能击中敌人时，+20%几率触发10等级的狂猛战吼，间隔8秒</t>
  </si>
  <si>
    <t>+(44–48)%战吼范围</t>
  </si>
  <si>
    <t>战吼范围</t>
  </si>
  <si>
    <t>44%</t>
  </si>
  <si>
    <t>48%</t>
  </si>
  <si>
    <t>+(32–35)%战吼范围</t>
  </si>
  <si>
    <t>32%</t>
  </si>
  <si>
    <t>+(22–25)%战吼范围</t>
  </si>
  <si>
    <t>22%</t>
  </si>
  <si>
    <t>+(11–13)%战吼范围</t>
  </si>
  <si>
    <t>11%</t>
  </si>
  <si>
    <t>13%</t>
  </si>
  <si>
    <t>触发技能时，+20%几率获得1层随机祝福</t>
  </si>
  <si>
    <t>+(26–30)%被触发技能的范围</t>
  </si>
  <si>
    <t>被触发技能的范围</t>
  </si>
  <si>
    <t>26%</t>
  </si>
  <si>
    <t>+(21–25)%被触发技能的范围</t>
  </si>
  <si>
    <t>21%</t>
  </si>
  <si>
    <t>+(16–20)%被触发技能的范围</t>
  </si>
  <si>
    <t>+(10–15)%被触发技能的范围</t>
  </si>
  <si>
    <t>+12%被触发技能的效果持续时间</t>
  </si>
  <si>
    <t>被触发技能的效果持续时间</t>
  </si>
  <si>
    <t>+(55–60)%被触发技能的伤害</t>
  </si>
  <si>
    <t>55%</t>
  </si>
  <si>
    <t>60%</t>
  </si>
  <si>
    <t>+(44–48)%被触发技能的伤害</t>
  </si>
  <si>
    <t>+(30–33)%被触发技能的伤害</t>
  </si>
  <si>
    <t>33%</t>
  </si>
  <si>
    <t>+(18–22)%被触发技能的伤害</t>
  </si>
  <si>
    <t>18%</t>
  </si>
  <si>
    <t>最近每触发1次加持效果，+10%加持增益效果，最多加成10次</t>
  </si>
  <si>
    <t>+(44–48)%加持技能伤害</t>
  </si>
  <si>
    <t>加持技能伤害</t>
  </si>
  <si>
    <t>+(30–33)%加持技能伤害</t>
  </si>
  <si>
    <t>+(18–22)%加持技能伤害</t>
  </si>
  <si>
    <t>+(10–12)%加持技能伤害</t>
  </si>
  <si>
    <t>12%</t>
  </si>
  <si>
    <t>+12%加持技能魔力封印补偿</t>
  </si>
  <si>
    <t>加持技能魔力封印补偿</t>
  </si>
  <si>
    <t>+30%加持的增益效果</t>
  </si>
  <si>
    <t>加持的增益效果</t>
  </si>
  <si>
    <t>+20%加持的增益效果</t>
  </si>
  <si>
    <t>+10%加持的增益效果</t>
  </si>
  <si>
    <t>+5%加持的增益效果</t>
  </si>
  <si>
    <t>+1引导层数下限</t>
  </si>
  <si>
    <t>引导层数下限</t>
  </si>
  <si>
    <t>每有1引导层数，+8%引导技能伤害</t>
  </si>
  <si>
    <t>+20%引导技能攻击与施法速度</t>
  </si>
  <si>
    <t>+15%引导技能攻击与施法速度</t>
  </si>
  <si>
    <t>+10%引导技能攻击与施法速度</t>
  </si>
  <si>
    <t>+5%引导技能攻击与施法速度</t>
  </si>
  <si>
    <t>主手武器附加40-45点物理伤害</t>
  </si>
  <si>
    <t>+(44–48)%物理伤害</t>
  </si>
  <si>
    <t>+(30–33)%物理伤害</t>
  </si>
  <si>
    <t>+(18–22)%物理伤害</t>
  </si>
  <si>
    <t>+(11–12)%物理伤害</t>
  </si>
  <si>
    <t>额外+12%物理伤害</t>
  </si>
  <si>
    <t>额外物理伤害</t>
  </si>
  <si>
    <t>+30%物理技能范围</t>
  </si>
  <si>
    <t>物理技能范围</t>
  </si>
  <si>
    <t>+20%物理技能范围</t>
  </si>
  <si>
    <t>+15%物理技能范围</t>
  </si>
  <si>
    <t>+10%物理技能范围</t>
  </si>
  <si>
    <t>+30%麻痹几率,+24%麻痹效果</t>
  </si>
  <si>
    <t>+(44–48)%闪电伤害</t>
  </si>
  <si>
    <t>+(30–33)%闪电伤害</t>
  </si>
  <si>
    <t>+(18–22)%闪电伤害</t>
  </si>
  <si>
    <t>+(11–12)%闪电伤害</t>
  </si>
  <si>
    <t>额外+12%闪电伤害</t>
  </si>
  <si>
    <t>额外闪电伤害</t>
  </si>
  <si>
    <t>+30%闪电技能范围</t>
  </si>
  <si>
    <t>闪电技能范围</t>
  </si>
  <si>
    <t>+20%闪电技能范围</t>
  </si>
  <si>
    <t>+15%闪电技能范围</t>
  </si>
  <si>
    <t>对冰封的敌人额外+15%伤害</t>
  </si>
  <si>
    <t>对冰封的敌人额外伤害</t>
  </si>
  <si>
    <t>+(44–48)%冰冷伤害</t>
  </si>
  <si>
    <t>+(30–33)%冰冷伤害</t>
  </si>
  <si>
    <t>+(18–22)%冰冷伤害</t>
  </si>
  <si>
    <t>+(11–12)%冰冷伤害</t>
  </si>
  <si>
    <t>额外+12%冰冷伤害</t>
  </si>
  <si>
    <t>额外冰冷伤害</t>
  </si>
  <si>
    <t>+30%冰冷技能范围</t>
  </si>
  <si>
    <t>冰冷技能范围</t>
  </si>
  <si>
    <t>+20%冰冷技能范围</t>
  </si>
  <si>
    <t>+15%冰冷技能范围</t>
  </si>
  <si>
    <t>额外+12%火焰伤害</t>
  </si>
  <si>
    <t>额外火焰伤害</t>
  </si>
  <si>
    <t>+(44–48)%火焰伤害</t>
  </si>
  <si>
    <t>+(30–33)%火焰伤害</t>
  </si>
  <si>
    <t>+(18–22)%火焰伤害</t>
  </si>
  <si>
    <t>+(11–12)%火焰伤害</t>
  </si>
  <si>
    <t>+(80–100)火焰技能暴击值</t>
  </si>
  <si>
    <t>80</t>
  </si>
  <si>
    <t>+30%火焰技能范围</t>
  </si>
  <si>
    <t>+20%火焰技能范围</t>
  </si>
  <si>
    <t>+15%火焰技能范围</t>
  </si>
  <si>
    <t>每损失1%护盾，+1%腐蚀伤害</t>
  </si>
  <si>
    <t>+(44–48)%腐蚀伤害</t>
  </si>
  <si>
    <t>+(30–33)%腐蚀伤害</t>
  </si>
  <si>
    <t>+(18–22)%腐蚀伤害</t>
  </si>
  <si>
    <t>+(11–12)%腐蚀伤害</t>
  </si>
  <si>
    <t>额外+12%腐蚀伤害</t>
  </si>
  <si>
    <t>+30%腐蚀技能范围</t>
  </si>
  <si>
    <t>腐蚀技能范围</t>
  </si>
  <si>
    <t>+20%腐蚀技能范围</t>
  </si>
  <si>
    <t>+15%腐蚀技能范围</t>
  </si>
  <si>
    <t>+12%技能效果持续时间</t>
  </si>
  <si>
    <t>+8%技能效果持续时间</t>
  </si>
  <si>
    <t>+6%技能效果持续时间</t>
  </si>
  <si>
    <t>最近周围有敌人加剧值到达上限时，移动速度+15%</t>
  </si>
  <si>
    <t>最近周围有敌人加剧值到达上限时，移动速度</t>
  </si>
  <si>
    <t>+(44–48)%持续伤害</t>
  </si>
  <si>
    <t>+(30–33)%持续伤害</t>
  </si>
  <si>
    <t>+(20–22)%持续伤害</t>
  </si>
  <si>
    <t>+(11–12)%持续伤害</t>
  </si>
  <si>
    <t>+(44–48)%影袭技能伤害</t>
  </si>
  <si>
    <t>影袭技能伤害</t>
  </si>
  <si>
    <t>+(30–33)%影袭技能伤害</t>
  </si>
  <si>
    <t>+(18–22)%影袭技能伤害</t>
  </si>
  <si>
    <t>+(11–12)%影袭技能伤害</t>
  </si>
  <si>
    <t>额外+12%影袭技能伤害</t>
  </si>
  <si>
    <t>额外影袭技能伤害</t>
  </si>
  <si>
    <t>+(52–56)%幻影伤害</t>
  </si>
  <si>
    <t>幻影伤害</t>
  </si>
  <si>
    <t>52%</t>
  </si>
  <si>
    <t>56%</t>
  </si>
  <si>
    <t>+(38–40)%幻影伤害</t>
  </si>
  <si>
    <t>38%</t>
  </si>
  <si>
    <t>+(25–28)%幻影伤害</t>
  </si>
  <si>
    <t>28%</t>
  </si>
  <si>
    <t>+(11–13)%幻影伤害</t>
  </si>
  <si>
    <t>+(70–75)%破击技能伤害</t>
  </si>
  <si>
    <t>破击技能伤害</t>
  </si>
  <si>
    <t>75%</t>
  </si>
  <si>
    <t>+(44–48)%破击技能伤害</t>
  </si>
  <si>
    <t>+(30–33)%破击技能伤害</t>
  </si>
  <si>
    <t>+(18–22)%破击技能伤害</t>
  </si>
  <si>
    <t>+(11–12)%破击技能伤害</t>
  </si>
  <si>
    <t>+36%破击蓄能回复速度</t>
  </si>
  <si>
    <t>+(26–30)%破击蓄能回复速度</t>
  </si>
  <si>
    <t>+(18–21)%破击蓄能回复速度</t>
  </si>
  <si>
    <t>+(12–14)%破击蓄能回复速度</t>
  </si>
  <si>
    <t>14%</t>
  </si>
  <si>
    <t>+(70–75)%挥斩技能伤害</t>
  </si>
  <si>
    <t>挥斩技能伤害</t>
  </si>
  <si>
    <t>+(44–48)%挥斩技能伤害</t>
  </si>
  <si>
    <t>+(30–33)%挥斩技能伤害</t>
  </si>
  <si>
    <t>+(18–22)%挥斩技能伤害</t>
  </si>
  <si>
    <t>+(11–12)%挥斩技能伤害</t>
  </si>
  <si>
    <t>+20%斩击几率</t>
  </si>
  <si>
    <t>+10%斩击几率</t>
  </si>
  <si>
    <t>+5%斩击几率</t>
  </si>
  <si>
    <t>+(70–75)%直射投射物伤害</t>
  </si>
  <si>
    <t>直射投射物伤害</t>
  </si>
  <si>
    <t>+(44–48)%直射投射物伤害</t>
  </si>
  <si>
    <t>+(30–33)%直射投射物伤害</t>
  </si>
  <si>
    <t>+(18–22)%直射投射物伤害</t>
  </si>
  <si>
    <t>+(11–12)%直射投射物伤害</t>
  </si>
  <si>
    <t>+1投射物数量</t>
  </si>
  <si>
    <t>投射物数量</t>
  </si>
  <si>
    <t>+75%抛射投射物伤害</t>
  </si>
  <si>
    <t>抛射投射物伤害</t>
  </si>
  <si>
    <t>+(44–48)%抛射投射物伤害</t>
  </si>
  <si>
    <t>+(30–33)%抛射投射物伤害</t>
  </si>
  <si>
    <t>+(18–22)%抛射投射物伤害</t>
  </si>
  <si>
    <t>+(11–12)%抛射投射物伤害</t>
  </si>
  <si>
    <t>+20%抛射投射物技能攻击速度,+20%抛射投射物施法速度</t>
  </si>
  <si>
    <t>抛射投射物技能攻击速度</t>
  </si>
  <si>
    <t>抛射投射物施法速度</t>
  </si>
  <si>
    <t>+10%抛射投射物技能攻击速度,+10%抛射投射物施法速度</t>
  </si>
  <si>
    <t>+5%抛射投射物技能攻击速度,+5%抛射投射物施法速度</t>
  </si>
  <si>
    <t>+(70–75)%坠落投射物伤害</t>
  </si>
  <si>
    <t>坠落投射物伤害</t>
  </si>
  <si>
    <t>+(50–54)%坠落投射物伤害</t>
  </si>
  <si>
    <t>54%</t>
  </si>
  <si>
    <t>+(30–33)%坠落投射物伤害</t>
  </si>
  <si>
    <t>+(18–22)%坠落投射物伤害</t>
  </si>
  <si>
    <t>+(11–13)%坠落投射物伤害</t>
  </si>
  <si>
    <t>释放坠落投射物技能时，+12%几率坠落投射物数量翻倍</t>
  </si>
  <si>
    <t>释放坠落投射物技能时，几率坠落投射物数量翻倍</t>
  </si>
  <si>
    <t>+(44–48)%坠落技能范围</t>
  </si>
  <si>
    <t>坠落技能范围</t>
  </si>
  <si>
    <t>+(30–33)%坠落技能范围</t>
  </si>
  <si>
    <t>+(18–22)%坠落技能范围</t>
  </si>
  <si>
    <t>+(11–13)%坠落技能范围</t>
  </si>
  <si>
    <t>+1射线条数</t>
  </si>
  <si>
    <t>射线条数</t>
  </si>
  <si>
    <t>+(44–48)%射线技能伤害</t>
  </si>
  <si>
    <t>射线技能伤害</t>
  </si>
  <si>
    <t>+(30–33)%射线技能伤害</t>
  </si>
  <si>
    <t>+(18–22)%射线技能伤害</t>
  </si>
  <si>
    <t>+(11–12)%射线技能伤害</t>
  </si>
  <si>
    <t>+50%射线长度,+30%射线技能伤害</t>
  </si>
  <si>
    <t>射线长度</t>
  </si>
  <si>
    <t>射线技能额外+2折射次数</t>
  </si>
  <si>
    <t>射线技能额外折射次数</t>
  </si>
  <si>
    <t>+24%哨卫技能释放频率</t>
  </si>
  <si>
    <t>+(44–48)%哨卫伤害</t>
  </si>
  <si>
    <t>+(30–33)%哨卫伤害</t>
  </si>
  <si>
    <t>+(18–22)%哨卫伤害</t>
  </si>
  <si>
    <t>+(11–13)%哨卫伤害</t>
  </si>
  <si>
    <t>每1一次能够放置的哨卫数量，+25%哨卫伤害</t>
  </si>
  <si>
    <t>+1地面蓄能层数上限</t>
  </si>
  <si>
    <t>地面蓄能层数上限</t>
  </si>
  <si>
    <t>+(44–48)%地面技能伤害</t>
  </si>
  <si>
    <t>+(30–33)%地面技能伤害</t>
  </si>
  <si>
    <t>+(18–22)%地面技能伤害</t>
  </si>
  <si>
    <t>+(11–13)%地面技能伤害</t>
  </si>
  <si>
    <t>+(25–36)%地面蓄能回复速度</t>
  </si>
  <si>
    <t>+(21–24)%地面蓄能回复速度</t>
  </si>
  <si>
    <t>24%</t>
  </si>
  <si>
    <t>+(14–17)%地面蓄能回复速度</t>
  </si>
  <si>
    <t>17%</t>
  </si>
  <si>
    <t>+9%地面蓄能回复速度</t>
  </si>
  <si>
    <t>释放轰炸技能时，有+40%概率该次轰炸技能总波次+1</t>
  </si>
  <si>
    <t>+(44–48)%轰炸技能伤害</t>
  </si>
  <si>
    <t>轰炸技能伤害</t>
  </si>
  <si>
    <t>+(30–33)%轰炸技能伤害</t>
  </si>
  <si>
    <t>+(18–22)%轰炸技能伤害</t>
  </si>
  <si>
    <t>+(11–13)%轰炸技能伤害</t>
  </si>
  <si>
    <t>轰炸技能额外+100%伤害，第一波轰炸后，每轰炸+1波次，轰炸技能额外-43%伤害</t>
  </si>
  <si>
    <t>+(44–48)%轰炸技能范围</t>
  </si>
  <si>
    <t>轰炸技能范围</t>
  </si>
  <si>
    <t>+(30–33)%轰炸技能范围</t>
  </si>
  <si>
    <t>+(18–22)%轰炸技能范围</t>
  </si>
  <si>
    <t>+(11–13)%轰炸技能范围</t>
  </si>
  <si>
    <t>+(70–75)%连锁技能伤害</t>
  </si>
  <si>
    <t>连锁技能伤害</t>
  </si>
  <si>
    <t>+(44–48)%连锁技能伤害</t>
  </si>
  <si>
    <t>+(30–33)%连锁技能伤害</t>
  </si>
  <si>
    <t>+(18–22)%连锁技能伤害</t>
  </si>
  <si>
    <t>+(11–13)%连锁技能伤害</t>
  </si>
  <si>
    <t>连锁技能每击败2名敌人，该技能+1弹射次数</t>
  </si>
  <si>
    <t>连锁技能+1弹射次数</t>
  </si>
  <si>
    <t>连锁技能弹射次数</t>
  </si>
  <si>
    <t>造成诅咒时，同时施加虚弱</t>
  </si>
  <si>
    <t>+8%诅咒效果</t>
  </si>
  <si>
    <t>+6%诅咒效果</t>
  </si>
  <si>
    <t>+4%诅咒效果</t>
  </si>
  <si>
    <t>+2%诅咒效果</t>
  </si>
  <si>
    <t>你可以施加1个额外诅咒</t>
  </si>
  <si>
    <t>你可以施加个额外诅咒</t>
  </si>
  <si>
    <t>+(44–48)%诅咒技能范围</t>
  </si>
  <si>
    <t>+(30–33)%诅咒技能范围</t>
  </si>
  <si>
    <t>+(18–22)%诅咒技能范围</t>
  </si>
  <si>
    <t>+(11–13)%诅咒技能范围</t>
  </si>
  <si>
    <t>玩家每拥有1统御值，则0.7%智械的暴击伤害；玩家周围存在劲敌时，该加成翻倍</t>
  </si>
  <si>
    <t>+(44–48)%召唤物伤害</t>
  </si>
  <si>
    <t>+(30–33)%召唤物伤害</t>
  </si>
  <si>
    <t>+(18–22)%召唤物伤害</t>
  </si>
  <si>
    <t>+(11–13)%召唤物伤害</t>
  </si>
  <si>
    <t>+16%召唤物攻击与施法速度</t>
  </si>
  <si>
    <t>+8%召唤物攻击与施法速度</t>
  </si>
  <si>
    <t>+4%召唤物攻击与施法速度</t>
  </si>
  <si>
    <t>+2%召唤物攻击与施法速度</t>
  </si>
  <si>
    <t>最近每移动8米，额外+4%伤害，最多叠加4层</t>
  </si>
  <si>
    <t>+10%移动速度</t>
  </si>
  <si>
    <t>+8%移动速度</t>
  </si>
  <si>
    <t>+6%移动速度</t>
  </si>
  <si>
    <t>+4%移动速度</t>
  </si>
  <si>
    <t>移动时，受到伤害额外-10%</t>
  </si>
  <si>
    <t>移动时，受到伤害额外</t>
  </si>
  <si>
    <t>+(44–48)%伤害,+(44–48)%召唤物伤害</t>
  </si>
  <si>
    <t>+(30–33)%伤害,+(30–33)%召唤物伤害</t>
  </si>
  <si>
    <t>+(18–22)%伤害,+(18–22)%召唤物伤害</t>
  </si>
  <si>
    <t>+(11–13)%伤害,+(11–13)%召唤物伤害</t>
  </si>
  <si>
    <t>静止时，每1秒获得一层坚韧祝福、灵动祝福和聚能祝福</t>
  </si>
  <si>
    <t>静止时，每秒获得一层坚韧祝福、灵动祝福和聚能祝福</t>
  </si>
  <si>
    <t>每秒自然回复(115–120)生命</t>
  </si>
  <si>
    <t>115</t>
  </si>
  <si>
    <t>120</t>
  </si>
  <si>
    <t>每秒自然回复(94–98)生命</t>
  </si>
  <si>
    <t>94</t>
  </si>
  <si>
    <t>98</t>
  </si>
  <si>
    <t>每秒自然回复(60–64)生命</t>
  </si>
  <si>
    <t>60</t>
  </si>
  <si>
    <t>64</t>
  </si>
  <si>
    <t>每秒自然回复(32–36)生命</t>
  </si>
  <si>
    <t>32</t>
  </si>
  <si>
    <t>36</t>
  </si>
  <si>
    <t>静止时，额外+(25–30)%最大伤害</t>
  </si>
  <si>
    <t>静止时，额外最大伤害</t>
  </si>
  <si>
    <t>额外-8%受到的伤害</t>
  </si>
  <si>
    <t>额外受到的伤害</t>
  </si>
  <si>
    <t>额外-6%受到的伤害</t>
  </si>
  <si>
    <t>-6%</t>
  </si>
  <si>
    <t>额外-3%受到的伤害</t>
  </si>
  <si>
    <t>-3%</t>
  </si>
  <si>
    <t>额外-2%受到的伤害</t>
  </si>
  <si>
    <t>-2%</t>
  </si>
  <si>
    <t>每使用一次非核心技能，下一次使用核心技能时额外+3%伤害，该效果最多叠加6层</t>
  </si>
  <si>
    <t>+8%冷却回复速度</t>
  </si>
  <si>
    <t>+6%冷却回复速度</t>
  </si>
  <si>
    <t>+4%冷却回复速度</t>
  </si>
  <si>
    <t>+2%冷却回复速度</t>
  </si>
  <si>
    <t>+13%激发技能效果和回复技能的回复效果</t>
  </si>
  <si>
    <t>激发技能效果和回复技能的回复效果</t>
  </si>
  <si>
    <t>-9技能消耗</t>
  </si>
  <si>
    <t>-9</t>
  </si>
  <si>
    <t>-6技能消耗</t>
  </si>
  <si>
    <t>-6</t>
  </si>
  <si>
    <t>-3技能消耗</t>
  </si>
  <si>
    <t>-3</t>
  </si>
  <si>
    <t>击败时，回复1%最大生命和护盾</t>
  </si>
  <si>
    <t>击败时，回复最大生命和护盾</t>
  </si>
  <si>
    <t>如果最近击败了敌人，+50%暴击伤害</t>
  </si>
  <si>
    <t>如果最近击败了敌人，暴击伤害</t>
  </si>
  <si>
    <t>如果最近击败了敌人，+30%暴击伤害</t>
  </si>
  <si>
    <t>如果最近击败了敌人，+20%暴击伤害</t>
  </si>
  <si>
    <t>最近每击败1个敌人，+2%伤害、技能范围和移动速度，上限20层</t>
  </si>
  <si>
    <t>+20%技能范围</t>
  </si>
  <si>
    <t>+15%技能范围</t>
  </si>
  <si>
    <t>+10%技能范围</t>
  </si>
  <si>
    <t>+5%技能范围</t>
  </si>
  <si>
    <t>周围每有一个敌人，额外-2%受到的伤害，该效果最多叠加10层</t>
  </si>
  <si>
    <t>额外-10%返还间隔</t>
  </si>
  <si>
    <t>额外-6%返还间隔</t>
  </si>
  <si>
    <t>额外-3%返还间隔</t>
  </si>
  <si>
    <t>周围没有劲敌时，+20%受伤缓冲</t>
  </si>
  <si>
    <t>周围没有劲敌时，受伤缓冲</t>
  </si>
  <si>
    <t>+10%元素抗性</t>
  </si>
  <si>
    <t>+(6–7)%元素抗性</t>
  </si>
  <si>
    <t>+(4–5)%元素抗性</t>
  </si>
  <si>
    <t>+(2–3)%元素抗性</t>
  </si>
  <si>
    <t>核心技能被20级的提高暴击伤害辅助，-70%暴击伤害</t>
  </si>
  <si>
    <t>核心技能被20级的硬化辅助，-14%武器攻击速度</t>
  </si>
  <si>
    <t>核心技能被25级的多面护卫辅助，哨卫消失时角色自身随机获得致盲、虚弱或瘫痪</t>
  </si>
  <si>
    <t>核心技能被级的多面护卫辅助，哨卫消失时角色自身随机获得致盲、虚弱或瘫痪</t>
  </si>
  <si>
    <t>25</t>
  </si>
  <si>
    <t>核心技能被20级的法术控制辅助，非暴击额外-55%击中伤害</t>
  </si>
  <si>
    <t>核心技能被20级的疾风投射辅助，-2投射物数量</t>
  </si>
  <si>
    <t>核心技能被20级的仆从伤害辅助，召唤物暴击不幸</t>
  </si>
  <si>
    <t>核心技能被级的仆从伤害辅助，召唤物暴击不幸</t>
  </si>
  <si>
    <t>20</t>
  </si>
  <si>
    <t>核心技能被20级的攻击专注辅助,暴击不幸</t>
  </si>
  <si>
    <t>核心技能被级的攻击专注辅助</t>
  </si>
  <si>
    <t>核心技能被30级的幽怨辅助，被诅咒的敌人每秒+5%元素和腐蚀抗性穿透，最多叠加4层</t>
  </si>
  <si>
    <t>核心技能被20级的催化剂辅助，敌人的加剧值达到上限时，额外-18%受到的伤害</t>
  </si>
  <si>
    <t>脱胎换骨,-10%元素抗性</t>
  </si>
  <si>
    <t>脱胎换骨</t>
  </si>
  <si>
    <t>光辉结界,-10%元素抗性</t>
  </si>
  <si>
    <t>光辉结界</t>
  </si>
  <si>
    <t>适应,-10%元素抗性</t>
  </si>
  <si>
    <t>适应</t>
  </si>
  <si>
    <t>坚强,-10%元素抗性</t>
  </si>
  <si>
    <t>坚强</t>
  </si>
  <si>
    <t>全面防御,-10%元素抗性</t>
  </si>
  <si>
    <t>全面防御</t>
  </si>
  <si>
    <t>饮鸩止渴,-10%元素抗性</t>
  </si>
  <si>
    <t>饮鸩止渴</t>
  </si>
  <si>
    <t>圣洁,-10%元素抗性</t>
  </si>
  <si>
    <t>圣洁</t>
  </si>
  <si>
    <t>百恶不侵,-10%元素抗性</t>
  </si>
  <si>
    <t>百恶不侵</t>
  </si>
  <si>
    <t>龟缩,-10%元素抗性</t>
  </si>
  <si>
    <t>龟缩</t>
  </si>
  <si>
    <t>+(23–32)%恶化伤害</t>
  </si>
  <si>
    <t>23%</t>
  </si>
  <si>
    <t>+(17–22)%恶化伤害</t>
  </si>
  <si>
    <t>+(14–16)%恶化伤害</t>
  </si>
  <si>
    <t>+(11–13)%恶化伤害</t>
  </si>
  <si>
    <t>+(9–10)%恶化伤害</t>
  </si>
  <si>
    <t>9%</t>
  </si>
  <si>
    <t>+(23–32)%恶化几率</t>
  </si>
  <si>
    <t>+(17–22)%恶化几率</t>
  </si>
  <si>
    <t>+(14–16)%恶化几率</t>
  </si>
  <si>
    <t>+(11–13)%恶化几率</t>
  </si>
  <si>
    <t>+(9–10)%恶化几率</t>
  </si>
  <si>
    <t>+(15–20)%恶化持续时间</t>
  </si>
  <si>
    <t>+(11–14)%恶化持续时间</t>
  </si>
  <si>
    <t>+(9–10)%恶化持续时间</t>
  </si>
  <si>
    <t>+(7–8)%恶化持续时间</t>
  </si>
  <si>
    <t>每使用一次非核心技能，下一次使用核心技能时额外-20%暴击值</t>
  </si>
  <si>
    <t>每使用一次非核心技能，下一次使用核心技能时额外暴击值</t>
  </si>
  <si>
    <t>+50%受到的控制类状态效果</t>
  </si>
  <si>
    <t>受到的控制类状态效果</t>
  </si>
  <si>
    <t>最近每激活一次法术迸发，-10%法术迸发充能速度</t>
  </si>
  <si>
    <t>最近每激活一次法术迸发，法术迸发充能速度</t>
  </si>
  <si>
    <t>每使用5次技能，失去20%当前魔力</t>
  </si>
  <si>
    <t>周围每有1名敌人或友军，-5%光环效果</t>
  </si>
  <si>
    <t>最近每使用2次战吼技能，额外-50%战吼效果（叠乘）</t>
  </si>
  <si>
    <t>回复效果持续期间，每秒受到1200点间接腐蚀伤害</t>
  </si>
  <si>
    <t>回复效果持续期间，每秒受到点间接腐蚀伤害</t>
  </si>
  <si>
    <t>1200</t>
  </si>
  <si>
    <t>触发技能时，失去2%最大魔力</t>
  </si>
  <si>
    <t>触发技能时，失去最大魔力</t>
  </si>
  <si>
    <t>引导技能结束时，随机失去6层祝福状态</t>
  </si>
  <si>
    <t>引导技能结束时，随机失去层祝福状态</t>
  </si>
  <si>
    <t>开始引导时，额外-30%伤害，持续0.2秒</t>
  </si>
  <si>
    <t>50%物理伤害转化为随机元素伤害</t>
  </si>
  <si>
    <t>物理伤害转化为随机元素伤害</t>
  </si>
  <si>
    <t>每(40–60)%腐蚀抗性，-1%元素抗性上限</t>
  </si>
  <si>
    <t>敌人最近每受到一次伤害，+1%冰冷抗性，间隔1秒</t>
  </si>
  <si>
    <t>击中时，使敌人额外失去15点冰结值</t>
  </si>
  <si>
    <t>击中时，使敌人额外失去点冰结值</t>
  </si>
  <si>
    <t>15</t>
  </si>
  <si>
    <t>敌人每拥有一层点燃，额外+10%火焰伤害</t>
  </si>
  <si>
    <t>敌人每拥有一层点燃，额外火焰伤害</t>
  </si>
  <si>
    <t>敌人每有一层凋零，+1%腐蚀抗性</t>
  </si>
  <si>
    <t>敌人每有一层凋零，腐蚀抗性</t>
  </si>
  <si>
    <t>击中时，有1%几率移除全部凋零</t>
  </si>
  <si>
    <t>击中时，有几率移除全部凋零</t>
  </si>
  <si>
    <t>最近每使用一次技能，额外-2%技能范围，最多叠加50层</t>
  </si>
  <si>
    <t>每有10点每秒施加加剧值，额外-2%技能效果持续时间</t>
  </si>
  <si>
    <t>造成伤害时，如果敌人的生命值低于10%，额外-80%该次近战伤害</t>
  </si>
  <si>
    <t>每1突刺幻影数量，击中时，有2%几率额外-99%伤害</t>
  </si>
  <si>
    <t>消耗破击蓄能时，该次技能无法造成异常状态</t>
  </si>
  <si>
    <t>额外-30%挥击攻击速度</t>
  </si>
  <si>
    <t>额外挥击攻击速度</t>
  </si>
  <si>
    <t>近处每有一个敌人，+1%移动速度，额外+10%受到的伤害</t>
  </si>
  <si>
    <t>额外-20%投射物速度，-20%投射物持续时间</t>
  </si>
  <si>
    <t>-3直射投射物穿透次数</t>
  </si>
  <si>
    <t>抛射投射物分裂后投射物落点更加分散</t>
  </si>
  <si>
    <t>坠落技能额外+20%技能范围，-3投射物数量</t>
  </si>
  <si>
    <t>周围每有1个哨卫，-10%生命自然回复速度，-10%护盾充能速度</t>
  </si>
  <si>
    <t>哨卫技能的魔力消耗100%转换为生命消耗</t>
  </si>
  <si>
    <t>哨卫技能的魔力消耗转换为生命消耗</t>
  </si>
  <si>
    <t>释放诅咒技能时，获得一个10级的随机诅咒状态，持续5秒</t>
  </si>
  <si>
    <t>周围只有一个召唤物时，额外-50%移动速度</t>
  </si>
  <si>
    <t>周围只有一个召唤物时，额外移动速度</t>
  </si>
  <si>
    <t>-50%</t>
  </si>
  <si>
    <t>周围没有劲敌时，每秒统御值减少5点</t>
  </si>
  <si>
    <t>周围没有劲敌时，每秒统御值减少点</t>
  </si>
  <si>
    <t>正面词缀</t>
    <phoneticPr fontId="1" type="noConversion"/>
  </si>
  <si>
    <t>+6%恶化持续时间</t>
  </si>
  <si>
    <t>负面词缀</t>
    <phoneticPr fontId="1" type="noConversion"/>
  </si>
  <si>
    <t>光环</t>
    <phoneticPr fontId="1" type="noConversion"/>
  </si>
  <si>
    <t>触发</t>
    <phoneticPr fontId="1" type="noConversion"/>
  </si>
  <si>
    <t>加持</t>
    <phoneticPr fontId="1" type="noConversion"/>
  </si>
  <si>
    <t>物理</t>
    <phoneticPr fontId="1" type="noConversion"/>
  </si>
  <si>
    <t>持续</t>
    <phoneticPr fontId="1" type="noConversion"/>
  </si>
  <si>
    <t>影袭</t>
    <phoneticPr fontId="1" type="noConversion"/>
  </si>
  <si>
    <t>破击</t>
    <phoneticPr fontId="1" type="noConversion"/>
  </si>
  <si>
    <t>抛射</t>
    <phoneticPr fontId="1" type="noConversion"/>
  </si>
  <si>
    <t>地面</t>
    <phoneticPr fontId="1" type="noConversion"/>
  </si>
  <si>
    <t>轰炸</t>
    <phoneticPr fontId="1" type="noConversion"/>
  </si>
  <si>
    <t>诅咒</t>
    <phoneticPr fontId="1" type="noConversion"/>
  </si>
  <si>
    <t>通用</t>
    <phoneticPr fontId="1" type="noConversion"/>
  </si>
  <si>
    <t>核心辅助</t>
    <phoneticPr fontId="1" type="noConversion"/>
  </si>
  <si>
    <t>核心天赋</t>
    <phoneticPr fontId="1" type="noConversion"/>
  </si>
  <si>
    <t>恶化</t>
    <phoneticPr fontId="1" type="noConversion"/>
  </si>
  <si>
    <t>负面</t>
    <phoneticPr fontId="1" type="noConversion"/>
  </si>
  <si>
    <t>词缀类型</t>
    <phoneticPr fontId="1" type="noConversion"/>
  </si>
  <si>
    <t>魂烛属性</t>
    <phoneticPr fontId="1" type="noConversion"/>
  </si>
  <si>
    <t>魂烛1</t>
    <phoneticPr fontId="1" type="noConversion"/>
  </si>
  <si>
    <t>T级</t>
    <phoneticPr fontId="1" type="noConversion"/>
  </si>
  <si>
    <t>龟缩,-10%元素抗性</t>
    <phoneticPr fontId="1" type="noConversion"/>
  </si>
  <si>
    <t>龟缩,-10%元素抗性</t>
    <phoneticPr fontId="1" type="noConversion"/>
  </si>
  <si>
    <t>百恶不侵,-10%元素抗性</t>
    <phoneticPr fontId="1" type="noConversion"/>
  </si>
  <si>
    <t>圣洁,-10%元素抗性</t>
    <phoneticPr fontId="1" type="noConversion"/>
  </si>
  <si>
    <t>饮鸩止渴,-10%元素抗性</t>
    <phoneticPr fontId="1" type="noConversion"/>
  </si>
  <si>
    <t>全面防御,-10%元素抗性</t>
    <phoneticPr fontId="1" type="noConversion"/>
  </si>
  <si>
    <t>坚强,-10%元素抗性</t>
    <phoneticPr fontId="1" type="noConversion"/>
  </si>
  <si>
    <t>适应,-10%元素抗性</t>
    <phoneticPr fontId="1" type="noConversion"/>
  </si>
  <si>
    <t>光辉结界,-10%元素抗性</t>
    <phoneticPr fontId="1" type="noConversion"/>
  </si>
  <si>
    <t>脱胎换骨,-10%元素抗性</t>
    <phoneticPr fontId="1" type="noConversion"/>
  </si>
  <si>
    <t>核心技能被20级的攻击专注辅助,暴击不幸</t>
    <phoneticPr fontId="1" type="noConversion"/>
  </si>
  <si>
    <t>核心技能被20级的多面护卫辅助，哨卫消失时角色自身随机获得致盲、虚弱或瘫痪</t>
    <phoneticPr fontId="1" type="noConversion"/>
  </si>
  <si>
    <t>核心技能被20级的仆从伤害辅助，召唤物暴击不幸</t>
    <phoneticPr fontId="1" type="noConversion"/>
  </si>
  <si>
    <t>地面技能伤害</t>
    <phoneticPr fontId="1" type="noConversion"/>
  </si>
  <si>
    <t>射线长度，射线技能伤害</t>
    <phoneticPr fontId="1" type="noConversion"/>
  </si>
  <si>
    <t>Tier</t>
  </si>
  <si>
    <t>ModifierText</t>
  </si>
  <si>
    <t>Content</t>
  </si>
  <si>
    <t>Min</t>
  </si>
  <si>
    <t>Max</t>
  </si>
  <si>
    <t>EquipType</t>
  </si>
  <si>
    <t>Type</t>
  </si>
  <si>
    <t>Library</t>
  </si>
  <si>
    <t>+(54–74)最大生命</t>
  </si>
  <si>
    <t>54</t>
  </si>
  <si>
    <t>74</t>
  </si>
  <si>
    <t>力量头部</t>
  </si>
  <si>
    <t>基础词缀</t>
  </si>
  <si>
    <t>+(760–960)护甲值</t>
  </si>
  <si>
    <t>760</t>
  </si>
  <si>
    <t>960</t>
  </si>
  <si>
    <t>+(5–10)% 火焰抗性</t>
  </si>
  <si>
    <t>+(5–10)% 冰冷抗性</t>
  </si>
  <si>
    <t>+(5–10)% 闪电抗性</t>
  </si>
  <si>
    <t>+(5–10)% 腐蚀抗性</t>
  </si>
  <si>
    <t>+(15–20)力量</t>
  </si>
  <si>
    <t>+(15–20)敏捷</t>
  </si>
  <si>
    <t>+(15–20)智慧</t>
  </si>
  <si>
    <t>+(20–24)% 技能范围</t>
  </si>
  <si>
    <t>+(6–8)% 元素和腐蚀抗性穿透,召唤物+(6–8)% 元素和腐蚀抗性穿透</t>
  </si>
  <si>
    <t>元素和腐蚀抗性穿透</t>
  </si>
  <si>
    <t>召唤物元素和腐蚀抗性穿透</t>
  </si>
  <si>
    <t>+(5–7)% 护甲减伤穿透,召唤物+(5–7)% 护甲减伤穿透</t>
  </si>
  <si>
    <t>+(6–8)%魔力封印补偿</t>
  </si>
  <si>
    <t>+(7–8)% 光环效果</t>
  </si>
  <si>
    <t>+(3–5)%元素抗性上限</t>
  </si>
  <si>
    <t>元素抗性上限</t>
  </si>
  <si>
    <t>(15–20)% 受到的物理伤害转化为火焰伤害</t>
  </si>
  <si>
    <t>受到的物理伤害转化为火焰伤害</t>
  </si>
  <si>
    <t>美梦词缀</t>
  </si>
  <si>
    <t>+(221–286)最大生命</t>
  </si>
  <si>
    <t>221</t>
  </si>
  <si>
    <t>286</t>
  </si>
  <si>
    <t>前缀</t>
  </si>
  <si>
    <t>初阶词缀</t>
  </si>
  <si>
    <t>+(154–220)最大生命</t>
  </si>
  <si>
    <t>154</t>
  </si>
  <si>
    <t>220</t>
  </si>
  <si>
    <t>+(2622–3744)该装备护甲值</t>
  </si>
  <si>
    <t>该装备护甲值</t>
  </si>
  <si>
    <t>2622</t>
  </si>
  <si>
    <t>3744</t>
  </si>
  <si>
    <t>+(2017–2880)该装备护甲值</t>
  </si>
  <si>
    <t>2017</t>
  </si>
  <si>
    <t>2880</t>
  </si>
  <si>
    <t>+(73–94)% 伤害</t>
  </si>
  <si>
    <t>73%</t>
  </si>
  <si>
    <t>94%</t>
  </si>
  <si>
    <t>+(51–72)% 伤害</t>
  </si>
  <si>
    <t>51%</t>
  </si>
  <si>
    <t>72%</t>
  </si>
  <si>
    <t>+(73–94)% 召唤物伤害</t>
  </si>
  <si>
    <t>+(51–72)% 召唤物伤害</t>
  </si>
  <si>
    <t>+(14–17)%格挡比例</t>
  </si>
  <si>
    <t>进阶词缀</t>
  </si>
  <si>
    <t>+(10–13)%格挡比例</t>
  </si>
  <si>
    <t>+(61–78)力量</t>
  </si>
  <si>
    <t>61</t>
  </si>
  <si>
    <t>78</t>
  </si>
  <si>
    <t>+(43–60)力量</t>
  </si>
  <si>
    <t>43</t>
  </si>
  <si>
    <t>+(61–78)智慧</t>
  </si>
  <si>
    <t>+(43–60)智慧</t>
  </si>
  <si>
    <t>+(61–78)敏捷</t>
  </si>
  <si>
    <t>+(43–60)敏捷</t>
  </si>
  <si>
    <t>+(46–59)% 投射物速度</t>
  </si>
  <si>
    <t>46%</t>
  </si>
  <si>
    <t>59%</t>
  </si>
  <si>
    <t>+(33–45)% 投射物速度</t>
  </si>
  <si>
    <t>45%</t>
  </si>
  <si>
    <t>击败时，+(51–65)% 几率获得 1 层坚韧祝福</t>
  </si>
  <si>
    <t>击败时，几率获得层坚韧祝福</t>
  </si>
  <si>
    <t>65%</t>
  </si>
  <si>
    <t>击败时，+(37–50)% 几率获得 1 层坚韧祝福</t>
  </si>
  <si>
    <t>37%</t>
  </si>
  <si>
    <t>+(61–78)%屏障吸收量</t>
  </si>
  <si>
    <t>61%</t>
  </si>
  <si>
    <t>78%</t>
  </si>
  <si>
    <t>+(43–60)%屏障吸收量</t>
  </si>
  <si>
    <t>43%</t>
  </si>
  <si>
    <t>(21–26)% 受到的物理伤害转化为火焰伤害</t>
  </si>
  <si>
    <t>至臻词缀</t>
  </si>
  <si>
    <t>法术迸发上限+1,法术迸发释放的技能额外+10% 击中伤害</t>
  </si>
  <si>
    <t>法术迸发释放的技能额外击中伤害</t>
  </si>
  <si>
    <t>+1地面蓄能层数上限,+30%地面蓄能回复速度</t>
  </si>
  <si>
    <t>+(21–26)%魔力封印补偿</t>
  </si>
  <si>
    <t>+(15–20)%魔力封印补偿</t>
  </si>
  <si>
    <t>周围敌人造成的伤害额外(-20–-16)%</t>
  </si>
  <si>
    <t>周围敌人造成的伤害额外</t>
  </si>
  <si>
    <t>-16%</t>
  </si>
  <si>
    <t>周围敌人造成的伤害额外(-15–-12)%</t>
  </si>
  <si>
    <t>每秒自然回复(121–156)生命</t>
  </si>
  <si>
    <t>121</t>
  </si>
  <si>
    <t>156</t>
  </si>
  <si>
    <t>后缀</t>
  </si>
  <si>
    <t>每秒自然回复(85–120)生命</t>
  </si>
  <si>
    <t>85</t>
  </si>
  <si>
    <t>+(25–35)% 火焰抗性</t>
  </si>
  <si>
    <t>+(19–27)% 火焰抗性</t>
  </si>
  <si>
    <t>19%</t>
  </si>
  <si>
    <t>27%</t>
  </si>
  <si>
    <t>+(25–35)% 冰冷抗性</t>
  </si>
  <si>
    <t>+(19–27)% 冰冷抗性</t>
  </si>
  <si>
    <t>+(25–35)% 闪电抗性</t>
  </si>
  <si>
    <t>+(19–27)% 闪电抗性</t>
  </si>
  <si>
    <t>+(25–35)% 腐蚀抗性</t>
  </si>
  <si>
    <t>+(19–27)% 腐蚀抗性</t>
  </si>
  <si>
    <t>+(121–156)% 暴击值</t>
  </si>
  <si>
    <t>121%</t>
  </si>
  <si>
    <t>156%</t>
  </si>
  <si>
    <t>+(87–120)% 暴击值</t>
  </si>
  <si>
    <t>87%</t>
  </si>
  <si>
    <t>120%</t>
  </si>
  <si>
    <t>+(51–65)%加剧效果</t>
  </si>
  <si>
    <t>+(36–50)%加剧效果</t>
  </si>
  <si>
    <t>+(61–78)% 暴击伤害</t>
  </si>
  <si>
    <t>+(44–60)% 暴击伤害</t>
  </si>
  <si>
    <t>+(49–62)% 技能范围,+(49–62)% 召唤物技能范围</t>
  </si>
  <si>
    <t>49%</t>
  </si>
  <si>
    <t>62%</t>
  </si>
  <si>
    <t>+(35–48)% 技能范围,+(35–48)% 召唤物技能范围</t>
  </si>
  <si>
    <t>击败时，(11–15)% 几率获得屏障</t>
  </si>
  <si>
    <t>击败时，几率获得屏障</t>
  </si>
  <si>
    <t>+(25–31)% 攻击与施法速度,+(25–31)% 召唤物攻击与施法速度</t>
  </si>
  <si>
    <t>31%</t>
  </si>
  <si>
    <t>+(18–24)% 攻击与施法速度,+(18–24)% 召唤物攻击与施法速度</t>
  </si>
  <si>
    <t>+(51–65)%收割时间</t>
  </si>
  <si>
    <t>+(36–50)%收割时间</t>
  </si>
  <si>
    <t>+(19–23)% 护甲值,+(11–143)最大生命</t>
  </si>
  <si>
    <t>11</t>
  </si>
  <si>
    <t>143</t>
  </si>
  <si>
    <t>+(14–18)% 护甲值,+(78–110)最大生命</t>
  </si>
  <si>
    <t>110</t>
  </si>
  <si>
    <t>+3辅助技能等级</t>
  </si>
  <si>
    <t>辅助技能等级</t>
  </si>
  <si>
    <t>+2辅助技能等级</t>
  </si>
  <si>
    <t>额外+(25–31)%周围敌人受到的伤害</t>
  </si>
  <si>
    <t>额外周围敌人受到的伤害</t>
  </si>
  <si>
    <t>额外+(18–24)%周围敌人受到的伤害</t>
  </si>
  <si>
    <t>+(84–108)%收割冷却回复速度</t>
  </si>
  <si>
    <t>84%</t>
  </si>
  <si>
    <t>108%</t>
  </si>
  <si>
    <t>+(59–83)%收割冷却回复速度</t>
  </si>
  <si>
    <t>83%</t>
  </si>
  <si>
    <t>+(41–52)%麻痹效果</t>
  </si>
  <si>
    <t>41%</t>
  </si>
  <si>
    <t>+(29–40)%麻痹效果</t>
  </si>
  <si>
    <t>29%</t>
  </si>
  <si>
    <t>敏捷头部</t>
  </si>
  <si>
    <t>+(760–960)闪避值</t>
  </si>
  <si>
    <t>(15–20)% 受到的物理伤害转化为闪电伤害</t>
  </si>
  <si>
    <t>受到的物理伤害转化为闪电伤害</t>
  </si>
  <si>
    <t>+(2881–3744)该装备闪避值</t>
  </si>
  <si>
    <t>该装备闪避值</t>
  </si>
  <si>
    <t>2881</t>
  </si>
  <si>
    <t>+(2017–2880)该装备闪避值</t>
  </si>
  <si>
    <t>击败时，+(51–65)% 几率获得 1 层灵动祝福</t>
  </si>
  <si>
    <t>击败时，几率获得层灵动祝福</t>
  </si>
  <si>
    <t>击败时，+(37–50)% 几率获得 1 层灵动祝福</t>
  </si>
  <si>
    <t>(21–26)% 受到的物理伤害转化为闪电伤害</t>
  </si>
  <si>
    <t>+(19–23)% 闪避值,+(111–143)最大生命</t>
  </si>
  <si>
    <t>111</t>
  </si>
  <si>
    <t>+(14–18)% 闪避值,+(78–110)最大生命</t>
  </si>
  <si>
    <t>至少拥有50000点闪避值时， 额外-45% 受到的持续伤害</t>
  </si>
  <si>
    <t>至少拥有50000点闪避值时， 额外-40% 受到的持续伤害</t>
  </si>
  <si>
    <t>+(87–117)最大护盾</t>
  </si>
  <si>
    <t>87</t>
  </si>
  <si>
    <t>117</t>
  </si>
  <si>
    <t>智慧头部</t>
  </si>
  <si>
    <t>+(4–6)% 护盾充能速度</t>
  </si>
  <si>
    <t>(15–20)% 受到的物理伤害转化为冰冷伤害</t>
  </si>
  <si>
    <t>受到的物理伤害转化为冰冷伤害</t>
  </si>
  <si>
    <t>+(121–156)最大魔力</t>
  </si>
  <si>
    <t>+(84–120)最大魔力</t>
  </si>
  <si>
    <t>84</t>
  </si>
  <si>
    <t>+(341–442)该装备护盾</t>
  </si>
  <si>
    <t>该装备护盾</t>
  </si>
  <si>
    <t>341</t>
  </si>
  <si>
    <t>442</t>
  </si>
  <si>
    <t>+(239–340)该装备护盾</t>
  </si>
  <si>
    <t>239</t>
  </si>
  <si>
    <t>340</t>
  </si>
  <si>
    <t>+(61–86)% 该装备护盾</t>
  </si>
  <si>
    <t>86%</t>
  </si>
  <si>
    <t>+(47–66)% 该装备护盾</t>
  </si>
  <si>
    <t>47%</t>
  </si>
  <si>
    <t>66%</t>
  </si>
  <si>
    <t>击败时，+(51–65)% 几率获得 1 层聚能祝福</t>
  </si>
  <si>
    <t>击败时，几率获得层聚能祝福</t>
  </si>
  <si>
    <t>击败时，+(37–50)% 几率获得 1 层聚能祝福</t>
  </si>
  <si>
    <t>(21–26)% 受到的物理伤害转化为冰冷伤害</t>
  </si>
  <si>
    <t>+(55–78)% 魔力自然回复速度</t>
  </si>
  <si>
    <t>+(42–60)% 魔力自然回复速度</t>
  </si>
  <si>
    <t>42%</t>
  </si>
  <si>
    <t>+(17–21)% 最大护盾</t>
  </si>
  <si>
    <t>+(12–16)% 最大护盾</t>
  </si>
  <si>
    <t>力量胸甲</t>
  </si>
  <si>
    <t>每秒自然回复(0.5–1.0)% 生命</t>
  </si>
  <si>
    <t>1.0%</t>
  </si>
  <si>
    <t>+(12–20)% 暴击伤害减免</t>
  </si>
  <si>
    <t>暴击伤害减免</t>
  </si>
  <si>
    <t>+(3361–4368)该装备护甲值</t>
  </si>
  <si>
    <t>3361</t>
  </si>
  <si>
    <t>4368</t>
  </si>
  <si>
    <t>+(2353–3360)该装备护甲值</t>
  </si>
  <si>
    <t>2353</t>
  </si>
  <si>
    <t>3360</t>
  </si>
  <si>
    <t>+(61–78)% 暴击伤害减免</t>
  </si>
  <si>
    <t>+(43–60)% 暴击伤害减免</t>
  </si>
  <si>
    <t>+(17–21)% 最大生命</t>
  </si>
  <si>
    <t>+(12–16)% 最大生命</t>
  </si>
  <si>
    <t>+(16–20)% 攻击与法术格挡率</t>
  </si>
  <si>
    <t>攻击与法术格挡率</t>
  </si>
  <si>
    <t>+(12–15)% 攻击与法术格挡率</t>
  </si>
  <si>
    <t>+(55–78)力量</t>
  </si>
  <si>
    <t>55</t>
  </si>
  <si>
    <t>+(42–60)力量</t>
  </si>
  <si>
    <t>42</t>
  </si>
  <si>
    <t>(21–26)% 的伤害优先抵扣魔力</t>
  </si>
  <si>
    <t>(15–20)% 的伤害优先抵扣魔力</t>
  </si>
  <si>
    <t>(16–20)% 受到的物理伤害转化为火焰伤害</t>
  </si>
  <si>
    <t>你可以施加1个额外诅咒,+(8–10)% 诅咒效果</t>
  </si>
  <si>
    <t>攻击或者法术击败敌人时(20–25)% 几率爆炸，对半径 3 米内的敌人造成被击败的敌人最大生命(25–35)% 的间接物理伤害</t>
  </si>
  <si>
    <t>攻击或者法术击败敌人时几率爆炸，对半径米内的敌人造成被击败的敌人最大生命的间接物理伤害</t>
  </si>
  <si>
    <t>攻击或者法术击败敌人时(10–15)% 几率爆炸，对半径 3 米内的敌人造成被击败的敌人最大生命(25–35)% 的间接物理伤害</t>
  </si>
  <si>
    <t>额外+(21–26)% 护甲值</t>
  </si>
  <si>
    <t>额外护甲值</t>
  </si>
  <si>
    <t>额外+(15–20)% 护甲值</t>
  </si>
  <si>
    <t>每秒自然回复4% 生命</t>
  </si>
  <si>
    <t>每秒自然回复(2–3)% 生命</t>
  </si>
  <si>
    <t>+(11–13)%元素抗性</t>
  </si>
  <si>
    <t>+(8–10)%元素抗性</t>
  </si>
  <si>
    <t>+(51–65)% 收割时间</t>
  </si>
  <si>
    <t>+(36–50)% 收割时间</t>
  </si>
  <si>
    <t>+(19–23)% 力量</t>
  </si>
  <si>
    <t>+(14–18)% 力量</t>
  </si>
  <si>
    <t>+(21–26)% 光环效果</t>
  </si>
  <si>
    <t>+(15–20)% 光环效果</t>
  </si>
  <si>
    <t>+(136–176)攻击和法术暴击值</t>
  </si>
  <si>
    <t>136</t>
  </si>
  <si>
    <t>176</t>
  </si>
  <si>
    <t>+(96–135)攻击和法术暴击值</t>
  </si>
  <si>
    <t>96</t>
  </si>
  <si>
    <t>135</t>
  </si>
  <si>
    <t>受到持续伤害时，每秒自然回复(11–13)% 生命</t>
  </si>
  <si>
    <t>受到持续伤害时，每秒自然回复生命</t>
  </si>
  <si>
    <t>受到持续伤害时，每秒自然回复(8–10)% 生命</t>
  </si>
  <si>
    <t>敏捷胸甲</t>
  </si>
  <si>
    <t>+(3361–4368)该装备闪避值</t>
  </si>
  <si>
    <t>+(2353–3360)该装备闪避值</t>
  </si>
  <si>
    <t>(16–20)% 受到的物理伤害转化为闪电伤害</t>
  </si>
  <si>
    <t>额外+(21–26)% 闪避值</t>
  </si>
  <si>
    <t>额外闪避值</t>
  </si>
  <si>
    <t>额外+(15–20)% 闪避值</t>
  </si>
  <si>
    <t>每秒自然回复3% 生命</t>
  </si>
  <si>
    <t>+(19–23)% 敏捷</t>
  </si>
  <si>
    <t>+(14–18)% 敏捷</t>
  </si>
  <si>
    <t>智慧胸甲</t>
  </si>
  <si>
    <t>+(85–120)最大魔力</t>
  </si>
  <si>
    <t>+(401–520)该装备护盾</t>
  </si>
  <si>
    <t>401</t>
  </si>
  <si>
    <t>520</t>
  </si>
  <si>
    <t>+(281–400)该装备护盾</t>
  </si>
  <si>
    <t>281</t>
  </si>
  <si>
    <t>400</t>
  </si>
  <si>
    <t>(16–20)% 受到的物理伤害转化为冰冷伤害</t>
  </si>
  <si>
    <t>额外+(16–20)% 最大护盾</t>
  </si>
  <si>
    <t>额外最大护盾</t>
  </si>
  <si>
    <t>额外+(12–15)% 最大护盾</t>
  </si>
  <si>
    <t>+(61–78)% 魔力自然回复速度</t>
  </si>
  <si>
    <t>+(43–60)% 魔力自然回复速度</t>
  </si>
  <si>
    <t>+(19–23)% 智慧</t>
  </si>
  <si>
    <t>+(14–18)% 智慧</t>
  </si>
  <si>
    <t>力量手套</t>
  </si>
  <si>
    <t>造成伤害时，+100% 几率使目标瘫痪</t>
  </si>
  <si>
    <t>造成伤害时，几率使目标瘫痪</t>
  </si>
  <si>
    <t>+(155–220)最大生命</t>
  </si>
  <si>
    <t>155</t>
  </si>
  <si>
    <t>+(2881–3744)该装备护甲值</t>
  </si>
  <si>
    <t>+(26–37)% 施加的冰结值</t>
  </si>
  <si>
    <t>+(20–25)% 施加的冰结值</t>
  </si>
  <si>
    <t>攻击和法术附加(58–60)-(71–73)点物理伤害</t>
  </si>
  <si>
    <t>58</t>
  </si>
  <si>
    <t>攻击和法术附加(44–46)-(54–56)点物理伤害</t>
  </si>
  <si>
    <t>44</t>
  </si>
  <si>
    <t>46</t>
  </si>
  <si>
    <t>攻击和法术附加(54–56)-(71–76)点火焰伤害</t>
  </si>
  <si>
    <t>56</t>
  </si>
  <si>
    <t>攻击和法术附加(42–44)-(54–59)点火焰伤害</t>
  </si>
  <si>
    <t>攻击和法术附加(55–57)-(73–75)点冰冷伤害</t>
  </si>
  <si>
    <t>57</t>
  </si>
  <si>
    <t>攻击和法术附加(42–44)-(56–58)点冰冷伤害</t>
  </si>
  <si>
    <t>攻击和法术附加(6–8)-(123–125)点闪电伤害</t>
  </si>
  <si>
    <t>攻击和法术附加(4–6)-(94–96)点闪电伤害</t>
  </si>
  <si>
    <t>附加(13–16)% 物理伤害的火焰伤害</t>
  </si>
  <si>
    <t>附加物理伤害的火焰伤害</t>
  </si>
  <si>
    <t>附加(9–12)% 物理伤害的火焰伤害</t>
  </si>
  <si>
    <t>附加(13–16)% 火焰伤害的腐蚀伤害</t>
  </si>
  <si>
    <t>附加火焰伤害的腐蚀伤害</t>
  </si>
  <si>
    <t>附加(9–12)% 火焰伤害的腐蚀伤害</t>
  </si>
  <si>
    <t>攻击和法术附加(55–57)-(73–75)点腐蚀伤害</t>
  </si>
  <si>
    <t>攻击和法术附加(42–44)-(56–58)点腐蚀伤害</t>
  </si>
  <si>
    <t>+3主动技能等级</t>
  </si>
  <si>
    <t>主动技能等级</t>
  </si>
  <si>
    <t>+2主动技能等级</t>
  </si>
  <si>
    <t>至少拥有8层坚韧祝福时，额外+(9–10)% 火焰伤害，+(16–18)% 火焰穿透</t>
  </si>
  <si>
    <t>至少拥有8层坚韧祝福时，额外+(6–8)% 火焰伤害，+(12–15)% 火焰穿透</t>
  </si>
  <si>
    <t>至少拥有8层灵动祝福时，额外+(9–10)% 闪电伤害，+(16–18)% 闪电穿透</t>
  </si>
  <si>
    <t>至少拥有8层灵动祝福时，额外+(6–8)% 闪电伤害，+(12–15)% 闪电穿透</t>
  </si>
  <si>
    <t>至少拥有8层聚能祝福时，额外+(9–10)% 冰冷伤害，+(16–18)% 冰冷穿透</t>
  </si>
  <si>
    <t>至少拥有8层聚能祝福时，额外+(6–8)% 冰冷伤害，+(12–15)% 冰冷穿透</t>
  </si>
  <si>
    <t>具有(1–8)个召唤物时，额外+(26–30)% 召唤物伤害</t>
  </si>
  <si>
    <t>具有个召唤物时，额外召唤物伤害</t>
  </si>
  <si>
    <t>具有(1–8)个召唤物时，额外+(21–25)% 召唤物伤害</t>
  </si>
  <si>
    <t>+(111–156)% 暴击值</t>
  </si>
  <si>
    <t>111%</t>
  </si>
  <si>
    <t>+(85–120)% 暴击值</t>
  </si>
  <si>
    <t>85%</t>
  </si>
  <si>
    <t>+(22–31)% 攻击与施法速度,+(22–31)% 召唤物攻击与施法速度</t>
  </si>
  <si>
    <t>+(17–24)% 攻击与施法速度,+(17–24)% 召唤物攻击与施法速度</t>
  </si>
  <si>
    <t>+(37–50)%收割时间</t>
  </si>
  <si>
    <t>+1弹射次数,每弹射1 次，额外+6% 伤害（叠乘）</t>
  </si>
  <si>
    <t>+1弹射次数,每弹射1 次，额外+(4–5)% 伤害（叠乘）</t>
  </si>
  <si>
    <t>拥有战意时，额外+(26–30)% 伤害</t>
  </si>
  <si>
    <t>拥有战意时，额外伤害</t>
  </si>
  <si>
    <t>拥有战意时，额外+(21–25)% 伤害</t>
  </si>
  <si>
    <t>+(16–20)%迷踪效果,失去迷踪1秒后获得迷踪</t>
  </si>
  <si>
    <t>失去迷踪秒后获得迷踪</t>
  </si>
  <si>
    <t>+(12–15)%迷踪效果,失去迷踪1秒后获得迷踪</t>
  </si>
  <si>
    <t>敏捷手套</t>
  </si>
  <si>
    <t>附加(13–16)% 物理伤害的闪电伤害</t>
  </si>
  <si>
    <t>附加物理伤害的闪电伤害</t>
  </si>
  <si>
    <t>附加(9–12)% 物理伤害的闪电伤害</t>
  </si>
  <si>
    <t>附加(13–16)% 闪电伤害的腐蚀伤害</t>
  </si>
  <si>
    <t>附加闪电伤害的腐蚀伤害</t>
  </si>
  <si>
    <t>附加(9–12)% 闪电伤害的腐蚀伤害</t>
  </si>
  <si>
    <t>智慧手套</t>
  </si>
  <si>
    <t>附加(13–16)% 物理伤害的冰冷伤害</t>
  </si>
  <si>
    <t>附加物理伤害的冰冷伤害</t>
  </si>
  <si>
    <t>附加(9–12)% 物理伤害的冰冷伤害</t>
  </si>
  <si>
    <t>附加(13–16)% 冰冷伤害的腐蚀伤害</t>
  </si>
  <si>
    <t>附加冰冷伤害的腐蚀伤害</t>
  </si>
  <si>
    <t>附加(9–12)% 冰冷伤害的腐蚀伤害</t>
  </si>
  <si>
    <t>力量鞋子</t>
  </si>
  <si>
    <t>+(20–25)% 移动速度</t>
  </si>
  <si>
    <t>50% 受到的腐蚀伤害转化为闪电伤害</t>
  </si>
  <si>
    <t>受到的腐蚀伤害转化为闪电伤害</t>
  </si>
  <si>
    <t>+(17–24)% 冷却回复速度</t>
  </si>
  <si>
    <t>+2物理技能等级</t>
  </si>
  <si>
    <t>+2火焰技能等级</t>
  </si>
  <si>
    <t>+2冰冷技能等级</t>
  </si>
  <si>
    <t>+2闪电技能等级</t>
  </si>
  <si>
    <t>+2腐蚀技能等级</t>
  </si>
  <si>
    <t>+2召唤召唤物的技能等级</t>
  </si>
  <si>
    <t>额外+(16–20)% 最大生命</t>
  </si>
  <si>
    <t>额外最大生命</t>
  </si>
  <si>
    <t>额外+(12–15)% 最大生命</t>
  </si>
  <si>
    <t>每移动(5–10)米，70% 几率获得迷踪</t>
  </si>
  <si>
    <t>每移动米，几率获得迷踪</t>
  </si>
  <si>
    <t>每移动(5–10)米，50% 几率获得迷踪</t>
  </si>
  <si>
    <t>+(31–40)% 几率避免法术伤害</t>
  </si>
  <si>
    <t>几率避免法术伤害</t>
  </si>
  <si>
    <t>+(26–30)% 几率避免法术伤害</t>
  </si>
  <si>
    <t>至少拥有50000点护甲值时， 额外-45% 受到的持续伤害</t>
  </si>
  <si>
    <t>至少拥有50000点护甲值时， 额外-40% 受到的持续伤害</t>
  </si>
  <si>
    <t>+(31–40)%法术迸发充能速度,+10% 几率额外获得 1 层法术迸发充能</t>
  </si>
  <si>
    <t>+10% 几率额外获得 1 层法术迸发充能</t>
  </si>
  <si>
    <t>+(21–30)%法术迸发充能速度,+10% 几率额外获得 1 层法术迸发充能</t>
  </si>
  <si>
    <t>静止时， 触发(11–20)级瞄准，间隔1秒</t>
  </si>
  <si>
    <t>静止时，触发级瞄准，间隔秒</t>
  </si>
  <si>
    <t>静止时， 触发(6–10)级瞄准，间隔1秒</t>
  </si>
  <si>
    <t>移动时，每秒自然回复4% 生命</t>
  </si>
  <si>
    <t>移动时，每秒自然回复生命</t>
  </si>
  <si>
    <t>移动时，每秒自然回复3% 生命</t>
  </si>
  <si>
    <t>+(41–52)% 移动速度</t>
  </si>
  <si>
    <t>+(29–40)% 移动速度</t>
  </si>
  <si>
    <t>+(27–34)% 冷却回复速度</t>
  </si>
  <si>
    <t>34%</t>
  </si>
  <si>
    <t>+(19–26)% 冷却回复速度</t>
  </si>
  <si>
    <t>每移动5米，获得1层偏斜</t>
  </si>
  <si>
    <t>每移动6米，获得1层偏斜</t>
  </si>
  <si>
    <t>移动时，额外+(23–29)% 护甲值</t>
  </si>
  <si>
    <t>移动时，额外护甲值</t>
  </si>
  <si>
    <t>移动时，额外+(17–22)% 护甲值</t>
  </si>
  <si>
    <t>开始移动时， 触发(11–20)级迷踪步，间隔1秒</t>
  </si>
  <si>
    <t>开始移动时，触发级迷踪步，间隔秒</t>
  </si>
  <si>
    <t>开始移动时， 触发(6–10)级迷踪步，间隔1秒</t>
  </si>
  <si>
    <t>敏捷鞋子</t>
  </si>
  <si>
    <t>移动时，额外+(23–29)% 闪避值</t>
  </si>
  <si>
    <t>移动时，额外闪避值</t>
  </si>
  <si>
    <t>移动时，额外+(17–22)% 闪避值</t>
  </si>
  <si>
    <t>智慧鞋子</t>
  </si>
  <si>
    <t>移动时，每秒回复4% 护盾</t>
  </si>
  <si>
    <t>移动时，每秒回复护盾</t>
  </si>
  <si>
    <t>移动时，每秒回复3% 护盾</t>
  </si>
  <si>
    <t>移动时，额外+(18–22)% 最大护盾</t>
  </si>
  <si>
    <t>移动时，额外最大护盾</t>
  </si>
  <si>
    <t>移动时，额外+(13–17)% 最大护盾</t>
  </si>
  <si>
    <t>攻击附加(10–15)-(14–19)点物理伤害</t>
  </si>
  <si>
    <t>爪</t>
  </si>
  <si>
    <t>攻击附加(9–14)-(15–20)点火焰伤害</t>
  </si>
  <si>
    <t>9</t>
  </si>
  <si>
    <t>14</t>
  </si>
  <si>
    <t>攻击附加(10–15)-(14–19)点冰冷伤害</t>
  </si>
  <si>
    <t>攻击附加(1–2)-(28–32)点闪电伤害</t>
  </si>
  <si>
    <t>攻击附加(11–16)-(13–18)点腐蚀伤害</t>
  </si>
  <si>
    <t>16</t>
  </si>
  <si>
    <t>+(20–24)% 物理伤害</t>
  </si>
  <si>
    <t>+(20–24)% 元素伤害</t>
  </si>
  <si>
    <t>+(20–24)% 腐蚀伤害</t>
  </si>
  <si>
    <t>+(20–24)% 近战伤害</t>
  </si>
  <si>
    <t>+(6–8)% 攻击速度</t>
  </si>
  <si>
    <t>额外+(6–8)% 攻击伤害</t>
  </si>
  <si>
    <t>额外攻击伤害</t>
  </si>
  <si>
    <t>+(6–8)% 元素和腐蚀抗性穿透</t>
  </si>
  <si>
    <t>+(5–7)% 护甲减伤穿透</t>
  </si>
  <si>
    <t>该装备附加(47–49)-(57–59)点物理伤害</t>
  </si>
  <si>
    <t>47</t>
  </si>
  <si>
    <t>49</t>
  </si>
  <si>
    <t>该装备附加(36–38)-(44–46)点物理伤害</t>
  </si>
  <si>
    <t>38</t>
  </si>
  <si>
    <t>该装备附加(161–163)-(208–220)点火焰伤害</t>
  </si>
  <si>
    <t>161</t>
  </si>
  <si>
    <t>163</t>
  </si>
  <si>
    <t>该装备附加(123–125)-(160–169)点火焰伤害</t>
  </si>
  <si>
    <t>123</t>
  </si>
  <si>
    <t>125</t>
  </si>
  <si>
    <t>该装备附加(162–164)-(216–218)点冰冷伤害</t>
  </si>
  <si>
    <t>162</t>
  </si>
  <si>
    <t>164</t>
  </si>
  <si>
    <t>该装备附加(125–127)-(165–167)点冰冷伤害</t>
  </si>
  <si>
    <t>127</t>
  </si>
  <si>
    <t>该装备附加(18–20)-(360–362)点闪电伤害</t>
  </si>
  <si>
    <t>18</t>
  </si>
  <si>
    <t>该装备附加(14–16)-(276–278)点闪电伤害</t>
  </si>
  <si>
    <t>该装备附加(174–176)-(204–206)点腐蚀伤害</t>
  </si>
  <si>
    <t>174</t>
  </si>
  <si>
    <t>该装备附加(133–135)-(157–159)点腐蚀伤害</t>
  </si>
  <si>
    <t>133</t>
  </si>
  <si>
    <t>+(109–140)% 近战伤害</t>
  </si>
  <si>
    <t>109%</t>
  </si>
  <si>
    <t>140%</t>
  </si>
  <si>
    <t>+(77–108)% 近战伤害</t>
  </si>
  <si>
    <t>77%</t>
  </si>
  <si>
    <t>+(101–130)% 该装备物理伤害</t>
  </si>
  <si>
    <t>该装备物理伤害</t>
  </si>
  <si>
    <t>101%</t>
  </si>
  <si>
    <t>130%</t>
  </si>
  <si>
    <t>+(56–100)% 该装备物理伤害</t>
  </si>
  <si>
    <t>+(91–117)智慧</t>
  </si>
  <si>
    <t>91</t>
  </si>
  <si>
    <t>+(64–90)智慧</t>
  </si>
  <si>
    <t>90</t>
  </si>
  <si>
    <t>+(91–117)敏捷</t>
  </si>
  <si>
    <t>+(64–90)敏捷</t>
  </si>
  <si>
    <t>+(91–117)力量</t>
  </si>
  <si>
    <t>+(64–90)力量</t>
  </si>
  <si>
    <t>+(28–39)% 攻击与法术格挡率</t>
  </si>
  <si>
    <t>39%</t>
  </si>
  <si>
    <t>+(26–32)% 护甲减伤穿透</t>
  </si>
  <si>
    <t>+(18–25)% 护甲减伤穿透</t>
  </si>
  <si>
    <t>+(31–39)% 元素和腐蚀抗性穿透</t>
  </si>
  <si>
    <t>+(22–30)% 元素和腐蚀抗性穿透</t>
  </si>
  <si>
    <t>连续攻击伤害递增(61–78)%</t>
  </si>
  <si>
    <t>连续攻击伤害递增(43–60)%</t>
  </si>
  <si>
    <t>+(2–3)攻击技能等级</t>
  </si>
  <si>
    <t>+2攻击技能等级</t>
  </si>
  <si>
    <t>+(29–41)% 该装备攻击速度</t>
  </si>
  <si>
    <t>该装备攻击速度</t>
  </si>
  <si>
    <t>+(23–32)% 该装备攻击速度</t>
  </si>
  <si>
    <t>+(19–23)%生命返还</t>
  </si>
  <si>
    <t>+(14–18)%生命返还</t>
  </si>
  <si>
    <t>+(19–23)%护盾返还</t>
  </si>
  <si>
    <t>+(14–18)%护盾返还</t>
  </si>
  <si>
    <t>+(109–140)% 物理伤害</t>
  </si>
  <si>
    <t>+(77–108)% 物理伤害</t>
  </si>
  <si>
    <t>+(109–140)%元素伤害</t>
  </si>
  <si>
    <t>+(77–108)%元素伤害</t>
  </si>
  <si>
    <t>+(109–140)% 腐蚀伤害</t>
  </si>
  <si>
    <t>+(77–108)% 腐蚀伤害</t>
  </si>
  <si>
    <t>+(47–64)% 该装备攻击暴击值</t>
  </si>
  <si>
    <t>该装备攻击暴击值</t>
  </si>
  <si>
    <t>64%</t>
  </si>
  <si>
    <t>+(36–50)% 该装备攻击暴击值</t>
  </si>
  <si>
    <t>+(166–234)% 暴击值</t>
  </si>
  <si>
    <t>166%</t>
  </si>
  <si>
    <t>234%</t>
  </si>
  <si>
    <t>+(128–180)% 暴击值</t>
  </si>
  <si>
    <t>128%</t>
  </si>
  <si>
    <t>180%</t>
  </si>
  <si>
    <t>+(33–47)% 攻击与施法速度,+(33–47)% 召唤物攻击与施法速度</t>
  </si>
  <si>
    <t>+(26–36)% 攻击与施法速度,+(26–36)% 召唤物攻击与施法速度</t>
  </si>
  <si>
    <t>+(91–117)% 暴击伤害</t>
  </si>
  <si>
    <t>91%</t>
  </si>
  <si>
    <t>117%</t>
  </si>
  <si>
    <t>+(64–90)% 暴击伤害</t>
  </si>
  <si>
    <t>90%</t>
  </si>
  <si>
    <t>+(76–98)%加剧效果</t>
  </si>
  <si>
    <t>76%</t>
  </si>
  <si>
    <t>98%</t>
  </si>
  <si>
    <t>+(54–75)%加剧效果</t>
  </si>
  <si>
    <t>+(73–94)%连续攻击几率</t>
  </si>
  <si>
    <t>+(52–72)%连续攻击几率</t>
  </si>
  <si>
    <t>+(41–52)% 几率造成双倍伤害</t>
  </si>
  <si>
    <t>+(29–40)% 几率造成双倍伤害</t>
  </si>
  <si>
    <t>对冰封的敌人额外+(54–69)% 伤害</t>
  </si>
  <si>
    <t>69%</t>
  </si>
  <si>
    <t>对冰封的敌人额外+(38–53)% 伤害</t>
  </si>
  <si>
    <t>53%</t>
  </si>
  <si>
    <t>+3幻影数量</t>
  </si>
  <si>
    <t>+2幻影数量</t>
  </si>
  <si>
    <t>附加主手武器伤害的45% 至基础创伤伤害</t>
  </si>
  <si>
    <t>附加主手武器伤害的至基础创伤伤害</t>
  </si>
  <si>
    <t>附加主手武器伤害的38% 至基础创伤伤害</t>
  </si>
  <si>
    <t>匕首</t>
  </si>
  <si>
    <t>0.19</t>
  </si>
  <si>
    <t>0.24</t>
  </si>
  <si>
    <t>造成凋零伤害时，收割(0.13–0.18)秒持续伤害，该效果对同一目标有1秒冷却时间</t>
  </si>
  <si>
    <t>0.13</t>
  </si>
  <si>
    <t>0.18</t>
  </si>
  <si>
    <t>+(28–39)% 元素和腐蚀抗性穿透</t>
  </si>
  <si>
    <t>+(74–94)%连续攻击几率</t>
  </si>
  <si>
    <t>74%</t>
  </si>
  <si>
    <t>+(57–72)%连续攻击几率</t>
  </si>
  <si>
    <t>57%</t>
  </si>
  <si>
    <t>附加主手武器伤害的23% 至基础凋零伤害</t>
  </si>
  <si>
    <t>附加主手武器伤害的至基础凋零伤害</t>
  </si>
  <si>
    <t>附加主手武器伤害的19% 至基础凋零伤害</t>
  </si>
  <si>
    <t>单手剑</t>
  </si>
  <si>
    <t>+(26–32)%连续攻击几率</t>
  </si>
  <si>
    <t>连续攻击伤害递增(10–16)%</t>
  </si>
  <si>
    <t>造成持续伤害时，收割(0.19–0.24)秒持续伤害，该效果对同一目标有1秒冷却时间</t>
  </si>
  <si>
    <t>造成持续伤害时，收割(0.13–0.18)秒持续伤害，该效果对同一目标有1秒冷却时间</t>
  </si>
  <si>
    <t>+(31–39)% 攻击与法术格挡率</t>
  </si>
  <si>
    <t>+30%斩击几率,额外+(21–25)%斩击伤害</t>
  </si>
  <si>
    <t>额外斩击伤害</t>
  </si>
  <si>
    <t>+23%斩击几率,额外+(16–20)%斩击伤害</t>
  </si>
  <si>
    <t>附加主手武器伤害的30% 至基础点燃伤害</t>
  </si>
  <si>
    <t>附加主手武器伤害的至基础点燃伤害</t>
  </si>
  <si>
    <t>附加主手武器伤害的24% 至基础点燃伤害</t>
  </si>
  <si>
    <t>单手锤</t>
  </si>
  <si>
    <t>消耗破击蓄能时，该次技能额外+(12–16)% 伤害</t>
  </si>
  <si>
    <t>消耗破击蓄能时，该次技能额外伤害</t>
  </si>
  <si>
    <t>造成伤害时，淘汰生命值低于(5–7)% 的敌人</t>
  </si>
  <si>
    <t>造成伤害时，淘汰生命值低于的敌人</t>
  </si>
  <si>
    <t>+(126–163)%破击蓄能回复速度</t>
  </si>
  <si>
    <t>126%</t>
  </si>
  <si>
    <t>163%</t>
  </si>
  <si>
    <t>+(89–125)%破击蓄能回复速度</t>
  </si>
  <si>
    <t>89%</t>
  </si>
  <si>
    <t>125%</t>
  </si>
  <si>
    <t>单手斧</t>
  </si>
  <si>
    <t>对创伤状态下的敌人，额外+(6–8)% 伤害</t>
  </si>
  <si>
    <t>对创伤状态下的敌人，额外伤害</t>
  </si>
  <si>
    <t>额外+(6–9)%斩击伤害</t>
  </si>
  <si>
    <t>造成创伤伤害时，收割(0.19–0.24)秒持续伤害，该效果对同一目标有1秒冷却时间</t>
  </si>
  <si>
    <t>造成创伤伤害时，收割(0.13–0.18)秒持续伤害，该效果对同一目标有1秒冷却时间</t>
  </si>
  <si>
    <t>法术附加(10–15)-(14–19)点物理伤害</t>
  </si>
  <si>
    <t>法杖</t>
  </si>
  <si>
    <t>法术附加(9–14)-(15–20)点火焰伤害</t>
  </si>
  <si>
    <t>法术附加(10–15)-(14–19)点冰冷伤害</t>
  </si>
  <si>
    <t>法术附加(1–2)-(28–32)点闪电伤害</t>
  </si>
  <si>
    <t>法术附加(11–16)-(13–18)点腐蚀伤害</t>
  </si>
  <si>
    <t>+(20–24)% 法术伤害</t>
  </si>
  <si>
    <t>+(6–8)% 施法速度</t>
  </si>
  <si>
    <t>+(181–234)最大魔力</t>
  </si>
  <si>
    <t>181</t>
  </si>
  <si>
    <t>234</t>
  </si>
  <si>
    <t>+(127–180)最大魔力</t>
  </si>
  <si>
    <t>180</t>
  </si>
  <si>
    <t>法术附加(82–84)-(106–113)点火焰伤害</t>
  </si>
  <si>
    <t>法术附加(63–65)-(82–87)点火焰伤害</t>
  </si>
  <si>
    <t>63</t>
  </si>
  <si>
    <t>65</t>
  </si>
  <si>
    <t>法术附加(83–85)-(110–112)点冰冷伤害</t>
  </si>
  <si>
    <t>83</t>
  </si>
  <si>
    <t>法术附加(64–66)-(85–87)点冰冷伤害</t>
  </si>
  <si>
    <t>66</t>
  </si>
  <si>
    <t>法术附加(9–11)-(184–186)点闪电伤害</t>
  </si>
  <si>
    <t>法术附加(7–9)-(142–144)点闪电伤害</t>
  </si>
  <si>
    <t>7</t>
  </si>
  <si>
    <t>法术附加(87–89)-(106–108)点腐蚀伤害</t>
  </si>
  <si>
    <t>89</t>
  </si>
  <si>
    <t>法术附加(67–69)-(82–84)点腐蚀伤害</t>
  </si>
  <si>
    <t>67</t>
  </si>
  <si>
    <t>69</t>
  </si>
  <si>
    <t>+(109–140)% 法术伤害</t>
  </si>
  <si>
    <t>+(77–108)% 法术伤害</t>
  </si>
  <si>
    <t>法术附加(87–89)-(106–108)点物理伤害</t>
  </si>
  <si>
    <t>法术附加(67–69)-(82–84)点物理伤害</t>
  </si>
  <si>
    <t>+(44–62)% 最大魔力</t>
  </si>
  <si>
    <t>+(34–48)% 最大魔力</t>
  </si>
  <si>
    <t>+(26–36)% 护甲减伤穿透</t>
  </si>
  <si>
    <t>+3法术技能等级</t>
  </si>
  <si>
    <t>+2法术技能等级</t>
  </si>
  <si>
    <t>+3地面蓄能层数上限</t>
  </si>
  <si>
    <t>+2地面蓄能层数上限</t>
  </si>
  <si>
    <t>+(34–47)% 施法速度,+(34–47)% 召唤物施法速度</t>
  </si>
  <si>
    <t>+(26–36)% 施法速度,+(26–36)% 召唤物施法速度</t>
  </si>
  <si>
    <t>+(78–108)% 物理伤害</t>
  </si>
  <si>
    <t>+(78–108)%元素伤害</t>
  </si>
  <si>
    <t>+(91–117)% 魔力自然回复速度</t>
  </si>
  <si>
    <t>+(64–90)% 魔力自然回复速度</t>
  </si>
  <si>
    <t>+(126–163)法术暴击值</t>
  </si>
  <si>
    <t>126</t>
  </si>
  <si>
    <t>+(89–125)法术暴击值</t>
  </si>
  <si>
    <t>+(91–117)% 法术暴击伤害</t>
  </si>
  <si>
    <t>+(64–90)% 法术暴击伤害</t>
  </si>
  <si>
    <t>+(181–234)% 暴击值</t>
  </si>
  <si>
    <t>181%</t>
  </si>
  <si>
    <t>+(127–180)% 暴击值</t>
  </si>
  <si>
    <t>127%</t>
  </si>
  <si>
    <t>法术迸发释放的技能额外+(62–88)% 击中伤害</t>
  </si>
  <si>
    <t>88%</t>
  </si>
  <si>
    <t>法术迸发释放的技能额外+(48–68)% 击中伤害</t>
  </si>
  <si>
    <t>68%</t>
  </si>
  <si>
    <t>+(1–2)抛射投射物分裂数量</t>
  </si>
  <si>
    <t>额外-15% 施法速度,额外+(54–69)% 法术伤害</t>
  </si>
  <si>
    <t>额外施法速度</t>
  </si>
  <si>
    <t>额外-15% 施法速度,额外+(38–53)% 法术伤害</t>
  </si>
  <si>
    <t>+1地面数量上限,额外+10% 伤害</t>
  </si>
  <si>
    <t>地面数量上限</t>
  </si>
  <si>
    <t>+1地面数量上限,额外+1% 伤害</t>
  </si>
  <si>
    <t>召唤物附加(10–15)-(14–19)点物理伤害</t>
  </si>
  <si>
    <t>灵杖</t>
  </si>
  <si>
    <t>召唤物附加(9–14)-(15–20)点火焰伤害</t>
  </si>
  <si>
    <t>召唤物附加(10–15)-(14–19)点冰冷伤害</t>
  </si>
  <si>
    <t>召唤物附加(1–2)-(28–32)点闪电伤害</t>
  </si>
  <si>
    <t>召唤物附加(11–16)-(13–18)点腐蚀伤害</t>
  </si>
  <si>
    <t>+(20–24)% 召唤物伤害</t>
  </si>
  <si>
    <t>+(6–8)% 召唤物攻击与施法速度</t>
  </si>
  <si>
    <t>释放召唤技能时，+100% 几率获得 1 层坚韧祝福，间隔1秒</t>
  </si>
  <si>
    <t>释放召唤技能时，+100% 几率获得 1 层聚能祝福，间隔1秒</t>
  </si>
  <si>
    <t>额外+(6–8)% 召唤物伤害</t>
  </si>
  <si>
    <t>额外召唤物伤害</t>
  </si>
  <si>
    <t>召唤物伤害穿透(6–8)% 元素抗性</t>
  </si>
  <si>
    <t>召唤物+(5–7)% 护甲减伤穿透</t>
  </si>
  <si>
    <t>召唤物附加(82–84)-(106–113)点火焰伤害</t>
  </si>
  <si>
    <t>召唤物附加(63–65)-(82–87)点火焰伤害</t>
  </si>
  <si>
    <t>召唤物附加(83–85)-(110–112)点冰冷伤害</t>
  </si>
  <si>
    <t>召唤物附加(64–66)-(85–87)点冰冷伤害</t>
  </si>
  <si>
    <t>召唤物附加(9–11)-(184–186)点闪电伤害</t>
  </si>
  <si>
    <t>召唤物附加(7–9)-(142–144)点闪电伤害</t>
  </si>
  <si>
    <t>召唤物附加(87–89)-(106–108)点腐蚀伤害</t>
  </si>
  <si>
    <t>召唤物附加(67–69)-(82–84)点腐蚀伤害</t>
  </si>
  <si>
    <t>+(109–140)% 召唤物伤害</t>
  </si>
  <si>
    <t>+(77–108)% 召唤物伤害</t>
  </si>
  <si>
    <t>召唤物附加(87–89)-(106–108)点物理伤害</t>
  </si>
  <si>
    <t>召唤物附加(67–69)-(82–84)点物理伤害</t>
  </si>
  <si>
    <t>+(46–59)% 召唤物最大生命</t>
  </si>
  <si>
    <t>+(33–45)% 召唤物最大生命</t>
  </si>
  <si>
    <t>+(39–49)% 攻击与法术格挡率</t>
  </si>
  <si>
    <t>魔灵+(31–39)%强化技能使用几率</t>
  </si>
  <si>
    <t>魔灵+(22–30)%强化技能使用几率</t>
  </si>
  <si>
    <t>+1智械召唤物数量上限,额外+8% 召唤物伤害</t>
  </si>
  <si>
    <t>智械召唤物数量上限</t>
  </si>
  <si>
    <t>+1智械召唤物数量上限</t>
  </si>
  <si>
    <t>+3召唤召唤物的技能等级</t>
  </si>
  <si>
    <t>召唤物+(26–36)% 护甲减伤穿透</t>
  </si>
  <si>
    <t>召唤物+(18–25)% 护甲减伤穿透</t>
  </si>
  <si>
    <t>+3核心技能等级</t>
  </si>
  <si>
    <t>核心技能等级</t>
  </si>
  <si>
    <t>+2核心技能等级</t>
  </si>
  <si>
    <t>召唤物+(28–39)% 元素和腐蚀抗性穿透</t>
  </si>
  <si>
    <t>召唤物+(22–30)% 元素和腐蚀抗性穿透</t>
  </si>
  <si>
    <t>召唤物+(109–140)% 物理伤害</t>
  </si>
  <si>
    <t>召唤物+(77–108)% 物理伤害</t>
  </si>
  <si>
    <t>+(109–140)% 召唤物元素伤害</t>
  </si>
  <si>
    <t>+(77–108)% 召唤物元素伤害</t>
  </si>
  <si>
    <t>+(109–140)% 召唤物腐蚀伤害</t>
  </si>
  <si>
    <t>召唤物腐蚀伤害</t>
  </si>
  <si>
    <t>+(77–108)% 召唤物腐蚀伤害</t>
  </si>
  <si>
    <t>+(37–47)% 攻击与施法速度,+(37–47)% 召唤物攻击与施法速度</t>
  </si>
  <si>
    <t>+(27–36)% 攻击与施法速度,+(27–36)% 召唤物攻击与施法速度</t>
  </si>
  <si>
    <t>每秒自然回复(181–234)生命</t>
  </si>
  <si>
    <t>每秒自然回复(130–180)生命</t>
  </si>
  <si>
    <t>130</t>
  </si>
  <si>
    <t>+(25–31)% 护盾充能速度</t>
  </si>
  <si>
    <t>+(18–24)% 护盾充能速度</t>
  </si>
  <si>
    <t>+(181–234)% 召唤物暴击值</t>
  </si>
  <si>
    <t>+(127–180)% 召唤物暴击值</t>
  </si>
  <si>
    <t>+(126–163)召唤物暴击值</t>
  </si>
  <si>
    <t>+(89–125)召唤物暴击值</t>
  </si>
  <si>
    <t>+(73–94)% 召唤物技能范围</t>
  </si>
  <si>
    <t>+(51–72)% 召唤物技能范围</t>
  </si>
  <si>
    <t>+(151–195)% 召唤物暴击伤害</t>
  </si>
  <si>
    <t>151%</t>
  </si>
  <si>
    <t>195%</t>
  </si>
  <si>
    <t>+(106–150)% 召唤物暴击伤害</t>
  </si>
  <si>
    <t>106%</t>
  </si>
  <si>
    <t>额外+(41–52)%魔灵强化技能伤害和强化技能造成的异常伤害</t>
  </si>
  <si>
    <t>额外魔灵强化技能伤害和强化技能造成的异常伤害</t>
  </si>
  <si>
    <t>额外+(29–40)%魔灵强化技能伤害和强化技能造成的异常伤害</t>
  </si>
  <si>
    <t>额外+(61–78)% 魔灵终极技能伤害和终极技能造成的异常伤害</t>
  </si>
  <si>
    <t>额外魔灵终极技能伤害和终极技能造成的异常伤害</t>
  </si>
  <si>
    <t>额外+(43–60)% 魔灵终极技能伤害和终极技能造成的异常伤害</t>
  </si>
  <si>
    <t>召唤物+(41–52)% 几率造成双倍伤害</t>
  </si>
  <si>
    <t>召唤物几率造成双倍伤害</t>
  </si>
  <si>
    <t>召唤物+(29–40)% 几率造成双倍伤害</t>
  </si>
  <si>
    <t>至少拥有40点统御值时，智械召唤物额外+(36–46)% 伤害</t>
  </si>
  <si>
    <t>至少拥有点统御值时，智械召唤物额外伤害</t>
  </si>
  <si>
    <t>至少拥有40点统御值时，智械召唤物额外+(26–35)% 伤害</t>
  </si>
  <si>
    <t>魔杖</t>
  </si>
  <si>
    <t>+(10–14)%加剧效果</t>
  </si>
  <si>
    <t>+(8–10)%收割时间</t>
  </si>
  <si>
    <t>+(15–20)%收割冷却回复速度</t>
  </si>
  <si>
    <t>额外+(6–8)% 持续伤害</t>
  </si>
  <si>
    <t>额外持续伤害</t>
  </si>
  <si>
    <t>+(6–8)%迷踪效果</t>
  </si>
  <si>
    <t>+(109–140)% 持续伤害</t>
  </si>
  <si>
    <t>+(77–108)% 持续伤害</t>
  </si>
  <si>
    <t>+(331–429)最大生命</t>
  </si>
  <si>
    <t>331</t>
  </si>
  <si>
    <t>429</t>
  </si>
  <si>
    <t>+(232–330)最大生命</t>
  </si>
  <si>
    <t>232</t>
  </si>
  <si>
    <t>330</t>
  </si>
  <si>
    <t>+(526–683)最大护盾</t>
  </si>
  <si>
    <t>526</t>
  </si>
  <si>
    <t>683</t>
  </si>
  <si>
    <t>+(369–525)最大护盾</t>
  </si>
  <si>
    <t>369</t>
  </si>
  <si>
    <t>525</t>
  </si>
  <si>
    <t>对生命造成额外(31–39)% 伤害</t>
  </si>
  <si>
    <t>对生命造成额外(22–30)% 伤害</t>
  </si>
  <si>
    <t>+(25–31)每秒施加加剧值</t>
  </si>
  <si>
    <t>31</t>
  </si>
  <si>
    <t>+(18–24)每秒施加加剧值</t>
  </si>
  <si>
    <t>24</t>
  </si>
  <si>
    <t>+(37–47)% 施法速度,+(37–47)% 召唤物施法速度</t>
  </si>
  <si>
    <t>获得技能伤害的40% 至基础凋零伤害</t>
  </si>
  <si>
    <t>获得技能伤害的至基础凋零伤害</t>
  </si>
  <si>
    <t>获得技能伤害的35% 至基础凋零伤害</t>
  </si>
  <si>
    <t>获得技能伤害的81% 至基础创伤伤害</t>
  </si>
  <si>
    <t>获得技能伤害的至基础创伤伤害</t>
  </si>
  <si>
    <t>81%</t>
  </si>
  <si>
    <t>获得技能伤害的70% 至基础创伤伤害</t>
  </si>
  <si>
    <t>获得技能伤害的50% 至基础点燃伤害</t>
  </si>
  <si>
    <t>获得技能伤害的至基础点燃伤害</t>
  </si>
  <si>
    <t>获得技能伤害的42% 至基础点燃伤害</t>
  </si>
  <si>
    <t>+(25–31)%点燃持续时间</t>
  </si>
  <si>
    <t>点燃持续时间</t>
  </si>
  <si>
    <t>+(18–24)%点燃持续时间</t>
  </si>
  <si>
    <t>+(25–31)%创伤持续时间</t>
  </si>
  <si>
    <t>+(18–24)%创伤持续时间</t>
  </si>
  <si>
    <t>+(25–31)%凋零持续时间</t>
  </si>
  <si>
    <t>+(18–24)%凋零持续时间</t>
  </si>
  <si>
    <t>+(76–98)%收割时间</t>
  </si>
  <si>
    <t>+(54–75)%收割时间</t>
  </si>
  <si>
    <t>+(126–163)%收割冷却回复速度</t>
  </si>
  <si>
    <t>+(89–125)%收割冷却回复速度</t>
  </si>
  <si>
    <t>+1地面数量上限,额外+9% 伤害</t>
  </si>
  <si>
    <t>手杖</t>
  </si>
  <si>
    <t>+(20–24)% 远程伤害</t>
  </si>
  <si>
    <t>远程伤害</t>
  </si>
  <si>
    <t>额外+(6–8)% 投射物伤害</t>
  </si>
  <si>
    <t>额外投射物伤害</t>
  </si>
  <si>
    <t>+(109–140)% 投射物伤害</t>
  </si>
  <si>
    <t>+(78–108)% 投射物伤害</t>
  </si>
  <si>
    <t>手枪</t>
  </si>
  <si>
    <t>+(24–32)% 该装备物理伤害</t>
  </si>
  <si>
    <t>该装备附加(32–34)-(40–42)点物理伤害</t>
  </si>
  <si>
    <t>34</t>
  </si>
  <si>
    <t>暴击幸运,+(60–75)暴击值</t>
  </si>
  <si>
    <t>75</t>
  </si>
  <si>
    <t>+(41–52)%击退距离,额外+7% 伤害</t>
  </si>
  <si>
    <t>+(29–40)%击退距离,额外+5% 伤害</t>
  </si>
  <si>
    <t>攻击附加(25–30)-(33–38)点物理伤害</t>
  </si>
  <si>
    <t>双手剑</t>
  </si>
  <si>
    <t>攻击附加(24–29)-(34–39)点火焰伤害</t>
  </si>
  <si>
    <t>29</t>
  </si>
  <si>
    <t>攻击附加(24–29)-(34–39)点冰冷伤害</t>
  </si>
  <si>
    <t>攻击附加(1–3)-(60–65)点闪电伤害</t>
  </si>
  <si>
    <t>攻击附加(26–31)-(32–37)点腐蚀伤害</t>
  </si>
  <si>
    <t>26</t>
  </si>
  <si>
    <t>+(40–48)% 物理伤害</t>
  </si>
  <si>
    <t>+(40–48)% 元素伤害</t>
  </si>
  <si>
    <t>+(40–48)% 腐蚀伤害</t>
  </si>
  <si>
    <t>+(40–48)% 近战伤害</t>
  </si>
  <si>
    <t>+(12–16)% 攻击速度</t>
  </si>
  <si>
    <t>+(60–64)%连续攻击几率</t>
  </si>
  <si>
    <t>连续攻击伤害递增(28–32)%</t>
  </si>
  <si>
    <t>+(12–16)% 元素和腐蚀抗性穿透</t>
  </si>
  <si>
    <t>+(10–14)% 护甲减伤穿透</t>
  </si>
  <si>
    <t>+2坚韧祝福层数上限</t>
  </si>
  <si>
    <t>+2灵动祝福层数上限</t>
  </si>
  <si>
    <t>+2聚能祝福层数上限</t>
  </si>
  <si>
    <t>+(48–64)% 该装备物理伤害</t>
  </si>
  <si>
    <t>该装备附加(64–68)-(80–84)点物理伤害</t>
  </si>
  <si>
    <t>68</t>
  </si>
  <si>
    <t>暴击幸运,+(120–150)暴击值</t>
  </si>
  <si>
    <t>150</t>
  </si>
  <si>
    <t>+(30–32)%连续攻击几率</t>
  </si>
  <si>
    <t>连续攻击伤害递增(14–16)%</t>
  </si>
  <si>
    <t>该装备附加(93–95)-(113–115)点物理伤害</t>
  </si>
  <si>
    <t>93</t>
  </si>
  <si>
    <t>95</t>
  </si>
  <si>
    <t>该装备附加(71–73)-(87–89)点物理伤害</t>
  </si>
  <si>
    <t>71</t>
  </si>
  <si>
    <t>73</t>
  </si>
  <si>
    <t>该装备附加(198–200)-(256–270)点火焰伤害</t>
  </si>
  <si>
    <t>198</t>
  </si>
  <si>
    <t>200</t>
  </si>
  <si>
    <t>该装备附加(152–154)-(197–208)点火焰伤害</t>
  </si>
  <si>
    <t>152</t>
  </si>
  <si>
    <t>该装备附加(200–202)-(266–268)点冰冷伤害</t>
  </si>
  <si>
    <t>202</t>
  </si>
  <si>
    <t>该装备附加(154–156)-(204–206)点冰冷伤害</t>
  </si>
  <si>
    <t>该装备附加(22–24)-(444–446)点闪电伤害</t>
  </si>
  <si>
    <t>22</t>
  </si>
  <si>
    <t>该装备附加(17–19)-(341–343)点闪电伤害</t>
  </si>
  <si>
    <t>17</t>
  </si>
  <si>
    <t>19</t>
  </si>
  <si>
    <t>该装备附加(214–216)-(252–254)点腐蚀伤害</t>
  </si>
  <si>
    <t>214</t>
  </si>
  <si>
    <t>216</t>
  </si>
  <si>
    <t>该装备附加(165–167)-(193–195)点腐蚀伤害</t>
  </si>
  <si>
    <t>165</t>
  </si>
  <si>
    <t>167</t>
  </si>
  <si>
    <t>+(217–281)% 近战伤害</t>
  </si>
  <si>
    <t>217%</t>
  </si>
  <si>
    <t>281%</t>
  </si>
  <si>
    <t>+(152–216)% 近战伤害</t>
  </si>
  <si>
    <t>152%</t>
  </si>
  <si>
    <t>216%</t>
  </si>
  <si>
    <t>造成点燃伤害时，收割(0.37–0.48)秒持续伤害，该效果对同一目标有1秒冷却时间</t>
  </si>
  <si>
    <t>0.37</t>
  </si>
  <si>
    <t>0.48</t>
  </si>
  <si>
    <t>造成点燃伤害时，收割(0.25–0.36)秒持续伤害，该效果对同一目标有1秒冷却时间</t>
  </si>
  <si>
    <t>0.25</t>
  </si>
  <si>
    <t>0.36</t>
  </si>
  <si>
    <t>+(61–78)% 攻击与法术格挡率</t>
  </si>
  <si>
    <t>+(81–104)% 该装备物理伤害</t>
  </si>
  <si>
    <t>104%</t>
  </si>
  <si>
    <t>+(49–80)% 该装备物理伤害</t>
  </si>
  <si>
    <t>80%</t>
  </si>
  <si>
    <t>+(181–234)力量</t>
  </si>
  <si>
    <t>+(127–180)力量</t>
  </si>
  <si>
    <t>+(181–234)敏捷</t>
  </si>
  <si>
    <t>+(127–180)敏捷</t>
  </si>
  <si>
    <t>+(181–234)智慧</t>
  </si>
  <si>
    <t>+(127–180)智慧</t>
  </si>
  <si>
    <t>+(51–64)% 护甲减伤穿透</t>
  </si>
  <si>
    <t>+(36–50)% 护甲减伤穿透</t>
  </si>
  <si>
    <t>+(61–78)% 元素和腐蚀抗性穿透</t>
  </si>
  <si>
    <t>+(43–60)% 元素和腐蚀抗性穿透</t>
  </si>
  <si>
    <t>连续攻击伤害递增(121–156)%</t>
  </si>
  <si>
    <t>连续攻击伤害递增(85–120)%</t>
  </si>
  <si>
    <t>+5攻击技能等级</t>
  </si>
  <si>
    <t>+4攻击技能等级</t>
  </si>
  <si>
    <t>+(141–145)% 该装备物理伤害,该装备附加(69–71)-(85–87)点物理伤害</t>
  </si>
  <si>
    <t>141%</t>
  </si>
  <si>
    <t>145%</t>
  </si>
  <si>
    <t>+(106–110)% 该装备物理伤害,该装备附加(53–55)-(65–67)点物理伤害</t>
  </si>
  <si>
    <t>110%</t>
  </si>
  <si>
    <t>53</t>
  </si>
  <si>
    <t>+(33–42)% 该装备攻击速度</t>
  </si>
  <si>
    <t>+(31–39)%生命返还</t>
  </si>
  <si>
    <t>+(22–30)%生命返还</t>
  </si>
  <si>
    <t>+(31–39)%护盾返还</t>
  </si>
  <si>
    <t>+(22–30)%护盾返还</t>
  </si>
  <si>
    <t>+(217–281)% 物理伤害</t>
  </si>
  <si>
    <t>+(152–216)% 物理伤害</t>
  </si>
  <si>
    <t>+(217–281)%元素伤害</t>
  </si>
  <si>
    <t>+(152–216)%元素伤害</t>
  </si>
  <si>
    <t>+(217–281)% 腐蚀伤害</t>
  </si>
  <si>
    <t>+(152–216)% 腐蚀伤害</t>
  </si>
  <si>
    <t>+(51–65)% 该装备攻击暴击值</t>
  </si>
  <si>
    <t>+(328–468)% 暴击值</t>
  </si>
  <si>
    <t>328%</t>
  </si>
  <si>
    <t>468%</t>
  </si>
  <si>
    <t>+(252–360)% 暴击值</t>
  </si>
  <si>
    <t>252%</t>
  </si>
  <si>
    <t>360%</t>
  </si>
  <si>
    <t>+(66–94)% 攻击与施法速度,+(66–94)% 召唤物攻击与施法速度</t>
  </si>
  <si>
    <t>+(51–72)% 攻击与施法速度,+(51–72)% 召唤物攻击与施法速度</t>
  </si>
  <si>
    <t>+(181–234)% 暴击伤害</t>
  </si>
  <si>
    <t>+(127–180)% 暴击伤害</t>
  </si>
  <si>
    <t>+(145–187)%连续攻击几率</t>
  </si>
  <si>
    <t>187%</t>
  </si>
  <si>
    <t>+(102–144)%连续攻击几率</t>
  </si>
  <si>
    <t>102%</t>
  </si>
  <si>
    <t>144%</t>
  </si>
  <si>
    <t>+(151–195)%加剧效果</t>
  </si>
  <si>
    <t>+(106–150)%加剧效果</t>
  </si>
  <si>
    <t>对生命造成额外(61–78)% 伤害</t>
  </si>
  <si>
    <t>对生命造成额外(43–60)% 伤害</t>
  </si>
  <si>
    <t>对冰封的敌人额外+(106–137)% 伤害</t>
  </si>
  <si>
    <t>137%</t>
  </si>
  <si>
    <t>对冰封的敌人额外+(75–105)% 伤害</t>
  </si>
  <si>
    <t>105%</t>
  </si>
  <si>
    <t>+60%斩击几率,额外+(46–60)%斩击伤害</t>
  </si>
  <si>
    <t>+46%斩击几率,额外+(35–45)%斩击伤害</t>
  </si>
  <si>
    <t>附加主手武器伤害的55% 至基础点燃伤害</t>
  </si>
  <si>
    <t>附加主手武器伤害的48% 至基础点燃伤害</t>
  </si>
  <si>
    <t>双手锤</t>
  </si>
  <si>
    <t>消耗破击蓄能时，该次技能额外+(28–32)% 伤害</t>
  </si>
  <si>
    <t>造成伤害时，淘汰生命值低于(10–14)% 的敌人</t>
  </si>
  <si>
    <t>消耗破击蓄能时，该次技能额外+(14–16)% 伤害</t>
  </si>
  <si>
    <t>+(251–325)%破击蓄能回复速度</t>
  </si>
  <si>
    <t>251%</t>
  </si>
  <si>
    <t>325%</t>
  </si>
  <si>
    <t>+(176–250)%破击蓄能回复速度</t>
  </si>
  <si>
    <t>176%</t>
  </si>
  <si>
    <t>250%</t>
  </si>
  <si>
    <t>双手斧</t>
  </si>
  <si>
    <t>对创伤状态下的敌人，额外+(12–16)% 伤害</t>
  </si>
  <si>
    <t>额外+(12–18)%斩击伤害</t>
  </si>
  <si>
    <t>额外+(6–8)%斩击伤害</t>
  </si>
  <si>
    <t>造成创伤伤害时，收割(0.37–0.48)秒持续伤害，该效果对同一目标有1秒冷却时间</t>
  </si>
  <si>
    <t>造成创伤伤害时，收割(0.25–0.36)秒持续伤害，该效果对同一目标有1秒冷却时间</t>
  </si>
  <si>
    <t>附加主手武器伤害的90% 至基础创伤伤害</t>
  </si>
  <si>
    <t>附加主手武器伤害的77% 至基础创伤伤害</t>
  </si>
  <si>
    <t>法术附加(25–30)-(33–38)点物理伤害</t>
  </si>
  <si>
    <t>锡杖</t>
  </si>
  <si>
    <t>法术附加(24–29)-(34–39)点火焰伤害</t>
  </si>
  <si>
    <t>法术附加(24–29)-(34–39)点冰冷伤害</t>
  </si>
  <si>
    <t>法术附加(1–3)-(60–65)点闪电伤害</t>
  </si>
  <si>
    <t>法术附加(26–31)-(32–37)点腐蚀伤害</t>
  </si>
  <si>
    <t>+(40–48)% 法术伤害</t>
  </si>
  <si>
    <t>+(12–16)% 施法速度</t>
  </si>
  <si>
    <t>额外+(12–16)% 法术伤害</t>
  </si>
  <si>
    <t>引导时， 额外+(12–16)% 伤害</t>
  </si>
  <si>
    <t>引导时，额外伤害</t>
  </si>
  <si>
    <t>额外+(6–8)% 法术伤害</t>
  </si>
  <si>
    <t>引导时， 额外+(6–8)% 伤害</t>
  </si>
  <si>
    <t>+(361–468)最大魔力</t>
  </si>
  <si>
    <t>361</t>
  </si>
  <si>
    <t>468</t>
  </si>
  <si>
    <t>+(253–360)最大魔力</t>
  </si>
  <si>
    <t>253</t>
  </si>
  <si>
    <t>360</t>
  </si>
  <si>
    <t>法术附加(166–168)-(215–226)点火焰伤害</t>
  </si>
  <si>
    <t>166</t>
  </si>
  <si>
    <t>168</t>
  </si>
  <si>
    <t>法术附加(127–129)-(164–174)点火焰伤害</t>
  </si>
  <si>
    <t>129</t>
  </si>
  <si>
    <t>法术附加(168–170)-(222–224)点冰冷伤害</t>
  </si>
  <si>
    <t>170</t>
  </si>
  <si>
    <t>法术附加(128–130)-(170–172)点冰冷伤害</t>
  </si>
  <si>
    <t>128</t>
  </si>
  <si>
    <t>法术附加(19–21)-(371–373)点闪电伤害</t>
  </si>
  <si>
    <t>21</t>
  </si>
  <si>
    <t>法术附加(14–16)-(284–286)点闪电伤害</t>
  </si>
  <si>
    <t>法术附加(179–181)-(211–213)点腐蚀伤害</t>
  </si>
  <si>
    <t>179</t>
  </si>
  <si>
    <t>法术附加(137–139)-(161–163)点腐蚀伤害</t>
  </si>
  <si>
    <t>137</t>
  </si>
  <si>
    <t>139</t>
  </si>
  <si>
    <t>+(217–281)% 法术伤害</t>
  </si>
  <si>
    <t>+(152–216)% 法术伤害</t>
  </si>
  <si>
    <t>法术附加(179–181)-(211–213)点物理伤害</t>
  </si>
  <si>
    <t>法术附加(137–139)-(161–163)点物理伤害</t>
  </si>
  <si>
    <t>+(88–125)% 最大魔力</t>
  </si>
  <si>
    <t>+(68–96)% 最大魔力</t>
  </si>
  <si>
    <t>96%</t>
  </si>
  <si>
    <t>+4核心技能等级</t>
  </si>
  <si>
    <t>+(51–65)% 护甲减伤穿透</t>
  </si>
  <si>
    <t>+5引导层数下限</t>
  </si>
  <si>
    <t>+4引导层数下限</t>
  </si>
  <si>
    <t>+5引导层数上限</t>
  </si>
  <si>
    <t>+4引导层数上限</t>
  </si>
  <si>
    <t>+(44–60)% 元素和腐蚀抗性穿透</t>
  </si>
  <si>
    <t>+5法术技能等级</t>
  </si>
  <si>
    <t>+4法术技能等级</t>
  </si>
  <si>
    <t>+(5–6)地面蓄能层数上限</t>
  </si>
  <si>
    <t>+(3–4)地面蓄能层数上限</t>
  </si>
  <si>
    <t>+(73–94)% 施法速度,+(73–94)% 召唤物施法速度</t>
  </si>
  <si>
    <t>+(51–72)% 施法速度,+(51–72)% 召唤物施法速度</t>
  </si>
  <si>
    <t>+(197–281)% 物理伤害</t>
  </si>
  <si>
    <t>197%</t>
  </si>
  <si>
    <t>+(197–281)%元素伤害</t>
  </si>
  <si>
    <t>+(181–234)% 魔力自然回复速度</t>
  </si>
  <si>
    <t>+(127–180)% 魔力自然回复速度</t>
  </si>
  <si>
    <t>+(251–325)法术暴击值</t>
  </si>
  <si>
    <t>251</t>
  </si>
  <si>
    <t>325</t>
  </si>
  <si>
    <t>+(176–250)法术暴击值</t>
  </si>
  <si>
    <t>250</t>
  </si>
  <si>
    <t>+(181–234)% 法术暴击伤害</t>
  </si>
  <si>
    <t>+(127–180)% 法术暴击伤害</t>
  </si>
  <si>
    <t>+(361–468)% 暴击值</t>
  </si>
  <si>
    <t>361%</t>
  </si>
  <si>
    <t>+(253–360)% 暴击值</t>
  </si>
  <si>
    <t>253%</t>
  </si>
  <si>
    <t>+6射线条数</t>
  </si>
  <si>
    <t>+4射线条数</t>
  </si>
  <si>
    <t>引导时， 额外+(61–78)% 伤害</t>
  </si>
  <si>
    <t>引导时， 额外+(44–60)% 伤害</t>
  </si>
  <si>
    <t>+2地面数量上限,额外+25% 伤害</t>
  </si>
  <si>
    <t>+2地面数量上限,额外+1% 伤害</t>
  </si>
  <si>
    <t>武杖</t>
  </si>
  <si>
    <t>额外+(12–16)% 攻击伤害</t>
  </si>
  <si>
    <t>+(3–4)引导层数上限</t>
  </si>
  <si>
    <t>+(1–2)引导层数上限</t>
  </si>
  <si>
    <t>+(3–4)引导层数下限</t>
  </si>
  <si>
    <t>+(1–2)引导层数下限</t>
  </si>
  <si>
    <t>弓</t>
  </si>
  <si>
    <t>+(40–48)% 远程伤害</t>
  </si>
  <si>
    <t>+2投射物数量</t>
  </si>
  <si>
    <t>+1直射投射物穿透次数</t>
  </si>
  <si>
    <t>+(197–281)% 投射物伤害</t>
  </si>
  <si>
    <t>+(152–216)% 投射物伤害</t>
  </si>
  <si>
    <t>+(81–104)%击退距离,额外+14% 伤害</t>
  </si>
  <si>
    <t>+(58–80)%击退距离,额外+10% 伤害</t>
  </si>
  <si>
    <t>58%</t>
  </si>
  <si>
    <t>+2哨卫数量上限,额外+10% 伤害</t>
  </si>
  <si>
    <t>哨卫数量上限</t>
  </si>
  <si>
    <t>+2哨卫数量上限</t>
  </si>
  <si>
    <t>额外+(61–78)% 投射物伤害</t>
  </si>
  <si>
    <t>额外+(43–60)% 投射物伤害</t>
  </si>
  <si>
    <t>弩</t>
  </si>
  <si>
    <t>附加主手武器伤害的85% 至基础创伤伤害</t>
  </si>
  <si>
    <t>火枪</t>
  </si>
  <si>
    <t>+2地面数量上限,额外+20% 伤害</t>
  </si>
  <si>
    <t>火炮</t>
  </si>
  <si>
    <t>+2抛射投射物分裂数量</t>
  </si>
  <si>
    <t>造成凋零伤害时，收割(0.37–0.48)秒持续伤害，该效果对同一目标有1秒冷却时间</t>
  </si>
  <si>
    <t>造成凋零伤害时，收割(0.25–0.36)秒持续伤害，该效果对同一目标有1秒冷却时间</t>
  </si>
  <si>
    <t>附加主手武器伤害的45% 至基础凋零伤害</t>
  </si>
  <si>
    <t>附加主手武器伤害的39% 至基础凋零伤害</t>
  </si>
  <si>
    <t>力量盾牌</t>
  </si>
  <si>
    <t>+(10–14)% 护甲值</t>
  </si>
  <si>
    <t>+(8–10)% 攻击和法术格挡率</t>
  </si>
  <si>
    <t>攻击和法术格挡率</t>
  </si>
  <si>
    <t>额外+(6–8)% 伤害</t>
  </si>
  <si>
    <t>+(35–40)力量</t>
  </si>
  <si>
    <t>35</t>
  </si>
  <si>
    <t>40</t>
  </si>
  <si>
    <t>+(35–40)敏捷</t>
  </si>
  <si>
    <t>+(35–40)智慧</t>
  </si>
  <si>
    <t>+(2–3)% 元素和腐蚀抗性上限</t>
  </si>
  <si>
    <t>元素和腐蚀抗性上限</t>
  </si>
  <si>
    <t>+(4321–5616)该装备护甲值</t>
  </si>
  <si>
    <t>4321</t>
  </si>
  <si>
    <t>5616</t>
  </si>
  <si>
    <t>+(3025–4320)该装备护甲值</t>
  </si>
  <si>
    <t>3025</t>
  </si>
  <si>
    <t>4320</t>
  </si>
  <si>
    <t>+(20–25)% 攻击与法术格挡率</t>
  </si>
  <si>
    <t>+(14–19)% 攻击与法术格挡率</t>
  </si>
  <si>
    <t>额外(-15–-13)% 受到的物理伤害</t>
  </si>
  <si>
    <t>-13%</t>
  </si>
  <si>
    <t>额外(-12–-10)% 受到的物理伤害</t>
  </si>
  <si>
    <t>+(109–140)% 伤害,+(109–140)% 召唤物伤害</t>
  </si>
  <si>
    <t>+(77–108)% 伤害,+(77–108)% 召唤物伤害</t>
  </si>
  <si>
    <t>+(25–31)% 最大生命</t>
  </si>
  <si>
    <t>+(18–24)% 最大生命</t>
  </si>
  <si>
    <t>+(16–20)%格挡比例</t>
  </si>
  <si>
    <t>+(12–15)%格挡比例</t>
  </si>
  <si>
    <t>+(29–39)% 元素和腐蚀抗性穿透,召唤物伤害穿透(29–39)% 元素抗性</t>
  </si>
  <si>
    <t>+(22–30)% 元素和腐蚀抗性穿透,召唤物伤害穿透(22–30)% 元素抗性</t>
  </si>
  <si>
    <t>+(26–33)% 护甲减伤穿透,召唤物+(26–33)% 护甲减伤穿透</t>
  </si>
  <si>
    <t>+(19–25)% 护甲减伤穿透,召唤物+(19–25)% 护甲减伤穿透</t>
  </si>
  <si>
    <t>每秒自然回复(177–234)生命</t>
  </si>
  <si>
    <t>177</t>
  </si>
  <si>
    <t>每秒自然回复(136–180)生命</t>
  </si>
  <si>
    <t>+(41–45)% 火焰抗性</t>
  </si>
  <si>
    <t>+(29–40)% 火焰抗性</t>
  </si>
  <si>
    <t>+(41–45)% 冰冷抗性</t>
  </si>
  <si>
    <t>+(29–40)% 冰冷抗性</t>
  </si>
  <si>
    <t>+(41–45)% 闪电抗性</t>
  </si>
  <si>
    <t>+(29–40)% 闪电抗性</t>
  </si>
  <si>
    <t>+(41–45)% 腐蚀抗性</t>
  </si>
  <si>
    <t>+(29–40)% 腐蚀抗性</t>
  </si>
  <si>
    <t>格挡时，回复(5–6)% 生命，间隔 0.3 秒</t>
  </si>
  <si>
    <t>格挡时，回复4% 生命，间隔 0.3 秒</t>
  </si>
  <si>
    <t>+(15–18)%元素抗性</t>
  </si>
  <si>
    <t>+(10–14)%元素抗性</t>
  </si>
  <si>
    <t>+(34–47)% 攻击与施法速度,+(34–47)% 召唤物攻击与施法速度</t>
  </si>
  <si>
    <t>+(165–234)% 暴击值</t>
  </si>
  <si>
    <t>165%</t>
  </si>
  <si>
    <t>+(83–117)% 暴击伤害</t>
  </si>
  <si>
    <t>+2战吼技能充能点数上限</t>
  </si>
  <si>
    <t>战吼技能充能点数上限</t>
  </si>
  <si>
    <t>+1战吼技能充能点数上限</t>
  </si>
  <si>
    <t>+(49–72)% 战吼技能的效果</t>
  </si>
  <si>
    <t>+(37–48)% 战吼技能的效果</t>
  </si>
  <si>
    <t>+1哨卫数量上限,额外+10% 伤害</t>
  </si>
  <si>
    <t>+1哨卫数量上限</t>
  </si>
  <si>
    <t>额外+(31–39)% 从盾牌获得的防御值</t>
  </si>
  <si>
    <t>额外从盾牌获得的防御值</t>
  </si>
  <si>
    <t>额外+(22–30)% 从盾牌获得的防御值</t>
  </si>
  <si>
    <t>+(3–4)%元素抗性上限</t>
  </si>
  <si>
    <t>+(2–3)%元素抗性上限</t>
  </si>
  <si>
    <t>每5% 攻击格挡，+5% 暴击值和暴击伤害</t>
  </si>
  <si>
    <t>每5% 攻击格挡，+3% 暴击值和暴击伤害</t>
  </si>
  <si>
    <t>敏捷盾牌</t>
  </si>
  <si>
    <t>+(10–14)% 闪避值</t>
  </si>
  <si>
    <t>+(4321–5616)该装备闪避值</t>
  </si>
  <si>
    <t>+(3025–4320)该装备闪避值</t>
  </si>
  <si>
    <t>每6% 攻击或法术格挡，+1% 攻击速度和移动速度</t>
  </si>
  <si>
    <t>每(7–8)% 攻击或法术格挡，+1% 攻击速度和移动速度</t>
  </si>
  <si>
    <t>智慧盾牌</t>
  </si>
  <si>
    <t>+(241–312)最大魔力</t>
  </si>
  <si>
    <t>241</t>
  </si>
  <si>
    <t>312</t>
  </si>
  <si>
    <t>+(169–240)最大魔力</t>
  </si>
  <si>
    <t>169</t>
  </si>
  <si>
    <t>240</t>
  </si>
  <si>
    <t>+(311–442)最大护盾</t>
  </si>
  <si>
    <t>311</t>
  </si>
  <si>
    <t>+(239–340)最大护盾</t>
  </si>
  <si>
    <t>+(25–31)% 最大护盾</t>
  </si>
  <si>
    <t>+(18–24)% 最大护盾</t>
  </si>
  <si>
    <t>格挡时，回复(5–6)% 护盾，间隔 0.3 秒</t>
  </si>
  <si>
    <t>格挡时，回复4% 护盾，间隔 0.3 秒</t>
  </si>
  <si>
    <t>额外+(26–33)% 从盾牌获得的防御值</t>
  </si>
  <si>
    <t>额外+(19–25)% 从盾牌获得的防御值</t>
  </si>
  <si>
    <t>每5% 法术格挡，+2% 施法速度和技能范围</t>
  </si>
  <si>
    <t>每3% 法术格挡，+1% 施法速度和技能范围</t>
  </si>
  <si>
    <t>+(319–455)最大护盾</t>
  </si>
  <si>
    <t>319</t>
  </si>
  <si>
    <t>455</t>
  </si>
  <si>
    <t>+(245–350)最大护盾</t>
  </si>
  <si>
    <t>245</t>
  </si>
  <si>
    <t>350</t>
  </si>
  <si>
    <t>+(37–47)% 护甲值</t>
  </si>
  <si>
    <t>+(27–36)% 护甲值</t>
  </si>
  <si>
    <t>+(37–47)% 闪避值</t>
  </si>
  <si>
    <t>+(27–36)% 闪避值</t>
  </si>
  <si>
    <t>+(66–94)% 召唤物伤害</t>
  </si>
  <si>
    <t>魔灵+(49–62)初始生长值</t>
  </si>
  <si>
    <t>魔灵初始生长值</t>
  </si>
  <si>
    <t>62</t>
  </si>
  <si>
    <t>魔灵+(35–48)初始生长值</t>
  </si>
  <si>
    <t>48</t>
  </si>
  <si>
    <t>+(21–26)%防御值</t>
  </si>
  <si>
    <t>+(15–20)%防御值</t>
  </si>
  <si>
    <t>+(31–39)% 坚固魔力封印补偿</t>
  </si>
  <si>
    <t>坚固魔力封印补偿</t>
  </si>
  <si>
    <t>+(22–30)% 坚固魔力封印补偿</t>
  </si>
  <si>
    <t>+(31–39)% 灵敏魔力封印补偿</t>
  </si>
  <si>
    <t>灵敏魔力封印补偿</t>
  </si>
  <si>
    <t>+(22–30)% 灵敏魔力封印补偿</t>
  </si>
  <si>
    <t>+(31–39)% 能量壁垒魔力封印补偿</t>
  </si>
  <si>
    <t>能量壁垒魔力封印补偿</t>
  </si>
  <si>
    <t>+(22–30)% 能量壁垒魔力封印补偿</t>
  </si>
  <si>
    <t>+(33–42)%恶化几率</t>
  </si>
  <si>
    <t>灯塔</t>
  </si>
  <si>
    <t>+1主动技能等级</t>
  </si>
  <si>
    <t>拥有战意,额外+5% 伤害</t>
  </si>
  <si>
    <t>拥有战意</t>
  </si>
  <si>
    <t>连续攻击伤害递增(36–52)%</t>
  </si>
  <si>
    <t>连续攻击伤害递增(28–40)%</t>
  </si>
  <si>
    <t>+(51–65)%恶化伤害</t>
  </si>
  <si>
    <t>+(36–50)%恶化伤害</t>
  </si>
  <si>
    <t>+(42–60)% 暴击伤害</t>
  </si>
  <si>
    <t>使用地面技能时，80% 几率获得1层蓄能层数</t>
  </si>
  <si>
    <t>使用地面技能时，60% 几率获得1层蓄能层数</t>
  </si>
  <si>
    <t>+(19–23)% 祝福持续时间</t>
  </si>
  <si>
    <t>祝福持续时间</t>
  </si>
  <si>
    <t>+(14–18)% 祝福持续时间</t>
  </si>
  <si>
    <t>+(11–13)%全属性</t>
  </si>
  <si>
    <t>全属性</t>
  </si>
  <si>
    <t>+(8–10)%全属性</t>
  </si>
  <si>
    <t>每移动5米，100% 几率获得屏障,+25%屏障吸收量</t>
  </si>
  <si>
    <t>每移动5米，100% 几率获得屏障</t>
  </si>
  <si>
    <t>+(37–54)%冰封持续时间</t>
  </si>
  <si>
    <t>+(28–36)%冰封持续时间</t>
  </si>
  <si>
    <t>每拥有 1 层任意祝福，+(7–8)% 伤害</t>
  </si>
  <si>
    <t>每拥有层任意祝福，伤害</t>
  </si>
  <si>
    <t>每拥有 1 层任意祝福，+(5–6)% 伤害</t>
  </si>
  <si>
    <t>每8点属性，+1% 伤害</t>
  </si>
  <si>
    <t>每12点属性，+1% 伤害</t>
  </si>
  <si>
    <t>+(33–42)%恶化持续时间</t>
  </si>
  <si>
    <t>+(23–32)%恶化持续时间</t>
  </si>
  <si>
    <t>戒指</t>
  </si>
  <si>
    <t>+(11–15)% 移动速度</t>
  </si>
  <si>
    <t>使用轰炸技能时，+(50–66)% 几率+1轰炸技能总波次</t>
  </si>
  <si>
    <t>+(15–20)%战意效果</t>
  </si>
  <si>
    <t>造成伤害时，触发20级盲目诅咒，冷却时间为0.2秒</t>
  </si>
  <si>
    <t>造成伤害时，触发20级胆怯诅咒，冷却时间为0.2秒</t>
  </si>
  <si>
    <t>造成伤害时，触发20级苦痛纠缠诅咒，冷却时间为0.2秒</t>
  </si>
  <si>
    <t>免疫创伤</t>
  </si>
  <si>
    <t>免疫凋零</t>
  </si>
  <si>
    <t>免疫诅咒</t>
  </si>
  <si>
    <t>附加(10–15)% 物理伤害的火焰伤害</t>
  </si>
  <si>
    <t>附加(10–15)% 物理伤害的冰冷伤害</t>
  </si>
  <si>
    <t>附加(10–15)% 物理伤害的闪电伤害</t>
  </si>
  <si>
    <t>附加(10–15)% 物理伤害的腐蚀伤害</t>
  </si>
  <si>
    <t>附加物理伤害的腐蚀伤害</t>
  </si>
  <si>
    <t>造成伤害时，触发20级冰寒之触诅咒，冷却时间为0.2秒</t>
  </si>
  <si>
    <t>+1坚韧祝福层数上限,额外+5% 伤害</t>
  </si>
  <si>
    <t>+1灵动祝福层数上限,额外+5% 伤害</t>
  </si>
  <si>
    <t>+1聚能祝福层数上限,额外+5% 伤害</t>
  </si>
  <si>
    <t>+15% 最大魔力，+(100–120)技能消耗</t>
  </si>
  <si>
    <t>+10% 最大魔力，+80技能消耗</t>
  </si>
  <si>
    <t>+(21–26)% 元素和腐蚀抗性穿透</t>
  </si>
  <si>
    <t>+(15–20)% 元素和腐蚀抗性穿透</t>
  </si>
  <si>
    <t>+(38–48)% 施加的冰结值</t>
  </si>
  <si>
    <t>+(27–37)% 施加的冰结值</t>
  </si>
  <si>
    <t>+(46–65)%收割时间</t>
  </si>
  <si>
    <t>+(35–50)%收割时间</t>
  </si>
  <si>
    <t>+(51–65)%地面蓄能回复速度</t>
  </si>
  <si>
    <t>+(37–50)%地面蓄能回复速度</t>
  </si>
  <si>
    <t>对冰结的敌人，每秒施加(6–8)点冰结值</t>
  </si>
  <si>
    <t>对冰结的敌人，每秒施加5点冰结值</t>
  </si>
  <si>
    <t>+(13–16)%元素抗性,+(13–16)% 腐蚀抗性</t>
  </si>
  <si>
    <t>+(9–12)%元素抗性,+(9–12)% 腐蚀抗性</t>
  </si>
  <si>
    <t>+(51–65)%战意效果</t>
  </si>
  <si>
    <t>+(36–50)%战意效果</t>
  </si>
  <si>
    <t>+(27–34)% 几率造成双倍伤害</t>
  </si>
  <si>
    <t>+(19–26)% 几率造成双倍伤害</t>
  </si>
  <si>
    <t>额外+(30–35)%主手武器伤害</t>
  </si>
  <si>
    <t>额外主手武器伤害</t>
  </si>
  <si>
    <t>额外+(21–27)%主手武器伤害</t>
  </si>
  <si>
    <t>+(351–455)最大护盾</t>
  </si>
  <si>
    <t>351</t>
  </si>
  <si>
    <t>+(246–350)最大护盾</t>
  </si>
  <si>
    <t>246</t>
  </si>
  <si>
    <t>击中时，+(24–30)% 几率对敌人造成嘲讽</t>
  </si>
  <si>
    <t>击中时，几率对敌人造成嘲讽</t>
  </si>
  <si>
    <t>击中时，+(17–23)% 几率对敌人造成嘲讽</t>
  </si>
  <si>
    <t>轰炸技能+(16–20)% 每波伤害递增</t>
  </si>
  <si>
    <t>轰炸技能每波伤害递增</t>
  </si>
  <si>
    <t>轰炸技能+(12–15)% 每波伤害递增</t>
  </si>
  <si>
    <t>低魔时，额外(-18–-16)% 受到的伤害</t>
  </si>
  <si>
    <t>低魔时，额外受到的伤害</t>
  </si>
  <si>
    <t>低魔时，额外(-15–-12)% 受到的伤害</t>
  </si>
  <si>
    <t>+2引导层数上限</t>
  </si>
  <si>
    <t>+2引导层数下限</t>
  </si>
  <si>
    <t>对创伤状态下的敌人，+(386–500)% 暴击值,额外-30% 击中伤害</t>
  </si>
  <si>
    <t>对创伤状态下的敌人，暴击值</t>
  </si>
  <si>
    <t>386%</t>
  </si>
  <si>
    <t>500%</t>
  </si>
  <si>
    <t>额外击中伤害</t>
  </si>
  <si>
    <t>对创伤状态下的敌人，+(271–385)% 暴击值,额外-30% 击中伤害</t>
  </si>
  <si>
    <t>271%</t>
  </si>
  <si>
    <t>385%</t>
  </si>
  <si>
    <t>+1点燃上限,额外+5%点燃伤害</t>
  </si>
  <si>
    <t>点燃上限</t>
  </si>
  <si>
    <t>额外点燃伤害</t>
  </si>
  <si>
    <t>+1点燃上限</t>
  </si>
  <si>
    <t>造成创伤时，收割0.16秒持续伤害，该效果对同一目标有1秒冷却时间</t>
  </si>
  <si>
    <t>造成创伤时，收割0.12秒持续伤害，该效果对同一目标有1秒冷却时间</t>
  </si>
  <si>
    <t>造成点燃时，收割0.16秒持续伤害，该效果对同一目标有1秒冷却时间</t>
  </si>
  <si>
    <t>造成点燃时，收割0.12秒持续伤害，该效果对同一目标有1秒冷却时间</t>
  </si>
  <si>
    <t>造成凋零时，收割0.16秒持续伤害，该效果对同一目标有1秒冷却时间</t>
  </si>
  <si>
    <t>造成凋零时，收割0.12秒持续伤害，该效果对同一目标有1秒冷却时间</t>
  </si>
  <si>
    <t>+(13–16)%异常状态持续时间</t>
  </si>
  <si>
    <t>+(8–12)%异常状态持续时间</t>
  </si>
  <si>
    <t>战吼立即释放,+2战吼技能充能点数上限</t>
  </si>
  <si>
    <t>战吼立即释放</t>
  </si>
  <si>
    <t>战吼立即释放,+1战吼技能充能点数上限</t>
  </si>
  <si>
    <t>+(10–12)%元素抗性,+(12–15)% 几率避免元素异常</t>
  </si>
  <si>
    <t>几率避免元素异常</t>
  </si>
  <si>
    <t>+(7–9)%元素抗性,+(12–15)% 几率避免元素异常</t>
  </si>
  <si>
    <t>+(25–31)% 技能效果持续时间</t>
  </si>
  <si>
    <t>+(18–24)% 技能效果持续时间</t>
  </si>
  <si>
    <t>+(22–31)% 冷却回复速度</t>
  </si>
  <si>
    <t>释放轰炸技能时，有+(67–86)% 概率该次轰炸技能总波次+1</t>
  </si>
  <si>
    <t>67%</t>
  </si>
  <si>
    <t>释放轰炸技能时，有+(47–66)% 概率该次轰炸技能总波次+1</t>
  </si>
  <si>
    <t>灵戒</t>
  </si>
  <si>
    <t>+(6–8)% 召唤物移动速度，攻击速度和施法速度</t>
  </si>
  <si>
    <t>召唤物移动速度，攻击速度和施法速度</t>
  </si>
  <si>
    <t>每秒统御值增加3点</t>
  </si>
  <si>
    <t>魔灵+32初始生长值</t>
  </si>
  <si>
    <t>+(17–24)% 生命自然回复速度</t>
  </si>
  <si>
    <t>+(11–16)% 生命自然回复速度</t>
  </si>
  <si>
    <t>+(61–90)% 魔力自然回复速度</t>
  </si>
  <si>
    <t>+(48–60)% 魔力自然回复速度</t>
  </si>
  <si>
    <t>+(52–72)% 召唤物伤害</t>
  </si>
  <si>
    <t>召唤物附加(54–56)-(71–76)点火焰伤害</t>
  </si>
  <si>
    <t>召唤物附加(42–44)-(54–59)点火焰伤害</t>
  </si>
  <si>
    <t>召唤物附加(55–57)-(73–75)点冰冷伤害</t>
  </si>
  <si>
    <t>召唤物附加(42–44)-(56–58)点冰冷伤害</t>
  </si>
  <si>
    <t>召唤物附加(6–8)-(123–125)点闪电伤害</t>
  </si>
  <si>
    <t>召唤物附加(4–6)-(94–96)点闪电伤害</t>
  </si>
  <si>
    <t>召唤物附加(58–60)-(71–73)点腐蚀伤害</t>
  </si>
  <si>
    <t>召唤物附加(44–46)-(54–56)点腐蚀伤害</t>
  </si>
  <si>
    <t>召唤物附加(58–60)-(71–73)点物理伤害</t>
  </si>
  <si>
    <t>召唤物附加(44–46)-(54–56)点物理伤害</t>
  </si>
  <si>
    <t>+1坚韧祝福层数上限,额外+5% 召唤物伤害</t>
  </si>
  <si>
    <t>+1灵动祝福层数上限,额外+5% 召唤物伤害</t>
  </si>
  <si>
    <t>+1聚能祝福层数上限,额外+5% 召唤物伤害</t>
  </si>
  <si>
    <t>召唤物+(21–26)% 元素和腐蚀抗性穿透</t>
  </si>
  <si>
    <t>召唤物+(15–20)% 元素和腐蚀抗性穿透</t>
  </si>
  <si>
    <t>召唤物+(18–22)% 护甲减伤穿透</t>
  </si>
  <si>
    <t>召唤物+(13–17)% 护甲减伤穿透</t>
  </si>
  <si>
    <t>+(121–156)% 召唤物暴击值</t>
  </si>
  <si>
    <t>+(87–120)% 召唤物暴击值</t>
  </si>
  <si>
    <t>+(61–78)% 召唤物暴击伤害</t>
  </si>
  <si>
    <t>+(44–60)% 召唤物暴击伤害</t>
  </si>
  <si>
    <t>+(56–72)% 召唤物最大生命</t>
  </si>
  <si>
    <t>+(40–55)% 召唤物最大生命</t>
  </si>
  <si>
    <t>魔灵重聚时，每秒自然回复(16–20)% 生命</t>
  </si>
  <si>
    <t>魔灵重聚时，每秒自然回复生命</t>
  </si>
  <si>
    <t>魔灵重聚时，每秒自然回复(12–15)% 生命</t>
  </si>
  <si>
    <t>每秒统御值增加(11–13)点</t>
  </si>
  <si>
    <t>13</t>
  </si>
  <si>
    <t>每秒统御值增加(8–10)点</t>
  </si>
  <si>
    <t>魔灵+(81–104)初始生长值</t>
  </si>
  <si>
    <t>81</t>
  </si>
  <si>
    <t>104</t>
  </si>
  <si>
    <t>魔灵+(57–80)初始生长值</t>
  </si>
  <si>
    <t>召唤物+(27–34)% 几率造成双倍伤害</t>
  </si>
  <si>
    <t>召唤物+(19–26)% 几率造成双倍伤害</t>
  </si>
  <si>
    <t>头部</t>
    <phoneticPr fontId="1" type="noConversion"/>
  </si>
  <si>
    <t>美梦词缀</t>
    <phoneticPr fontId="1" type="noConversion"/>
  </si>
  <si>
    <t>噩梦词缀</t>
    <phoneticPr fontId="1" type="noConversion"/>
  </si>
  <si>
    <t>前缀</t>
    <phoneticPr fontId="1" type="noConversion"/>
  </si>
  <si>
    <t>前缀</t>
    <phoneticPr fontId="1" type="noConversion"/>
  </si>
  <si>
    <t>前缀</t>
    <phoneticPr fontId="1" type="noConversion"/>
  </si>
  <si>
    <t>后缀</t>
    <phoneticPr fontId="1" type="noConversion"/>
  </si>
  <si>
    <t>后缀</t>
    <phoneticPr fontId="1" type="noConversion"/>
  </si>
  <si>
    <t>T级</t>
    <phoneticPr fontId="1" type="noConversion"/>
  </si>
  <si>
    <t>词缀</t>
    <phoneticPr fontId="1" type="noConversion"/>
  </si>
  <si>
    <t>Min</t>
    <phoneticPr fontId="1" type="noConversion"/>
  </si>
  <si>
    <t>Max</t>
    <phoneticPr fontId="1" type="noConversion"/>
  </si>
  <si>
    <t>列表公式</t>
    <phoneticPr fontId="1" type="noConversion"/>
  </si>
  <si>
    <t>词缀品质</t>
    <phoneticPr fontId="1" type="noConversion"/>
  </si>
  <si>
    <t>ID</t>
    <phoneticPr fontId="1" type="noConversion"/>
  </si>
  <si>
    <t>项链</t>
    <phoneticPr fontId="1" type="noConversion"/>
  </si>
  <si>
    <t>左侧索引</t>
    <phoneticPr fontId="1" type="noConversion"/>
  </si>
  <si>
    <t>胸甲</t>
    <phoneticPr fontId="1" type="noConversion"/>
  </si>
  <si>
    <t>右侧索引</t>
    <phoneticPr fontId="1" type="noConversion"/>
  </si>
  <si>
    <t>手套</t>
    <phoneticPr fontId="1" type="noConversion"/>
  </si>
  <si>
    <t>简易数值</t>
    <phoneticPr fontId="1" type="noConversion"/>
  </si>
  <si>
    <t>基础词缀</t>
    <phoneticPr fontId="1" type="noConversion"/>
  </si>
  <si>
    <t>基础词缀</t>
    <phoneticPr fontId="1" type="noConversion"/>
  </si>
  <si>
    <t>腰带</t>
    <phoneticPr fontId="1" type="noConversion"/>
  </si>
  <si>
    <t>鞋子</t>
    <phoneticPr fontId="1" type="noConversion"/>
  </si>
  <si>
    <t>右戒指</t>
    <phoneticPr fontId="1" type="noConversion"/>
  </si>
  <si>
    <t>副手</t>
    <phoneticPr fontId="1" type="noConversion"/>
  </si>
  <si>
    <t>造成伤害时，触发20级易伤诅咒，冷却时间为0.2秒</t>
  </si>
  <si>
    <t>造成伤害时，触发20级炽热诅咒，冷却时间为0.2秒</t>
  </si>
  <si>
    <t>造成伤害时，触发20级蚀骨之寒诅咒，冷却时间为0.2秒</t>
  </si>
  <si>
    <t>造成伤害时，触发20级感电诅咒，冷却时间为0.2秒</t>
  </si>
  <si>
    <t>造成伤害时，触发20级邪恶侵蚀诅咒，冷却时间为0.2秒</t>
  </si>
  <si>
    <t>免疫冰结</t>
  </si>
  <si>
    <t>每拥有 1 层任意祝福，+(2–3)% 伤害</t>
  </si>
  <si>
    <t>每27点属性，+1% 伤害</t>
  </si>
  <si>
    <t>附加10异常基础伤害</t>
  </si>
  <si>
    <t>附加异常基础伤害</t>
  </si>
  <si>
    <t>免疫点燃</t>
  </si>
  <si>
    <t>+(3–4)%元素抗性</t>
  </si>
  <si>
    <t>+(20–24)% 伤害,+(20–24)% 召唤物伤害</t>
  </si>
  <si>
    <t>免疫麻痹</t>
  </si>
  <si>
    <t>+(8–10)% 冷却回复速度</t>
  </si>
  <si>
    <t>+(8–10)% 技能效果持续时间</t>
  </si>
  <si>
    <t>免疫瘫痪,免疫致盲</t>
  </si>
  <si>
    <t>免疫瘫痪</t>
  </si>
  <si>
    <t>免疫致盲</t>
  </si>
  <si>
    <t>免疫减速,免疫虚弱</t>
  </si>
  <si>
    <t>免疫减速</t>
  </si>
  <si>
    <t>免疫虚弱</t>
  </si>
  <si>
    <t>+(40–60)最大魔力</t>
  </si>
  <si>
    <t>追忆</t>
    <phoneticPr fontId="1" type="noConversion"/>
  </si>
  <si>
    <t>头盔</t>
    <phoneticPr fontId="1" type="noConversion"/>
  </si>
  <si>
    <t>基础属性</t>
    <phoneticPr fontId="1" type="noConversion"/>
  </si>
  <si>
    <t>武器基础物理伤害</t>
  </si>
  <si>
    <t>武器基础物理伤害</t>
    <phoneticPr fontId="1" type="noConversion"/>
  </si>
  <si>
    <t>法术附加腐蚀伤害</t>
    <phoneticPr fontId="1" type="noConversion"/>
  </si>
  <si>
    <t>法术附加冰冷伤害</t>
    <phoneticPr fontId="1" type="noConversion"/>
  </si>
  <si>
    <t>敏捷</t>
    <phoneticPr fontId="1" type="noConversion"/>
  </si>
  <si>
    <t>智慧</t>
    <phoneticPr fontId="1" type="noConversion"/>
  </si>
  <si>
    <t>装备词条</t>
    <phoneticPr fontId="1" type="noConversion"/>
  </si>
  <si>
    <t>ID</t>
    <phoneticPr fontId="1" type="noConversion"/>
  </si>
  <si>
    <t>装备词条</t>
    <phoneticPr fontId="1" type="noConversion"/>
  </si>
  <si>
    <t>胸甲</t>
    <phoneticPr fontId="1" type="noConversion"/>
  </si>
  <si>
    <t>装备词条</t>
    <phoneticPr fontId="1" type="noConversion"/>
  </si>
  <si>
    <t>数值</t>
    <phoneticPr fontId="1" type="noConversion"/>
  </si>
  <si>
    <t>装备词条</t>
    <phoneticPr fontId="1" type="noConversion"/>
  </si>
  <si>
    <t>鞋子</t>
  </si>
  <si>
    <t>主手</t>
  </si>
  <si>
    <t>腰带</t>
    <phoneticPr fontId="1" type="noConversion"/>
  </si>
  <si>
    <t>左戒指</t>
    <phoneticPr fontId="1" type="noConversion"/>
  </si>
  <si>
    <t>主手</t>
    <phoneticPr fontId="1" type="noConversion"/>
  </si>
  <si>
    <t>副手</t>
  </si>
  <si>
    <t>魂烛2</t>
    <phoneticPr fontId="1" type="noConversion"/>
  </si>
  <si>
    <t>词缀值</t>
    <phoneticPr fontId="1" type="noConversion"/>
  </si>
  <si>
    <t>词条</t>
    <phoneticPr fontId="1" type="noConversion"/>
  </si>
  <si>
    <t>来源</t>
    <phoneticPr fontId="1" type="noConversion"/>
  </si>
  <si>
    <t>来源行数</t>
    <phoneticPr fontId="1" type="noConversion"/>
  </si>
  <si>
    <t>第一天赋板</t>
  </si>
  <si>
    <t>第二天赋板</t>
  </si>
  <si>
    <t>第三天赋板</t>
  </si>
  <si>
    <t>神格石板</t>
  </si>
  <si>
    <t>累计行数</t>
    <phoneticPr fontId="1" type="noConversion"/>
  </si>
  <si>
    <t>来源表格</t>
    <phoneticPr fontId="1" type="noConversion"/>
  </si>
  <si>
    <t>暴击值</t>
    <phoneticPr fontId="1" type="noConversion"/>
  </si>
  <si>
    <t>技能消耗</t>
    <phoneticPr fontId="1" type="noConversion"/>
  </si>
  <si>
    <t>技能范围</t>
    <phoneticPr fontId="1" type="noConversion"/>
  </si>
  <si>
    <t>点燃伤害</t>
    <phoneticPr fontId="1" type="noConversion"/>
  </si>
  <si>
    <t>伤害</t>
    <phoneticPr fontId="1" type="noConversion"/>
  </si>
  <si>
    <t>暴击伤害</t>
    <phoneticPr fontId="1" type="noConversion"/>
  </si>
  <si>
    <t>追忆</t>
    <phoneticPr fontId="1" type="noConversion"/>
  </si>
  <si>
    <t>ID</t>
    <phoneticPr fontId="1" type="noConversion"/>
  </si>
  <si>
    <t>词条</t>
    <phoneticPr fontId="1" type="noConversion"/>
  </si>
  <si>
    <t>数值</t>
    <phoneticPr fontId="1" type="noConversion"/>
  </si>
  <si>
    <t>v1.11b</t>
    <phoneticPr fontId="1" type="noConversion"/>
  </si>
  <si>
    <t>魂烛，非传奇装备基本数据导入，词条选择
第二级数据汇总</t>
    <phoneticPr fontId="1" type="noConversion"/>
  </si>
  <si>
    <t>ID</t>
    <phoneticPr fontId="1" type="noConversion"/>
  </si>
  <si>
    <t>正面词缀</t>
    <phoneticPr fontId="1" type="noConversion"/>
  </si>
  <si>
    <t>正面词缀</t>
    <phoneticPr fontId="1" type="noConversion"/>
  </si>
  <si>
    <t>负面词缀</t>
    <phoneticPr fontId="1" type="noConversion"/>
  </si>
  <si>
    <t>负面词缀</t>
    <phoneticPr fontId="1" type="noConversion"/>
  </si>
  <si>
    <t>负面词缀</t>
    <phoneticPr fontId="1" type="noConversion"/>
  </si>
  <si>
    <t>魂烛</t>
    <phoneticPr fontId="1" type="noConversion"/>
  </si>
  <si>
    <t>追忆</t>
    <phoneticPr fontId="1" type="noConversion"/>
  </si>
  <si>
    <t>魂烛</t>
    <phoneticPr fontId="1" type="noConversion"/>
  </si>
  <si>
    <t>T级</t>
    <phoneticPr fontId="1" type="noConversion"/>
  </si>
  <si>
    <t>词缀品质</t>
    <phoneticPr fontId="1" type="noConversion"/>
  </si>
  <si>
    <t>噩梦词缀</t>
    <phoneticPr fontId="1" type="noConversion"/>
  </si>
  <si>
    <t>前缀</t>
    <phoneticPr fontId="1" type="noConversion"/>
  </si>
  <si>
    <t>后缀</t>
    <phoneticPr fontId="1" type="noConversion"/>
  </si>
  <si>
    <t>手套</t>
    <phoneticPr fontId="1" type="noConversion"/>
  </si>
  <si>
    <t>词缀类型</t>
    <phoneticPr fontId="1" type="noConversion"/>
  </si>
  <si>
    <t>T级</t>
    <phoneticPr fontId="1" type="noConversion"/>
  </si>
  <si>
    <t>基础属性</t>
    <phoneticPr fontId="1" type="noConversion"/>
  </si>
  <si>
    <t>基础词缀</t>
    <phoneticPr fontId="1" type="noConversion"/>
  </si>
  <si>
    <t>美梦词缀</t>
    <phoneticPr fontId="1" type="noConversion"/>
  </si>
  <si>
    <t>噩梦词缀</t>
    <phoneticPr fontId="1" type="noConversion"/>
  </si>
  <si>
    <t>前缀</t>
    <phoneticPr fontId="1" type="noConversion"/>
  </si>
  <si>
    <t>前缀</t>
    <phoneticPr fontId="1" type="noConversion"/>
  </si>
  <si>
    <t>鞋子</t>
    <phoneticPr fontId="1" type="noConversion"/>
  </si>
  <si>
    <t>词缀类型</t>
    <phoneticPr fontId="1" type="noConversion"/>
  </si>
  <si>
    <t>T级</t>
    <phoneticPr fontId="1" type="noConversion"/>
  </si>
  <si>
    <t>词缀</t>
    <phoneticPr fontId="1" type="noConversion"/>
  </si>
  <si>
    <t>词缀值</t>
    <phoneticPr fontId="1" type="noConversion"/>
  </si>
  <si>
    <t>基础属性</t>
    <phoneticPr fontId="1" type="noConversion"/>
  </si>
  <si>
    <t>基础词缀</t>
    <phoneticPr fontId="1" type="noConversion"/>
  </si>
  <si>
    <t>基础词缀</t>
    <phoneticPr fontId="1" type="noConversion"/>
  </si>
  <si>
    <t>美梦词缀</t>
    <phoneticPr fontId="1" type="noConversion"/>
  </si>
  <si>
    <t>噩梦词缀</t>
    <phoneticPr fontId="1" type="noConversion"/>
  </si>
  <si>
    <t>前缀</t>
    <phoneticPr fontId="1" type="noConversion"/>
  </si>
  <si>
    <t>左戒指</t>
    <phoneticPr fontId="1" type="noConversion"/>
  </si>
  <si>
    <t>T级</t>
    <phoneticPr fontId="1" type="noConversion"/>
  </si>
  <si>
    <t>主手</t>
    <phoneticPr fontId="1" type="noConversion"/>
  </si>
  <si>
    <t>副手</t>
    <phoneticPr fontId="1" type="noConversion"/>
  </si>
  <si>
    <t>标签</t>
    <phoneticPr fontId="1" type="noConversion"/>
  </si>
  <si>
    <t>技能倍率</t>
    <phoneticPr fontId="1" type="noConversion"/>
  </si>
  <si>
    <t>技能标签</t>
    <phoneticPr fontId="1" type="noConversion"/>
  </si>
  <si>
    <t>主属性</t>
    <phoneticPr fontId="1" type="noConversion"/>
  </si>
  <si>
    <t>统合词条</t>
    <phoneticPr fontId="1" type="noConversion"/>
  </si>
  <si>
    <t>计算模式</t>
    <phoneticPr fontId="1" type="noConversion"/>
  </si>
  <si>
    <t>条件ID</t>
    <phoneticPr fontId="1" type="noConversion"/>
  </si>
  <si>
    <t>条件ID</t>
    <phoneticPr fontId="1" type="noConversion"/>
  </si>
  <si>
    <t>标签</t>
    <phoneticPr fontId="1" type="noConversion"/>
  </si>
  <si>
    <t>力量</t>
    <phoneticPr fontId="1" type="noConversion"/>
  </si>
  <si>
    <t>标签匹配</t>
    <phoneticPr fontId="1" type="noConversion"/>
  </si>
  <si>
    <t>魂烛分类</t>
    <phoneticPr fontId="1" type="noConversion"/>
  </si>
  <si>
    <t>装备类型</t>
    <phoneticPr fontId="1" type="noConversion"/>
  </si>
  <si>
    <t>标签check</t>
    <phoneticPr fontId="1" type="noConversion"/>
  </si>
  <si>
    <t>持双手武器时，攻击伤害</t>
    <phoneticPr fontId="1" type="noConversion"/>
  </si>
  <si>
    <t>统计模式</t>
    <phoneticPr fontId="1" type="noConversion"/>
  </si>
  <si>
    <t>技能范围</t>
    <phoneticPr fontId="1" type="noConversion"/>
  </si>
  <si>
    <t>冷却回复速度</t>
    <phoneticPr fontId="1" type="noConversion"/>
  </si>
  <si>
    <t>生命返还间隔</t>
    <phoneticPr fontId="1" type="noConversion"/>
  </si>
  <si>
    <t>火焰,</t>
  </si>
  <si>
    <t>攻击与施法速度</t>
    <phoneticPr fontId="1" type="noConversion"/>
  </si>
  <si>
    <t>召唤物伤害</t>
    <phoneticPr fontId="1" type="noConversion"/>
  </si>
  <si>
    <t>召唤,</t>
  </si>
  <si>
    <t>持续,</t>
  </si>
  <si>
    <t>物理,</t>
  </si>
  <si>
    <t>护盾返还间隔</t>
    <phoneticPr fontId="1" type="noConversion"/>
  </si>
  <si>
    <t>冰冷,</t>
  </si>
  <si>
    <t>伤害</t>
    <phoneticPr fontId="1" type="noConversion"/>
  </si>
  <si>
    <t>返还间隔</t>
    <phoneticPr fontId="1" type="noConversion"/>
  </si>
  <si>
    <t>腐蚀,</t>
  </si>
  <si>
    <t>防护,</t>
  </si>
  <si>
    <t>智械,</t>
  </si>
  <si>
    <t>激发,</t>
  </si>
  <si>
    <t>加持,</t>
  </si>
  <si>
    <t>被动,</t>
  </si>
  <si>
    <t>辅助,</t>
  </si>
  <si>
    <t>主动,</t>
  </si>
  <si>
    <t>核心,</t>
  </si>
  <si>
    <t>护盾充能间隔</t>
    <phoneticPr fontId="1" type="noConversion"/>
  </si>
  <si>
    <t>召唤物几率造成双倍伤害</t>
    <phoneticPr fontId="1" type="noConversion"/>
  </si>
  <si>
    <t>力量</t>
    <phoneticPr fontId="1" type="noConversion"/>
  </si>
  <si>
    <t>敏捷</t>
    <phoneticPr fontId="1" type="noConversion"/>
  </si>
  <si>
    <t>智慧</t>
    <phoneticPr fontId="1" type="noConversion"/>
  </si>
  <si>
    <t>火焰伤害</t>
    <phoneticPr fontId="1" type="noConversion"/>
  </si>
  <si>
    <t>冰冷伤害</t>
    <phoneticPr fontId="1" type="noConversion"/>
  </si>
  <si>
    <t>闪电伤害</t>
    <phoneticPr fontId="1" type="noConversion"/>
  </si>
  <si>
    <t>物理伤害</t>
    <phoneticPr fontId="1" type="noConversion"/>
  </si>
  <si>
    <t>腐蚀伤害</t>
    <phoneticPr fontId="1" type="noConversion"/>
  </si>
  <si>
    <t>火焰伤害增加</t>
    <phoneticPr fontId="1" type="noConversion"/>
  </si>
  <si>
    <t>伤害增加(伤害类型以外)</t>
    <phoneticPr fontId="1" type="noConversion"/>
  </si>
  <si>
    <t>冰冷伤害增加</t>
    <phoneticPr fontId="1" type="noConversion"/>
  </si>
  <si>
    <t>闪电伤害增加</t>
    <phoneticPr fontId="1" type="noConversion"/>
  </si>
  <si>
    <t>物理伤害增加</t>
    <phoneticPr fontId="1" type="noConversion"/>
  </si>
  <si>
    <t>腐蚀伤害增加</t>
    <phoneticPr fontId="1" type="noConversion"/>
  </si>
  <si>
    <t>词条手动添加</t>
    <phoneticPr fontId="1" type="noConversion"/>
  </si>
  <si>
    <t>ID</t>
    <phoneticPr fontId="1" type="noConversion"/>
  </si>
  <si>
    <t>冰冷伤害</t>
    <phoneticPr fontId="1" type="noConversion"/>
  </si>
  <si>
    <t>元素伤害增加</t>
    <phoneticPr fontId="1" type="noConversion"/>
  </si>
  <si>
    <t>元素伤害</t>
    <phoneticPr fontId="1" type="noConversion"/>
  </si>
  <si>
    <t>攻击与施法速度</t>
    <phoneticPr fontId="1" type="noConversion"/>
  </si>
  <si>
    <t>附加点火焰伤害</t>
    <phoneticPr fontId="1" type="noConversion"/>
  </si>
  <si>
    <t>附加点冰冷伤害</t>
    <phoneticPr fontId="1" type="noConversion"/>
  </si>
  <si>
    <t>附加点闪电伤害</t>
    <phoneticPr fontId="1" type="noConversion"/>
  </si>
  <si>
    <t>技能等级</t>
    <phoneticPr fontId="1" type="noConversion"/>
  </si>
  <si>
    <t>伤害</t>
    <phoneticPr fontId="1" type="noConversion"/>
  </si>
  <si>
    <t>技能等级</t>
    <phoneticPr fontId="1" type="noConversion"/>
  </si>
  <si>
    <t>点燃伤害</t>
    <phoneticPr fontId="1" type="noConversion"/>
  </si>
  <si>
    <t>受到点燃伤害</t>
    <phoneticPr fontId="1" type="noConversion"/>
  </si>
  <si>
    <t>魔灵每拥有25生长值，则+1%该魔灵的攻击与施法速度；玩家周围存在劲敌时，该加成翻倍</t>
  </si>
  <si>
    <t>持盾时，+18%伤害,持盾时，+4%攻击与施法速度</t>
  </si>
  <si>
    <t>持盾时，攻击与施法速度</t>
  </si>
  <si>
    <t>+(6–8)% 攻击与施法速度</t>
  </si>
  <si>
    <t>攻击与施法速度，召唤物攻击与施法速度</t>
  </si>
  <si>
    <t>武器攻击速度</t>
    <phoneticPr fontId="1" type="noConversion"/>
  </si>
  <si>
    <t>战吼效果</t>
    <phoneticPr fontId="1" type="noConversion"/>
  </si>
  <si>
    <t>生命返还间隔</t>
    <phoneticPr fontId="1" type="noConversion"/>
  </si>
  <si>
    <t>受到的伤害</t>
    <phoneticPr fontId="1" type="noConversion"/>
  </si>
  <si>
    <t>几率造成异常状态</t>
    <phoneticPr fontId="1" type="noConversion"/>
  </si>
  <si>
    <t>护盾返还间隔</t>
    <phoneticPr fontId="1" type="noConversion"/>
  </si>
  <si>
    <t>敌人受到的伤害</t>
    <phoneticPr fontId="1" type="noConversion"/>
  </si>
  <si>
    <t>腐蚀伤害</t>
    <phoneticPr fontId="1" type="noConversion"/>
  </si>
  <si>
    <t>恶化持续时间</t>
    <phoneticPr fontId="1" type="noConversion"/>
  </si>
  <si>
    <t>元素抗性</t>
    <phoneticPr fontId="1" type="noConversion"/>
  </si>
  <si>
    <t>几率额外造成1层恶化</t>
    <phoneticPr fontId="1" type="noConversion"/>
  </si>
  <si>
    <t>几率额外造成1层凋零</t>
    <phoneticPr fontId="1" type="noConversion"/>
  </si>
  <si>
    <t>恶化伤害</t>
    <phoneticPr fontId="1" type="noConversion"/>
  </si>
  <si>
    <t>移动速度</t>
    <phoneticPr fontId="1" type="noConversion"/>
  </si>
  <si>
    <t>伤害</t>
    <phoneticPr fontId="1" type="noConversion"/>
  </si>
  <si>
    <t>几率使目标瘫痪</t>
    <phoneticPr fontId="1" type="noConversion"/>
  </si>
  <si>
    <t>几率造成致盲</t>
    <phoneticPr fontId="1" type="noConversion"/>
  </si>
  <si>
    <t>几率附加标记</t>
    <phoneticPr fontId="1" type="noConversion"/>
  </si>
  <si>
    <t>受到暴击伤害减免</t>
    <phoneticPr fontId="1" type="noConversion"/>
  </si>
  <si>
    <t>迷踪效果</t>
    <phoneticPr fontId="1" type="noConversion"/>
  </si>
  <si>
    <t>暴击伤害</t>
    <phoneticPr fontId="1" type="noConversion"/>
  </si>
  <si>
    <t>技能范围</t>
    <phoneticPr fontId="1" type="noConversion"/>
  </si>
  <si>
    <t>持续时间</t>
    <phoneticPr fontId="1" type="noConversion"/>
  </si>
  <si>
    <t>投射物速度</t>
    <phoneticPr fontId="1" type="noConversion"/>
  </si>
  <si>
    <t>暴击值</t>
    <phoneticPr fontId="1" type="noConversion"/>
  </si>
  <si>
    <t>暴击伤害</t>
    <phoneticPr fontId="1" type="noConversion"/>
  </si>
  <si>
    <t>技能释放频率</t>
    <phoneticPr fontId="1" type="noConversion"/>
  </si>
  <si>
    <t>伤害</t>
    <phoneticPr fontId="1" type="noConversion"/>
  </si>
  <si>
    <t>技能等级</t>
    <phoneticPr fontId="1" type="noConversion"/>
  </si>
  <si>
    <t>受到的物理伤害转化为随机元素伤害</t>
    <phoneticPr fontId="1" type="noConversion"/>
  </si>
  <si>
    <t>伤害</t>
    <phoneticPr fontId="1" type="noConversion"/>
  </si>
  <si>
    <t>移动速度</t>
    <phoneticPr fontId="1" type="noConversion"/>
  </si>
  <si>
    <t>魔力封印补偿</t>
    <phoneticPr fontId="1" type="noConversion"/>
  </si>
  <si>
    <t>召唤物伤害和异常伤害</t>
    <phoneticPr fontId="1" type="noConversion"/>
  </si>
  <si>
    <t>召唤物技能冷却回复速度</t>
    <phoneticPr fontId="1" type="noConversion"/>
  </si>
  <si>
    <t>召唤物受到的伤害</t>
    <phoneticPr fontId="1" type="noConversion"/>
  </si>
  <si>
    <t>魔灵最大数量上限</t>
    <phoneticPr fontId="1" type="noConversion"/>
  </si>
  <si>
    <t>召唤物伤害</t>
    <phoneticPr fontId="1" type="noConversion"/>
  </si>
  <si>
    <t>技能等级</t>
    <phoneticPr fontId="1" type="noConversion"/>
  </si>
  <si>
    <t>回复技能效果</t>
    <phoneticPr fontId="1" type="noConversion"/>
  </si>
  <si>
    <t>受到的持续伤害</t>
    <phoneticPr fontId="1" type="noConversion"/>
  </si>
  <si>
    <t>生命自然回复速度</t>
    <phoneticPr fontId="1" type="noConversion"/>
  </si>
  <si>
    <t>暴击值</t>
    <phoneticPr fontId="1" type="noConversion"/>
  </si>
  <si>
    <t>额外击中伤害</t>
    <phoneticPr fontId="1" type="noConversion"/>
  </si>
  <si>
    <t>击中伤害</t>
    <phoneticPr fontId="1" type="noConversion"/>
  </si>
  <si>
    <t>敌人造成的伤害额外</t>
    <phoneticPr fontId="1" type="noConversion"/>
  </si>
  <si>
    <t>周围敌人受到的伤害</t>
    <phoneticPr fontId="1" type="noConversion"/>
  </si>
  <si>
    <t>护甲值</t>
    <phoneticPr fontId="1" type="noConversion"/>
  </si>
  <si>
    <t>闪避值</t>
    <phoneticPr fontId="1" type="noConversion"/>
  </si>
  <si>
    <t>最大护盾</t>
    <phoneticPr fontId="1" type="noConversion"/>
  </si>
  <si>
    <t>每秒自然回复生命</t>
    <phoneticPr fontId="1" type="noConversion"/>
  </si>
  <si>
    <t>几率使目标瘫痪</t>
    <phoneticPr fontId="1" type="noConversion"/>
  </si>
  <si>
    <t>附加点闪电伤害</t>
    <phoneticPr fontId="1" type="noConversion"/>
  </si>
  <si>
    <t>附加点腐蚀伤害</t>
  </si>
  <si>
    <t>技能等级</t>
    <phoneticPr fontId="1" type="noConversion"/>
  </si>
  <si>
    <t>至少拥有8层坚韧祝福时，额外火焰伤害</t>
  </si>
  <si>
    <t>至少拥有8层坚韧祝福时，额外火焰伤害</t>
    <phoneticPr fontId="1" type="noConversion"/>
  </si>
  <si>
    <t>至少拥有8层坚韧祝福时，火焰穿透</t>
  </si>
  <si>
    <t>至少拥有8层坚韧祝福时，火焰穿透</t>
    <phoneticPr fontId="1" type="noConversion"/>
  </si>
  <si>
    <t>至少拥有8层灵动祝福时，额外闪电伤害</t>
  </si>
  <si>
    <t>至少拥有8层灵动祝福时，额外闪电伤害</t>
    <phoneticPr fontId="1" type="noConversion"/>
  </si>
  <si>
    <t>至少拥有8层灵动祝福时，闪电穿透</t>
  </si>
  <si>
    <t>至少拥有8层灵动祝福时，闪电穿透</t>
    <phoneticPr fontId="1" type="noConversion"/>
  </si>
  <si>
    <t>至少拥有8层聚能祝福时，额外冰冷伤害</t>
  </si>
  <si>
    <t>至少拥有8层聚能祝福时，额外冰冷伤害</t>
    <phoneticPr fontId="1" type="noConversion"/>
  </si>
  <si>
    <t>至少拥有8层聚能祝福时，冰冷穿透</t>
  </si>
  <si>
    <t>至少拥有8层聚能祝福时，冰冷穿透</t>
    <phoneticPr fontId="1" type="noConversion"/>
  </si>
  <si>
    <t>火焰伤害</t>
    <phoneticPr fontId="1" type="noConversion"/>
  </si>
  <si>
    <t>火焰穿透</t>
    <phoneticPr fontId="1" type="noConversion"/>
  </si>
  <si>
    <t>闪电穿透</t>
    <phoneticPr fontId="1" type="noConversion"/>
  </si>
  <si>
    <t>冰冷穿透</t>
    <phoneticPr fontId="1" type="noConversion"/>
  </si>
  <si>
    <t>闪电伤害</t>
    <phoneticPr fontId="1" type="noConversion"/>
  </si>
  <si>
    <t>冰冷伤害</t>
    <phoneticPr fontId="1" type="noConversion"/>
  </si>
  <si>
    <t>召唤物伤害</t>
    <phoneticPr fontId="1" type="noConversion"/>
  </si>
  <si>
    <t>伤害</t>
    <phoneticPr fontId="1" type="noConversion"/>
  </si>
  <si>
    <t>最大生命</t>
    <phoneticPr fontId="1" type="noConversion"/>
  </si>
  <si>
    <t>每秒自然回复生命</t>
    <phoneticPr fontId="1" type="noConversion"/>
  </si>
  <si>
    <t>闪避值</t>
    <phoneticPr fontId="1" type="noConversion"/>
  </si>
  <si>
    <t>每秒回复护盾</t>
    <phoneticPr fontId="1" type="noConversion"/>
  </si>
  <si>
    <t>附加主手武器伤害的至基础点燃伤害</t>
    <phoneticPr fontId="1" type="noConversion"/>
  </si>
  <si>
    <t>斩击伤害</t>
    <phoneticPr fontId="1" type="noConversion"/>
  </si>
  <si>
    <t>召唤物伤害</t>
    <phoneticPr fontId="1" type="noConversion"/>
  </si>
  <si>
    <t>造成凋零伤害时，收割秒持续伤害，该效果对同一目标有1秒冷却时间</t>
  </si>
  <si>
    <t>造成持续伤害时，收割秒持续伤害，该效果对同一目标有1秒冷却时间</t>
  </si>
  <si>
    <t>造成创伤伤害时，收割秒持续伤害，该效果对同一目标有1秒冷却时间</t>
  </si>
  <si>
    <t>造成点燃伤害时，收割秒持续伤害，该效果对同一目标有1秒冷却时间</t>
  </si>
  <si>
    <t>造成创伤时，收割秒持续伤害，该效果对同一目标有1秒冷却时间</t>
  </si>
  <si>
    <t>造成点燃时，收割秒持续伤害，该效果对同一目标有1秒冷却时间</t>
  </si>
  <si>
    <t>造成点燃时，收割秒持续伤害，该效果对同一目标有1秒冷却时间</t>
    <phoneticPr fontId="1" type="noConversion"/>
  </si>
  <si>
    <t>造成凋零时，收割秒持续伤害，该效果对同一目标有1秒冷却时间</t>
  </si>
  <si>
    <t>造成凋零时，收割秒持续伤害，该效果对同一目标有1秒冷却时间</t>
    <phoneticPr fontId="1" type="noConversion"/>
  </si>
  <si>
    <t>造成凋零伤害时，收割秒持续伤害，该效果对同一目标有1秒冷却时间</t>
    <phoneticPr fontId="1" type="noConversion"/>
  </si>
  <si>
    <t>造成持续伤害时，收割秒持续伤害，该效果对同一目标有1秒冷却时间</t>
    <phoneticPr fontId="1" type="noConversion"/>
  </si>
  <si>
    <t>造成创伤伤害时，收割秒持续伤害，该效果对同一目标有1秒冷却时间</t>
    <phoneticPr fontId="1" type="noConversion"/>
  </si>
  <si>
    <t>造成点燃伤害时，收割秒持续伤害，该效果对同一目标有1秒冷却时间</t>
    <phoneticPr fontId="1" type="noConversion"/>
  </si>
  <si>
    <t>收割秒持续伤害，该效果对同一目标有1秒冷却时间</t>
    <phoneticPr fontId="1" type="noConversion"/>
  </si>
  <si>
    <t>收割秒持续伤害，该效果对同一目标有1秒冷却时间</t>
    <phoneticPr fontId="1" type="noConversion"/>
  </si>
  <si>
    <t>收割秒持续伤害，该效果对同一目标有1秒冷却时间</t>
    <phoneticPr fontId="1" type="noConversion"/>
  </si>
  <si>
    <t>造成创伤时，收割秒持续伤害，该效果对同一目标有1秒冷却时间</t>
    <phoneticPr fontId="1" type="noConversion"/>
  </si>
  <si>
    <t>造成凋零时，收割秒持续伤害，该效果对同一目标有1秒冷却时间</t>
    <phoneticPr fontId="1" type="noConversion"/>
  </si>
  <si>
    <t>造成创伤时，收割秒持续伤害，该效果对同一目标有1秒冷却时间</t>
    <phoneticPr fontId="1" type="noConversion"/>
  </si>
  <si>
    <t>造成点燃时，收割秒持续伤害，该效果对同一目标有1秒冷却时间</t>
    <phoneticPr fontId="1" type="noConversion"/>
  </si>
  <si>
    <t>伤害</t>
    <phoneticPr fontId="1" type="noConversion"/>
  </si>
  <si>
    <t>格挡率</t>
    <phoneticPr fontId="1" type="noConversion"/>
  </si>
  <si>
    <t>充能点数上限</t>
    <phoneticPr fontId="1" type="noConversion"/>
  </si>
  <si>
    <t>格挡时，回复生命，间隔 0.3 秒</t>
  </si>
  <si>
    <t>格挡时，回复生命，间隔 0.3 秒</t>
    <phoneticPr fontId="1" type="noConversion"/>
  </si>
  <si>
    <t>格挡时，回复护盾，间隔 0.3 秒</t>
  </si>
  <si>
    <t>格挡时，回复护盾，间隔 0.3 秒</t>
    <phoneticPr fontId="1" type="noConversion"/>
  </si>
  <si>
    <t>伤害</t>
    <phoneticPr fontId="1" type="noConversion"/>
  </si>
  <si>
    <t>坚固魔力封印补偿</t>
    <phoneticPr fontId="1" type="noConversion"/>
  </si>
  <si>
    <t>使用地面技能时，几率获得1层蓄能层数</t>
  </si>
  <si>
    <t>使用地面技能时，几率获得1层蓄能层数</t>
    <phoneticPr fontId="1" type="noConversion"/>
  </si>
  <si>
    <t>使用地面技能时，几率获得1层蓄能层数</t>
    <phoneticPr fontId="1" type="noConversion"/>
  </si>
  <si>
    <t>每5% 攻击格挡，暴击值和暴击伤害</t>
  </si>
  <si>
    <t>每5% 攻击格挡，暴击值和暴击伤害</t>
    <phoneticPr fontId="1" type="noConversion"/>
  </si>
  <si>
    <t>每5% 攻击格挡，暴击值和暴击伤害</t>
    <phoneticPr fontId="1" type="noConversion"/>
  </si>
  <si>
    <t>每攻击或法术格挡，+1% 攻击速度和移动速度</t>
  </si>
  <si>
    <t>每攻击或法术格挡，+1% 攻击速度和移动速度</t>
    <phoneticPr fontId="1" type="noConversion"/>
  </si>
  <si>
    <t>伤害</t>
    <phoneticPr fontId="1" type="noConversion"/>
  </si>
  <si>
    <t>使用轰炸技能时，几率+1轰炸技能总波次</t>
  </si>
  <si>
    <t>使用轰炸技能时，几率+1轰炸技能总波次</t>
    <phoneticPr fontId="1" type="noConversion"/>
  </si>
  <si>
    <t>+10% 最大魔力，技能消耗</t>
  </si>
  <si>
    <t>+10% 最大魔力，技能消耗</t>
    <phoneticPr fontId="1" type="noConversion"/>
  </si>
  <si>
    <t>+15% 最大魔力，技能消耗</t>
  </si>
  <si>
    <t>+15% 最大魔力，技能消耗</t>
    <phoneticPr fontId="1" type="noConversion"/>
  </si>
  <si>
    <t>几率对敌人造成嘲讽</t>
    <phoneticPr fontId="1" type="noConversion"/>
  </si>
  <si>
    <t>受到的伤害</t>
    <phoneticPr fontId="1" type="noConversion"/>
  </si>
  <si>
    <t>释放轰炸技能时，几率+1轰炸技能总波次</t>
  </si>
  <si>
    <t>释放轰炸技能时，几率+1轰炸技能总波次</t>
    <phoneticPr fontId="1" type="noConversion"/>
  </si>
  <si>
    <t>触发技能时，几率获得1层随机祝福</t>
    <phoneticPr fontId="1" type="noConversion"/>
  </si>
  <si>
    <t>加持增益效果</t>
    <phoneticPr fontId="1" type="noConversion"/>
  </si>
  <si>
    <t>技能范围</t>
    <phoneticPr fontId="1" type="noConversion"/>
  </si>
  <si>
    <t>伤害</t>
    <phoneticPr fontId="1" type="noConversion"/>
  </si>
  <si>
    <t>伤害</t>
    <phoneticPr fontId="1" type="noConversion"/>
  </si>
  <si>
    <t>伤害</t>
    <phoneticPr fontId="1" type="noConversion"/>
  </si>
  <si>
    <t>技能范围</t>
    <phoneticPr fontId="1" type="noConversion"/>
  </si>
  <si>
    <t>攻击速度</t>
    <phoneticPr fontId="1" type="noConversion"/>
  </si>
  <si>
    <t>施法速度</t>
    <phoneticPr fontId="1" type="noConversion"/>
  </si>
  <si>
    <t>射线技能额外折射次数</t>
    <phoneticPr fontId="1" type="noConversion"/>
  </si>
  <si>
    <t>几率坠落投射物数量翻倍</t>
    <phoneticPr fontId="1" type="noConversion"/>
  </si>
  <si>
    <t>伤害</t>
    <phoneticPr fontId="1" type="noConversion"/>
  </si>
  <si>
    <t>弹射次数</t>
    <phoneticPr fontId="1" type="noConversion"/>
  </si>
  <si>
    <t>召唤物攻击与施法速度</t>
    <phoneticPr fontId="1" type="noConversion"/>
  </si>
  <si>
    <t>召唤物暴击伤害</t>
    <phoneticPr fontId="1" type="noConversion"/>
  </si>
  <si>
    <t>受到伤害</t>
    <phoneticPr fontId="1" type="noConversion"/>
  </si>
  <si>
    <t>最大伤害</t>
    <phoneticPr fontId="1" type="noConversion"/>
  </si>
  <si>
    <t>受到的伤害</t>
    <phoneticPr fontId="1" type="noConversion"/>
  </si>
  <si>
    <t>伤害</t>
    <phoneticPr fontId="1" type="noConversion"/>
  </si>
  <si>
    <t>伤害、技能范围和移动速度</t>
    <phoneticPr fontId="1" type="noConversion"/>
  </si>
  <si>
    <t>受伤缓冲</t>
    <phoneticPr fontId="1" type="noConversion"/>
  </si>
  <si>
    <t>法术迸发充能速度</t>
    <phoneticPr fontId="1" type="noConversion"/>
  </si>
  <si>
    <t>光环效果</t>
    <phoneticPr fontId="1" type="noConversion"/>
  </si>
  <si>
    <t>伤害优先抵扣魔力</t>
  </si>
  <si>
    <t>伤害优先抵扣魔力</t>
    <phoneticPr fontId="1" type="noConversion"/>
  </si>
  <si>
    <t>敌人额外火焰伤害</t>
    <phoneticPr fontId="1" type="noConversion"/>
  </si>
  <si>
    <t>敌人腐蚀抗性</t>
    <phoneticPr fontId="1" type="noConversion"/>
  </si>
  <si>
    <t>开始引导时，额外-30%伤害，持续0.2秒</t>
    <phoneticPr fontId="1" type="noConversion"/>
  </si>
  <si>
    <t>敌人最近每受到一次伤害，+1%冰冷抗性，间隔1秒</t>
    <phoneticPr fontId="1" type="noConversion"/>
  </si>
  <si>
    <t>元素抗性上限</t>
    <phoneticPr fontId="1" type="noConversion"/>
  </si>
  <si>
    <t>每腐蚀抗性，-1%元素抗性上限</t>
    <phoneticPr fontId="1" type="noConversion"/>
  </si>
  <si>
    <t>技能效果持续时间</t>
    <phoneticPr fontId="1" type="noConversion"/>
  </si>
  <si>
    <t>击中时，有2%几率额外-99%伤害</t>
    <phoneticPr fontId="1" type="noConversion"/>
  </si>
  <si>
    <t>暴击值</t>
    <phoneticPr fontId="1" type="noConversion"/>
  </si>
  <si>
    <t>技能等级</t>
    <phoneticPr fontId="1" type="noConversion"/>
  </si>
  <si>
    <t>火焰伤害</t>
    <phoneticPr fontId="1" type="noConversion"/>
  </si>
  <si>
    <t>攻击格挡率</t>
    <phoneticPr fontId="1" type="noConversion"/>
  </si>
  <si>
    <t>每有1层坚韧祝福，护甲值</t>
    <phoneticPr fontId="1" type="noConversion"/>
  </si>
  <si>
    <t>移动速度</t>
    <phoneticPr fontId="1" type="noConversion"/>
  </si>
  <si>
    <t>护甲值</t>
    <phoneticPr fontId="1" type="noConversion"/>
  </si>
  <si>
    <t>生命自然回复速度</t>
    <phoneticPr fontId="1" type="noConversion"/>
  </si>
  <si>
    <t>每秒自然回复25生命</t>
    <phoneticPr fontId="1" type="noConversion"/>
  </si>
  <si>
    <t>每秒自然回复0.4%生命</t>
    <phoneticPr fontId="1" type="noConversion"/>
  </si>
  <si>
    <t>格挡比例</t>
    <phoneticPr fontId="1" type="noConversion"/>
  </si>
  <si>
    <t>攻击速度</t>
    <phoneticPr fontId="1" type="noConversion"/>
  </si>
  <si>
    <t>召唤物火焰伤害</t>
    <phoneticPr fontId="1" type="noConversion"/>
  </si>
  <si>
    <t>伤害</t>
    <phoneticPr fontId="1" type="noConversion"/>
  </si>
  <si>
    <t>暴击值</t>
    <phoneticPr fontId="1" type="noConversion"/>
  </si>
  <si>
    <t>瘫痪效果</t>
    <phoneticPr fontId="1" type="noConversion"/>
  </si>
  <si>
    <t>点最大生命</t>
    <phoneticPr fontId="1" type="noConversion"/>
  </si>
  <si>
    <t>每4点力量，+1点最大生命</t>
    <phoneticPr fontId="1" type="noConversion"/>
  </si>
  <si>
    <t>受到点燃效果</t>
    <phoneticPr fontId="1" type="noConversion"/>
  </si>
  <si>
    <t>伤害</t>
    <phoneticPr fontId="1" type="noConversion"/>
  </si>
  <si>
    <t>击败时，+5%伤害，持续4秒，最多叠加8层</t>
    <phoneticPr fontId="1" type="noConversion"/>
  </si>
  <si>
    <t>击败时，+2%移动速度，持续4秒，最多叠加8层</t>
    <phoneticPr fontId="1" type="noConversion"/>
  </si>
  <si>
    <t>几率获得迷踪</t>
    <phoneticPr fontId="1" type="noConversion"/>
  </si>
  <si>
    <t>伤害</t>
    <phoneticPr fontId="1" type="noConversion"/>
  </si>
  <si>
    <t>移动速度</t>
    <phoneticPr fontId="1" type="noConversion"/>
  </si>
  <si>
    <t>使用位移技能后，额外+12%伤害，持续4秒</t>
    <phoneticPr fontId="1" type="noConversion"/>
  </si>
  <si>
    <t>闪避</t>
    <phoneticPr fontId="1" type="noConversion"/>
  </si>
  <si>
    <t>受到的近战伤害</t>
    <phoneticPr fontId="1" type="noConversion"/>
  </si>
  <si>
    <t>受到的投射物伤害</t>
    <phoneticPr fontId="1" type="noConversion"/>
  </si>
  <si>
    <t>穿透次数</t>
    <phoneticPr fontId="1" type="noConversion"/>
  </si>
  <si>
    <t>闪避值</t>
    <phoneticPr fontId="1" type="noConversion"/>
  </si>
  <si>
    <t>最大伤害</t>
    <phoneticPr fontId="1" type="noConversion"/>
  </si>
  <si>
    <t>召唤物最大伤害</t>
    <phoneticPr fontId="1" type="noConversion"/>
  </si>
  <si>
    <t>闪电穿透</t>
    <phoneticPr fontId="1" type="noConversion"/>
  </si>
  <si>
    <t>攻击速度</t>
    <phoneticPr fontId="1" type="noConversion"/>
  </si>
  <si>
    <t>召唤物攻击速度</t>
    <phoneticPr fontId="1" type="noConversion"/>
  </si>
  <si>
    <t>%力量</t>
    <phoneticPr fontId="1" type="noConversion"/>
  </si>
  <si>
    <t>%力量</t>
    <phoneticPr fontId="1" type="noConversion"/>
  </si>
  <si>
    <t>%敏捷</t>
    <phoneticPr fontId="1" type="noConversion"/>
  </si>
  <si>
    <t>%智慧</t>
    <phoneticPr fontId="1" type="noConversion"/>
  </si>
  <si>
    <t>召唤物冰冷伤害</t>
    <phoneticPr fontId="1" type="noConversion"/>
  </si>
  <si>
    <t>施法速度</t>
    <phoneticPr fontId="1" type="noConversion"/>
  </si>
  <si>
    <t>伤害</t>
    <phoneticPr fontId="1" type="noConversion"/>
  </si>
  <si>
    <t>异常伤害</t>
    <phoneticPr fontId="1" type="noConversion"/>
  </si>
  <si>
    <t>每秒自然回复魔力</t>
    <phoneticPr fontId="1" type="noConversion"/>
  </si>
  <si>
    <t>点魔力</t>
    <phoneticPr fontId="1" type="noConversion"/>
  </si>
  <si>
    <t>敌人额外受到的伤害</t>
    <phoneticPr fontId="1" type="noConversion"/>
  </si>
  <si>
    <t>最近每使用1次技能，技能消耗</t>
    <phoneticPr fontId="1" type="noConversion"/>
  </si>
  <si>
    <t>技能消耗</t>
    <phoneticPr fontId="1" type="noConversion"/>
  </si>
  <si>
    <t>受到的元素伤害</t>
    <phoneticPr fontId="1" type="noConversion"/>
  </si>
  <si>
    <t>几率避免元素异常状态</t>
    <phoneticPr fontId="1" type="noConversion"/>
  </si>
  <si>
    <t>射线长度</t>
    <phoneticPr fontId="1" type="noConversion"/>
  </si>
  <si>
    <t>创伤伤害</t>
    <phoneticPr fontId="1" type="noConversion"/>
  </si>
  <si>
    <t>暴击伤害</t>
    <phoneticPr fontId="1" type="noConversion"/>
  </si>
  <si>
    <t>物理伤害</t>
    <phoneticPr fontId="1" type="noConversion"/>
  </si>
  <si>
    <t>物理伤害</t>
    <phoneticPr fontId="1" type="noConversion"/>
  </si>
  <si>
    <t>受到的物理伤害</t>
    <phoneticPr fontId="1" type="noConversion"/>
  </si>
  <si>
    <t>技能范围</t>
    <phoneticPr fontId="1" type="noConversion"/>
  </si>
  <si>
    <t>远程</t>
    <phoneticPr fontId="1" type="noConversion"/>
  </si>
  <si>
    <t>攻击</t>
    <phoneticPr fontId="1" type="noConversion"/>
  </si>
  <si>
    <t>AND标签check</t>
    <phoneticPr fontId="1" type="noConversion"/>
  </si>
  <si>
    <t>近战</t>
    <phoneticPr fontId="1" type="noConversion"/>
  </si>
  <si>
    <t>攻击</t>
    <phoneticPr fontId="1" type="noConversion"/>
  </si>
  <si>
    <t>魔灵</t>
    <phoneticPr fontId="1" type="noConversion"/>
  </si>
  <si>
    <t>强化技能</t>
    <phoneticPr fontId="1" type="noConversion"/>
  </si>
  <si>
    <t>召唤标签匹配</t>
    <phoneticPr fontId="1" type="noConversion"/>
  </si>
  <si>
    <t>召唤,魔灵&amp;终极技能:</t>
  </si>
  <si>
    <t>召唤,魔灵&amp;强化技能:</t>
  </si>
  <si>
    <t>召唤,魔灵,</t>
  </si>
  <si>
    <t>召唤,智械,</t>
  </si>
  <si>
    <t>加算部分</t>
    <phoneticPr fontId="1" type="noConversion"/>
  </si>
  <si>
    <t>二级汇总行</t>
    <phoneticPr fontId="1" type="noConversion"/>
  </si>
  <si>
    <t>%智慧</t>
    <phoneticPr fontId="1" type="noConversion"/>
  </si>
  <si>
    <t>每弹射1次，额外伤害（叠乘）</t>
  </si>
  <si>
    <t>每弹射1次，额外伤害（叠乘）</t>
    <phoneticPr fontId="1" type="noConversion"/>
  </si>
  <si>
    <t>每5% 攻击格挡，暴击值和暴击伤害</t>
    <phoneticPr fontId="1" type="noConversion"/>
  </si>
  <si>
    <t>每攻击或法术格挡，+1% 攻击速度和移动速度</t>
    <phoneticPr fontId="1" type="noConversion"/>
  </si>
  <si>
    <t>使用地面技能时，几率获得1层蓄能层数</t>
    <phoneticPr fontId="1" type="noConversion"/>
  </si>
  <si>
    <t>使用地面技能时，几率获得1层蓄能层数</t>
    <phoneticPr fontId="1" type="noConversion"/>
  </si>
  <si>
    <t>使用轰炸技能时，几率+1轰炸技能总波次</t>
    <phoneticPr fontId="1" type="noConversion"/>
  </si>
  <si>
    <t>+15% 最大魔力，技能消耗</t>
    <phoneticPr fontId="1" type="noConversion"/>
  </si>
  <si>
    <t>+10% 最大魔力，技能消耗</t>
    <phoneticPr fontId="1" type="noConversion"/>
  </si>
  <si>
    <t>释放轰炸技能时，几率+1轰炸技能总波次</t>
    <phoneticPr fontId="1" type="noConversion"/>
  </si>
  <si>
    <t>敌人每拥有一层点燃，额外火焰伤害</t>
    <phoneticPr fontId="1" type="noConversion"/>
  </si>
  <si>
    <t>非加算索引</t>
    <phoneticPr fontId="1" type="noConversion"/>
  </si>
  <si>
    <t>词条</t>
    <phoneticPr fontId="1" type="noConversion"/>
  </si>
  <si>
    <t>数值</t>
    <phoneticPr fontId="1" type="noConversion"/>
  </si>
  <si>
    <t>伤害</t>
    <phoneticPr fontId="1" type="noConversion"/>
  </si>
  <si>
    <t>元素伤害</t>
    <phoneticPr fontId="1" type="noConversion"/>
  </si>
  <si>
    <t>统合词条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</si>
  <si>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</si>
  <si>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</si>
  <si>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</si>
  <si>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武器基础暴击值</t>
  </si>
  <si>
    <t>武器基础攻击速度</t>
  </si>
  <si>
    <t>v1.12b</t>
    <phoneticPr fontId="1" type="noConversion"/>
  </si>
  <si>
    <t>最小</t>
  </si>
  <si>
    <t>最小</t>
    <phoneticPr fontId="1" type="noConversion"/>
  </si>
  <si>
    <t>最大</t>
    <phoneticPr fontId="1" type="noConversion"/>
  </si>
  <si>
    <t>武器基础物理伤害</t>
    <phoneticPr fontId="1" type="noConversion"/>
  </si>
  <si>
    <t>该装备物理伤害%</t>
    <phoneticPr fontId="1" type="noConversion"/>
  </si>
  <si>
    <t>该装备附加物理伤害</t>
    <phoneticPr fontId="1" type="noConversion"/>
  </si>
  <si>
    <t>该装备附加火焰伤害</t>
    <phoneticPr fontId="1" type="noConversion"/>
  </si>
  <si>
    <t>该装备附加冰冷伤害</t>
    <phoneticPr fontId="1" type="noConversion"/>
  </si>
  <si>
    <t>该装备附加闪电伤害</t>
    <phoneticPr fontId="1" type="noConversion"/>
  </si>
  <si>
    <t>该装备附加腐蚀伤害</t>
    <phoneticPr fontId="1" type="noConversion"/>
  </si>
  <si>
    <t>武器基础物理伤害</t>
    <phoneticPr fontId="1" type="noConversion"/>
  </si>
  <si>
    <t>武器基础物理伤害</t>
    <phoneticPr fontId="1" type="noConversion"/>
  </si>
  <si>
    <t>该装备物理伤害</t>
    <phoneticPr fontId="1" type="noConversion"/>
  </si>
  <si>
    <t>该装备物理伤害</t>
    <phoneticPr fontId="1" type="noConversion"/>
  </si>
  <si>
    <t>该装备附加点物理伤害</t>
    <phoneticPr fontId="1" type="noConversion"/>
  </si>
  <si>
    <t>该装备附加点火焰伤害</t>
    <phoneticPr fontId="1" type="noConversion"/>
  </si>
  <si>
    <t>该装备附加点冰冷伤害</t>
    <phoneticPr fontId="1" type="noConversion"/>
  </si>
  <si>
    <t>该装备附加点闪电伤害</t>
    <phoneticPr fontId="1" type="noConversion"/>
  </si>
  <si>
    <t>该装备附加点腐蚀伤害</t>
    <phoneticPr fontId="1" type="noConversion"/>
  </si>
  <si>
    <t>附加点物理伤害</t>
    <phoneticPr fontId="1" type="noConversion"/>
  </si>
  <si>
    <t>附加点火焰伤害</t>
    <phoneticPr fontId="1" type="noConversion"/>
  </si>
  <si>
    <t>附加点冰冷伤害</t>
    <phoneticPr fontId="1" type="noConversion"/>
  </si>
  <si>
    <t>附加点闪电伤害</t>
    <phoneticPr fontId="1" type="noConversion"/>
  </si>
  <si>
    <t>武器类型</t>
    <phoneticPr fontId="1" type="noConversion"/>
  </si>
  <si>
    <t>分类</t>
    <phoneticPr fontId="1" type="noConversion"/>
  </si>
  <si>
    <t>装备分类</t>
    <phoneticPr fontId="1" type="noConversion"/>
  </si>
  <si>
    <t>单手武器</t>
    <phoneticPr fontId="1" type="noConversion"/>
  </si>
  <si>
    <t>盾牌</t>
    <phoneticPr fontId="1" type="noConversion"/>
  </si>
  <si>
    <t>双手武器</t>
    <phoneticPr fontId="1" type="noConversion"/>
  </si>
  <si>
    <t>头部</t>
    <phoneticPr fontId="1" type="noConversion"/>
  </si>
  <si>
    <t>胸甲</t>
    <phoneticPr fontId="1" type="noConversion"/>
  </si>
  <si>
    <t>手套</t>
    <phoneticPr fontId="1" type="noConversion"/>
  </si>
  <si>
    <t>鞋子</t>
    <phoneticPr fontId="1" type="noConversion"/>
  </si>
  <si>
    <t>条件数值</t>
    <phoneticPr fontId="1" type="noConversion"/>
  </si>
  <si>
    <t>非加算部分</t>
    <phoneticPr fontId="1" type="noConversion"/>
  </si>
  <si>
    <t>闪电伤害转化为冰冷伤害</t>
    <phoneticPr fontId="1" type="noConversion"/>
  </si>
  <si>
    <t>闪电伤害转化为冰冷伤害</t>
    <phoneticPr fontId="1" type="noConversion"/>
  </si>
  <si>
    <t>物理伤害转化为火焰伤害</t>
    <phoneticPr fontId="1" type="noConversion"/>
  </si>
  <si>
    <t>物理伤害转化为闪电伤害</t>
    <phoneticPr fontId="1" type="noConversion"/>
  </si>
  <si>
    <t>物理伤害转化为腐蚀伤害</t>
    <phoneticPr fontId="1" type="noConversion"/>
  </si>
  <si>
    <t>物理伤害转化为冰冷伤害</t>
    <phoneticPr fontId="1" type="noConversion"/>
  </si>
  <si>
    <t>火焰伤害转化为冰冷伤害</t>
    <phoneticPr fontId="1" type="noConversion"/>
  </si>
  <si>
    <t>火焰伤害转化为闪电伤害</t>
    <phoneticPr fontId="1" type="noConversion"/>
  </si>
  <si>
    <t>火焰伤害转化为腐蚀伤害</t>
    <phoneticPr fontId="1" type="noConversion"/>
  </si>
  <si>
    <t>闪电伤害转化为火焰伤害</t>
    <phoneticPr fontId="1" type="noConversion"/>
  </si>
  <si>
    <t>闪电伤害转化为腐蚀伤害</t>
    <phoneticPr fontId="1" type="noConversion"/>
  </si>
  <si>
    <t>冰冷伤害转化为火焰伤害</t>
    <phoneticPr fontId="1" type="noConversion"/>
  </si>
  <si>
    <t>冰冷伤害转化为闪电伤害</t>
    <phoneticPr fontId="1" type="noConversion"/>
  </si>
  <si>
    <t>冰冷伤害转化为腐蚀伤害</t>
    <phoneticPr fontId="1" type="noConversion"/>
  </si>
  <si>
    <t>数值</t>
    <phoneticPr fontId="1" type="noConversion"/>
  </si>
  <si>
    <t>攻击,</t>
  </si>
  <si>
    <t>点燃,</t>
  </si>
  <si>
    <t>远程&amp;攻击:</t>
  </si>
  <si>
    <t>近战&amp;攻击:</t>
  </si>
  <si>
    <t>战吼,</t>
  </si>
  <si>
    <t>范围,</t>
  </si>
  <si>
    <t>位移,</t>
  </si>
  <si>
    <t>投射物,</t>
  </si>
  <si>
    <t>抛射,</t>
  </si>
  <si>
    <t>直射,</t>
  </si>
  <si>
    <t>法术,</t>
  </si>
  <si>
    <t>引导,</t>
  </si>
  <si>
    <t>闪电,</t>
  </si>
  <si>
    <t>召唤,物理,</t>
  </si>
  <si>
    <t>触发,</t>
  </si>
  <si>
    <t>近战,</t>
  </si>
  <si>
    <t>恶化,</t>
  </si>
  <si>
    <t>地面,</t>
  </si>
  <si>
    <t>哨卫,</t>
  </si>
  <si>
    <t>召唤,腐蚀,</t>
  </si>
  <si>
    <t>远程,</t>
  </si>
  <si>
    <t>光环,</t>
  </si>
  <si>
    <t>影袭,</t>
  </si>
  <si>
    <t>破击,</t>
  </si>
  <si>
    <t>挥斩,</t>
  </si>
  <si>
    <t>坠落,</t>
  </si>
  <si>
    <t>射线,</t>
  </si>
  <si>
    <t>轰炸,</t>
  </si>
  <si>
    <t>连锁,</t>
  </si>
  <si>
    <t>护甲减伤穿透</t>
    <phoneticPr fontId="1" type="noConversion"/>
  </si>
  <si>
    <t>火焰穿透</t>
    <phoneticPr fontId="1" type="noConversion"/>
  </si>
  <si>
    <t>冰冷穿透</t>
    <phoneticPr fontId="1" type="noConversion"/>
  </si>
  <si>
    <t>闪电穿透</t>
    <phoneticPr fontId="1" type="noConversion"/>
  </si>
  <si>
    <t>腐蚀穿透</t>
    <phoneticPr fontId="1" type="noConversion"/>
  </si>
  <si>
    <t>武器附加物理伤害</t>
    <phoneticPr fontId="1" type="noConversion"/>
  </si>
  <si>
    <t>武器附加冰冷伤害</t>
    <phoneticPr fontId="1" type="noConversion"/>
  </si>
  <si>
    <t>武器附加闪电伤害</t>
    <phoneticPr fontId="1" type="noConversion"/>
  </si>
  <si>
    <t>武器附加腐蚀伤害</t>
    <phoneticPr fontId="1" type="noConversion"/>
  </si>
  <si>
    <t>其他附加火焰伤害</t>
  </si>
  <si>
    <t>其他附加冰冷伤害</t>
  </si>
  <si>
    <t>其他附加闪电伤害</t>
  </si>
  <si>
    <t>其他附加腐蚀伤害</t>
  </si>
  <si>
    <t>武器附加火焰伤害</t>
    <phoneticPr fontId="1" type="noConversion"/>
  </si>
  <si>
    <t>其他附加物理伤害</t>
  </si>
  <si>
    <t>冰冷</t>
    <phoneticPr fontId="1" type="noConversion"/>
  </si>
  <si>
    <t>腐蚀</t>
    <phoneticPr fontId="1" type="noConversion"/>
  </si>
  <si>
    <t>火焰</t>
    <phoneticPr fontId="1" type="noConversion"/>
  </si>
  <si>
    <t>闪电</t>
    <phoneticPr fontId="1" type="noConversion"/>
  </si>
  <si>
    <t>-</t>
    <phoneticPr fontId="1" type="noConversion"/>
  </si>
  <si>
    <t>物理</t>
    <phoneticPr fontId="1" type="noConversion"/>
  </si>
  <si>
    <t>冰冷</t>
    <phoneticPr fontId="1" type="noConversion"/>
  </si>
  <si>
    <t>最终转化率</t>
    <phoneticPr fontId="1" type="noConversion"/>
  </si>
  <si>
    <t>转化率</t>
    <phoneticPr fontId="1" type="noConversion"/>
  </si>
  <si>
    <t>转化前</t>
    <phoneticPr fontId="1" type="noConversion"/>
  </si>
  <si>
    <t>转化后</t>
    <phoneticPr fontId="1" type="noConversion"/>
  </si>
  <si>
    <t>伤害增加</t>
    <phoneticPr fontId="1" type="noConversion"/>
  </si>
  <si>
    <t>物理伤害</t>
    <phoneticPr fontId="1" type="noConversion"/>
  </si>
  <si>
    <t>火焰伤害</t>
    <phoneticPr fontId="1" type="noConversion"/>
  </si>
  <si>
    <t>冰冷伤害</t>
    <phoneticPr fontId="1" type="noConversion"/>
  </si>
  <si>
    <t>闪电伤害</t>
    <phoneticPr fontId="1" type="noConversion"/>
  </si>
  <si>
    <t>腐蚀伤害</t>
    <phoneticPr fontId="1" type="noConversion"/>
  </si>
  <si>
    <t>额外伤害倍率</t>
    <phoneticPr fontId="1" type="noConversion"/>
  </si>
  <si>
    <t>转化过程</t>
    <phoneticPr fontId="1" type="noConversion"/>
  </si>
  <si>
    <t>物</t>
    <phoneticPr fontId="1" type="noConversion"/>
  </si>
  <si>
    <t>电</t>
    <phoneticPr fontId="1" type="noConversion"/>
  </si>
  <si>
    <t>冰</t>
    <phoneticPr fontId="1" type="noConversion"/>
  </si>
  <si>
    <t>火</t>
    <phoneticPr fontId="1" type="noConversion"/>
  </si>
  <si>
    <t>腐</t>
    <phoneticPr fontId="1" type="noConversion"/>
  </si>
  <si>
    <t>火</t>
    <phoneticPr fontId="1" type="noConversion"/>
  </si>
  <si>
    <t>腐</t>
    <phoneticPr fontId="1" type="noConversion"/>
  </si>
  <si>
    <t>伤害</t>
    <phoneticPr fontId="1" type="noConversion"/>
  </si>
  <si>
    <t>元素</t>
    <phoneticPr fontId="1" type="noConversion"/>
  </si>
  <si>
    <t>腐蚀</t>
    <phoneticPr fontId="1" type="noConversion"/>
  </si>
  <si>
    <t>享受伤害加成</t>
    <phoneticPr fontId="1" type="noConversion"/>
  </si>
  <si>
    <t>伤害增加及
额外伤害倍率计算后</t>
    <phoneticPr fontId="1" type="noConversion"/>
  </si>
  <si>
    <t>额外伤害
倍率</t>
    <phoneticPr fontId="1" type="noConversion"/>
  </si>
  <si>
    <t>第三级数据汇总框架，词条统合定义30%
主属性，穿透，武器基础伤害，属性伤害及伤害转化计算功能</t>
    <phoneticPr fontId="1" type="noConversion"/>
  </si>
  <si>
    <t>伤害穿透</t>
    <phoneticPr fontId="1" type="noConversion"/>
  </si>
  <si>
    <t>数值</t>
    <phoneticPr fontId="1" type="noConversion"/>
  </si>
  <si>
    <t>额外闪电伤害</t>
    <phoneticPr fontId="1" type="noConversion"/>
  </si>
  <si>
    <t>额外伤害</t>
    <phoneticPr fontId="1" type="noConversion"/>
  </si>
  <si>
    <t>额外元素伤害</t>
    <phoneticPr fontId="1" type="noConversion"/>
  </si>
  <si>
    <t>额外物理伤害</t>
    <phoneticPr fontId="1" type="noConversion"/>
  </si>
  <si>
    <t>额外火焰伤害</t>
    <phoneticPr fontId="1" type="noConversion"/>
  </si>
  <si>
    <t>额外冰冷伤害</t>
    <phoneticPr fontId="1" type="noConversion"/>
  </si>
  <si>
    <t>额外腐蚀伤害</t>
    <phoneticPr fontId="1" type="noConversion"/>
  </si>
  <si>
    <t>详细计算表</t>
    <phoneticPr fontId="1" type="noConversion"/>
  </si>
  <si>
    <t>智械数量</t>
    <phoneticPr fontId="1" type="noConversion"/>
  </si>
  <si>
    <t>坏种</t>
    <phoneticPr fontId="1" type="noConversion"/>
  </si>
  <si>
    <t>魔灵额外伤害</t>
    <phoneticPr fontId="1" type="noConversion"/>
  </si>
  <si>
    <t>魔灵额外伤害</t>
    <phoneticPr fontId="1" type="noConversion"/>
  </si>
  <si>
    <t>智械数量</t>
    <phoneticPr fontId="1" type="noConversion"/>
  </si>
  <si>
    <t>法术附加 60 - 60 点腐蚀伤害</t>
  </si>
  <si>
    <t>受到的持续伤害</t>
    <phoneticPr fontId="1" type="noConversion"/>
  </si>
  <si>
    <t>受到的持续伤害</t>
    <phoneticPr fontId="1" type="noConversion"/>
  </si>
  <si>
    <t>至少拥有50000点闪避值时， 额外受到的持续伤害</t>
  </si>
  <si>
    <t>至少拥有50000点闪避值时， 额外受到的持续伤害</t>
    <phoneticPr fontId="1" type="noConversion"/>
  </si>
  <si>
    <t>至少拥有50000点护甲值时， 额外受到的持续伤害</t>
  </si>
  <si>
    <t>至少拥有50000点护甲值时， 额外受到的持续伤害</t>
    <phoneticPr fontId="1" type="noConversion"/>
  </si>
  <si>
    <t>受到的持续伤害</t>
    <phoneticPr fontId="1" type="noConversion"/>
  </si>
  <si>
    <t>至少拥有50000点护甲值时， 额外受到的持续伤害</t>
    <phoneticPr fontId="1" type="noConversion"/>
  </si>
  <si>
    <t>CombKey</t>
  </si>
  <si>
    <t>力量头部基础词缀0</t>
  </si>
  <si>
    <t>力量头部基础词缀1</t>
  </si>
  <si>
    <t>力量头部基础词缀2</t>
  </si>
  <si>
    <t>力量头部美梦词缀0</t>
  </si>
  <si>
    <t>力量头部美梦词缀1</t>
  </si>
  <si>
    <t>力量头部美梦词缀2</t>
  </si>
  <si>
    <t>力量头部前缀0</t>
  </si>
  <si>
    <t>力量头部前缀1</t>
  </si>
  <si>
    <t>力量头部后缀0</t>
  </si>
  <si>
    <t>力量头部后缀1</t>
  </si>
  <si>
    <t>敏捷头部基础词缀0</t>
  </si>
  <si>
    <t>敏捷头部基础词缀1</t>
  </si>
  <si>
    <t>敏捷头部基础词缀2</t>
  </si>
  <si>
    <t>敏捷头部美梦词缀0</t>
  </si>
  <si>
    <t>敏捷头部美梦词缀1</t>
  </si>
  <si>
    <t>敏捷头部美梦词缀2</t>
  </si>
  <si>
    <t>敏捷头部前缀0</t>
  </si>
  <si>
    <t>敏捷头部前缀1</t>
  </si>
  <si>
    <t>敏捷头部后缀0</t>
  </si>
  <si>
    <t>敏捷头部后缀1</t>
  </si>
  <si>
    <t>智慧头部基础词缀0</t>
  </si>
  <si>
    <t>智慧头部基础词缀1</t>
  </si>
  <si>
    <t>智慧头部基础词缀2</t>
  </si>
  <si>
    <t>智慧头部美梦词缀0</t>
  </si>
  <si>
    <t>智慧头部美梦词缀1</t>
  </si>
  <si>
    <t>智慧头部美梦词缀2</t>
  </si>
  <si>
    <t>智慧头部前缀0</t>
  </si>
  <si>
    <t>智慧头部前缀1</t>
  </si>
  <si>
    <t>智慧头部后缀0</t>
  </si>
  <si>
    <t>智慧头部后缀1</t>
  </si>
  <si>
    <t>力量胸甲基础词缀0</t>
  </si>
  <si>
    <t>力量胸甲基础词缀1</t>
  </si>
  <si>
    <t>力量胸甲基础词缀2</t>
  </si>
  <si>
    <t>力量胸甲美梦词缀0</t>
  </si>
  <si>
    <t>力量胸甲美梦词缀1</t>
  </si>
  <si>
    <t>力量胸甲美梦词缀2</t>
  </si>
  <si>
    <t>力量胸甲前缀0</t>
  </si>
  <si>
    <t>力量胸甲前缀1</t>
  </si>
  <si>
    <t>力量胸甲后缀0</t>
  </si>
  <si>
    <t>力量胸甲后缀1</t>
  </si>
  <si>
    <t>敏捷胸甲基础词缀0</t>
  </si>
  <si>
    <t>敏捷胸甲基础词缀1</t>
  </si>
  <si>
    <t>敏捷胸甲基础词缀2</t>
  </si>
  <si>
    <t>敏捷胸甲美梦词缀0</t>
  </si>
  <si>
    <t>敏捷胸甲美梦词缀1</t>
  </si>
  <si>
    <t>敏捷胸甲美梦词缀2</t>
  </si>
  <si>
    <t>敏捷胸甲前缀0</t>
  </si>
  <si>
    <t>敏捷胸甲前缀1</t>
  </si>
  <si>
    <t>敏捷胸甲后缀0</t>
  </si>
  <si>
    <t>敏捷胸甲后缀1</t>
  </si>
  <si>
    <t>智慧胸甲基础词缀0</t>
  </si>
  <si>
    <t>智慧胸甲基础词缀1</t>
  </si>
  <si>
    <t>智慧胸甲基础词缀2</t>
  </si>
  <si>
    <t>智慧胸甲美梦词缀0</t>
  </si>
  <si>
    <t>智慧胸甲美梦词缀1</t>
  </si>
  <si>
    <t>智慧胸甲美梦词缀2</t>
  </si>
  <si>
    <t>智慧胸甲前缀0</t>
  </si>
  <si>
    <t>智慧胸甲前缀1</t>
  </si>
  <si>
    <t>智慧胸甲后缀0</t>
  </si>
  <si>
    <t>智慧胸甲后缀1</t>
  </si>
  <si>
    <t>力量手套基础词缀0</t>
  </si>
  <si>
    <t>力量手套基础词缀1</t>
  </si>
  <si>
    <t>力量手套基础词缀2</t>
  </si>
  <si>
    <t>力量手套美梦词缀0</t>
  </si>
  <si>
    <t>力量手套美梦词缀1</t>
  </si>
  <si>
    <t>力量手套美梦词缀2</t>
  </si>
  <si>
    <t>力量手套前缀0</t>
  </si>
  <si>
    <t>攻击和法术附加最小物理伤害</t>
  </si>
  <si>
    <t>攻击和法术附加最大物理伤害</t>
  </si>
  <si>
    <t>攻击和法术附加最小火焰伤害</t>
  </si>
  <si>
    <t>攻击和法术附加最大火焰伤害</t>
  </si>
  <si>
    <t>攻击和法术附加最小冰冷伤害</t>
  </si>
  <si>
    <t>攻击和法术附加最大冰冷伤害</t>
  </si>
  <si>
    <t>攻击和法术附加最小闪电伤害</t>
  </si>
  <si>
    <t>攻击和法术附加最大闪电伤害</t>
  </si>
  <si>
    <t>攻击和法术附加最小腐蚀伤害</t>
  </si>
  <si>
    <t>攻击和法术附加最大腐蚀伤害</t>
  </si>
  <si>
    <t>力量手套前缀1</t>
  </si>
  <si>
    <t>力量手套后缀0</t>
  </si>
  <si>
    <t>力量手套后缀1</t>
  </si>
  <si>
    <t>敏捷手套基础词缀0</t>
  </si>
  <si>
    <t>敏捷手套基础词缀1</t>
  </si>
  <si>
    <t>敏捷手套基础词缀2</t>
  </si>
  <si>
    <t>敏捷手套美梦词缀0</t>
  </si>
  <si>
    <t>敏捷手套美梦词缀1</t>
  </si>
  <si>
    <t>敏捷手套美梦词缀2</t>
  </si>
  <si>
    <t>敏捷手套前缀0</t>
  </si>
  <si>
    <t>敏捷手套前缀1</t>
  </si>
  <si>
    <t>敏捷手套后缀0</t>
  </si>
  <si>
    <t>敏捷手套后缀1</t>
  </si>
  <si>
    <t>智慧手套基础词缀0</t>
  </si>
  <si>
    <t>智慧手套基础词缀1</t>
  </si>
  <si>
    <t>智慧手套基础词缀2</t>
  </si>
  <si>
    <t>智慧手套美梦词缀0</t>
  </si>
  <si>
    <t>智慧手套美梦词缀1</t>
  </si>
  <si>
    <t>智慧手套美梦词缀2</t>
  </si>
  <si>
    <t>智慧手套前缀0</t>
  </si>
  <si>
    <t>智慧手套前缀1</t>
  </si>
  <si>
    <t>智慧手套后缀0</t>
  </si>
  <si>
    <t>智慧手套后缀1</t>
  </si>
  <si>
    <t>力量鞋子基础词缀0</t>
  </si>
  <si>
    <t>力量鞋子基础词缀1</t>
  </si>
  <si>
    <t>力量鞋子基础词缀2</t>
  </si>
  <si>
    <t>力量鞋子美梦词缀0</t>
  </si>
  <si>
    <t>力量鞋子美梦词缀1</t>
  </si>
  <si>
    <t>力量鞋子美梦词缀2</t>
  </si>
  <si>
    <t>力量鞋子前缀0</t>
  </si>
  <si>
    <t>力量鞋子前缀1</t>
  </si>
  <si>
    <t>力量鞋子后缀0</t>
  </si>
  <si>
    <t>力量鞋子后缀1</t>
  </si>
  <si>
    <t>敏捷鞋子基础词缀0</t>
  </si>
  <si>
    <t>敏捷鞋子基础词缀1</t>
  </si>
  <si>
    <t>敏捷鞋子基础词缀2</t>
  </si>
  <si>
    <t>敏捷鞋子美梦词缀0</t>
  </si>
  <si>
    <t>敏捷鞋子美梦词缀1</t>
  </si>
  <si>
    <t>敏捷鞋子美梦词缀2</t>
  </si>
  <si>
    <t>敏捷鞋子前缀0</t>
  </si>
  <si>
    <t>敏捷鞋子前缀1</t>
  </si>
  <si>
    <t>敏捷鞋子后缀0</t>
  </si>
  <si>
    <t>敏捷鞋子后缀1</t>
  </si>
  <si>
    <t>智慧鞋子基础词缀0</t>
  </si>
  <si>
    <t>智慧鞋子基础词缀1</t>
  </si>
  <si>
    <t>智慧鞋子基础词缀2</t>
  </si>
  <si>
    <t>智慧鞋子美梦词缀0</t>
  </si>
  <si>
    <t>智慧鞋子美梦词缀1</t>
  </si>
  <si>
    <t>智慧鞋子美梦词缀2</t>
  </si>
  <si>
    <t>智慧鞋子前缀0</t>
  </si>
  <si>
    <t>智慧鞋子前缀1</t>
  </si>
  <si>
    <t>智慧鞋子后缀0</t>
  </si>
  <si>
    <t>智慧鞋子后缀1</t>
  </si>
  <si>
    <t>爪基础词缀0</t>
  </si>
  <si>
    <t>爪基础词缀1</t>
  </si>
  <si>
    <t>攻击附加最小物理伤害</t>
  </si>
  <si>
    <t>爪基础词缀2</t>
  </si>
  <si>
    <t>攻击附加最大物理伤害</t>
  </si>
  <si>
    <t>攻击附加最小火焰伤害</t>
  </si>
  <si>
    <t>攻击附加最大火焰伤害</t>
  </si>
  <si>
    <t>攻击附加最小冰冷伤害</t>
  </si>
  <si>
    <t>攻击附加最大冰冷伤害</t>
  </si>
  <si>
    <t>攻击附加最小闪电伤害</t>
  </si>
  <si>
    <t>攻击附加最大闪电伤害</t>
  </si>
  <si>
    <t>攻击附加最小腐蚀伤害</t>
  </si>
  <si>
    <t>攻击附加最大腐蚀伤害</t>
  </si>
  <si>
    <t>爪美梦词缀0</t>
  </si>
  <si>
    <t>爪美梦词缀1</t>
  </si>
  <si>
    <t>爪美梦词缀2</t>
  </si>
  <si>
    <t>该装备附加最小物理伤害</t>
  </si>
  <si>
    <t>爪前缀0</t>
  </si>
  <si>
    <t>该装备附加最大物理伤害</t>
  </si>
  <si>
    <t>该装备附加最小火焰伤害</t>
  </si>
  <si>
    <t>该装备附加最大火焰伤害</t>
  </si>
  <si>
    <t>该装备附加最小冰冷伤害</t>
  </si>
  <si>
    <t>该装备附加最大冰冷伤害</t>
  </si>
  <si>
    <t>该装备附加最小闪电伤害</t>
  </si>
  <si>
    <t>该装备附加最大闪电伤害</t>
  </si>
  <si>
    <t>该装备附加最小腐蚀伤害</t>
  </si>
  <si>
    <t>该装备附加最大腐蚀伤害</t>
  </si>
  <si>
    <t>爪前缀1</t>
  </si>
  <si>
    <t>爪后缀0</t>
  </si>
  <si>
    <t>爪后缀1</t>
  </si>
  <si>
    <t>匕首基础词缀0</t>
  </si>
  <si>
    <t>匕首基础词缀1</t>
  </si>
  <si>
    <t>匕首基础词缀2</t>
  </si>
  <si>
    <t>匕首美梦词缀0</t>
  </si>
  <si>
    <t>匕首美梦词缀1</t>
  </si>
  <si>
    <t>匕首美梦词缀2</t>
  </si>
  <si>
    <t>匕首前缀0</t>
  </si>
  <si>
    <t>造成凋零伤害时，收割(0.19–0.24)秒持续伤害，该效果对同一目标有1秒冷却时间</t>
  </si>
  <si>
    <t>匕首前缀1</t>
  </si>
  <si>
    <t>匕首后缀0</t>
  </si>
  <si>
    <t>匕首后缀1</t>
  </si>
  <si>
    <t>单手剑基础词缀0</t>
  </si>
  <si>
    <t>单手剑基础词缀1</t>
  </si>
  <si>
    <t>单手剑基础词缀2</t>
  </si>
  <si>
    <t>单手剑美梦词缀0</t>
  </si>
  <si>
    <t>单手剑美梦词缀1</t>
  </si>
  <si>
    <t>单手剑美梦词缀2</t>
  </si>
  <si>
    <t>单手剑前缀0</t>
  </si>
  <si>
    <t>单手剑前缀1</t>
  </si>
  <si>
    <t>单手剑后缀0</t>
  </si>
  <si>
    <t>单手剑后缀1</t>
  </si>
  <si>
    <t>单手锤基础词缀0</t>
  </si>
  <si>
    <t>单手锤基础词缀1</t>
  </si>
  <si>
    <t>单手锤基础词缀2</t>
  </si>
  <si>
    <t>单手锤美梦词缀0</t>
  </si>
  <si>
    <t>单手锤美梦词缀1</t>
  </si>
  <si>
    <t>单手锤美梦词缀2</t>
  </si>
  <si>
    <t>单手锤前缀0</t>
  </si>
  <si>
    <t>单手锤前缀1</t>
  </si>
  <si>
    <t>单手锤后缀0</t>
  </si>
  <si>
    <t>单手锤后缀1</t>
  </si>
  <si>
    <t>单手斧基础词缀0</t>
  </si>
  <si>
    <t>单手斧基础词缀1</t>
  </si>
  <si>
    <t>单手斧基础词缀2</t>
  </si>
  <si>
    <t>单手斧美梦词缀0</t>
  </si>
  <si>
    <t>单手斧美梦词缀1</t>
  </si>
  <si>
    <t>单手斧美梦词缀2</t>
  </si>
  <si>
    <t>单手斧前缀0</t>
  </si>
  <si>
    <t>单手斧前缀1</t>
  </si>
  <si>
    <t>单手斧后缀0</t>
  </si>
  <si>
    <t>单手斧后缀1</t>
  </si>
  <si>
    <t>法杖基础词缀0</t>
  </si>
  <si>
    <t>法杖基础词缀1</t>
  </si>
  <si>
    <t>法术附加最小物理伤害</t>
  </si>
  <si>
    <t>法杖基础词缀2</t>
  </si>
  <si>
    <t>法术附加最大物理伤害</t>
  </si>
  <si>
    <t>法术附加最小火焰伤害</t>
  </si>
  <si>
    <t>法术附加最大火焰伤害</t>
  </si>
  <si>
    <t>法术附加最小冰冷伤害</t>
  </si>
  <si>
    <t>法术附加最大冰冷伤害</t>
  </si>
  <si>
    <t>法术附加最小闪电伤害</t>
  </si>
  <si>
    <t>法术附加最大闪电伤害</t>
  </si>
  <si>
    <t>法术附加最小腐蚀伤害</t>
  </si>
  <si>
    <t>法术附加最大腐蚀伤害</t>
  </si>
  <si>
    <t>法杖美梦词缀0</t>
  </si>
  <si>
    <t>法杖美梦词缀1</t>
  </si>
  <si>
    <t>法杖美梦词缀2</t>
  </si>
  <si>
    <t>法杖前缀0</t>
  </si>
  <si>
    <t>法杖前缀1</t>
  </si>
  <si>
    <t>法杖后缀0</t>
  </si>
  <si>
    <t>法杖后缀1</t>
  </si>
  <si>
    <t>灵杖基础词缀0</t>
  </si>
  <si>
    <t>灵杖基础词缀1</t>
  </si>
  <si>
    <t>召唤物附加最小物理伤害</t>
  </si>
  <si>
    <t>灵杖基础词缀2</t>
  </si>
  <si>
    <t>召唤物附加最大物理伤害</t>
  </si>
  <si>
    <t>召唤物附加最小火焰伤害</t>
  </si>
  <si>
    <t>召唤物附加最大火焰伤害</t>
  </si>
  <si>
    <t>召唤物附加最小冰冷伤害</t>
  </si>
  <si>
    <t>召唤物附加最大冰冷伤害</t>
  </si>
  <si>
    <t>召唤物附加最小闪电伤害</t>
  </si>
  <si>
    <t>召唤物附加最大闪电伤害</t>
  </si>
  <si>
    <t>召唤物附加最小腐蚀伤害</t>
  </si>
  <si>
    <t>召唤物附加最大腐蚀伤害</t>
  </si>
  <si>
    <t>灵杖美梦词缀0</t>
  </si>
  <si>
    <t>灵杖美梦词缀1</t>
  </si>
  <si>
    <t>灵杖美梦词缀2</t>
  </si>
  <si>
    <t>灵杖前缀0</t>
  </si>
  <si>
    <t>灵杖前缀1</t>
  </si>
  <si>
    <t>灵杖后缀0</t>
  </si>
  <si>
    <t>灵杖后缀1</t>
  </si>
  <si>
    <t>魔杖基础词缀0</t>
  </si>
  <si>
    <t>魔杖基础词缀1</t>
  </si>
  <si>
    <t>魔杖基础词缀2</t>
  </si>
  <si>
    <t>魔杖美梦词缀0</t>
  </si>
  <si>
    <t>魔杖美梦词缀1</t>
  </si>
  <si>
    <t>魔杖美梦词缀2</t>
  </si>
  <si>
    <t>魔杖前缀0</t>
  </si>
  <si>
    <t>魔杖前缀1</t>
  </si>
  <si>
    <t>魔杖后缀0</t>
  </si>
  <si>
    <t>魔杖后缀1</t>
  </si>
  <si>
    <t>手杖基础词缀0</t>
  </si>
  <si>
    <t>手杖基础词缀1</t>
  </si>
  <si>
    <t>手杖基础词缀2</t>
  </si>
  <si>
    <t>手杖美梦词缀0</t>
  </si>
  <si>
    <t>手杖美梦词缀1</t>
  </si>
  <si>
    <t>手杖美梦词缀2</t>
  </si>
  <si>
    <t>手杖前缀0</t>
  </si>
  <si>
    <t>手杖前缀1</t>
  </si>
  <si>
    <t>手杖后缀0</t>
  </si>
  <si>
    <t>手杖后缀1</t>
  </si>
  <si>
    <t>手枪基础词缀0</t>
  </si>
  <si>
    <t>手枪基础词缀1</t>
  </si>
  <si>
    <t>手枪基础词缀2</t>
  </si>
  <si>
    <t>手枪美梦词缀0</t>
  </si>
  <si>
    <t>手枪美梦词缀1</t>
  </si>
  <si>
    <t>手枪美梦词缀2</t>
  </si>
  <si>
    <t>手枪前缀0</t>
  </si>
  <si>
    <t>手枪前缀1</t>
  </si>
  <si>
    <t>手枪后缀0</t>
  </si>
  <si>
    <t>手枪后缀1</t>
  </si>
  <si>
    <t>双手剑基础词缀0</t>
  </si>
  <si>
    <t>双手剑基础词缀1</t>
  </si>
  <si>
    <t>双手剑基础词缀2</t>
  </si>
  <si>
    <t>双手剑美梦词缀0</t>
  </si>
  <si>
    <t>双手剑美梦词缀1</t>
  </si>
  <si>
    <t>双手剑美梦词缀2</t>
  </si>
  <si>
    <t>双手剑前缀0</t>
  </si>
  <si>
    <t>双手剑前缀1</t>
  </si>
  <si>
    <t>双手剑后缀0</t>
  </si>
  <si>
    <t>双手剑后缀1</t>
  </si>
  <si>
    <t>双手锤基础词缀0</t>
  </si>
  <si>
    <t>双手锤基础词缀1</t>
  </si>
  <si>
    <t>双手锤基础词缀2</t>
  </si>
  <si>
    <t>双手锤美梦词缀0</t>
  </si>
  <si>
    <t>双手锤美梦词缀1</t>
  </si>
  <si>
    <t>双手锤美梦词缀2</t>
  </si>
  <si>
    <t>双手锤前缀0</t>
  </si>
  <si>
    <t>双手锤前缀1</t>
  </si>
  <si>
    <t>双手锤后缀0</t>
  </si>
  <si>
    <t>双手锤后缀1</t>
  </si>
  <si>
    <t>双手斧基础词缀0</t>
  </si>
  <si>
    <t>双手斧基础词缀1</t>
  </si>
  <si>
    <t>双手斧基础词缀2</t>
  </si>
  <si>
    <t>双手斧美梦词缀0</t>
  </si>
  <si>
    <t>双手斧美梦词缀1</t>
  </si>
  <si>
    <t>双手斧美梦词缀2</t>
  </si>
  <si>
    <t>双手斧前缀0</t>
  </si>
  <si>
    <t>双手斧前缀1</t>
  </si>
  <si>
    <t>双手斧后缀0</t>
  </si>
  <si>
    <t>双手斧后缀1</t>
  </si>
  <si>
    <t>锡杖基础词缀0</t>
  </si>
  <si>
    <t>锡杖基础词缀1</t>
  </si>
  <si>
    <t>锡杖基础词缀2</t>
  </si>
  <si>
    <t>锡杖美梦词缀0</t>
  </si>
  <si>
    <t>锡杖美梦词缀1</t>
  </si>
  <si>
    <t>锡杖美梦词缀2</t>
  </si>
  <si>
    <t>锡杖前缀0</t>
  </si>
  <si>
    <t>锡杖前缀1</t>
  </si>
  <si>
    <t>锡杖后缀0</t>
  </si>
  <si>
    <t>锡杖后缀1</t>
  </si>
  <si>
    <t>武杖基础词缀0</t>
  </si>
  <si>
    <t>武杖基础词缀1</t>
  </si>
  <si>
    <t>武杖基础词缀2</t>
  </si>
  <si>
    <t>武杖美梦词缀0</t>
  </si>
  <si>
    <t>武杖美梦词缀1</t>
  </si>
  <si>
    <t>武杖美梦词缀2</t>
  </si>
  <si>
    <t>武杖前缀0</t>
  </si>
  <si>
    <t>武杖前缀1</t>
  </si>
  <si>
    <t>武杖后缀0</t>
  </si>
  <si>
    <t>武杖后缀1</t>
  </si>
  <si>
    <t>弓基础词缀0</t>
  </si>
  <si>
    <t>弓基础词缀1</t>
  </si>
  <si>
    <t>弓基础词缀2</t>
  </si>
  <si>
    <t>弓美梦词缀0</t>
  </si>
  <si>
    <t>弓美梦词缀1</t>
  </si>
  <si>
    <t>弓美梦词缀2</t>
  </si>
  <si>
    <t>弓前缀0</t>
  </si>
  <si>
    <t>弓前缀1</t>
  </si>
  <si>
    <t>弓后缀0</t>
  </si>
  <si>
    <t>弓后缀1</t>
  </si>
  <si>
    <t>弩基础词缀0</t>
  </si>
  <si>
    <t>弩基础词缀1</t>
  </si>
  <si>
    <t>弩基础词缀2</t>
  </si>
  <si>
    <t>弩美梦词缀0</t>
  </si>
  <si>
    <t>弩美梦词缀1</t>
  </si>
  <si>
    <t>弩美梦词缀2</t>
  </si>
  <si>
    <t>弩前缀0</t>
  </si>
  <si>
    <t>弩前缀1</t>
  </si>
  <si>
    <t>弩后缀0</t>
  </si>
  <si>
    <t>弩后缀1</t>
  </si>
  <si>
    <t>火枪基础词缀0</t>
  </si>
  <si>
    <t>火枪基础词缀1</t>
  </si>
  <si>
    <t>火枪基础词缀2</t>
  </si>
  <si>
    <t>火枪美梦词缀0</t>
  </si>
  <si>
    <t>火枪美梦词缀1</t>
  </si>
  <si>
    <t>火枪美梦词缀2</t>
  </si>
  <si>
    <t>火枪前缀0</t>
  </si>
  <si>
    <t>火枪前缀1</t>
  </si>
  <si>
    <t>火枪后缀0</t>
  </si>
  <si>
    <t>火枪后缀1</t>
  </si>
  <si>
    <t>火炮基础词缀0</t>
  </si>
  <si>
    <t>火炮基础词缀1</t>
  </si>
  <si>
    <t>火炮基础词缀2</t>
  </si>
  <si>
    <t>火炮美梦词缀0</t>
  </si>
  <si>
    <t>火炮美梦词缀1</t>
  </si>
  <si>
    <t>火炮美梦词缀2</t>
  </si>
  <si>
    <t>火炮前缀0</t>
  </si>
  <si>
    <t>火炮前缀1</t>
  </si>
  <si>
    <t>火炮后缀0</t>
  </si>
  <si>
    <t>火炮后缀1</t>
  </si>
  <si>
    <t>力量盾牌基础词缀0</t>
  </si>
  <si>
    <t>力量盾牌基础词缀1</t>
  </si>
  <si>
    <t>力量盾牌基础词缀2</t>
  </si>
  <si>
    <t>力量盾牌美梦词缀0</t>
  </si>
  <si>
    <t>力量盾牌美梦词缀1</t>
  </si>
  <si>
    <t>力量盾牌美梦词缀2</t>
  </si>
  <si>
    <t>力量盾牌前缀0</t>
  </si>
  <si>
    <t>力量盾牌前缀1</t>
  </si>
  <si>
    <t>力量盾牌后缀0</t>
  </si>
  <si>
    <t>力量盾牌后缀1</t>
  </si>
  <si>
    <t>敏捷盾牌基础词缀0</t>
  </si>
  <si>
    <t>敏捷盾牌基础词缀1</t>
  </si>
  <si>
    <t>敏捷盾牌基础词缀2</t>
  </si>
  <si>
    <t>敏捷盾牌美梦词缀0</t>
  </si>
  <si>
    <t>敏捷盾牌美梦词缀1</t>
  </si>
  <si>
    <t>敏捷盾牌美梦词缀2</t>
  </si>
  <si>
    <t>敏捷盾牌前缀0</t>
  </si>
  <si>
    <t>敏捷盾牌前缀1</t>
  </si>
  <si>
    <t>敏捷盾牌后缀0</t>
  </si>
  <si>
    <t>敏捷盾牌后缀1</t>
  </si>
  <si>
    <t>智慧盾牌基础词缀0</t>
  </si>
  <si>
    <t>智慧盾牌基础词缀1</t>
  </si>
  <si>
    <t>智慧盾牌基础词缀2</t>
  </si>
  <si>
    <t>智慧盾牌美梦词缀0</t>
  </si>
  <si>
    <t>智慧盾牌美梦词缀1</t>
  </si>
  <si>
    <t>智慧盾牌美梦词缀2</t>
  </si>
  <si>
    <t>智慧盾牌前缀0</t>
  </si>
  <si>
    <t>智慧盾牌前缀1</t>
  </si>
  <si>
    <t>智慧盾牌后缀0</t>
  </si>
  <si>
    <t>智慧盾牌后缀1</t>
  </si>
  <si>
    <t>项链基础词缀0</t>
  </si>
  <si>
    <t>项链基础词缀1</t>
  </si>
  <si>
    <t>项链基础词缀2</t>
  </si>
  <si>
    <t>项链美梦词缀0</t>
  </si>
  <si>
    <t>项链美梦词缀1</t>
  </si>
  <si>
    <t>项链美梦词缀2</t>
  </si>
  <si>
    <t>项链前缀0</t>
  </si>
  <si>
    <t>项链前缀1</t>
  </si>
  <si>
    <t>项链后缀0</t>
  </si>
  <si>
    <t>项链后缀1</t>
  </si>
  <si>
    <t>戒指基础词缀0</t>
  </si>
  <si>
    <t>戒指基础词缀1</t>
  </si>
  <si>
    <t>戒指基础词缀2</t>
  </si>
  <si>
    <t>戒指美梦词缀0</t>
  </si>
  <si>
    <t>戒指美梦词缀1</t>
  </si>
  <si>
    <t>戒指美梦词缀2</t>
  </si>
  <si>
    <t>戒指前缀0</t>
  </si>
  <si>
    <t>戒指前缀1</t>
  </si>
  <si>
    <t>戒指后缀0</t>
  </si>
  <si>
    <t>戒指后缀1</t>
  </si>
  <si>
    <t>腰带基础词缀1</t>
  </si>
  <si>
    <t>腰带基础词缀2</t>
  </si>
  <si>
    <t>腰带美梦词缀1</t>
  </si>
  <si>
    <t>腰带美梦词缀2</t>
  </si>
  <si>
    <t>腰带前缀0</t>
  </si>
  <si>
    <t>腰带前缀1</t>
  </si>
  <si>
    <t>腰带后缀0</t>
  </si>
  <si>
    <t>腰带后缀1</t>
  </si>
  <si>
    <t>灵戒基础词缀0</t>
  </si>
  <si>
    <t>灵戒基础词缀1</t>
  </si>
  <si>
    <t>灵戒基础词缀2</t>
  </si>
  <si>
    <t>灵戒美梦词缀0</t>
  </si>
  <si>
    <t>灵戒美梦词缀1</t>
  </si>
  <si>
    <t>灵戒美梦词缀2</t>
  </si>
  <si>
    <t>灵戒前缀0</t>
  </si>
  <si>
    <t>灵戒前缀1</t>
  </si>
  <si>
    <t>灵戒后缀0</t>
  </si>
  <si>
    <t>灵戒后缀1</t>
  </si>
  <si>
    <t>基础属性</t>
  </si>
  <si>
    <t>力量头部基础属性0</t>
  </si>
  <si>
    <t>敏捷头部基础属性0</t>
  </si>
  <si>
    <t>智慧头部基础属性0</t>
  </si>
  <si>
    <t>力量胸甲基础属性0</t>
  </si>
  <si>
    <t>敏捷胸甲基础属性0</t>
  </si>
  <si>
    <t>智慧胸甲基础属性0</t>
  </si>
  <si>
    <t>力量手套基础属性0</t>
  </si>
  <si>
    <t>敏捷手套基础属性0</t>
  </si>
  <si>
    <t>智慧手套基础属性0</t>
  </si>
  <si>
    <t>力量鞋子基础属性0</t>
  </si>
  <si>
    <t>敏捷鞋子基础属性0</t>
  </si>
  <si>
    <t>智慧鞋子基础属性0</t>
  </si>
  <si>
    <t>双手剑基础属性0</t>
  </si>
  <si>
    <t>双手锤基础属性0</t>
  </si>
  <si>
    <t>双手斧基础属性0</t>
  </si>
  <si>
    <t>锡杖基础属性0</t>
  </si>
  <si>
    <t>武杖基础属性0</t>
  </si>
  <si>
    <t>弓基础属性0</t>
  </si>
  <si>
    <t>弩基础属性0</t>
  </si>
  <si>
    <t>火枪基础属性0</t>
  </si>
  <si>
    <t>火炮基础属性0</t>
  </si>
  <si>
    <t>爪基础属性0</t>
  </si>
  <si>
    <t>匕首基础属性0</t>
  </si>
  <si>
    <t>单手剑基础属性0</t>
  </si>
  <si>
    <t>单手锤基础属性0</t>
  </si>
  <si>
    <t>单手斧基础属性0</t>
  </si>
  <si>
    <t>法术附加 32 - 32 点冰冷伤害</t>
  </si>
  <si>
    <t>法杖基础属性0</t>
  </si>
  <si>
    <t>法术附加 30 - 30 点腐蚀伤害</t>
  </si>
  <si>
    <t>灵杖基础属性0</t>
  </si>
  <si>
    <t>魔杖基础属性0</t>
  </si>
  <si>
    <t>手杖基础属性0</t>
  </si>
  <si>
    <t>手枪基础属性0</t>
  </si>
  <si>
    <t>力量盾牌基础属性0</t>
  </si>
  <si>
    <t>敏捷盾牌基础属性0</t>
  </si>
  <si>
    <t>智慧盾牌基础属性0</t>
  </si>
  <si>
    <t>项链基础属性0</t>
  </si>
  <si>
    <t>腰带基础属性0</t>
  </si>
  <si>
    <t>戒指基础属性0</t>
  </si>
  <si>
    <t>灵戒基础属性0</t>
  </si>
  <si>
    <t>法术附加最小腐蚀伤害</t>
    <phoneticPr fontId="1" type="noConversion"/>
  </si>
  <si>
    <t>法术附加最大腐蚀伤害</t>
    <phoneticPr fontId="1" type="noConversion"/>
  </si>
  <si>
    <t>法术附加最小冰冷伤害</t>
    <phoneticPr fontId="1" type="noConversion"/>
  </si>
  <si>
    <t>法术附加最小腐蚀伤害</t>
    <phoneticPr fontId="1" type="noConversion"/>
  </si>
  <si>
    <t>法术附加最大冰冷伤害</t>
    <phoneticPr fontId="1" type="noConversion"/>
  </si>
  <si>
    <t>法术附加最大腐蚀伤害</t>
    <phoneticPr fontId="1" type="noConversion"/>
  </si>
  <si>
    <t>DupID</t>
    <phoneticPr fontId="1" type="noConversion"/>
  </si>
  <si>
    <t>主手武器附加最小物理伤害</t>
    <phoneticPr fontId="1" type="noConversion"/>
  </si>
  <si>
    <t>主手武器附加最大物理伤害</t>
    <phoneticPr fontId="1" type="noConversion"/>
  </si>
  <si>
    <t>最小</t>
    <phoneticPr fontId="1" type="noConversion"/>
  </si>
  <si>
    <t>最大</t>
    <phoneticPr fontId="1" type="noConversion"/>
  </si>
  <si>
    <t>平均</t>
    <phoneticPr fontId="1" type="noConversion"/>
  </si>
  <si>
    <t>Input</t>
    <phoneticPr fontId="1" type="noConversion"/>
  </si>
  <si>
    <t>Value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</si>
  <si>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</si>
  <si>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</si>
  <si>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</si>
  <si>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DupKey</t>
    <phoneticPr fontId="1" type="noConversion"/>
  </si>
  <si>
    <t>数值</t>
    <phoneticPr fontId="1" type="noConversion"/>
  </si>
  <si>
    <t>攻击附加最小物理伤害</t>
    <phoneticPr fontId="1" type="noConversion"/>
  </si>
  <si>
    <t>攻击附加最小火焰伤害</t>
    <phoneticPr fontId="1" type="noConversion"/>
  </si>
  <si>
    <t>攻击附加最小冰冷伤害</t>
    <phoneticPr fontId="1" type="noConversion"/>
  </si>
  <si>
    <t>攻击附加最小闪电伤害</t>
    <phoneticPr fontId="1" type="noConversion"/>
  </si>
  <si>
    <t>攻击附加最小腐蚀伤害</t>
    <phoneticPr fontId="1" type="noConversion"/>
  </si>
  <si>
    <t>攻击附加最大物理伤害</t>
    <phoneticPr fontId="1" type="noConversion"/>
  </si>
  <si>
    <t>攻击附加最大火焰伤害</t>
    <phoneticPr fontId="1" type="noConversion"/>
  </si>
  <si>
    <t>攻击附加最大冰冷伤害</t>
    <phoneticPr fontId="1" type="noConversion"/>
  </si>
  <si>
    <t>攻击附加最大闪电伤害</t>
    <phoneticPr fontId="1" type="noConversion"/>
  </si>
  <si>
    <t>攻击附加最大腐蚀伤害</t>
    <phoneticPr fontId="1" type="noConversion"/>
  </si>
  <si>
    <t>附加最大物理伤害</t>
  </si>
  <si>
    <t>附加最小火焰伤害</t>
  </si>
  <si>
    <t>附加最大火焰伤害</t>
  </si>
  <si>
    <t>附加最小冰冷伤害</t>
  </si>
  <si>
    <t>附加最大冰冷伤害</t>
  </si>
  <si>
    <t>附加最小闪电伤害</t>
  </si>
  <si>
    <t>附加最大闪电伤害</t>
  </si>
  <si>
    <t>附加最小腐蚀伤害</t>
  </si>
  <si>
    <t>附加最大腐蚀伤害</t>
  </si>
  <si>
    <t>附加最小物理伤害</t>
    <phoneticPr fontId="1" type="noConversion"/>
  </si>
  <si>
    <t>攻击和法术附加最小物理伤害</t>
    <phoneticPr fontId="1" type="noConversion"/>
  </si>
  <si>
    <t>攻击和法术附加最小火焰伤害</t>
    <phoneticPr fontId="1" type="noConversion"/>
  </si>
  <si>
    <t>攻击和法术附加最大火焰伤害</t>
    <phoneticPr fontId="1" type="noConversion"/>
  </si>
  <si>
    <t>攻击和法术附加最小闪电伤害</t>
    <phoneticPr fontId="1" type="noConversion"/>
  </si>
  <si>
    <t>攻击和法术附加最大闪电伤害</t>
    <phoneticPr fontId="1" type="noConversion"/>
  </si>
  <si>
    <t>攻击和法术附加最小冰冷伤害</t>
    <phoneticPr fontId="1" type="noConversion"/>
  </si>
  <si>
    <t>攻击和法术附加最大冰冷伤害</t>
    <phoneticPr fontId="1" type="noConversion"/>
  </si>
  <si>
    <t>主手武器伤害</t>
    <phoneticPr fontId="1" type="noConversion"/>
  </si>
  <si>
    <t>主手武器伤害</t>
    <phoneticPr fontId="1" type="noConversion"/>
  </si>
  <si>
    <t>额外主手武器伤害</t>
    <phoneticPr fontId="1" type="noConversion"/>
  </si>
  <si>
    <t>主手武器伤害</t>
    <phoneticPr fontId="1" type="noConversion"/>
  </si>
  <si>
    <t>主手武器</t>
    <phoneticPr fontId="1" type="noConversion"/>
  </si>
  <si>
    <t>副手武器</t>
    <phoneticPr fontId="1" type="noConversion"/>
  </si>
  <si>
    <t>武器基础攻击速度</t>
    <phoneticPr fontId="1" type="noConversion"/>
  </si>
  <si>
    <t>武器攻击速度</t>
    <phoneticPr fontId="1" type="noConversion"/>
  </si>
  <si>
    <t>武器基础暴击值</t>
    <phoneticPr fontId="1" type="noConversion"/>
  </si>
  <si>
    <t>主手武器附加最小物理伤害</t>
    <phoneticPr fontId="1" type="noConversion"/>
  </si>
  <si>
    <t>主手武器附加最大物理伤害</t>
    <phoneticPr fontId="1" type="noConversion"/>
  </si>
  <si>
    <t>主手武器附加最小物理伤害</t>
    <phoneticPr fontId="1" type="noConversion"/>
  </si>
  <si>
    <t>该装备攻击速度</t>
    <phoneticPr fontId="1" type="noConversion"/>
  </si>
  <si>
    <t>额外挥击攻击速度</t>
    <phoneticPr fontId="1" type="noConversion"/>
  </si>
  <si>
    <t>攻击速度</t>
    <phoneticPr fontId="1" type="noConversion"/>
  </si>
  <si>
    <t>该装备攻击暴击值</t>
    <phoneticPr fontId="1" type="noConversion"/>
  </si>
  <si>
    <t>该装备攻击暴击值</t>
    <phoneticPr fontId="1" type="noConversion"/>
  </si>
  <si>
    <t>武器攻击速度</t>
    <phoneticPr fontId="1" type="noConversion"/>
  </si>
  <si>
    <t>额外武器攻击速度</t>
    <phoneticPr fontId="1" type="noConversion"/>
  </si>
  <si>
    <t>暴击值+</t>
    <phoneticPr fontId="1" type="noConversion"/>
  </si>
  <si>
    <t>暴击值+</t>
    <phoneticPr fontId="1" type="noConversion"/>
  </si>
  <si>
    <t>法术暴击值+</t>
    <phoneticPr fontId="1" type="noConversion"/>
  </si>
  <si>
    <t>暴击值+</t>
    <phoneticPr fontId="1" type="noConversion"/>
  </si>
  <si>
    <t>暴击值</t>
    <phoneticPr fontId="1" type="noConversion"/>
  </si>
  <si>
    <t>法术暴击值</t>
    <phoneticPr fontId="1" type="noConversion"/>
  </si>
  <si>
    <t>攻击暴击值+</t>
    <phoneticPr fontId="1" type="noConversion"/>
  </si>
  <si>
    <t>暴击值</t>
    <phoneticPr fontId="1" type="noConversion"/>
  </si>
  <si>
    <t>攻击和法术暴击值</t>
    <phoneticPr fontId="1" type="noConversion"/>
  </si>
  <si>
    <t>攻击和法术暴击值+</t>
    <phoneticPr fontId="1" type="noConversion"/>
  </si>
  <si>
    <t>攻击和法术暴击值+</t>
    <phoneticPr fontId="1" type="noConversion"/>
  </si>
  <si>
    <t>攻击和法术暴击值+</t>
    <phoneticPr fontId="1" type="noConversion"/>
  </si>
  <si>
    <t>攻击和法术暴击值+</t>
    <phoneticPr fontId="1" type="noConversion"/>
  </si>
  <si>
    <t>召唤物暴击值+</t>
    <phoneticPr fontId="1" type="noConversion"/>
  </si>
  <si>
    <t>火焰技能暴击值+</t>
    <phoneticPr fontId="1" type="noConversion"/>
  </si>
  <si>
    <t>召唤物暴击值+</t>
    <phoneticPr fontId="1" type="noConversion"/>
  </si>
  <si>
    <t>攻击速度</t>
    <phoneticPr fontId="1" type="noConversion"/>
  </si>
  <si>
    <t>额外攻击速度</t>
    <phoneticPr fontId="1" type="noConversion"/>
  </si>
  <si>
    <t>额外暴击值</t>
    <phoneticPr fontId="1" type="noConversion"/>
  </si>
  <si>
    <t>暴击不幸</t>
    <phoneticPr fontId="1" type="noConversion"/>
  </si>
  <si>
    <t>攻击/法术附加物理伤害</t>
    <phoneticPr fontId="1" type="noConversion"/>
  </si>
  <si>
    <t>攻击/法术附加火焰伤害</t>
    <phoneticPr fontId="1" type="noConversion"/>
  </si>
  <si>
    <t>攻击/法术附加冰冷伤害</t>
    <phoneticPr fontId="1" type="noConversion"/>
  </si>
  <si>
    <t>攻击/法术附加闪电伤害</t>
    <phoneticPr fontId="1" type="noConversion"/>
  </si>
  <si>
    <t>攻击/法术附加腐蚀伤害</t>
    <phoneticPr fontId="1" type="noConversion"/>
  </si>
  <si>
    <t>暴击幸运/不幸</t>
    <phoneticPr fontId="1" type="noConversion"/>
  </si>
  <si>
    <t>暴击类型</t>
    <phoneticPr fontId="1" type="noConversion"/>
  </si>
  <si>
    <t>闪电伤害转化为冰冷伤害</t>
    <phoneticPr fontId="1" type="noConversion"/>
  </si>
  <si>
    <t>闪电伤害转化为腐蚀伤害</t>
    <phoneticPr fontId="1" type="noConversion"/>
  </si>
  <si>
    <t>-</t>
    <phoneticPr fontId="1" type="noConversion"/>
  </si>
  <si>
    <t>-</t>
    <phoneticPr fontId="1" type="noConversion"/>
  </si>
  <si>
    <t>附加火焰伤害的腐蚀伤害</t>
    <phoneticPr fontId="1" type="noConversion"/>
  </si>
  <si>
    <t>攻击与施法速度</t>
    <phoneticPr fontId="1" type="noConversion"/>
  </si>
  <si>
    <t>额外施法速度</t>
    <phoneticPr fontId="1" type="noConversion"/>
  </si>
  <si>
    <t>施法速度</t>
    <phoneticPr fontId="1" type="noConversion"/>
  </si>
  <si>
    <t>攻击与施法速度，召唤物攻击与施法速度</t>
    <phoneticPr fontId="1" type="noConversion"/>
  </si>
  <si>
    <t>封印</t>
    <phoneticPr fontId="1" type="noConversion"/>
  </si>
  <si>
    <t>攻击点伤</t>
    <phoneticPr fontId="1" type="noConversion"/>
  </si>
  <si>
    <t>法术点伤</t>
    <phoneticPr fontId="1" type="noConversion"/>
  </si>
  <si>
    <t>召唤点伤</t>
    <phoneticPr fontId="1" type="noConversion"/>
  </si>
  <si>
    <t>暴击</t>
    <phoneticPr fontId="1" type="noConversion"/>
  </si>
  <si>
    <t>主属性</t>
    <phoneticPr fontId="1" type="noConversion"/>
  </si>
  <si>
    <t>增加伤害</t>
    <phoneticPr fontId="1" type="noConversion"/>
  </si>
  <si>
    <t>攻击施法速度及档位</t>
    <phoneticPr fontId="1" type="noConversion"/>
  </si>
  <si>
    <t>加剧效果</t>
    <phoneticPr fontId="1" type="noConversion"/>
  </si>
  <si>
    <t>投射物速度</t>
    <phoneticPr fontId="1" type="noConversion"/>
  </si>
  <si>
    <t>战意效果</t>
    <phoneticPr fontId="1" type="noConversion"/>
  </si>
  <si>
    <t>光环效果</t>
    <phoneticPr fontId="1" type="noConversion"/>
  </si>
  <si>
    <t>魔灵之源</t>
    <phoneticPr fontId="1" type="noConversion"/>
  </si>
  <si>
    <t>伤害inc</t>
    <phoneticPr fontId="1" type="noConversion"/>
  </si>
  <si>
    <t>元素伤害inc</t>
    <phoneticPr fontId="1" type="noConversion"/>
  </si>
  <si>
    <t>物理伤害inc</t>
    <phoneticPr fontId="1" type="noConversion"/>
  </si>
  <si>
    <t>火焰伤害inc</t>
    <phoneticPr fontId="1" type="noConversion"/>
  </si>
  <si>
    <t>冰冷伤害inc</t>
    <phoneticPr fontId="1" type="noConversion"/>
  </si>
  <si>
    <t>闪电伤害inc</t>
    <phoneticPr fontId="1" type="noConversion"/>
  </si>
  <si>
    <t>腐蚀伤害inc</t>
    <phoneticPr fontId="1" type="noConversion"/>
  </si>
  <si>
    <t>伤害more</t>
    <phoneticPr fontId="1" type="noConversion"/>
  </si>
  <si>
    <t>元素伤害more</t>
  </si>
  <si>
    <t>物理伤害more</t>
  </si>
  <si>
    <t>火焰伤害more</t>
  </si>
  <si>
    <t>冰冷伤害more</t>
  </si>
  <si>
    <t>闪电伤害more</t>
  </si>
  <si>
    <t>腐蚀伤害more</t>
  </si>
  <si>
    <t>主手基础点伤min</t>
    <phoneticPr fontId="1" type="noConversion"/>
  </si>
  <si>
    <t>主手基础点伤max</t>
    <phoneticPr fontId="1" type="noConversion"/>
  </si>
  <si>
    <t>主手物理点伤min</t>
    <phoneticPr fontId="1" type="noConversion"/>
  </si>
  <si>
    <t>主手物理点伤max</t>
    <phoneticPr fontId="1" type="noConversion"/>
  </si>
  <si>
    <t>主手火焰点伤min</t>
    <phoneticPr fontId="1" type="noConversion"/>
  </si>
  <si>
    <t>主手火焰点伤max</t>
    <phoneticPr fontId="1" type="noConversion"/>
  </si>
  <si>
    <t>主手冰冷点伤min</t>
    <phoneticPr fontId="1" type="noConversion"/>
  </si>
  <si>
    <t>主手冰冷点伤max</t>
    <phoneticPr fontId="1" type="noConversion"/>
  </si>
  <si>
    <t>主手闪电点伤min</t>
    <phoneticPr fontId="1" type="noConversion"/>
  </si>
  <si>
    <t>主手闪电点伤max</t>
    <phoneticPr fontId="1" type="noConversion"/>
  </si>
  <si>
    <t>主手腐蚀点伤min</t>
    <phoneticPr fontId="1" type="noConversion"/>
  </si>
  <si>
    <t>主手腐蚀点伤max</t>
    <phoneticPr fontId="1" type="noConversion"/>
  </si>
  <si>
    <t>主手基础攻速</t>
    <phoneticPr fontId="1" type="noConversion"/>
  </si>
  <si>
    <t>主手攻速inc</t>
    <phoneticPr fontId="1" type="noConversion"/>
  </si>
  <si>
    <t>主手基础暴击值</t>
    <phoneticPr fontId="1" type="noConversion"/>
  </si>
  <si>
    <t>主手暴击值inc</t>
    <phoneticPr fontId="1" type="noConversion"/>
  </si>
  <si>
    <t>副手基础点伤min</t>
  </si>
  <si>
    <t>副手基础点伤max</t>
  </si>
  <si>
    <t>副手物理点伤min</t>
  </si>
  <si>
    <t>副手物理点伤max</t>
  </si>
  <si>
    <t>副手火焰点伤min</t>
  </si>
  <si>
    <t>副手火焰点伤max</t>
  </si>
  <si>
    <t>副手冰冷点伤min</t>
  </si>
  <si>
    <t>副手冰冷点伤max</t>
  </si>
  <si>
    <t>副手闪电点伤min</t>
  </si>
  <si>
    <t>副手闪电点伤max</t>
  </si>
  <si>
    <t>副手腐蚀点伤min</t>
  </si>
  <si>
    <t>副手腐蚀点伤max</t>
  </si>
  <si>
    <t>副手基础攻速</t>
  </si>
  <si>
    <t>副手攻速inc</t>
  </si>
  <si>
    <t>副手基础暴击值</t>
  </si>
  <si>
    <t>副手暴击值inc</t>
  </si>
  <si>
    <t>主手more</t>
    <phoneticPr fontId="1" type="noConversion"/>
  </si>
  <si>
    <t>武器攻速more</t>
    <phoneticPr fontId="1" type="noConversion"/>
  </si>
  <si>
    <t>武器攻速inc</t>
    <phoneticPr fontId="1" type="noConversion"/>
  </si>
  <si>
    <t>攻速more</t>
    <phoneticPr fontId="1" type="noConversion"/>
  </si>
  <si>
    <t>攻速inc</t>
    <phoneticPr fontId="1" type="noConversion"/>
  </si>
  <si>
    <t>施法more</t>
    <phoneticPr fontId="1" type="noConversion"/>
  </si>
  <si>
    <t>施法inc</t>
    <phoneticPr fontId="1" type="noConversion"/>
  </si>
  <si>
    <t>暴击值more</t>
    <phoneticPr fontId="1" type="noConversion"/>
  </si>
  <si>
    <t>暴击值inc</t>
    <phoneticPr fontId="1" type="noConversion"/>
  </si>
  <si>
    <t>暴击幸运值</t>
    <phoneticPr fontId="1" type="noConversion"/>
  </si>
  <si>
    <t>物理点伤min</t>
  </si>
  <si>
    <t>物理点伤max</t>
  </si>
  <si>
    <t>火焰点伤min</t>
  </si>
  <si>
    <t>火焰点伤max</t>
  </si>
  <si>
    <t>冰冷点伤min</t>
  </si>
  <si>
    <t>冰冷点伤max</t>
  </si>
  <si>
    <t>闪电点伤min</t>
  </si>
  <si>
    <t>闪电点伤max</t>
  </si>
  <si>
    <t>腐蚀点伤min</t>
  </si>
  <si>
    <t>腐蚀点伤max</t>
  </si>
  <si>
    <t>物转电</t>
    <phoneticPr fontId="1" type="noConversion"/>
  </si>
  <si>
    <t>物转冰</t>
    <phoneticPr fontId="1" type="noConversion"/>
  </si>
  <si>
    <t>物转火</t>
    <phoneticPr fontId="1" type="noConversion"/>
  </si>
  <si>
    <t>物转腐</t>
  </si>
  <si>
    <t>冰转火</t>
  </si>
  <si>
    <t>冰转腐</t>
  </si>
  <si>
    <t>火转冰</t>
  </si>
  <si>
    <t>火转腐</t>
  </si>
  <si>
    <t>电转冰</t>
  </si>
  <si>
    <t>电转火</t>
  </si>
  <si>
    <t>电转腐</t>
  </si>
  <si>
    <t>冰转电</t>
  </si>
  <si>
    <t>火转电</t>
  </si>
  <si>
    <t>物gain火</t>
    <phoneticPr fontId="1" type="noConversion"/>
  </si>
  <si>
    <t>物gain电</t>
    <phoneticPr fontId="1" type="noConversion"/>
  </si>
  <si>
    <t>物gain冰</t>
    <phoneticPr fontId="1" type="noConversion"/>
  </si>
  <si>
    <t>物gain腐</t>
    <phoneticPr fontId="1" type="noConversion"/>
  </si>
  <si>
    <t>火gain腐</t>
    <phoneticPr fontId="1" type="noConversion"/>
  </si>
  <si>
    <t>电gain腐</t>
    <phoneticPr fontId="1" type="noConversion"/>
  </si>
  <si>
    <t>冰gain腐</t>
    <phoneticPr fontId="1" type="noConversion"/>
  </si>
  <si>
    <t>护甲穿透</t>
    <phoneticPr fontId="1" type="noConversion"/>
  </si>
  <si>
    <t>冰冷穿透</t>
  </si>
  <si>
    <t>腐蚀穿透</t>
  </si>
  <si>
    <t>副手物理百分比</t>
    <phoneticPr fontId="1" type="noConversion"/>
  </si>
  <si>
    <t>主手物理百分比</t>
    <phoneticPr fontId="1" type="noConversion"/>
  </si>
  <si>
    <t>暴击值plus</t>
    <phoneticPr fontId="1" type="noConversion"/>
  </si>
  <si>
    <t>元素伤害</t>
    <phoneticPr fontId="1" type="noConversion"/>
  </si>
  <si>
    <t>武器合计伤害</t>
    <phoneticPr fontId="1" type="noConversion"/>
  </si>
  <si>
    <t>暴击伤害more</t>
    <phoneticPr fontId="1" type="noConversion"/>
  </si>
  <si>
    <t>合计</t>
    <phoneticPr fontId="1" type="noConversion"/>
  </si>
  <si>
    <t>技能类型</t>
    <phoneticPr fontId="1" type="noConversion"/>
  </si>
  <si>
    <t>物理伤害</t>
    <phoneticPr fontId="1" type="noConversion"/>
  </si>
  <si>
    <t>冰冷伤害</t>
    <phoneticPr fontId="1" type="noConversion"/>
  </si>
  <si>
    <t>副手武器</t>
    <phoneticPr fontId="1" type="noConversion"/>
  </si>
  <si>
    <t>基础点伤合计※不计算倍率</t>
    <phoneticPr fontId="1" type="noConversion"/>
  </si>
  <si>
    <t>元素和腐蚀抗性穿透</t>
    <phoneticPr fontId="1" type="noConversion"/>
  </si>
  <si>
    <t>词条类型</t>
    <phoneticPr fontId="1" type="noConversion"/>
  </si>
  <si>
    <t>合计数值</t>
    <phoneticPr fontId="1" type="noConversion"/>
  </si>
  <si>
    <t>暴击伤害</t>
    <phoneticPr fontId="1" type="noConversion"/>
  </si>
  <si>
    <t>技能基础伤害</t>
    <phoneticPr fontId="1" type="noConversion"/>
  </si>
  <si>
    <t>暴击额外伤害</t>
    <phoneticPr fontId="1" type="noConversion"/>
  </si>
  <si>
    <t>暴击伤害inc</t>
    <phoneticPr fontId="1" type="noConversion"/>
  </si>
  <si>
    <t>暴击额外伤害</t>
    <phoneticPr fontId="1" type="noConversion"/>
  </si>
  <si>
    <t>暴击值增加+</t>
    <phoneticPr fontId="1" type="noConversion"/>
  </si>
  <si>
    <t>暴击值增加%</t>
    <phoneticPr fontId="1" type="noConversion"/>
  </si>
  <si>
    <t>额外暴击值</t>
    <phoneticPr fontId="1" type="noConversion"/>
  </si>
  <si>
    <t>暴击类型</t>
    <phoneticPr fontId="1" type="noConversion"/>
  </si>
  <si>
    <t>暴击额外伤害</t>
    <phoneticPr fontId="1" type="noConversion"/>
  </si>
  <si>
    <t>暴击伤害</t>
    <phoneticPr fontId="1" type="noConversion"/>
  </si>
  <si>
    <t>施法速度</t>
    <phoneticPr fontId="1" type="noConversion"/>
  </si>
  <si>
    <t>技能数据</t>
    <phoneticPr fontId="1" type="noConversion"/>
  </si>
  <si>
    <t>额外武器伤害</t>
    <phoneticPr fontId="1" type="noConversion"/>
  </si>
  <si>
    <t>元素和腐蚀抗性穿透</t>
    <phoneticPr fontId="1" type="noConversion"/>
  </si>
  <si>
    <t>最终频率</t>
    <phoneticPr fontId="1" type="noConversion"/>
  </si>
  <si>
    <t>档位频率</t>
    <phoneticPr fontId="1" type="noConversion"/>
  </si>
  <si>
    <t>固定频率设置</t>
    <phoneticPr fontId="1" type="noConversion"/>
  </si>
  <si>
    <t>非暴击伤害</t>
    <phoneticPr fontId="1" type="noConversion"/>
  </si>
  <si>
    <t>暴击伤害</t>
    <phoneticPr fontId="1" type="noConversion"/>
  </si>
  <si>
    <t>平均伤害</t>
    <phoneticPr fontId="1" type="noConversion"/>
  </si>
  <si>
    <t>平均每秒伤害</t>
    <phoneticPr fontId="1" type="noConversion"/>
  </si>
  <si>
    <t>元素穿透</t>
    <phoneticPr fontId="1" type="noConversion"/>
  </si>
  <si>
    <t>元素穿透</t>
    <phoneticPr fontId="1" type="noConversion"/>
  </si>
  <si>
    <t>召唤物元素穿透</t>
    <phoneticPr fontId="1" type="noConversion"/>
  </si>
  <si>
    <t>元素穿透</t>
    <phoneticPr fontId="1" type="noConversion"/>
  </si>
  <si>
    <t>按档位计算</t>
    <phoneticPr fontId="1" type="noConversion"/>
  </si>
  <si>
    <t>伤害频率</t>
    <phoneticPr fontId="1" type="noConversion"/>
  </si>
  <si>
    <t>攻击和法术附加最小腐蚀伤害</t>
    <phoneticPr fontId="1" type="noConversion"/>
  </si>
  <si>
    <t>额外攻击速度</t>
    <phoneticPr fontId="1" type="noConversion"/>
  </si>
  <si>
    <t>攻击速度</t>
    <phoneticPr fontId="1" type="noConversion"/>
  </si>
  <si>
    <t>暴击值+</t>
    <phoneticPr fontId="1" type="noConversion"/>
  </si>
  <si>
    <t>平均</t>
    <phoneticPr fontId="1" type="noConversion"/>
  </si>
  <si>
    <t>天赋类型索引</t>
    <phoneticPr fontId="1" type="noConversion"/>
  </si>
  <si>
    <t>魂烛类型索引</t>
    <phoneticPr fontId="1" type="noConversion"/>
  </si>
  <si>
    <t>火焰技能暴击值+</t>
    <phoneticPr fontId="1" type="noConversion"/>
  </si>
  <si>
    <t>火焰技能暴击值+</t>
    <phoneticPr fontId="1" type="noConversion"/>
  </si>
  <si>
    <t>施法速度</t>
    <phoneticPr fontId="1" type="noConversion"/>
  </si>
  <si>
    <t>v1.13b</t>
    <phoneticPr fontId="1" type="noConversion"/>
  </si>
  <si>
    <t>装备词缀数值设置改为支持最多3个子词条数值
修正一些数据统计bug，添加法术伤害，攻速施放，暴击计算功能</t>
    <phoneticPr fontId="1" type="noConversion"/>
  </si>
  <si>
    <t>%力量</t>
    <phoneticPr fontId="1" type="noConversion"/>
  </si>
  <si>
    <t>%力量</t>
    <phoneticPr fontId="1" type="noConversion"/>
  </si>
  <si>
    <t>%智慧</t>
    <phoneticPr fontId="1" type="noConversion"/>
  </si>
  <si>
    <t>%力量</t>
    <phoneticPr fontId="1" type="noConversion"/>
  </si>
  <si>
    <t>百分比力量</t>
    <phoneticPr fontId="1" type="noConversion"/>
  </si>
  <si>
    <t>百分比敏捷</t>
    <phoneticPr fontId="1" type="noConversion"/>
  </si>
  <si>
    <t>百分比智慧</t>
    <phoneticPr fontId="1" type="noConversion"/>
  </si>
  <si>
    <t>全属性</t>
    <phoneticPr fontId="1" type="noConversion"/>
  </si>
  <si>
    <t>全属性</t>
    <phoneticPr fontId="1" type="noConversion"/>
  </si>
  <si>
    <t>%全属性</t>
    <phoneticPr fontId="1" type="noConversion"/>
  </si>
  <si>
    <t>%全属性</t>
    <phoneticPr fontId="1" type="noConversion"/>
  </si>
  <si>
    <t>等级</t>
    <phoneticPr fontId="1" type="noConversion"/>
  </si>
  <si>
    <t>物理伤害转化为腐蚀伤害</t>
    <phoneticPr fontId="1" type="noConversion"/>
  </si>
  <si>
    <t>法术暴击值+</t>
    <phoneticPr fontId="1" type="noConversion"/>
  </si>
  <si>
    <t>创伤</t>
  </si>
  <si>
    <t>被触发技能的效果持续时间</t>
    <phoneticPr fontId="1" type="noConversion"/>
  </si>
  <si>
    <t>技能效果持续时间</t>
    <phoneticPr fontId="1" type="noConversion"/>
  </si>
  <si>
    <t>技能效果持续时间</t>
    <phoneticPr fontId="1" type="noConversion"/>
  </si>
  <si>
    <t>异常状态持续时间</t>
    <phoneticPr fontId="1" type="noConversion"/>
  </si>
  <si>
    <t>点燃持续时间</t>
    <phoneticPr fontId="1" type="noConversion"/>
  </si>
  <si>
    <t>凋零持续时间</t>
    <phoneticPr fontId="1" type="noConversion"/>
  </si>
  <si>
    <t>创伤持续时间</t>
    <phoneticPr fontId="1" type="noConversion"/>
  </si>
  <si>
    <t>技能持续</t>
    <phoneticPr fontId="1" type="noConversion"/>
  </si>
  <si>
    <t>异常持续</t>
    <phoneticPr fontId="1" type="noConversion"/>
  </si>
  <si>
    <t>点燃持续</t>
    <phoneticPr fontId="1" type="noConversion"/>
  </si>
  <si>
    <t>凋零持续</t>
    <phoneticPr fontId="1" type="noConversion"/>
  </si>
  <si>
    <t>创伤持续</t>
    <phoneticPr fontId="1" type="noConversion"/>
  </si>
  <si>
    <t>敌人加剧值达到上限时，所有抗性</t>
    <phoneticPr fontId="1" type="noConversion"/>
  </si>
  <si>
    <t>每秒施加加剧值</t>
    <phoneticPr fontId="1" type="noConversion"/>
  </si>
  <si>
    <t>加剧效果</t>
    <phoneticPr fontId="1" type="noConversion"/>
  </si>
  <si>
    <t>每秒加剧值</t>
    <phoneticPr fontId="1" type="noConversion"/>
  </si>
  <si>
    <t>加剧inc</t>
    <phoneticPr fontId="1" type="noConversion"/>
  </si>
  <si>
    <t>额外加剧效果</t>
    <phoneticPr fontId="1" type="noConversion"/>
  </si>
  <si>
    <t>收割时间</t>
    <phoneticPr fontId="1" type="noConversion"/>
  </si>
  <si>
    <t>收割冷却回复速度</t>
    <phoneticPr fontId="1" type="noConversion"/>
  </si>
  <si>
    <t>加剧效果</t>
    <phoneticPr fontId="1" type="noConversion"/>
  </si>
  <si>
    <t>额外收割冷却回复速度</t>
    <phoneticPr fontId="1" type="noConversion"/>
  </si>
  <si>
    <t>额外收割时间</t>
    <phoneticPr fontId="1" type="noConversion"/>
  </si>
  <si>
    <t>收割时间</t>
    <phoneticPr fontId="1" type="noConversion"/>
  </si>
  <si>
    <t>附加基础点燃伤害</t>
    <phoneticPr fontId="1" type="noConversion"/>
  </si>
  <si>
    <t>额外收割冷却回复速度</t>
    <phoneticPr fontId="1" type="noConversion"/>
  </si>
  <si>
    <t>加剧more</t>
    <phoneticPr fontId="1" type="noConversion"/>
  </si>
  <si>
    <t>收割冷却inc</t>
    <phoneticPr fontId="1" type="noConversion"/>
  </si>
  <si>
    <t>收割冷却more</t>
    <phoneticPr fontId="1" type="noConversion"/>
  </si>
  <si>
    <t>收割词条索引</t>
    <phoneticPr fontId="1" type="noConversion"/>
  </si>
  <si>
    <t>收割词条</t>
    <phoneticPr fontId="1" type="noConversion"/>
  </si>
  <si>
    <t>收割冷却</t>
    <phoneticPr fontId="1" type="noConversion"/>
  </si>
  <si>
    <t>收割词条行</t>
    <phoneticPr fontId="1" type="noConversion"/>
  </si>
  <si>
    <t>附加基础创伤伤害</t>
    <phoneticPr fontId="1" type="noConversion"/>
  </si>
  <si>
    <t>附加基础凋零伤害</t>
    <phoneticPr fontId="1" type="noConversion"/>
  </si>
  <si>
    <t>附加异常基础伤害</t>
    <phoneticPr fontId="1" type="noConversion"/>
  </si>
  <si>
    <t>附加异常基础伤害</t>
    <phoneticPr fontId="1" type="noConversion"/>
  </si>
  <si>
    <t>附加主手武器伤害的至基础创伤伤害</t>
    <phoneticPr fontId="1" type="noConversion"/>
  </si>
  <si>
    <t>基础持续伤害</t>
    <phoneticPr fontId="1" type="noConversion"/>
  </si>
  <si>
    <t>基础创伤伤害</t>
    <phoneticPr fontId="1" type="noConversion"/>
  </si>
  <si>
    <t>基础点燃伤害</t>
    <phoneticPr fontId="1" type="noConversion"/>
  </si>
  <si>
    <t>基础凋零伤害</t>
    <phoneticPr fontId="1" type="noConversion"/>
  </si>
  <si>
    <t>异常基础plus</t>
    <phoneticPr fontId="1" type="noConversion"/>
  </si>
  <si>
    <t>创伤基础plus</t>
    <phoneticPr fontId="1" type="noConversion"/>
  </si>
  <si>
    <t>点燃基础plus</t>
    <phoneticPr fontId="1" type="noConversion"/>
  </si>
  <si>
    <t>凋零基础plus</t>
    <phoneticPr fontId="1" type="noConversion"/>
  </si>
  <si>
    <t>主手附加创伤</t>
    <phoneticPr fontId="1" type="noConversion"/>
  </si>
  <si>
    <t>主手附加点燃</t>
  </si>
  <si>
    <t>主手附加点燃</t>
    <phoneticPr fontId="1" type="noConversion"/>
  </si>
  <si>
    <t>主手附加凋零</t>
  </si>
  <si>
    <t>主手附加凋零</t>
    <phoneticPr fontId="1" type="noConversion"/>
  </si>
  <si>
    <t>技能附加创伤</t>
  </si>
  <si>
    <t>技能附加点燃</t>
  </si>
  <si>
    <t>技能附加凋零</t>
  </si>
  <si>
    <t>主手附加创伤</t>
    <phoneticPr fontId="1" type="noConversion"/>
  </si>
  <si>
    <t>技能获得创伤</t>
    <phoneticPr fontId="1" type="noConversion"/>
  </si>
  <si>
    <t>技能获得点燃</t>
    <phoneticPr fontId="1" type="noConversion"/>
  </si>
  <si>
    <t>技能获得凋零</t>
    <phoneticPr fontId="1" type="noConversion"/>
  </si>
  <si>
    <t>基础异常伤害</t>
    <phoneticPr fontId="1" type="noConversion"/>
  </si>
  <si>
    <t>击中伤害</t>
    <phoneticPr fontId="1" type="noConversion"/>
  </si>
  <si>
    <t>击中伤害</t>
    <phoneticPr fontId="1" type="noConversion"/>
  </si>
  <si>
    <t>异常持续伤害
（每秒）</t>
    <phoneticPr fontId="1" type="noConversion"/>
  </si>
  <si>
    <t>持续伤害
（每秒）</t>
    <phoneticPr fontId="1" type="noConversion"/>
  </si>
  <si>
    <t>创伤</t>
    <phoneticPr fontId="1" type="noConversion"/>
  </si>
  <si>
    <t>点燃</t>
    <phoneticPr fontId="1" type="noConversion"/>
  </si>
  <si>
    <t>凋零</t>
    <phoneticPr fontId="1" type="noConversion"/>
  </si>
  <si>
    <t>击中倍率</t>
    <phoneticPr fontId="1" type="noConversion"/>
  </si>
  <si>
    <t>持续倍率</t>
    <phoneticPr fontId="1" type="noConversion"/>
  </si>
  <si>
    <t>点燃</t>
    <phoneticPr fontId="1" type="noConversion"/>
  </si>
  <si>
    <t>凋零</t>
    <phoneticPr fontId="1" type="noConversion"/>
  </si>
  <si>
    <t>实际收割频率</t>
    <phoneticPr fontId="1" type="noConversion"/>
  </si>
  <si>
    <t>各收割词条计算</t>
    <phoneticPr fontId="1" type="noConversion"/>
  </si>
  <si>
    <t>额外加剧效果</t>
    <phoneticPr fontId="1" type="noConversion"/>
  </si>
  <si>
    <t>档位表</t>
    <phoneticPr fontId="1" type="noConversion"/>
  </si>
  <si>
    <t>合计计算</t>
    <phoneticPr fontId="1" type="noConversion"/>
  </si>
  <si>
    <t>非异常持续伤</t>
    <phoneticPr fontId="1" type="noConversion"/>
  </si>
  <si>
    <t>创伤</t>
    <phoneticPr fontId="1" type="noConversion"/>
  </si>
  <si>
    <t>加剧值</t>
    <phoneticPr fontId="1" type="noConversion"/>
  </si>
  <si>
    <t>等效每秒收割</t>
    <phoneticPr fontId="1" type="noConversion"/>
  </si>
  <si>
    <t>持续，异常伤害，加剧及收割</t>
    <phoneticPr fontId="1" type="noConversion"/>
  </si>
  <si>
    <t>持续伤害</t>
    <phoneticPr fontId="1" type="noConversion"/>
  </si>
  <si>
    <t>创伤</t>
    <phoneticPr fontId="1" type="noConversion"/>
  </si>
  <si>
    <t>收割伤害合计</t>
    <phoneticPr fontId="1" type="noConversion"/>
  </si>
  <si>
    <t>异常伤害合计</t>
    <phoneticPr fontId="1" type="noConversion"/>
  </si>
  <si>
    <t>持续伤害合计</t>
    <phoneticPr fontId="1" type="noConversion"/>
  </si>
  <si>
    <t>法术合计基础伤害</t>
    <phoneticPr fontId="1" type="noConversion"/>
  </si>
  <si>
    <t>合计每秒平均伤害</t>
    <phoneticPr fontId="1" type="noConversion"/>
  </si>
  <si>
    <t>基础持续伤害</t>
    <phoneticPr fontId="1" type="noConversion"/>
  </si>
  <si>
    <t>攻击点伤</t>
    <phoneticPr fontId="1" type="noConversion"/>
  </si>
  <si>
    <t>附加点腐蚀伤害</t>
    <phoneticPr fontId="1" type="noConversion"/>
  </si>
  <si>
    <t>法术点伤</t>
    <phoneticPr fontId="1" type="noConversion"/>
  </si>
  <si>
    <t>持续倍率</t>
    <phoneticPr fontId="1" type="noConversion"/>
  </si>
  <si>
    <t>转化，增伤及抗性计算后伤害结构</t>
    <phoneticPr fontId="1" type="noConversion"/>
  </si>
  <si>
    <t>v1.14b</t>
    <phoneticPr fontId="1" type="noConversion"/>
  </si>
  <si>
    <t>持续伤害持续时间</t>
    <phoneticPr fontId="1" type="noConversion"/>
  </si>
  <si>
    <t>持续伤害持续</t>
    <phoneticPr fontId="1" type="noConversion"/>
  </si>
  <si>
    <t>持续伤害持续时间</t>
    <phoneticPr fontId="1" type="noConversion"/>
  </si>
  <si>
    <t>单次收割伤害</t>
    <phoneticPr fontId="1" type="noConversion"/>
  </si>
  <si>
    <t>持续伤害</t>
    <phoneticPr fontId="1" type="noConversion"/>
  </si>
  <si>
    <t>异常伤害</t>
    <phoneticPr fontId="1" type="noConversion"/>
  </si>
  <si>
    <t>创伤伤害</t>
    <phoneticPr fontId="1" type="noConversion"/>
  </si>
  <si>
    <t>点燃伤害</t>
    <phoneticPr fontId="1" type="noConversion"/>
  </si>
  <si>
    <t>凋零伤害</t>
    <phoneticPr fontId="1" type="noConversion"/>
  </si>
  <si>
    <t>额外持续伤害</t>
    <phoneticPr fontId="1" type="noConversion"/>
  </si>
  <si>
    <t>额外异常伤害</t>
    <phoneticPr fontId="1" type="noConversion"/>
  </si>
  <si>
    <t>额外创伤伤害</t>
    <phoneticPr fontId="1" type="noConversion"/>
  </si>
  <si>
    <t>额外点燃伤害</t>
    <phoneticPr fontId="1" type="noConversion"/>
  </si>
  <si>
    <t>额外凋零伤害</t>
    <phoneticPr fontId="1" type="noConversion"/>
  </si>
  <si>
    <t>标签</t>
    <phoneticPr fontId="1" type="noConversion"/>
  </si>
  <si>
    <t>标签匹配</t>
    <phoneticPr fontId="1" type="noConversion"/>
  </si>
  <si>
    <t>修正额外伤害没有按标签统计和其他一些bug
添加持续伤害，异常伤害，收割计算功能</t>
    <phoneticPr fontId="1" type="noConversion"/>
  </si>
  <si>
    <t>额外凋零伤害</t>
    <phoneticPr fontId="1" type="noConversion"/>
  </si>
  <si>
    <t>额外异常伤害</t>
    <phoneticPr fontId="1" type="noConversion"/>
  </si>
  <si>
    <t>额外创伤伤害</t>
    <phoneticPr fontId="1" type="noConversion"/>
  </si>
  <si>
    <t>创伤伤害</t>
    <phoneticPr fontId="1" type="noConversion"/>
  </si>
  <si>
    <t>凋零伤害</t>
    <phoneticPr fontId="1" type="noConversion"/>
  </si>
  <si>
    <t>异常伤害</t>
    <phoneticPr fontId="1" type="noConversion"/>
  </si>
  <si>
    <t>持续inc</t>
    <phoneticPr fontId="1" type="noConversion"/>
  </si>
  <si>
    <t>异常inc</t>
    <phoneticPr fontId="1" type="noConversion"/>
  </si>
  <si>
    <t>创伤inc</t>
    <phoneticPr fontId="1" type="noConversion"/>
  </si>
  <si>
    <t>点燃inc</t>
    <phoneticPr fontId="1" type="noConversion"/>
  </si>
  <si>
    <t>凋零inc</t>
    <phoneticPr fontId="1" type="noConversion"/>
  </si>
  <si>
    <t>持续more</t>
    <phoneticPr fontId="1" type="noConversion"/>
  </si>
  <si>
    <t>异常more</t>
    <phoneticPr fontId="1" type="noConversion"/>
  </si>
  <si>
    <t>创伤more</t>
    <phoneticPr fontId="1" type="noConversion"/>
  </si>
  <si>
    <t>点燃more</t>
    <phoneticPr fontId="1" type="noConversion"/>
  </si>
  <si>
    <t>凋零more</t>
    <phoneticPr fontId="1" type="noConversion"/>
  </si>
  <si>
    <t>持续伤害</t>
    <phoneticPr fontId="1" type="noConversion"/>
  </si>
  <si>
    <t>异常伤害</t>
    <phoneticPr fontId="1" type="noConversion"/>
  </si>
  <si>
    <t>凋零伤害</t>
    <phoneticPr fontId="1" type="noConversion"/>
  </si>
  <si>
    <t>投射物,</t>
    <phoneticPr fontId="1" type="noConversion"/>
  </si>
  <si>
    <t>异常伤害计算</t>
    <phoneticPr fontId="1" type="noConversion"/>
  </si>
  <si>
    <t>基础伤害计算</t>
    <phoneticPr fontId="1" type="noConversion"/>
  </si>
  <si>
    <t>伤害</t>
    <phoneticPr fontId="1" type="noConversion"/>
  </si>
  <si>
    <t>创伤</t>
    <phoneticPr fontId="1" type="noConversion"/>
  </si>
  <si>
    <t>点燃</t>
    <phoneticPr fontId="1" type="noConversion"/>
  </si>
  <si>
    <t>持续/异常伤害
加成计算</t>
    <phoneticPr fontId="1" type="noConversion"/>
  </si>
  <si>
    <t>持续物理</t>
    <phoneticPr fontId="1" type="noConversion"/>
  </si>
  <si>
    <t>持续火焰</t>
    <phoneticPr fontId="1" type="noConversion"/>
  </si>
  <si>
    <t>持续冰冷</t>
    <phoneticPr fontId="1" type="noConversion"/>
  </si>
  <si>
    <t>持续闪电</t>
    <phoneticPr fontId="1" type="noConversion"/>
  </si>
  <si>
    <t>持续腐蚀</t>
    <phoneticPr fontId="1" type="noConversion"/>
  </si>
  <si>
    <t>伤害增加
倍率</t>
    <phoneticPr fontId="1" type="noConversion"/>
  </si>
  <si>
    <t>火焰</t>
    <phoneticPr fontId="1" type="noConversion"/>
  </si>
  <si>
    <t>冰冷</t>
    <phoneticPr fontId="1" type="noConversion"/>
  </si>
  <si>
    <t>闪电</t>
    <phoneticPr fontId="1" type="noConversion"/>
  </si>
  <si>
    <t>腐蚀</t>
    <phoneticPr fontId="1" type="noConversion"/>
  </si>
  <si>
    <t>持续</t>
    <phoneticPr fontId="1" type="noConversion"/>
  </si>
  <si>
    <t>异常</t>
    <phoneticPr fontId="1" type="noConversion"/>
  </si>
  <si>
    <t>创伤</t>
    <phoneticPr fontId="1" type="noConversion"/>
  </si>
  <si>
    <t>点燃</t>
    <phoneticPr fontId="1" type="noConversion"/>
  </si>
  <si>
    <t>凋零</t>
    <phoneticPr fontId="1" type="noConversion"/>
  </si>
  <si>
    <t>最终计算频率</t>
    <phoneticPr fontId="1" type="noConversion"/>
  </si>
  <si>
    <t>伤害</t>
    <phoneticPr fontId="1" type="noConversion"/>
  </si>
  <si>
    <t>持续伤害</t>
    <phoneticPr fontId="1" type="noConversion"/>
  </si>
  <si>
    <t>持续伤害</t>
    <phoneticPr fontId="1" type="noConversion"/>
  </si>
  <si>
    <t>击中伤害合计</t>
    <phoneticPr fontId="1" type="noConversion"/>
  </si>
  <si>
    <t>持续伤害（秒）</t>
    <phoneticPr fontId="1" type="noConversion"/>
  </si>
  <si>
    <t>异常伤害（秒）</t>
    <phoneticPr fontId="1" type="noConversion"/>
  </si>
  <si>
    <t>收割（每秒平均）</t>
    <phoneticPr fontId="1" type="noConversion"/>
  </si>
  <si>
    <t>合计收割频率</t>
    <phoneticPr fontId="1" type="noConversion"/>
  </si>
  <si>
    <t>非异常持续</t>
    <phoneticPr fontId="1" type="noConversion"/>
  </si>
  <si>
    <t>攻击</t>
  </si>
  <si>
    <t>直射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</si>
</sst>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%"/>
    <numFmt numFmtId="177" formatCode="0_);[Red]\(0\)"/>
    <numFmt numFmtId="178" formatCode="0.0"/>
    <numFmt numFmtId="179" formatCode="0.000"/>
    <numFmt numFmtId="180" formatCode="0.00_);[Red]\(0.00\)"/>
    <numFmt numFmtId="181" formatCode="0.000%"/>
  </numFmts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1"/>
      <color theme="0" tint="-0.1499984740745262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" fillId="0" borderId="0">
      <alignment vertical="center"/>
    </xf>
    <xf numFmtId="0" fontId="9" fillId="0" borderId="0"/>
    <xf numFmtId="0" fontId="10" fillId="9" borderId="0" applyNumberFormat="0" applyBorder="0" applyAlignment="0" applyProtection="0">
      <alignment vertical="center"/>
    </xf>
  </cellStyleXfs>
  <cellXfs count="754">
    <xf numFmtId="0" fontId="0" fillId="0" borderId="0" xfId="0"/>
    <xf numFmtId="0" fontId="0" fillId="0" borderId="3" xfId="0" applyBorder="1"/>
    <xf numFmtId="9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1" xfId="0" applyBorder="1"/>
    <xf numFmtId="0" fontId="5" fillId="3" borderId="11" xfId="0" applyFont="1" applyFill="1" applyBorder="1"/>
    <xf numFmtId="0" fontId="5" fillId="3" borderId="6" xfId="0" applyFont="1" applyFill="1" applyBorder="1"/>
    <xf numFmtId="0" fontId="5" fillId="3" borderId="4" xfId="0" applyFont="1" applyFill="1" applyBorder="1"/>
    <xf numFmtId="0" fontId="5" fillId="5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4" borderId="0" xfId="0" applyFont="1" applyFill="1"/>
    <xf numFmtId="9" fontId="5" fillId="0" borderId="0" xfId="0" applyNumberFormat="1" applyFont="1"/>
    <xf numFmtId="0" fontId="5" fillId="3" borderId="10" xfId="0" applyFont="1" applyFill="1" applyBorder="1"/>
    <xf numFmtId="0" fontId="5" fillId="3" borderId="2" xfId="0" applyFont="1" applyFill="1" applyBorder="1"/>
    <xf numFmtId="0" fontId="5" fillId="7" borderId="0" xfId="0" applyFont="1" applyFill="1"/>
    <xf numFmtId="0" fontId="9" fillId="0" borderId="0" xfId="2"/>
    <xf numFmtId="176" fontId="5" fillId="0" borderId="0" xfId="0" applyNumberFormat="1" applyFont="1"/>
    <xf numFmtId="0" fontId="6" fillId="0" borderId="0" xfId="0" applyFont="1"/>
    <xf numFmtId="0" fontId="5" fillId="0" borderId="0" xfId="0" applyFont="1"/>
    <xf numFmtId="0" fontId="11" fillId="0" borderId="0" xfId="0" applyFont="1"/>
    <xf numFmtId="0" fontId="12" fillId="0" borderId="16" xfId="0" applyFont="1" applyBorder="1" applyAlignment="1">
      <alignment horizontal="center" vertical="top"/>
    </xf>
    <xf numFmtId="0" fontId="12" fillId="0" borderId="17" xfId="0" applyFont="1" applyFill="1" applyBorder="1" applyAlignment="1">
      <alignment horizontal="center" vertical="top"/>
    </xf>
    <xf numFmtId="0" fontId="0" fillId="0" borderId="0" xfId="0" applyFill="1" applyBorder="1"/>
    <xf numFmtId="0" fontId="0" fillId="3" borderId="0" xfId="0" applyFill="1"/>
    <xf numFmtId="0" fontId="0" fillId="0" borderId="0" xfId="0" quotePrefix="1"/>
    <xf numFmtId="0" fontId="0" fillId="0" borderId="0" xfId="0" applyBorder="1"/>
    <xf numFmtId="0" fontId="0" fillId="0" borderId="11" xfId="0" applyBorder="1"/>
    <xf numFmtId="9" fontId="2" fillId="0" borderId="0" xfId="1">
      <alignment vertical="center"/>
    </xf>
    <xf numFmtId="0" fontId="0" fillId="0" borderId="10" xfId="0" applyBorder="1"/>
    <xf numFmtId="0" fontId="0" fillId="0" borderId="2" xfId="0" applyBorder="1"/>
    <xf numFmtId="0" fontId="0" fillId="0" borderId="4" xfId="0" applyBorder="1"/>
    <xf numFmtId="9" fontId="2" fillId="0" borderId="11" xfId="1" applyBorder="1">
      <alignment vertical="center"/>
    </xf>
    <xf numFmtId="0" fontId="0" fillId="3" borderId="0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6" borderId="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6" borderId="10" xfId="0" applyFill="1" applyBorder="1"/>
    <xf numFmtId="0" fontId="0" fillId="6" borderId="2" xfId="0" applyFill="1" applyBorder="1"/>
    <xf numFmtId="0" fontId="0" fillId="3" borderId="7" xfId="0" applyFill="1" applyBorder="1"/>
    <xf numFmtId="0" fontId="0" fillId="3" borderId="10" xfId="0" applyFill="1" applyBorder="1"/>
    <xf numFmtId="0" fontId="4" fillId="0" borderId="0" xfId="0" applyFont="1"/>
    <xf numFmtId="0" fontId="14" fillId="3" borderId="3" xfId="0" applyFont="1" applyFill="1" applyBorder="1" applyAlignment="1"/>
    <xf numFmtId="0" fontId="14" fillId="3" borderId="5" xfId="0" applyFont="1" applyFill="1" applyBorder="1" applyAlignment="1"/>
    <xf numFmtId="0" fontId="14" fillId="3" borderId="11" xfId="0" applyFont="1" applyFill="1" applyBorder="1" applyAlignment="1"/>
    <xf numFmtId="0" fontId="14" fillId="3" borderId="0" xfId="0" applyFont="1" applyFill="1" applyBorder="1" applyAlignment="1"/>
    <xf numFmtId="178" fontId="0" fillId="0" borderId="2" xfId="0" applyNumberFormat="1" applyBorder="1"/>
    <xf numFmtId="176" fontId="2" fillId="4" borderId="16" xfId="1" applyNumberFormat="1" applyFill="1" applyBorder="1">
      <alignment vertical="center"/>
    </xf>
    <xf numFmtId="176" fontId="2" fillId="4" borderId="30" xfId="1" applyNumberFormat="1" applyFill="1" applyBorder="1">
      <alignment vertical="center"/>
    </xf>
    <xf numFmtId="0" fontId="0" fillId="3" borderId="8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/>
    <xf numFmtId="0" fontId="0" fillId="3" borderId="31" xfId="0" applyFill="1" applyBorder="1"/>
    <xf numFmtId="178" fontId="0" fillId="4" borderId="31" xfId="0" applyNumberFormat="1" applyFill="1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176" fontId="2" fillId="4" borderId="38" xfId="1" applyNumberFormat="1" applyFill="1" applyBorder="1">
      <alignment vertical="center"/>
    </xf>
    <xf numFmtId="0" fontId="0" fillId="2" borderId="9" xfId="0" applyFill="1" applyBorder="1" applyProtection="1">
      <protection locked="0"/>
    </xf>
    <xf numFmtId="0" fontId="0" fillId="2" borderId="31" xfId="0" applyFill="1" applyBorder="1" applyProtection="1">
      <protection locked="0"/>
    </xf>
    <xf numFmtId="0" fontId="0" fillId="2" borderId="33" xfId="0" applyFill="1" applyBorder="1" applyProtection="1">
      <protection locked="0"/>
    </xf>
    <xf numFmtId="0" fontId="0" fillId="2" borderId="30" xfId="0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38" xfId="0" applyFill="1" applyBorder="1" applyProtection="1">
      <protection locked="0"/>
    </xf>
    <xf numFmtId="0" fontId="0" fillId="2" borderId="35" xfId="0" applyFill="1" applyBorder="1" applyProtection="1">
      <protection locked="0"/>
    </xf>
    <xf numFmtId="0" fontId="0" fillId="2" borderId="21" xfId="0" applyFill="1" applyBorder="1" applyProtection="1">
      <protection locked="0"/>
    </xf>
    <xf numFmtId="0" fontId="0" fillId="2" borderId="22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2" borderId="23" xfId="0" applyFill="1" applyBorder="1" applyProtection="1">
      <protection locked="0"/>
    </xf>
    <xf numFmtId="0" fontId="0" fillId="2" borderId="25" xfId="0" applyFill="1" applyBorder="1" applyProtection="1">
      <protection locked="0"/>
    </xf>
    <xf numFmtId="0" fontId="0" fillId="2" borderId="26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4" xfId="0" applyBorder="1"/>
    <xf numFmtId="0" fontId="0" fillId="0" borderId="11" xfId="0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16" xfId="0" applyFill="1" applyBorder="1"/>
    <xf numFmtId="0" fontId="0" fillId="3" borderId="10" xfId="0" applyFill="1" applyBorder="1" applyProtection="1">
      <protection locked="0"/>
    </xf>
    <xf numFmtId="0" fontId="0" fillId="3" borderId="39" xfId="0" applyFill="1" applyBorder="1"/>
    <xf numFmtId="0" fontId="0" fillId="3" borderId="38" xfId="0" applyFill="1" applyBorder="1"/>
    <xf numFmtId="0" fontId="0" fillId="0" borderId="41" xfId="0" applyFont="1" applyFill="1" applyBorder="1"/>
    <xf numFmtId="0" fontId="0" fillId="0" borderId="43" xfId="0" applyFont="1" applyFill="1" applyBorder="1"/>
    <xf numFmtId="176" fontId="0" fillId="4" borderId="31" xfId="0" applyNumberFormat="1" applyFill="1" applyBorder="1"/>
    <xf numFmtId="0" fontId="15" fillId="10" borderId="42" xfId="0" applyFont="1" applyFill="1" applyBorder="1"/>
    <xf numFmtId="0" fontId="0" fillId="2" borderId="40" xfId="0" applyFill="1" applyBorder="1" applyProtection="1">
      <protection locked="0"/>
    </xf>
    <xf numFmtId="0" fontId="0" fillId="4" borderId="16" xfId="0" applyFill="1" applyBorder="1"/>
    <xf numFmtId="0" fontId="0" fillId="4" borderId="38" xfId="0" applyFill="1" applyBorder="1"/>
    <xf numFmtId="0" fontId="0" fillId="4" borderId="3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2" borderId="20" xfId="0" applyFill="1" applyBorder="1" applyProtection="1">
      <protection locked="0"/>
    </xf>
    <xf numFmtId="0" fontId="0" fillId="2" borderId="18" xfId="0" applyFill="1" applyBorder="1" applyProtection="1">
      <protection locked="0"/>
    </xf>
    <xf numFmtId="0" fontId="0" fillId="2" borderId="28" xfId="0" applyFill="1" applyBorder="1" applyProtection="1">
      <protection locked="0"/>
    </xf>
    <xf numFmtId="0" fontId="0" fillId="0" borderId="0" xfId="0" applyNumberFormat="1"/>
    <xf numFmtId="0" fontId="0" fillId="0" borderId="11" xfId="0" applyNumberFormat="1" applyBorder="1"/>
    <xf numFmtId="0" fontId="5" fillId="0" borderId="0" xfId="0" applyFont="1"/>
    <xf numFmtId="0" fontId="0" fillId="2" borderId="1" xfId="0" applyFill="1" applyBorder="1" applyProtection="1">
      <protection locked="0"/>
    </xf>
    <xf numFmtId="0" fontId="0" fillId="3" borderId="49" xfId="0" applyFill="1" applyBorder="1"/>
    <xf numFmtId="0" fontId="0" fillId="4" borderId="40" xfId="0" applyFill="1" applyBorder="1"/>
    <xf numFmtId="0" fontId="0" fillId="2" borderId="50" xfId="0" applyFill="1" applyBorder="1" applyProtection="1">
      <protection locked="0"/>
    </xf>
    <xf numFmtId="9" fontId="0" fillId="2" borderId="18" xfId="0" applyNumberFormat="1" applyFill="1" applyBorder="1" applyProtection="1">
      <protection locked="0"/>
    </xf>
    <xf numFmtId="0" fontId="0" fillId="3" borderId="10" xfId="0" applyFont="1" applyFill="1" applyBorder="1"/>
    <xf numFmtId="180" fontId="2" fillId="3" borderId="0" xfId="1" applyNumberFormat="1" applyFill="1">
      <alignment vertical="center"/>
    </xf>
    <xf numFmtId="180" fontId="0" fillId="3" borderId="0" xfId="0" applyNumberFormat="1" applyFill="1"/>
    <xf numFmtId="0" fontId="15" fillId="10" borderId="42" xfId="0" applyFont="1" applyFill="1" applyBorder="1" applyProtection="1">
      <protection locked="0"/>
    </xf>
    <xf numFmtId="0" fontId="15" fillId="10" borderId="48" xfId="0" applyFont="1" applyFill="1" applyBorder="1" applyProtection="1">
      <protection locked="0"/>
    </xf>
    <xf numFmtId="0" fontId="0" fillId="0" borderId="0" xfId="0" applyProtection="1">
      <protection locked="0"/>
    </xf>
    <xf numFmtId="9" fontId="0" fillId="0" borderId="0" xfId="0" applyNumberFormat="1" applyProtection="1">
      <protection locked="0"/>
    </xf>
    <xf numFmtId="0" fontId="0" fillId="2" borderId="29" xfId="0" applyFill="1" applyBorder="1" applyProtection="1">
      <protection locked="0"/>
    </xf>
    <xf numFmtId="0" fontId="0" fillId="2" borderId="0" xfId="0" applyFill="1" applyProtection="1">
      <protection locked="0"/>
    </xf>
    <xf numFmtId="0" fontId="5" fillId="0" borderId="0" xfId="0" applyFont="1" applyProtection="1"/>
    <xf numFmtId="0" fontId="0" fillId="0" borderId="0" xfId="0" applyProtection="1"/>
    <xf numFmtId="0" fontId="17" fillId="0" borderId="0" xfId="0" applyFont="1" applyFill="1" applyBorder="1" applyAlignment="1" applyProtection="1"/>
    <xf numFmtId="0" fontId="0" fillId="0" borderId="0" xfId="0" applyFill="1" applyBorder="1" applyProtection="1"/>
    <xf numFmtId="0" fontId="0" fillId="0" borderId="0" xfId="0" applyFill="1" applyBorder="1" applyAlignment="1" applyProtection="1"/>
    <xf numFmtId="0" fontId="0" fillId="2" borderId="18" xfId="0" applyNumberFormat="1" applyFill="1" applyBorder="1" applyProtection="1">
      <protection locked="0"/>
    </xf>
    <xf numFmtId="0" fontId="5" fillId="0" borderId="0" xfId="0" applyFont="1"/>
    <xf numFmtId="0" fontId="0" fillId="3" borderId="1" xfId="0" applyFill="1" applyBorder="1" applyProtection="1"/>
    <xf numFmtId="0" fontId="0" fillId="3" borderId="10" xfId="0" applyFill="1" applyBorder="1" applyProtection="1"/>
    <xf numFmtId="0" fontId="0" fillId="0" borderId="0" xfId="0" applyBorder="1" applyProtection="1"/>
    <xf numFmtId="0" fontId="0" fillId="0" borderId="0" xfId="0" applyAlignment="1" applyProtection="1"/>
    <xf numFmtId="0" fontId="0" fillId="3" borderId="7" xfId="0" applyFill="1" applyBorder="1" applyProtection="1"/>
    <xf numFmtId="0" fontId="0" fillId="3" borderId="8" xfId="0" applyFill="1" applyBorder="1" applyProtection="1"/>
    <xf numFmtId="0" fontId="0" fillId="4" borderId="3" xfId="0" applyFill="1" applyBorder="1" applyProtection="1"/>
    <xf numFmtId="0" fontId="0" fillId="4" borderId="0" xfId="0" applyFill="1" applyBorder="1" applyProtection="1"/>
    <xf numFmtId="0" fontId="0" fillId="4" borderId="4" xfId="0" applyFill="1" applyBorder="1" applyProtection="1"/>
    <xf numFmtId="0" fontId="0" fillId="4" borderId="0" xfId="0" applyFill="1" applyProtection="1"/>
    <xf numFmtId="0" fontId="0" fillId="3" borderId="14" xfId="0" applyFill="1" applyBorder="1" applyProtection="1"/>
    <xf numFmtId="0" fontId="0" fillId="3" borderId="0" xfId="0" applyFill="1" applyProtection="1"/>
    <xf numFmtId="0" fontId="0" fillId="4" borderId="5" xfId="0" applyFill="1" applyBorder="1" applyProtection="1"/>
    <xf numFmtId="0" fontId="0" fillId="4" borderId="11" xfId="0" applyFill="1" applyBorder="1" applyProtection="1"/>
    <xf numFmtId="0" fontId="0" fillId="4" borderId="6" xfId="0" applyFill="1" applyBorder="1" applyProtection="1"/>
    <xf numFmtId="0" fontId="0" fillId="6" borderId="3" xfId="0" applyFill="1" applyBorder="1" applyProtection="1"/>
    <xf numFmtId="0" fontId="0" fillId="6" borderId="0" xfId="0" applyFill="1" applyBorder="1" applyProtection="1"/>
    <xf numFmtId="10" fontId="2" fillId="6" borderId="4" xfId="1" applyNumberFormat="1" applyFill="1" applyBorder="1" applyProtection="1">
      <alignment vertical="center"/>
    </xf>
    <xf numFmtId="0" fontId="0" fillId="4" borderId="1" xfId="0" applyFill="1" applyBorder="1" applyProtection="1"/>
    <xf numFmtId="0" fontId="0" fillId="4" borderId="10" xfId="0" applyFill="1" applyBorder="1" applyProtection="1"/>
    <xf numFmtId="0" fontId="0" fillId="4" borderId="2" xfId="0" applyFill="1" applyBorder="1" applyProtection="1"/>
    <xf numFmtId="9" fontId="2" fillId="4" borderId="0" xfId="1" applyFill="1" applyBorder="1" applyProtection="1">
      <alignment vertical="center"/>
    </xf>
    <xf numFmtId="9" fontId="2" fillId="4" borderId="4" xfId="1" applyFill="1" applyBorder="1" applyProtection="1">
      <alignment vertical="center"/>
    </xf>
    <xf numFmtId="9" fontId="2" fillId="4" borderId="10" xfId="1" applyFill="1" applyBorder="1" applyProtection="1">
      <alignment vertical="center"/>
    </xf>
    <xf numFmtId="9" fontId="2" fillId="4" borderId="2" xfId="1" applyFill="1" applyBorder="1" applyProtection="1">
      <alignment vertical="center"/>
    </xf>
    <xf numFmtId="9" fontId="2" fillId="4" borderId="11" xfId="1" applyFill="1" applyBorder="1" applyProtection="1">
      <alignment vertical="center"/>
    </xf>
    <xf numFmtId="9" fontId="2" fillId="4" borderId="6" xfId="1" applyFill="1" applyBorder="1" applyProtection="1">
      <alignment vertical="center"/>
    </xf>
    <xf numFmtId="0" fontId="5" fillId="6" borderId="10" xfId="0" applyFont="1" applyFill="1" applyBorder="1"/>
    <xf numFmtId="0" fontId="5" fillId="6" borderId="11" xfId="0" applyFont="1" applyFill="1" applyBorder="1"/>
    <xf numFmtId="0" fontId="0" fillId="0" borderId="2" xfId="0" applyBorder="1"/>
    <xf numFmtId="0" fontId="0" fillId="0" borderId="4" xfId="0" applyBorder="1"/>
    <xf numFmtId="0" fontId="17" fillId="0" borderId="0" xfId="0" applyFont="1"/>
    <xf numFmtId="0" fontId="0" fillId="3" borderId="55" xfId="0" applyFill="1" applyBorder="1"/>
    <xf numFmtId="0" fontId="0" fillId="3" borderId="23" xfId="0" applyFill="1" applyBorder="1"/>
    <xf numFmtId="0" fontId="0" fillId="3" borderId="24" xfId="0" applyFill="1" applyBorder="1"/>
    <xf numFmtId="9" fontId="0" fillId="2" borderId="16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4" borderId="56" xfId="0" applyFill="1" applyBorder="1"/>
    <xf numFmtId="0" fontId="12" fillId="0" borderId="57" xfId="0" applyFont="1" applyFill="1" applyBorder="1" applyAlignment="1">
      <alignment horizontal="center" vertical="top"/>
    </xf>
    <xf numFmtId="0" fontId="0" fillId="5" borderId="3" xfId="0" applyFill="1" applyBorder="1" applyProtection="1"/>
    <xf numFmtId="0" fontId="0" fillId="5" borderId="0" xfId="0" applyFill="1" applyBorder="1" applyProtection="1"/>
    <xf numFmtId="0" fontId="0" fillId="5" borderId="4" xfId="0" applyFill="1" applyBorder="1" applyProtection="1"/>
    <xf numFmtId="9" fontId="2" fillId="5" borderId="0" xfId="1" applyFill="1" applyBorder="1" applyProtection="1">
      <alignment vertical="center"/>
    </xf>
    <xf numFmtId="9" fontId="2" fillId="5" borderId="4" xfId="1" applyFill="1" applyBorder="1" applyProtection="1">
      <alignment vertical="center"/>
    </xf>
    <xf numFmtId="0" fontId="0" fillId="5" borderId="1" xfId="0" applyFill="1" applyBorder="1" applyProtection="1"/>
    <xf numFmtId="0" fontId="0" fillId="5" borderId="10" xfId="0" applyFill="1" applyBorder="1" applyProtection="1"/>
    <xf numFmtId="0" fontId="0" fillId="5" borderId="2" xfId="0" applyFill="1" applyBorder="1" applyProtection="1"/>
    <xf numFmtId="0" fontId="0" fillId="5" borderId="5" xfId="0" applyFill="1" applyBorder="1" applyProtection="1"/>
    <xf numFmtId="0" fontId="0" fillId="5" borderId="11" xfId="0" applyFill="1" applyBorder="1" applyProtection="1"/>
    <xf numFmtId="0" fontId="0" fillId="5" borderId="6" xfId="0" applyFill="1" applyBorder="1" applyProtection="1"/>
    <xf numFmtId="0" fontId="0" fillId="2" borderId="3" xfId="0" applyFill="1" applyBorder="1" applyProtection="1"/>
    <xf numFmtId="0" fontId="0" fillId="2" borderId="0" xfId="0" applyFill="1" applyBorder="1" applyProtection="1"/>
    <xf numFmtId="10" fontId="2" fillId="2" borderId="4" xfId="1" applyNumberFormat="1" applyFill="1" applyBorder="1" applyProtection="1">
      <alignment vertical="center"/>
    </xf>
    <xf numFmtId="0" fontId="0" fillId="2" borderId="5" xfId="0" applyFill="1" applyBorder="1" applyProtection="1"/>
    <xf numFmtId="0" fontId="0" fillId="2" borderId="11" xfId="0" applyFill="1" applyBorder="1" applyProtection="1"/>
    <xf numFmtId="10" fontId="2" fillId="2" borderId="6" xfId="1" applyNumberFormat="1" applyFill="1" applyBorder="1" applyProtection="1">
      <alignment vertical="center"/>
    </xf>
    <xf numFmtId="10" fontId="2" fillId="4" borderId="2" xfId="1" applyNumberFormat="1" applyFill="1" applyBorder="1" applyProtection="1">
      <alignment vertical="center"/>
    </xf>
    <xf numFmtId="0" fontId="0" fillId="6" borderId="5" xfId="0" applyFill="1" applyBorder="1" applyProtection="1"/>
    <xf numFmtId="0" fontId="0" fillId="6" borderId="11" xfId="0" applyFill="1" applyBorder="1" applyProtection="1"/>
    <xf numFmtId="10" fontId="2" fillId="6" borderId="6" xfId="1" applyNumberFormat="1" applyFill="1" applyBorder="1" applyProtection="1">
      <alignment vertical="center"/>
    </xf>
    <xf numFmtId="0" fontId="0" fillId="2" borderId="1" xfId="0" applyFill="1" applyBorder="1" applyProtection="1"/>
    <xf numFmtId="0" fontId="0" fillId="2" borderId="10" xfId="0" applyFill="1" applyBorder="1" applyProtection="1"/>
    <xf numFmtId="0" fontId="0" fillId="11" borderId="1" xfId="0" applyFill="1" applyBorder="1" applyProtection="1"/>
    <xf numFmtId="0" fontId="0" fillId="11" borderId="10" xfId="0" applyFill="1" applyBorder="1" applyProtection="1"/>
    <xf numFmtId="0" fontId="0" fillId="11" borderId="2" xfId="0" applyFill="1" applyBorder="1" applyProtection="1"/>
    <xf numFmtId="0" fontId="0" fillId="11" borderId="3" xfId="0" applyFill="1" applyBorder="1" applyProtection="1"/>
    <xf numFmtId="0" fontId="0" fillId="11" borderId="0" xfId="0" applyFill="1" applyBorder="1" applyProtection="1"/>
    <xf numFmtId="0" fontId="0" fillId="11" borderId="4" xfId="0" applyFill="1" applyBorder="1" applyProtection="1"/>
    <xf numFmtId="0" fontId="0" fillId="0" borderId="0" xfId="0" applyFill="1" applyProtection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6" xfId="0" applyBorder="1"/>
    <xf numFmtId="0" fontId="0" fillId="0" borderId="4" xfId="0" applyBorder="1"/>
    <xf numFmtId="0" fontId="0" fillId="3" borderId="3" xfId="0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10" fontId="2" fillId="2" borderId="0" xfId="1" applyNumberFormat="1" applyFill="1" applyBorder="1" applyProtection="1">
      <alignment vertical="center"/>
    </xf>
    <xf numFmtId="0" fontId="0" fillId="12" borderId="1" xfId="0" applyFill="1" applyBorder="1" applyProtection="1"/>
    <xf numFmtId="0" fontId="0" fillId="12" borderId="10" xfId="0" applyFill="1" applyBorder="1" applyProtection="1"/>
    <xf numFmtId="0" fontId="0" fillId="12" borderId="2" xfId="0" applyFill="1" applyBorder="1" applyProtection="1"/>
    <xf numFmtId="0" fontId="0" fillId="12" borderId="5" xfId="0" applyFill="1" applyBorder="1" applyProtection="1"/>
    <xf numFmtId="0" fontId="0" fillId="12" borderId="11" xfId="0" applyFill="1" applyBorder="1" applyProtection="1"/>
    <xf numFmtId="0" fontId="0" fillId="12" borderId="6" xfId="0" applyFill="1" applyBorder="1" applyProtection="1"/>
    <xf numFmtId="10" fontId="2" fillId="0" borderId="0" xfId="1" applyNumberFormat="1" applyFill="1" applyBorder="1" applyProtection="1">
      <alignment vertical="center"/>
    </xf>
    <xf numFmtId="9" fontId="0" fillId="2" borderId="28" xfId="0" applyNumberFormat="1" applyFill="1" applyBorder="1" applyProtection="1">
      <protection locked="0"/>
    </xf>
    <xf numFmtId="0" fontId="0" fillId="0" borderId="0" xfId="0" applyNumberFormat="1" applyProtection="1">
      <protection locked="0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178" fontId="0" fillId="0" borderId="4" xfId="0" applyNumberFormat="1" applyBorder="1"/>
    <xf numFmtId="0" fontId="2" fillId="4" borderId="40" xfId="1" applyNumberFormat="1" applyFill="1" applyBorder="1">
      <alignment vertical="center"/>
    </xf>
    <xf numFmtId="0" fontId="2" fillId="4" borderId="16" xfId="1" applyNumberFormat="1" applyFill="1" applyBorder="1">
      <alignment vertical="center"/>
    </xf>
    <xf numFmtId="0" fontId="2" fillId="4" borderId="38" xfId="1" applyNumberFormat="1" applyFill="1" applyBorder="1">
      <alignment vertical="center"/>
    </xf>
    <xf numFmtId="176" fontId="0" fillId="0" borderId="0" xfId="0" applyNumberFormat="1" applyProtection="1">
      <protection locked="0"/>
    </xf>
    <xf numFmtId="178" fontId="23" fillId="0" borderId="0" xfId="0" applyNumberFormat="1" applyFont="1" applyProtection="1"/>
    <xf numFmtId="0" fontId="20" fillId="6" borderId="10" xfId="0" applyFont="1" applyFill="1" applyBorder="1" applyAlignment="1" applyProtection="1"/>
    <xf numFmtId="0" fontId="20" fillId="6" borderId="2" xfId="0" applyFont="1" applyFill="1" applyBorder="1" applyAlignment="1" applyProtection="1"/>
    <xf numFmtId="0" fontId="2" fillId="4" borderId="0" xfId="1" applyNumberFormat="1" applyFill="1" applyBorder="1" applyProtection="1">
      <alignment vertical="center"/>
    </xf>
    <xf numFmtId="0" fontId="5" fillId="0" borderId="0" xfId="0" applyFont="1"/>
    <xf numFmtId="0" fontId="0" fillId="4" borderId="11" xfId="0" applyFill="1" applyBorder="1" applyProtection="1"/>
    <xf numFmtId="10" fontId="0" fillId="0" borderId="0" xfId="0" applyNumberFormat="1" applyProtection="1">
      <protection locked="0"/>
    </xf>
    <xf numFmtId="0" fontId="2" fillId="4" borderId="4" xfId="1" applyNumberFormat="1" applyFill="1" applyBorder="1" applyProtection="1">
      <alignment vertical="center"/>
    </xf>
    <xf numFmtId="0" fontId="2" fillId="4" borderId="2" xfId="1" applyNumberFormat="1" applyFill="1" applyBorder="1" applyProtection="1">
      <alignment vertical="center"/>
    </xf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1" xfId="0" applyFill="1" applyBorder="1"/>
    <xf numFmtId="0" fontId="5" fillId="0" borderId="0" xfId="0" applyFont="1" applyFill="1"/>
    <xf numFmtId="10" fontId="0" fillId="2" borderId="2" xfId="1" applyNumberFormat="1" applyFont="1" applyFill="1" applyBorder="1" applyAlignment="1" applyProtection="1">
      <alignment vertical="center" wrapText="1"/>
    </xf>
    <xf numFmtId="0" fontId="0" fillId="3" borderId="2" xfId="0" applyFill="1" applyBorder="1" applyProtection="1"/>
    <xf numFmtId="0" fontId="0" fillId="3" borderId="11" xfId="0" applyFill="1" applyBorder="1" applyProtection="1"/>
    <xf numFmtId="0" fontId="24" fillId="0" borderId="0" xfId="0" applyFont="1" applyProtection="1"/>
    <xf numFmtId="0" fontId="0" fillId="0" borderId="0" xfId="0" applyFill="1" applyBorder="1" applyProtection="1">
      <protection locked="0"/>
    </xf>
    <xf numFmtId="0" fontId="12" fillId="0" borderId="16" xfId="0" applyFont="1" applyBorder="1" applyAlignment="1" applyProtection="1">
      <alignment horizontal="center" vertical="top"/>
    </xf>
    <xf numFmtId="0" fontId="12" fillId="0" borderId="17" xfId="0" applyFont="1" applyFill="1" applyBorder="1" applyAlignment="1" applyProtection="1">
      <alignment horizontal="center" vertical="top"/>
    </xf>
    <xf numFmtId="0" fontId="12" fillId="0" borderId="0" xfId="0" applyFont="1" applyFill="1" applyBorder="1" applyAlignment="1" applyProtection="1">
      <alignment horizontal="center" vertical="top"/>
    </xf>
    <xf numFmtId="0" fontId="0" fillId="5" borderId="0" xfId="0" applyFill="1" applyProtection="1"/>
    <xf numFmtId="0" fontId="0" fillId="7" borderId="0" xfId="0" applyFill="1" applyProtection="1"/>
    <xf numFmtId="0" fontId="0" fillId="0" borderId="0" xfId="0" quotePrefix="1" applyProtection="1"/>
    <xf numFmtId="0" fontId="0" fillId="4" borderId="0" xfId="0" quotePrefix="1" applyFill="1" applyProtection="1"/>
    <xf numFmtId="0" fontId="3" fillId="9" borderId="16" xfId="3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5" fillId="3" borderId="2" xfId="0" applyFont="1" applyFill="1" applyBorder="1" applyAlignment="1">
      <alignment horizontal="center"/>
    </xf>
    <xf numFmtId="0" fontId="0" fillId="0" borderId="10" xfId="0" applyBorder="1"/>
    <xf numFmtId="0" fontId="0" fillId="0" borderId="2" xfId="0" applyBorder="1"/>
    <xf numFmtId="10" fontId="5" fillId="7" borderId="6" xfId="1" applyNumberFormat="1" applyFont="1" applyFill="1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5" fillId="3" borderId="12" xfId="0" applyFont="1" applyFill="1" applyBorder="1" applyAlignment="1">
      <alignment horizontal="center"/>
    </xf>
    <xf numFmtId="10" fontId="5" fillId="4" borderId="5" xfId="1" applyNumberFormat="1" applyFont="1" applyFill="1" applyBorder="1" applyAlignment="1">
      <alignment horizontal="center"/>
    </xf>
    <xf numFmtId="10" fontId="5" fillId="4" borderId="13" xfId="1" applyNumberFormat="1" applyFont="1" applyFill="1" applyBorder="1" applyAlignment="1">
      <alignment horizontal="center"/>
    </xf>
    <xf numFmtId="181" fontId="5" fillId="4" borderId="6" xfId="1" applyNumberFormat="1" applyFont="1" applyFill="1" applyBorder="1" applyAlignment="1">
      <alignment horizontal="center"/>
    </xf>
    <xf numFmtId="10" fontId="5" fillId="4" borderId="6" xfId="1" applyNumberFormat="1" applyFont="1" applyFill="1" applyBorder="1" applyAlignment="1">
      <alignment horizontal="center"/>
    </xf>
    <xf numFmtId="0" fontId="5" fillId="2" borderId="9" xfId="0" applyFont="1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176" fontId="5" fillId="7" borderId="13" xfId="1" applyNumberFormat="1" applyFont="1" applyFill="1" applyBorder="1" applyAlignment="1">
      <alignment horizontal="center"/>
    </xf>
    <xf numFmtId="0" fontId="5" fillId="5" borderId="8" xfId="0" applyFont="1" applyFill="1" applyBorder="1" applyAlignment="1" applyProtection="1">
      <alignment horizontal="center"/>
      <protection locked="0"/>
    </xf>
    <xf numFmtId="0" fontId="5" fillId="3" borderId="8" xfId="0" applyFont="1" applyFill="1" applyBorder="1" applyAlignment="1">
      <alignment horizontal="center"/>
    </xf>
    <xf numFmtId="10" fontId="5" fillId="3" borderId="9" xfId="1" applyNumberFormat="1" applyFont="1" applyFill="1" applyBorder="1" applyAlignment="1">
      <alignment horizontal="center"/>
    </xf>
    <xf numFmtId="0" fontId="0" fillId="0" borderId="9" xfId="0" applyBorder="1"/>
    <xf numFmtId="0" fontId="5" fillId="3" borderId="1" xfId="0" applyFont="1" applyFill="1" applyBorder="1" applyAlignment="1">
      <alignment horizontal="center"/>
    </xf>
    <xf numFmtId="0" fontId="5" fillId="5" borderId="10" xfId="0" applyFont="1" applyFill="1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5" fillId="3" borderId="10" xfId="0" applyFont="1" applyFill="1" applyBorder="1" applyAlignment="1">
      <alignment horizontal="center"/>
    </xf>
    <xf numFmtId="0" fontId="5" fillId="5" borderId="2" xfId="0" applyFont="1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9" fontId="5" fillId="3" borderId="9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9" fontId="5" fillId="3" borderId="6" xfId="1" applyFont="1" applyFill="1" applyBorder="1" applyAlignment="1">
      <alignment horizontal="center"/>
    </xf>
    <xf numFmtId="9" fontId="5" fillId="5" borderId="8" xfId="0" applyNumberFormat="1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9" fontId="5" fillId="2" borderId="13" xfId="0" applyNumberFormat="1" applyFont="1" applyFill="1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9" fontId="5" fillId="2" borderId="6" xfId="0" applyNumberFormat="1" applyFont="1" applyFill="1" applyBorder="1" applyAlignment="1" applyProtection="1">
      <alignment horizontal="center"/>
      <protection locked="0"/>
    </xf>
    <xf numFmtId="9" fontId="5" fillId="3" borderId="2" xfId="0" applyNumberFormat="1" applyFont="1" applyFill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9" fontId="5" fillId="2" borderId="14" xfId="0" applyNumberFormat="1" applyFont="1" applyFill="1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9" fontId="5" fillId="2" borderId="4" xfId="0" applyNumberFormat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8" fillId="6" borderId="54" xfId="0" applyFont="1" applyFill="1" applyBorder="1" applyAlignment="1">
      <alignment horizontal="left"/>
    </xf>
    <xf numFmtId="0" fontId="5" fillId="6" borderId="10" xfId="0" applyFont="1" applyFill="1" applyBorder="1"/>
    <xf numFmtId="0" fontId="0" fillId="0" borderId="5" xfId="0" applyBorder="1"/>
    <xf numFmtId="0" fontId="5" fillId="4" borderId="13" xfId="1" applyNumberFormat="1" applyFont="1" applyFill="1" applyBorder="1" applyAlignment="1">
      <alignment horizontal="center"/>
    </xf>
    <xf numFmtId="180" fontId="5" fillId="2" borderId="13" xfId="0" applyNumberFormat="1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>
      <alignment horizontal="center"/>
    </xf>
    <xf numFmtId="0" fontId="0" fillId="0" borderId="4" xfId="0" applyBorder="1"/>
    <xf numFmtId="0" fontId="5" fillId="0" borderId="0" xfId="0" applyFont="1"/>
    <xf numFmtId="0" fontId="5" fillId="3" borderId="3" xfId="0" applyFont="1" applyFill="1" applyBorder="1" applyAlignment="1">
      <alignment horizontal="center"/>
    </xf>
    <xf numFmtId="2" fontId="5" fillId="3" borderId="0" xfId="0" applyNumberFormat="1" applyFont="1" applyFill="1" applyAlignment="1">
      <alignment horizontal="center"/>
    </xf>
    <xf numFmtId="9" fontId="5" fillId="3" borderId="4" xfId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5" borderId="13" xfId="0" applyFont="1" applyFill="1" applyBorder="1" applyAlignment="1" applyProtection="1">
      <alignment horizontal="center"/>
      <protection locked="0"/>
    </xf>
    <xf numFmtId="9" fontId="5" fillId="4" borderId="13" xfId="1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176" fontId="5" fillId="4" borderId="13" xfId="1" applyNumberFormat="1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0" fontId="5" fillId="4" borderId="6" xfId="1" applyNumberFormat="1" applyFont="1" applyFill="1" applyBorder="1" applyAlignment="1">
      <alignment horizontal="center"/>
    </xf>
    <xf numFmtId="9" fontId="5" fillId="4" borderId="6" xfId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9" fontId="5" fillId="2" borderId="13" xfId="1" applyFont="1" applyFill="1" applyBorder="1" applyAlignment="1" applyProtection="1">
      <alignment horizontal="center"/>
      <protection locked="0"/>
    </xf>
    <xf numFmtId="10" fontId="5" fillId="7" borderId="13" xfId="1" applyNumberFormat="1" applyFont="1" applyFill="1" applyBorder="1" applyAlignment="1">
      <alignment horizontal="center"/>
    </xf>
    <xf numFmtId="177" fontId="5" fillId="3" borderId="5" xfId="0" applyNumberFormat="1" applyFont="1" applyFill="1" applyBorder="1" applyAlignment="1">
      <alignment horizontal="center"/>
    </xf>
    <xf numFmtId="9" fontId="5" fillId="3" borderId="11" xfId="1" applyFont="1" applyFill="1" applyBorder="1" applyAlignment="1">
      <alignment horizontal="center"/>
    </xf>
    <xf numFmtId="10" fontId="5" fillId="4" borderId="14" xfId="1" applyNumberFormat="1" applyFont="1" applyFill="1" applyBorder="1" applyAlignment="1">
      <alignment horizontal="center"/>
    </xf>
    <xf numFmtId="10" fontId="5" fillId="3" borderId="5" xfId="0" applyNumberFormat="1" applyFont="1" applyFill="1" applyBorder="1" applyAlignment="1">
      <alignment horizontal="center"/>
    </xf>
    <xf numFmtId="177" fontId="5" fillId="3" borderId="11" xfId="1" applyNumberFormat="1" applyFont="1" applyFill="1" applyBorder="1" applyAlignment="1">
      <alignment horizontal="center"/>
    </xf>
    <xf numFmtId="9" fontId="5" fillId="3" borderId="11" xfId="0" applyNumberFormat="1" applyFont="1" applyFill="1" applyBorder="1" applyAlignment="1">
      <alignment horizontal="center"/>
    </xf>
    <xf numFmtId="9" fontId="5" fillId="3" borderId="6" xfId="0" applyNumberFormat="1" applyFont="1" applyFill="1" applyBorder="1" applyAlignment="1">
      <alignment horizontal="center"/>
    </xf>
    <xf numFmtId="9" fontId="5" fillId="5" borderId="13" xfId="0" applyNumberFormat="1" applyFont="1" applyFill="1" applyBorder="1" applyAlignment="1" applyProtection="1">
      <alignment horizontal="center"/>
      <protection locked="0"/>
    </xf>
    <xf numFmtId="9" fontId="5" fillId="3" borderId="0" xfId="0" applyNumberFormat="1" applyFont="1" applyFill="1" applyAlignment="1">
      <alignment horizontal="center"/>
    </xf>
    <xf numFmtId="180" fontId="5" fillId="4" borderId="13" xfId="1" applyNumberFormat="1" applyFont="1" applyFill="1" applyBorder="1" applyAlignment="1">
      <alignment horizontal="center"/>
    </xf>
    <xf numFmtId="9" fontId="5" fillId="0" borderId="0" xfId="1" applyFont="1" applyAlignment="1">
      <alignment horizontal="center"/>
    </xf>
    <xf numFmtId="0" fontId="5" fillId="5" borderId="14" xfId="0" applyFont="1" applyFill="1" applyBorder="1" applyAlignment="1" applyProtection="1">
      <alignment horizontal="center"/>
      <protection locked="0"/>
    </xf>
    <xf numFmtId="176" fontId="5" fillId="5" borderId="14" xfId="0" applyNumberFormat="1" applyFont="1" applyFill="1" applyBorder="1" applyAlignment="1" applyProtection="1">
      <alignment horizontal="center"/>
      <protection locked="0"/>
    </xf>
    <xf numFmtId="176" fontId="5" fillId="2" borderId="13" xfId="0" applyNumberFormat="1" applyFont="1" applyFill="1" applyBorder="1" applyAlignment="1" applyProtection="1">
      <alignment horizontal="center"/>
      <protection locked="0"/>
    </xf>
    <xf numFmtId="0" fontId="5" fillId="3" borderId="11" xfId="0" applyFont="1" applyFill="1" applyBorder="1" applyAlignment="1">
      <alignment horizontal="center"/>
    </xf>
    <xf numFmtId="9" fontId="5" fillId="3" borderId="5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0" fontId="5" fillId="3" borderId="7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 applyProtection="1">
      <alignment horizontal="center"/>
      <protection locked="0"/>
    </xf>
    <xf numFmtId="10" fontId="5" fillId="2" borderId="13" xfId="0" applyNumberFormat="1" applyFont="1" applyFill="1" applyBorder="1" applyAlignment="1" applyProtection="1">
      <alignment horizontal="center"/>
      <protection locked="0"/>
    </xf>
    <xf numFmtId="10" fontId="5" fillId="4" borderId="13" xfId="0" applyNumberFormat="1" applyFont="1" applyFill="1" applyBorder="1" applyAlignment="1">
      <alignment horizontal="center"/>
    </xf>
    <xf numFmtId="10" fontId="5" fillId="2" borderId="6" xfId="0" applyNumberFormat="1" applyFont="1" applyFill="1" applyBorder="1" applyAlignment="1" applyProtection="1">
      <alignment horizontal="center"/>
      <protection locked="0"/>
    </xf>
    <xf numFmtId="0" fontId="7" fillId="3" borderId="13" xfId="0" applyFont="1" applyFill="1" applyBorder="1" applyAlignment="1">
      <alignment horizontal="center"/>
    </xf>
    <xf numFmtId="10" fontId="5" fillId="4" borderId="14" xfId="0" applyNumberFormat="1" applyFont="1" applyFill="1" applyBorder="1" applyAlignment="1">
      <alignment horizontal="center"/>
    </xf>
    <xf numFmtId="10" fontId="5" fillId="2" borderId="5" xfId="0" applyNumberFormat="1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>
      <alignment horizontal="center"/>
    </xf>
    <xf numFmtId="177" fontId="5" fillId="2" borderId="14" xfId="0" applyNumberFormat="1" applyFont="1" applyFill="1" applyBorder="1" applyAlignment="1" applyProtection="1">
      <alignment horizontal="center"/>
      <protection locked="0"/>
    </xf>
    <xf numFmtId="0" fontId="5" fillId="3" borderId="9" xfId="0" applyFont="1" applyFill="1" applyBorder="1" applyAlignment="1">
      <alignment horizontal="center"/>
    </xf>
    <xf numFmtId="9" fontId="7" fillId="2" borderId="13" xfId="0" applyNumberFormat="1" applyFont="1" applyFill="1" applyBorder="1" applyAlignment="1" applyProtection="1">
      <alignment horizontal="center"/>
      <protection locked="0"/>
    </xf>
    <xf numFmtId="0" fontId="5" fillId="8" borderId="12" xfId="0" applyFont="1" applyFill="1" applyBorder="1" applyAlignment="1">
      <alignment horizontal="center"/>
    </xf>
    <xf numFmtId="10" fontId="5" fillId="5" borderId="13" xfId="0" applyNumberFormat="1" applyFont="1" applyFill="1" applyBorder="1" applyAlignment="1" applyProtection="1">
      <alignment horizontal="center"/>
      <protection locked="0"/>
    </xf>
    <xf numFmtId="2" fontId="5" fillId="4" borderId="13" xfId="0" applyNumberFormat="1" applyFont="1" applyFill="1" applyBorder="1" applyAlignment="1">
      <alignment horizontal="center"/>
    </xf>
    <xf numFmtId="2" fontId="5" fillId="4" borderId="13" xfId="1" applyNumberFormat="1" applyFont="1" applyFill="1" applyBorder="1" applyAlignment="1">
      <alignment horizontal="center"/>
    </xf>
    <xf numFmtId="178" fontId="5" fillId="3" borderId="0" xfId="0" applyNumberFormat="1" applyFont="1" applyFill="1" applyAlignment="1">
      <alignment horizontal="center"/>
    </xf>
    <xf numFmtId="178" fontId="5" fillId="3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 applyProtection="1">
      <alignment horizontal="center"/>
      <protection locked="0"/>
    </xf>
    <xf numFmtId="0" fontId="6" fillId="3" borderId="15" xfId="0" applyFont="1" applyFill="1" applyBorder="1" applyAlignment="1">
      <alignment horizontal="left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2" borderId="0" xfId="0" applyFont="1" applyFill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179" fontId="5" fillId="3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 applyProtection="1">
      <alignment horizontal="center"/>
      <protection locked="0"/>
    </xf>
    <xf numFmtId="10" fontId="5" fillId="3" borderId="14" xfId="1" applyNumberFormat="1" applyFont="1" applyFill="1" applyBorder="1" applyAlignment="1">
      <alignment horizontal="center"/>
    </xf>
    <xf numFmtId="10" fontId="5" fillId="3" borderId="2" xfId="1" applyNumberFormat="1" applyFont="1" applyFill="1" applyBorder="1" applyAlignment="1">
      <alignment horizontal="center"/>
    </xf>
    <xf numFmtId="0" fontId="5" fillId="2" borderId="6" xfId="0" applyFont="1" applyFill="1" applyBorder="1" applyAlignment="1" applyProtection="1">
      <alignment horizontal="center"/>
      <protection locked="0"/>
    </xf>
    <xf numFmtId="10" fontId="5" fillId="3" borderId="4" xfId="1" applyNumberFormat="1" applyFont="1" applyFill="1" applyBorder="1" applyAlignment="1">
      <alignment horizontal="center"/>
    </xf>
    <xf numFmtId="2" fontId="5" fillId="4" borderId="6" xfId="1" applyNumberFormat="1" applyFont="1" applyFill="1" applyBorder="1" applyAlignment="1">
      <alignment horizontal="center"/>
    </xf>
    <xf numFmtId="0" fontId="5" fillId="5" borderId="9" xfId="0" applyFont="1" applyFill="1" applyBorder="1" applyAlignment="1" applyProtection="1">
      <alignment horizontal="center"/>
      <protection locked="0"/>
    </xf>
    <xf numFmtId="2" fontId="5" fillId="4" borderId="5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9" fontId="5" fillId="2" borderId="8" xfId="0" applyNumberFormat="1" applyFont="1" applyFill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/>
      <protection locked="0"/>
    </xf>
    <xf numFmtId="9" fontId="5" fillId="2" borderId="5" xfId="0" applyNumberFormat="1" applyFont="1" applyFill="1" applyBorder="1" applyAlignment="1" applyProtection="1">
      <alignment horizontal="center"/>
      <protection locked="0"/>
    </xf>
    <xf numFmtId="9" fontId="5" fillId="4" borderId="13" xfId="1" applyFont="1" applyFill="1" applyBorder="1" applyAlignment="1" applyProtection="1">
      <alignment horizontal="center"/>
      <protection locked="0"/>
    </xf>
    <xf numFmtId="176" fontId="5" fillId="7" borderId="6" xfId="1" applyNumberFormat="1" applyFont="1" applyFill="1" applyBorder="1" applyAlignment="1">
      <alignment horizontal="center"/>
    </xf>
    <xf numFmtId="9" fontId="5" fillId="3" borderId="14" xfId="0" applyNumberFormat="1" applyFont="1" applyFill="1" applyBorder="1" applyAlignment="1">
      <alignment horizontal="center"/>
    </xf>
    <xf numFmtId="2" fontId="5" fillId="2" borderId="13" xfId="0" applyNumberFormat="1" applyFont="1" applyFill="1" applyBorder="1" applyAlignment="1" applyProtection="1">
      <alignment horizontal="center"/>
      <protection locked="0"/>
    </xf>
    <xf numFmtId="0" fontId="5" fillId="4" borderId="6" xfId="0" applyFont="1" applyFill="1" applyBorder="1" applyAlignment="1" applyProtection="1">
      <alignment horizontal="center"/>
      <protection locked="0"/>
    </xf>
    <xf numFmtId="9" fontId="5" fillId="4" borderId="6" xfId="1" applyFont="1" applyFill="1" applyBorder="1" applyAlignment="1" applyProtection="1">
      <alignment horizontal="center"/>
      <protection locked="0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6" xfId="1" applyNumberFormat="1" applyFont="1" applyFill="1" applyBorder="1" applyAlignment="1" applyProtection="1">
      <alignment horizontal="center"/>
      <protection locked="0"/>
    </xf>
    <xf numFmtId="0" fontId="5" fillId="4" borderId="13" xfId="1" applyNumberFormat="1" applyFont="1" applyFill="1" applyBorder="1" applyAlignment="1" applyProtection="1">
      <alignment horizontal="center"/>
      <protection locked="0"/>
    </xf>
    <xf numFmtId="9" fontId="5" fillId="2" borderId="6" xfId="1" applyFont="1" applyFill="1" applyBorder="1" applyAlignment="1" applyProtection="1">
      <alignment horizontal="center"/>
      <protection locked="0"/>
    </xf>
    <xf numFmtId="9" fontId="5" fillId="2" borderId="5" xfId="1" applyFont="1" applyFill="1" applyBorder="1" applyAlignment="1" applyProtection="1">
      <alignment horizontal="center"/>
      <protection locked="0"/>
    </xf>
    <xf numFmtId="9" fontId="5" fillId="3" borderId="5" xfId="1" applyFont="1" applyFill="1" applyBorder="1" applyAlignment="1">
      <alignment horizontal="center"/>
    </xf>
    <xf numFmtId="178" fontId="5" fillId="4" borderId="13" xfId="0" applyNumberFormat="1" applyFont="1" applyFill="1" applyBorder="1" applyAlignment="1">
      <alignment horizontal="center"/>
    </xf>
    <xf numFmtId="0" fontId="0" fillId="2" borderId="11" xfId="0" applyFill="1" applyBorder="1" applyProtection="1">
      <protection locked="0"/>
    </xf>
    <xf numFmtId="0" fontId="0" fillId="2" borderId="6" xfId="0" applyFill="1" applyBorder="1" applyProtection="1">
      <protection locked="0"/>
    </xf>
    <xf numFmtId="176" fontId="5" fillId="4" borderId="14" xfId="1" applyNumberFormat="1" applyFont="1" applyFill="1" applyBorder="1" applyAlignment="1">
      <alignment horizontal="center"/>
    </xf>
    <xf numFmtId="177" fontId="5" fillId="2" borderId="13" xfId="0" applyNumberFormat="1" applyFont="1" applyFill="1" applyBorder="1" applyAlignment="1" applyProtection="1">
      <alignment horizontal="center"/>
      <protection locked="0"/>
    </xf>
    <xf numFmtId="0" fontId="17" fillId="3" borderId="1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7" fillId="2" borderId="5" xfId="0" applyFont="1" applyFill="1" applyBorder="1" applyAlignment="1" applyProtection="1">
      <alignment horizontal="center"/>
      <protection locked="0"/>
    </xf>
    <xf numFmtId="10" fontId="17" fillId="2" borderId="6" xfId="0" applyNumberFormat="1" applyFont="1" applyFill="1" applyBorder="1" applyAlignment="1" applyProtection="1">
      <alignment horizontal="center"/>
      <protection locked="0"/>
    </xf>
    <xf numFmtId="10" fontId="17" fillId="4" borderId="13" xfId="1" applyNumberFormat="1" applyFont="1" applyFill="1" applyBorder="1" applyAlignment="1">
      <alignment horizontal="center"/>
    </xf>
    <xf numFmtId="0" fontId="17" fillId="5" borderId="5" xfId="0" applyFont="1" applyFill="1" applyBorder="1" applyAlignment="1" applyProtection="1">
      <alignment horizontal="center"/>
      <protection locked="0"/>
    </xf>
    <xf numFmtId="0" fontId="0" fillId="5" borderId="11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29" xfId="0" applyFill="1" applyBorder="1" applyAlignment="1" applyProtection="1">
      <alignment horizontal="center"/>
      <protection locked="0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2" borderId="24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23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 applyProtection="1">
      <alignment horizontal="center"/>
      <protection locked="0"/>
    </xf>
    <xf numFmtId="0" fontId="13" fillId="0" borderId="27" xfId="0" applyFont="1" applyBorder="1" applyAlignment="1">
      <alignment horizontal="left" wrapText="1"/>
    </xf>
    <xf numFmtId="0" fontId="13" fillId="0" borderId="19" xfId="0" applyFont="1" applyBorder="1" applyAlignment="1">
      <alignment horizontal="left" wrapText="1"/>
    </xf>
    <xf numFmtId="0" fontId="13" fillId="0" borderId="20" xfId="0" applyFont="1" applyBorder="1" applyAlignment="1">
      <alignment horizontal="left" wrapText="1"/>
    </xf>
    <xf numFmtId="0" fontId="13" fillId="0" borderId="18" xfId="0" applyFont="1" applyBorder="1" applyAlignment="1">
      <alignment horizontal="left" wrapText="1"/>
    </xf>
    <xf numFmtId="0" fontId="13" fillId="0" borderId="23" xfId="0" applyFont="1" applyBorder="1" applyAlignment="1">
      <alignment horizontal="left" wrapText="1"/>
    </xf>
    <xf numFmtId="178" fontId="5" fillId="4" borderId="13" xfId="1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6" xfId="0" applyFill="1" applyBorder="1"/>
    <xf numFmtId="0" fontId="7" fillId="6" borderId="7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/>
    </xf>
    <xf numFmtId="2" fontId="0" fillId="4" borderId="37" xfId="0" applyNumberFormat="1" applyFill="1" applyBorder="1" applyAlignment="1" applyProtection="1">
      <alignment horizontal="center"/>
    </xf>
    <xf numFmtId="2" fontId="0" fillId="4" borderId="38" xfId="0" applyNumberFormat="1" applyFill="1" applyBorder="1" applyAlignment="1" applyProtection="1">
      <alignment horizontal="center"/>
    </xf>
    <xf numFmtId="2" fontId="0" fillId="4" borderId="22" xfId="0" applyNumberForma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center"/>
    </xf>
    <xf numFmtId="0" fontId="0" fillId="0" borderId="10" xfId="0" applyBorder="1" applyProtection="1"/>
    <xf numFmtId="0" fontId="0" fillId="0" borderId="2" xfId="0" applyBorder="1" applyProtection="1"/>
    <xf numFmtId="180" fontId="5" fillId="4" borderId="6" xfId="1" applyNumberFormat="1" applyFont="1" applyFill="1" applyBorder="1" applyAlignment="1" applyProtection="1">
      <alignment horizontal="center"/>
    </xf>
    <xf numFmtId="180" fontId="0" fillId="4" borderId="11" xfId="0" applyNumberFormat="1" applyFill="1" applyBorder="1" applyProtection="1"/>
    <xf numFmtId="180" fontId="0" fillId="4" borderId="6" xfId="0" applyNumberFormat="1" applyFill="1" applyBorder="1" applyProtection="1"/>
    <xf numFmtId="0" fontId="7" fillId="3" borderId="12" xfId="0" applyFont="1" applyFill="1" applyBorder="1" applyAlignment="1">
      <alignment horizontal="center"/>
    </xf>
    <xf numFmtId="0" fontId="24" fillId="0" borderId="10" xfId="0" applyFont="1" applyBorder="1"/>
    <xf numFmtId="0" fontId="24" fillId="0" borderId="2" xfId="0" applyFont="1" applyBorder="1"/>
    <xf numFmtId="0" fontId="5" fillId="0" borderId="10" xfId="0" applyFont="1" applyBorder="1"/>
    <xf numFmtId="10" fontId="2" fillId="3" borderId="16" xfId="1" applyNumberFormat="1" applyFill="1" applyBorder="1" applyProtection="1">
      <alignment vertical="center"/>
    </xf>
    <xf numFmtId="10" fontId="2" fillId="3" borderId="21" xfId="1" applyNumberFormat="1" applyFill="1" applyBorder="1" applyProtection="1">
      <alignment vertical="center"/>
    </xf>
    <xf numFmtId="10" fontId="2" fillId="3" borderId="36" xfId="1" applyNumberFormat="1" applyFill="1" applyBorder="1" applyProtection="1">
      <alignment vertical="center"/>
    </xf>
    <xf numFmtId="2" fontId="0" fillId="4" borderId="39" xfId="0" applyNumberFormat="1" applyFill="1" applyBorder="1" applyAlignment="1" applyProtection="1">
      <alignment horizontal="center"/>
    </xf>
    <xf numFmtId="2" fontId="0" fillId="4" borderId="40" xfId="0" applyNumberFormat="1" applyFill="1" applyBorder="1" applyAlignment="1" applyProtection="1">
      <alignment horizontal="center"/>
    </xf>
    <xf numFmtId="2" fontId="0" fillId="4" borderId="26" xfId="0" applyNumberFormat="1" applyFill="1" applyBorder="1" applyAlignment="1" applyProtection="1">
      <alignment horizontal="center"/>
    </xf>
    <xf numFmtId="2" fontId="0" fillId="4" borderId="36" xfId="0" applyNumberFormat="1" applyFill="1" applyBorder="1" applyAlignment="1" applyProtection="1">
      <alignment horizontal="center"/>
    </xf>
    <xf numFmtId="2" fontId="0" fillId="4" borderId="16" xfId="0" applyNumberFormat="1" applyFill="1" applyBorder="1" applyAlignment="1" applyProtection="1">
      <alignment horizontal="center"/>
    </xf>
    <xf numFmtId="2" fontId="0" fillId="4" borderId="21" xfId="0" applyNumberFormat="1" applyFill="1" applyBorder="1" applyAlignment="1" applyProtection="1">
      <alignment horizontal="center"/>
    </xf>
    <xf numFmtId="0" fontId="0" fillId="3" borderId="16" xfId="0" applyFill="1" applyBorder="1" applyAlignment="1" applyProtection="1">
      <alignment horizontal="center"/>
    </xf>
    <xf numFmtId="0" fontId="0" fillId="3" borderId="38" xfId="0" applyFill="1" applyBorder="1" applyAlignment="1" applyProtection="1">
      <alignment horizontal="center"/>
    </xf>
    <xf numFmtId="0" fontId="0" fillId="3" borderId="21" xfId="0" applyFill="1" applyBorder="1" applyAlignment="1" applyProtection="1">
      <alignment horizontal="center"/>
    </xf>
    <xf numFmtId="0" fontId="0" fillId="3" borderId="36" xfId="0" applyFill="1" applyBorder="1" applyAlignment="1" applyProtection="1">
      <alignment horizontal="center"/>
    </xf>
    <xf numFmtId="0" fontId="0" fillId="3" borderId="22" xfId="0" applyFill="1" applyBorder="1" applyAlignment="1" applyProtection="1">
      <alignment horizontal="center"/>
    </xf>
    <xf numFmtId="10" fontId="2" fillId="3" borderId="37" xfId="1" applyNumberFormat="1" applyFill="1" applyBorder="1" applyProtection="1">
      <alignment vertical="center"/>
    </xf>
    <xf numFmtId="10" fontId="2" fillId="3" borderId="38" xfId="1" applyNumberFormat="1" applyFill="1" applyBorder="1" applyProtection="1">
      <alignment vertical="center"/>
    </xf>
    <xf numFmtId="10" fontId="2" fillId="3" borderId="22" xfId="1" applyNumberFormat="1" applyFill="1" applyBorder="1" applyProtection="1">
      <alignment vertical="center"/>
    </xf>
    <xf numFmtId="0" fontId="0" fillId="3" borderId="1" xfId="0" applyFill="1" applyBorder="1" applyAlignment="1" applyProtection="1">
      <alignment horizontal="center"/>
    </xf>
    <xf numFmtId="0" fontId="0" fillId="3" borderId="10" xfId="0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3" borderId="34" xfId="0" applyFill="1" applyBorder="1" applyAlignment="1" applyProtection="1">
      <alignment horizontal="center"/>
    </xf>
    <xf numFmtId="0" fontId="0" fillId="3" borderId="30" xfId="0" applyFill="1" applyBorder="1" applyAlignment="1" applyProtection="1">
      <alignment horizontal="center"/>
    </xf>
    <xf numFmtId="0" fontId="0" fillId="3" borderId="35" xfId="0" applyFill="1" applyBorder="1" applyAlignment="1" applyProtection="1">
      <alignment horizontal="center"/>
    </xf>
    <xf numFmtId="0" fontId="0" fillId="3" borderId="7" xfId="0" applyFill="1" applyBorder="1" applyAlignment="1" applyProtection="1">
      <alignment horizontal="center"/>
    </xf>
    <xf numFmtId="0" fontId="0" fillId="3" borderId="9" xfId="0" applyFill="1" applyBorder="1" applyAlignment="1" applyProtection="1">
      <alignment horizontal="center"/>
    </xf>
    <xf numFmtId="0" fontId="0" fillId="3" borderId="8" xfId="0" applyFill="1" applyBorder="1" applyAlignment="1" applyProtection="1">
      <alignment horizontal="center"/>
    </xf>
    <xf numFmtId="0" fontId="0" fillId="3" borderId="5" xfId="0" applyFill="1" applyBorder="1" applyAlignment="1" applyProtection="1">
      <alignment horizontal="center"/>
    </xf>
    <xf numFmtId="0" fontId="0" fillId="3" borderId="11" xfId="0" applyFill="1" applyBorder="1" applyAlignment="1" applyProtection="1">
      <alignment horizontal="center"/>
    </xf>
    <xf numFmtId="0" fontId="0" fillId="3" borderId="37" xfId="0" applyFill="1" applyBorder="1" applyAlignment="1" applyProtection="1">
      <alignment horizontal="center"/>
    </xf>
    <xf numFmtId="178" fontId="23" fillId="4" borderId="7" xfId="0" applyNumberFormat="1" applyFont="1" applyFill="1" applyBorder="1" applyAlignment="1" applyProtection="1">
      <alignment horizontal="center"/>
    </xf>
    <xf numFmtId="178" fontId="23" fillId="4" borderId="9" xfId="0" applyNumberFormat="1" applyFont="1" applyFill="1" applyBorder="1" applyAlignment="1" applyProtection="1">
      <alignment horizontal="center"/>
    </xf>
    <xf numFmtId="178" fontId="23" fillId="7" borderId="11" xfId="0" applyNumberFormat="1" applyFont="1" applyFill="1" applyBorder="1" applyAlignment="1" applyProtection="1">
      <alignment horizontal="center"/>
    </xf>
    <xf numFmtId="178" fontId="23" fillId="7" borderId="6" xfId="0" applyNumberFormat="1" applyFont="1" applyFill="1" applyBorder="1" applyAlignment="1" applyProtection="1">
      <alignment horizontal="center"/>
    </xf>
    <xf numFmtId="2" fontId="5" fillId="3" borderId="16" xfId="0" applyNumberFormat="1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10" fontId="0" fillId="4" borderId="1" xfId="0" applyNumberFormat="1" applyFill="1" applyBorder="1" applyAlignment="1" applyProtection="1">
      <alignment horizontal="center"/>
    </xf>
    <xf numFmtId="0" fontId="0" fillId="4" borderId="1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10" fontId="0" fillId="4" borderId="3" xfId="0" applyNumberFormat="1" applyFill="1" applyBorder="1" applyAlignment="1" applyProtection="1">
      <alignment horizontal="center"/>
    </xf>
    <xf numFmtId="0" fontId="0" fillId="4" borderId="0" xfId="0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  <xf numFmtId="0" fontId="17" fillId="3" borderId="2" xfId="0" applyFont="1" applyFill="1" applyBorder="1" applyAlignment="1" applyProtection="1">
      <alignment horizontal="center"/>
    </xf>
    <xf numFmtId="10" fontId="0" fillId="4" borderId="5" xfId="0" applyNumberFormat="1" applyFill="1" applyBorder="1" applyAlignment="1" applyProtection="1">
      <alignment horizontal="center"/>
    </xf>
    <xf numFmtId="0" fontId="0" fillId="4" borderId="11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 wrapText="1"/>
    </xf>
    <xf numFmtId="0" fontId="0" fillId="3" borderId="10" xfId="0" applyFill="1" applyBorder="1" applyAlignment="1" applyProtection="1">
      <alignment horizontal="center" wrapText="1"/>
    </xf>
    <xf numFmtId="0" fontId="0" fillId="3" borderId="2" xfId="0" applyFill="1" applyBorder="1" applyAlignment="1" applyProtection="1">
      <alignment horizontal="center" wrapText="1"/>
    </xf>
    <xf numFmtId="0" fontId="0" fillId="3" borderId="0" xfId="0" applyFill="1" applyBorder="1" applyAlignment="1" applyProtection="1">
      <alignment horizontal="center" wrapText="1"/>
    </xf>
    <xf numFmtId="0" fontId="0" fillId="3" borderId="4" xfId="0" applyFill="1" applyBorder="1" applyAlignment="1" applyProtection="1">
      <alignment horizontal="center" wrapText="1"/>
    </xf>
    <xf numFmtId="0" fontId="0" fillId="3" borderId="4" xfId="0" applyFill="1" applyBorder="1" applyAlignment="1" applyProtection="1">
      <alignment horizontal="center"/>
    </xf>
    <xf numFmtId="2" fontId="2" fillId="4" borderId="16" xfId="1" applyNumberFormat="1" applyFill="1" applyBorder="1" applyProtection="1">
      <alignment vertical="center"/>
    </xf>
    <xf numFmtId="2" fontId="2" fillId="4" borderId="21" xfId="1" applyNumberFormat="1" applyFill="1" applyBorder="1" applyProtection="1">
      <alignment vertical="center"/>
    </xf>
    <xf numFmtId="2" fontId="17" fillId="4" borderId="36" xfId="0" applyNumberFormat="1" applyFont="1" applyFill="1" applyBorder="1" applyAlignment="1" applyProtection="1">
      <alignment horizontal="center"/>
    </xf>
    <xf numFmtId="2" fontId="5" fillId="4" borderId="16" xfId="0" applyNumberFormat="1" applyFont="1" applyFill="1" applyBorder="1" applyAlignment="1" applyProtection="1">
      <alignment horizontal="center"/>
    </xf>
    <xf numFmtId="2" fontId="5" fillId="5" borderId="36" xfId="0" applyNumberFormat="1" applyFont="1" applyFill="1" applyBorder="1" applyAlignment="1" applyProtection="1">
      <alignment horizontal="center"/>
    </xf>
    <xf numFmtId="2" fontId="5" fillId="5" borderId="16" xfId="0" applyNumberFormat="1" applyFont="1" applyFill="1" applyBorder="1" applyAlignment="1" applyProtection="1">
      <alignment horizontal="center"/>
    </xf>
    <xf numFmtId="0" fontId="5" fillId="3" borderId="3" xfId="0" applyFont="1" applyFill="1" applyBorder="1" applyAlignment="1" applyProtection="1">
      <alignment horizontal="center"/>
    </xf>
    <xf numFmtId="0" fontId="5" fillId="0" borderId="0" xfId="0" applyFont="1" applyProtection="1"/>
    <xf numFmtId="0" fontId="5" fillId="3" borderId="0" xfId="0" applyFont="1" applyFill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0" fillId="0" borderId="4" xfId="0" applyBorder="1" applyProtection="1"/>
    <xf numFmtId="0" fontId="19" fillId="6" borderId="7" xfId="0" applyFont="1" applyFill="1" applyBorder="1" applyAlignment="1" applyProtection="1">
      <alignment horizontal="left"/>
    </xf>
    <xf numFmtId="0" fontId="19" fillId="6" borderId="8" xfId="0" applyFont="1" applyFill="1" applyBorder="1" applyAlignment="1" applyProtection="1">
      <alignment horizontal="left"/>
    </xf>
    <xf numFmtId="0" fontId="19" fillId="6" borderId="9" xfId="0" applyFont="1" applyFill="1" applyBorder="1" applyAlignment="1" applyProtection="1">
      <alignment horizontal="left"/>
    </xf>
    <xf numFmtId="178" fontId="23" fillId="7" borderId="7" xfId="0" applyNumberFormat="1" applyFont="1" applyFill="1" applyBorder="1" applyAlignment="1" applyProtection="1">
      <alignment horizontal="center"/>
    </xf>
    <xf numFmtId="178" fontId="23" fillId="7" borderId="8" xfId="0" applyNumberFormat="1" applyFont="1" applyFill="1" applyBorder="1" applyAlignment="1" applyProtection="1">
      <alignment horizontal="center"/>
    </xf>
    <xf numFmtId="178" fontId="23" fillId="7" borderId="9" xfId="0" applyNumberFormat="1" applyFont="1" applyFill="1" applyBorder="1" applyAlignment="1" applyProtection="1">
      <alignment horizontal="center"/>
    </xf>
    <xf numFmtId="0" fontId="0" fillId="3" borderId="6" xfId="0" applyFill="1" applyBorder="1" applyAlignment="1" applyProtection="1">
      <alignment horizontal="center"/>
    </xf>
    <xf numFmtId="10" fontId="5" fillId="4" borderId="5" xfId="1" applyNumberFormat="1" applyFont="1" applyFill="1" applyBorder="1" applyAlignment="1" applyProtection="1">
      <alignment horizontal="center"/>
    </xf>
    <xf numFmtId="10" fontId="0" fillId="0" borderId="11" xfId="0" applyNumberFormat="1" applyBorder="1" applyProtection="1"/>
    <xf numFmtId="10" fontId="5" fillId="4" borderId="13" xfId="1" applyNumberFormat="1" applyFont="1" applyFill="1" applyBorder="1" applyAlignment="1" applyProtection="1">
      <alignment horizontal="center"/>
    </xf>
    <xf numFmtId="10" fontId="0" fillId="0" borderId="6" xfId="0" applyNumberFormat="1" applyBorder="1" applyProtection="1"/>
    <xf numFmtId="181" fontId="5" fillId="4" borderId="6" xfId="1" applyNumberFormat="1" applyFont="1" applyFill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14" xfId="0" applyFont="1" applyFill="1" applyBorder="1" applyAlignment="1" applyProtection="1">
      <alignment horizontal="center"/>
    </xf>
    <xf numFmtId="9" fontId="5" fillId="3" borderId="14" xfId="0" applyNumberFormat="1" applyFont="1" applyFill="1" applyBorder="1" applyAlignment="1" applyProtection="1">
      <alignment horizontal="center"/>
    </xf>
    <xf numFmtId="2" fontId="17" fillId="4" borderId="13" xfId="0" applyNumberFormat="1" applyFont="1" applyFill="1" applyBorder="1" applyAlignment="1" applyProtection="1">
      <alignment horizontal="center"/>
    </xf>
    <xf numFmtId="0" fontId="0" fillId="4" borderId="11" xfId="0" applyFill="1" applyBorder="1" applyProtection="1"/>
    <xf numFmtId="0" fontId="0" fillId="4" borderId="6" xfId="0" applyFill="1" applyBorder="1" applyProtection="1"/>
    <xf numFmtId="9" fontId="5" fillId="4" borderId="13" xfId="0" applyNumberFormat="1" applyFont="1" applyFill="1" applyBorder="1" applyAlignment="1" applyProtection="1">
      <alignment horizontal="center"/>
    </xf>
    <xf numFmtId="0" fontId="5" fillId="3" borderId="15" xfId="0" applyFont="1" applyFill="1" applyBorder="1" applyAlignment="1" applyProtection="1">
      <alignment horizontal="center"/>
    </xf>
    <xf numFmtId="0" fontId="0" fillId="0" borderId="8" xfId="0" applyBorder="1" applyProtection="1"/>
    <xf numFmtId="0" fontId="0" fillId="0" borderId="9" xfId="0" applyBorder="1" applyProtection="1"/>
    <xf numFmtId="10" fontId="2" fillId="3" borderId="39" xfId="1" applyNumberFormat="1" applyFill="1" applyBorder="1" applyProtection="1">
      <alignment vertical="center"/>
    </xf>
    <xf numFmtId="10" fontId="2" fillId="3" borderId="40" xfId="1" applyNumberFormat="1" applyFill="1" applyBorder="1" applyProtection="1">
      <alignment vertical="center"/>
    </xf>
    <xf numFmtId="10" fontId="2" fillId="3" borderId="26" xfId="1" applyNumberFormat="1" applyFill="1" applyBorder="1" applyProtection="1">
      <alignment vertical="center"/>
    </xf>
    <xf numFmtId="0" fontId="5" fillId="4" borderId="13" xfId="0" applyFont="1" applyFill="1" applyBorder="1" applyAlignment="1" applyProtection="1">
      <alignment horizontal="center"/>
    </xf>
    <xf numFmtId="0" fontId="5" fillId="4" borderId="5" xfId="0" applyFont="1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horizontal="center"/>
    </xf>
    <xf numFmtId="0" fontId="17" fillId="3" borderId="7" xfId="0" applyFont="1" applyFill="1" applyBorder="1" applyAlignment="1" applyProtection="1">
      <alignment horizontal="center"/>
    </xf>
    <xf numFmtId="0" fontId="17" fillId="3" borderId="9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17" fillId="3" borderId="12" xfId="0" applyFont="1" applyFill="1" applyBorder="1" applyAlignment="1" applyProtection="1">
      <alignment horizontal="center"/>
    </xf>
    <xf numFmtId="0" fontId="18" fillId="3" borderId="7" xfId="0" applyFont="1" applyFill="1" applyBorder="1" applyAlignment="1" applyProtection="1">
      <alignment horizontal="center"/>
    </xf>
    <xf numFmtId="0" fontId="18" fillId="3" borderId="8" xfId="0" applyFont="1" applyFill="1" applyBorder="1" applyAlignment="1" applyProtection="1">
      <alignment horizontal="center"/>
    </xf>
    <xf numFmtId="0" fontId="18" fillId="3" borderId="9" xfId="0" applyFont="1" applyFill="1" applyBorder="1" applyAlignment="1" applyProtection="1">
      <alignment horizontal="center"/>
    </xf>
    <xf numFmtId="10" fontId="2" fillId="4" borderId="7" xfId="1" applyNumberFormat="1" applyFill="1" applyBorder="1" applyAlignment="1" applyProtection="1">
      <alignment horizontal="center" vertical="center"/>
    </xf>
    <xf numFmtId="10" fontId="2" fillId="4" borderId="8" xfId="1" applyNumberFormat="1" applyFill="1" applyBorder="1" applyAlignment="1" applyProtection="1">
      <alignment horizontal="center" vertical="center"/>
    </xf>
    <xf numFmtId="10" fontId="2" fillId="4" borderId="9" xfId="1" applyNumberFormat="1" applyFill="1" applyBorder="1" applyAlignment="1" applyProtection="1">
      <alignment horizontal="center" vertical="center"/>
    </xf>
    <xf numFmtId="2" fontId="5" fillId="2" borderId="6" xfId="0" applyNumberFormat="1" applyFont="1" applyFill="1" applyBorder="1" applyAlignment="1" applyProtection="1">
      <alignment horizontal="center"/>
      <protection locked="0"/>
    </xf>
    <xf numFmtId="2" fontId="0" fillId="2" borderId="1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0" fontId="17" fillId="3" borderId="1" xfId="0" applyFont="1" applyFill="1" applyBorder="1" applyAlignment="1" applyProtection="1">
      <alignment horizontal="center"/>
    </xf>
    <xf numFmtId="0" fontId="17" fillId="4" borderId="3" xfId="0" applyFont="1" applyFill="1" applyBorder="1" applyAlignment="1" applyProtection="1">
      <alignment horizontal="center"/>
    </xf>
    <xf numFmtId="0" fontId="5" fillId="4" borderId="0" xfId="0" applyFont="1" applyFill="1" applyProtection="1"/>
    <xf numFmtId="9" fontId="5" fillId="4" borderId="14" xfId="0" applyNumberFormat="1" applyFont="1" applyFill="1" applyBorder="1" applyAlignment="1" applyProtection="1">
      <alignment horizontal="center"/>
    </xf>
    <xf numFmtId="0" fontId="0" fillId="4" borderId="4" xfId="0" applyFill="1" applyBorder="1" applyProtection="1"/>
    <xf numFmtId="0" fontId="5" fillId="4" borderId="11" xfId="0" applyFont="1" applyFill="1" applyBorder="1" applyProtection="1"/>
    <xf numFmtId="2" fontId="2" fillId="4" borderId="36" xfId="1" applyNumberFormat="1" applyFill="1" applyBorder="1" applyProtection="1">
      <alignment vertical="center"/>
    </xf>
    <xf numFmtId="2" fontId="5" fillId="3" borderId="36" xfId="0" applyNumberFormat="1" applyFont="1" applyFill="1" applyBorder="1" applyAlignment="1" applyProtection="1">
      <alignment horizontal="center"/>
    </xf>
    <xf numFmtId="0" fontId="0" fillId="6" borderId="7" xfId="0" applyFill="1" applyBorder="1" applyAlignment="1" applyProtection="1">
      <alignment horizontal="left"/>
    </xf>
    <xf numFmtId="0" fontId="0" fillId="6" borderId="8" xfId="0" applyFill="1" applyBorder="1" applyAlignment="1" applyProtection="1">
      <alignment horizontal="left"/>
    </xf>
    <xf numFmtId="0" fontId="0" fillId="6" borderId="9" xfId="0" applyFill="1" applyBorder="1" applyAlignment="1" applyProtection="1">
      <alignment horizontal="left"/>
    </xf>
    <xf numFmtId="9" fontId="5" fillId="3" borderId="6" xfId="1" applyFont="1" applyFill="1" applyBorder="1" applyAlignment="1" applyProtection="1">
      <alignment horizontal="center"/>
    </xf>
    <xf numFmtId="0" fontId="0" fillId="0" borderId="6" xfId="0" applyBorder="1" applyProtection="1"/>
    <xf numFmtId="2" fontId="5" fillId="3" borderId="0" xfId="0" applyNumberFormat="1" applyFont="1" applyFill="1" applyAlignment="1" applyProtection="1">
      <alignment horizontal="center"/>
    </xf>
    <xf numFmtId="9" fontId="5" fillId="3" borderId="4" xfId="1" applyFont="1" applyFill="1" applyBorder="1" applyAlignment="1" applyProtection="1">
      <alignment horizontal="center"/>
    </xf>
    <xf numFmtId="0" fontId="0" fillId="4" borderId="11" xfId="0" applyFill="1" applyBorder="1" applyProtection="1">
      <protection locked="0"/>
    </xf>
    <xf numFmtId="0" fontId="0" fillId="4" borderId="6" xfId="0" applyFill="1" applyBorder="1" applyProtection="1">
      <protection locked="0"/>
    </xf>
    <xf numFmtId="9" fontId="5" fillId="4" borderId="14" xfId="0" applyNumberFormat="1" applyFont="1" applyFill="1" applyBorder="1" applyAlignment="1" applyProtection="1">
      <alignment horizontal="center"/>
      <protection locked="0"/>
    </xf>
    <xf numFmtId="0" fontId="0" fillId="4" borderId="0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180" fontId="5" fillId="4" borderId="13" xfId="0" applyNumberFormat="1" applyFont="1" applyFill="1" applyBorder="1" applyAlignment="1" applyProtection="1">
      <alignment horizontal="center"/>
      <protection locked="0"/>
    </xf>
    <xf numFmtId="9" fontId="5" fillId="4" borderId="13" xfId="0" applyNumberFormat="1" applyFont="1" applyFill="1" applyBorder="1" applyAlignment="1" applyProtection="1">
      <alignment horizontal="center"/>
      <protection locked="0"/>
    </xf>
    <xf numFmtId="0" fontId="0" fillId="0" borderId="11" xfId="0" applyBorder="1" applyProtection="1"/>
    <xf numFmtId="2" fontId="5" fillId="4" borderId="6" xfId="1" applyNumberFormat="1" applyFont="1" applyFill="1" applyBorder="1" applyAlignment="1" applyProtection="1">
      <alignment horizontal="center"/>
    </xf>
    <xf numFmtId="2" fontId="0" fillId="0" borderId="11" xfId="0" applyNumberFormat="1" applyBorder="1" applyProtection="1"/>
    <xf numFmtId="2" fontId="0" fillId="0" borderId="6" xfId="0" applyNumberFormat="1" applyBorder="1" applyProtection="1"/>
    <xf numFmtId="10" fontId="2" fillId="4" borderId="11" xfId="1" applyNumberFormat="1" applyFill="1" applyBorder="1" applyAlignment="1" applyProtection="1">
      <alignment horizontal="center" vertical="center"/>
    </xf>
    <xf numFmtId="10" fontId="2" fillId="4" borderId="6" xfId="1" applyNumberFormat="1" applyFill="1" applyBorder="1" applyAlignment="1" applyProtection="1">
      <alignment horizontal="center" vertical="center"/>
    </xf>
    <xf numFmtId="0" fontId="0" fillId="6" borderId="7" xfId="0" applyFill="1" applyBorder="1" applyAlignment="1" applyProtection="1">
      <alignment horizontal="center"/>
    </xf>
    <xf numFmtId="0" fontId="0" fillId="6" borderId="8" xfId="0" applyFill="1" applyBorder="1" applyAlignment="1" applyProtection="1">
      <alignment horizontal="center"/>
    </xf>
    <xf numFmtId="0" fontId="0" fillId="6" borderId="9" xfId="0" applyFill="1" applyBorder="1" applyAlignment="1" applyProtection="1">
      <alignment horizontal="center"/>
    </xf>
    <xf numFmtId="2" fontId="5" fillId="4" borderId="6" xfId="0" applyNumberFormat="1" applyFont="1" applyFill="1" applyBorder="1" applyAlignment="1" applyProtection="1">
      <alignment horizontal="center"/>
    </xf>
    <xf numFmtId="2" fontId="23" fillId="4" borderId="7" xfId="0" applyNumberFormat="1" applyFont="1" applyFill="1" applyBorder="1" applyAlignment="1" applyProtection="1">
      <alignment horizontal="center"/>
    </xf>
    <xf numFmtId="2" fontId="23" fillId="4" borderId="8" xfId="0" applyNumberFormat="1" applyFont="1" applyFill="1" applyBorder="1" applyAlignment="1" applyProtection="1">
      <alignment horizontal="center"/>
    </xf>
    <xf numFmtId="2" fontId="23" fillId="4" borderId="9" xfId="0" applyNumberFormat="1" applyFont="1" applyFill="1" applyBorder="1" applyAlignment="1" applyProtection="1">
      <alignment horizontal="center"/>
    </xf>
    <xf numFmtId="2" fontId="5" fillId="2" borderId="6" xfId="1" applyNumberFormat="1" applyFont="1" applyFill="1" applyBorder="1" applyAlignment="1" applyProtection="1">
      <alignment horizontal="center"/>
      <protection locked="0"/>
    </xf>
    <xf numFmtId="2" fontId="5" fillId="3" borderId="21" xfId="0" applyNumberFormat="1" applyFont="1" applyFill="1" applyBorder="1" applyAlignment="1" applyProtection="1">
      <alignment horizontal="center"/>
    </xf>
    <xf numFmtId="2" fontId="5" fillId="4" borderId="7" xfId="0" applyNumberFormat="1" applyFont="1" applyFill="1" applyBorder="1" applyAlignment="1" applyProtection="1">
      <alignment horizontal="center"/>
    </xf>
    <xf numFmtId="2" fontId="5" fillId="4" borderId="9" xfId="0" applyNumberFormat="1" applyFont="1" applyFill="1" applyBorder="1" applyAlignment="1" applyProtection="1">
      <alignment horizontal="center"/>
    </xf>
    <xf numFmtId="0" fontId="5" fillId="4" borderId="9" xfId="0" applyFont="1" applyFill="1" applyBorder="1" applyAlignment="1" applyProtection="1">
      <alignment horizontal="center"/>
    </xf>
    <xf numFmtId="2" fontId="2" fillId="4" borderId="38" xfId="1" applyNumberFormat="1" applyFill="1" applyBorder="1" applyProtection="1">
      <alignment vertical="center"/>
    </xf>
    <xf numFmtId="2" fontId="2" fillId="4" borderId="22" xfId="1" applyNumberFormat="1" applyFill="1" applyBorder="1" applyProtection="1">
      <alignment vertical="center"/>
    </xf>
    <xf numFmtId="2" fontId="5" fillId="3" borderId="37" xfId="0" applyNumberFormat="1" applyFont="1" applyFill="1" applyBorder="1" applyAlignment="1" applyProtection="1">
      <alignment horizontal="center"/>
    </xf>
    <xf numFmtId="2" fontId="5" fillId="3" borderId="38" xfId="0" applyNumberFormat="1" applyFont="1" applyFill="1" applyBorder="1" applyAlignment="1" applyProtection="1">
      <alignment horizontal="center"/>
    </xf>
    <xf numFmtId="2" fontId="5" fillId="4" borderId="18" xfId="0" applyNumberFormat="1" applyFont="1" applyFill="1" applyBorder="1" applyAlignment="1" applyProtection="1">
      <alignment horizontal="center"/>
    </xf>
    <xf numFmtId="2" fontId="17" fillId="5" borderId="37" xfId="0" applyNumberFormat="1" applyFont="1" applyFill="1" applyBorder="1" applyAlignment="1" applyProtection="1">
      <alignment horizontal="center"/>
    </xf>
    <xf numFmtId="2" fontId="5" fillId="5" borderId="38" xfId="0" applyNumberFormat="1" applyFont="1" applyFill="1" applyBorder="1" applyAlignment="1" applyProtection="1">
      <alignment horizontal="center"/>
    </xf>
    <xf numFmtId="2" fontId="5" fillId="3" borderId="22" xfId="0" applyNumberFormat="1" applyFont="1" applyFill="1" applyBorder="1" applyAlignment="1" applyProtection="1">
      <alignment horizontal="center"/>
    </xf>
    <xf numFmtId="2" fontId="2" fillId="4" borderId="37" xfId="1" applyNumberFormat="1" applyFill="1" applyBorder="1" applyProtection="1">
      <alignment vertical="center"/>
    </xf>
    <xf numFmtId="0" fontId="0" fillId="3" borderId="20" xfId="0" applyFill="1" applyBorder="1" applyAlignment="1" applyProtection="1">
      <alignment horizontal="center"/>
    </xf>
    <xf numFmtId="0" fontId="0" fillId="3" borderId="29" xfId="0" applyFill="1" applyBorder="1" applyAlignment="1" applyProtection="1">
      <alignment horizontal="center"/>
    </xf>
    <xf numFmtId="2" fontId="2" fillId="4" borderId="39" xfId="1" applyNumberFormat="1" applyFill="1" applyBorder="1" applyProtection="1">
      <alignment vertical="center"/>
    </xf>
    <xf numFmtId="2" fontId="2" fillId="4" borderId="40" xfId="1" applyNumberFormat="1" applyFill="1" applyBorder="1" applyProtection="1">
      <alignment vertical="center"/>
    </xf>
    <xf numFmtId="2" fontId="2" fillId="4" borderId="26" xfId="1" applyNumberFormat="1" applyFill="1" applyBorder="1" applyProtection="1">
      <alignment vertical="center"/>
    </xf>
    <xf numFmtId="0" fontId="0" fillId="3" borderId="52" xfId="0" applyFill="1" applyBorder="1" applyAlignment="1" applyProtection="1">
      <alignment horizontal="center"/>
    </xf>
    <xf numFmtId="0" fontId="0" fillId="3" borderId="53" xfId="0" applyFill="1" applyBorder="1" applyAlignment="1" applyProtection="1">
      <alignment horizontal="center"/>
    </xf>
    <xf numFmtId="0" fontId="0" fillId="3" borderId="40" xfId="0" applyFill="1" applyBorder="1" applyAlignment="1" applyProtection="1">
      <alignment horizontal="center"/>
    </xf>
    <xf numFmtId="0" fontId="0" fillId="3" borderId="26" xfId="0" applyFill="1" applyBorder="1" applyAlignment="1" applyProtection="1">
      <alignment horizontal="center"/>
    </xf>
    <xf numFmtId="2" fontId="5" fillId="5" borderId="18" xfId="0" applyNumberFormat="1" applyFont="1" applyFill="1" applyBorder="1" applyAlignment="1" applyProtection="1">
      <alignment horizontal="center"/>
    </xf>
    <xf numFmtId="2" fontId="5" fillId="4" borderId="36" xfId="0" applyNumberFormat="1" applyFont="1" applyFill="1" applyBorder="1" applyAlignment="1" applyProtection="1">
      <alignment horizontal="center"/>
    </xf>
    <xf numFmtId="2" fontId="5" fillId="5" borderId="39" xfId="0" applyNumberFormat="1" applyFont="1" applyFill="1" applyBorder="1" applyAlignment="1" applyProtection="1">
      <alignment horizontal="center"/>
    </xf>
    <xf numFmtId="2" fontId="5" fillId="5" borderId="40" xfId="0" applyNumberFormat="1" applyFont="1" applyFill="1" applyBorder="1" applyAlignment="1" applyProtection="1">
      <alignment horizontal="center"/>
    </xf>
    <xf numFmtId="2" fontId="5" fillId="5" borderId="50" xfId="0" applyNumberFormat="1" applyFont="1" applyFill="1" applyBorder="1" applyAlignment="1" applyProtection="1">
      <alignment horizontal="center"/>
    </xf>
    <xf numFmtId="2" fontId="5" fillId="3" borderId="40" xfId="0" applyNumberFormat="1" applyFont="1" applyFill="1" applyBorder="1" applyAlignment="1" applyProtection="1">
      <alignment horizontal="center"/>
    </xf>
    <xf numFmtId="0" fontId="0" fillId="3" borderId="51" xfId="0" applyFill="1" applyBorder="1" applyAlignment="1" applyProtection="1">
      <alignment horizontal="center"/>
    </xf>
    <xf numFmtId="0" fontId="0" fillId="3" borderId="49" xfId="0" applyFill="1" applyBorder="1" applyAlignment="1" applyProtection="1">
      <alignment horizontal="center"/>
    </xf>
    <xf numFmtId="2" fontId="5" fillId="3" borderId="26" xfId="0" applyNumberFormat="1" applyFont="1" applyFill="1" applyBorder="1" applyAlignment="1" applyProtection="1">
      <alignment horizontal="center"/>
    </xf>
    <xf numFmtId="9" fontId="5" fillId="3" borderId="7" xfId="0" applyNumberFormat="1" applyFont="1" applyFill="1" applyBorder="1" applyAlignment="1" applyProtection="1">
      <alignment horizontal="center"/>
    </xf>
    <xf numFmtId="0" fontId="5" fillId="3" borderId="9" xfId="0" applyFont="1" applyFill="1" applyBorder="1" applyAlignment="1" applyProtection="1">
      <alignment horizontal="center"/>
    </xf>
    <xf numFmtId="9" fontId="5" fillId="4" borderId="7" xfId="0" applyNumberFormat="1" applyFont="1" applyFill="1" applyBorder="1" applyAlignment="1" applyProtection="1">
      <alignment horizontal="center"/>
    </xf>
    <xf numFmtId="9" fontId="17" fillId="3" borderId="7" xfId="0" applyNumberFormat="1" applyFont="1" applyFill="1" applyBorder="1" applyAlignment="1" applyProtection="1">
      <alignment horizontal="center"/>
    </xf>
    <xf numFmtId="9" fontId="17" fillId="3" borderId="9" xfId="0" applyNumberFormat="1" applyFont="1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 wrapText="1"/>
    </xf>
    <xf numFmtId="9" fontId="17" fillId="3" borderId="8" xfId="0" applyNumberFormat="1" applyFont="1" applyFill="1" applyBorder="1" applyAlignment="1" applyProtection="1">
      <alignment horizontal="center"/>
    </xf>
    <xf numFmtId="9" fontId="17" fillId="3" borderId="11" xfId="0" applyNumberFormat="1" applyFont="1" applyFill="1" applyBorder="1" applyAlignment="1" applyProtection="1">
      <alignment horizontal="center"/>
    </xf>
    <xf numFmtId="9" fontId="17" fillId="3" borderId="6" xfId="0" applyNumberFormat="1" applyFont="1" applyFill="1" applyBorder="1" applyAlignment="1" applyProtection="1">
      <alignment horizontal="center"/>
    </xf>
    <xf numFmtId="2" fontId="5" fillId="3" borderId="39" xfId="0" applyNumberFormat="1" applyFont="1" applyFill="1" applyBorder="1" applyAlignment="1" applyProtection="1">
      <alignment horizontal="center"/>
    </xf>
    <xf numFmtId="0" fontId="17" fillId="2" borderId="7" xfId="0" applyFont="1" applyFill="1" applyBorder="1" applyAlignment="1" applyProtection="1">
      <alignment horizontal="center"/>
      <protection locked="0"/>
    </xf>
    <xf numFmtId="0" fontId="17" fillId="2" borderId="8" xfId="0" applyFont="1" applyFill="1" applyBorder="1" applyAlignment="1" applyProtection="1">
      <alignment horizontal="center"/>
      <protection locked="0"/>
    </xf>
    <xf numFmtId="0" fontId="17" fillId="2" borderId="9" xfId="0" applyFont="1" applyFill="1" applyBorder="1" applyAlignment="1" applyProtection="1">
      <alignment horizontal="center"/>
      <protection locked="0"/>
    </xf>
    <xf numFmtId="9" fontId="5" fillId="4" borderId="5" xfId="0" applyNumberFormat="1" applyFont="1" applyFill="1" applyBorder="1" applyAlignment="1" applyProtection="1">
      <alignment horizontal="center"/>
    </xf>
    <xf numFmtId="0" fontId="17" fillId="3" borderId="1" xfId="0" applyFont="1" applyFill="1" applyBorder="1" applyAlignment="1" applyProtection="1">
      <alignment horizontal="center" wrapText="1"/>
    </xf>
    <xf numFmtId="0" fontId="17" fillId="3" borderId="10" xfId="0" applyFont="1" applyFill="1" applyBorder="1" applyAlignment="1" applyProtection="1">
      <alignment horizontal="center" wrapText="1"/>
    </xf>
    <xf numFmtId="0" fontId="17" fillId="3" borderId="2" xfId="0" applyFont="1" applyFill="1" applyBorder="1" applyAlignment="1" applyProtection="1">
      <alignment horizontal="center" wrapText="1"/>
    </xf>
    <xf numFmtId="9" fontId="5" fillId="4" borderId="7" xfId="1" applyFont="1" applyFill="1" applyBorder="1" applyAlignment="1" applyProtection="1">
      <alignment horizontal="center"/>
    </xf>
    <xf numFmtId="9" fontId="5" fillId="4" borderId="8" xfId="1" applyFont="1" applyFill="1" applyBorder="1" applyAlignment="1" applyProtection="1">
      <alignment horizontal="center"/>
    </xf>
    <xf numFmtId="9" fontId="5" fillId="4" borderId="9" xfId="1" applyFont="1" applyFill="1" applyBorder="1" applyAlignment="1" applyProtection="1">
      <alignment horizontal="center"/>
    </xf>
    <xf numFmtId="2" fontId="5" fillId="4" borderId="8" xfId="0" applyNumberFormat="1" applyFont="1" applyFill="1" applyBorder="1" applyAlignment="1" applyProtection="1">
      <alignment horizontal="center"/>
    </xf>
    <xf numFmtId="178" fontId="17" fillId="4" borderId="7" xfId="0" applyNumberFormat="1" applyFont="1" applyFill="1" applyBorder="1" applyAlignment="1" applyProtection="1">
      <alignment horizontal="center"/>
    </xf>
    <xf numFmtId="178" fontId="5" fillId="4" borderId="9" xfId="0" applyNumberFormat="1" applyFont="1" applyFill="1" applyBorder="1" applyAlignment="1" applyProtection="1">
      <alignment horizontal="center"/>
    </xf>
    <xf numFmtId="178" fontId="5" fillId="4" borderId="7" xfId="0" applyNumberFormat="1" applyFont="1" applyFill="1" applyBorder="1" applyAlignment="1" applyProtection="1">
      <alignment horizontal="center"/>
    </xf>
    <xf numFmtId="0" fontId="22" fillId="6" borderId="15" xfId="0" applyFont="1" applyFill="1" applyBorder="1" applyAlignment="1" applyProtection="1">
      <alignment horizontal="left"/>
    </xf>
    <xf numFmtId="0" fontId="0" fillId="6" borderId="8" xfId="0" applyFill="1" applyBorder="1" applyProtection="1"/>
    <xf numFmtId="0" fontId="0" fillId="6" borderId="9" xfId="0" applyFill="1" applyBorder="1" applyProtection="1"/>
    <xf numFmtId="0" fontId="5" fillId="4" borderId="7" xfId="0" applyFont="1" applyFill="1" applyBorder="1" applyAlignment="1" applyProtection="1">
      <alignment horizontal="center"/>
    </xf>
    <xf numFmtId="0" fontId="5" fillId="4" borderId="8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17" fillId="4" borderId="7" xfId="0" applyFont="1" applyFill="1" applyBorder="1" applyAlignment="1" applyProtection="1">
      <alignment horizontal="center"/>
    </xf>
    <xf numFmtId="0" fontId="5" fillId="3" borderId="8" xfId="0" applyFont="1" applyFill="1" applyBorder="1" applyAlignment="1" applyProtection="1">
      <alignment horizontal="center"/>
    </xf>
    <xf numFmtId="0" fontId="21" fillId="6" borderId="7" xfId="0" applyFont="1" applyFill="1" applyBorder="1" applyAlignment="1" applyProtection="1">
      <alignment horizontal="left"/>
    </xf>
    <xf numFmtId="0" fontId="21" fillId="6" borderId="8" xfId="0" applyFont="1" applyFill="1" applyBorder="1" applyAlignment="1" applyProtection="1">
      <alignment horizontal="left"/>
    </xf>
    <xf numFmtId="0" fontId="21" fillId="6" borderId="9" xfId="0" applyFont="1" applyFill="1" applyBorder="1" applyAlignment="1" applyProtection="1">
      <alignment horizontal="left"/>
    </xf>
    <xf numFmtId="0" fontId="5" fillId="3" borderId="7" xfId="0" applyFont="1" applyFill="1" applyBorder="1" applyAlignment="1" applyProtection="1">
      <alignment horizontal="center"/>
    </xf>
    <xf numFmtId="0" fontId="0" fillId="4" borderId="8" xfId="0" applyFill="1" applyBorder="1" applyProtection="1"/>
    <xf numFmtId="9" fontId="5" fillId="4" borderId="13" xfId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2" borderId="36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0" fillId="2" borderId="38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2" fillId="2" borderId="60" xfId="1" applyNumberFormat="1" applyFill="1" applyBorder="1" applyAlignment="1" applyProtection="1">
      <alignment horizontal="center" vertical="center"/>
      <protection locked="0"/>
    </xf>
    <xf numFmtId="0" fontId="2" fillId="2" borderId="61" xfId="1" applyNumberFormat="1" applyFill="1" applyBorder="1" applyAlignment="1" applyProtection="1">
      <alignment horizontal="center" vertical="center"/>
      <protection locked="0"/>
    </xf>
    <xf numFmtId="0" fontId="2" fillId="2" borderId="62" xfId="1" applyNumberFormat="1" applyFill="1" applyBorder="1" applyAlignment="1" applyProtection="1">
      <alignment horizontal="center" vertical="center"/>
      <protection locked="0"/>
    </xf>
    <xf numFmtId="0" fontId="0" fillId="2" borderId="39" xfId="0" applyFill="1" applyBorder="1" applyAlignment="1" applyProtection="1">
      <alignment horizontal="center"/>
      <protection locked="0"/>
    </xf>
    <xf numFmtId="0" fontId="0" fillId="2" borderId="40" xfId="0" applyFill="1" applyBorder="1" applyAlignment="1" applyProtection="1">
      <alignment horizontal="center"/>
      <protection locked="0"/>
    </xf>
    <xf numFmtId="0" fontId="0" fillId="2" borderId="50" xfId="0" applyFill="1" applyBorder="1" applyAlignment="1" applyProtection="1">
      <alignment horizontal="center"/>
      <protection locked="0"/>
    </xf>
    <xf numFmtId="9" fontId="2" fillId="2" borderId="60" xfId="1" applyFill="1" applyBorder="1" applyAlignment="1" applyProtection="1">
      <alignment horizontal="center" vertical="center"/>
      <protection locked="0"/>
    </xf>
    <xf numFmtId="9" fontId="2" fillId="2" borderId="61" xfId="1" applyFill="1" applyBorder="1" applyAlignment="1" applyProtection="1">
      <alignment horizontal="center" vertical="center"/>
      <protection locked="0"/>
    </xf>
    <xf numFmtId="9" fontId="2" fillId="2" borderId="62" xfId="1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9" fontId="0" fillId="2" borderId="58" xfId="1" applyFont="1" applyFill="1" applyBorder="1" applyAlignment="1" applyProtection="1">
      <alignment horizontal="center" vertical="center"/>
      <protection locked="0"/>
    </xf>
    <xf numFmtId="9" fontId="2" fillId="2" borderId="56" xfId="1" applyFill="1" applyBorder="1" applyAlignment="1" applyProtection="1">
      <alignment horizontal="center" vertical="center"/>
      <protection locked="0"/>
    </xf>
    <xf numFmtId="9" fontId="2" fillId="2" borderId="59" xfId="1" applyFill="1" applyBorder="1" applyAlignment="1" applyProtection="1">
      <alignment horizontal="center" vertical="center"/>
      <protection locked="0"/>
    </xf>
    <xf numFmtId="0" fontId="8" fillId="6" borderId="1" xfId="0" applyFont="1" applyFill="1" applyBorder="1" applyAlignment="1" applyProtection="1">
      <alignment horizontal="left"/>
    </xf>
    <xf numFmtId="0" fontId="20" fillId="6" borderId="10" xfId="0" applyFont="1" applyFill="1" applyBorder="1" applyAlignment="1" applyProtection="1">
      <alignment horizontal="left"/>
    </xf>
    <xf numFmtId="0" fontId="20" fillId="6" borderId="5" xfId="0" applyFont="1" applyFill="1" applyBorder="1" applyAlignment="1" applyProtection="1">
      <alignment horizontal="left"/>
    </xf>
    <xf numFmtId="0" fontId="20" fillId="6" borderId="11" xfId="0" applyFont="1" applyFill="1" applyBorder="1" applyAlignment="1" applyProtection="1">
      <alignment horizontal="left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6" fillId="6" borderId="15" xfId="0" applyFont="1" applyFill="1" applyBorder="1" applyAlignment="1" applyProtection="1">
      <alignment horizontal="left"/>
    </xf>
    <xf numFmtId="0" fontId="0" fillId="4" borderId="9" xfId="0" applyFill="1" applyBorder="1" applyProtection="1"/>
    <xf numFmtId="0" fontId="5" fillId="2" borderId="15" xfId="0" applyFont="1" applyFill="1" applyBorder="1" applyAlignment="1" applyProtection="1">
      <alignment horizontal="center"/>
      <protection locked="0"/>
    </xf>
    <xf numFmtId="10" fontId="17" fillId="4" borderId="7" xfId="0" applyNumberFormat="1" applyFont="1" applyFill="1" applyBorder="1" applyAlignment="1" applyProtection="1">
      <alignment horizontal="center"/>
      <protection locked="0"/>
    </xf>
    <xf numFmtId="10" fontId="17" fillId="4" borderId="8" xfId="0" applyNumberFormat="1" applyFont="1" applyFill="1" applyBorder="1" applyAlignment="1" applyProtection="1">
      <alignment horizontal="center"/>
      <protection locked="0"/>
    </xf>
    <xf numFmtId="10" fontId="17" fillId="4" borderId="9" xfId="0" applyNumberFormat="1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</xf>
    <xf numFmtId="0" fontId="0" fillId="3" borderId="10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0" fillId="3" borderId="11" xfId="0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</xf>
    <xf numFmtId="2" fontId="5" fillId="4" borderId="6" xfId="0" applyNumberFormat="1" applyFont="1" applyFill="1" applyBorder="1" applyAlignment="1">
      <alignment horizontal="center"/>
    </xf>
    <xf numFmtId="2" fontId="0" fillId="4" borderId="11" xfId="0" applyNumberFormat="1" applyFill="1" applyBorder="1"/>
    <xf numFmtId="2" fontId="0" fillId="4" borderId="6" xfId="0" applyNumberFormat="1" applyFill="1" applyBorder="1"/>
    <xf numFmtId="0" fontId="5" fillId="0" borderId="0" xfId="0" applyFont="1" applyBorder="1"/>
    <xf numFmtId="2" fontId="5" fillId="3" borderId="0" xfId="0" applyNumberFormat="1" applyFont="1" applyFill="1" applyBorder="1" applyAlignment="1">
      <alignment horizontal="center"/>
    </xf>
    <xf numFmtId="0" fontId="17" fillId="4" borderId="7" xfId="0" applyNumberFormat="1" applyFont="1" applyFill="1" applyBorder="1" applyAlignment="1" applyProtection="1">
      <alignment horizontal="center"/>
      <protection locked="0"/>
    </xf>
    <xf numFmtId="0" fontId="17" fillId="4" borderId="8" xfId="0" applyNumberFormat="1" applyFont="1" applyFill="1" applyBorder="1" applyAlignment="1" applyProtection="1">
      <alignment horizontal="center"/>
      <protection locked="0"/>
    </xf>
    <xf numFmtId="0" fontId="17" fillId="4" borderId="9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</xf>
    <xf numFmtId="10" fontId="2" fillId="4" borderId="1" xfId="1" applyNumberFormat="1" applyFill="1" applyBorder="1" applyAlignment="1" applyProtection="1">
      <alignment horizontal="center" vertical="center"/>
    </xf>
    <xf numFmtId="10" fontId="2" fillId="4" borderId="10" xfId="1" applyNumberFormat="1" applyFill="1" applyBorder="1" applyAlignment="1" applyProtection="1">
      <alignment horizontal="center" vertical="center"/>
    </xf>
    <xf numFmtId="10" fontId="2" fillId="4" borderId="2" xfId="1" applyNumberFormat="1" applyFill="1" applyBorder="1" applyAlignment="1" applyProtection="1">
      <alignment horizontal="center" vertical="center"/>
    </xf>
    <xf numFmtId="10" fontId="2" fillId="4" borderId="3" xfId="1" applyNumberFormat="1" applyFill="1" applyBorder="1" applyAlignment="1" applyProtection="1">
      <alignment horizontal="center" vertical="center"/>
    </xf>
    <xf numFmtId="10" fontId="2" fillId="4" borderId="0" xfId="1" applyNumberFormat="1" applyFill="1" applyBorder="1" applyAlignment="1" applyProtection="1">
      <alignment horizontal="center" vertical="center"/>
    </xf>
    <xf numFmtId="10" fontId="2" fillId="4" borderId="4" xfId="1" applyNumberFormat="1" applyFill="1" applyBorder="1" applyAlignment="1" applyProtection="1">
      <alignment horizontal="center" vertical="center"/>
    </xf>
    <xf numFmtId="9" fontId="5" fillId="4" borderId="6" xfId="1" applyFont="1" applyFill="1" applyBorder="1" applyAlignment="1" applyProtection="1">
      <alignment horizontal="center"/>
    </xf>
    <xf numFmtId="10" fontId="2" fillId="4" borderId="5" xfId="1" applyNumberFormat="1" applyFill="1" applyBorder="1" applyAlignment="1" applyProtection="1">
      <alignment horizontal="center" vertical="center"/>
    </xf>
    <xf numFmtId="0" fontId="3" fillId="6" borderId="7" xfId="0" applyFont="1" applyFill="1" applyBorder="1" applyAlignment="1" applyProtection="1">
      <alignment horizontal="left"/>
    </xf>
    <xf numFmtId="2" fontId="5" fillId="5" borderId="28" xfId="0" applyNumberFormat="1" applyFont="1" applyFill="1" applyBorder="1" applyAlignment="1" applyProtection="1">
      <alignment horizontal="center"/>
    </xf>
    <xf numFmtId="2" fontId="5" fillId="0" borderId="0" xfId="0" applyNumberFormat="1" applyFont="1" applyFill="1" applyBorder="1" applyAlignment="1" applyProtection="1">
      <alignment horizontal="center"/>
    </xf>
    <xf numFmtId="0" fontId="0" fillId="8" borderId="3" xfId="0" applyFill="1" applyBorder="1" applyAlignment="1" applyProtection="1">
      <alignment horizontal="center"/>
    </xf>
    <xf numFmtId="0" fontId="0" fillId="8" borderId="0" xfId="0" applyFill="1" applyBorder="1" applyAlignment="1" applyProtection="1">
      <alignment horizontal="center"/>
    </xf>
    <xf numFmtId="0" fontId="0" fillId="8" borderId="4" xfId="0" applyFill="1" applyBorder="1" applyAlignment="1" applyProtection="1">
      <alignment horizontal="center"/>
    </xf>
    <xf numFmtId="0" fontId="0" fillId="8" borderId="5" xfId="0" applyFill="1" applyBorder="1" applyAlignment="1" applyProtection="1">
      <alignment horizontal="center"/>
    </xf>
    <xf numFmtId="0" fontId="0" fillId="8" borderId="11" xfId="0" applyFill="1" applyBorder="1" applyAlignment="1" applyProtection="1">
      <alignment horizontal="center"/>
    </xf>
    <xf numFmtId="0" fontId="0" fillId="8" borderId="6" xfId="0" applyFill="1" applyBorder="1" applyAlignment="1" applyProtection="1">
      <alignment horizontal="center"/>
    </xf>
    <xf numFmtId="9" fontId="0" fillId="4" borderId="1" xfId="0" applyNumberFormat="1" applyFill="1" applyBorder="1" applyAlignment="1" applyProtection="1">
      <alignment horizontal="center"/>
    </xf>
    <xf numFmtId="9" fontId="0" fillId="4" borderId="3" xfId="0" applyNumberFormat="1" applyFill="1" applyBorder="1" applyAlignment="1" applyProtection="1">
      <alignment horizontal="center"/>
    </xf>
    <xf numFmtId="9" fontId="0" fillId="4" borderId="5" xfId="0" applyNumberFormat="1" applyFill="1" applyBorder="1" applyAlignment="1" applyProtection="1">
      <alignment horizontal="center"/>
    </xf>
    <xf numFmtId="0" fontId="5" fillId="3" borderId="5" xfId="0" applyFont="1" applyFill="1" applyBorder="1" applyAlignment="1" applyProtection="1">
      <alignment horizontal="center"/>
    </xf>
    <xf numFmtId="2" fontId="5" fillId="3" borderId="11" xfId="0" applyNumberFormat="1" applyFont="1" applyFill="1" applyBorder="1" applyAlignment="1" applyProtection="1">
      <alignment horizontal="center"/>
    </xf>
    <xf numFmtId="0" fontId="5" fillId="4" borderId="14" xfId="0" applyNumberFormat="1" applyFont="1" applyFill="1" applyBorder="1" applyAlignment="1" applyProtection="1">
      <alignment horizontal="center"/>
      <protection locked="0"/>
    </xf>
    <xf numFmtId="0" fontId="5" fillId="4" borderId="0" xfId="0" applyNumberFormat="1" applyFont="1" applyFill="1" applyBorder="1" applyProtection="1">
      <protection locked="0"/>
    </xf>
    <xf numFmtId="0" fontId="0" fillId="4" borderId="4" xfId="0" applyNumberFormat="1" applyFill="1" applyBorder="1" applyProtection="1">
      <protection locked="0"/>
    </xf>
    <xf numFmtId="10" fontId="0" fillId="4" borderId="7" xfId="0" applyNumberFormat="1" applyFill="1" applyBorder="1" applyAlignment="1" applyProtection="1">
      <alignment horizontal="center"/>
    </xf>
    <xf numFmtId="10" fontId="0" fillId="4" borderId="8" xfId="0" applyNumberFormat="1" applyFill="1" applyBorder="1" applyAlignment="1" applyProtection="1">
      <alignment horizontal="center"/>
    </xf>
    <xf numFmtId="10" fontId="0" fillId="4" borderId="9" xfId="0" applyNumberFormat="1" applyFill="1" applyBorder="1" applyAlignment="1" applyProtection="1">
      <alignment horizontal="center"/>
    </xf>
    <xf numFmtId="2" fontId="0" fillId="4" borderId="7" xfId="0" applyNumberFormat="1" applyFill="1" applyBorder="1" applyAlignment="1" applyProtection="1">
      <alignment horizontal="center"/>
    </xf>
    <xf numFmtId="0" fontId="0" fillId="4" borderId="8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/>
    </xf>
    <xf numFmtId="2" fontId="0" fillId="4" borderId="5" xfId="0" applyNumberFormat="1" applyFill="1" applyBorder="1" applyAlignment="1" applyProtection="1">
      <alignment horizontal="center"/>
    </xf>
    <xf numFmtId="2" fontId="0" fillId="4" borderId="11" xfId="0" applyNumberFormat="1" applyFill="1" applyBorder="1" applyAlignment="1" applyProtection="1">
      <alignment horizontal="center"/>
    </xf>
    <xf numFmtId="2" fontId="0" fillId="4" borderId="6" xfId="0" applyNumberFormat="1" applyFill="1" applyBorder="1" applyAlignment="1" applyProtection="1">
      <alignment horizontal="center"/>
    </xf>
    <xf numFmtId="9" fontId="5" fillId="6" borderId="7" xfId="0" applyNumberFormat="1" applyFont="1" applyFill="1" applyBorder="1" applyAlignment="1" applyProtection="1">
      <alignment horizontal="left"/>
      <protection locked="0"/>
    </xf>
    <xf numFmtId="9" fontId="5" fillId="6" borderId="8" xfId="0" applyNumberFormat="1" applyFont="1" applyFill="1" applyBorder="1" applyAlignment="1" applyProtection="1">
      <alignment horizontal="left"/>
      <protection locked="0"/>
    </xf>
    <xf numFmtId="9" fontId="5" fillId="6" borderId="9" xfId="0" applyNumberFormat="1" applyFont="1" applyFill="1" applyBorder="1" applyAlignment="1" applyProtection="1">
      <alignment horizontal="left"/>
      <protection locked="0"/>
    </xf>
    <xf numFmtId="2" fontId="5" fillId="3" borderId="7" xfId="0" applyNumberFormat="1" applyFont="1" applyFill="1" applyBorder="1" applyAlignment="1" applyProtection="1">
      <alignment horizontal="center"/>
    </xf>
    <xf numFmtId="2" fontId="5" fillId="3" borderId="8" xfId="0" applyNumberFormat="1" applyFont="1" applyFill="1" applyBorder="1" applyAlignment="1" applyProtection="1">
      <alignment horizontal="center"/>
    </xf>
    <xf numFmtId="2" fontId="5" fillId="3" borderId="9" xfId="0" applyNumberFormat="1" applyFont="1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3" xfId="0" applyFill="1" applyBorder="1" applyAlignment="1" applyProtection="1">
      <alignment horizontal="center"/>
    </xf>
  </cellXfs>
  <cellStyles count="4">
    <cellStyle name="40% - 着色 1" xfId="3" builtinId="31"/>
    <cellStyle name="百分比" xfId="1" builtinId="5"/>
    <cellStyle name="常规" xfId="0" builtinId="0"/>
    <cellStyle name="超链接" xfId="2" builtinId="8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border outline="0">
        <top style="thin">
          <color theme="4" tint="0.39997558519241921"/>
        </top>
      </border>
    </dxf>
    <dxf>
      <protection locked="0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protection locked="0" hidden="0"/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78" formatCode="0.0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头盔" displayName="头盔" ref="A2:C24" totalsRowShown="0" tableBorderDxfId="62">
  <autoFilter ref="A2:C24"/>
  <tableColumns count="3">
    <tableColumn id="1" name="ID" dataDxfId="61">
      <calculatedColumnFormula array="1">IFERROR(INDEX(装备词条列表!$A$2:$A$5062, SMALL(IF(COUNTIF(非传奇装备!$AL$3:$AL$13, 装备词条列表!$A$2:$A$5062), ROW(装备词条列表!$A$2:$A$5062)-ROW(装备词条列表!$A$2)+1), ROW()-2)), "")</calculatedColumnFormula>
    </tableColumn>
    <tableColumn id="2" name="装备词条" dataDxfId="60">
      <calculatedColumnFormula array="1">IFERROR(INDEX(装备词条列表!$D$2:$D$5062, SMALL(IF(COUNTIF(非传奇装备!$AL$3:$AL$13, 装备词条列表!$A$2:$A$5062), ROW(装备词条列表!$A$2:$A$5062)-ROW(装备词条列表!$A$2)+1), ROW()-2)), "")</calculatedColumnFormula>
    </tableColumn>
    <tableColumn id="3" name="数值" dataDxfId="59">
      <calculatedColumnFormula>INDEX(非传奇装备!$AN$3:$AS$13,MATCH(A3,非传奇装备!$AL$3:$AL$13,0),COUNTIF(A$3:A3,A3)*2)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胸甲" displayName="胸甲" ref="E2:G24" totalsRowShown="0" tableBorderDxfId="58">
  <autoFilter ref="E2:G24"/>
  <tableColumns count="3">
    <tableColumn id="1" name="ID" dataDxfId="57">
      <calculatedColumnFormula array="1">IFERROR(INDEX(装备词条列表!$A$2:$A$5062, SMALL(IF(COUNTIF(非传奇装备!$AT$3:$AT$13, 装备词条列表!$A$2:$A$5062), ROW(装备词条列表!$A$2:$A$5062)-ROW(装备词条列表!$A$2)+1), ROW()-2)), "")</calculatedColumnFormula>
    </tableColumn>
    <tableColumn id="2" name="装备词条">
      <calculatedColumnFormula array="1">IFERROR(INDEX(装备词条列表!$D$2:$D$5062, SMALL(IF(COUNTIF(非传奇装备!$AT$3:$AT$13, 装备词条列表!$A$2:$A$5062), ROW(装备词条列表!$A$2:$A$5062)-ROW(装备词条列表!$A$2)+1), ROW()-2)), "")</calculatedColumnFormula>
    </tableColumn>
    <tableColumn id="3" name="数值" dataDxfId="56">
      <calculatedColumnFormula>INDEX(非传奇装备!$AN$3:$AS$13,MATCH(E3,非传奇装备!$AL$3:$AL$13,0),COUNTIF(E$3:E3,E3)*2)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项链" displayName="项链" ref="A26:C48" totalsRowShown="0" tableBorderDxfId="55">
  <autoFilter ref="A26:C48"/>
  <tableColumns count="3">
    <tableColumn id="1" name="ID">
      <calculatedColumnFormula array="1">IFERROR(INDEX(装备词条列表!$A$2:$A$5062, SMALL(IF(COUNTIF(非传奇装备!$AL$16:$AL$26, 装备词条列表!$A$2:$A$5062), ROW(装备词条列表!$A$2:$A$5062)-ROW(装备词条列表!$A$2)+1), ROW()-26)), "")</calculatedColumnFormula>
    </tableColumn>
    <tableColumn id="2" name="装备词条">
      <calculatedColumnFormula array="1">IFERROR(INDEX(装备词条列表!$D$2:$D$5062, SMALL(IF(COUNTIF(非传奇装备!$AL$16:$AL$26, 装备词条列表!$A$2:$A$5062), ROW(装备词条列表!$A$2:$A$5062)-ROW(装备词条列表!$A$2)+1), ROW()-26)), "")</calculatedColumnFormula>
    </tableColumn>
    <tableColumn id="3" name="数值" dataDxfId="54">
      <calculatedColumnFormula>INDEX(非传奇装备!$AN$16:$AS$26,MATCH(A27,非传奇装备!$AL$16:$AL$26,0),COUNTIF(A$27:A27,A27)*2)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手套" displayName="手套" ref="E26:G48" totalsRowShown="0" tableBorderDxfId="53">
  <autoFilter ref="E26:G48"/>
  <tableColumns count="3">
    <tableColumn id="1" name="ID">
      <calculatedColumnFormula array="1">IFERROR(INDEX(装备词条列表!$A$2:$A$5062, SMALL(IF(COUNTIF(非传奇装备!$AT$16:$AT$26, 装备词条列表!$A$2:$A$5062), ROW(装备词条列表!$A$2:$A$5062)-ROW(装备词条列表!$A$2)+1), ROW()-26)), "")</calculatedColumnFormula>
    </tableColumn>
    <tableColumn id="2" name="装备词条">
      <calculatedColumnFormula array="1">IFERROR(INDEX(装备词条列表!$D$2:$D$5062, SMALL(IF(COUNTIF(非传奇装备!$AT$16:$AT$26, 装备词条列表!$A$2:$A$5062), ROW(装备词条列表!$A$2:$A$5062)-ROW(装备词条列表!$A$2)+1), ROW()-26)), "")</calculatedColumnFormula>
    </tableColumn>
    <tableColumn id="3" name="数值" dataDxfId="52">
      <calculatedColumnFormula>INDEX(非传奇装备!$AN$16:$AS$26,MATCH(E27,非传奇装备!$AL$16:$AL$26,0),COUNTIF(E$27:E27,E27)*2)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腰带" displayName="腰带" ref="A50:C72" totalsRowShown="0" tableBorderDxfId="51">
  <autoFilter ref="A50:C72"/>
  <tableColumns count="3">
    <tableColumn id="1" name="ID">
      <calculatedColumnFormula array="1">IFERROR(INDEX(装备词条列表!$A$2:$A$5062, SMALL(IF(COUNTIF(非传奇装备!$AL$29:$AL$39, 装备词条列表!$A$2:$A$5062), ROW(装备词条列表!$A$2:$A$5062)-ROW(装备词条列表!$A$2)+1), ROW()-50)), "")</calculatedColumnFormula>
    </tableColumn>
    <tableColumn id="2" name="装备词条">
      <calculatedColumnFormula array="1">IFERROR(INDEX(装备词条列表!$D$2:$D$5062, SMALL(IF(COUNTIF(非传奇装备!$AL$29:$AL$39, 装备词条列表!$A$2:$A$5062), ROW(装备词条列表!$A$2:$A$5062)-ROW(装备词条列表!$A$2)+1), ROW()-50)), "")</calculatedColumnFormula>
    </tableColumn>
    <tableColumn id="3" name="数值" dataDxfId="50">
      <calculatedColumnFormula>INDEX(非传奇装备!$AN$29:$AS$39,MATCH(A51,非传奇装备!$AL$29:$AL$39,0),COUNTIF(A$51:A51,A51)*2)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鞋子" displayName="鞋子" ref="E50:G72" totalsRowShown="0" tableBorderDxfId="49">
  <autoFilter ref="E50:G72"/>
  <tableColumns count="3">
    <tableColumn id="1" name="ID">
      <calculatedColumnFormula array="1">IFERROR(INDEX(装备词条列表!$A$2:$A$5062, SMALL(IF(COUNTIF(非传奇装备!$AT$29:$AT$39, 装备词条列表!$A$2:$A$5062), ROW(装备词条列表!$A$2:$A$5062)-ROW(装备词条列表!$A$2)+1), ROW()-50)), "")</calculatedColumnFormula>
    </tableColumn>
    <tableColumn id="2" name="装备词条">
      <calculatedColumnFormula array="1">IFERROR(INDEX(装备词条列表!$D$2:$D$5062, SMALL(IF(COUNTIF(非传奇装备!$AT$29:$AT$39, 装备词条列表!$A$2:$A$5062), ROW(装备词条列表!$A$2:$A$5062)-ROW(装备词条列表!$A$2)+1), ROW()-50)), "")</calculatedColumnFormula>
    </tableColumn>
    <tableColumn id="3" name="数值" dataDxfId="48">
      <calculatedColumnFormula>INDEX(非传奇装备!$AN$29:$AS$39,MATCH(E51,非传奇装备!$AL$29:$AL$39,0),COUNTIF(E$51:E51,E51)*2)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左戒指" displayName="左戒指" ref="A74:C96" totalsRowShown="0" tableBorderDxfId="47">
  <autoFilter ref="A74:C96"/>
  <tableColumns count="3">
    <tableColumn id="1" name="ID">
      <calculatedColumnFormula array="1">IFERROR(INDEX(装备词条列表!$A$2:$A$5062, SMALL(IF(COUNTIF(非传奇装备!$AL$42:$AL$52, 装备词条列表!$A$2:$A$5062), ROW(装备词条列表!$A$2:$A$5062)-ROW(装备词条列表!$A$2)+1), ROW()-74)), "")</calculatedColumnFormula>
    </tableColumn>
    <tableColumn id="2" name="装备词条">
      <calculatedColumnFormula array="1">IFERROR(INDEX(装备词条列表!$D$2:$D$5062, SMALL(IF(COUNTIF(非传奇装备!$AL$42:$AL$52, 装备词条列表!$A$2:$A$5062), ROW(装备词条列表!$A$2:$A$5062)-ROW(装备词条列表!$A$2)+1), ROW()-74)), "")</calculatedColumnFormula>
    </tableColumn>
    <tableColumn id="3" name="数值" dataDxfId="46">
      <calculatedColumnFormula>INDEX(非传奇装备!$AN$42:$AS$52,MATCH(A75,非传奇装备!$AL$42:$AL$52,0),COUNTIF(A$75:A75,A75)*2)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右戒指" displayName="右戒指" ref="E74:G96" totalsRowShown="0" tableBorderDxfId="45">
  <autoFilter ref="E74:G96"/>
  <tableColumns count="3">
    <tableColumn id="1" name="ID">
      <calculatedColumnFormula array="1">IFERROR(INDEX(装备词条列表!$A$2:$A$5062, SMALL(IF(COUNTIF(非传奇装备!$AT$42:$AT$52, 装备词条列表!$A$2:$A$5062), ROW(装备词条列表!$A$2:$A$5062)-ROW(装备词条列表!$A$2)+1), ROW()-74)), "")</calculatedColumnFormula>
    </tableColumn>
    <tableColumn id="2" name="装备词条">
      <calculatedColumnFormula array="1">IFERROR(INDEX(装备词条列表!$D$2:$D$5062, SMALL(IF(COUNTIF(非传奇装备!$AT$42:$AT$52, 装备词条列表!$A$2:$A$5062), ROW(装备词条列表!$A$2:$A$5062)-ROW(装备词条列表!$A$2)+1), ROW()-74)), "")</calculatedColumnFormula>
    </tableColumn>
    <tableColumn id="3" name="数值" dataDxfId="44">
      <calculatedColumnFormula>INDEX(非传奇装备!$AN$42:$AS$52,MATCH(E75,非传奇装备!$AL$42:$AL$52,0),COUNTIF(E$75:E75,E75)*2)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主手" displayName="主手" ref="A98:C120" totalsRowShown="0" tableBorderDxfId="43">
  <autoFilter ref="A98:C120"/>
  <tableColumns count="3">
    <tableColumn id="1" name="ID" dataDxfId="42">
      <calculatedColumnFormula array="1">IFERROR(INDEX(装备词条列表!$A$2:$A$5062, SMALL(IF(COUNTIF(非传奇装备!$AL$55:$AL$65, 装备词条列表!$A$2:$A$5062), ROW(装备词条列表!$A$2:$A$5062)-ROW(装备词条列表!$A$2)+1), ROW()-98)), "")</calculatedColumnFormula>
    </tableColumn>
    <tableColumn id="2" name="装备词条" dataDxfId="41">
      <calculatedColumnFormula array="1">IFERROR(INDEX(装备词条列表!$D$2:$D$5062, SMALL(IF(COUNTIF(非传奇装备!$AL$55:$AL$65, 装备词条列表!$A$2:$A$5062), ROW(装备词条列表!$A$2:$A$5062)-ROW(装备词条列表!$A$2)+1), ROW()-98)), "")</calculatedColumnFormula>
    </tableColumn>
    <tableColumn id="3" name="数值">
      <calculatedColumnFormula>INDEX(非传奇装备!$AN$55:$AS$65,MATCH(A99,非传奇装备!$AL$55:$AL$65,0),COUNTIF(A$99:A99,A99)*2)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副手" displayName="副手" ref="E98:G120" totalsRowShown="0" tableBorderDxfId="40">
  <autoFilter ref="E98:G120"/>
  <tableColumns count="3">
    <tableColumn id="1" name="ID">
      <calculatedColumnFormula array="1">IFERROR(INDEX(装备词条列表!$A$2:$A$5062, SMALL(IF(COUNTIF(非传奇装备!$AT$55:$AT$65, 装备词条列表!$A$2:$A$5062), ROW(装备词条列表!$A$2:$A$5062)-ROW(装备词条列表!$A$2)+1), ROW()-98)), "")</calculatedColumnFormula>
    </tableColumn>
    <tableColumn id="2" name="装备词条" dataDxfId="39">
      <calculatedColumnFormula array="1">IFERROR(INDEX(装备词条列表!$D$2:$D$5062, SMALL(IF(COUNTIF(非传奇装备!$AT$55:$AT$65, 装备词条列表!$A$2:$A$5062), ROW(装备词条列表!$A$2:$A$5062)-ROW(装备词条列表!$A$2)+1), ROW()-98)), "")</calculatedColumnFormula>
    </tableColumn>
    <tableColumn id="3" name="数值" dataDxfId="38">
      <calculatedColumnFormula>INDEX(非传奇装备!$AN$55:$AS$65,MATCH(E99,非传奇装备!$AL$55:$AL$65,0),COUNTIF(E$99:E99,E99)*2)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追忆" displayName="追忆" ref="I2:K24" totalsRowShown="0" headerRowDxfId="37" tableBorderDxfId="36">
  <autoFilter ref="I2:K24"/>
  <tableColumns count="3">
    <tableColumn id="1" name="ID" dataDxfId="35">
      <calculatedColumnFormula array="1">IFERROR(INDEX(追忆词条列表!$R$2:$R$100, SMALL(IF(COUNTIF('追忆，石板，魂烛'!$AA$4:$AA$29, 追忆词条列表!$R$2:$R$100), ROW(追忆词条列表!$R$2:$R$100)-ROW(追忆词条列表!$R$2)+1), ROW()-2)), "")</calculatedColumnFormula>
    </tableColumn>
    <tableColumn id="2" name="词条" dataDxfId="34">
      <calculatedColumnFormula array="1">IFERROR(INDEX(追忆词条列表!$S$2:$S$100, SMALL(IF(COUNTIF('追忆，石板，魂烛'!$AA$4:$AA$29, 追忆词条列表!$R$2:$R$100), ROW(追忆词条列表!$R$2:$R$100)-ROW(追忆词条列表!$R$2)+1), ROW()-2)), "")</calculatedColumnFormula>
    </tableColumn>
    <tableColumn id="3" name="数值" dataDxfId="33">
      <calculatedColumnFormula>SUMIF('追忆，石板，魂烛'!$AA$4:$AA$29,I3,'追忆，石板，魂烛'!$E$4:$E$29)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9" name="魂烛" displayName="魂烛" ref="M2:O48" totalsRowShown="0" headerRowDxfId="32" headerRowBorderDxfId="31" tableBorderDxfId="30">
  <autoFilter ref="M2:O48"/>
  <tableColumns count="3">
    <tableColumn id="1" name="ID">
      <calculatedColumnFormula array="1">IFERROR(INDEX(魂烛词条列表!$A$2:$A$501, SMALL(IF(COUNTIF('追忆，石板，魂烛'!$AA$34:$AA$48, 魂烛词条列表!$A$2:$A$501), ROW(魂烛词条列表!$A$2:$A$501)-ROW(魂烛词条列表!$A$2)+1), ROW()-2)), "")</calculatedColumnFormula>
    </tableColumn>
    <tableColumn id="2" name="词条" dataDxfId="29">
      <calculatedColumnFormula array="1">IFERROR(INDEX(魂烛词条列表!$D$2:$D$501, SMALL(IF(COUNTIF('追忆，石板，魂烛'!$AA$34:$AA$48, 魂烛词条列表!$A$2:$A$501), ROW(魂烛词条列表!$A$2:$A$501)-ROW(魂烛词条列表!$A$2)+1), ROW()-2)), "")</calculatedColumnFormula>
    </tableColumn>
    <tableColumn id="3" name="数值">
      <calculatedColumnFormula array="1">IFERROR(
 (Z3=0)*SUMIF('追忆，石板，魂烛'!$AA$34:$AA$48,M3,'追忆，石板，魂烛'!$AD$34:$AD$48)
+(Z3=1)*(PRODUCT(IF('追忆，石板，魂烛'!$AA$34:$AA$48=M3,'追忆，石板，魂烛'!$AD$34:$AD$48+1))-1),"")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第一天赋板" displayName="第一天赋板" ref="A2:D100" totalsRowShown="0" tableBorderDxfId="28">
  <autoFilter ref="A2:D100"/>
  <tableColumns count="4">
    <tableColumn id="1" name="ID" dataDxfId="27">
      <calculatedColumnFormula array="1">IFERROR(INDEX(天赋词条列表!$A$2:$A$1504, SMALL(IF(COUNTIF(AL$3:AL$47, 天赋词条列表!$A$2:$A$1504), ROW(天赋词条列表!$A$2:$A$1504)-ROW(天赋词条列表!$A$2)+1), ROW()-2)), "")</calculatedColumnFormula>
    </tableColumn>
    <tableColumn id="2" name="等级" dataDxfId="26">
      <calculatedColumnFormula>IFERROR(VLOOKUP(A3,AL:AM,2,FALSE),"")</calculatedColumnFormula>
    </tableColumn>
    <tableColumn id="3" name="天赋词条">
      <calculatedColumnFormula array="1">IFERROR(INDEX(天赋词条列表!$D$2:$D$1504, SMALL(IF(COUNTIF(AL$3:AL$47, 天赋词条列表!$A$2:$A$1504), ROW(天赋词条列表!$A$2:$A$1504)-ROW(天赋词条列表!$A$2)+1), ROW()-2)), "")</calculatedColumnFormula>
    </tableColumn>
    <tableColumn id="4" name="数值" dataDxfId="25">
      <calculatedColumnFormula array="1">IFERROR(
         (AN3=0)*INDEX(天赋词条列表!$E$2:$E$1504, SMALL(IF(COUNTIF(AL$3:AL$47, 天赋词条列表!$A$2:$A$1504), ROW(天赋词条列表!$A$2:$A$1504)-ROW(天赋词条列表!$A$2)+1), ROW()-2))*B3+
         (AN3=1)*((1+INDEX(天赋词条列表!$E$2:$E$1504, SMALL(IF(COUNTIF(AL$3:AL$47, 天赋词条列表!$A$2:$A$1504), ROW(天赋词条列表!$A$2:$A$1504)-ROW(天赋词条列表!$A$2)+1), ROW()-2)))^B3-1),
          "")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" name="第二天赋板" displayName="第二天赋板" ref="G2:J100" totalsRowShown="0" tableBorderDxfId="24">
  <autoFilter ref="G2:J100"/>
  <tableColumns count="4">
    <tableColumn id="1" name="ID" dataDxfId="23">
      <calculatedColumnFormula array="1">IFERROR(INDEX(天赋词条列表!$A$2:$A$1504, SMALL(IF(COUNTIF(AQ$3:AQ$47, 天赋词条列表!$A$2:$A$1504), ROW(天赋词条列表!$A$2:$A$1504)-ROW(天赋词条列表!$A$2)+1), ROW()-2)), "")</calculatedColumnFormula>
    </tableColumn>
    <tableColumn id="2" name="等级" dataDxfId="22">
      <calculatedColumnFormula>IFERROR(VLOOKUP(G3,AQ:AR,2,FALSE),"")</calculatedColumnFormula>
    </tableColumn>
    <tableColumn id="3" name="天赋词条">
      <calculatedColumnFormula array="1">IFERROR(INDEX(天赋词条列表!$D$2:$D$1504, SMALL(IF(COUNTIF(AQ$3:AQ$47, 天赋词条列表!$A$2:$A$1504), ROW(天赋词条列表!$A$2:$A$1504)-ROW(天赋词条列表!$A$2)+1), ROW()-2)), "")</calculatedColumnFormula>
    </tableColumn>
    <tableColumn id="4" name="数值" dataDxfId="21">
      <calculatedColumnFormula array="1">IFERROR(
        (AS3=0)*INDEX(天赋词条列表!$E$2:$E$1504, SMALL(IF(COUNTIF(AQ$3:AQ$47, 天赋词条列表!$A$2:$A$1504), ROW(天赋词条列表!$A$2:$A$1504)-ROW(天赋词条列表!$A$2)+1), ROW()-2))*H3+
        (AS3=1)*((1+INDEX(天赋词条列表!$E$2:$E$1504, SMALL(IF(COUNTIF(AQ$3:AQ$47, 天赋词条列表!$A$2:$A$1504), ROW(天赋词条列表!$A$2:$A$1504)-ROW(天赋词条列表!$A$2)+1), ROW()-2)))^H3-1),
          "")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4" name="第三天赋板" displayName="第三天赋板" ref="L2:O100" totalsRowShown="0" tableBorderDxfId="20">
  <autoFilter ref="L2:O100"/>
  <tableColumns count="4">
    <tableColumn id="1" name="ID" dataDxfId="19">
      <calculatedColumnFormula array="1">IFERROR(INDEX(天赋词条列表!$A$2:$A$1504, SMALL(IF(COUNTIF(AV$3:AV$47, 天赋词条列表!$A$2:$A$1504), ROW(天赋词条列表!$A$2:$A$1504)-ROW(天赋词条列表!$A$2)+1), ROW()-2)), "")</calculatedColumnFormula>
    </tableColumn>
    <tableColumn id="2" name="等级" dataDxfId="18">
      <calculatedColumnFormula>IFERROR(VLOOKUP(L3,AV:AW,2,FALSE),"")</calculatedColumnFormula>
    </tableColumn>
    <tableColumn id="3" name="天赋词条">
      <calculatedColumnFormula array="1">IFERROR(INDEX(天赋词条列表!$D$2:$D$1504, SMALL(IF(COUNTIF(AV$3:AV$47, 天赋词条列表!$A$2:$A$1504), ROW(天赋词条列表!$A$2:$A$1504)-ROW(天赋词条列表!$A$2)+1), ROW()-2)), "")</calculatedColumnFormula>
    </tableColumn>
    <tableColumn id="4" name="数值" dataDxfId="17">
      <calculatedColumnFormula array="1">IFERROR(
         (AX3=0)*INDEX(天赋词条列表!$E$2:$E$1504, SMALL(IF(COUNTIF(AV$3:AV$47, 天赋词条列表!$A$2:$A$1504), ROW(天赋词条列表!$A$2:$A$1504)-ROW(天赋词条列表!$A$2)+1), ROW()-2))*M3+
         (AX3=1)*((1+INDEX(天赋词条列表!$E$2:$E$1504, SMALL(IF(COUNTIF(AV$3:AV$47, 天赋词条列表!$A$2:$A$1504), ROW(天赋词条列表!$A$2:$A$1504)-ROW(天赋词条列表!$A$2)+1), ROW()-2)))^M3-1),
        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" name="神格石板" displayName="神格石板" ref="Q2:T100" totalsRowShown="0" tableBorderDxfId="16">
  <autoFilter ref="Q2:T100"/>
  <tableColumns count="4">
    <tableColumn id="1" name="ID" dataDxfId="15">
      <calculatedColumnFormula array="1">IFERROR(INDEX(天赋词条列表!$A$2:$A$1504, SMALL(IF(COUNTIF('追忆，石板，魂烛'!L$2:L$71, 天赋词条列表!$A$2:$A$1504), ROW(天赋词条列表!$A$2:$A$1504)-ROW(天赋词条列表!$A$2)+1), ROW()-2)), "")</calculatedColumnFormula>
    </tableColumn>
    <tableColumn id="2" name="等级">
      <calculatedColumnFormula>IF(Q3&lt;&gt;"",COUNTIF('追忆，石板，魂烛'!$L$2:$L$71,Q3),"")</calculatedColumnFormula>
    </tableColumn>
    <tableColumn id="3" name="天赋词条" dataDxfId="14">
      <calculatedColumnFormula array="1">IFERROR(INDEX(天赋词条列表!$D$2:$D$1504, SMALL(IF(COUNTIF('追忆，石板，魂烛'!$L$2:$L$71, 天赋词条列表!$A$2:$A$1504), ROW(天赋词条列表!$A$2:$A$1504)-ROW(天赋词条列表!$A$2)+1), ROW()-2)), "")</calculatedColumnFormula>
    </tableColumn>
    <tableColumn id="4" name="数值" dataDxfId="13">
      <calculatedColumnFormula array="1">IFERROR(
        (BC3=0)*INDEX(天赋词条列表!$E$2:$E$1504, SMALL(IF(COUNTIF('追忆，石板，魂烛'!$L$2:$L$71, 天赋词条列表!$A$2:$A$1504), ROW(天赋词条列表!$A$2:$A$1504)-ROW(天赋词条列表!$A$2)+1), ROW()-2))*R3+
        (BC3=1)*((1+INDEX(天赋词条列表!$E$2:$E$1504, SMALL(IF(COUNTIF('追忆，石板，魂烛'!$L$2:$L$71, 天赋词条列表!$A$2:$A$1504), ROW(天赋词条列表!$A$2:$A$1504)-ROW(天赋词条列表!$A$2)+1), ROW()-2)))^R3-1),
          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词条手动添加" displayName="词条手动添加" ref="A1:C100" totalsRowShown="0" headerRowDxfId="12" dataDxfId="10" headerRowBorderDxfId="11" tableBorderDxfId="9">
  <autoFilter ref="A1:C100"/>
  <tableColumns count="3">
    <tableColumn id="1" name="ID" dataDxfId="8"/>
    <tableColumn id="2" name="词条" dataDxfId="7"/>
    <tableColumn id="3" name="数值" dataDxfId="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6" name="属性二级汇总" displayName="属性二级汇总" ref="A1:H1000" totalsRowShown="0">
  <autoFilter ref="A1:H1000"/>
  <tableColumns count="8">
    <tableColumn id="1" name="ID">
      <calculatedColumnFormula>IFERROR(INDEX(CHOOSE(
    MATCH(ROW(A1)-1,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ROW(A1)-INDEX($S$2:$S$18, MATCH(ROW(A1)-1, $S$2:$S$18,1))
),"")</calculatedColumnFormula>
    </tableColumn>
    <tableColumn id="2" name="词条" dataDxfId="5">
      <calculatedColumnFormula>IF(A2&lt;&gt;"",INDEX(CHOOSE(
    MATCH(ROW(A1)-1,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ROW(A1)-INDEX($S$2:$S$18, MATCH(ROW(A1)-1, $S$2:$S$18,1))
),"")</calculatedColumnFormula>
    </tableColumn>
    <tableColumn id="3" name="数值" dataDxfId="4">
      <calculatedColumnFormula>VALUE(IF(A2&lt;&gt;"",INDEX(CHOOSE(
    MATCH(ROW(A1)-1,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ROW(A1)-INDEX($S$2:$S$18, MATCH(ROW(A1)-1, $S$2:$S$18,1))
),""))</calculatedColumnFormula>
    </tableColumn>
    <tableColumn id="4" name="来源">
      <calculatedColumnFormula>IF(A2&lt;&gt;"",INDEX($Q$2:$Q$18, MATCH(ROW(A1)-1, $S$2:$S$18, 1)),"")</calculatedColumnFormula>
    </tableColumn>
    <tableColumn id="5" name="统合词条" dataDxfId="3">
      <calculatedColumnFormula>INDEX(词条统合定义列表!$C$2:$C$1031,MATCH(属性二级汇总[[#This Row],[词条]],词条统合定义列表!$B$2:$B$1031,0))</calculatedColumnFormula>
    </tableColumn>
    <tableColumn id="6" name="条件ID" dataDxfId="2">
      <calculatedColumnFormula>INDEX(词条统合定义列表!$D$2:$D$1031,MATCH(属性二级汇总[[#This Row],[词条]],词条统合定义列表!$B$2:$B$1031,0))</calculatedColumnFormula>
    </tableColumn>
    <tableColumn id="7" name="计算模式" dataDxfId="1">
      <calculatedColumnFormula>INDEX(词条统合定义列表!$E$2:$E$1031,MATCH(属性二级汇总[[#This Row],[词条]],词条统合定义列表!$B$2:$B$1031,0))</calculatedColumnFormula>
    </tableColumn>
    <tableColumn id="8" name="标签" dataDxfId="0">
      <calculatedColumnFormula>INDEX(词条统合定义列表!$F$2:$F$1031,MATCH(属性二级汇总[[#This Row],[词条]],词条统合定义列表!$B$2:$B$1031,0))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bilibili.com/435237923" TargetMode="External"/><Relationship Id="rId2" Type="http://schemas.openxmlformats.org/officeDocument/2006/relationships/hyperlink" Target="https://pan.baidu.com/s/1p6u1jtx_WCqvRpMeLofqhQ?pwd=vf45" TargetMode="External"/><Relationship Id="rId1" Type="http://schemas.openxmlformats.org/officeDocument/2006/relationships/hyperlink" Target="https://share.weiyun.com/m9eqgQU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tabSelected="1" zoomScale="130" zoomScaleNormal="130" workbookViewId="0"/>
  </sheetViews>
  <sheetFormatPr defaultRowHeight="14"/>
  <cols>
    <col min="1" max="16384" width="8.7265625" style="3"/>
  </cols>
  <sheetData>
    <row r="1" spans="1:13" ht="17.5">
      <c r="L1" s="21" t="s">
        <v>297</v>
      </c>
    </row>
    <row r="2" spans="1:13" ht="17.5">
      <c r="L2" s="21" t="s">
        <v>298</v>
      </c>
    </row>
    <row r="3" spans="1:13">
      <c r="B3" s="254" t="s">
        <v>0</v>
      </c>
      <c r="C3" s="254"/>
      <c r="D3" s="254" t="s">
        <v>1</v>
      </c>
      <c r="E3" s="254"/>
      <c r="F3" s="254"/>
      <c r="G3" s="254"/>
      <c r="H3" s="254"/>
      <c r="I3" s="254"/>
      <c r="J3" s="254"/>
    </row>
    <row r="4" spans="1:13" ht="30" customHeight="1">
      <c r="A4" s="3" t="s">
        <v>2</v>
      </c>
      <c r="B4" s="261" t="s">
        <v>5004</v>
      </c>
      <c r="C4" s="261"/>
      <c r="D4" s="262" t="s">
        <v>5021</v>
      </c>
      <c r="E4" s="261"/>
      <c r="F4" s="261"/>
      <c r="G4" s="261"/>
      <c r="H4" s="261"/>
      <c r="I4" s="261"/>
      <c r="J4" s="261"/>
    </row>
    <row r="5" spans="1:13" ht="29.5" customHeight="1">
      <c r="B5" s="261" t="s">
        <v>4894</v>
      </c>
      <c r="C5" s="261"/>
      <c r="D5" s="262" t="s">
        <v>4895</v>
      </c>
      <c r="E5" s="261"/>
      <c r="F5" s="261"/>
      <c r="G5" s="261"/>
      <c r="H5" s="261"/>
      <c r="I5" s="261"/>
      <c r="J5" s="261"/>
    </row>
    <row r="6" spans="1:13" ht="29.5" customHeight="1">
      <c r="B6" s="261" t="s">
        <v>4015</v>
      </c>
      <c r="C6" s="261"/>
      <c r="D6" s="262" t="s">
        <v>4142</v>
      </c>
      <c r="E6" s="261"/>
      <c r="F6" s="261"/>
      <c r="G6" s="261"/>
      <c r="H6" s="261"/>
      <c r="I6" s="261"/>
      <c r="J6" s="261"/>
    </row>
    <row r="7" spans="1:13" ht="42" customHeight="1">
      <c r="B7" s="261" t="s">
        <v>3644</v>
      </c>
      <c r="C7" s="261"/>
      <c r="D7" s="262" t="s">
        <v>3645</v>
      </c>
      <c r="E7" s="261"/>
      <c r="F7" s="261"/>
      <c r="G7" s="261"/>
      <c r="H7" s="261"/>
      <c r="I7" s="261"/>
      <c r="J7" s="261"/>
      <c r="L7" s="3" t="s">
        <v>299</v>
      </c>
    </row>
    <row r="8" spans="1:13">
      <c r="B8" s="255" t="s">
        <v>1737</v>
      </c>
      <c r="C8" s="256"/>
      <c r="D8" s="257" t="s">
        <v>1736</v>
      </c>
      <c r="E8" s="258"/>
      <c r="F8" s="258"/>
      <c r="G8" s="258"/>
      <c r="H8" s="258"/>
      <c r="I8" s="258"/>
      <c r="J8" s="259"/>
    </row>
    <row r="9" spans="1:13">
      <c r="B9" s="255" t="s">
        <v>1734</v>
      </c>
      <c r="C9" s="256"/>
      <c r="D9" s="255" t="s">
        <v>3</v>
      </c>
      <c r="E9" s="260"/>
      <c r="F9" s="260"/>
      <c r="G9" s="260"/>
      <c r="H9" s="260"/>
      <c r="I9" s="260"/>
      <c r="J9" s="256"/>
      <c r="L9" s="3" t="s">
        <v>300</v>
      </c>
      <c r="M9" s="17" t="s">
        <v>301</v>
      </c>
    </row>
    <row r="10" spans="1:13">
      <c r="M10" s="3" t="s">
        <v>294</v>
      </c>
    </row>
    <row r="12" spans="1:13">
      <c r="L12" s="3" t="s">
        <v>302</v>
      </c>
      <c r="M12" s="17" t="s">
        <v>293</v>
      </c>
    </row>
    <row r="19" spans="12:13">
      <c r="L19" s="3" t="s">
        <v>295</v>
      </c>
      <c r="M19" s="3" t="s">
        <v>303</v>
      </c>
    </row>
    <row r="20" spans="12:13">
      <c r="L20" s="3" t="s">
        <v>304</v>
      </c>
      <c r="M20" s="17" t="s">
        <v>296</v>
      </c>
    </row>
  </sheetData>
  <sheetProtection algorithmName="SHA-512" hashValue="JlzQbUknIvVAJ68yAf2a16AuZ3YlepNbaHHOEKiXn/yO4RMG7IGG/vQKCjPA3cY3s2thoBExU3qdbSGXRClAag==" saltValue="tpm4sfD35mnfNPL7Pqv8kg==" spinCount="100000" sheet="1" objects="1" scenarios="1"/>
  <mergeCells count="14">
    <mergeCell ref="B3:C3"/>
    <mergeCell ref="D3:J3"/>
    <mergeCell ref="B8:C8"/>
    <mergeCell ref="D8:J8"/>
    <mergeCell ref="B9:C9"/>
    <mergeCell ref="D9:J9"/>
    <mergeCell ref="B7:C7"/>
    <mergeCell ref="D7:J7"/>
    <mergeCell ref="B6:C6"/>
    <mergeCell ref="D6:J6"/>
    <mergeCell ref="B5:C5"/>
    <mergeCell ref="D5:J5"/>
    <mergeCell ref="B4:C4"/>
    <mergeCell ref="D4:J4"/>
  </mergeCells>
  <phoneticPr fontId="1" type="noConversion"/>
  <hyperlinks>
    <hyperlink ref="M12" r:id="rId1"/>
    <hyperlink ref="M9" r:id="rId2"/>
    <hyperlink ref="M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AN220"/>
  <sheetViews>
    <sheetView zoomScale="145" zoomScaleNormal="145" workbookViewId="0">
      <selection sqref="A1:L2"/>
    </sheetView>
  </sheetViews>
  <sheetFormatPr defaultColWidth="3.6328125" defaultRowHeight="14" customHeight="1"/>
  <cols>
    <col min="1" max="38" width="3.6328125" style="20" customWidth="1"/>
    <col min="39" max="16384" width="3.6328125" style="20"/>
  </cols>
  <sheetData>
    <row r="1" spans="1:23" s="160" customFormat="1" ht="14" customHeight="1">
      <c r="A1" s="306" t="s">
        <v>23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</row>
    <row r="2" spans="1:23" s="161" customFormat="1" ht="14" customHeight="1" thickBot="1">
      <c r="A2" s="308"/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</row>
    <row r="4" spans="1:23" ht="14" customHeight="1">
      <c r="B4" s="19" t="s">
        <v>24</v>
      </c>
      <c r="W4" s="19" t="s">
        <v>292</v>
      </c>
    </row>
    <row r="5" spans="1:23" ht="14" customHeight="1">
      <c r="C5" s="20" t="s">
        <v>25</v>
      </c>
      <c r="W5" s="17" t="s">
        <v>4739</v>
      </c>
    </row>
    <row r="6" spans="1:23" ht="14" customHeight="1"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W6" s="17" t="s">
        <v>4740</v>
      </c>
    </row>
    <row r="7" spans="1:23" ht="14" customHeight="1">
      <c r="C7" s="11" t="s">
        <v>27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W7" s="17" t="s">
        <v>4741</v>
      </c>
    </row>
    <row r="8" spans="1:23" ht="14" customHeight="1">
      <c r="C8" s="12" t="s">
        <v>28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W8" s="17" t="s">
        <v>4742</v>
      </c>
    </row>
    <row r="9" spans="1:23" ht="14" customHeight="1">
      <c r="C9" s="9" t="s">
        <v>29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W9" s="17" t="s">
        <v>4743</v>
      </c>
    </row>
    <row r="10" spans="1:23" ht="14" customHeight="1">
      <c r="C10" s="16" t="s">
        <v>30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W10" s="17" t="s">
        <v>4744</v>
      </c>
    </row>
    <row r="11" spans="1:23" ht="14" customHeight="1">
      <c r="W11" s="17" t="s">
        <v>4745</v>
      </c>
    </row>
    <row r="12" spans="1:23" ht="14" customHeight="1">
      <c r="W12" s="17" t="s">
        <v>4746</v>
      </c>
    </row>
    <row r="13" spans="1:23" ht="14" customHeight="1">
      <c r="W13" s="17" t="s">
        <v>12</v>
      </c>
    </row>
    <row r="14" spans="1:23" ht="14" customHeight="1" thickBot="1">
      <c r="B14" s="20" t="s">
        <v>4</v>
      </c>
      <c r="W14" s="17" t="s">
        <v>4747</v>
      </c>
    </row>
    <row r="15" spans="1:23" ht="14" customHeight="1">
      <c r="B15" s="271" t="s">
        <v>31</v>
      </c>
      <c r="C15" s="264"/>
      <c r="D15" s="264"/>
      <c r="E15" s="265"/>
      <c r="F15" s="271" t="s">
        <v>32</v>
      </c>
      <c r="G15" s="264"/>
      <c r="H15" s="264"/>
      <c r="I15" s="265"/>
      <c r="W15" s="17" t="s">
        <v>4748</v>
      </c>
    </row>
    <row r="16" spans="1:23" ht="14" customHeight="1" thickBot="1">
      <c r="B16" s="296">
        <v>0.5</v>
      </c>
      <c r="C16" s="295"/>
      <c r="D16" s="295"/>
      <c r="E16" s="297"/>
      <c r="F16" s="350">
        <v>0.1</v>
      </c>
      <c r="G16" s="295"/>
      <c r="H16" s="295"/>
      <c r="I16" s="297"/>
      <c r="W16" s="17" t="s">
        <v>4749</v>
      </c>
    </row>
    <row r="17" spans="2:40" ht="14" customHeight="1">
      <c r="B17" s="284" t="s">
        <v>33</v>
      </c>
      <c r="C17" s="264"/>
      <c r="D17" s="264"/>
      <c r="E17" s="287" t="s">
        <v>34</v>
      </c>
      <c r="F17" s="264"/>
      <c r="G17" s="264"/>
      <c r="H17" s="376" t="s">
        <v>35</v>
      </c>
      <c r="I17" s="264"/>
      <c r="J17" s="264"/>
      <c r="K17" s="265"/>
      <c r="L17" s="271" t="s">
        <v>36</v>
      </c>
      <c r="M17" s="264"/>
      <c r="N17" s="264"/>
      <c r="O17" s="265"/>
      <c r="R17" s="111"/>
      <c r="W17" s="17" t="s">
        <v>4750</v>
      </c>
    </row>
    <row r="18" spans="2:40" ht="14" customHeight="1" thickBot="1">
      <c r="B18" s="294" t="s">
        <v>33</v>
      </c>
      <c r="C18" s="295"/>
      <c r="D18" s="295"/>
      <c r="E18" s="374" t="s">
        <v>37</v>
      </c>
      <c r="F18" s="295"/>
      <c r="G18" s="295"/>
      <c r="H18" s="377">
        <v>20</v>
      </c>
      <c r="I18" s="295"/>
      <c r="J18" s="295"/>
      <c r="K18" s="297"/>
      <c r="L18" s="375">
        <f>IF(E18="⚪",IF(LEFT(B18,2)="精密",15%,0%)+H18*0.5%,0)</f>
        <v>0.1</v>
      </c>
      <c r="M18" s="313"/>
      <c r="N18" s="313"/>
      <c r="O18" s="312"/>
      <c r="W18" s="17" t="s">
        <v>4751</v>
      </c>
    </row>
    <row r="19" spans="2:40" ht="14" customHeight="1">
      <c r="B19" s="314" t="s">
        <v>38</v>
      </c>
      <c r="C19" s="313"/>
      <c r="D19" s="313"/>
      <c r="E19" s="324" t="s">
        <v>34</v>
      </c>
      <c r="F19" s="313"/>
      <c r="G19" s="313"/>
      <c r="H19" s="378" t="s">
        <v>35</v>
      </c>
      <c r="I19" s="313"/>
      <c r="J19" s="313"/>
      <c r="K19" s="312"/>
      <c r="L19" s="347" t="s">
        <v>39</v>
      </c>
      <c r="M19" s="313"/>
      <c r="N19" s="313"/>
      <c r="O19" s="312"/>
      <c r="W19" s="17" t="s">
        <v>18</v>
      </c>
    </row>
    <row r="20" spans="2:40" ht="14" customHeight="1" thickBot="1">
      <c r="B20" s="294" t="s">
        <v>38</v>
      </c>
      <c r="C20" s="295"/>
      <c r="D20" s="295"/>
      <c r="E20" s="374" t="s">
        <v>43</v>
      </c>
      <c r="F20" s="295"/>
      <c r="G20" s="295"/>
      <c r="H20" s="377">
        <v>20</v>
      </c>
      <c r="I20" s="295"/>
      <c r="J20" s="295"/>
      <c r="K20" s="297"/>
      <c r="L20" s="375">
        <f>IF(E20="⚪",IF(LEFT(B20,2)="精密",-60.5%,-70.25%)+(IF(LEFT(B20,2)="精密",0.5%,0.25%)*H20),0)</f>
        <v>0</v>
      </c>
      <c r="M20" s="313"/>
      <c r="N20" s="313"/>
      <c r="O20" s="312"/>
      <c r="W20" s="17" t="s">
        <v>19</v>
      </c>
    </row>
    <row r="21" spans="2:40" ht="14" customHeight="1">
      <c r="B21" s="369" t="s">
        <v>40</v>
      </c>
      <c r="C21" s="264"/>
      <c r="D21" s="264"/>
      <c r="E21" s="287" t="s">
        <v>34</v>
      </c>
      <c r="F21" s="264"/>
      <c r="G21" s="264"/>
      <c r="H21" s="263" t="s">
        <v>41</v>
      </c>
      <c r="I21" s="264"/>
      <c r="J21" s="264"/>
      <c r="K21" s="265"/>
      <c r="L21" s="347" t="s">
        <v>42</v>
      </c>
      <c r="M21" s="313"/>
      <c r="N21" s="313"/>
      <c r="O21" s="312"/>
      <c r="W21" s="17" t="s">
        <v>20</v>
      </c>
    </row>
    <row r="22" spans="2:40" ht="14" customHeight="1" thickBot="1">
      <c r="B22" s="370"/>
      <c r="C22" s="313"/>
      <c r="D22" s="313"/>
      <c r="E22" s="371" t="s">
        <v>43</v>
      </c>
      <c r="F22" s="301"/>
      <c r="G22" s="301"/>
      <c r="H22" s="372">
        <v>3</v>
      </c>
      <c r="I22" s="301"/>
      <c r="J22" s="301"/>
      <c r="K22" s="303"/>
      <c r="L22" s="373">
        <f>IF(E22="⚪",POWER(0.95,H22),1)</f>
        <v>1</v>
      </c>
      <c r="M22" s="267"/>
      <c r="N22" s="267"/>
      <c r="O22" s="268"/>
      <c r="W22" s="17" t="s">
        <v>21</v>
      </c>
    </row>
    <row r="23" spans="2:40" ht="14" customHeight="1">
      <c r="B23" s="271" t="s">
        <v>44</v>
      </c>
      <c r="C23" s="264"/>
      <c r="D23" s="265"/>
      <c r="E23" s="271" t="s">
        <v>45</v>
      </c>
      <c r="F23" s="264"/>
      <c r="G23" s="265"/>
      <c r="H23" s="271" t="s">
        <v>46</v>
      </c>
      <c r="I23" s="264"/>
      <c r="J23" s="264"/>
      <c r="K23" s="265"/>
      <c r="L23" s="271" t="s">
        <v>47</v>
      </c>
      <c r="M23" s="264"/>
      <c r="N23" s="264"/>
      <c r="O23" s="265"/>
      <c r="W23" s="17" t="s">
        <v>22</v>
      </c>
    </row>
    <row r="24" spans="2:40" ht="14" customHeight="1" thickBot="1">
      <c r="B24" s="351">
        <f>B16/(1+F16+L18)/(1+L20)*L22</f>
        <v>0.41666666666666663</v>
      </c>
      <c r="C24" s="267"/>
      <c r="D24" s="268"/>
      <c r="E24" s="321" t="str">
        <f>IF(E20="⚪","生命","魔力")</f>
        <v>魔力</v>
      </c>
      <c r="F24" s="267"/>
      <c r="G24" s="268"/>
      <c r="H24" s="350">
        <v>0.24990000000000001</v>
      </c>
      <c r="I24" s="295"/>
      <c r="J24" s="295"/>
      <c r="K24" s="297"/>
      <c r="L24" s="320">
        <f>ROUNDUP(B16/H24/(1+L20)*L22-1-L18,2)</f>
        <v>0.91</v>
      </c>
      <c r="M24" s="267"/>
      <c r="N24" s="267"/>
      <c r="O24" s="268"/>
    </row>
    <row r="28" spans="2:40" ht="14" customHeight="1" thickBot="1">
      <c r="B28" s="20" t="s">
        <v>5</v>
      </c>
      <c r="F28" s="20" t="s">
        <v>48</v>
      </c>
      <c r="W28" s="20" t="s">
        <v>49</v>
      </c>
    </row>
    <row r="29" spans="2:40" ht="14" customHeight="1" thickBot="1">
      <c r="B29" s="367" t="s">
        <v>50</v>
      </c>
      <c r="C29" s="270"/>
      <c r="D29" s="270"/>
      <c r="E29" s="270"/>
      <c r="F29" s="270"/>
      <c r="G29" s="270"/>
      <c r="H29" s="270"/>
      <c r="I29" s="270"/>
      <c r="J29" s="270"/>
      <c r="K29" s="270"/>
      <c r="L29" s="270"/>
      <c r="M29" s="270"/>
      <c r="N29" s="270"/>
      <c r="O29" s="270"/>
      <c r="P29" s="270"/>
      <c r="Q29" s="270"/>
      <c r="R29" s="270"/>
      <c r="S29" s="283"/>
      <c r="W29" s="367" t="s">
        <v>50</v>
      </c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70"/>
      <c r="AI29" s="270"/>
      <c r="AJ29" s="270"/>
      <c r="AK29" s="270"/>
      <c r="AL29" s="270"/>
      <c r="AM29" s="270"/>
      <c r="AN29" s="283"/>
    </row>
    <row r="30" spans="2:40" ht="14" customHeight="1">
      <c r="B30" s="271" t="s">
        <v>51</v>
      </c>
      <c r="C30" s="264"/>
      <c r="D30" s="264"/>
      <c r="E30" s="264"/>
      <c r="F30" s="264"/>
      <c r="G30" s="265"/>
      <c r="H30" s="271" t="s">
        <v>52</v>
      </c>
      <c r="I30" s="264"/>
      <c r="J30" s="264"/>
      <c r="K30" s="264"/>
      <c r="L30" s="264"/>
      <c r="M30" s="265"/>
      <c r="N30" s="311"/>
      <c r="O30" s="313"/>
      <c r="P30" s="313"/>
      <c r="Q30" s="313"/>
      <c r="R30" s="313"/>
      <c r="S30" s="312"/>
      <c r="W30" s="271" t="s">
        <v>53</v>
      </c>
      <c r="X30" s="264"/>
      <c r="Y30" s="264"/>
      <c r="Z30" s="264"/>
      <c r="AA30" s="264"/>
      <c r="AB30" s="265"/>
      <c r="AC30" s="271" t="s">
        <v>54</v>
      </c>
      <c r="AD30" s="264"/>
      <c r="AE30" s="264"/>
      <c r="AF30" s="264"/>
      <c r="AG30" s="264"/>
      <c r="AH30" s="265"/>
      <c r="AI30" s="271" t="s">
        <v>55</v>
      </c>
      <c r="AJ30" s="264"/>
      <c r="AK30" s="264"/>
      <c r="AL30" s="264"/>
      <c r="AM30" s="264"/>
      <c r="AN30" s="265"/>
    </row>
    <row r="31" spans="2:40" ht="14" customHeight="1" thickBot="1">
      <c r="B31" s="368">
        <v>178</v>
      </c>
      <c r="C31" s="301"/>
      <c r="D31" s="301"/>
      <c r="E31" s="301"/>
      <c r="F31" s="301"/>
      <c r="G31" s="303"/>
      <c r="H31" s="368">
        <v>178</v>
      </c>
      <c r="I31" s="301"/>
      <c r="J31" s="301"/>
      <c r="K31" s="301"/>
      <c r="L31" s="301"/>
      <c r="M31" s="303"/>
      <c r="N31" s="311"/>
      <c r="O31" s="313"/>
      <c r="P31" s="313"/>
      <c r="Q31" s="313"/>
      <c r="R31" s="313"/>
      <c r="S31" s="312"/>
      <c r="W31" s="318">
        <v>108</v>
      </c>
      <c r="X31" s="295"/>
      <c r="Y31" s="295"/>
      <c r="Z31" s="295"/>
      <c r="AA31" s="295"/>
      <c r="AB31" s="297"/>
      <c r="AC31" s="318">
        <v>138</v>
      </c>
      <c r="AD31" s="295"/>
      <c r="AE31" s="295"/>
      <c r="AF31" s="295"/>
      <c r="AG31" s="295"/>
      <c r="AH31" s="297"/>
      <c r="AI31" s="329">
        <v>0</v>
      </c>
      <c r="AJ31" s="295"/>
      <c r="AK31" s="295"/>
      <c r="AL31" s="295"/>
      <c r="AM31" s="295"/>
      <c r="AN31" s="297"/>
    </row>
    <row r="32" spans="2:40" ht="14" customHeight="1">
      <c r="B32" s="271" t="s">
        <v>53</v>
      </c>
      <c r="C32" s="264"/>
      <c r="D32" s="264"/>
      <c r="E32" s="264"/>
      <c r="F32" s="264"/>
      <c r="G32" s="265"/>
      <c r="H32" s="271" t="s">
        <v>54</v>
      </c>
      <c r="I32" s="264"/>
      <c r="J32" s="264"/>
      <c r="K32" s="264"/>
      <c r="L32" s="264"/>
      <c r="M32" s="265"/>
      <c r="N32" s="271" t="s">
        <v>55</v>
      </c>
      <c r="O32" s="264"/>
      <c r="P32" s="264"/>
      <c r="Q32" s="264"/>
      <c r="R32" s="264"/>
      <c r="S32" s="265"/>
      <c r="W32" s="271" t="s">
        <v>56</v>
      </c>
      <c r="X32" s="264"/>
      <c r="Y32" s="264"/>
      <c r="Z32" s="264"/>
      <c r="AA32" s="264"/>
      <c r="AB32" s="265"/>
      <c r="AC32" s="271" t="s">
        <v>57</v>
      </c>
      <c r="AD32" s="264"/>
      <c r="AE32" s="264"/>
      <c r="AF32" s="264"/>
      <c r="AG32" s="264"/>
      <c r="AH32" s="265"/>
      <c r="AI32" s="311"/>
      <c r="AJ32" s="313"/>
      <c r="AK32" s="313"/>
      <c r="AL32" s="313"/>
      <c r="AM32" s="313"/>
      <c r="AN32" s="312"/>
    </row>
    <row r="33" spans="2:40" ht="14" customHeight="1" thickBot="1">
      <c r="B33" s="318">
        <v>49</v>
      </c>
      <c r="C33" s="295"/>
      <c r="D33" s="295"/>
      <c r="E33" s="295"/>
      <c r="F33" s="295"/>
      <c r="G33" s="297"/>
      <c r="H33" s="318">
        <v>59</v>
      </c>
      <c r="I33" s="295"/>
      <c r="J33" s="295"/>
      <c r="K33" s="295"/>
      <c r="L33" s="295"/>
      <c r="M33" s="297"/>
      <c r="N33" s="329">
        <v>1.3</v>
      </c>
      <c r="O33" s="295"/>
      <c r="P33" s="295"/>
      <c r="Q33" s="295"/>
      <c r="R33" s="295"/>
      <c r="S33" s="297"/>
      <c r="W33" s="318">
        <v>0</v>
      </c>
      <c r="X33" s="295"/>
      <c r="Y33" s="295"/>
      <c r="Z33" s="295"/>
      <c r="AA33" s="295"/>
      <c r="AB33" s="297"/>
      <c r="AC33" s="318">
        <v>0</v>
      </c>
      <c r="AD33" s="295"/>
      <c r="AE33" s="295"/>
      <c r="AF33" s="295"/>
      <c r="AG33" s="295"/>
      <c r="AH33" s="297"/>
      <c r="AI33" s="311"/>
      <c r="AJ33" s="313"/>
      <c r="AK33" s="313"/>
      <c r="AL33" s="313"/>
      <c r="AM33" s="313"/>
      <c r="AN33" s="312"/>
    </row>
    <row r="34" spans="2:40" ht="14" customHeight="1" thickBot="1">
      <c r="B34" s="271" t="s">
        <v>56</v>
      </c>
      <c r="C34" s="264"/>
      <c r="D34" s="264"/>
      <c r="E34" s="264"/>
      <c r="F34" s="264"/>
      <c r="G34" s="265"/>
      <c r="H34" s="271" t="s">
        <v>57</v>
      </c>
      <c r="I34" s="264"/>
      <c r="J34" s="264"/>
      <c r="K34" s="264"/>
      <c r="L34" s="264"/>
      <c r="M34" s="265"/>
      <c r="N34" s="311"/>
      <c r="O34" s="313"/>
      <c r="P34" s="313"/>
      <c r="Q34" s="313"/>
      <c r="R34" s="313"/>
      <c r="S34" s="312"/>
      <c r="W34" s="367" t="s">
        <v>58</v>
      </c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83"/>
    </row>
    <row r="35" spans="2:40" ht="14" customHeight="1" thickBot="1">
      <c r="B35" s="368">
        <v>0</v>
      </c>
      <c r="C35" s="301"/>
      <c r="D35" s="301"/>
      <c r="E35" s="301"/>
      <c r="F35" s="301"/>
      <c r="G35" s="303"/>
      <c r="H35" s="368">
        <v>0</v>
      </c>
      <c r="I35" s="301"/>
      <c r="J35" s="301"/>
      <c r="K35" s="301"/>
      <c r="L35" s="301"/>
      <c r="M35" s="303"/>
      <c r="N35" s="311"/>
      <c r="O35" s="313"/>
      <c r="P35" s="313"/>
      <c r="Q35" s="313"/>
      <c r="R35" s="313"/>
      <c r="S35" s="312"/>
      <c r="W35" s="271" t="s">
        <v>53</v>
      </c>
      <c r="X35" s="264"/>
      <c r="Y35" s="264"/>
      <c r="Z35" s="264"/>
      <c r="AA35" s="264"/>
      <c r="AB35" s="265"/>
      <c r="AC35" s="271" t="s">
        <v>54</v>
      </c>
      <c r="AD35" s="264"/>
      <c r="AE35" s="264"/>
      <c r="AF35" s="264"/>
      <c r="AG35" s="264"/>
      <c r="AH35" s="265"/>
      <c r="AI35" s="271" t="s">
        <v>55</v>
      </c>
      <c r="AJ35" s="264"/>
      <c r="AK35" s="264"/>
      <c r="AL35" s="264"/>
      <c r="AM35" s="264"/>
      <c r="AN35" s="265"/>
    </row>
    <row r="36" spans="2:40" ht="14" customHeight="1" thickBot="1">
      <c r="B36" s="367" t="s">
        <v>58</v>
      </c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83"/>
      <c r="W36" s="318">
        <v>0</v>
      </c>
      <c r="X36" s="295"/>
      <c r="Y36" s="295"/>
      <c r="Z36" s="295"/>
      <c r="AA36" s="295"/>
      <c r="AB36" s="297"/>
      <c r="AC36" s="318">
        <v>0</v>
      </c>
      <c r="AD36" s="295"/>
      <c r="AE36" s="295"/>
      <c r="AF36" s="295"/>
      <c r="AG36" s="295"/>
      <c r="AH36" s="297"/>
      <c r="AI36" s="329">
        <v>0</v>
      </c>
      <c r="AJ36" s="295"/>
      <c r="AK36" s="295"/>
      <c r="AL36" s="295"/>
      <c r="AM36" s="295"/>
      <c r="AN36" s="297"/>
    </row>
    <row r="37" spans="2:40" ht="14" customHeight="1">
      <c r="B37" s="271" t="s">
        <v>51</v>
      </c>
      <c r="C37" s="264"/>
      <c r="D37" s="264"/>
      <c r="E37" s="264"/>
      <c r="F37" s="264"/>
      <c r="G37" s="265"/>
      <c r="H37" s="271" t="s">
        <v>52</v>
      </c>
      <c r="I37" s="264"/>
      <c r="J37" s="264"/>
      <c r="K37" s="264"/>
      <c r="L37" s="264"/>
      <c r="M37" s="265"/>
      <c r="N37" s="311"/>
      <c r="O37" s="313"/>
      <c r="P37" s="313"/>
      <c r="Q37" s="313"/>
      <c r="R37" s="313"/>
      <c r="S37" s="312"/>
      <c r="W37" s="271" t="s">
        <v>56</v>
      </c>
      <c r="X37" s="264"/>
      <c r="Y37" s="264"/>
      <c r="Z37" s="264"/>
      <c r="AA37" s="264"/>
      <c r="AB37" s="265"/>
      <c r="AC37" s="271" t="s">
        <v>57</v>
      </c>
      <c r="AD37" s="264"/>
      <c r="AE37" s="264"/>
      <c r="AF37" s="264"/>
      <c r="AG37" s="264"/>
      <c r="AH37" s="265"/>
      <c r="AI37" s="311"/>
      <c r="AJ37" s="313"/>
      <c r="AK37" s="313"/>
      <c r="AL37" s="313"/>
      <c r="AM37" s="313"/>
      <c r="AN37" s="312"/>
    </row>
    <row r="38" spans="2:40" ht="14" customHeight="1" thickBot="1">
      <c r="B38" s="318">
        <v>178</v>
      </c>
      <c r="C38" s="295"/>
      <c r="D38" s="295"/>
      <c r="E38" s="295"/>
      <c r="F38" s="295"/>
      <c r="G38" s="297"/>
      <c r="H38" s="318">
        <v>178</v>
      </c>
      <c r="I38" s="295"/>
      <c r="J38" s="295"/>
      <c r="K38" s="295"/>
      <c r="L38" s="295"/>
      <c r="M38" s="297"/>
      <c r="N38" s="311"/>
      <c r="O38" s="313"/>
      <c r="P38" s="313"/>
      <c r="Q38" s="313"/>
      <c r="R38" s="313"/>
      <c r="S38" s="312"/>
      <c r="W38" s="318">
        <v>0</v>
      </c>
      <c r="X38" s="295"/>
      <c r="Y38" s="295"/>
      <c r="Z38" s="295"/>
      <c r="AA38" s="295"/>
      <c r="AB38" s="297"/>
      <c r="AC38" s="318">
        <v>0</v>
      </c>
      <c r="AD38" s="295"/>
      <c r="AE38" s="295"/>
      <c r="AF38" s="295"/>
      <c r="AG38" s="295"/>
      <c r="AH38" s="297"/>
      <c r="AI38" s="311"/>
      <c r="AJ38" s="313"/>
      <c r="AK38" s="313"/>
      <c r="AL38" s="313"/>
      <c r="AM38" s="313"/>
      <c r="AN38" s="312"/>
    </row>
    <row r="39" spans="2:40" ht="14" customHeight="1" thickBot="1">
      <c r="B39" s="271" t="s">
        <v>53</v>
      </c>
      <c r="C39" s="264"/>
      <c r="D39" s="264"/>
      <c r="E39" s="264"/>
      <c r="F39" s="264"/>
      <c r="G39" s="265"/>
      <c r="H39" s="271" t="s">
        <v>54</v>
      </c>
      <c r="I39" s="264"/>
      <c r="J39" s="264"/>
      <c r="K39" s="264"/>
      <c r="L39" s="264"/>
      <c r="M39" s="265"/>
      <c r="N39" s="271" t="s">
        <v>55</v>
      </c>
      <c r="O39" s="264"/>
      <c r="P39" s="264"/>
      <c r="Q39" s="264"/>
      <c r="R39" s="264"/>
      <c r="S39" s="265"/>
      <c r="W39" s="269" t="s">
        <v>59</v>
      </c>
      <c r="X39" s="270"/>
      <c r="Y39" s="270"/>
      <c r="Z39" s="380" t="s">
        <v>43</v>
      </c>
      <c r="AA39" s="277"/>
      <c r="AB39" s="278"/>
      <c r="AC39" s="324" t="s">
        <v>60</v>
      </c>
      <c r="AD39" s="313"/>
      <c r="AE39" s="313"/>
      <c r="AF39" s="313"/>
      <c r="AG39" s="313"/>
      <c r="AH39" s="313"/>
      <c r="AI39" s="311" t="s">
        <v>61</v>
      </c>
      <c r="AJ39" s="313"/>
      <c r="AK39" s="313"/>
      <c r="AL39" s="313"/>
      <c r="AM39" s="313"/>
      <c r="AN39" s="312"/>
    </row>
    <row r="40" spans="2:40" ht="14" customHeight="1" thickBot="1">
      <c r="B40" s="318">
        <v>0</v>
      </c>
      <c r="C40" s="295"/>
      <c r="D40" s="295"/>
      <c r="E40" s="295"/>
      <c r="F40" s="295"/>
      <c r="G40" s="297"/>
      <c r="H40" s="318">
        <v>0</v>
      </c>
      <c r="I40" s="295"/>
      <c r="J40" s="295"/>
      <c r="K40" s="295"/>
      <c r="L40" s="295"/>
      <c r="M40" s="297"/>
      <c r="N40" s="329">
        <v>0</v>
      </c>
      <c r="O40" s="295"/>
      <c r="P40" s="295"/>
      <c r="Q40" s="295"/>
      <c r="R40" s="295"/>
      <c r="S40" s="297"/>
      <c r="W40" s="269" t="s">
        <v>62</v>
      </c>
      <c r="X40" s="270"/>
      <c r="Y40" s="270"/>
      <c r="Z40" s="380" t="s">
        <v>37</v>
      </c>
      <c r="AA40" s="277"/>
      <c r="AB40" s="278"/>
      <c r="AC40" s="324">
        <f>(B31+B33+W31)*(1+N33+AI31)+B35+W33</f>
        <v>770.49999999999989</v>
      </c>
      <c r="AD40" s="313"/>
      <c r="AE40" s="313"/>
      <c r="AF40" s="313"/>
      <c r="AG40" s="313"/>
      <c r="AH40" s="313"/>
      <c r="AI40" s="311">
        <f>(H31+H33+AC31)*(1+N33+AI31)+H35+AC33</f>
        <v>862.49999999999989</v>
      </c>
      <c r="AJ40" s="313"/>
      <c r="AK40" s="313"/>
      <c r="AL40" s="313"/>
      <c r="AM40" s="313"/>
      <c r="AN40" s="312"/>
    </row>
    <row r="41" spans="2:40" ht="14" customHeight="1" thickBot="1">
      <c r="B41" s="271" t="s">
        <v>56</v>
      </c>
      <c r="C41" s="264"/>
      <c r="D41" s="264"/>
      <c r="E41" s="264"/>
      <c r="F41" s="264"/>
      <c r="G41" s="265"/>
      <c r="H41" s="271" t="s">
        <v>57</v>
      </c>
      <c r="I41" s="264"/>
      <c r="J41" s="264"/>
      <c r="K41" s="264"/>
      <c r="L41" s="264"/>
      <c r="M41" s="265"/>
      <c r="N41" s="311"/>
      <c r="O41" s="313"/>
      <c r="P41" s="313"/>
      <c r="Q41" s="313"/>
      <c r="R41" s="313"/>
      <c r="S41" s="312"/>
      <c r="W41" s="269" t="s">
        <v>63</v>
      </c>
      <c r="X41" s="270"/>
      <c r="Y41" s="270"/>
      <c r="Z41" s="380" t="s">
        <v>43</v>
      </c>
      <c r="AA41" s="277"/>
      <c r="AB41" s="278"/>
      <c r="AC41" s="324" t="s">
        <v>64</v>
      </c>
      <c r="AD41" s="313"/>
      <c r="AE41" s="313"/>
      <c r="AF41" s="313"/>
      <c r="AG41" s="313"/>
      <c r="AH41" s="313"/>
      <c r="AI41" s="311" t="s">
        <v>65</v>
      </c>
      <c r="AJ41" s="313"/>
      <c r="AK41" s="313"/>
      <c r="AL41" s="313"/>
      <c r="AM41" s="313"/>
      <c r="AN41" s="312"/>
    </row>
    <row r="42" spans="2:40" ht="14" customHeight="1" thickBot="1">
      <c r="B42" s="318">
        <v>0</v>
      </c>
      <c r="C42" s="295"/>
      <c r="D42" s="295"/>
      <c r="E42" s="295"/>
      <c r="F42" s="295"/>
      <c r="G42" s="297"/>
      <c r="H42" s="318">
        <v>0</v>
      </c>
      <c r="I42" s="295"/>
      <c r="J42" s="295"/>
      <c r="K42" s="295"/>
      <c r="L42" s="295"/>
      <c r="M42" s="297"/>
      <c r="N42" s="311"/>
      <c r="O42" s="313"/>
      <c r="P42" s="313"/>
      <c r="Q42" s="313"/>
      <c r="R42" s="313"/>
      <c r="S42" s="312"/>
      <c r="W42" s="269" t="s">
        <v>66</v>
      </c>
      <c r="X42" s="270"/>
      <c r="Y42" s="270"/>
      <c r="Z42" s="380" t="s">
        <v>43</v>
      </c>
      <c r="AA42" s="277"/>
      <c r="AB42" s="278"/>
      <c r="AC42" s="324">
        <f>(B38+B40+W36)*(1+N40+AI36)+B42+W38</f>
        <v>178</v>
      </c>
      <c r="AD42" s="313"/>
      <c r="AE42" s="313"/>
      <c r="AF42" s="313"/>
      <c r="AG42" s="313"/>
      <c r="AH42" s="313"/>
      <c r="AI42" s="311">
        <f>(H38+H40+AC36)*(1+N40+AI36)+H42+AC38</f>
        <v>178</v>
      </c>
      <c r="AJ42" s="313"/>
      <c r="AK42" s="313"/>
      <c r="AL42" s="313"/>
      <c r="AM42" s="313"/>
      <c r="AN42" s="312"/>
    </row>
    <row r="43" spans="2:40" ht="14" customHeight="1" thickBot="1">
      <c r="B43" s="284" t="s">
        <v>59</v>
      </c>
      <c r="C43" s="264"/>
      <c r="D43" s="264"/>
      <c r="E43" s="366" t="s">
        <v>43</v>
      </c>
      <c r="F43" s="286"/>
      <c r="G43" s="289"/>
      <c r="H43" s="324" t="s">
        <v>60</v>
      </c>
      <c r="I43" s="313"/>
      <c r="J43" s="313"/>
      <c r="K43" s="313"/>
      <c r="L43" s="313"/>
      <c r="M43" s="313"/>
      <c r="N43" s="311" t="s">
        <v>61</v>
      </c>
      <c r="O43" s="313"/>
      <c r="P43" s="313"/>
      <c r="Q43" s="313"/>
      <c r="R43" s="313"/>
      <c r="S43" s="312"/>
      <c r="W43" s="271" t="s">
        <v>67</v>
      </c>
      <c r="X43" s="264"/>
      <c r="Y43" s="264"/>
      <c r="Z43" s="264"/>
      <c r="AA43" s="264"/>
      <c r="AB43" s="265"/>
      <c r="AC43" s="271" t="s">
        <v>68</v>
      </c>
      <c r="AD43" s="264"/>
      <c r="AE43" s="264"/>
      <c r="AF43" s="264"/>
      <c r="AG43" s="264"/>
      <c r="AH43" s="265"/>
      <c r="AI43" s="271" t="s">
        <v>69</v>
      </c>
      <c r="AJ43" s="264"/>
      <c r="AK43" s="264"/>
      <c r="AL43" s="264"/>
      <c r="AM43" s="264"/>
      <c r="AN43" s="265"/>
    </row>
    <row r="44" spans="2:40" ht="14" customHeight="1" thickBot="1">
      <c r="B44" s="269" t="s">
        <v>62</v>
      </c>
      <c r="C44" s="270"/>
      <c r="D44" s="270"/>
      <c r="E44" s="276" t="s">
        <v>43</v>
      </c>
      <c r="F44" s="277"/>
      <c r="G44" s="278"/>
      <c r="H44" s="364">
        <f>(B31+B33)*(1+N33)+B35</f>
        <v>522.09999999999991</v>
      </c>
      <c r="I44" s="313"/>
      <c r="J44" s="313"/>
      <c r="K44" s="313"/>
      <c r="L44" s="313"/>
      <c r="M44" s="313"/>
      <c r="N44" s="365">
        <f>(H31+H33)*(1+N33)+H35</f>
        <v>545.09999999999991</v>
      </c>
      <c r="O44" s="313"/>
      <c r="P44" s="313"/>
      <c r="Q44" s="313"/>
      <c r="R44" s="313"/>
      <c r="S44" s="312"/>
      <c r="W44" s="318">
        <v>0</v>
      </c>
      <c r="X44" s="295"/>
      <c r="Y44" s="295"/>
      <c r="Z44" s="295"/>
      <c r="AA44" s="295"/>
      <c r="AB44" s="297"/>
      <c r="AC44" s="318">
        <v>0</v>
      </c>
      <c r="AD44" s="295"/>
      <c r="AE44" s="295"/>
      <c r="AF44" s="295"/>
      <c r="AG44" s="295"/>
      <c r="AH44" s="297"/>
      <c r="AI44" s="329">
        <v>1</v>
      </c>
      <c r="AJ44" s="295"/>
      <c r="AK44" s="295"/>
      <c r="AL44" s="295"/>
      <c r="AM44" s="295"/>
      <c r="AN44" s="297"/>
    </row>
    <row r="45" spans="2:40" ht="14" customHeight="1" thickBot="1">
      <c r="B45" s="269" t="s">
        <v>63</v>
      </c>
      <c r="C45" s="270"/>
      <c r="D45" s="270"/>
      <c r="E45" s="276" t="s">
        <v>43</v>
      </c>
      <c r="F45" s="277"/>
      <c r="G45" s="278"/>
      <c r="H45" s="324" t="s">
        <v>64</v>
      </c>
      <c r="I45" s="313"/>
      <c r="J45" s="313"/>
      <c r="K45" s="313"/>
      <c r="L45" s="313"/>
      <c r="M45" s="313"/>
      <c r="N45" s="311" t="s">
        <v>65</v>
      </c>
      <c r="O45" s="313"/>
      <c r="P45" s="313"/>
      <c r="Q45" s="313"/>
      <c r="R45" s="313"/>
      <c r="S45" s="312"/>
      <c r="W45" s="314" t="s">
        <v>70</v>
      </c>
      <c r="X45" s="313"/>
      <c r="Y45" s="313"/>
      <c r="Z45" s="313"/>
      <c r="AA45" s="313"/>
      <c r="AB45" s="313"/>
      <c r="AC45" s="324" t="s">
        <v>71</v>
      </c>
      <c r="AD45" s="313"/>
      <c r="AE45" s="313"/>
      <c r="AF45" s="313"/>
      <c r="AG45" s="313"/>
      <c r="AH45" s="313"/>
      <c r="AI45" s="311" t="s">
        <v>72</v>
      </c>
      <c r="AJ45" s="313"/>
      <c r="AK45" s="313"/>
      <c r="AL45" s="313"/>
      <c r="AM45" s="313"/>
      <c r="AN45" s="312"/>
    </row>
    <row r="46" spans="2:40" ht="14" customHeight="1" thickBot="1">
      <c r="B46" s="269" t="s">
        <v>66</v>
      </c>
      <c r="C46" s="270"/>
      <c r="D46" s="270"/>
      <c r="E46" s="276" t="s">
        <v>43</v>
      </c>
      <c r="F46" s="277"/>
      <c r="G46" s="278"/>
      <c r="H46" s="364">
        <f>(B38+B40)*(1+N40)+B42</f>
        <v>178</v>
      </c>
      <c r="I46" s="313"/>
      <c r="J46" s="313"/>
      <c r="K46" s="313"/>
      <c r="L46" s="313"/>
      <c r="M46" s="313"/>
      <c r="N46" s="365">
        <f>(H38+H40)*(1+N40)+H42</f>
        <v>178</v>
      </c>
      <c r="O46" s="313"/>
      <c r="P46" s="313"/>
      <c r="Q46" s="313"/>
      <c r="R46" s="313"/>
      <c r="S46" s="312"/>
      <c r="W46" s="381">
        <f>(AC40*N48*AI44*IF(Z40="⚪",0.8,1)*IF(Z41="⚪",0.6,1)+B48+W44+IF(Z39="⚪",AC42*0.6,0))*IF(Z40="⚪",1.4,1)</f>
        <v>862.95999999999992</v>
      </c>
      <c r="X46" s="267"/>
      <c r="Y46" s="267"/>
      <c r="Z46" s="267"/>
      <c r="AA46" s="267"/>
      <c r="AB46" s="267"/>
      <c r="AC46" s="382">
        <f>(AI40*N48*AI44*IF(Z40="⚪",0.8,1)*IF(Z41="⚪",1.4,1)+H48+AC44+IF(Z39="⚪",AI42*0.6,0))*IF(Z40="⚪",1.4,1)</f>
        <v>965.99999999999989</v>
      </c>
      <c r="AD46" s="267"/>
      <c r="AE46" s="267"/>
      <c r="AF46" s="267"/>
      <c r="AG46" s="267"/>
      <c r="AH46" s="267"/>
      <c r="AI46" s="379">
        <f>IF(Z42="⚪",(2*(AC46-W46+1)^2 + 1)/(3*(AC46-W46+1)) + W46 - 1,(W46+AC46)/2)</f>
        <v>914.4799999999999</v>
      </c>
      <c r="AJ46" s="267"/>
      <c r="AK46" s="267"/>
      <c r="AL46" s="267"/>
      <c r="AM46" s="267"/>
      <c r="AN46" s="268"/>
    </row>
    <row r="47" spans="2:40" ht="14" customHeight="1">
      <c r="B47" s="271" t="s">
        <v>67</v>
      </c>
      <c r="C47" s="264"/>
      <c r="D47" s="264"/>
      <c r="E47" s="264"/>
      <c r="F47" s="264"/>
      <c r="G47" s="265"/>
      <c r="H47" s="271" t="s">
        <v>68</v>
      </c>
      <c r="I47" s="264"/>
      <c r="J47" s="264"/>
      <c r="K47" s="264"/>
      <c r="L47" s="264"/>
      <c r="M47" s="265"/>
      <c r="N47" s="271" t="s">
        <v>69</v>
      </c>
      <c r="O47" s="264"/>
      <c r="P47" s="264"/>
      <c r="Q47" s="264"/>
      <c r="R47" s="264"/>
      <c r="S47" s="265"/>
      <c r="AI47" s="271" t="s">
        <v>73</v>
      </c>
      <c r="AJ47" s="264"/>
      <c r="AK47" s="264"/>
      <c r="AL47" s="264"/>
      <c r="AM47" s="264"/>
      <c r="AN47" s="265"/>
    </row>
    <row r="48" spans="2:40" ht="14" customHeight="1" thickBot="1">
      <c r="B48" s="318">
        <v>0</v>
      </c>
      <c r="C48" s="295"/>
      <c r="D48" s="295"/>
      <c r="E48" s="295"/>
      <c r="F48" s="295"/>
      <c r="G48" s="297"/>
      <c r="H48" s="318">
        <v>0</v>
      </c>
      <c r="I48" s="295"/>
      <c r="J48" s="295"/>
      <c r="K48" s="295"/>
      <c r="L48" s="295"/>
      <c r="M48" s="297"/>
      <c r="N48" s="329">
        <v>1</v>
      </c>
      <c r="O48" s="295"/>
      <c r="P48" s="295"/>
      <c r="Q48" s="295"/>
      <c r="R48" s="295"/>
      <c r="S48" s="297"/>
      <c r="AI48" s="330">
        <f>AI46/N50-1</f>
        <v>0.71379310344827607</v>
      </c>
      <c r="AJ48" s="267"/>
      <c r="AK48" s="267"/>
      <c r="AL48" s="267"/>
      <c r="AM48" s="267"/>
      <c r="AN48" s="268"/>
    </row>
    <row r="49" spans="2:34" ht="14" customHeight="1">
      <c r="B49" s="271" t="s">
        <v>70</v>
      </c>
      <c r="C49" s="264"/>
      <c r="D49" s="264"/>
      <c r="E49" s="264"/>
      <c r="F49" s="264"/>
      <c r="G49" s="265"/>
      <c r="H49" s="271" t="s">
        <v>71</v>
      </c>
      <c r="I49" s="264"/>
      <c r="J49" s="264"/>
      <c r="K49" s="264"/>
      <c r="L49" s="264"/>
      <c r="M49" s="265"/>
      <c r="N49" s="271" t="s">
        <v>72</v>
      </c>
      <c r="O49" s="264"/>
      <c r="P49" s="264"/>
      <c r="Q49" s="264"/>
      <c r="R49" s="264"/>
      <c r="S49" s="265"/>
    </row>
    <row r="50" spans="2:34" ht="14" customHeight="1" thickBot="1">
      <c r="B50" s="362">
        <f>(H44*N48*IF(E44="⚪",0.8,1)*IF(E45="⚪",0.6,1)+B48+IF(E43="⚪",H46*0.6,0))*IF(E44="⚪",1.4,1)</f>
        <v>522.09999999999991</v>
      </c>
      <c r="C50" s="267"/>
      <c r="D50" s="267"/>
      <c r="E50" s="267"/>
      <c r="F50" s="267"/>
      <c r="G50" s="268"/>
      <c r="H50" s="362">
        <f>(N44*N48*IF(E44="⚪",0.8,1)*IF(E45="⚪",1.4,1)+H48+IF(E43="⚪",N46*0.6,0))*IF(E44="⚪",1.4,1)</f>
        <v>545.09999999999991</v>
      </c>
      <c r="I50" s="267"/>
      <c r="J50" s="267"/>
      <c r="K50" s="267"/>
      <c r="L50" s="267"/>
      <c r="M50" s="268"/>
      <c r="N50" s="363">
        <f>IF(E46="⚪",(2*(H50-B50+1)^2 + 1)/(3*(H50-B50+1)) + B50 - 1,(B50+H50)/2)</f>
        <v>533.59999999999991</v>
      </c>
      <c r="O50" s="267"/>
      <c r="P50" s="267"/>
      <c r="Q50" s="267"/>
      <c r="R50" s="267"/>
      <c r="S50" s="268"/>
    </row>
    <row r="53" spans="2:34" ht="14" customHeight="1" thickBot="1">
      <c r="B53" s="20" t="s">
        <v>6</v>
      </c>
      <c r="S53" s="20" t="s">
        <v>74</v>
      </c>
    </row>
    <row r="54" spans="2:34" ht="14" customHeight="1">
      <c r="B54" s="271" t="s">
        <v>75</v>
      </c>
      <c r="C54" s="264"/>
      <c r="D54" s="264"/>
      <c r="E54" s="265"/>
      <c r="F54" s="263" t="s">
        <v>76</v>
      </c>
      <c r="G54" s="264"/>
      <c r="H54" s="264"/>
      <c r="I54" s="265"/>
      <c r="J54" s="271" t="s">
        <v>77</v>
      </c>
      <c r="K54" s="264"/>
      <c r="L54" s="264"/>
      <c r="M54" s="265"/>
      <c r="S54" s="271" t="s">
        <v>66</v>
      </c>
      <c r="T54" s="264"/>
      <c r="U54" s="264"/>
      <c r="V54" s="265"/>
      <c r="W54" s="271" t="s">
        <v>78</v>
      </c>
      <c r="X54" s="264"/>
      <c r="Y54" s="264"/>
      <c r="Z54" s="265"/>
      <c r="AA54" s="271" t="s">
        <v>79</v>
      </c>
      <c r="AB54" s="264"/>
      <c r="AC54" s="264"/>
      <c r="AD54" s="265"/>
    </row>
    <row r="55" spans="2:34" ht="14" customHeight="1" thickBot="1">
      <c r="B55" s="296">
        <v>1.34</v>
      </c>
      <c r="C55" s="295"/>
      <c r="D55" s="295"/>
      <c r="E55" s="297"/>
      <c r="F55" s="377">
        <v>580</v>
      </c>
      <c r="G55" s="295"/>
      <c r="H55" s="295"/>
      <c r="I55" s="297"/>
      <c r="J55" s="318">
        <v>871</v>
      </c>
      <c r="K55" s="295"/>
      <c r="L55" s="295"/>
      <c r="M55" s="297"/>
      <c r="S55" s="338" t="s">
        <v>43</v>
      </c>
      <c r="T55" s="295"/>
      <c r="U55" s="295"/>
      <c r="V55" s="297"/>
      <c r="W55" s="318">
        <v>0</v>
      </c>
      <c r="X55" s="295"/>
      <c r="Y55" s="295"/>
      <c r="Z55" s="297"/>
      <c r="AA55" s="318">
        <v>0</v>
      </c>
      <c r="AB55" s="295"/>
      <c r="AC55" s="295"/>
      <c r="AD55" s="297"/>
    </row>
    <row r="56" spans="2:34" ht="14" customHeight="1">
      <c r="B56" s="347" t="s">
        <v>66</v>
      </c>
      <c r="C56" s="313"/>
      <c r="D56" s="313"/>
      <c r="E56" s="312"/>
      <c r="F56" s="271" t="s">
        <v>78</v>
      </c>
      <c r="G56" s="264"/>
      <c r="H56" s="264"/>
      <c r="I56" s="265"/>
      <c r="J56" s="271" t="s">
        <v>79</v>
      </c>
      <c r="K56" s="264"/>
      <c r="L56" s="264"/>
      <c r="M56" s="265"/>
      <c r="S56" s="271" t="s">
        <v>70</v>
      </c>
      <c r="T56" s="264"/>
      <c r="U56" s="264"/>
      <c r="V56" s="265"/>
      <c r="W56" s="271" t="s">
        <v>71</v>
      </c>
      <c r="X56" s="264"/>
      <c r="Y56" s="264"/>
      <c r="Z56" s="265"/>
      <c r="AA56" s="271" t="s">
        <v>72</v>
      </c>
      <c r="AB56" s="264"/>
      <c r="AC56" s="264"/>
      <c r="AD56" s="265"/>
      <c r="AE56" s="271" t="s">
        <v>73</v>
      </c>
      <c r="AF56" s="264"/>
      <c r="AG56" s="264"/>
      <c r="AH56" s="265"/>
    </row>
    <row r="57" spans="2:34" ht="14" customHeight="1" thickBot="1">
      <c r="B57" s="296" t="s">
        <v>43</v>
      </c>
      <c r="C57" s="295"/>
      <c r="D57" s="295"/>
      <c r="E57" s="297"/>
      <c r="F57" s="318">
        <v>100</v>
      </c>
      <c r="G57" s="295"/>
      <c r="H57" s="295"/>
      <c r="I57" s="297"/>
      <c r="J57" s="318">
        <v>100</v>
      </c>
      <c r="K57" s="295"/>
      <c r="L57" s="295"/>
      <c r="M57" s="297"/>
      <c r="S57" s="321">
        <f>B59+W55*B55</f>
        <v>714</v>
      </c>
      <c r="T57" s="267"/>
      <c r="U57" s="267"/>
      <c r="V57" s="268"/>
      <c r="W57" s="321">
        <f>F59+AA55*B55</f>
        <v>1005</v>
      </c>
      <c r="X57" s="267"/>
      <c r="Y57" s="267"/>
      <c r="Z57" s="268"/>
      <c r="AA57" s="398">
        <f>IF(S55="⚪",(2*(W57-S57+1)^2 + 1)/(3*(W57-S57+1)) + S57 - 1,(S57+W57)/2)</f>
        <v>859.5</v>
      </c>
      <c r="AB57" s="267"/>
      <c r="AC57" s="267"/>
      <c r="AD57" s="268"/>
      <c r="AE57" s="330">
        <f>AA57/J59-1</f>
        <v>0</v>
      </c>
      <c r="AF57" s="267"/>
      <c r="AG57" s="267"/>
      <c r="AH57" s="268"/>
    </row>
    <row r="58" spans="2:34" ht="14" customHeight="1">
      <c r="B58" s="271" t="s">
        <v>70</v>
      </c>
      <c r="C58" s="264"/>
      <c r="D58" s="264"/>
      <c r="E58" s="265"/>
      <c r="F58" s="271" t="s">
        <v>71</v>
      </c>
      <c r="G58" s="264"/>
      <c r="H58" s="264"/>
      <c r="I58" s="265"/>
      <c r="J58" s="271" t="s">
        <v>72</v>
      </c>
      <c r="K58" s="264"/>
      <c r="L58" s="264"/>
      <c r="M58" s="265"/>
    </row>
    <row r="59" spans="2:34" ht="14" customHeight="1" thickBot="1">
      <c r="B59" s="321">
        <f>F55+F57*B55</f>
        <v>714</v>
      </c>
      <c r="C59" s="267"/>
      <c r="D59" s="267"/>
      <c r="E59" s="268"/>
      <c r="F59" s="321">
        <f>J55+J57*B55</f>
        <v>1005</v>
      </c>
      <c r="G59" s="267"/>
      <c r="H59" s="267"/>
      <c r="I59" s="268"/>
      <c r="J59" s="321">
        <f>IF(B57="⚪",(2*(F59-B59+1)^2 + 1)/(3*(F59-B59+1)) + B59 - 1,(B59+F59)/2)</f>
        <v>859.5</v>
      </c>
      <c r="K59" s="267"/>
      <c r="L59" s="267"/>
      <c r="M59" s="268"/>
    </row>
    <row r="62" spans="2:34" ht="14" customHeight="1" thickBot="1">
      <c r="B62" s="20" t="s">
        <v>7</v>
      </c>
      <c r="F62" s="20" t="s">
        <v>80</v>
      </c>
      <c r="S62" s="20" t="s">
        <v>81</v>
      </c>
    </row>
    <row r="63" spans="2:34" ht="14" customHeight="1">
      <c r="B63" s="284" t="s">
        <v>82</v>
      </c>
      <c r="C63" s="264"/>
      <c r="D63" s="264"/>
      <c r="E63" s="264"/>
      <c r="F63" s="271" t="s">
        <v>78</v>
      </c>
      <c r="G63" s="264"/>
      <c r="H63" s="264"/>
      <c r="I63" s="265"/>
      <c r="J63" s="271" t="s">
        <v>79</v>
      </c>
      <c r="K63" s="264"/>
      <c r="L63" s="264"/>
      <c r="M63" s="265"/>
      <c r="S63" s="284"/>
      <c r="T63" s="264"/>
      <c r="U63" s="264"/>
      <c r="V63" s="264"/>
      <c r="W63" s="271" t="s">
        <v>78</v>
      </c>
      <c r="X63" s="264"/>
      <c r="Y63" s="264"/>
      <c r="Z63" s="265"/>
      <c r="AA63" s="271" t="s">
        <v>79</v>
      </c>
      <c r="AB63" s="264"/>
      <c r="AC63" s="264"/>
      <c r="AD63" s="265"/>
    </row>
    <row r="64" spans="2:34" ht="14" customHeight="1" thickBot="1">
      <c r="B64" s="291">
        <v>300</v>
      </c>
      <c r="C64" s="267"/>
      <c r="D64" s="267"/>
      <c r="E64" s="267"/>
      <c r="F64" s="318">
        <v>0</v>
      </c>
      <c r="G64" s="295"/>
      <c r="H64" s="295"/>
      <c r="I64" s="297"/>
      <c r="J64" s="318">
        <v>0</v>
      </c>
      <c r="K64" s="295"/>
      <c r="L64" s="295"/>
      <c r="M64" s="297"/>
      <c r="S64" s="314"/>
      <c r="T64" s="313"/>
      <c r="U64" s="313"/>
      <c r="V64" s="313"/>
      <c r="W64" s="318">
        <v>0</v>
      </c>
      <c r="X64" s="295"/>
      <c r="Y64" s="295"/>
      <c r="Z64" s="297"/>
      <c r="AA64" s="318">
        <v>0</v>
      </c>
      <c r="AB64" s="295"/>
      <c r="AC64" s="295"/>
      <c r="AD64" s="297"/>
    </row>
    <row r="65" spans="2:34" ht="14" customHeight="1">
      <c r="B65" s="271" t="s">
        <v>83</v>
      </c>
      <c r="C65" s="264"/>
      <c r="D65" s="264"/>
      <c r="E65" s="265"/>
      <c r="F65" s="271" t="s">
        <v>66</v>
      </c>
      <c r="G65" s="264"/>
      <c r="H65" s="264"/>
      <c r="I65" s="265"/>
      <c r="J65" s="271" t="s">
        <v>72</v>
      </c>
      <c r="K65" s="264"/>
      <c r="L65" s="264"/>
      <c r="M65" s="265"/>
      <c r="S65" s="271" t="s">
        <v>83</v>
      </c>
      <c r="T65" s="264"/>
      <c r="U65" s="264"/>
      <c r="V65" s="265"/>
      <c r="W65" s="271" t="s">
        <v>66</v>
      </c>
      <c r="X65" s="264"/>
      <c r="Y65" s="264"/>
      <c r="Z65" s="265"/>
      <c r="AA65" s="271" t="s">
        <v>72</v>
      </c>
      <c r="AB65" s="264"/>
      <c r="AC65" s="264"/>
      <c r="AD65" s="265"/>
    </row>
    <row r="66" spans="2:34" ht="14" customHeight="1" thickBot="1">
      <c r="B66" s="296" t="s">
        <v>43</v>
      </c>
      <c r="C66" s="295"/>
      <c r="D66" s="295"/>
      <c r="E66" s="297"/>
      <c r="F66" s="296" t="s">
        <v>43</v>
      </c>
      <c r="G66" s="295"/>
      <c r="H66" s="295"/>
      <c r="I66" s="297"/>
      <c r="J66" s="321">
        <f>IF(F66="⚪",(2*(F68-B68+1)^2 + 1)/(3*(F68-B68+1)) + B68 - 1,(B68+F68)/2)</f>
        <v>300</v>
      </c>
      <c r="K66" s="267"/>
      <c r="L66" s="267"/>
      <c r="M66" s="268"/>
      <c r="S66" s="338" t="s">
        <v>43</v>
      </c>
      <c r="T66" s="295"/>
      <c r="U66" s="295"/>
      <c r="V66" s="297"/>
      <c r="W66" s="338" t="s">
        <v>43</v>
      </c>
      <c r="X66" s="295"/>
      <c r="Y66" s="295"/>
      <c r="Z66" s="297"/>
      <c r="AA66" s="321">
        <f>IF(W66="⚪",(2*(W68-S68+1)^2 + 1)/(3*(W68-S68+1)) + S68 - 1,(S68+W68)/2)</f>
        <v>300</v>
      </c>
      <c r="AB66" s="267"/>
      <c r="AC66" s="267"/>
      <c r="AD66" s="268"/>
    </row>
    <row r="67" spans="2:34" ht="14" customHeight="1">
      <c r="B67" s="271" t="s">
        <v>70</v>
      </c>
      <c r="C67" s="264"/>
      <c r="D67" s="264"/>
      <c r="E67" s="265"/>
      <c r="F67" s="271" t="s">
        <v>71</v>
      </c>
      <c r="G67" s="264"/>
      <c r="H67" s="264"/>
      <c r="I67" s="265"/>
      <c r="S67" s="271" t="s">
        <v>70</v>
      </c>
      <c r="T67" s="264"/>
      <c r="U67" s="264"/>
      <c r="V67" s="265"/>
      <c r="W67" s="271" t="s">
        <v>71</v>
      </c>
      <c r="X67" s="264"/>
      <c r="Y67" s="264"/>
      <c r="Z67" s="265"/>
      <c r="AA67" s="271" t="s">
        <v>73</v>
      </c>
      <c r="AB67" s="264"/>
      <c r="AC67" s="264"/>
      <c r="AD67" s="265"/>
    </row>
    <row r="68" spans="2:34" ht="14" customHeight="1" thickBot="1">
      <c r="B68" s="321">
        <f>B64+F64+(B66="⚪")*H44</f>
        <v>300</v>
      </c>
      <c r="C68" s="267"/>
      <c r="D68" s="267"/>
      <c r="E68" s="268"/>
      <c r="F68" s="321">
        <f>B64+J64+(B66="⚪")*N44</f>
        <v>300</v>
      </c>
      <c r="G68" s="267"/>
      <c r="H68" s="267"/>
      <c r="I68" s="268"/>
      <c r="S68" s="321">
        <f>B64+F64+W64+(S66="⚪")*AC40</f>
        <v>300</v>
      </c>
      <c r="T68" s="267"/>
      <c r="U68" s="267"/>
      <c r="V68" s="268"/>
      <c r="W68" s="321">
        <f>B64++J64+AA64+(S66="⚪")*AI40</f>
        <v>300</v>
      </c>
      <c r="X68" s="267"/>
      <c r="Y68" s="267"/>
      <c r="Z68" s="268"/>
      <c r="AA68" s="330">
        <f>AA66/J66-1</f>
        <v>0</v>
      </c>
      <c r="AB68" s="267"/>
      <c r="AC68" s="267"/>
      <c r="AD68" s="268"/>
    </row>
    <row r="71" spans="2:34" ht="14" customHeight="1" thickBot="1">
      <c r="B71" s="20" t="s">
        <v>8</v>
      </c>
      <c r="S71" s="20" t="s">
        <v>84</v>
      </c>
    </row>
    <row r="72" spans="2:34" ht="14" customHeight="1">
      <c r="B72" s="271" t="s">
        <v>85</v>
      </c>
      <c r="C72" s="264"/>
      <c r="D72" s="264"/>
      <c r="E72" s="265"/>
      <c r="F72" s="271" t="s">
        <v>86</v>
      </c>
      <c r="G72" s="264"/>
      <c r="H72" s="264"/>
      <c r="I72" s="265"/>
      <c r="J72" s="271" t="s">
        <v>87</v>
      </c>
      <c r="K72" s="264"/>
      <c r="L72" s="264"/>
      <c r="M72" s="265"/>
    </row>
    <row r="73" spans="2:34" ht="14" customHeight="1" thickBot="1">
      <c r="B73" s="318">
        <v>500</v>
      </c>
      <c r="C73" s="295"/>
      <c r="D73" s="295"/>
      <c r="E73" s="297"/>
      <c r="F73" s="296">
        <v>1.5</v>
      </c>
      <c r="G73" s="295"/>
      <c r="H73" s="295"/>
      <c r="I73" s="297"/>
      <c r="J73" s="296">
        <v>4</v>
      </c>
      <c r="K73" s="295"/>
      <c r="L73" s="295"/>
      <c r="M73" s="297"/>
      <c r="W73" s="13"/>
    </row>
    <row r="74" spans="2:34" ht="14" customHeight="1">
      <c r="B74" s="284" t="s">
        <v>88</v>
      </c>
      <c r="C74" s="264"/>
      <c r="D74" s="264"/>
      <c r="E74" s="264"/>
      <c r="F74" s="271" t="s">
        <v>89</v>
      </c>
      <c r="G74" s="264"/>
      <c r="H74" s="264"/>
      <c r="I74" s="265"/>
      <c r="J74" s="263" t="s">
        <v>90</v>
      </c>
      <c r="K74" s="264"/>
      <c r="L74" s="264"/>
      <c r="M74" s="265"/>
      <c r="S74" s="284" t="s">
        <v>88</v>
      </c>
      <c r="T74" s="264"/>
      <c r="U74" s="264"/>
      <c r="V74" s="264"/>
      <c r="W74" s="271" t="s">
        <v>89</v>
      </c>
      <c r="X74" s="264"/>
      <c r="Y74" s="264"/>
      <c r="Z74" s="265"/>
      <c r="AA74" s="263" t="s">
        <v>90</v>
      </c>
      <c r="AB74" s="264"/>
      <c r="AC74" s="264"/>
      <c r="AD74" s="265"/>
      <c r="AE74" s="271" t="s">
        <v>87</v>
      </c>
      <c r="AF74" s="264"/>
      <c r="AG74" s="264"/>
      <c r="AH74" s="265"/>
    </row>
    <row r="75" spans="2:34" ht="14" customHeight="1" thickBot="1">
      <c r="B75" s="300">
        <v>200</v>
      </c>
      <c r="C75" s="301"/>
      <c r="D75" s="301"/>
      <c r="E75" s="301"/>
      <c r="F75" s="302">
        <v>10</v>
      </c>
      <c r="G75" s="301"/>
      <c r="H75" s="301"/>
      <c r="I75" s="303"/>
      <c r="J75" s="304">
        <v>0</v>
      </c>
      <c r="K75" s="301"/>
      <c r="L75" s="301"/>
      <c r="M75" s="303"/>
      <c r="S75" s="294">
        <v>0</v>
      </c>
      <c r="T75" s="295"/>
      <c r="U75" s="295"/>
      <c r="V75" s="295"/>
      <c r="W75" s="296">
        <v>0</v>
      </c>
      <c r="X75" s="295"/>
      <c r="Y75" s="295"/>
      <c r="Z75" s="297"/>
      <c r="AA75" s="298">
        <v>0</v>
      </c>
      <c r="AB75" s="295"/>
      <c r="AC75" s="295"/>
      <c r="AD75" s="297"/>
      <c r="AE75" s="296">
        <v>0</v>
      </c>
      <c r="AF75" s="295"/>
      <c r="AG75" s="295"/>
      <c r="AH75" s="297"/>
    </row>
    <row r="76" spans="2:34" ht="14" customHeight="1" thickBot="1">
      <c r="B76" s="269" t="s">
        <v>91</v>
      </c>
      <c r="C76" s="270"/>
      <c r="D76" s="270"/>
      <c r="E76" s="305" t="s">
        <v>43</v>
      </c>
      <c r="F76" s="277"/>
      <c r="G76" s="281" t="s">
        <v>92</v>
      </c>
      <c r="H76" s="270"/>
      <c r="I76" s="305">
        <v>7</v>
      </c>
      <c r="J76" s="277"/>
      <c r="K76" s="287" t="s">
        <v>93</v>
      </c>
      <c r="L76" s="264"/>
      <c r="M76" s="299">
        <f>IF(E76="⚪",8%*I76,0)</f>
        <v>0</v>
      </c>
      <c r="N76" s="265"/>
      <c r="S76" s="269" t="s">
        <v>91</v>
      </c>
      <c r="T76" s="270"/>
      <c r="U76" s="270"/>
      <c r="V76" s="280" t="s">
        <v>43</v>
      </c>
      <c r="W76" s="277"/>
      <c r="X76" s="281" t="s">
        <v>92</v>
      </c>
      <c r="Y76" s="270"/>
      <c r="Z76" s="280">
        <v>7</v>
      </c>
      <c r="AA76" s="277"/>
      <c r="AB76" s="287" t="s">
        <v>93</v>
      </c>
      <c r="AC76" s="264"/>
      <c r="AD76" s="299">
        <f>IF(V76="⚪",8%*Z76,0)</f>
        <v>0</v>
      </c>
      <c r="AE76" s="265"/>
    </row>
    <row r="77" spans="2:34" ht="14" customHeight="1" thickBot="1">
      <c r="B77" s="269" t="s">
        <v>94</v>
      </c>
      <c r="C77" s="270"/>
      <c r="D77" s="270"/>
      <c r="E77" s="305" t="s">
        <v>43</v>
      </c>
      <c r="F77" s="277"/>
      <c r="G77" s="281" t="s">
        <v>93</v>
      </c>
      <c r="H77" s="270"/>
      <c r="I77" s="290">
        <f>IF(E77="⚪",20%,0)</f>
        <v>0</v>
      </c>
      <c r="J77" s="283"/>
      <c r="K77" s="291" t="s">
        <v>95</v>
      </c>
      <c r="L77" s="267"/>
      <c r="M77" s="292">
        <f>IF(E76="⚪",-25%*I76,0)</f>
        <v>0</v>
      </c>
      <c r="N77" s="268"/>
      <c r="S77" s="269" t="s">
        <v>94</v>
      </c>
      <c r="T77" s="270"/>
      <c r="U77" s="270"/>
      <c r="V77" s="280" t="s">
        <v>43</v>
      </c>
      <c r="W77" s="277"/>
      <c r="X77" s="281" t="s">
        <v>93</v>
      </c>
      <c r="Y77" s="270"/>
      <c r="Z77" s="290">
        <f>IF(V77="⚪",20%,0)</f>
        <v>0</v>
      </c>
      <c r="AA77" s="283"/>
      <c r="AB77" s="291" t="s">
        <v>95</v>
      </c>
      <c r="AC77" s="267"/>
      <c r="AD77" s="292">
        <f>IF(V76="⚪",-25%*Z76,0)</f>
        <v>0</v>
      </c>
      <c r="AE77" s="268"/>
    </row>
    <row r="78" spans="2:34" ht="14" customHeight="1" thickBot="1">
      <c r="B78" s="269" t="s">
        <v>96</v>
      </c>
      <c r="C78" s="270"/>
      <c r="D78" s="270"/>
      <c r="E78" s="305" t="s">
        <v>43</v>
      </c>
      <c r="F78" s="277"/>
      <c r="G78" s="281" t="s">
        <v>97</v>
      </c>
      <c r="H78" s="270"/>
      <c r="I78" s="383">
        <v>0.2</v>
      </c>
      <c r="J78" s="277"/>
      <c r="K78" s="281" t="s">
        <v>93</v>
      </c>
      <c r="L78" s="270"/>
      <c r="M78" s="290">
        <f>IF(E78="⚪",10%*(1+I78),0)</f>
        <v>0</v>
      </c>
      <c r="N78" s="283"/>
      <c r="S78" s="269" t="s">
        <v>96</v>
      </c>
      <c r="T78" s="270"/>
      <c r="U78" s="270"/>
      <c r="V78" s="280" t="s">
        <v>43</v>
      </c>
      <c r="W78" s="277"/>
      <c r="X78" s="281" t="s">
        <v>97</v>
      </c>
      <c r="Y78" s="270"/>
      <c r="Z78" s="293">
        <v>0.2</v>
      </c>
      <c r="AA78" s="277"/>
      <c r="AB78" s="281" t="s">
        <v>93</v>
      </c>
      <c r="AC78" s="270"/>
      <c r="AD78" s="290">
        <f>IF(V78="⚪",10%*(1+Z78),0)</f>
        <v>0</v>
      </c>
      <c r="AE78" s="283"/>
    </row>
    <row r="79" spans="2:34" ht="14" customHeight="1" thickBot="1">
      <c r="B79" s="269" t="s">
        <v>98</v>
      </c>
      <c r="C79" s="270"/>
      <c r="D79" s="270"/>
      <c r="E79" s="305" t="s">
        <v>43</v>
      </c>
      <c r="F79" s="277"/>
      <c r="G79" s="281" t="s">
        <v>99</v>
      </c>
      <c r="H79" s="270"/>
      <c r="I79" s="305">
        <v>20</v>
      </c>
      <c r="J79" s="277"/>
      <c r="K79" s="281" t="s">
        <v>93</v>
      </c>
      <c r="L79" s="270"/>
      <c r="M79" s="282">
        <f>IF(E79="⚪",25.5%+0.5%*I79,0)</f>
        <v>0</v>
      </c>
      <c r="N79" s="283"/>
      <c r="S79" s="269" t="s">
        <v>98</v>
      </c>
      <c r="T79" s="270"/>
      <c r="U79" s="270"/>
      <c r="V79" s="280" t="s">
        <v>43</v>
      </c>
      <c r="W79" s="277"/>
      <c r="X79" s="281" t="s">
        <v>99</v>
      </c>
      <c r="Y79" s="270"/>
      <c r="Z79" s="280">
        <v>20</v>
      </c>
      <c r="AA79" s="277"/>
      <c r="AB79" s="281" t="s">
        <v>93</v>
      </c>
      <c r="AC79" s="270"/>
      <c r="AD79" s="282">
        <f>IF(V79="⚪",25.5%+0.5%*Z79,0)</f>
        <v>0</v>
      </c>
      <c r="AE79" s="283"/>
    </row>
    <row r="80" spans="2:34" ht="14" customHeight="1" thickBot="1">
      <c r="B80" s="284" t="s">
        <v>100</v>
      </c>
      <c r="C80" s="264"/>
      <c r="D80" s="264"/>
      <c r="E80" s="384" t="s">
        <v>43</v>
      </c>
      <c r="F80" s="286"/>
      <c r="G80" s="287" t="s">
        <v>101</v>
      </c>
      <c r="H80" s="264"/>
      <c r="I80" s="264"/>
      <c r="J80" s="14"/>
      <c r="K80" s="366" t="s">
        <v>43</v>
      </c>
      <c r="L80" s="289"/>
      <c r="S80" s="284" t="s">
        <v>100</v>
      </c>
      <c r="T80" s="264"/>
      <c r="U80" s="264"/>
      <c r="V80" s="285" t="s">
        <v>43</v>
      </c>
      <c r="W80" s="286"/>
      <c r="X80" s="287" t="s">
        <v>101</v>
      </c>
      <c r="Y80" s="264"/>
      <c r="Z80" s="264"/>
      <c r="AA80" s="14"/>
      <c r="AB80" s="288" t="s">
        <v>43</v>
      </c>
      <c r="AC80" s="289"/>
    </row>
    <row r="81" spans="2:36" ht="14" customHeight="1">
      <c r="B81" s="284" t="s">
        <v>95</v>
      </c>
      <c r="C81" s="264"/>
      <c r="D81" s="264"/>
      <c r="E81" s="271" t="s">
        <v>102</v>
      </c>
      <c r="F81" s="264"/>
      <c r="G81" s="265"/>
      <c r="H81" s="271" t="s">
        <v>103</v>
      </c>
      <c r="I81" s="264"/>
      <c r="J81" s="265"/>
      <c r="K81" s="271" t="s">
        <v>104</v>
      </c>
      <c r="L81" s="264"/>
      <c r="M81" s="265"/>
      <c r="N81" s="263" t="s">
        <v>105</v>
      </c>
      <c r="O81" s="264"/>
      <c r="P81" s="265"/>
      <c r="S81" s="284" t="s">
        <v>95</v>
      </c>
      <c r="T81" s="264"/>
      <c r="U81" s="264"/>
      <c r="V81" s="271" t="s">
        <v>102</v>
      </c>
      <c r="W81" s="264"/>
      <c r="X81" s="265"/>
      <c r="Y81" s="271" t="s">
        <v>103</v>
      </c>
      <c r="Z81" s="264"/>
      <c r="AA81" s="265"/>
      <c r="AB81" s="271" t="s">
        <v>104</v>
      </c>
      <c r="AC81" s="264"/>
      <c r="AD81" s="265"/>
      <c r="AE81" s="263" t="s">
        <v>105</v>
      </c>
      <c r="AF81" s="264"/>
      <c r="AG81" s="265"/>
      <c r="AH81" s="263" t="s">
        <v>73</v>
      </c>
      <c r="AI81" s="264"/>
      <c r="AJ81" s="265"/>
    </row>
    <row r="82" spans="2:36" ht="14" customHeight="1" thickBot="1">
      <c r="B82" s="272">
        <f>MAX(MIN((B73+B75)/10000*(1+F75+M77)*(1+J75),100%),0)</f>
        <v>0.77</v>
      </c>
      <c r="C82" s="267"/>
      <c r="D82" s="267"/>
      <c r="E82" s="273">
        <f>B82^2 * (IF(E80="⚪",1,0)+IF(K80="⚪",-1,0) = -1) + B82 * (IF(E80="⚪",1,0)+IF(K80="⚪",-1,0) = 0) + (1 - (1 - B82)^2) * (IF(E80="⚪",1,0)+IF(K80="⚪",-1,0) = 1)</f>
        <v>0.77</v>
      </c>
      <c r="F82" s="267"/>
      <c r="G82" s="268"/>
      <c r="H82" s="273">
        <f>F73+J73</f>
        <v>5.5</v>
      </c>
      <c r="I82" s="267"/>
      <c r="J82" s="268"/>
      <c r="K82" s="273">
        <f>(1+M79)*(1+M76)*(1+I77)*(1+M78)</f>
        <v>1</v>
      </c>
      <c r="L82" s="267"/>
      <c r="M82" s="268"/>
      <c r="N82" s="275">
        <f>(E82*H82*K82)+(1-E82)</f>
        <v>4.4649999999999999</v>
      </c>
      <c r="O82" s="267"/>
      <c r="P82" s="268"/>
      <c r="S82" s="272">
        <f>MAX(MIN((B73+S75+B75)/10000*(1+F75+W75+AD77)*(1+J75)*(1+AA75),100%),0)</f>
        <v>0.77</v>
      </c>
      <c r="T82" s="267"/>
      <c r="U82" s="267"/>
      <c r="V82" s="273">
        <f>S82^2 * (IF(V80="⚪",1,0)+IF(AB80="⚪",-1,0) = -1) + S82 * (IF(V80="⚪",1,0)+IF(AB80="⚪",-1,0) = 0) + (1 - (1 - S82)^2) * (IF(V80="⚪",1,0)+IF(AB80="⚪",-1,0) = 1)</f>
        <v>0.77</v>
      </c>
      <c r="W82" s="267"/>
      <c r="X82" s="268"/>
      <c r="Y82" s="273">
        <f>F73+J73+AE75</f>
        <v>5.5</v>
      </c>
      <c r="Z82" s="267"/>
      <c r="AA82" s="268"/>
      <c r="AB82" s="273">
        <f>(1+AD79)*(1+AD76)*(1+Z77)*(1+AD78)</f>
        <v>1</v>
      </c>
      <c r="AC82" s="267"/>
      <c r="AD82" s="268"/>
      <c r="AE82" s="274">
        <f>(V82*Y82*AB82)+(1-V82)</f>
        <v>4.4649999999999999</v>
      </c>
      <c r="AF82" s="267"/>
      <c r="AG82" s="268"/>
      <c r="AH82" s="266">
        <f>AE82/N82-1</f>
        <v>0</v>
      </c>
      <c r="AI82" s="267"/>
      <c r="AJ82" s="268"/>
    </row>
    <row r="85" spans="2:36" ht="14" customHeight="1" thickBot="1">
      <c r="B85" s="20" t="s">
        <v>9</v>
      </c>
      <c r="P85" s="20" t="s">
        <v>106</v>
      </c>
    </row>
    <row r="86" spans="2:36" ht="14" customHeight="1" thickBot="1">
      <c r="B86" s="269" t="s">
        <v>9</v>
      </c>
      <c r="C86" s="270"/>
      <c r="D86" s="281" t="s">
        <v>107</v>
      </c>
      <c r="E86" s="270"/>
      <c r="F86" s="281" t="s">
        <v>108</v>
      </c>
      <c r="G86" s="270"/>
      <c r="H86" s="270"/>
      <c r="I86" s="271" t="s">
        <v>109</v>
      </c>
      <c r="J86" s="264"/>
      <c r="K86" s="265"/>
      <c r="P86" s="269" t="s">
        <v>9</v>
      </c>
      <c r="Q86" s="270"/>
      <c r="R86" s="358" t="s">
        <v>108</v>
      </c>
      <c r="S86" s="270"/>
      <c r="T86" s="283"/>
      <c r="U86" s="271" t="s">
        <v>109</v>
      </c>
      <c r="V86" s="264"/>
      <c r="W86" s="265"/>
    </row>
    <row r="87" spans="2:36" ht="14" customHeight="1" thickBot="1">
      <c r="B87" s="269" t="s">
        <v>110</v>
      </c>
      <c r="C87" s="270"/>
      <c r="D87" s="305" t="s">
        <v>37</v>
      </c>
      <c r="E87" s="277"/>
      <c r="F87" s="305">
        <v>300</v>
      </c>
      <c r="G87" s="277"/>
      <c r="H87" s="277"/>
      <c r="I87" s="320">
        <f>1+SUMIF(D87:D89,"⚪",F87:G89)*0.5%</f>
        <v>2.5</v>
      </c>
      <c r="J87" s="267"/>
      <c r="K87" s="268"/>
      <c r="P87" s="269" t="s">
        <v>110</v>
      </c>
      <c r="Q87" s="270"/>
      <c r="R87" s="276">
        <v>0</v>
      </c>
      <c r="S87" s="277"/>
      <c r="T87" s="278"/>
      <c r="U87" s="320">
        <f>1+(SUMIF(D87:D89,"⚪",F87:F89)+SUMIF(D87:D89,"⚪",R87:R89))*0.5%</f>
        <v>2.5</v>
      </c>
      <c r="V87" s="267"/>
      <c r="W87" s="268"/>
    </row>
    <row r="88" spans="2:36" ht="14" customHeight="1" thickBot="1">
      <c r="B88" s="269" t="s">
        <v>111</v>
      </c>
      <c r="C88" s="270"/>
      <c r="D88" s="305" t="s">
        <v>43</v>
      </c>
      <c r="E88" s="277"/>
      <c r="F88" s="276">
        <v>100</v>
      </c>
      <c r="G88" s="277"/>
      <c r="H88" s="278"/>
      <c r="P88" s="269" t="s">
        <v>111</v>
      </c>
      <c r="Q88" s="270"/>
      <c r="R88" s="276">
        <v>0</v>
      </c>
      <c r="S88" s="277"/>
      <c r="T88" s="278"/>
      <c r="U88" s="271" t="s">
        <v>73</v>
      </c>
      <c r="V88" s="264"/>
      <c r="W88" s="265"/>
    </row>
    <row r="89" spans="2:36" ht="14" customHeight="1" thickBot="1">
      <c r="B89" s="269" t="s">
        <v>112</v>
      </c>
      <c r="C89" s="270"/>
      <c r="D89" s="305" t="s">
        <v>43</v>
      </c>
      <c r="E89" s="277"/>
      <c r="F89" s="276">
        <v>0</v>
      </c>
      <c r="G89" s="277"/>
      <c r="H89" s="278"/>
      <c r="P89" s="269" t="s">
        <v>112</v>
      </c>
      <c r="Q89" s="270"/>
      <c r="R89" s="276">
        <v>0</v>
      </c>
      <c r="S89" s="277"/>
      <c r="T89" s="278"/>
      <c r="U89" s="279">
        <f>U87/I87-1</f>
        <v>0</v>
      </c>
      <c r="V89" s="267"/>
      <c r="W89" s="268"/>
    </row>
    <row r="91" spans="2:36" ht="14" customHeight="1" thickBot="1">
      <c r="B91" s="20" t="s">
        <v>10</v>
      </c>
      <c r="F91" s="20" t="s">
        <v>113</v>
      </c>
      <c r="P91" s="20" t="s">
        <v>114</v>
      </c>
    </row>
    <row r="92" spans="2:36" ht="14" customHeight="1">
      <c r="B92" s="271" t="s">
        <v>115</v>
      </c>
      <c r="C92" s="264"/>
      <c r="D92" s="265"/>
      <c r="E92" s="263" t="s">
        <v>109</v>
      </c>
      <c r="F92" s="264"/>
      <c r="G92" s="265"/>
      <c r="P92" s="284" t="s">
        <v>115</v>
      </c>
      <c r="Q92" s="264"/>
      <c r="R92" s="264"/>
      <c r="S92" s="271" t="s">
        <v>109</v>
      </c>
      <c r="T92" s="264"/>
      <c r="U92" s="265"/>
      <c r="V92" s="263" t="s">
        <v>73</v>
      </c>
      <c r="W92" s="264"/>
      <c r="X92" s="265"/>
    </row>
    <row r="93" spans="2:36" ht="14" customHeight="1" thickBot="1">
      <c r="B93" s="296">
        <v>7</v>
      </c>
      <c r="C93" s="295"/>
      <c r="D93" s="297"/>
      <c r="E93" s="327">
        <f>1+B93</f>
        <v>8</v>
      </c>
      <c r="F93" s="267"/>
      <c r="G93" s="268"/>
      <c r="P93" s="385">
        <v>0</v>
      </c>
      <c r="Q93" s="295"/>
      <c r="R93" s="295"/>
      <c r="S93" s="386">
        <f>1+B93+P93</f>
        <v>8</v>
      </c>
      <c r="T93" s="295"/>
      <c r="U93" s="297"/>
      <c r="V93" s="387">
        <f>S93/E93-1</f>
        <v>0</v>
      </c>
      <c r="W93" s="267"/>
      <c r="X93" s="268"/>
    </row>
    <row r="95" spans="2:36" ht="14" customHeight="1" thickBot="1">
      <c r="B95" s="20" t="s">
        <v>11</v>
      </c>
      <c r="P95" s="20" t="s">
        <v>116</v>
      </c>
    </row>
    <row r="96" spans="2:36" ht="14" customHeight="1">
      <c r="B96" s="271" t="s">
        <v>117</v>
      </c>
      <c r="C96" s="264"/>
      <c r="D96" s="265"/>
      <c r="E96" s="271" t="s">
        <v>118</v>
      </c>
      <c r="F96" s="264"/>
      <c r="G96" s="265"/>
      <c r="H96" s="271" t="s">
        <v>119</v>
      </c>
      <c r="I96" s="264"/>
      <c r="J96" s="265"/>
      <c r="P96" s="284" t="s">
        <v>118</v>
      </c>
      <c r="Q96" s="264"/>
      <c r="R96" s="264"/>
      <c r="S96" s="271" t="s">
        <v>120</v>
      </c>
      <c r="T96" s="264"/>
      <c r="U96" s="265"/>
      <c r="V96" s="271" t="s">
        <v>121</v>
      </c>
      <c r="W96" s="264"/>
      <c r="X96" s="265"/>
    </row>
    <row r="97" spans="2:24" ht="14" customHeight="1" thickBot="1">
      <c r="B97" s="347" t="s">
        <v>122</v>
      </c>
      <c r="C97" s="313"/>
      <c r="D97" s="312"/>
      <c r="E97" s="388"/>
      <c r="F97" s="313"/>
      <c r="G97" s="312"/>
      <c r="H97" s="347" t="s">
        <v>123</v>
      </c>
      <c r="I97" s="313"/>
      <c r="J97" s="312"/>
      <c r="P97" s="385">
        <v>0</v>
      </c>
      <c r="Q97" s="295"/>
      <c r="R97" s="295"/>
      <c r="S97" s="392">
        <f>B98*H98*P100*(1+E98+P97)</f>
        <v>6.8999999999999995</v>
      </c>
      <c r="T97" s="295"/>
      <c r="U97" s="297"/>
      <c r="V97" s="279">
        <f>S97/H101-1</f>
        <v>0</v>
      </c>
      <c r="W97" s="267"/>
      <c r="X97" s="268"/>
    </row>
    <row r="98" spans="2:24" ht="14" customHeight="1" thickBot="1">
      <c r="B98" s="389">
        <v>1.5</v>
      </c>
      <c r="C98" s="295"/>
      <c r="D98" s="297"/>
      <c r="E98" s="296">
        <v>1.3</v>
      </c>
      <c r="F98" s="295"/>
      <c r="G98" s="297"/>
      <c r="H98" s="296">
        <v>2</v>
      </c>
      <c r="I98" s="295"/>
      <c r="J98" s="297"/>
      <c r="P98" s="284" t="s">
        <v>119</v>
      </c>
      <c r="Q98" s="264"/>
      <c r="R98" s="264"/>
      <c r="S98" s="271" t="s">
        <v>124</v>
      </c>
      <c r="T98" s="264"/>
      <c r="U98" s="265"/>
      <c r="V98" s="271" t="s">
        <v>125</v>
      </c>
      <c r="W98" s="264"/>
      <c r="X98" s="265"/>
    </row>
    <row r="99" spans="2:24" ht="14" customHeight="1" thickBot="1">
      <c r="B99" s="323" t="s">
        <v>126</v>
      </c>
      <c r="C99" s="270"/>
      <c r="D99" s="270"/>
      <c r="E99" s="270"/>
      <c r="F99" s="270"/>
      <c r="G99" s="283"/>
      <c r="H99" s="263" t="s">
        <v>120</v>
      </c>
      <c r="I99" s="264"/>
      <c r="J99" s="265"/>
      <c r="P99" s="314" t="s">
        <v>123</v>
      </c>
      <c r="Q99" s="313"/>
      <c r="R99" s="313"/>
      <c r="S99" s="392">
        <f>ROUNDUP(30/S97,0)</f>
        <v>5</v>
      </c>
      <c r="T99" s="295"/>
      <c r="U99" s="297"/>
      <c r="V99" s="279">
        <f>S101/H105-1</f>
        <v>0</v>
      </c>
      <c r="W99" s="267"/>
      <c r="X99" s="268"/>
    </row>
    <row r="100" spans="2:24" ht="14" customHeight="1" thickBot="1">
      <c r="B100" s="314" t="s">
        <v>127</v>
      </c>
      <c r="C100" s="313"/>
      <c r="D100" s="324" t="s">
        <v>128</v>
      </c>
      <c r="E100" s="313"/>
      <c r="F100" s="311" t="s">
        <v>129</v>
      </c>
      <c r="G100" s="312"/>
      <c r="H100" s="311" t="s">
        <v>122</v>
      </c>
      <c r="I100" s="313"/>
      <c r="J100" s="312"/>
      <c r="P100" s="385">
        <v>1</v>
      </c>
      <c r="Q100" s="295"/>
      <c r="R100" s="295"/>
      <c r="S100" s="271" t="s">
        <v>130</v>
      </c>
      <c r="T100" s="264"/>
      <c r="U100" s="265"/>
    </row>
    <row r="101" spans="2:24" ht="14" customHeight="1" thickBot="1">
      <c r="B101" s="314">
        <v>1</v>
      </c>
      <c r="C101" s="313"/>
      <c r="D101" s="315">
        <f t="shared" ref="D101:D110" si="0">30/B101</f>
        <v>30</v>
      </c>
      <c r="E101" s="313"/>
      <c r="F101" s="316">
        <f>ROUNDUP(D101/H98/B98-1,2)</f>
        <v>9</v>
      </c>
      <c r="G101" s="312"/>
      <c r="H101" s="390">
        <f>B98*H98*(1+E98)</f>
        <v>6.8999999999999995</v>
      </c>
      <c r="I101" s="295"/>
      <c r="J101" s="297"/>
      <c r="S101" s="394">
        <f>30/S99</f>
        <v>6</v>
      </c>
      <c r="T101" s="295"/>
      <c r="U101" s="297"/>
    </row>
    <row r="102" spans="2:24" ht="14" customHeight="1">
      <c r="B102" s="314">
        <v>2</v>
      </c>
      <c r="C102" s="313"/>
      <c r="D102" s="315">
        <f t="shared" si="0"/>
        <v>15</v>
      </c>
      <c r="E102" s="313"/>
      <c r="F102" s="316">
        <f>ROUNDUP(D102/H98/B98-1,2)</f>
        <v>4</v>
      </c>
      <c r="G102" s="312"/>
      <c r="H102" s="263" t="s">
        <v>124</v>
      </c>
      <c r="I102" s="264"/>
      <c r="J102" s="265"/>
      <c r="S102" s="271" t="s">
        <v>131</v>
      </c>
      <c r="T102" s="264"/>
      <c r="U102" s="265"/>
    </row>
    <row r="103" spans="2:24" ht="14" customHeight="1" thickBot="1">
      <c r="B103" s="314">
        <v>3</v>
      </c>
      <c r="C103" s="313"/>
      <c r="D103" s="315">
        <f t="shared" si="0"/>
        <v>10</v>
      </c>
      <c r="E103" s="313"/>
      <c r="F103" s="316">
        <f>ROUNDUP(D103/H98/B98-1,2)</f>
        <v>2.34</v>
      </c>
      <c r="G103" s="312"/>
      <c r="H103" s="390">
        <f>ROUNDUP(30/H101,0)</f>
        <v>5</v>
      </c>
      <c r="I103" s="295"/>
      <c r="J103" s="297"/>
      <c r="S103" s="386">
        <f>ROUNDUP(30/(S99-1)/P100/B98/H98-1-P97-E98,2)</f>
        <v>0.2</v>
      </c>
      <c r="T103" s="295"/>
      <c r="U103" s="297"/>
    </row>
    <row r="104" spans="2:24" ht="14" customHeight="1">
      <c r="B104" s="314">
        <v>4</v>
      </c>
      <c r="C104" s="313"/>
      <c r="D104" s="315">
        <f t="shared" si="0"/>
        <v>7.5</v>
      </c>
      <c r="E104" s="313"/>
      <c r="F104" s="316">
        <f>ROUNDUP(D104/H98/B98-1,2)</f>
        <v>1.5</v>
      </c>
      <c r="G104" s="312"/>
      <c r="H104" s="263" t="s">
        <v>130</v>
      </c>
      <c r="I104" s="264"/>
      <c r="J104" s="265"/>
    </row>
    <row r="105" spans="2:24" ht="14" customHeight="1" thickBot="1">
      <c r="B105" s="314">
        <v>5</v>
      </c>
      <c r="C105" s="313"/>
      <c r="D105" s="315">
        <f t="shared" si="0"/>
        <v>6</v>
      </c>
      <c r="E105" s="313"/>
      <c r="F105" s="316">
        <f>ROUNDUP(D105/H98/B98-1,2)</f>
        <v>1</v>
      </c>
      <c r="G105" s="312"/>
      <c r="H105" s="393">
        <f>30/H103</f>
        <v>6</v>
      </c>
      <c r="I105" s="295"/>
      <c r="J105" s="297"/>
    </row>
    <row r="106" spans="2:24" ht="14" customHeight="1">
      <c r="B106" s="314">
        <v>6</v>
      </c>
      <c r="C106" s="313"/>
      <c r="D106" s="315">
        <f t="shared" si="0"/>
        <v>5</v>
      </c>
      <c r="E106" s="313"/>
      <c r="F106" s="316">
        <f>ROUNDUP(D106/H98/B98-1,2)</f>
        <v>0.67</v>
      </c>
      <c r="G106" s="312"/>
      <c r="H106" s="263" t="s">
        <v>131</v>
      </c>
      <c r="I106" s="264"/>
      <c r="J106" s="265"/>
    </row>
    <row r="107" spans="2:24" ht="14" customHeight="1" thickBot="1">
      <c r="B107" s="314">
        <v>7</v>
      </c>
      <c r="C107" s="313"/>
      <c r="D107" s="315">
        <f t="shared" si="0"/>
        <v>4.2857142857142856</v>
      </c>
      <c r="E107" s="313"/>
      <c r="F107" s="316">
        <f>ROUNDUP(D107/H98/B98-1,2)</f>
        <v>0.43</v>
      </c>
      <c r="G107" s="312"/>
      <c r="H107" s="391">
        <f>ROUNDUP(30/(H103-1)/B98/H98-1-E98,2)</f>
        <v>0.2</v>
      </c>
      <c r="I107" s="295"/>
      <c r="J107" s="297"/>
    </row>
    <row r="108" spans="2:24" ht="14" customHeight="1">
      <c r="B108" s="314">
        <v>8</v>
      </c>
      <c r="C108" s="313"/>
      <c r="D108" s="315">
        <f t="shared" si="0"/>
        <v>3.75</v>
      </c>
      <c r="E108" s="313"/>
      <c r="F108" s="316">
        <f>ROUNDUP(D108/H98/B98-1,2)</f>
        <v>0.25</v>
      </c>
      <c r="G108" s="312"/>
    </row>
    <row r="109" spans="2:24" ht="14" customHeight="1">
      <c r="B109" s="314">
        <v>9</v>
      </c>
      <c r="C109" s="313"/>
      <c r="D109" s="315">
        <f t="shared" si="0"/>
        <v>3.3333333333333335</v>
      </c>
      <c r="E109" s="313"/>
      <c r="F109" s="316">
        <f>ROUNDUP(D109/H98/B98-1,2)</f>
        <v>0.12</v>
      </c>
      <c r="G109" s="312"/>
    </row>
    <row r="110" spans="2:24" ht="14" customHeight="1" thickBot="1">
      <c r="B110" s="291">
        <v>10</v>
      </c>
      <c r="C110" s="267"/>
      <c r="D110" s="325">
        <f t="shared" si="0"/>
        <v>3</v>
      </c>
      <c r="E110" s="267"/>
      <c r="F110" s="292">
        <f>ROUNDUP(D110/H98/B98-1,2)</f>
        <v>0</v>
      </c>
      <c r="G110" s="268"/>
    </row>
    <row r="112" spans="2:24" ht="14" customHeight="1" thickBot="1">
      <c r="B112" s="20" t="s">
        <v>12</v>
      </c>
      <c r="P112" s="20" t="s">
        <v>132</v>
      </c>
    </row>
    <row r="113" spans="2:24" ht="14" customHeight="1">
      <c r="B113" s="284" t="s">
        <v>133</v>
      </c>
      <c r="C113" s="264"/>
      <c r="D113" s="264"/>
      <c r="E113" s="287" t="s">
        <v>134</v>
      </c>
      <c r="F113" s="264"/>
      <c r="G113" s="264"/>
      <c r="H113" s="271" t="s">
        <v>135</v>
      </c>
      <c r="I113" s="264"/>
      <c r="J113" s="265"/>
      <c r="P113" s="284" t="s">
        <v>136</v>
      </c>
      <c r="Q113" s="264"/>
      <c r="R113" s="264"/>
      <c r="S113" s="271" t="s">
        <v>137</v>
      </c>
      <c r="T113" s="264"/>
      <c r="U113" s="265"/>
    </row>
    <row r="114" spans="2:24" ht="14" customHeight="1" thickBot="1">
      <c r="B114" s="397">
        <v>0.5</v>
      </c>
      <c r="C114" s="267"/>
      <c r="D114" s="267"/>
      <c r="E114" s="332">
        <v>0.3</v>
      </c>
      <c r="F114" s="267"/>
      <c r="G114" s="267"/>
      <c r="H114" s="318" t="s">
        <v>138</v>
      </c>
      <c r="I114" s="295"/>
      <c r="J114" s="297"/>
      <c r="P114" s="396">
        <v>0</v>
      </c>
      <c r="Q114" s="295"/>
      <c r="R114" s="295"/>
      <c r="S114" s="329">
        <v>0</v>
      </c>
      <c r="T114" s="295"/>
      <c r="U114" s="297"/>
    </row>
    <row r="115" spans="2:24" ht="14" customHeight="1">
      <c r="B115" s="314" t="s">
        <v>136</v>
      </c>
      <c r="C115" s="313"/>
      <c r="D115" s="313"/>
      <c r="E115" s="271" t="s">
        <v>137</v>
      </c>
      <c r="F115" s="264"/>
      <c r="G115" s="265"/>
      <c r="H115" s="311" t="s">
        <v>109</v>
      </c>
      <c r="I115" s="313"/>
      <c r="J115" s="312"/>
      <c r="P115" s="271" t="s">
        <v>109</v>
      </c>
      <c r="Q115" s="264"/>
      <c r="R115" s="265"/>
      <c r="S115" s="263" t="s">
        <v>73</v>
      </c>
      <c r="T115" s="264"/>
      <c r="U115" s="265"/>
    </row>
    <row r="116" spans="2:24" ht="14" customHeight="1" thickBot="1">
      <c r="B116" s="396">
        <v>0</v>
      </c>
      <c r="C116" s="295"/>
      <c r="D116" s="295"/>
      <c r="E116" s="329">
        <v>0</v>
      </c>
      <c r="F116" s="295"/>
      <c r="G116" s="297"/>
      <c r="H116" s="395">
        <f>(H114="物理")*(1-B114+B116)+(H114&lt;&gt;"物理")*(1-B114*0.6+B116)*(1-E114+E116)</f>
        <v>0.48999999999999994</v>
      </c>
      <c r="I116" s="295"/>
      <c r="J116" s="297"/>
      <c r="P116" s="320">
        <f>(H114="物理")*(1-B114+B116+P114)+(H114&lt;&gt;"物理")*(1-B114*0.6+B116+P114)*(1-E114+E116+S114)</f>
        <v>0.48999999999999994</v>
      </c>
      <c r="Q116" s="267"/>
      <c r="R116" s="268"/>
      <c r="S116" s="266">
        <f>P116/H116-1</f>
        <v>0</v>
      </c>
      <c r="T116" s="267"/>
      <c r="U116" s="268"/>
    </row>
    <row r="118" spans="2:24" ht="14" customHeight="1" thickBot="1">
      <c r="B118" s="20" t="s">
        <v>13</v>
      </c>
      <c r="P118" s="20" t="s">
        <v>139</v>
      </c>
    </row>
    <row r="119" spans="2:24" ht="14" customHeight="1">
      <c r="B119" s="271" t="s">
        <v>13</v>
      </c>
      <c r="C119" s="264"/>
      <c r="D119" s="265"/>
      <c r="E119" s="271" t="s">
        <v>140</v>
      </c>
      <c r="F119" s="264"/>
      <c r="G119" s="265"/>
      <c r="H119" s="271" t="s">
        <v>135</v>
      </c>
      <c r="I119" s="264"/>
      <c r="J119" s="265"/>
      <c r="P119" s="271" t="s">
        <v>13</v>
      </c>
      <c r="Q119" s="264"/>
      <c r="R119" s="265"/>
      <c r="S119" s="271" t="s">
        <v>109</v>
      </c>
      <c r="T119" s="264"/>
      <c r="U119" s="265"/>
    </row>
    <row r="120" spans="2:24" ht="14" customHeight="1" thickBot="1">
      <c r="B120" s="296">
        <v>2</v>
      </c>
      <c r="C120" s="295"/>
      <c r="D120" s="297"/>
      <c r="E120" s="402">
        <v>100</v>
      </c>
      <c r="F120" s="295"/>
      <c r="G120" s="297"/>
      <c r="H120" s="329" t="s">
        <v>141</v>
      </c>
      <c r="I120" s="399"/>
      <c r="J120" s="400"/>
      <c r="P120" s="296">
        <v>0</v>
      </c>
      <c r="Q120" s="295"/>
      <c r="R120" s="297"/>
      <c r="S120" s="401">
        <f>1+E120*1%*(1+(H120="点燃")*0.3+(H120="真实之焰")*(-0.4))*(1+E122)*(1+P124)*(1+B120+P120)*(1+(P122="⚪")*0.3)</f>
        <v>4.9000000000000004</v>
      </c>
      <c r="T120" s="313"/>
      <c r="U120" s="312"/>
    </row>
    <row r="121" spans="2:24" ht="14" customHeight="1">
      <c r="B121" s="271" t="s">
        <v>142</v>
      </c>
      <c r="C121" s="264"/>
      <c r="D121" s="265"/>
      <c r="E121" s="271" t="s">
        <v>143</v>
      </c>
      <c r="F121" s="264"/>
      <c r="G121" s="265"/>
      <c r="H121" s="271" t="s">
        <v>109</v>
      </c>
      <c r="I121" s="264"/>
      <c r="J121" s="265"/>
      <c r="P121" s="271" t="s">
        <v>142</v>
      </c>
      <c r="Q121" s="264"/>
      <c r="R121" s="265"/>
      <c r="S121" s="271" t="s">
        <v>73</v>
      </c>
      <c r="T121" s="264"/>
      <c r="U121" s="265"/>
    </row>
    <row r="122" spans="2:24" ht="14" customHeight="1" thickBot="1">
      <c r="B122" s="318" t="s">
        <v>43</v>
      </c>
      <c r="C122" s="295"/>
      <c r="D122" s="297"/>
      <c r="E122" s="359">
        <v>0</v>
      </c>
      <c r="F122" s="295"/>
      <c r="G122" s="297"/>
      <c r="H122" s="322">
        <f>1+E120*1%*(1+(H120="点燃")*0.3+(H120="真实之焰")*(-0.4))*(1+E122)*(1+B120)*(1+(B122="⚪")*0.3)</f>
        <v>4.9000000000000004</v>
      </c>
      <c r="I122" s="267"/>
      <c r="J122" s="268"/>
      <c r="P122" s="319" t="s">
        <v>43</v>
      </c>
      <c r="Q122" s="295"/>
      <c r="R122" s="297"/>
      <c r="S122" s="279">
        <f>S120/H122-1</f>
        <v>0</v>
      </c>
      <c r="T122" s="267"/>
      <c r="U122" s="268"/>
    </row>
    <row r="123" spans="2:24" ht="14" customHeight="1">
      <c r="P123" s="271" t="s">
        <v>143</v>
      </c>
      <c r="Q123" s="264"/>
      <c r="R123" s="265"/>
    </row>
    <row r="124" spans="2:24" ht="14" customHeight="1" thickBot="1">
      <c r="P124" s="359">
        <v>0</v>
      </c>
      <c r="Q124" s="295"/>
      <c r="R124" s="297"/>
    </row>
    <row r="126" spans="2:24" ht="14" customHeight="1" thickBot="1">
      <c r="B126" s="20" t="s">
        <v>14</v>
      </c>
      <c r="P126" s="20" t="s">
        <v>144</v>
      </c>
    </row>
    <row r="127" spans="2:24" ht="14" customHeight="1">
      <c r="B127" s="271" t="s">
        <v>14</v>
      </c>
      <c r="C127" s="264"/>
      <c r="D127" s="265"/>
      <c r="E127" s="271" t="s">
        <v>145</v>
      </c>
      <c r="F127" s="264"/>
      <c r="G127" s="265"/>
      <c r="H127" s="271" t="s">
        <v>109</v>
      </c>
      <c r="I127" s="264"/>
      <c r="J127" s="265"/>
      <c r="P127" s="360" t="s">
        <v>14</v>
      </c>
      <c r="Q127" s="264"/>
      <c r="R127" s="265"/>
      <c r="S127" s="360" t="s">
        <v>109</v>
      </c>
      <c r="T127" s="264"/>
      <c r="U127" s="265"/>
      <c r="V127" s="360" t="s">
        <v>73</v>
      </c>
      <c r="W127" s="264"/>
      <c r="X127" s="265"/>
    </row>
    <row r="128" spans="2:24" ht="14" customHeight="1" thickBot="1">
      <c r="B128" s="296">
        <v>3</v>
      </c>
      <c r="C128" s="295"/>
      <c r="D128" s="297"/>
      <c r="E128" s="350">
        <v>0.6</v>
      </c>
      <c r="F128" s="295"/>
      <c r="G128" s="297"/>
      <c r="H128" s="320">
        <f>(1+B128*0.6*(B130="⚪"))*(1+B128*E130)</f>
        <v>4.8999999999999995</v>
      </c>
      <c r="I128" s="267"/>
      <c r="J128" s="268"/>
      <c r="P128" s="296">
        <v>0</v>
      </c>
      <c r="Q128" s="295"/>
      <c r="R128" s="297"/>
      <c r="S128" s="320">
        <f>(1+(B128+P128)*0.6*(P130="⚪"))*(1+(B128+P128)*S130)</f>
        <v>4.8999999999999995</v>
      </c>
      <c r="T128" s="267"/>
      <c r="U128" s="268"/>
      <c r="V128" s="330">
        <f>S128/H128-1</f>
        <v>0</v>
      </c>
      <c r="W128" s="267"/>
      <c r="X128" s="268"/>
    </row>
    <row r="129" spans="2:24" ht="14" customHeight="1">
      <c r="B129" s="271" t="s">
        <v>146</v>
      </c>
      <c r="C129" s="264"/>
      <c r="D129" s="265"/>
      <c r="E129" s="271" t="s">
        <v>147</v>
      </c>
      <c r="F129" s="264"/>
      <c r="G129" s="265"/>
      <c r="H129" s="271" t="s">
        <v>148</v>
      </c>
      <c r="I129" s="264"/>
      <c r="J129" s="265"/>
      <c r="P129" s="360" t="s">
        <v>146</v>
      </c>
      <c r="Q129" s="264"/>
      <c r="R129" s="265"/>
      <c r="S129" s="360" t="s">
        <v>147</v>
      </c>
      <c r="T129" s="264"/>
      <c r="U129" s="265"/>
      <c r="V129" s="360" t="s">
        <v>148</v>
      </c>
      <c r="W129" s="264"/>
      <c r="X129" s="265"/>
    </row>
    <row r="130" spans="2:24" ht="14" customHeight="1" thickBot="1">
      <c r="B130" s="318" t="s">
        <v>37</v>
      </c>
      <c r="C130" s="295"/>
      <c r="D130" s="297"/>
      <c r="E130" s="350">
        <v>0.25</v>
      </c>
      <c r="F130" s="295"/>
      <c r="G130" s="297"/>
      <c r="H130" s="320">
        <f>B128*E128</f>
        <v>1.7999999999999998</v>
      </c>
      <c r="I130" s="267"/>
      <c r="J130" s="268"/>
      <c r="P130" s="319" t="s">
        <v>37</v>
      </c>
      <c r="Q130" s="295"/>
      <c r="R130" s="297"/>
      <c r="S130" s="361">
        <v>0.25</v>
      </c>
      <c r="T130" s="295"/>
      <c r="U130" s="297"/>
      <c r="V130" s="320">
        <f>(B128+P128)*E128</f>
        <v>1.7999999999999998</v>
      </c>
      <c r="W130" s="267"/>
      <c r="X130" s="268"/>
    </row>
    <row r="132" spans="2:24" ht="14" customHeight="1" thickBot="1">
      <c r="B132" s="20" t="s">
        <v>15</v>
      </c>
      <c r="P132" s="20" t="s">
        <v>149</v>
      </c>
    </row>
    <row r="133" spans="2:24" ht="14" customHeight="1">
      <c r="B133" s="271" t="s">
        <v>15</v>
      </c>
      <c r="C133" s="264"/>
      <c r="D133" s="265"/>
      <c r="E133" s="271" t="s">
        <v>150</v>
      </c>
      <c r="F133" s="264"/>
      <c r="G133" s="265"/>
      <c r="H133" s="271" t="s">
        <v>109</v>
      </c>
      <c r="I133" s="264"/>
      <c r="J133" s="265"/>
      <c r="P133" s="271" t="s">
        <v>15</v>
      </c>
      <c r="Q133" s="264"/>
      <c r="R133" s="265"/>
      <c r="S133" s="271" t="s">
        <v>109</v>
      </c>
      <c r="T133" s="264"/>
      <c r="U133" s="265"/>
      <c r="V133" s="271" t="s">
        <v>73</v>
      </c>
      <c r="W133" s="264"/>
      <c r="X133" s="265"/>
    </row>
    <row r="134" spans="2:24" ht="14" customHeight="1" thickBot="1">
      <c r="B134" s="302">
        <v>1</v>
      </c>
      <c r="C134" s="301"/>
      <c r="D134" s="303"/>
      <c r="E134" s="357">
        <v>100</v>
      </c>
      <c r="F134" s="301"/>
      <c r="G134" s="303"/>
      <c r="H134" s="320">
        <f>(1+E134/100*E136*(1+B134))*(1+E134/100*E137*(1+B134))*(1+E134/100*E138*(1+B134))*(1+E139*(1+B134))</f>
        <v>2.5</v>
      </c>
      <c r="I134" s="267"/>
      <c r="J134" s="268"/>
      <c r="P134" s="350">
        <v>0</v>
      </c>
      <c r="Q134" s="295"/>
      <c r="R134" s="297"/>
      <c r="S134" s="320">
        <f>(1+E134/100*E136*(1+(B134+P134)))*(1+E134/100*E137*(1+(B134+P134)))*(1+E134/100*E138*(1+(B134+P134)))*(1+E139*(1+(B134+P134)))</f>
        <v>2.5</v>
      </c>
      <c r="T134" s="267"/>
      <c r="U134" s="268"/>
      <c r="V134" s="330">
        <f>S134/H134-1</f>
        <v>0</v>
      </c>
      <c r="W134" s="267"/>
      <c r="X134" s="268"/>
    </row>
    <row r="135" spans="2:24" ht="14" customHeight="1" thickBot="1">
      <c r="B135" s="269" t="s">
        <v>151</v>
      </c>
      <c r="C135" s="270"/>
      <c r="D135" s="270"/>
      <c r="E135" s="358" t="s">
        <v>152</v>
      </c>
      <c r="F135" s="270"/>
      <c r="G135" s="283"/>
      <c r="H135" s="263" t="s">
        <v>89</v>
      </c>
      <c r="I135" s="264"/>
      <c r="J135" s="265"/>
    </row>
    <row r="136" spans="2:24" ht="14" customHeight="1" thickBot="1">
      <c r="B136" s="291" t="s">
        <v>153</v>
      </c>
      <c r="C136" s="267"/>
      <c r="D136" s="267"/>
      <c r="E136" s="352">
        <v>0.75</v>
      </c>
      <c r="F136" s="295"/>
      <c r="G136" s="297"/>
      <c r="H136" s="320">
        <f>E134*2%*(1+B134)</f>
        <v>4</v>
      </c>
      <c r="I136" s="267"/>
      <c r="J136" s="268"/>
    </row>
    <row r="137" spans="2:24" ht="14" customHeight="1" thickBot="1">
      <c r="B137" s="269" t="s">
        <v>153</v>
      </c>
      <c r="C137" s="270"/>
      <c r="D137" s="270"/>
      <c r="E137" s="349">
        <v>0</v>
      </c>
      <c r="F137" s="277"/>
      <c r="G137" s="278"/>
    </row>
    <row r="138" spans="2:24" ht="14" customHeight="1" thickBot="1">
      <c r="B138" s="269" t="s">
        <v>153</v>
      </c>
      <c r="C138" s="270"/>
      <c r="D138" s="270"/>
      <c r="E138" s="349">
        <v>0</v>
      </c>
      <c r="F138" s="277"/>
      <c r="G138" s="278"/>
    </row>
    <row r="139" spans="2:24" ht="14" customHeight="1" thickBot="1">
      <c r="B139" s="269" t="s">
        <v>154</v>
      </c>
      <c r="C139" s="270"/>
      <c r="D139" s="270"/>
      <c r="E139" s="349">
        <v>0</v>
      </c>
      <c r="F139" s="277"/>
      <c r="G139" s="278"/>
    </row>
    <row r="141" spans="2:24" ht="14" customHeight="1" thickBot="1">
      <c r="B141" s="20" t="s">
        <v>16</v>
      </c>
      <c r="P141" s="20" t="s">
        <v>155</v>
      </c>
    </row>
    <row r="142" spans="2:24" ht="14" customHeight="1" thickBot="1">
      <c r="B142" s="284" t="s">
        <v>156</v>
      </c>
      <c r="C142" s="264"/>
      <c r="D142" s="264"/>
      <c r="E142" s="263" t="s">
        <v>152</v>
      </c>
      <c r="F142" s="264"/>
      <c r="G142" s="265"/>
      <c r="H142" s="271" t="s">
        <v>16</v>
      </c>
      <c r="I142" s="264"/>
      <c r="J142" s="265"/>
      <c r="P142" s="284" t="s">
        <v>16</v>
      </c>
      <c r="Q142" s="264"/>
      <c r="R142" s="264"/>
      <c r="S142" s="271" t="s">
        <v>109</v>
      </c>
      <c r="T142" s="264"/>
      <c r="U142" s="265"/>
      <c r="V142" s="271" t="s">
        <v>73</v>
      </c>
      <c r="W142" s="264"/>
      <c r="X142" s="265"/>
    </row>
    <row r="143" spans="2:24" ht="14" customHeight="1" thickBot="1">
      <c r="B143" s="348" t="s">
        <v>157</v>
      </c>
      <c r="C143" s="270"/>
      <c r="D143" s="270"/>
      <c r="E143" s="349">
        <v>0.4</v>
      </c>
      <c r="F143" s="277"/>
      <c r="G143" s="278"/>
      <c r="H143" s="352">
        <v>0.5</v>
      </c>
      <c r="I143" s="295"/>
      <c r="J143" s="297"/>
      <c r="P143" s="355">
        <v>0</v>
      </c>
      <c r="Q143" s="295"/>
      <c r="R143" s="295"/>
      <c r="S143" s="320">
        <f>(1+(1+(H143+P143))*E143)*(1+(1+(H143+P143))*E144)*(1+(1+(H143+P143))*E145)*(1+(1+(H143+P143))*E146)*(1+(1+(H143+P143))*E147)</f>
        <v>4.096000000000001</v>
      </c>
      <c r="T143" s="267"/>
      <c r="U143" s="268"/>
      <c r="V143" s="330">
        <f>S143/H145-1</f>
        <v>0</v>
      </c>
      <c r="W143" s="267"/>
      <c r="X143" s="268"/>
    </row>
    <row r="144" spans="2:24" ht="14" customHeight="1" thickBot="1">
      <c r="B144" s="348" t="s">
        <v>157</v>
      </c>
      <c r="C144" s="270"/>
      <c r="D144" s="270"/>
      <c r="E144" s="349">
        <v>0.4</v>
      </c>
      <c r="F144" s="277"/>
      <c r="G144" s="278"/>
      <c r="H144" s="311" t="s">
        <v>109</v>
      </c>
      <c r="I144" s="313"/>
      <c r="J144" s="312"/>
    </row>
    <row r="145" spans="2:28" ht="14" customHeight="1" thickBot="1">
      <c r="B145" s="348" t="s">
        <v>157</v>
      </c>
      <c r="C145" s="270"/>
      <c r="D145" s="270"/>
      <c r="E145" s="349">
        <v>0.4</v>
      </c>
      <c r="F145" s="277"/>
      <c r="G145" s="278"/>
      <c r="H145" s="327">
        <f>(1+(1+H143)*E143)*(1+(1+H143)*E144)*(1+(1+H143)*E145)*(1+(1+H143)*E146)*(1+(1+H143)*E147)</f>
        <v>4.096000000000001</v>
      </c>
      <c r="I145" s="267"/>
      <c r="J145" s="268"/>
    </row>
    <row r="146" spans="2:28" ht="14" customHeight="1" thickBot="1">
      <c r="B146" s="334" t="s">
        <v>157</v>
      </c>
      <c r="C146" s="267"/>
      <c r="D146" s="267"/>
      <c r="E146" s="352">
        <v>0</v>
      </c>
      <c r="F146" s="295"/>
      <c r="G146" s="297"/>
    </row>
    <row r="147" spans="2:28" ht="14" customHeight="1" thickBot="1">
      <c r="B147" s="348" t="s">
        <v>157</v>
      </c>
      <c r="C147" s="270"/>
      <c r="D147" s="270"/>
      <c r="E147" s="349">
        <v>0</v>
      </c>
      <c r="F147" s="277"/>
      <c r="G147" s="278"/>
    </row>
    <row r="149" spans="2:28" ht="14" customHeight="1" thickBot="1">
      <c r="B149" s="20" t="s">
        <v>17</v>
      </c>
      <c r="T149" s="20" t="s">
        <v>158</v>
      </c>
    </row>
    <row r="150" spans="2:28" ht="14" customHeight="1">
      <c r="B150" s="271" t="s">
        <v>159</v>
      </c>
      <c r="C150" s="264"/>
      <c r="D150" s="265"/>
      <c r="E150" s="271" t="s">
        <v>160</v>
      </c>
      <c r="F150" s="264"/>
      <c r="G150" s="265"/>
      <c r="H150" s="271" t="s">
        <v>161</v>
      </c>
      <c r="I150" s="264"/>
      <c r="J150" s="265"/>
      <c r="T150" s="271" t="s">
        <v>159</v>
      </c>
      <c r="U150" s="264"/>
      <c r="V150" s="265"/>
      <c r="W150" s="271" t="s">
        <v>160</v>
      </c>
      <c r="X150" s="264"/>
      <c r="Y150" s="265"/>
      <c r="Z150" s="271" t="s">
        <v>161</v>
      </c>
      <c r="AA150" s="264"/>
      <c r="AB150" s="265"/>
    </row>
    <row r="151" spans="2:28" ht="14" customHeight="1" thickBot="1">
      <c r="B151" s="296">
        <v>4</v>
      </c>
      <c r="C151" s="295"/>
      <c r="D151" s="297"/>
      <c r="E151" s="318" t="s">
        <v>43</v>
      </c>
      <c r="F151" s="295"/>
      <c r="G151" s="297"/>
      <c r="H151" s="354">
        <f>(1+B151)*(1+30%*(E151="⚪"))</f>
        <v>5</v>
      </c>
      <c r="I151" s="313"/>
      <c r="J151" s="312"/>
      <c r="T151" s="296">
        <v>0</v>
      </c>
      <c r="U151" s="295"/>
      <c r="V151" s="297"/>
      <c r="W151" s="319" t="s">
        <v>43</v>
      </c>
      <c r="X151" s="295"/>
      <c r="Y151" s="297"/>
      <c r="Z151" s="351">
        <f>(1+B151+T151)*(1+30%*(W151="⚪"))</f>
        <v>5</v>
      </c>
      <c r="AA151" s="267"/>
      <c r="AB151" s="268"/>
    </row>
    <row r="152" spans="2:28" ht="14" customHeight="1" thickBot="1">
      <c r="B152" s="356" t="s">
        <v>162</v>
      </c>
      <c r="C152" s="270"/>
      <c r="D152" s="270"/>
      <c r="E152" s="270"/>
      <c r="F152" s="270"/>
      <c r="G152" s="283"/>
      <c r="H152" s="356" t="s">
        <v>163</v>
      </c>
      <c r="I152" s="270"/>
      <c r="J152" s="270"/>
      <c r="K152" s="270"/>
      <c r="L152" s="270"/>
      <c r="M152" s="270"/>
      <c r="N152" s="270"/>
      <c r="O152" s="270"/>
      <c r="P152" s="283"/>
      <c r="T152" s="353" t="s">
        <v>163</v>
      </c>
      <c r="U152" s="267"/>
      <c r="V152" s="267"/>
      <c r="W152" s="267"/>
      <c r="X152" s="267"/>
      <c r="Y152" s="267"/>
      <c r="Z152" s="267"/>
      <c r="AA152" s="267"/>
      <c r="AB152" s="268"/>
    </row>
    <row r="153" spans="2:28" ht="14" customHeight="1">
      <c r="B153" s="284" t="s">
        <v>164</v>
      </c>
      <c r="C153" s="264"/>
      <c r="D153" s="264"/>
      <c r="E153" s="263" t="s">
        <v>165</v>
      </c>
      <c r="F153" s="264"/>
      <c r="G153" s="265"/>
      <c r="H153" s="271" t="s">
        <v>166</v>
      </c>
      <c r="I153" s="264"/>
      <c r="J153" s="265"/>
      <c r="K153" s="271" t="s">
        <v>167</v>
      </c>
      <c r="L153" s="264"/>
      <c r="M153" s="265"/>
      <c r="N153" s="10"/>
      <c r="O153" s="10"/>
      <c r="P153" s="8"/>
      <c r="T153" s="271" t="s">
        <v>166</v>
      </c>
      <c r="U153" s="264"/>
      <c r="V153" s="265"/>
      <c r="W153" s="271" t="s">
        <v>167</v>
      </c>
      <c r="X153" s="264"/>
      <c r="Y153" s="265"/>
      <c r="Z153" s="14"/>
      <c r="AA153" s="14"/>
      <c r="AB153" s="15"/>
    </row>
    <row r="154" spans="2:28" ht="14" customHeight="1" thickBot="1">
      <c r="B154" s="294">
        <v>10</v>
      </c>
      <c r="C154" s="295"/>
      <c r="D154" s="295"/>
      <c r="E154" s="352">
        <v>2.1999999999999999E-2</v>
      </c>
      <c r="F154" s="295"/>
      <c r="G154" s="297"/>
      <c r="H154" s="321">
        <f>(55+B154*3)*H151</f>
        <v>425</v>
      </c>
      <c r="I154" s="267"/>
      <c r="J154" s="268"/>
      <c r="K154" s="351">
        <f>E154*H151</f>
        <v>0.10999999999999999</v>
      </c>
      <c r="L154" s="267"/>
      <c r="M154" s="268"/>
      <c r="N154" s="10"/>
      <c r="O154" s="10"/>
      <c r="P154" s="8"/>
      <c r="T154" s="321">
        <f>(55+B154*3)*Z151</f>
        <v>425</v>
      </c>
      <c r="U154" s="267"/>
      <c r="V154" s="268"/>
      <c r="W154" s="351">
        <f>E154*Z151</f>
        <v>0.10999999999999999</v>
      </c>
      <c r="X154" s="267"/>
      <c r="Y154" s="268"/>
      <c r="Z154" s="10"/>
      <c r="AA154" s="10"/>
      <c r="AB154" s="8"/>
    </row>
    <row r="155" spans="2:28" ht="14" customHeight="1">
      <c r="B155" s="284" t="s">
        <v>168</v>
      </c>
      <c r="C155" s="264"/>
      <c r="D155" s="264"/>
      <c r="E155" s="263" t="s">
        <v>169</v>
      </c>
      <c r="F155" s="264"/>
      <c r="G155" s="265"/>
      <c r="H155" s="271" t="s">
        <v>170</v>
      </c>
      <c r="I155" s="264"/>
      <c r="J155" s="265"/>
      <c r="K155" s="271" t="s">
        <v>171</v>
      </c>
      <c r="L155" s="264"/>
      <c r="M155" s="265"/>
      <c r="N155" s="10"/>
      <c r="O155" s="10"/>
      <c r="P155" s="8"/>
      <c r="T155" s="271" t="s">
        <v>170</v>
      </c>
      <c r="U155" s="264"/>
      <c r="V155" s="265"/>
      <c r="W155" s="271" t="s">
        <v>171</v>
      </c>
      <c r="X155" s="264"/>
      <c r="Y155" s="265"/>
      <c r="Z155" s="10"/>
      <c r="AA155" s="10"/>
      <c r="AB155" s="8"/>
    </row>
    <row r="156" spans="2:28" ht="14" customHeight="1" thickBot="1">
      <c r="B156" s="294">
        <v>20</v>
      </c>
      <c r="C156" s="295"/>
      <c r="D156" s="295"/>
      <c r="E156" s="352">
        <v>2.1999999999999999E-2</v>
      </c>
      <c r="F156" s="295"/>
      <c r="G156" s="297"/>
      <c r="H156" s="273">
        <f>(2.325%+0.075%*B156)*H151</f>
        <v>0.19125000000000003</v>
      </c>
      <c r="I156" s="267"/>
      <c r="J156" s="268"/>
      <c r="K156" s="351">
        <f>E156*H151</f>
        <v>0.10999999999999999</v>
      </c>
      <c r="L156" s="267"/>
      <c r="M156" s="268"/>
      <c r="N156" s="10"/>
      <c r="O156" s="10"/>
      <c r="P156" s="8"/>
      <c r="T156" s="273">
        <f>(2.325%+0.075%*B156)*Z151</f>
        <v>0.19125000000000003</v>
      </c>
      <c r="U156" s="267"/>
      <c r="V156" s="268"/>
      <c r="W156" s="351">
        <f>E156*Z151</f>
        <v>0.10999999999999999</v>
      </c>
      <c r="X156" s="267"/>
      <c r="Y156" s="268"/>
      <c r="Z156" s="10"/>
      <c r="AA156" s="10"/>
      <c r="AB156" s="8"/>
    </row>
    <row r="157" spans="2:28" ht="14" customHeight="1">
      <c r="B157" s="284" t="s">
        <v>172</v>
      </c>
      <c r="C157" s="264"/>
      <c r="D157" s="264"/>
      <c r="E157" s="263" t="s">
        <v>173</v>
      </c>
      <c r="F157" s="264"/>
      <c r="G157" s="265"/>
      <c r="H157" s="271" t="s">
        <v>174</v>
      </c>
      <c r="I157" s="264"/>
      <c r="J157" s="265"/>
      <c r="K157" s="271" t="s">
        <v>175</v>
      </c>
      <c r="L157" s="264"/>
      <c r="M157" s="265"/>
      <c r="N157" s="271" t="s">
        <v>176</v>
      </c>
      <c r="O157" s="264"/>
      <c r="P157" s="265"/>
      <c r="T157" s="271" t="s">
        <v>174</v>
      </c>
      <c r="U157" s="264"/>
      <c r="V157" s="265"/>
      <c r="W157" s="271" t="s">
        <v>175</v>
      </c>
      <c r="X157" s="264"/>
      <c r="Y157" s="265"/>
      <c r="Z157" s="271" t="s">
        <v>176</v>
      </c>
      <c r="AA157" s="264"/>
      <c r="AB157" s="265"/>
    </row>
    <row r="158" spans="2:28" ht="14" customHeight="1" thickBot="1">
      <c r="B158" s="294">
        <v>20</v>
      </c>
      <c r="C158" s="295"/>
      <c r="D158" s="295"/>
      <c r="E158" s="352">
        <v>2.1999999999999999E-2</v>
      </c>
      <c r="F158" s="295"/>
      <c r="G158" s="297"/>
      <c r="H158" s="273">
        <f>6%*H151</f>
        <v>0.3</v>
      </c>
      <c r="I158" s="267"/>
      <c r="J158" s="268"/>
      <c r="K158" s="273">
        <f>(2.25%+0.25%*B158)*H151</f>
        <v>0.36250000000000004</v>
      </c>
      <c r="L158" s="267"/>
      <c r="M158" s="268"/>
      <c r="N158" s="351">
        <f>E158*H151</f>
        <v>0.10999999999999999</v>
      </c>
      <c r="O158" s="267"/>
      <c r="P158" s="268"/>
      <c r="T158" s="273">
        <f>6%*Z151</f>
        <v>0.3</v>
      </c>
      <c r="U158" s="267"/>
      <c r="V158" s="268"/>
      <c r="W158" s="273">
        <f>(2.25%+0.25%*B158)*Z151</f>
        <v>0.36250000000000004</v>
      </c>
      <c r="X158" s="267"/>
      <c r="Y158" s="268"/>
      <c r="Z158" s="351">
        <f>E158*Z151</f>
        <v>0.10999999999999999</v>
      </c>
      <c r="AA158" s="267"/>
      <c r="AB158" s="268"/>
    </row>
    <row r="159" spans="2:28" ht="14" customHeight="1">
      <c r="B159" s="284" t="s">
        <v>177</v>
      </c>
      <c r="C159" s="264"/>
      <c r="D159" s="264"/>
      <c r="E159" s="263" t="s">
        <v>178</v>
      </c>
      <c r="F159" s="264"/>
      <c r="G159" s="265"/>
      <c r="H159" s="271" t="s">
        <v>179</v>
      </c>
      <c r="I159" s="264"/>
      <c r="J159" s="265"/>
      <c r="K159" s="271" t="s">
        <v>180</v>
      </c>
      <c r="L159" s="264"/>
      <c r="M159" s="265"/>
      <c r="N159" s="10"/>
      <c r="O159" s="10"/>
      <c r="P159" s="8"/>
      <c r="T159" s="271" t="s">
        <v>179</v>
      </c>
      <c r="U159" s="264"/>
      <c r="V159" s="265"/>
      <c r="W159" s="271" t="s">
        <v>180</v>
      </c>
      <c r="X159" s="264"/>
      <c r="Y159" s="265"/>
      <c r="Z159" s="10"/>
      <c r="AA159" s="10"/>
      <c r="AB159" s="8"/>
    </row>
    <row r="160" spans="2:28" ht="14" customHeight="1" thickBot="1">
      <c r="B160" s="294">
        <v>20</v>
      </c>
      <c r="C160" s="295"/>
      <c r="D160" s="295"/>
      <c r="E160" s="352">
        <v>0.06</v>
      </c>
      <c r="F160" s="295"/>
      <c r="G160" s="297"/>
      <c r="H160" s="273">
        <f>MAX((-5.05%-0.15%*B160)*H151,-70%)</f>
        <v>-0.40249999999999997</v>
      </c>
      <c r="I160" s="267"/>
      <c r="J160" s="268"/>
      <c r="K160" s="351">
        <f>E160*H151</f>
        <v>0.3</v>
      </c>
      <c r="L160" s="267"/>
      <c r="M160" s="268"/>
      <c r="N160" s="10"/>
      <c r="O160" s="10"/>
      <c r="P160" s="8"/>
      <c r="T160" s="273">
        <f>MAX((-5.05%-0.15%*B160)*Z151,-70%)</f>
        <v>-0.40249999999999997</v>
      </c>
      <c r="U160" s="267"/>
      <c r="V160" s="268"/>
      <c r="W160" s="351">
        <f>E160*Z151</f>
        <v>0.3</v>
      </c>
      <c r="X160" s="267"/>
      <c r="Y160" s="268"/>
      <c r="Z160" s="10"/>
      <c r="AA160" s="10"/>
      <c r="AB160" s="8"/>
    </row>
    <row r="161" spans="2:28" ht="14" customHeight="1">
      <c r="B161" s="284" t="s">
        <v>181</v>
      </c>
      <c r="C161" s="264"/>
      <c r="D161" s="264"/>
      <c r="E161" s="263" t="s">
        <v>182</v>
      </c>
      <c r="F161" s="264"/>
      <c r="G161" s="265"/>
      <c r="H161" s="271" t="s">
        <v>183</v>
      </c>
      <c r="I161" s="264"/>
      <c r="J161" s="265"/>
      <c r="K161" s="271" t="s">
        <v>184</v>
      </c>
      <c r="L161" s="264"/>
      <c r="M161" s="265"/>
      <c r="N161" s="10"/>
      <c r="O161" s="10"/>
      <c r="P161" s="8"/>
      <c r="T161" s="271" t="s">
        <v>183</v>
      </c>
      <c r="U161" s="264"/>
      <c r="V161" s="265"/>
      <c r="W161" s="271" t="s">
        <v>184</v>
      </c>
      <c r="X161" s="264"/>
      <c r="Y161" s="265"/>
      <c r="Z161" s="10"/>
      <c r="AA161" s="10"/>
      <c r="AB161" s="8"/>
    </row>
    <row r="162" spans="2:28" ht="14" customHeight="1" thickBot="1">
      <c r="B162" s="294">
        <v>20</v>
      </c>
      <c r="C162" s="295"/>
      <c r="D162" s="295"/>
      <c r="E162" s="352">
        <v>0.1</v>
      </c>
      <c r="F162" s="295"/>
      <c r="G162" s="297"/>
      <c r="H162" s="273">
        <f>MAX((-6.15%-0.15%*B162)*H151,-70%)</f>
        <v>-0.45750000000000002</v>
      </c>
      <c r="I162" s="267"/>
      <c r="J162" s="268"/>
      <c r="K162" s="273">
        <f>E162*H151</f>
        <v>0.5</v>
      </c>
      <c r="L162" s="267"/>
      <c r="M162" s="268"/>
      <c r="N162" s="6"/>
      <c r="O162" s="6"/>
      <c r="P162" s="7"/>
      <c r="T162" s="273">
        <f>MAX((-6.15%-0.15%*B162)*Z151,-70%)</f>
        <v>-0.45750000000000002</v>
      </c>
      <c r="U162" s="267"/>
      <c r="V162" s="268"/>
      <c r="W162" s="273">
        <f>E162*Z151</f>
        <v>0.5</v>
      </c>
      <c r="X162" s="267"/>
      <c r="Y162" s="268"/>
      <c r="Z162" s="6"/>
      <c r="AA162" s="6"/>
      <c r="AB162" s="7"/>
    </row>
    <row r="163" spans="2:28" ht="14" customHeight="1">
      <c r="B163" s="403" t="s">
        <v>4153</v>
      </c>
      <c r="C163" s="264"/>
      <c r="D163" s="264"/>
      <c r="E163" s="404" t="s">
        <v>4154</v>
      </c>
      <c r="F163" s="264"/>
      <c r="G163" s="265"/>
      <c r="H163" s="405" t="s">
        <v>4156</v>
      </c>
      <c r="I163" s="264"/>
      <c r="J163" s="265"/>
      <c r="K163" s="164"/>
      <c r="L163" s="164"/>
      <c r="M163" s="164"/>
      <c r="N163" s="164"/>
      <c r="O163" s="164"/>
      <c r="P163" s="164"/>
      <c r="Q163" s="164"/>
      <c r="R163" s="164"/>
      <c r="S163" s="164"/>
      <c r="T163" s="405" t="s">
        <v>4157</v>
      </c>
      <c r="U163" s="264"/>
      <c r="V163" s="265"/>
      <c r="W163" s="405" t="s">
        <v>4155</v>
      </c>
      <c r="X163" s="264"/>
      <c r="Y163" s="265"/>
    </row>
    <row r="164" spans="2:28" s="132" customFormat="1" ht="14" customHeight="1" thickBot="1">
      <c r="B164" s="406">
        <v>5</v>
      </c>
      <c r="C164" s="295"/>
      <c r="D164" s="295"/>
      <c r="E164" s="407">
        <v>0.02</v>
      </c>
      <c r="F164" s="295"/>
      <c r="G164" s="297"/>
      <c r="H164" s="408">
        <f>B164*E164*H151</f>
        <v>0.5</v>
      </c>
      <c r="I164" s="267"/>
      <c r="J164" s="268"/>
      <c r="K164" s="164"/>
      <c r="L164" s="164"/>
      <c r="M164" s="164"/>
      <c r="N164" s="164"/>
      <c r="O164" s="164"/>
      <c r="P164" s="164"/>
      <c r="Q164" s="164"/>
      <c r="R164" s="164"/>
      <c r="S164" s="164"/>
      <c r="T164" s="409">
        <v>5</v>
      </c>
      <c r="U164" s="410"/>
      <c r="V164" s="411"/>
      <c r="W164" s="408">
        <f>T164*E164*Z151</f>
        <v>0.5</v>
      </c>
      <c r="X164" s="267"/>
      <c r="Y164" s="268"/>
    </row>
    <row r="165" spans="2:28" s="132" customFormat="1" ht="14" customHeight="1"/>
    <row r="167" spans="2:28" ht="14" customHeight="1" thickBot="1">
      <c r="B167" s="20" t="s">
        <v>18</v>
      </c>
      <c r="Q167" s="20" t="s">
        <v>185</v>
      </c>
    </row>
    <row r="168" spans="2:28" ht="14" customHeight="1" thickBot="1">
      <c r="B168" s="284" t="s">
        <v>156</v>
      </c>
      <c r="C168" s="264"/>
      <c r="D168" s="264"/>
      <c r="E168" s="287" t="s">
        <v>152</v>
      </c>
      <c r="F168" s="264"/>
      <c r="G168" s="264"/>
      <c r="H168" s="271" t="s">
        <v>18</v>
      </c>
      <c r="I168" s="264"/>
      <c r="J168" s="265"/>
      <c r="K168" s="271" t="s">
        <v>109</v>
      </c>
      <c r="L168" s="264"/>
      <c r="M168" s="265"/>
      <c r="Q168" s="271" t="s">
        <v>18</v>
      </c>
      <c r="R168" s="264"/>
      <c r="S168" s="265"/>
      <c r="T168" s="271" t="s">
        <v>109</v>
      </c>
      <c r="U168" s="264"/>
      <c r="V168" s="265"/>
    </row>
    <row r="169" spans="2:28" ht="14" customHeight="1" thickBot="1">
      <c r="B169" s="348" t="s">
        <v>186</v>
      </c>
      <c r="C169" s="270"/>
      <c r="D169" s="270"/>
      <c r="E169" s="349">
        <v>0.39</v>
      </c>
      <c r="F169" s="277"/>
      <c r="G169" s="278"/>
      <c r="H169" s="350">
        <v>0</v>
      </c>
      <c r="I169" s="295"/>
      <c r="J169" s="297"/>
      <c r="K169" s="320">
        <f>(1+(1+H169)*E169*(1+H171))*(1+(1+H169)*E170*(1+H171))*(1+(1+H169)*E171*(1+H171))</f>
        <v>1.9321000000000004</v>
      </c>
      <c r="L169" s="267"/>
      <c r="M169" s="268"/>
      <c r="Q169" s="350">
        <v>0</v>
      </c>
      <c r="R169" s="295"/>
      <c r="S169" s="297"/>
      <c r="T169" s="320">
        <f>(1+(1+H169+Q169)*E169*(1+H171+Q171))*(1+(1+H169+Q169)*E170*(1+H171+Q171))*(1+(1+H169+Q169)*E171*(1+H171+Q171))</f>
        <v>1.9321000000000004</v>
      </c>
      <c r="U169" s="267"/>
      <c r="V169" s="268"/>
    </row>
    <row r="170" spans="2:28" ht="14" customHeight="1" thickBot="1">
      <c r="B170" s="348" t="s">
        <v>186</v>
      </c>
      <c r="C170" s="270"/>
      <c r="D170" s="270"/>
      <c r="E170" s="349">
        <v>0.39</v>
      </c>
      <c r="F170" s="277"/>
      <c r="G170" s="278"/>
      <c r="H170" s="271" t="s">
        <v>187</v>
      </c>
      <c r="I170" s="264"/>
      <c r="J170" s="265"/>
      <c r="Q170" s="271" t="s">
        <v>187</v>
      </c>
      <c r="R170" s="264"/>
      <c r="S170" s="265"/>
      <c r="T170" s="271" t="s">
        <v>73</v>
      </c>
      <c r="U170" s="264"/>
      <c r="V170" s="265"/>
    </row>
    <row r="171" spans="2:28" ht="14" customHeight="1" thickBot="1">
      <c r="B171" s="348" t="s">
        <v>186</v>
      </c>
      <c r="C171" s="270"/>
      <c r="D171" s="270"/>
      <c r="E171" s="349">
        <v>0</v>
      </c>
      <c r="F171" s="277"/>
      <c r="G171" s="278"/>
      <c r="H171" s="350">
        <v>0</v>
      </c>
      <c r="I171" s="295"/>
      <c r="J171" s="297"/>
      <c r="Q171" s="350">
        <v>0</v>
      </c>
      <c r="R171" s="295"/>
      <c r="S171" s="297"/>
      <c r="T171" s="330">
        <f>T169/K169-1</f>
        <v>0</v>
      </c>
      <c r="U171" s="267"/>
      <c r="V171" s="268"/>
    </row>
    <row r="174" spans="2:28" ht="14" customHeight="1" thickBot="1">
      <c r="B174" s="20" t="s">
        <v>19</v>
      </c>
      <c r="Q174" s="20" t="s">
        <v>188</v>
      </c>
    </row>
    <row r="175" spans="2:28" ht="14" customHeight="1">
      <c r="B175" s="271" t="s">
        <v>189</v>
      </c>
      <c r="C175" s="264"/>
      <c r="D175" s="265"/>
      <c r="E175" s="271" t="s">
        <v>190</v>
      </c>
      <c r="F175" s="264"/>
      <c r="G175" s="265"/>
      <c r="H175" s="271" t="s">
        <v>191</v>
      </c>
      <c r="I175" s="264"/>
      <c r="J175" s="265"/>
      <c r="Q175" s="271" t="s">
        <v>190</v>
      </c>
      <c r="R175" s="264"/>
      <c r="S175" s="265"/>
      <c r="T175" s="271" t="s">
        <v>109</v>
      </c>
      <c r="U175" s="264"/>
      <c r="V175" s="265"/>
      <c r="W175" s="271" t="s">
        <v>73</v>
      </c>
      <c r="X175" s="264"/>
      <c r="Y175" s="265"/>
    </row>
    <row r="176" spans="2:28" ht="14" customHeight="1" thickBot="1">
      <c r="B176" s="328">
        <v>5</v>
      </c>
      <c r="C176" s="267"/>
      <c r="D176" s="268"/>
      <c r="E176" s="318">
        <v>10</v>
      </c>
      <c r="F176" s="295"/>
      <c r="G176" s="297"/>
      <c r="H176" s="318" t="s">
        <v>37</v>
      </c>
      <c r="I176" s="295"/>
      <c r="J176" s="297"/>
      <c r="Q176" s="318">
        <v>0</v>
      </c>
      <c r="R176" s="295"/>
      <c r="S176" s="297"/>
      <c r="T176" s="273">
        <f>(1+5%*(Q178="⚪")*(E176+Q176))*(1+B179*(E176+Q176))*(1+(B176+(E176+Q176))*E179)</f>
        <v>6</v>
      </c>
      <c r="U176" s="267"/>
      <c r="V176" s="268"/>
      <c r="W176" s="330">
        <f>T176/H178-1</f>
        <v>0</v>
      </c>
      <c r="X176" s="267"/>
      <c r="Y176" s="268"/>
    </row>
    <row r="177" spans="2:34" ht="14" customHeight="1">
      <c r="B177" s="271" t="s">
        <v>190</v>
      </c>
      <c r="C177" s="264"/>
      <c r="D177" s="265"/>
      <c r="E177" s="271" t="s">
        <v>19</v>
      </c>
      <c r="F177" s="264"/>
      <c r="G177" s="265"/>
      <c r="H177" s="271" t="s">
        <v>109</v>
      </c>
      <c r="I177" s="264"/>
      <c r="J177" s="265"/>
      <c r="Q177" s="271" t="s">
        <v>191</v>
      </c>
      <c r="R177" s="264"/>
      <c r="S177" s="265"/>
      <c r="T177" s="271" t="s">
        <v>148</v>
      </c>
      <c r="U177" s="264"/>
      <c r="V177" s="265"/>
    </row>
    <row r="178" spans="2:34" ht="14" customHeight="1" thickBot="1">
      <c r="B178" s="347" t="s">
        <v>192</v>
      </c>
      <c r="C178" s="313"/>
      <c r="D178" s="312"/>
      <c r="E178" s="347" t="s">
        <v>192</v>
      </c>
      <c r="F178" s="313"/>
      <c r="G178" s="312"/>
      <c r="H178" s="273">
        <f>(1+5%*(H176="⚪")*E176)*(1+B179*E176)*(1+(B176+E176)*E179)</f>
        <v>6</v>
      </c>
      <c r="I178" s="267"/>
      <c r="J178" s="268"/>
      <c r="Q178" s="319" t="s">
        <v>37</v>
      </c>
      <c r="R178" s="295"/>
      <c r="S178" s="297"/>
      <c r="T178" s="273">
        <f>(E176+Q176)*B182+(B176+(E176+Q176))*E182</f>
        <v>1.7999999999999998</v>
      </c>
      <c r="U178" s="267"/>
      <c r="V178" s="268"/>
    </row>
    <row r="179" spans="2:34" ht="14" customHeight="1" thickBot="1">
      <c r="B179" s="296">
        <v>0.3</v>
      </c>
      <c r="C179" s="295"/>
      <c r="D179" s="297"/>
      <c r="E179" s="296">
        <v>0</v>
      </c>
      <c r="F179" s="295"/>
      <c r="G179" s="297"/>
      <c r="H179" s="271" t="s">
        <v>148</v>
      </c>
      <c r="I179" s="264"/>
      <c r="J179" s="265"/>
    </row>
    <row r="180" spans="2:34" ht="14" customHeight="1" thickBot="1">
      <c r="B180" s="271" t="s">
        <v>190</v>
      </c>
      <c r="C180" s="264"/>
      <c r="D180" s="265"/>
      <c r="E180" s="271" t="s">
        <v>19</v>
      </c>
      <c r="F180" s="264"/>
      <c r="G180" s="265"/>
      <c r="H180" s="273">
        <f>E176*B182+(B176+E176)*E182</f>
        <v>1.7999999999999998</v>
      </c>
      <c r="I180" s="267"/>
      <c r="J180" s="268"/>
    </row>
    <row r="181" spans="2:34" ht="14" customHeight="1">
      <c r="B181" s="347" t="s">
        <v>193</v>
      </c>
      <c r="C181" s="313"/>
      <c r="D181" s="312"/>
      <c r="E181" s="347" t="s">
        <v>193</v>
      </c>
      <c r="F181" s="313"/>
      <c r="G181" s="312"/>
    </row>
    <row r="182" spans="2:34" ht="14" customHeight="1" thickBot="1">
      <c r="B182" s="296">
        <v>0.06</v>
      </c>
      <c r="C182" s="295"/>
      <c r="D182" s="297"/>
      <c r="E182" s="296">
        <v>0.08</v>
      </c>
      <c r="F182" s="295"/>
      <c r="G182" s="297"/>
    </row>
    <row r="184" spans="2:34" ht="14" customHeight="1" thickBot="1">
      <c r="B184" s="20" t="s">
        <v>20</v>
      </c>
      <c r="T184" s="20" t="s">
        <v>194</v>
      </c>
    </row>
    <row r="185" spans="2:34" ht="14" customHeight="1">
      <c r="B185" s="284" t="s">
        <v>195</v>
      </c>
      <c r="C185" s="264"/>
      <c r="D185" s="264"/>
      <c r="E185" s="271" t="s">
        <v>196</v>
      </c>
      <c r="F185" s="264"/>
      <c r="G185" s="265"/>
      <c r="H185" s="271" t="s">
        <v>197</v>
      </c>
      <c r="I185" s="264"/>
      <c r="J185" s="265"/>
      <c r="K185" s="271" t="s">
        <v>198</v>
      </c>
      <c r="L185" s="264"/>
      <c r="M185" s="265"/>
      <c r="N185" s="271" t="s">
        <v>199</v>
      </c>
      <c r="O185" s="264"/>
      <c r="P185" s="265"/>
      <c r="T185" s="271" t="s">
        <v>196</v>
      </c>
      <c r="U185" s="264"/>
      <c r="V185" s="265"/>
      <c r="W185" s="271" t="s">
        <v>197</v>
      </c>
      <c r="X185" s="264"/>
      <c r="Y185" s="265"/>
      <c r="Z185" s="271" t="s">
        <v>198</v>
      </c>
      <c r="AA185" s="264"/>
      <c r="AB185" s="265"/>
      <c r="AC185" s="271" t="s">
        <v>199</v>
      </c>
      <c r="AD185" s="264"/>
      <c r="AE185" s="265"/>
    </row>
    <row r="186" spans="2:34" ht="14" customHeight="1" thickBot="1">
      <c r="B186" s="314">
        <v>1</v>
      </c>
      <c r="C186" s="313"/>
      <c r="D186" s="313"/>
      <c r="E186" s="296">
        <v>0</v>
      </c>
      <c r="F186" s="295"/>
      <c r="G186" s="297"/>
      <c r="H186" s="296">
        <v>0</v>
      </c>
      <c r="I186" s="295"/>
      <c r="J186" s="297"/>
      <c r="K186" s="296">
        <v>1</v>
      </c>
      <c r="L186" s="295"/>
      <c r="M186" s="297"/>
      <c r="N186" s="296">
        <v>0</v>
      </c>
      <c r="O186" s="295"/>
      <c r="P186" s="297"/>
      <c r="T186" s="296">
        <v>0</v>
      </c>
      <c r="U186" s="295"/>
      <c r="V186" s="297"/>
      <c r="W186" s="296">
        <v>0</v>
      </c>
      <c r="X186" s="295"/>
      <c r="Y186" s="297"/>
      <c r="Z186" s="296">
        <v>0</v>
      </c>
      <c r="AA186" s="295"/>
      <c r="AB186" s="297"/>
      <c r="AC186" s="296">
        <v>0</v>
      </c>
      <c r="AD186" s="295"/>
      <c r="AE186" s="297"/>
    </row>
    <row r="187" spans="2:34" ht="14" customHeight="1">
      <c r="B187" s="314" t="s">
        <v>200</v>
      </c>
      <c r="C187" s="313"/>
      <c r="D187" s="313"/>
      <c r="E187" s="271" t="s">
        <v>201</v>
      </c>
      <c r="F187" s="264"/>
      <c r="G187" s="265"/>
      <c r="H187" s="271" t="s">
        <v>202</v>
      </c>
      <c r="I187" s="264"/>
      <c r="J187" s="265"/>
      <c r="K187" s="271" t="s">
        <v>203</v>
      </c>
      <c r="L187" s="264"/>
      <c r="M187" s="265"/>
      <c r="N187" s="271" t="s">
        <v>204</v>
      </c>
      <c r="O187" s="264"/>
      <c r="P187" s="265"/>
      <c r="T187" s="271" t="s">
        <v>201</v>
      </c>
      <c r="U187" s="264"/>
      <c r="V187" s="265"/>
      <c r="W187" s="271" t="s">
        <v>202</v>
      </c>
      <c r="X187" s="264"/>
      <c r="Y187" s="265"/>
      <c r="Z187" s="271" t="s">
        <v>203</v>
      </c>
      <c r="AA187" s="264"/>
      <c r="AB187" s="265"/>
      <c r="AC187" s="271" t="s">
        <v>204</v>
      </c>
      <c r="AD187" s="264"/>
      <c r="AE187" s="265"/>
    </row>
    <row r="188" spans="2:34" ht="14" customHeight="1" thickBot="1">
      <c r="B188" s="346">
        <v>0.6</v>
      </c>
      <c r="C188" s="267"/>
      <c r="D188" s="267"/>
      <c r="E188" s="318">
        <v>10</v>
      </c>
      <c r="F188" s="295"/>
      <c r="G188" s="297"/>
      <c r="H188" s="296">
        <v>1</v>
      </c>
      <c r="I188" s="295"/>
      <c r="J188" s="297"/>
      <c r="K188" s="296">
        <v>0</v>
      </c>
      <c r="L188" s="295"/>
      <c r="M188" s="297"/>
      <c r="N188" s="340">
        <f>B186*(1+E186)*(1+H186)*E188*MIN(H188,100%)*(1+K188)*(1+(B190="⚪")*H190)</f>
        <v>10</v>
      </c>
      <c r="O188" s="267"/>
      <c r="P188" s="268"/>
      <c r="T188" s="319">
        <v>10</v>
      </c>
      <c r="U188" s="295"/>
      <c r="V188" s="297"/>
      <c r="W188" s="296">
        <v>0</v>
      </c>
      <c r="X188" s="295"/>
      <c r="Y188" s="297"/>
      <c r="Z188" s="296">
        <v>0</v>
      </c>
      <c r="AA188" s="295"/>
      <c r="AB188" s="297"/>
      <c r="AC188" s="340">
        <f>B186*(1+(E186+T186))*(1+(H186+W186))*T188*MIN(H188+W188,100%)*(1+K188+Z188)*(1+(T190="⚪")*H190)</f>
        <v>10</v>
      </c>
      <c r="AD188" s="267"/>
      <c r="AE188" s="268"/>
    </row>
    <row r="189" spans="2:34" ht="14" customHeight="1">
      <c r="B189" s="271" t="s">
        <v>205</v>
      </c>
      <c r="C189" s="264"/>
      <c r="D189" s="265"/>
      <c r="E189" s="271" t="s">
        <v>206</v>
      </c>
      <c r="F189" s="264"/>
      <c r="G189" s="265"/>
      <c r="H189" s="324" t="s">
        <v>197</v>
      </c>
      <c r="I189" s="313"/>
      <c r="J189" s="313"/>
      <c r="K189" s="324" t="s">
        <v>207</v>
      </c>
      <c r="L189" s="313"/>
      <c r="M189" s="313"/>
      <c r="N189" s="271" t="s">
        <v>208</v>
      </c>
      <c r="O189" s="264"/>
      <c r="P189" s="265"/>
      <c r="T189" s="271" t="s">
        <v>205</v>
      </c>
      <c r="U189" s="264"/>
      <c r="V189" s="265"/>
      <c r="W189" s="271" t="s">
        <v>206</v>
      </c>
      <c r="X189" s="264"/>
      <c r="Y189" s="265"/>
      <c r="Z189" s="324" t="s">
        <v>207</v>
      </c>
      <c r="AA189" s="313"/>
      <c r="AB189" s="313"/>
      <c r="AC189" s="271" t="s">
        <v>208</v>
      </c>
      <c r="AD189" s="264"/>
      <c r="AE189" s="265"/>
    </row>
    <row r="190" spans="2:34" ht="14" customHeight="1" thickBot="1">
      <c r="B190" s="318" t="s">
        <v>43</v>
      </c>
      <c r="C190" s="295"/>
      <c r="D190" s="297"/>
      <c r="E190" s="296">
        <v>0.16</v>
      </c>
      <c r="F190" s="295"/>
      <c r="G190" s="297"/>
      <c r="H190" s="339">
        <v>-0.5</v>
      </c>
      <c r="I190" s="313"/>
      <c r="J190" s="313"/>
      <c r="K190" s="339">
        <f>1+(B190="⚪")*E190*MIN(ROUNDDOWN(N188,0),8)</f>
        <v>1</v>
      </c>
      <c r="L190" s="313"/>
      <c r="M190" s="313"/>
      <c r="N190" s="340">
        <f>E188*4*MIN(H188,1)*(1+K188)</f>
        <v>40</v>
      </c>
      <c r="O190" s="267"/>
      <c r="P190" s="268"/>
      <c r="T190" s="319" t="s">
        <v>43</v>
      </c>
      <c r="U190" s="295"/>
      <c r="V190" s="297"/>
      <c r="W190" s="338">
        <v>0.16</v>
      </c>
      <c r="X190" s="295"/>
      <c r="Y190" s="297"/>
      <c r="Z190" s="339">
        <f>1+(T190="⚪")*W190*MIN(ROUNDDOWN(N188,0),8)</f>
        <v>1</v>
      </c>
      <c r="AA190" s="313"/>
      <c r="AB190" s="313"/>
      <c r="AC190" s="340">
        <f>T188*4*MIN(H188+W188,1)*(1+K188+Z188)</f>
        <v>40</v>
      </c>
      <c r="AD190" s="267"/>
      <c r="AE190" s="268"/>
    </row>
    <row r="191" spans="2:34" ht="14" customHeight="1">
      <c r="B191" s="271" t="s">
        <v>209</v>
      </c>
      <c r="C191" s="264"/>
      <c r="D191" s="265"/>
      <c r="E191" s="271" t="s">
        <v>210</v>
      </c>
      <c r="F191" s="264"/>
      <c r="G191" s="265"/>
      <c r="H191" s="271" t="s">
        <v>211</v>
      </c>
      <c r="I191" s="264"/>
      <c r="J191" s="265"/>
      <c r="K191" s="324" t="s">
        <v>212</v>
      </c>
      <c r="L191" s="313"/>
      <c r="M191" s="313"/>
      <c r="N191" s="271" t="s">
        <v>213</v>
      </c>
      <c r="O191" s="264"/>
      <c r="P191" s="265"/>
      <c r="T191" s="271" t="s">
        <v>209</v>
      </c>
      <c r="U191" s="264"/>
      <c r="V191" s="265"/>
      <c r="W191" s="271" t="s">
        <v>210</v>
      </c>
      <c r="X191" s="264"/>
      <c r="Y191" s="265"/>
      <c r="Z191" s="271" t="s">
        <v>211</v>
      </c>
      <c r="AA191" s="264"/>
      <c r="AB191" s="265"/>
      <c r="AC191" s="271" t="s">
        <v>213</v>
      </c>
      <c r="AD191" s="264"/>
      <c r="AE191" s="265"/>
      <c r="AF191" s="271" t="s">
        <v>73</v>
      </c>
      <c r="AG191" s="264"/>
      <c r="AH191" s="265"/>
    </row>
    <row r="192" spans="2:34" ht="14" customHeight="1" thickBot="1">
      <c r="B192" s="318" t="s">
        <v>43</v>
      </c>
      <c r="C192" s="295"/>
      <c r="D192" s="297"/>
      <c r="E192" s="344">
        <v>-1.4999999999999999E-2</v>
      </c>
      <c r="F192" s="295"/>
      <c r="G192" s="297"/>
      <c r="H192" s="344">
        <v>0.4</v>
      </c>
      <c r="I192" s="295"/>
      <c r="J192" s="297"/>
      <c r="K192" s="345">
        <v>6</v>
      </c>
      <c r="L192" s="267"/>
      <c r="M192" s="267"/>
      <c r="N192" s="273">
        <f>1+B188*MIN(H188,1)*(1+K188)*(1+K186)*(1+N186)*K190*K194</f>
        <v>2.2000000000000002</v>
      </c>
      <c r="O192" s="267"/>
      <c r="P192" s="268"/>
      <c r="T192" s="342" t="s">
        <v>43</v>
      </c>
      <c r="U192" s="301"/>
      <c r="V192" s="303"/>
      <c r="W192" s="343">
        <v>-1.4999999999999999E-2</v>
      </c>
      <c r="X192" s="301"/>
      <c r="Y192" s="303"/>
      <c r="Z192" s="343">
        <v>0.4</v>
      </c>
      <c r="AA192" s="301"/>
      <c r="AB192" s="303"/>
      <c r="AC192" s="333">
        <f>1+B188*MIN(H188+W188,1)*(1+K188+Z188)*(1+(K186+Z186))*(1+N186+AC186)*Z190*AC194</f>
        <v>2.2000000000000002</v>
      </c>
      <c r="AD192" s="313"/>
      <c r="AE192" s="312"/>
      <c r="AF192" s="330">
        <f>AC192/N192-1</f>
        <v>0</v>
      </c>
      <c r="AG192" s="267"/>
      <c r="AH192" s="268"/>
    </row>
    <row r="193" spans="2:34" ht="14" customHeight="1">
      <c r="B193" s="314" t="s">
        <v>214</v>
      </c>
      <c r="C193" s="313"/>
      <c r="D193" s="313"/>
      <c r="E193" s="324" t="s">
        <v>215</v>
      </c>
      <c r="F193" s="313"/>
      <c r="G193" s="313"/>
      <c r="H193" s="324" t="s">
        <v>216</v>
      </c>
      <c r="I193" s="313"/>
      <c r="J193" s="313"/>
      <c r="K193" s="263" t="s">
        <v>217</v>
      </c>
      <c r="L193" s="264"/>
      <c r="M193" s="265"/>
      <c r="T193" s="284" t="s">
        <v>214</v>
      </c>
      <c r="U193" s="264"/>
      <c r="V193" s="264"/>
      <c r="W193" s="287" t="s">
        <v>215</v>
      </c>
      <c r="X193" s="264"/>
      <c r="Y193" s="264"/>
      <c r="Z193" s="287" t="s">
        <v>216</v>
      </c>
      <c r="AA193" s="264"/>
      <c r="AB193" s="264"/>
      <c r="AC193" s="263" t="s">
        <v>217</v>
      </c>
      <c r="AD193" s="264"/>
      <c r="AE193" s="265"/>
    </row>
    <row r="194" spans="2:34" ht="14" customHeight="1" thickBot="1">
      <c r="B194" s="334">
        <f>POWER(1+E192,ROUNDDOWN(N190,0))</f>
        <v>0.54632266710107458</v>
      </c>
      <c r="C194" s="267"/>
      <c r="D194" s="267"/>
      <c r="E194" s="335">
        <f>ROUNDDOWN(B186*(1+E186)*(1+H186)*3,0)</f>
        <v>3</v>
      </c>
      <c r="F194" s="267"/>
      <c r="G194" s="267"/>
      <c r="H194" s="336">
        <f>MIN(E194,K192+1)*1 + H192*(MIN(E194,K192+1)-1)*MIN(E194,K192+1)/2+MAX(E194-K192-1,0)*(1+H192*K192)</f>
        <v>4.2</v>
      </c>
      <c r="I194" s="267"/>
      <c r="J194" s="267"/>
      <c r="K194" s="337">
        <f>1+(B194*H194-1)*(B192="⚪")</f>
        <v>1</v>
      </c>
      <c r="L194" s="267"/>
      <c r="M194" s="268"/>
      <c r="T194" s="334">
        <f>POWER(1+W192,ROUNDDOWN(AC190,0))</f>
        <v>0.54632266710107458</v>
      </c>
      <c r="U194" s="267"/>
      <c r="V194" s="267"/>
      <c r="W194" s="335">
        <f>ROUNDDOWN(B186*(1+(E186+T186))*(1+(H186+W186))*3,0)</f>
        <v>3</v>
      </c>
      <c r="X194" s="267"/>
      <c r="Y194" s="267"/>
      <c r="Z194" s="336">
        <f>MIN(W194,K192+1)*1 + Z192*(MIN(W194,K192+1)-1)*MIN(W194,K192+1)/2+MAX(W194-K192-1,0)*(1+Z192*K192)</f>
        <v>4.2</v>
      </c>
      <c r="AA194" s="267"/>
      <c r="AB194" s="267"/>
      <c r="AC194" s="337">
        <f>1+(T194*Z194-1)*(T192="⚪")</f>
        <v>1</v>
      </c>
      <c r="AD194" s="267"/>
      <c r="AE194" s="268"/>
    </row>
    <row r="195" spans="2:34" ht="14" customHeight="1">
      <c r="H195" s="341"/>
      <c r="I195" s="313"/>
      <c r="J195" s="313"/>
    </row>
    <row r="196" spans="2:34" ht="14" customHeight="1" thickBot="1">
      <c r="B196" s="20" t="s">
        <v>21</v>
      </c>
      <c r="T196" s="20" t="s">
        <v>218</v>
      </c>
    </row>
    <row r="197" spans="2:34" ht="14" customHeight="1">
      <c r="B197" s="271" t="s">
        <v>219</v>
      </c>
      <c r="C197" s="264"/>
      <c r="D197" s="265"/>
      <c r="E197" s="271" t="s">
        <v>220</v>
      </c>
      <c r="F197" s="264"/>
      <c r="G197" s="265"/>
      <c r="H197" s="271" t="s">
        <v>221</v>
      </c>
      <c r="I197" s="264"/>
      <c r="J197" s="265"/>
      <c r="K197" s="271" t="s">
        <v>222</v>
      </c>
      <c r="L197" s="264"/>
      <c r="M197" s="265"/>
      <c r="P197" s="18"/>
      <c r="T197" s="271" t="s">
        <v>219</v>
      </c>
      <c r="U197" s="264"/>
      <c r="V197" s="265"/>
      <c r="W197" s="271" t="s">
        <v>220</v>
      </c>
      <c r="X197" s="264"/>
      <c r="Y197" s="265"/>
      <c r="Z197" s="271" t="s">
        <v>221</v>
      </c>
      <c r="AA197" s="264"/>
      <c r="AB197" s="265"/>
      <c r="AC197" s="271" t="s">
        <v>222</v>
      </c>
      <c r="AD197" s="264"/>
      <c r="AE197" s="265"/>
      <c r="AF197" s="271" t="s">
        <v>73</v>
      </c>
      <c r="AG197" s="264"/>
      <c r="AH197" s="265"/>
    </row>
    <row r="198" spans="2:34" ht="14" customHeight="1" thickBot="1">
      <c r="B198" s="296">
        <v>0.5</v>
      </c>
      <c r="C198" s="295"/>
      <c r="D198" s="297"/>
      <c r="E198" s="296">
        <v>0.4</v>
      </c>
      <c r="F198" s="295"/>
      <c r="G198" s="297"/>
      <c r="H198" s="296">
        <v>2</v>
      </c>
      <c r="I198" s="295"/>
      <c r="J198" s="297"/>
      <c r="K198" s="273">
        <f>(1+(B198*(1+E198)*B200)*0.5)*E200+(1+(B198*(1+E198)*(B200-1))*0.5)*(1-E200)+H200*B198*(1+E198)</f>
        <v>1.7</v>
      </c>
      <c r="L198" s="267"/>
      <c r="M198" s="268"/>
      <c r="T198" s="302">
        <v>0</v>
      </c>
      <c r="U198" s="301"/>
      <c r="V198" s="303"/>
      <c r="W198" s="302">
        <v>0</v>
      </c>
      <c r="X198" s="301"/>
      <c r="Y198" s="303"/>
      <c r="Z198" s="296">
        <v>0</v>
      </c>
      <c r="AA198" s="295"/>
      <c r="AB198" s="297"/>
      <c r="AC198" s="273">
        <f>(1+((B198+T198)*(1+E198)*(1+W198)*T200)*0.5)*W200+(1+((B198+T198)*(1+E198)*(1+W198)*(T200-1))*0.5)*(1-W200)+(H200+Z200)*(B198+T198)*(1+E198+W198)</f>
        <v>1.7</v>
      </c>
      <c r="AD198" s="267"/>
      <c r="AE198" s="268"/>
      <c r="AF198" s="330">
        <f>AC198/K198-1</f>
        <v>0</v>
      </c>
      <c r="AG198" s="267"/>
      <c r="AH198" s="268"/>
    </row>
    <row r="199" spans="2:34" ht="14" customHeight="1">
      <c r="B199" s="314" t="s">
        <v>223</v>
      </c>
      <c r="C199" s="313"/>
      <c r="D199" s="313"/>
      <c r="E199" s="324" t="s">
        <v>224</v>
      </c>
      <c r="F199" s="313"/>
      <c r="G199" s="313"/>
      <c r="H199" s="271" t="s">
        <v>225</v>
      </c>
      <c r="I199" s="264"/>
      <c r="J199" s="265"/>
      <c r="K199" s="271" t="s">
        <v>226</v>
      </c>
      <c r="L199" s="264"/>
      <c r="M199" s="265"/>
      <c r="T199" s="284" t="s">
        <v>223</v>
      </c>
      <c r="U199" s="264"/>
      <c r="V199" s="264"/>
      <c r="W199" s="263" t="s">
        <v>224</v>
      </c>
      <c r="X199" s="264"/>
      <c r="Y199" s="265"/>
      <c r="Z199" s="271" t="s">
        <v>225</v>
      </c>
      <c r="AA199" s="264"/>
      <c r="AB199" s="265"/>
      <c r="AC199" s="271" t="s">
        <v>226</v>
      </c>
      <c r="AD199" s="264"/>
      <c r="AE199" s="265"/>
    </row>
    <row r="200" spans="2:34" ht="14" customHeight="1" thickBot="1">
      <c r="B200" s="331">
        <f>MAX(ROUNDUP(H198,0),0)</f>
        <v>2</v>
      </c>
      <c r="C200" s="267"/>
      <c r="D200" s="267"/>
      <c r="E200" s="332">
        <f>IF(MOD(H198,1)=0,100%,MOD(H198,1))</f>
        <v>1</v>
      </c>
      <c r="F200" s="267"/>
      <c r="G200" s="267"/>
      <c r="H200" s="318">
        <v>0</v>
      </c>
      <c r="I200" s="295"/>
      <c r="J200" s="297"/>
      <c r="K200" s="329">
        <f>1+(H200+B200)*B198*(1+E198)</f>
        <v>2.4</v>
      </c>
      <c r="L200" s="295"/>
      <c r="M200" s="297"/>
      <c r="T200" s="331">
        <f>MAX(ROUNDUP(Z198+H198,0),0)</f>
        <v>2</v>
      </c>
      <c r="U200" s="267"/>
      <c r="V200" s="267"/>
      <c r="W200" s="292">
        <f>IF(MOD(Z198+H198,1)=0,100%,MOD(Z198+H198,1))</f>
        <v>1</v>
      </c>
      <c r="X200" s="267"/>
      <c r="Y200" s="268"/>
      <c r="Z200" s="318">
        <v>0</v>
      </c>
      <c r="AA200" s="295"/>
      <c r="AB200" s="297"/>
      <c r="AC200" s="329">
        <f>1+((Z200+H200)+T200)*(T198+B198)*(1+W198+E198)</f>
        <v>2.4</v>
      </c>
      <c r="AD200" s="295"/>
      <c r="AE200" s="297"/>
    </row>
    <row r="202" spans="2:34" ht="14" customHeight="1" thickBot="1">
      <c r="B202" s="20" t="s">
        <v>22</v>
      </c>
      <c r="T202" s="20" t="s">
        <v>227</v>
      </c>
    </row>
    <row r="203" spans="2:34" ht="14" customHeight="1">
      <c r="B203" s="271" t="s">
        <v>228</v>
      </c>
      <c r="C203" s="264"/>
      <c r="D203" s="265"/>
      <c r="E203" s="271" t="s">
        <v>229</v>
      </c>
      <c r="F203" s="264"/>
      <c r="G203" s="265"/>
      <c r="H203" s="271" t="s">
        <v>230</v>
      </c>
      <c r="I203" s="264"/>
      <c r="J203" s="265"/>
      <c r="K203" s="271" t="s">
        <v>231</v>
      </c>
      <c r="L203" s="264"/>
      <c r="M203" s="265"/>
      <c r="T203" s="271" t="s">
        <v>232</v>
      </c>
      <c r="U203" s="264"/>
      <c r="V203" s="265"/>
      <c r="W203" s="271" t="s">
        <v>233</v>
      </c>
      <c r="X203" s="264"/>
      <c r="Y203" s="265"/>
      <c r="Z203" s="271" t="s">
        <v>234</v>
      </c>
      <c r="AA203" s="264"/>
      <c r="AB203" s="265"/>
    </row>
    <row r="204" spans="2:34" ht="14" customHeight="1" thickBot="1">
      <c r="B204" s="318">
        <v>829</v>
      </c>
      <c r="C204" s="295"/>
      <c r="D204" s="297"/>
      <c r="E204" s="328">
        <f>4*(E206="点燃")+1*(E206="凋零")+4*(E206="创伤")+2*(E206="非异常持续伤")</f>
        <v>2</v>
      </c>
      <c r="F204" s="267"/>
      <c r="G204" s="268"/>
      <c r="H204" s="296">
        <v>0</v>
      </c>
      <c r="I204" s="295"/>
      <c r="J204" s="297"/>
      <c r="K204" s="309">
        <f>B204*B206</f>
        <v>829</v>
      </c>
      <c r="L204" s="267"/>
      <c r="M204" s="268"/>
      <c r="T204" s="296">
        <v>0</v>
      </c>
      <c r="U204" s="295"/>
      <c r="V204" s="297"/>
      <c r="W204" s="321">
        <f>(1/B208)*(1+H208)*(1+T206)*(1+E208+T204)</f>
        <v>6</v>
      </c>
      <c r="X204" s="267"/>
      <c r="Y204" s="268"/>
      <c r="Z204" s="322">
        <f>W208/H215-1</f>
        <v>0</v>
      </c>
      <c r="AA204" s="267"/>
      <c r="AB204" s="268"/>
    </row>
    <row r="205" spans="2:34" ht="14" customHeight="1">
      <c r="B205" s="271" t="s">
        <v>235</v>
      </c>
      <c r="C205" s="264"/>
      <c r="D205" s="265"/>
      <c r="E205" s="271" t="s">
        <v>236</v>
      </c>
      <c r="F205" s="264"/>
      <c r="G205" s="265"/>
      <c r="H205" s="271" t="s">
        <v>237</v>
      </c>
      <c r="I205" s="264"/>
      <c r="J205" s="265"/>
      <c r="K205" s="271" t="s">
        <v>238</v>
      </c>
      <c r="L205" s="264"/>
      <c r="M205" s="265"/>
      <c r="T205" s="271" t="s">
        <v>239</v>
      </c>
      <c r="U205" s="264"/>
      <c r="V205" s="265"/>
      <c r="W205" s="271" t="s">
        <v>124</v>
      </c>
      <c r="X205" s="264"/>
      <c r="Y205" s="265"/>
      <c r="Z205" s="271" t="s">
        <v>240</v>
      </c>
      <c r="AA205" s="264"/>
      <c r="AB205" s="265"/>
    </row>
    <row r="206" spans="2:34" ht="14" customHeight="1" thickBot="1">
      <c r="B206" s="318">
        <v>1</v>
      </c>
      <c r="C206" s="295"/>
      <c r="D206" s="297"/>
      <c r="E206" s="318" t="s">
        <v>241</v>
      </c>
      <c r="F206" s="295"/>
      <c r="G206" s="297"/>
      <c r="H206" s="318" t="s">
        <v>43</v>
      </c>
      <c r="I206" s="295"/>
      <c r="J206" s="297"/>
      <c r="K206" s="310">
        <v>0.4</v>
      </c>
      <c r="L206" s="295"/>
      <c r="M206" s="297"/>
      <c r="T206" s="296">
        <v>0</v>
      </c>
      <c r="U206" s="295"/>
      <c r="V206" s="297"/>
      <c r="W206" s="321">
        <f>ROUNDUP(30/W204,0)</f>
        <v>5</v>
      </c>
      <c r="X206" s="267"/>
      <c r="Y206" s="268"/>
      <c r="Z206" s="309">
        <f>(K206+T208)*(1+K208+T210)*(1+(E206="创伤")*30%)+(W212="⚪")*25%*E204*(1+H204+T212)</f>
        <v>1.2000000000000002</v>
      </c>
      <c r="AA206" s="267"/>
      <c r="AB206" s="268"/>
    </row>
    <row r="207" spans="2:34" ht="14" customHeight="1">
      <c r="B207" s="271" t="s">
        <v>242</v>
      </c>
      <c r="C207" s="264"/>
      <c r="D207" s="265"/>
      <c r="E207" s="271" t="s">
        <v>232</v>
      </c>
      <c r="F207" s="264"/>
      <c r="G207" s="265"/>
      <c r="H207" s="271" t="s">
        <v>239</v>
      </c>
      <c r="I207" s="264"/>
      <c r="J207" s="265"/>
      <c r="K207" s="271" t="s">
        <v>243</v>
      </c>
      <c r="L207" s="264"/>
      <c r="M207" s="265"/>
      <c r="T207" s="271" t="s">
        <v>238</v>
      </c>
      <c r="U207" s="264"/>
      <c r="V207" s="265"/>
      <c r="W207" s="271" t="s">
        <v>130</v>
      </c>
      <c r="X207" s="264"/>
      <c r="Y207" s="265"/>
      <c r="Z207" s="271" t="s">
        <v>244</v>
      </c>
      <c r="AA207" s="264"/>
      <c r="AB207" s="265"/>
    </row>
    <row r="208" spans="2:34" ht="14" customHeight="1" thickBot="1">
      <c r="B208" s="318">
        <v>1</v>
      </c>
      <c r="C208" s="295"/>
      <c r="D208" s="297"/>
      <c r="E208" s="296">
        <v>5</v>
      </c>
      <c r="F208" s="295"/>
      <c r="G208" s="297"/>
      <c r="H208" s="302">
        <v>0</v>
      </c>
      <c r="I208" s="301"/>
      <c r="J208" s="303"/>
      <c r="K208" s="302">
        <v>2</v>
      </c>
      <c r="L208" s="301"/>
      <c r="M208" s="303"/>
      <c r="T208" s="310">
        <v>0</v>
      </c>
      <c r="U208" s="295"/>
      <c r="V208" s="297"/>
      <c r="W208" s="309">
        <f>30/W206</f>
        <v>6</v>
      </c>
      <c r="X208" s="267"/>
      <c r="Y208" s="268"/>
      <c r="Z208" s="309">
        <f>Z206*W208*K204</f>
        <v>5968.8000000000011</v>
      </c>
      <c r="AA208" s="267"/>
      <c r="AB208" s="268"/>
    </row>
    <row r="209" spans="2:28" ht="14" customHeight="1" thickBot="1">
      <c r="B209" s="323" t="s">
        <v>126</v>
      </c>
      <c r="C209" s="270"/>
      <c r="D209" s="270"/>
      <c r="E209" s="270"/>
      <c r="F209" s="270"/>
      <c r="G209" s="283"/>
      <c r="H209" s="263" t="s">
        <v>233</v>
      </c>
      <c r="I209" s="264"/>
      <c r="J209" s="265"/>
      <c r="K209" s="271" t="s">
        <v>240</v>
      </c>
      <c r="L209" s="264"/>
      <c r="M209" s="265"/>
      <c r="T209" s="271" t="s">
        <v>243</v>
      </c>
      <c r="U209" s="264"/>
      <c r="V209" s="265"/>
      <c r="W209" s="271" t="s">
        <v>245</v>
      </c>
      <c r="X209" s="264"/>
      <c r="Y209" s="265"/>
      <c r="Z209" s="271" t="s">
        <v>73</v>
      </c>
      <c r="AA209" s="264"/>
      <c r="AB209" s="265"/>
    </row>
    <row r="210" spans="2:28" ht="14" customHeight="1" thickBot="1">
      <c r="B210" s="314" t="s">
        <v>127</v>
      </c>
      <c r="C210" s="313"/>
      <c r="D210" s="324" t="s">
        <v>128</v>
      </c>
      <c r="E210" s="313"/>
      <c r="F210" s="311" t="s">
        <v>246</v>
      </c>
      <c r="G210" s="312"/>
      <c r="H210" s="311" t="s">
        <v>122</v>
      </c>
      <c r="I210" s="313"/>
      <c r="J210" s="312"/>
      <c r="K210" s="309">
        <f>K206*(1+K208)*(1+(E206="创伤")*30%)+(H206="⚪")*25%*E204*(1+H204)</f>
        <v>1.2000000000000002</v>
      </c>
      <c r="L210" s="267"/>
      <c r="M210" s="268"/>
      <c r="T210" s="296">
        <v>0</v>
      </c>
      <c r="U210" s="295"/>
      <c r="V210" s="297"/>
      <c r="W210" s="320">
        <f>ROUNDUP(30/(W206-1)/(1+T206)/(1+H208)/(1/B208)-1-T204-E208,2)</f>
        <v>1.5</v>
      </c>
      <c r="X210" s="267"/>
      <c r="Y210" s="268"/>
      <c r="Z210" s="279">
        <f>(Z208+K204)/(K212+K204)-1</f>
        <v>0</v>
      </c>
      <c r="AA210" s="267"/>
      <c r="AB210" s="268"/>
    </row>
    <row r="211" spans="2:28" ht="14" customHeight="1" thickBot="1">
      <c r="B211" s="314">
        <v>1</v>
      </c>
      <c r="C211" s="313"/>
      <c r="D211" s="315">
        <f t="shared" ref="D211:D220" si="1">30/B211</f>
        <v>30</v>
      </c>
      <c r="E211" s="313"/>
      <c r="F211" s="316">
        <f>ROUNDUP(D211/(H208+1)/(1/B208)-1,2)</f>
        <v>29</v>
      </c>
      <c r="G211" s="312"/>
      <c r="H211" s="317">
        <f>(1/B208)*(1+H208)*(1+E208)</f>
        <v>6</v>
      </c>
      <c r="I211" s="267"/>
      <c r="J211" s="268"/>
      <c r="K211" s="271" t="s">
        <v>244</v>
      </c>
      <c r="L211" s="264"/>
      <c r="M211" s="265"/>
      <c r="T211" s="271" t="s">
        <v>230</v>
      </c>
      <c r="U211" s="264"/>
      <c r="V211" s="265"/>
      <c r="W211" s="271" t="s">
        <v>237</v>
      </c>
      <c r="X211" s="264"/>
      <c r="Y211" s="265"/>
    </row>
    <row r="212" spans="2:28" ht="14" customHeight="1" thickBot="1">
      <c r="B212" s="314">
        <v>2</v>
      </c>
      <c r="C212" s="313"/>
      <c r="D212" s="315">
        <f t="shared" si="1"/>
        <v>15</v>
      </c>
      <c r="E212" s="313"/>
      <c r="F212" s="316">
        <f>ROUNDUP(D212/(H208+1)/(1/B208)-1,2)</f>
        <v>14</v>
      </c>
      <c r="G212" s="312"/>
      <c r="H212" s="263" t="s">
        <v>124</v>
      </c>
      <c r="I212" s="264"/>
      <c r="J212" s="265"/>
      <c r="K212" s="309">
        <f>K210*H215*K204</f>
        <v>5968.8000000000011</v>
      </c>
      <c r="L212" s="267"/>
      <c r="M212" s="268"/>
      <c r="T212" s="296">
        <v>0</v>
      </c>
      <c r="U212" s="295"/>
      <c r="V212" s="297"/>
      <c r="W212" s="319" t="s">
        <v>43</v>
      </c>
      <c r="X212" s="295"/>
      <c r="Y212" s="297"/>
    </row>
    <row r="213" spans="2:28" ht="14" customHeight="1" thickBot="1">
      <c r="B213" s="314">
        <v>3</v>
      </c>
      <c r="C213" s="313"/>
      <c r="D213" s="315">
        <f t="shared" si="1"/>
        <v>10</v>
      </c>
      <c r="E213" s="313"/>
      <c r="F213" s="316">
        <f>ROUNDUP(D213/(H208+1)/(1/B208)-1,2)</f>
        <v>9</v>
      </c>
      <c r="G213" s="312"/>
      <c r="H213" s="317">
        <f>ROUNDUP(30/H211,0)</f>
        <v>5</v>
      </c>
      <c r="I213" s="267"/>
      <c r="J213" s="268"/>
    </row>
    <row r="214" spans="2:28" ht="14" customHeight="1">
      <c r="B214" s="314">
        <v>4</v>
      </c>
      <c r="C214" s="313"/>
      <c r="D214" s="315">
        <f t="shared" si="1"/>
        <v>7.5</v>
      </c>
      <c r="E214" s="313"/>
      <c r="F214" s="316">
        <f>ROUNDUP(D214/(H208+1)/(1/B208)-1,2)</f>
        <v>6.5</v>
      </c>
      <c r="G214" s="312"/>
      <c r="H214" s="263" t="s">
        <v>130</v>
      </c>
      <c r="I214" s="264"/>
      <c r="J214" s="265"/>
    </row>
    <row r="215" spans="2:28" ht="14" customHeight="1" thickBot="1">
      <c r="B215" s="314">
        <v>5</v>
      </c>
      <c r="C215" s="313"/>
      <c r="D215" s="315">
        <f t="shared" si="1"/>
        <v>6</v>
      </c>
      <c r="E215" s="313"/>
      <c r="F215" s="316">
        <f>ROUNDUP(D215/(H208+1)/(1/B208)-1,2)</f>
        <v>5</v>
      </c>
      <c r="G215" s="312"/>
      <c r="H215" s="326">
        <f>30/H213</f>
        <v>6</v>
      </c>
      <c r="I215" s="267"/>
      <c r="J215" s="268"/>
    </row>
    <row r="216" spans="2:28" ht="14" customHeight="1">
      <c r="B216" s="314">
        <v>6</v>
      </c>
      <c r="C216" s="313"/>
      <c r="D216" s="315">
        <f t="shared" si="1"/>
        <v>5</v>
      </c>
      <c r="E216" s="313"/>
      <c r="F216" s="316">
        <f>ROUNDUP(D216/(H208+1)/(1/B208)-1,2)</f>
        <v>4</v>
      </c>
      <c r="G216" s="312"/>
      <c r="H216" s="263" t="s">
        <v>245</v>
      </c>
      <c r="I216" s="264"/>
      <c r="J216" s="265"/>
    </row>
    <row r="217" spans="2:28" ht="14" customHeight="1" thickBot="1">
      <c r="B217" s="314">
        <v>7</v>
      </c>
      <c r="C217" s="313"/>
      <c r="D217" s="315">
        <f t="shared" si="1"/>
        <v>4.2857142857142856</v>
      </c>
      <c r="E217" s="313"/>
      <c r="F217" s="316">
        <f>ROUNDUP(D217/(H208+1)/(1/B208)-1,2)</f>
        <v>3.2899999999999996</v>
      </c>
      <c r="G217" s="312"/>
      <c r="H217" s="327">
        <f>ROUNDUP(30/(H213-1)/(1/B208)/(1+H208)-1-E208,2)</f>
        <v>1.5</v>
      </c>
      <c r="I217" s="267"/>
      <c r="J217" s="268"/>
    </row>
    <row r="218" spans="2:28" ht="14" customHeight="1">
      <c r="B218" s="314">
        <v>8</v>
      </c>
      <c r="C218" s="313"/>
      <c r="D218" s="315">
        <f t="shared" si="1"/>
        <v>3.75</v>
      </c>
      <c r="E218" s="313"/>
      <c r="F218" s="316">
        <f>ROUNDUP(D218/(H208+1)/(1/B208)-1,2)</f>
        <v>2.75</v>
      </c>
      <c r="G218" s="312"/>
    </row>
    <row r="219" spans="2:28" ht="14" customHeight="1">
      <c r="B219" s="314">
        <v>9</v>
      </c>
      <c r="C219" s="313"/>
      <c r="D219" s="315">
        <f t="shared" si="1"/>
        <v>3.3333333333333335</v>
      </c>
      <c r="E219" s="313"/>
      <c r="F219" s="316">
        <f>ROUNDUP(D219/(H208+1)/(1/B208)-1,2)</f>
        <v>2.34</v>
      </c>
      <c r="G219" s="312"/>
    </row>
    <row r="220" spans="2:28" ht="14" customHeight="1" thickBot="1">
      <c r="B220" s="291">
        <v>10</v>
      </c>
      <c r="C220" s="267"/>
      <c r="D220" s="325">
        <f t="shared" si="1"/>
        <v>3</v>
      </c>
      <c r="E220" s="267"/>
      <c r="F220" s="292">
        <f>ROUNDUP(D220/(H208+1)/(1/B208)-1,2)</f>
        <v>2</v>
      </c>
      <c r="G220" s="268"/>
    </row>
  </sheetData>
  <sheetProtection algorithmName="SHA-512" hashValue="xuJxeg5hncafmbfhWJ8mpjxZvANiMB1dtpaqqKihjDd4hs2UlRFNZbnoig6W6T6G7i1GtSIJBvwcKbQL+HSFmw==" saltValue="Ht4de1MI0NaQooU7w79IHA==" spinCount="100000" sheet="1" objects="1" scenarios="1"/>
  <mergeCells count="907">
    <mergeCell ref="B163:D163"/>
    <mergeCell ref="E163:G163"/>
    <mergeCell ref="H163:J163"/>
    <mergeCell ref="T163:V163"/>
    <mergeCell ref="W163:Y163"/>
    <mergeCell ref="B164:D164"/>
    <mergeCell ref="E164:G164"/>
    <mergeCell ref="H164:J164"/>
    <mergeCell ref="T164:V164"/>
    <mergeCell ref="W164:Y164"/>
    <mergeCell ref="P119:R119"/>
    <mergeCell ref="P120:R120"/>
    <mergeCell ref="P121:R121"/>
    <mergeCell ref="B119:D119"/>
    <mergeCell ref="B120:D120"/>
    <mergeCell ref="E119:G119"/>
    <mergeCell ref="E120:G120"/>
    <mergeCell ref="B121:D121"/>
    <mergeCell ref="E121:G121"/>
    <mergeCell ref="B122:D122"/>
    <mergeCell ref="E122:G122"/>
    <mergeCell ref="H121:J121"/>
    <mergeCell ref="H122:J122"/>
    <mergeCell ref="H119:J119"/>
    <mergeCell ref="H120:J120"/>
    <mergeCell ref="S68:V68"/>
    <mergeCell ref="W68:Z68"/>
    <mergeCell ref="AA66:AD66"/>
    <mergeCell ref="AA67:AD67"/>
    <mergeCell ref="AA68:AD68"/>
    <mergeCell ref="S119:U119"/>
    <mergeCell ref="S120:U120"/>
    <mergeCell ref="S121:U121"/>
    <mergeCell ref="S122:U122"/>
    <mergeCell ref="B115:D115"/>
    <mergeCell ref="E115:G115"/>
    <mergeCell ref="H115:J115"/>
    <mergeCell ref="P113:R113"/>
    <mergeCell ref="S113:U113"/>
    <mergeCell ref="P115:R115"/>
    <mergeCell ref="S115:U115"/>
    <mergeCell ref="B116:D116"/>
    <mergeCell ref="E116:G116"/>
    <mergeCell ref="Z41:AB41"/>
    <mergeCell ref="W42:Y42"/>
    <mergeCell ref="W43:AB43"/>
    <mergeCell ref="S65:V65"/>
    <mergeCell ref="W65:Z65"/>
    <mergeCell ref="S66:V66"/>
    <mergeCell ref="W66:Z66"/>
    <mergeCell ref="S67:V67"/>
    <mergeCell ref="W67:Z67"/>
    <mergeCell ref="AA65:AD65"/>
    <mergeCell ref="W54:Z54"/>
    <mergeCell ref="AA54:AD54"/>
    <mergeCell ref="W55:Z55"/>
    <mergeCell ref="AA55:AD55"/>
    <mergeCell ref="S54:V54"/>
    <mergeCell ref="S55:V55"/>
    <mergeCell ref="AA56:AD56"/>
    <mergeCell ref="AA57:AD57"/>
    <mergeCell ref="B65:E65"/>
    <mergeCell ref="B66:E66"/>
    <mergeCell ref="B67:E67"/>
    <mergeCell ref="F67:I67"/>
    <mergeCell ref="B68:E68"/>
    <mergeCell ref="F68:I68"/>
    <mergeCell ref="J65:M65"/>
    <mergeCell ref="J66:M66"/>
    <mergeCell ref="F65:I65"/>
    <mergeCell ref="F66:I66"/>
    <mergeCell ref="AE56:AH56"/>
    <mergeCell ref="AE57:AH57"/>
    <mergeCell ref="S56:V56"/>
    <mergeCell ref="W56:Z56"/>
    <mergeCell ref="S57:V57"/>
    <mergeCell ref="W57:Z57"/>
    <mergeCell ref="B63:E63"/>
    <mergeCell ref="B64:E64"/>
    <mergeCell ref="F63:I63"/>
    <mergeCell ref="J63:M63"/>
    <mergeCell ref="F64:I64"/>
    <mergeCell ref="J64:M64"/>
    <mergeCell ref="S63:V63"/>
    <mergeCell ref="W63:Z63"/>
    <mergeCell ref="S64:V64"/>
    <mergeCell ref="W64:Z64"/>
    <mergeCell ref="AA63:AD63"/>
    <mergeCell ref="AA64:AD64"/>
    <mergeCell ref="B58:E58"/>
    <mergeCell ref="F58:I58"/>
    <mergeCell ref="J58:M58"/>
    <mergeCell ref="B59:E59"/>
    <mergeCell ref="F59:I59"/>
    <mergeCell ref="J59:M59"/>
    <mergeCell ref="B54:E54"/>
    <mergeCell ref="B55:E55"/>
    <mergeCell ref="B56:E56"/>
    <mergeCell ref="B57:E57"/>
    <mergeCell ref="F54:I54"/>
    <mergeCell ref="J54:M54"/>
    <mergeCell ref="F55:I55"/>
    <mergeCell ref="J55:M55"/>
    <mergeCell ref="F56:I56"/>
    <mergeCell ref="J56:M56"/>
    <mergeCell ref="F57:I57"/>
    <mergeCell ref="J57:M57"/>
    <mergeCell ref="H116:J116"/>
    <mergeCell ref="P114:R114"/>
    <mergeCell ref="S114:U114"/>
    <mergeCell ref="P116:R116"/>
    <mergeCell ref="S116:U116"/>
    <mergeCell ref="B113:D113"/>
    <mergeCell ref="B114:D114"/>
    <mergeCell ref="E113:G113"/>
    <mergeCell ref="H113:J113"/>
    <mergeCell ref="H114:J114"/>
    <mergeCell ref="E114:G114"/>
    <mergeCell ref="V99:X99"/>
    <mergeCell ref="P99:R99"/>
    <mergeCell ref="F108:G108"/>
    <mergeCell ref="F109:G109"/>
    <mergeCell ref="F110:G110"/>
    <mergeCell ref="P96:R96"/>
    <mergeCell ref="P98:R98"/>
    <mergeCell ref="P100:R100"/>
    <mergeCell ref="S96:U96"/>
    <mergeCell ref="V96:X96"/>
    <mergeCell ref="S97:U97"/>
    <mergeCell ref="S98:U98"/>
    <mergeCell ref="S99:U99"/>
    <mergeCell ref="S102:U102"/>
    <mergeCell ref="S103:U103"/>
    <mergeCell ref="V98:X98"/>
    <mergeCell ref="H104:J104"/>
    <mergeCell ref="H105:J105"/>
    <mergeCell ref="P97:R97"/>
    <mergeCell ref="V97:X97"/>
    <mergeCell ref="S100:U100"/>
    <mergeCell ref="S101:U101"/>
    <mergeCell ref="H100:J100"/>
    <mergeCell ref="H101:J101"/>
    <mergeCell ref="B110:C11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H99:J99"/>
    <mergeCell ref="H102:J102"/>
    <mergeCell ref="H106:J106"/>
    <mergeCell ref="H103:J103"/>
    <mergeCell ref="H107:J107"/>
    <mergeCell ref="B100:C100"/>
    <mergeCell ref="D100:E100"/>
    <mergeCell ref="F100:G100"/>
    <mergeCell ref="B99:G99"/>
    <mergeCell ref="F101:G101"/>
    <mergeCell ref="F102:G102"/>
    <mergeCell ref="F103:G103"/>
    <mergeCell ref="F104:G104"/>
    <mergeCell ref="F105:G105"/>
    <mergeCell ref="F106:G106"/>
    <mergeCell ref="F107:G107"/>
    <mergeCell ref="B96:D96"/>
    <mergeCell ref="B97:D97"/>
    <mergeCell ref="E96:G96"/>
    <mergeCell ref="E97:G97"/>
    <mergeCell ref="H96:J96"/>
    <mergeCell ref="H97:J97"/>
    <mergeCell ref="B98:D98"/>
    <mergeCell ref="E98:G98"/>
    <mergeCell ref="H98:J98"/>
    <mergeCell ref="B93:D93"/>
    <mergeCell ref="B92:D92"/>
    <mergeCell ref="P92:R92"/>
    <mergeCell ref="P93:R93"/>
    <mergeCell ref="E92:G92"/>
    <mergeCell ref="E93:G93"/>
    <mergeCell ref="S92:U92"/>
    <mergeCell ref="S93:U93"/>
    <mergeCell ref="V92:X92"/>
    <mergeCell ref="V93:X93"/>
    <mergeCell ref="D89:E89"/>
    <mergeCell ref="I87:K87"/>
    <mergeCell ref="I86:K86"/>
    <mergeCell ref="U86:W86"/>
    <mergeCell ref="U88:W88"/>
    <mergeCell ref="U87:W87"/>
    <mergeCell ref="R86:T86"/>
    <mergeCell ref="F86:H86"/>
    <mergeCell ref="F87:H87"/>
    <mergeCell ref="F88:H88"/>
    <mergeCell ref="M76:N76"/>
    <mergeCell ref="M79:N79"/>
    <mergeCell ref="S77:U77"/>
    <mergeCell ref="S79:U79"/>
    <mergeCell ref="S81:U81"/>
    <mergeCell ref="P86:Q86"/>
    <mergeCell ref="D86:E86"/>
    <mergeCell ref="P87:Q87"/>
    <mergeCell ref="P88:Q88"/>
    <mergeCell ref="R87:T87"/>
    <mergeCell ref="R88:T88"/>
    <mergeCell ref="D87:E87"/>
    <mergeCell ref="D88:E88"/>
    <mergeCell ref="E78:F78"/>
    <mergeCell ref="I76:J76"/>
    <mergeCell ref="I78:J78"/>
    <mergeCell ref="K76:L76"/>
    <mergeCell ref="E76:F76"/>
    <mergeCell ref="E77:F77"/>
    <mergeCell ref="E80:F80"/>
    <mergeCell ref="K80:L80"/>
    <mergeCell ref="E79:F79"/>
    <mergeCell ref="F72:I72"/>
    <mergeCell ref="J72:M72"/>
    <mergeCell ref="F73:I73"/>
    <mergeCell ref="J73:M73"/>
    <mergeCell ref="B72:E72"/>
    <mergeCell ref="B74:E74"/>
    <mergeCell ref="F74:I74"/>
    <mergeCell ref="J74:M74"/>
    <mergeCell ref="B73:E73"/>
    <mergeCell ref="AI48:AN48"/>
    <mergeCell ref="AI30:AN30"/>
    <mergeCell ref="AI31:AN31"/>
    <mergeCell ref="Z42:AB42"/>
    <mergeCell ref="AC41:AH41"/>
    <mergeCell ref="AI41:AN41"/>
    <mergeCell ref="AC40:AH40"/>
    <mergeCell ref="AI40:AN40"/>
    <mergeCell ref="AC42:AH42"/>
    <mergeCell ref="AI42:AN42"/>
    <mergeCell ref="W46:AB46"/>
    <mergeCell ref="AC46:AH46"/>
    <mergeCell ref="AI32:AN32"/>
    <mergeCell ref="AI33:AN33"/>
    <mergeCell ref="AI37:AN37"/>
    <mergeCell ref="AI38:AN38"/>
    <mergeCell ref="AI45:AN45"/>
    <mergeCell ref="AC39:AH39"/>
    <mergeCell ref="AI39:AN39"/>
    <mergeCell ref="W45:AB45"/>
    <mergeCell ref="AC45:AH45"/>
    <mergeCell ref="AI43:AN43"/>
    <mergeCell ref="AI44:AN44"/>
    <mergeCell ref="W34:AN34"/>
    <mergeCell ref="W32:AB32"/>
    <mergeCell ref="AC32:AH32"/>
    <mergeCell ref="W33:AB33"/>
    <mergeCell ref="AC33:AH33"/>
    <mergeCell ref="AC43:AH43"/>
    <mergeCell ref="W44:AB44"/>
    <mergeCell ref="AC44:AH44"/>
    <mergeCell ref="AI46:AN46"/>
    <mergeCell ref="AI47:AN47"/>
    <mergeCell ref="W35:AB35"/>
    <mergeCell ref="W36:AB36"/>
    <mergeCell ref="AC35:AH35"/>
    <mergeCell ref="AC36:AH36"/>
    <mergeCell ref="W37:AB37"/>
    <mergeCell ref="W38:AB38"/>
    <mergeCell ref="AC37:AH37"/>
    <mergeCell ref="AC38:AH38"/>
    <mergeCell ref="AI35:AN35"/>
    <mergeCell ref="AI36:AN36"/>
    <mergeCell ref="W39:Y39"/>
    <mergeCell ref="Z39:AB39"/>
    <mergeCell ref="W40:Y40"/>
    <mergeCell ref="Z40:AB40"/>
    <mergeCell ref="W41:Y41"/>
    <mergeCell ref="B15:E15"/>
    <mergeCell ref="F15:I15"/>
    <mergeCell ref="B16:E16"/>
    <mergeCell ref="F16:I16"/>
    <mergeCell ref="E18:G18"/>
    <mergeCell ref="W29:AN29"/>
    <mergeCell ref="W30:AB30"/>
    <mergeCell ref="AC30:AH30"/>
    <mergeCell ref="W31:AB31"/>
    <mergeCell ref="AC31:AH31"/>
    <mergeCell ref="L19:O19"/>
    <mergeCell ref="L17:O17"/>
    <mergeCell ref="L20:O20"/>
    <mergeCell ref="L18:O18"/>
    <mergeCell ref="B18:D18"/>
    <mergeCell ref="B19:D19"/>
    <mergeCell ref="B20:D20"/>
    <mergeCell ref="E19:G19"/>
    <mergeCell ref="E20:G20"/>
    <mergeCell ref="H17:K17"/>
    <mergeCell ref="H18:K18"/>
    <mergeCell ref="H19:K19"/>
    <mergeCell ref="H20:K20"/>
    <mergeCell ref="B17:D17"/>
    <mergeCell ref="E17:G17"/>
    <mergeCell ref="E22:G22"/>
    <mergeCell ref="B23:D23"/>
    <mergeCell ref="E23:G23"/>
    <mergeCell ref="L23:O23"/>
    <mergeCell ref="L24:O24"/>
    <mergeCell ref="H21:K21"/>
    <mergeCell ref="H22:K22"/>
    <mergeCell ref="H23:K23"/>
    <mergeCell ref="H24:K24"/>
    <mergeCell ref="L21:O21"/>
    <mergeCell ref="L22:O22"/>
    <mergeCell ref="B32:G32"/>
    <mergeCell ref="B33:G33"/>
    <mergeCell ref="B34:G34"/>
    <mergeCell ref="B35:G35"/>
    <mergeCell ref="B24:D24"/>
    <mergeCell ref="E24:G24"/>
    <mergeCell ref="B21:D21"/>
    <mergeCell ref="B22:D22"/>
    <mergeCell ref="B30:G30"/>
    <mergeCell ref="B31:G31"/>
    <mergeCell ref="B29:S29"/>
    <mergeCell ref="H35:M35"/>
    <mergeCell ref="H30:M30"/>
    <mergeCell ref="N30:S30"/>
    <mergeCell ref="N31:S31"/>
    <mergeCell ref="N32:S32"/>
    <mergeCell ref="N33:S33"/>
    <mergeCell ref="N34:S34"/>
    <mergeCell ref="N35:S35"/>
    <mergeCell ref="H31:M31"/>
    <mergeCell ref="H32:M32"/>
    <mergeCell ref="H33:M33"/>
    <mergeCell ref="H34:M34"/>
    <mergeCell ref="E21:G21"/>
    <mergeCell ref="B39:G39"/>
    <mergeCell ref="H39:M39"/>
    <mergeCell ref="N39:S39"/>
    <mergeCell ref="B40:G40"/>
    <mergeCell ref="H40:M40"/>
    <mergeCell ref="N40:S40"/>
    <mergeCell ref="B36:S36"/>
    <mergeCell ref="B37:G37"/>
    <mergeCell ref="H37:M37"/>
    <mergeCell ref="N37:S37"/>
    <mergeCell ref="B38:G38"/>
    <mergeCell ref="H38:M38"/>
    <mergeCell ref="N38:S38"/>
    <mergeCell ref="B41:G41"/>
    <mergeCell ref="H41:M41"/>
    <mergeCell ref="N41:S41"/>
    <mergeCell ref="B42:G42"/>
    <mergeCell ref="H42:M42"/>
    <mergeCell ref="N42:S42"/>
    <mergeCell ref="E43:G43"/>
    <mergeCell ref="E44:G44"/>
    <mergeCell ref="E45:G45"/>
    <mergeCell ref="H43:M43"/>
    <mergeCell ref="N43:S43"/>
    <mergeCell ref="H44:M44"/>
    <mergeCell ref="N44:S44"/>
    <mergeCell ref="H45:M45"/>
    <mergeCell ref="N45:S45"/>
    <mergeCell ref="B43:D43"/>
    <mergeCell ref="B44:D44"/>
    <mergeCell ref="B45:D45"/>
    <mergeCell ref="B46:D46"/>
    <mergeCell ref="B49:G49"/>
    <mergeCell ref="H49:M49"/>
    <mergeCell ref="N49:S49"/>
    <mergeCell ref="B50:G50"/>
    <mergeCell ref="H50:M50"/>
    <mergeCell ref="N50:S50"/>
    <mergeCell ref="B47:G47"/>
    <mergeCell ref="H47:M47"/>
    <mergeCell ref="N47:S47"/>
    <mergeCell ref="B48:G48"/>
    <mergeCell ref="H48:M48"/>
    <mergeCell ref="N48:S48"/>
    <mergeCell ref="H46:M46"/>
    <mergeCell ref="N46:S46"/>
    <mergeCell ref="E46:G46"/>
    <mergeCell ref="P122:R122"/>
    <mergeCell ref="P123:R123"/>
    <mergeCell ref="P124:R124"/>
    <mergeCell ref="P127:R127"/>
    <mergeCell ref="P128:R128"/>
    <mergeCell ref="S127:U127"/>
    <mergeCell ref="S128:U128"/>
    <mergeCell ref="V129:X129"/>
    <mergeCell ref="V130:X130"/>
    <mergeCell ref="V127:X127"/>
    <mergeCell ref="V128:X128"/>
    <mergeCell ref="P129:R129"/>
    <mergeCell ref="P130:R130"/>
    <mergeCell ref="S129:U129"/>
    <mergeCell ref="S130:U130"/>
    <mergeCell ref="B136:D136"/>
    <mergeCell ref="E135:G135"/>
    <mergeCell ref="H135:J135"/>
    <mergeCell ref="E136:G136"/>
    <mergeCell ref="H136:J136"/>
    <mergeCell ref="B133:D133"/>
    <mergeCell ref="E133:G133"/>
    <mergeCell ref="H133:J133"/>
    <mergeCell ref="B127:D127"/>
    <mergeCell ref="B128:D128"/>
    <mergeCell ref="B129:D129"/>
    <mergeCell ref="B130:D130"/>
    <mergeCell ref="H127:J127"/>
    <mergeCell ref="H128:J128"/>
    <mergeCell ref="E129:G129"/>
    <mergeCell ref="E130:G130"/>
    <mergeCell ref="H129:J129"/>
    <mergeCell ref="H130:J130"/>
    <mergeCell ref="E127:G127"/>
    <mergeCell ref="E128:G128"/>
    <mergeCell ref="B135:D135"/>
    <mergeCell ref="P133:R133"/>
    <mergeCell ref="S133:U133"/>
    <mergeCell ref="V133:X133"/>
    <mergeCell ref="P134:R134"/>
    <mergeCell ref="S134:U134"/>
    <mergeCell ref="V134:X134"/>
    <mergeCell ref="B134:D134"/>
    <mergeCell ref="E134:G134"/>
    <mergeCell ref="H134:J134"/>
    <mergeCell ref="B139:D139"/>
    <mergeCell ref="E139:G139"/>
    <mergeCell ref="H142:J142"/>
    <mergeCell ref="H143:J143"/>
    <mergeCell ref="H152:P152"/>
    <mergeCell ref="B152:G152"/>
    <mergeCell ref="B137:D137"/>
    <mergeCell ref="B138:D138"/>
    <mergeCell ref="E137:G137"/>
    <mergeCell ref="E138:G138"/>
    <mergeCell ref="T150:V150"/>
    <mergeCell ref="W150:Y150"/>
    <mergeCell ref="B145:D145"/>
    <mergeCell ref="E145:G145"/>
    <mergeCell ref="E146:G146"/>
    <mergeCell ref="E147:G147"/>
    <mergeCell ref="H154:J154"/>
    <mergeCell ref="B146:D146"/>
    <mergeCell ref="B147:D147"/>
    <mergeCell ref="B153:D153"/>
    <mergeCell ref="H153:J153"/>
    <mergeCell ref="E153:G153"/>
    <mergeCell ref="K153:M153"/>
    <mergeCell ref="Z150:AB150"/>
    <mergeCell ref="T151:V151"/>
    <mergeCell ref="W151:Y151"/>
    <mergeCell ref="Z151:AB151"/>
    <mergeCell ref="B142:D142"/>
    <mergeCell ref="E143:G143"/>
    <mergeCell ref="B143:D143"/>
    <mergeCell ref="H144:J144"/>
    <mergeCell ref="H145:J145"/>
    <mergeCell ref="E142:G142"/>
    <mergeCell ref="B144:D144"/>
    <mergeCell ref="E144:G144"/>
    <mergeCell ref="H150:J150"/>
    <mergeCell ref="H151:J151"/>
    <mergeCell ref="P142:R142"/>
    <mergeCell ref="S142:U142"/>
    <mergeCell ref="V142:X142"/>
    <mergeCell ref="P143:R143"/>
    <mergeCell ref="S143:U143"/>
    <mergeCell ref="V143:X143"/>
    <mergeCell ref="B150:D150"/>
    <mergeCell ref="B151:D151"/>
    <mergeCell ref="E150:G150"/>
    <mergeCell ref="E151:G151"/>
    <mergeCell ref="E160:G160"/>
    <mergeCell ref="H160:J160"/>
    <mergeCell ref="K160:M160"/>
    <mergeCell ref="B157:D157"/>
    <mergeCell ref="E157:G157"/>
    <mergeCell ref="H157:J157"/>
    <mergeCell ref="B156:D156"/>
    <mergeCell ref="K155:M155"/>
    <mergeCell ref="E154:G154"/>
    <mergeCell ref="K154:M154"/>
    <mergeCell ref="B154:D154"/>
    <mergeCell ref="E155:G155"/>
    <mergeCell ref="B158:D158"/>
    <mergeCell ref="E158:G158"/>
    <mergeCell ref="E156:G156"/>
    <mergeCell ref="H155:J155"/>
    <mergeCell ref="H156:J156"/>
    <mergeCell ref="K156:M156"/>
    <mergeCell ref="B155:D155"/>
    <mergeCell ref="B159:D159"/>
    <mergeCell ref="E159:G159"/>
    <mergeCell ref="H159:J159"/>
    <mergeCell ref="K159:M159"/>
    <mergeCell ref="T155:V155"/>
    <mergeCell ref="W155:Y155"/>
    <mergeCell ref="T156:V156"/>
    <mergeCell ref="W156:Y156"/>
    <mergeCell ref="T157:V157"/>
    <mergeCell ref="W157:Y157"/>
    <mergeCell ref="T152:AB152"/>
    <mergeCell ref="T153:V153"/>
    <mergeCell ref="W153:Y153"/>
    <mergeCell ref="T154:V154"/>
    <mergeCell ref="W154:Y154"/>
    <mergeCell ref="Z157:AB157"/>
    <mergeCell ref="T158:V158"/>
    <mergeCell ref="W158:Y158"/>
    <mergeCell ref="Z158:AB158"/>
    <mergeCell ref="T159:V159"/>
    <mergeCell ref="W159:Y159"/>
    <mergeCell ref="H158:J158"/>
    <mergeCell ref="N158:P158"/>
    <mergeCell ref="K157:M157"/>
    <mergeCell ref="K158:M158"/>
    <mergeCell ref="N157:P157"/>
    <mergeCell ref="B176:D176"/>
    <mergeCell ref="E176:G176"/>
    <mergeCell ref="K168:M168"/>
    <mergeCell ref="T160:V160"/>
    <mergeCell ref="W160:Y160"/>
    <mergeCell ref="T161:V161"/>
    <mergeCell ref="W161:Y161"/>
    <mergeCell ref="T162:V162"/>
    <mergeCell ref="W162:Y162"/>
    <mergeCell ref="T168:V168"/>
    <mergeCell ref="B162:D162"/>
    <mergeCell ref="E162:G162"/>
    <mergeCell ref="H162:J162"/>
    <mergeCell ref="K162:M162"/>
    <mergeCell ref="B161:D161"/>
    <mergeCell ref="E161:G161"/>
    <mergeCell ref="H161:J161"/>
    <mergeCell ref="K161:M161"/>
    <mergeCell ref="T170:V170"/>
    <mergeCell ref="Q169:S169"/>
    <mergeCell ref="T169:V169"/>
    <mergeCell ref="T171:V171"/>
    <mergeCell ref="H170:J170"/>
    <mergeCell ref="B160:D160"/>
    <mergeCell ref="H171:J171"/>
    <mergeCell ref="Q170:S170"/>
    <mergeCell ref="Q171:S171"/>
    <mergeCell ref="B175:D175"/>
    <mergeCell ref="E175:G175"/>
    <mergeCell ref="H175:J175"/>
    <mergeCell ref="Q175:S175"/>
    <mergeCell ref="W175:Y175"/>
    <mergeCell ref="B171:D171"/>
    <mergeCell ref="E171:G171"/>
    <mergeCell ref="E170:G170"/>
    <mergeCell ref="K169:M169"/>
    <mergeCell ref="Q168:S168"/>
    <mergeCell ref="B168:D168"/>
    <mergeCell ref="B169:D169"/>
    <mergeCell ref="E168:G168"/>
    <mergeCell ref="H168:J168"/>
    <mergeCell ref="E169:G169"/>
    <mergeCell ref="H169:J169"/>
    <mergeCell ref="B170:D170"/>
    <mergeCell ref="B180:D180"/>
    <mergeCell ref="B181:D181"/>
    <mergeCell ref="B182:D182"/>
    <mergeCell ref="E180:G180"/>
    <mergeCell ref="E181:G181"/>
    <mergeCell ref="E182:G182"/>
    <mergeCell ref="B177:D177"/>
    <mergeCell ref="B178:D178"/>
    <mergeCell ref="E177:G177"/>
    <mergeCell ref="E178:G178"/>
    <mergeCell ref="B179:D179"/>
    <mergeCell ref="E179:G179"/>
    <mergeCell ref="W176:Y176"/>
    <mergeCell ref="T175:V175"/>
    <mergeCell ref="T176:V176"/>
    <mergeCell ref="T177:V177"/>
    <mergeCell ref="T178:V178"/>
    <mergeCell ref="E187:G187"/>
    <mergeCell ref="E188:G188"/>
    <mergeCell ref="H187:J187"/>
    <mergeCell ref="E185:G185"/>
    <mergeCell ref="H188:J188"/>
    <mergeCell ref="E186:G186"/>
    <mergeCell ref="H178:J178"/>
    <mergeCell ref="H179:J179"/>
    <mergeCell ref="H180:J180"/>
    <mergeCell ref="K185:M185"/>
    <mergeCell ref="K186:M186"/>
    <mergeCell ref="K187:M187"/>
    <mergeCell ref="K188:M188"/>
    <mergeCell ref="H176:J176"/>
    <mergeCell ref="H177:J177"/>
    <mergeCell ref="Q177:S177"/>
    <mergeCell ref="Q176:S176"/>
    <mergeCell ref="Q178:S178"/>
    <mergeCell ref="B185:D185"/>
    <mergeCell ref="B186:D186"/>
    <mergeCell ref="B187:D187"/>
    <mergeCell ref="B188:D188"/>
    <mergeCell ref="N185:P185"/>
    <mergeCell ref="N186:P186"/>
    <mergeCell ref="H185:J185"/>
    <mergeCell ref="H186:J186"/>
    <mergeCell ref="E191:G191"/>
    <mergeCell ref="E192:G192"/>
    <mergeCell ref="N191:P191"/>
    <mergeCell ref="N192:P192"/>
    <mergeCell ref="K189:M189"/>
    <mergeCell ref="K190:M190"/>
    <mergeCell ref="B193:D193"/>
    <mergeCell ref="B194:D194"/>
    <mergeCell ref="H191:J191"/>
    <mergeCell ref="H192:J192"/>
    <mergeCell ref="E193:G193"/>
    <mergeCell ref="E194:G194"/>
    <mergeCell ref="H193:J193"/>
    <mergeCell ref="H194:J194"/>
    <mergeCell ref="K191:M191"/>
    <mergeCell ref="K192:M192"/>
    <mergeCell ref="N189:P189"/>
    <mergeCell ref="N190:P190"/>
    <mergeCell ref="B189:D189"/>
    <mergeCell ref="B190:D190"/>
    <mergeCell ref="B191:D191"/>
    <mergeCell ref="B192:D192"/>
    <mergeCell ref="E189:G189"/>
    <mergeCell ref="E190:G190"/>
    <mergeCell ref="H195:J195"/>
    <mergeCell ref="K193:M193"/>
    <mergeCell ref="K194:M194"/>
    <mergeCell ref="T187:V187"/>
    <mergeCell ref="W187:Y187"/>
    <mergeCell ref="Z187:AB187"/>
    <mergeCell ref="T188:V188"/>
    <mergeCell ref="W188:Y188"/>
    <mergeCell ref="Z188:AB188"/>
    <mergeCell ref="T191:V191"/>
    <mergeCell ref="W191:Y191"/>
    <mergeCell ref="Z191:AB191"/>
    <mergeCell ref="T192:V192"/>
    <mergeCell ref="W192:Y192"/>
    <mergeCell ref="Z192:AB192"/>
    <mergeCell ref="H189:J189"/>
    <mergeCell ref="H190:J190"/>
    <mergeCell ref="N187:P187"/>
    <mergeCell ref="N188:P188"/>
    <mergeCell ref="AC193:AE193"/>
    <mergeCell ref="T194:V194"/>
    <mergeCell ref="W194:Y194"/>
    <mergeCell ref="Z194:AB194"/>
    <mergeCell ref="AC194:AE194"/>
    <mergeCell ref="AC185:AE185"/>
    <mergeCell ref="T186:V186"/>
    <mergeCell ref="W186:Y186"/>
    <mergeCell ref="Z186:AB186"/>
    <mergeCell ref="AC186:AE186"/>
    <mergeCell ref="T189:V189"/>
    <mergeCell ref="W189:Y189"/>
    <mergeCell ref="T190:V190"/>
    <mergeCell ref="W190:Y190"/>
    <mergeCell ref="Z189:AB189"/>
    <mergeCell ref="Z190:AB190"/>
    <mergeCell ref="AC187:AE187"/>
    <mergeCell ref="AC188:AE188"/>
    <mergeCell ref="AC189:AE189"/>
    <mergeCell ref="AC190:AE190"/>
    <mergeCell ref="T185:V185"/>
    <mergeCell ref="W185:Y185"/>
    <mergeCell ref="Z185:AB185"/>
    <mergeCell ref="AF191:AH191"/>
    <mergeCell ref="AF192:AH192"/>
    <mergeCell ref="B197:D197"/>
    <mergeCell ref="E197:G197"/>
    <mergeCell ref="H197:J197"/>
    <mergeCell ref="H199:J199"/>
    <mergeCell ref="B198:D198"/>
    <mergeCell ref="E198:G198"/>
    <mergeCell ref="H198:J198"/>
    <mergeCell ref="B199:D199"/>
    <mergeCell ref="K197:M197"/>
    <mergeCell ref="K198:M198"/>
    <mergeCell ref="E199:G199"/>
    <mergeCell ref="Z197:AB197"/>
    <mergeCell ref="AC197:AE197"/>
    <mergeCell ref="Z198:AB198"/>
    <mergeCell ref="AC198:AE198"/>
    <mergeCell ref="Z199:AB199"/>
    <mergeCell ref="AC199:AE199"/>
    <mergeCell ref="AC191:AE191"/>
    <mergeCell ref="AC192:AE192"/>
    <mergeCell ref="T193:V193"/>
    <mergeCell ref="W193:Y193"/>
    <mergeCell ref="Z193:AB193"/>
    <mergeCell ref="B205:D205"/>
    <mergeCell ref="B206:D206"/>
    <mergeCell ref="E205:G205"/>
    <mergeCell ref="E206:G206"/>
    <mergeCell ref="B207:D207"/>
    <mergeCell ref="Z200:AB200"/>
    <mergeCell ref="AC200:AE200"/>
    <mergeCell ref="AF197:AH197"/>
    <mergeCell ref="AF198:AH198"/>
    <mergeCell ref="B203:D203"/>
    <mergeCell ref="B204:D204"/>
    <mergeCell ref="B200:D200"/>
    <mergeCell ref="E200:G200"/>
    <mergeCell ref="H200:J200"/>
    <mergeCell ref="K199:M199"/>
    <mergeCell ref="K200:M200"/>
    <mergeCell ref="T197:V197"/>
    <mergeCell ref="W197:Y197"/>
    <mergeCell ref="T198:V198"/>
    <mergeCell ref="W198:Y198"/>
    <mergeCell ref="T199:V199"/>
    <mergeCell ref="W199:Y199"/>
    <mergeCell ref="T200:V200"/>
    <mergeCell ref="W200:Y200"/>
    <mergeCell ref="E207:G207"/>
    <mergeCell ref="H207:J207"/>
    <mergeCell ref="H205:J205"/>
    <mergeCell ref="H206:J206"/>
    <mergeCell ref="E208:G208"/>
    <mergeCell ref="H208:J208"/>
    <mergeCell ref="K203:M203"/>
    <mergeCell ref="K204:M204"/>
    <mergeCell ref="E203:G203"/>
    <mergeCell ref="E204:G204"/>
    <mergeCell ref="H203:J203"/>
    <mergeCell ref="H204:J204"/>
    <mergeCell ref="B220:C220"/>
    <mergeCell ref="D220:E220"/>
    <mergeCell ref="F220:G220"/>
    <mergeCell ref="B215:C215"/>
    <mergeCell ref="D215:E215"/>
    <mergeCell ref="F215:G215"/>
    <mergeCell ref="H215:J215"/>
    <mergeCell ref="B216:C216"/>
    <mergeCell ref="D216:E216"/>
    <mergeCell ref="F216:G216"/>
    <mergeCell ref="H216:J216"/>
    <mergeCell ref="B217:C217"/>
    <mergeCell ref="D217:E217"/>
    <mergeCell ref="F217:G217"/>
    <mergeCell ref="H217:J217"/>
    <mergeCell ref="W206:Y206"/>
    <mergeCell ref="Z204:AB204"/>
    <mergeCell ref="B218:C218"/>
    <mergeCell ref="D218:E218"/>
    <mergeCell ref="F218:G218"/>
    <mergeCell ref="B219:C219"/>
    <mergeCell ref="D219:E219"/>
    <mergeCell ref="F219:G219"/>
    <mergeCell ref="B212:C212"/>
    <mergeCell ref="D212:E212"/>
    <mergeCell ref="F212:G212"/>
    <mergeCell ref="H212:J212"/>
    <mergeCell ref="B213:C213"/>
    <mergeCell ref="D213:E213"/>
    <mergeCell ref="F213:G213"/>
    <mergeCell ref="H213:J213"/>
    <mergeCell ref="B214:C214"/>
    <mergeCell ref="D214:E214"/>
    <mergeCell ref="F214:G214"/>
    <mergeCell ref="H214:J214"/>
    <mergeCell ref="B209:G209"/>
    <mergeCell ref="H209:J209"/>
    <mergeCell ref="B210:C210"/>
    <mergeCell ref="D210:E210"/>
    <mergeCell ref="Z205:AB205"/>
    <mergeCell ref="Z206:AB206"/>
    <mergeCell ref="Z207:AB207"/>
    <mergeCell ref="Z208:AB208"/>
    <mergeCell ref="Z209:AB209"/>
    <mergeCell ref="Z210:AB210"/>
    <mergeCell ref="W211:Y211"/>
    <mergeCell ref="W212:Y212"/>
    <mergeCell ref="T203:V203"/>
    <mergeCell ref="W203:Y203"/>
    <mergeCell ref="T207:V207"/>
    <mergeCell ref="T209:V209"/>
    <mergeCell ref="T210:V210"/>
    <mergeCell ref="T206:V206"/>
    <mergeCell ref="W207:Y207"/>
    <mergeCell ref="T208:V208"/>
    <mergeCell ref="W208:Y208"/>
    <mergeCell ref="W209:Y209"/>
    <mergeCell ref="W210:Y210"/>
    <mergeCell ref="T204:V204"/>
    <mergeCell ref="W204:Y204"/>
    <mergeCell ref="T205:V205"/>
    <mergeCell ref="W205:Y205"/>
    <mergeCell ref="Z203:AB203"/>
    <mergeCell ref="A1:L2"/>
    <mergeCell ref="B76:D76"/>
    <mergeCell ref="B77:D77"/>
    <mergeCell ref="I77:J77"/>
    <mergeCell ref="M77:N77"/>
    <mergeCell ref="K77:L77"/>
    <mergeCell ref="G76:H76"/>
    <mergeCell ref="T211:V211"/>
    <mergeCell ref="T212:V212"/>
    <mergeCell ref="K212:M212"/>
    <mergeCell ref="K207:M207"/>
    <mergeCell ref="K208:M208"/>
    <mergeCell ref="K205:M205"/>
    <mergeCell ref="K206:M206"/>
    <mergeCell ref="K209:M209"/>
    <mergeCell ref="K210:M210"/>
    <mergeCell ref="K211:M211"/>
    <mergeCell ref="F210:G210"/>
    <mergeCell ref="H210:J210"/>
    <mergeCell ref="B211:C211"/>
    <mergeCell ref="D211:E211"/>
    <mergeCell ref="F211:G211"/>
    <mergeCell ref="H211:J211"/>
    <mergeCell ref="B208:D208"/>
    <mergeCell ref="AE74:AH74"/>
    <mergeCell ref="AE75:AH75"/>
    <mergeCell ref="S74:V74"/>
    <mergeCell ref="W74:Z74"/>
    <mergeCell ref="AA74:AD74"/>
    <mergeCell ref="B80:D80"/>
    <mergeCell ref="G80:I80"/>
    <mergeCell ref="B81:D81"/>
    <mergeCell ref="E81:G81"/>
    <mergeCell ref="H81:J81"/>
    <mergeCell ref="K81:M81"/>
    <mergeCell ref="N81:P81"/>
    <mergeCell ref="B78:D78"/>
    <mergeCell ref="G77:H77"/>
    <mergeCell ref="B79:D79"/>
    <mergeCell ref="G78:H78"/>
    <mergeCell ref="K78:L78"/>
    <mergeCell ref="M78:N78"/>
    <mergeCell ref="G79:H79"/>
    <mergeCell ref="K79:L79"/>
    <mergeCell ref="B75:E75"/>
    <mergeCell ref="F75:I75"/>
    <mergeCell ref="J75:M75"/>
    <mergeCell ref="I79:J79"/>
    <mergeCell ref="S75:V75"/>
    <mergeCell ref="W75:Z75"/>
    <mergeCell ref="AA75:AD75"/>
    <mergeCell ref="S76:U76"/>
    <mergeCell ref="V76:W76"/>
    <mergeCell ref="X76:Y76"/>
    <mergeCell ref="Z76:AA76"/>
    <mergeCell ref="AB76:AC76"/>
    <mergeCell ref="AD76:AE76"/>
    <mergeCell ref="V77:W77"/>
    <mergeCell ref="X77:Y77"/>
    <mergeCell ref="Z77:AA77"/>
    <mergeCell ref="AB77:AC77"/>
    <mergeCell ref="AD77:AE77"/>
    <mergeCell ref="S78:U78"/>
    <mergeCell ref="V78:W78"/>
    <mergeCell ref="X78:Y78"/>
    <mergeCell ref="Z78:AA78"/>
    <mergeCell ref="AB78:AC78"/>
    <mergeCell ref="AD78:AE78"/>
    <mergeCell ref="V79:W79"/>
    <mergeCell ref="X79:Y79"/>
    <mergeCell ref="Z79:AA79"/>
    <mergeCell ref="AB79:AC79"/>
    <mergeCell ref="AD79:AE79"/>
    <mergeCell ref="S80:U80"/>
    <mergeCell ref="V80:W80"/>
    <mergeCell ref="X80:Z80"/>
    <mergeCell ref="AB80:AC80"/>
    <mergeCell ref="AH81:AJ81"/>
    <mergeCell ref="AH82:AJ82"/>
    <mergeCell ref="B86:C86"/>
    <mergeCell ref="B87:C87"/>
    <mergeCell ref="B88:C88"/>
    <mergeCell ref="B89:C89"/>
    <mergeCell ref="V81:X81"/>
    <mergeCell ref="Y81:AA81"/>
    <mergeCell ref="AB81:AD81"/>
    <mergeCell ref="AE81:AG81"/>
    <mergeCell ref="S82:U82"/>
    <mergeCell ref="V82:X82"/>
    <mergeCell ref="Y82:AA82"/>
    <mergeCell ref="AB82:AD82"/>
    <mergeCell ref="AE82:AG82"/>
    <mergeCell ref="B82:D82"/>
    <mergeCell ref="E82:G82"/>
    <mergeCell ref="H82:J82"/>
    <mergeCell ref="K82:M82"/>
    <mergeCell ref="N82:P82"/>
    <mergeCell ref="P89:Q89"/>
    <mergeCell ref="F89:H89"/>
    <mergeCell ref="R89:T89"/>
    <mergeCell ref="U89:W89"/>
  </mergeCells>
  <phoneticPr fontId="1" type="noConversion"/>
  <dataValidations count="10">
    <dataValidation type="list" allowBlank="1" showInputMessage="1" showErrorMessage="1" sqref="B20">
      <formula1>"封印转化,精密封印转化"</formula1>
    </dataValidation>
    <dataValidation type="list" allowBlank="1" showInputMessage="1" showErrorMessage="1" sqref="E18 E20 E22 E43:E46 D87:E89 B122 B130 E151 W151 H176 Q178 B190 B192 T190 T192 H206 W212 B57:E57 S55:V55 B66:I66 Z39:Z42 S66:Z66 K80:L80 E79 E76 E80:F80 E77:F78 AB80:AC80 V79 V76 V80:W80 V77:W78 P122 P130">
      <formula1>"⚪,×"</formula1>
    </dataValidation>
    <dataValidation type="list" allowBlank="1" showInputMessage="1" showErrorMessage="1" sqref="B18">
      <formula1>"节流,精密节流"</formula1>
    </dataValidation>
    <dataValidation type="list" allowBlank="1" showInputMessage="1" showErrorMessage="1" sqref="H114:J114">
      <formula1>"物理,非物理"</formula1>
    </dataValidation>
    <dataValidation type="list" allowBlank="1" showInputMessage="1" showErrorMessage="1" sqref="E190:G190 W190:Y190">
      <formula1>"16%,25%"</formula1>
    </dataValidation>
    <dataValidation type="list" allowBlank="1" showInputMessage="1" showErrorMessage="1" sqref="E192:G192 W192:Y192">
      <formula1>"-1.5%,-0.5%"</formula1>
    </dataValidation>
    <dataValidation type="list" allowBlank="1" showInputMessage="1" showErrorMessage="1" sqref="H192:J192 Z192:AB192">
      <formula1>"40%,60%"</formula1>
    </dataValidation>
    <dataValidation type="list" allowBlank="1" showInputMessage="1" showErrorMessage="1" sqref="E206:G206">
      <formula1>"点燃,凋零,创伤,非异常持续伤"</formula1>
    </dataValidation>
    <dataValidation type="list" allowBlank="1" showInputMessage="1" showErrorMessage="1" sqref="H120:J120">
      <formula1>"点燃,非点燃持续,真实之焰"</formula1>
    </dataValidation>
    <dataValidation type="list" allowBlank="1" showInputMessage="1" showErrorMessage="1" sqref="E128:G128">
      <formula1>"0,60%,90%"</formula1>
    </dataValidation>
  </dataValidations>
  <hyperlinks>
    <hyperlink ref="W5" location="简易位置_封印" display="简易位置_封印"/>
    <hyperlink ref="W6" location="简易位置_攻击点伤" display="简易位置_攻击点伤"/>
    <hyperlink ref="W7" location="简易位置_法术点伤" display="简易位置_法术点伤"/>
    <hyperlink ref="W8" location="简易位置_召唤点伤" display="简易位置_召唤点伤"/>
    <hyperlink ref="W9" location="简易位置_暴击" display="简易位置_暴击"/>
    <hyperlink ref="W10" location="简易位置_主属性" display="简易位置_主属性"/>
    <hyperlink ref="W11" location="简易位置_增加伤害" display="简易位置_增加伤害"/>
    <hyperlink ref="W12" location="简易位置_攻击施法速度及档位" display="简易位置_攻击施法速度及档位"/>
    <hyperlink ref="W13" location="简易位置_护甲_抗性穿透" display="护甲，抗性穿透"/>
    <hyperlink ref="W14" location="简易位置_加剧效果" display="简易位置_加剧效果"/>
    <hyperlink ref="W15" location="简易位置_投射物速度" display="简易位置_投射物速度"/>
    <hyperlink ref="W16" location="简易位置_战意效果" display="简易位置_战意效果"/>
    <hyperlink ref="W17" location="简易位置_光环效果" display="简易位置_光环效果"/>
    <hyperlink ref="W18" location="简易位置_魔灵之源" display="简易位置_魔灵之源"/>
    <hyperlink ref="W19" location="简易位置_诅咒效果" display="诅咒效果"/>
    <hyperlink ref="W20" location="简易位置_引导层数" display="引导层数"/>
    <hyperlink ref="W21" location="简易位置_恶化" display="恶化"/>
    <hyperlink ref="W22" location="简易位置_连续攻击" display="连续攻击"/>
    <hyperlink ref="W23" location="简易位置_异常_持续及收割" display="异常，持续及收割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79998168889431442"/>
  </sheetPr>
  <dimension ref="A1:BG56"/>
  <sheetViews>
    <sheetView zoomScale="130" zoomScaleNormal="130" workbookViewId="0">
      <selection sqref="A1:D1"/>
    </sheetView>
  </sheetViews>
  <sheetFormatPr defaultColWidth="3.6328125" defaultRowHeight="14"/>
  <cols>
    <col min="1" max="1" width="3.6328125" customWidth="1"/>
    <col min="6" max="6" width="3.6328125" customWidth="1"/>
    <col min="36" max="36" width="3.6328125" customWidth="1"/>
    <col min="41" max="41" width="3.6328125" customWidth="1"/>
    <col min="47" max="56" width="3.6328125" style="3"/>
    <col min="57" max="58" width="3.6328125" style="25" hidden="1" customWidth="1"/>
  </cols>
  <sheetData>
    <row r="1" spans="1:58">
      <c r="A1" s="422" t="s">
        <v>1398</v>
      </c>
      <c r="B1" s="423"/>
      <c r="C1" s="423"/>
      <c r="D1" s="423"/>
      <c r="E1" s="424" t="s">
        <v>642</v>
      </c>
      <c r="F1" s="424"/>
      <c r="G1" s="424"/>
      <c r="H1" s="424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1"/>
      <c r="BE1" s="117">
        <f>VLOOKUP(E1,定义list!$A$1:$C$25,2,FALSE)</f>
        <v>613</v>
      </c>
      <c r="BF1" s="117">
        <f>VLOOKUP(E1,定义list!$A$1:$C$25,3,FALSE)</f>
        <v>639</v>
      </c>
    </row>
    <row r="2" spans="1:58">
      <c r="A2" s="1" t="s">
        <v>1721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32"/>
    </row>
    <row r="3" spans="1:58">
      <c r="A3" s="1">
        <v>0</v>
      </c>
      <c r="B3" s="27"/>
      <c r="C3" s="27"/>
      <c r="D3" s="27"/>
      <c r="E3" s="27"/>
      <c r="F3" s="27">
        <v>3</v>
      </c>
      <c r="G3" s="27"/>
      <c r="H3" s="27"/>
      <c r="I3" s="27"/>
      <c r="J3" s="27"/>
      <c r="K3" s="27">
        <v>6</v>
      </c>
      <c r="L3" s="27"/>
      <c r="M3" s="27"/>
      <c r="N3" s="27"/>
      <c r="O3" s="27"/>
      <c r="P3" s="27">
        <v>9</v>
      </c>
      <c r="Q3" s="27"/>
      <c r="R3" s="27"/>
      <c r="S3" s="27"/>
      <c r="T3" s="27"/>
      <c r="U3" s="27">
        <v>12</v>
      </c>
      <c r="V3" s="27"/>
      <c r="W3" s="27"/>
      <c r="X3" s="27"/>
      <c r="Y3" s="27"/>
      <c r="Z3" s="27">
        <v>15</v>
      </c>
      <c r="AA3" s="27"/>
      <c r="AB3" s="27"/>
      <c r="AC3" s="27"/>
      <c r="AD3" s="27"/>
      <c r="AE3" s="27">
        <v>18</v>
      </c>
      <c r="AF3" s="27"/>
      <c r="AG3" s="27"/>
      <c r="AH3" s="27"/>
      <c r="AI3" s="27"/>
      <c r="AJ3" s="27">
        <v>21</v>
      </c>
      <c r="AK3" s="27"/>
      <c r="AL3" s="27"/>
      <c r="AM3" s="27"/>
      <c r="AN3" s="27"/>
      <c r="AO3" s="27">
        <v>24</v>
      </c>
      <c r="AP3" s="27"/>
      <c r="AQ3" s="27"/>
      <c r="AR3" s="27"/>
      <c r="AS3" s="32"/>
    </row>
    <row r="4" spans="1:58" s="3" customFormat="1" hidden="1">
      <c r="A4" s="1" t="str">
        <f>MID(VLOOKUP($E$1,定义list!$A$1:$D$25,4,FALSE),(COLUMN()-1)+(ROW(A4)-1)/3,1)</f>
        <v>0</v>
      </c>
      <c r="B4" s="27"/>
      <c r="C4" s="27"/>
      <c r="D4" s="27"/>
      <c r="E4" s="27"/>
      <c r="F4" s="27" t="str">
        <f>MID(VLOOKUP($E$1,定义list!$A$1:$D$25,4,FALSE),(COLUMN()-1)+(ROW(F4)-1)/3,1)</f>
        <v>0</v>
      </c>
      <c r="G4" s="27"/>
      <c r="H4" s="27"/>
      <c r="I4" s="27"/>
      <c r="J4" s="27"/>
      <c r="K4" s="27" t="str">
        <f>MID(VLOOKUP($E$1,定义list!$A$1:$D$25,4,FALSE),(COLUMN()-1)+(ROW(K4)-1)/3,1)</f>
        <v>1</v>
      </c>
      <c r="L4" s="27"/>
      <c r="M4" s="27"/>
      <c r="N4" s="27"/>
      <c r="O4" s="27"/>
      <c r="P4" s="27" t="str">
        <f>MID(VLOOKUP($E$1,定义list!$A$1:$D$25,4,FALSE),(COLUMN()-1)+(ROW(P4)-1)/3,1)</f>
        <v>1</v>
      </c>
      <c r="Q4" s="27"/>
      <c r="R4" s="27"/>
      <c r="S4" s="27"/>
      <c r="T4" s="27"/>
      <c r="U4" s="27" t="str">
        <f>MID(VLOOKUP($E$1,定义list!$A$1:$D$25,4,FALSE),(COLUMN()-1)+(ROW(U4)-1)/3,1)</f>
        <v>1</v>
      </c>
      <c r="V4" s="27"/>
      <c r="W4" s="27"/>
      <c r="X4" s="27"/>
      <c r="Y4" s="27"/>
      <c r="Z4" s="27" t="str">
        <f>MID(VLOOKUP($E$1,定义list!$A$1:$D$25,4,FALSE),(COLUMN()-1)+(ROW(Z4)-1)/3,1)</f>
        <v>1</v>
      </c>
      <c r="AA4" s="27"/>
      <c r="AB4" s="27"/>
      <c r="AC4" s="27"/>
      <c r="AD4" s="27"/>
      <c r="AE4" s="27" t="str">
        <f>MID(VLOOKUP($E$1,定义list!$A$1:$D$25,4,FALSE),(COLUMN()-1)+(ROW(AE4)-1)/3,1)</f>
        <v>1</v>
      </c>
      <c r="AF4" s="27"/>
      <c r="AG4" s="27"/>
      <c r="AH4" s="27"/>
      <c r="AI4" s="27"/>
      <c r="AJ4" s="27" t="str">
        <f>MID(VLOOKUP($E$1,定义list!$A$1:$D$25,4,FALSE),(COLUMN()-1)+(ROW(AJ4)-1)/3,1)</f>
        <v>0</v>
      </c>
      <c r="AK4" s="27"/>
      <c r="AL4" s="27"/>
      <c r="AM4" s="27"/>
      <c r="AN4" s="27"/>
      <c r="AO4" s="27" t="str">
        <f>MID(VLOOKUP($E$1,定义list!$A$1:$D$25,4,FALSE),(COLUMN()-1)+(ROW(AO4)-1)/3,1)</f>
        <v>0</v>
      </c>
      <c r="AP4" s="27"/>
      <c r="AQ4" s="27"/>
      <c r="AR4" s="27"/>
      <c r="AS4" s="32"/>
      <c r="BE4" s="25"/>
      <c r="BF4" s="25"/>
    </row>
    <row r="5" spans="1:58" ht="40" customHeight="1">
      <c r="A5" s="425" t="str">
        <f>IFERROR(IF(VALUE(A4)=1,VLOOKUP(A6,天赋词条列表!$A:$H,3,FALSE),""),"")</f>
        <v/>
      </c>
      <c r="B5" s="426"/>
      <c r="C5" s="426"/>
      <c r="D5" s="426"/>
      <c r="E5" s="427"/>
      <c r="F5" s="428" t="str">
        <f>IFERROR(IF(VALUE(F4)=1,VLOOKUP(F6,天赋词条列表!$A:$H,3,FALSE),""),"")</f>
        <v/>
      </c>
      <c r="G5" s="426"/>
      <c r="H5" s="426"/>
      <c r="I5" s="426"/>
      <c r="J5" s="427"/>
      <c r="K5" s="428" t="str">
        <f>IFERROR(IF(VALUE(K4)=1,VLOOKUP(K6,天赋词条列表!$A:$H,3,FALSE),""),"")</f>
        <v>+3%最大护盾,+3%护盾充能速度</v>
      </c>
      <c r="L5" s="426"/>
      <c r="M5" s="426"/>
      <c r="N5" s="426"/>
      <c r="O5" s="427"/>
      <c r="P5" s="428" t="str">
        <f>IFERROR(IF(VALUE(P4)=1,VLOOKUP(P6,天赋词条列表!$A:$H,3,FALSE),""),"")</f>
        <v>+16%最大护盾,护盾开始充能时，获得迷踪</v>
      </c>
      <c r="Q5" s="426"/>
      <c r="R5" s="426"/>
      <c r="S5" s="426"/>
      <c r="T5" s="427"/>
      <c r="U5" s="428" t="str">
        <f>IFERROR(IF(VALUE(U4)=1,VLOOKUP(U6,天赋词条列表!$A:$H,3,FALSE),""),"")</f>
        <v>+2每秒施加加剧值,+9%持续伤害</v>
      </c>
      <c r="V5" s="426"/>
      <c r="W5" s="426"/>
      <c r="X5" s="426"/>
      <c r="Y5" s="427"/>
      <c r="Z5" s="428" t="str">
        <f>IFERROR(IF(VALUE(Z4)=1,VLOOKUP(Z6,天赋词条列表!$A:$H,3,FALSE),""),"")</f>
        <v>造成持续伤害时，收割0.09秒持续伤害，该效果对同一目标有6秒冷却时间</v>
      </c>
      <c r="AA5" s="426"/>
      <c r="AB5" s="426"/>
      <c r="AC5" s="426"/>
      <c r="AD5" s="427"/>
      <c r="AE5" s="428" t="str">
        <f>IFERROR(IF(VALUE(AE4)=1,VLOOKUP(AE6,天赋词条列表!$A:$H,3,FALSE),""),"")</f>
        <v>+1持续技能等级</v>
      </c>
      <c r="AF5" s="426"/>
      <c r="AG5" s="426"/>
      <c r="AH5" s="426"/>
      <c r="AI5" s="427"/>
      <c r="AJ5" s="428" t="str">
        <f>IFERROR(IF(VALUE(AJ4)=1,VLOOKUP(AJ6,天赋词条列表!$A:$H,3,FALSE),""),"")</f>
        <v/>
      </c>
      <c r="AK5" s="426"/>
      <c r="AL5" s="426"/>
      <c r="AM5" s="426"/>
      <c r="AN5" s="427"/>
      <c r="AO5" s="428" t="str">
        <f>IFERROR(IF(VALUE(AO4)=1,VLOOKUP(AO6,天赋词条列表!$A:$H,3,FALSE),""),"")</f>
        <v/>
      </c>
      <c r="AP5" s="426"/>
      <c r="AQ5" s="426"/>
      <c r="AR5" s="426"/>
      <c r="AS5" s="429"/>
      <c r="BE5" s="25" t="str">
        <f>TEXT(A4*A6,"000")&amp;TEXT(D6,"0")&amp;TEXT(F4*F6,"000")&amp;TEXT(I6,"0")&amp;TEXT(K4*K6,"000")&amp;TEXT(N6,"0")&amp;TEXT(P4*P6,"000")&amp;TEXT(S6,"0")&amp;TEXT(U4*U6,"000")&amp;TEXT(X6,"0")&amp;TEXT(Z4*Z6,"000")&amp;TEXT(AC6,"0")&amp;TEXT(AE4*AE6,"000")&amp;TEXT(AH6,"0")&amp;TEXT(AJ4*AJ6,"000")&amp;TEXT(AM6,"0")&amp;TEXT(AO4*AO6,"000")&amp;TEXT(AR6,"0")</f>
        <v>000000006170622062706310636000000000</v>
      </c>
    </row>
    <row r="6" spans="1:58">
      <c r="A6" s="48">
        <f>BE1</f>
        <v>613</v>
      </c>
      <c r="B6" s="419" t="s">
        <v>1395</v>
      </c>
      <c r="C6" s="420"/>
      <c r="D6" s="417"/>
      <c r="E6" s="418"/>
      <c r="F6" s="51">
        <f>IFERROR(IF(VALUE(A16)=1,A18+1,A18),"")</f>
        <v>614</v>
      </c>
      <c r="G6" s="419" t="s">
        <v>1395</v>
      </c>
      <c r="H6" s="420"/>
      <c r="I6" s="417"/>
      <c r="J6" s="418"/>
      <c r="K6" s="51">
        <f>IFERROR(IF(VALUE(F16)=1,F18+1,F18),"")</f>
        <v>617</v>
      </c>
      <c r="L6" s="419" t="s">
        <v>1395</v>
      </c>
      <c r="M6" s="420"/>
      <c r="N6" s="417"/>
      <c r="O6" s="418"/>
      <c r="P6" s="51">
        <f>IFERROR(IF(VALUE(K16)=1,K18+1,K18),"")</f>
        <v>622</v>
      </c>
      <c r="Q6" s="419" t="s">
        <v>1395</v>
      </c>
      <c r="R6" s="420"/>
      <c r="S6" s="417"/>
      <c r="T6" s="418"/>
      <c r="U6" s="51">
        <f>IFERROR(IF(VALUE(P16)=1,P18+1,P18),"")</f>
        <v>627</v>
      </c>
      <c r="V6" s="419" t="s">
        <v>1395</v>
      </c>
      <c r="W6" s="420"/>
      <c r="X6" s="417"/>
      <c r="Y6" s="418"/>
      <c r="Z6" s="51">
        <f>IFERROR(IF(VALUE(U16)=1,U18+1,U18),"")</f>
        <v>631</v>
      </c>
      <c r="AA6" s="419" t="s">
        <v>1395</v>
      </c>
      <c r="AB6" s="420"/>
      <c r="AC6" s="417"/>
      <c r="AD6" s="418"/>
      <c r="AE6" s="51">
        <f>IFERROR(IF(VALUE(Z16)=1,Z18+1,Z18),"")</f>
        <v>636</v>
      </c>
      <c r="AF6" s="419" t="s">
        <v>1395</v>
      </c>
      <c r="AG6" s="420"/>
      <c r="AH6" s="417"/>
      <c r="AI6" s="418"/>
      <c r="AJ6" s="51">
        <f>IFERROR(IF(VALUE(AE16)=1,AE18+1,AE18),"")</f>
        <v>640</v>
      </c>
      <c r="AK6" s="419" t="s">
        <v>1395</v>
      </c>
      <c r="AL6" s="420"/>
      <c r="AM6" s="417"/>
      <c r="AN6" s="418"/>
      <c r="AO6" s="51">
        <f>IFERROR(IF(VALUE(AJ16)=1,AJ18+1,AJ18),"")</f>
        <v>640</v>
      </c>
      <c r="AP6" s="419" t="s">
        <v>1395</v>
      </c>
      <c r="AQ6" s="420"/>
      <c r="AR6" s="417"/>
      <c r="AS6" s="421"/>
    </row>
    <row r="7" spans="1:58" hidden="1">
      <c r="A7" s="1" t="str">
        <f>MID(VLOOKUP($E$1,定义list!$A$1:$D$25,4,FALSE),(COLUMN()-1)+(ROW(A7)-1)/3,1)</f>
        <v>0</v>
      </c>
      <c r="B7" s="27"/>
      <c r="C7" s="27"/>
      <c r="D7" s="27"/>
      <c r="E7" s="27"/>
      <c r="F7" s="27" t="str">
        <f>MID(VLOOKUP($E$1,定义list!$A$1:$D$25,4,FALSE),(COLUMN()-1)+(ROW(F7)-1)/3,1)</f>
        <v>1</v>
      </c>
      <c r="G7" s="27"/>
      <c r="H7" s="27"/>
      <c r="I7" s="27"/>
      <c r="J7" s="27"/>
      <c r="K7" s="27" t="str">
        <f>MID(VLOOKUP($E$1,定义list!$A$1:$D$25,4,FALSE),(COLUMN()-1)+(ROW(K7)-1)/3,1)</f>
        <v>1</v>
      </c>
      <c r="L7" s="27"/>
      <c r="M7" s="27"/>
      <c r="N7" s="27"/>
      <c r="O7" s="27"/>
      <c r="P7" s="27" t="str">
        <f>MID(VLOOKUP($E$1,定义list!$A$1:$D$25,4,FALSE),(COLUMN()-1)+(ROW(P7)-1)/3,1)</f>
        <v>1</v>
      </c>
      <c r="Q7" s="27"/>
      <c r="R7" s="27"/>
      <c r="S7" s="27"/>
      <c r="T7" s="27"/>
      <c r="U7" s="27" t="str">
        <f>MID(VLOOKUP($E$1,定义list!$A$1:$D$25,4,FALSE),(COLUMN()-1)+(ROW(U7)-1)/3,1)</f>
        <v>1</v>
      </c>
      <c r="V7" s="27"/>
      <c r="W7" s="27"/>
      <c r="X7" s="27"/>
      <c r="Y7" s="27"/>
      <c r="Z7" s="27" t="str">
        <f>MID(VLOOKUP($E$1,定义list!$A$1:$D$25,4,FALSE),(COLUMN()-1)+(ROW(Z7)-1)/3,1)</f>
        <v>1</v>
      </c>
      <c r="AA7" s="27"/>
      <c r="AB7" s="27"/>
      <c r="AC7" s="27"/>
      <c r="AD7" s="27"/>
      <c r="AE7" s="27" t="str">
        <f>MID(VLOOKUP($E$1,定义list!$A$1:$D$25,4,FALSE),(COLUMN()-1)+(ROW(AE7)-1)/3,1)</f>
        <v>1</v>
      </c>
      <c r="AF7" s="27"/>
      <c r="AG7" s="27"/>
      <c r="AH7" s="27"/>
      <c r="AI7" s="27"/>
      <c r="AJ7" s="27" t="str">
        <f>MID(VLOOKUP($E$1,定义list!$A$1:$D$25,4,FALSE),(COLUMN()-1)+(ROW(AJ7)-1)/3,1)</f>
        <v>0</v>
      </c>
      <c r="AK7" s="27"/>
      <c r="AL7" s="27"/>
      <c r="AM7" s="27"/>
      <c r="AN7" s="27"/>
      <c r="AO7" s="27" t="str">
        <f>MID(VLOOKUP($E$1,定义list!$A$1:$D$25,4,FALSE),(COLUMN()-1)+(ROW(AO7)-1)/3,1)</f>
        <v>0</v>
      </c>
      <c r="AP7" s="27"/>
      <c r="AQ7" s="27"/>
      <c r="AR7" s="27"/>
      <c r="AS7" s="32"/>
    </row>
    <row r="8" spans="1:58" ht="40" customHeight="1">
      <c r="A8" s="425" t="str">
        <f>IFERROR(IF(VALUE(A7)=1,VLOOKUP(A9,天赋词条列表!$A:$H,3,FALSE),""),"")</f>
        <v/>
      </c>
      <c r="B8" s="426"/>
      <c r="C8" s="426"/>
      <c r="D8" s="426"/>
      <c r="E8" s="427"/>
      <c r="F8" s="428" t="str">
        <f>IFERROR(IF(VALUE(F7)=1,VLOOKUP(F9,天赋词条列表!$A:$H,3,FALSE),""),"")</f>
        <v>+2%移动速度,+7%技能范围</v>
      </c>
      <c r="G8" s="426"/>
      <c r="H8" s="426"/>
      <c r="I8" s="426"/>
      <c r="J8" s="427"/>
      <c r="K8" s="428" t="str">
        <f>IFERROR(IF(VALUE(K7)=1,VLOOKUP(K9,天赋词条列表!$A:$H,3,FALSE),""),"")</f>
        <v>+3%移动速度,+14%技能范围</v>
      </c>
      <c r="L8" s="426"/>
      <c r="M8" s="426"/>
      <c r="N8" s="426"/>
      <c r="O8" s="427"/>
      <c r="P8" s="428" t="str">
        <f>IFERROR(IF(VALUE(P7)=1,VLOOKUP(P9,天赋词条列表!$A:$H,3,FALSE),""),"")</f>
        <v>+9%持续伤害</v>
      </c>
      <c r="Q8" s="426"/>
      <c r="R8" s="426"/>
      <c r="S8" s="426"/>
      <c r="T8" s="427"/>
      <c r="U8" s="428" t="str">
        <f>IFERROR(IF(VALUE(U7)=1,VLOOKUP(U9,天赋词条列表!$A:$H,3,FALSE),""),"")</f>
        <v>+9%持续伤害,+2%技能效果持续时间</v>
      </c>
      <c r="V8" s="426"/>
      <c r="W8" s="426"/>
      <c r="X8" s="426"/>
      <c r="Y8" s="427"/>
      <c r="Z8" s="428" t="str">
        <f>IFERROR(IF(VALUE(Z7)=1,VLOOKUP(Z9,天赋词条列表!$A:$H,3,FALSE),""),"")</f>
        <v>+5敏捷,+5智慧</v>
      </c>
      <c r="AA8" s="426"/>
      <c r="AB8" s="426"/>
      <c r="AC8" s="426"/>
      <c r="AD8" s="427"/>
      <c r="AE8" s="428" t="str">
        <f>IFERROR(IF(VALUE(AE7)=1,VLOOKUP(AE9,天赋词条列表!$A:$H,3,FALSE),""),"")</f>
        <v>+10敏捷,+10智慧</v>
      </c>
      <c r="AF8" s="426"/>
      <c r="AG8" s="426"/>
      <c r="AH8" s="426"/>
      <c r="AI8" s="427"/>
      <c r="AJ8" s="428" t="str">
        <f>IFERROR(IF(VALUE(AJ7)=1,VLOOKUP(AJ9,天赋词条列表!$A:$H,3,FALSE),""),"")</f>
        <v/>
      </c>
      <c r="AK8" s="426"/>
      <c r="AL8" s="426"/>
      <c r="AM8" s="426"/>
      <c r="AN8" s="427"/>
      <c r="AO8" s="428" t="str">
        <f>IFERROR(IF(VALUE(AO7)=1,VLOOKUP(AO9,天赋词条列表!$A:$H,3,FALSE),""),"")</f>
        <v/>
      </c>
      <c r="AP8" s="426"/>
      <c r="AQ8" s="426"/>
      <c r="AR8" s="426"/>
      <c r="AS8" s="429"/>
      <c r="BE8" s="25" t="str">
        <f>TEXT(A7*A9,"000")&amp;TEXT(D9,"0")&amp;TEXT(F7*F9,"000")&amp;TEXT(I9,"0")&amp;TEXT(K7*K9,"000")&amp;TEXT(N9,"0")&amp;TEXT(P7*P9,"000")&amp;TEXT(S9,"0")&amp;TEXT(U7*U9,"000")&amp;TEXT(X9,"0")&amp;TEXT(Z7*Z9,"000")&amp;TEXT(AC9,"0")&amp;TEXT(AE7*AE9,"000")&amp;TEXT(AH9,"0")&amp;TEXT(AJ7*AJ9,"000")&amp;TEXT(AM9,"0")&amp;TEXT(AO7*AO9,"000")&amp;TEXT(AR9,"0")</f>
        <v>000061406180623062806320637000000000</v>
      </c>
    </row>
    <row r="9" spans="1:58">
      <c r="A9" s="48">
        <f>IFERROR(IF(VALUE(A4)=1,A6+1,A6),"")</f>
        <v>613</v>
      </c>
      <c r="B9" s="419" t="s">
        <v>1399</v>
      </c>
      <c r="C9" s="420"/>
      <c r="D9" s="417"/>
      <c r="E9" s="418"/>
      <c r="F9" s="51">
        <f>IFERROR(IF(VALUE(F4)=1,F6+1,F6),"")</f>
        <v>614</v>
      </c>
      <c r="G9" s="419" t="s">
        <v>1399</v>
      </c>
      <c r="H9" s="420"/>
      <c r="I9" s="417"/>
      <c r="J9" s="418"/>
      <c r="K9" s="51">
        <f>IFERROR(IF(VALUE(K4)=1,K6+1,K6),"")</f>
        <v>618</v>
      </c>
      <c r="L9" s="419" t="s">
        <v>1399</v>
      </c>
      <c r="M9" s="420"/>
      <c r="N9" s="417"/>
      <c r="O9" s="418"/>
      <c r="P9" s="51">
        <f>IFERROR(IF(VALUE(P4)=1,P6+1,P6),"")</f>
        <v>623</v>
      </c>
      <c r="Q9" s="419" t="s">
        <v>1399</v>
      </c>
      <c r="R9" s="420"/>
      <c r="S9" s="417"/>
      <c r="T9" s="418"/>
      <c r="U9" s="51">
        <f>IFERROR(IF(VALUE(U4)=1,U6+1,U6),"")</f>
        <v>628</v>
      </c>
      <c r="V9" s="419" t="s">
        <v>1399</v>
      </c>
      <c r="W9" s="420"/>
      <c r="X9" s="417"/>
      <c r="Y9" s="418"/>
      <c r="Z9" s="51">
        <f>IFERROR(IF(VALUE(Z4)=1,Z6+1,Z6),"")</f>
        <v>632</v>
      </c>
      <c r="AA9" s="419" t="s">
        <v>1399</v>
      </c>
      <c r="AB9" s="420"/>
      <c r="AC9" s="417"/>
      <c r="AD9" s="418"/>
      <c r="AE9" s="51">
        <f>IFERROR(IF(VALUE(AE4)=1,AE6+1,AE6),"")</f>
        <v>637</v>
      </c>
      <c r="AF9" s="419" t="s">
        <v>1399</v>
      </c>
      <c r="AG9" s="420"/>
      <c r="AH9" s="417"/>
      <c r="AI9" s="418"/>
      <c r="AJ9" s="51">
        <f>IFERROR(IF(VALUE(AJ4)=1,AJ6+1,AJ6),"")</f>
        <v>640</v>
      </c>
      <c r="AK9" s="419" t="s">
        <v>1399</v>
      </c>
      <c r="AL9" s="420"/>
      <c r="AM9" s="417"/>
      <c r="AN9" s="418"/>
      <c r="AO9" s="51">
        <f>IFERROR(IF(VALUE(AO4)=1,AO6+1,AO6),"")</f>
        <v>640</v>
      </c>
      <c r="AP9" s="419" t="s">
        <v>1399</v>
      </c>
      <c r="AQ9" s="420"/>
      <c r="AR9" s="417"/>
      <c r="AS9" s="421"/>
    </row>
    <row r="10" spans="1:58" hidden="1">
      <c r="A10" s="1" t="str">
        <f>MID(VLOOKUP($E$1,定义list!$A$1:$D$25,4,FALSE),(COLUMN()-1)+(ROW(A10)-1)/3,1)</f>
        <v>1</v>
      </c>
      <c r="B10" s="27"/>
      <c r="C10" s="27"/>
      <c r="D10" s="27"/>
      <c r="E10" s="27"/>
      <c r="F10" s="27" t="str">
        <f>MID(VLOOKUP($E$1,定义list!$A$1:$D$25,4,FALSE),(COLUMN()-1)+(ROW(F10)-1)/3,1)</f>
        <v>1</v>
      </c>
      <c r="G10" s="27"/>
      <c r="H10" s="27"/>
      <c r="I10" s="27"/>
      <c r="J10" s="27"/>
      <c r="K10" s="27" t="str">
        <f>MID(VLOOKUP($E$1,定义list!$A$1:$D$25,4,FALSE),(COLUMN()-1)+(ROW(K10)-1)/3,1)</f>
        <v>1</v>
      </c>
      <c r="L10" s="27"/>
      <c r="M10" s="27"/>
      <c r="N10" s="27"/>
      <c r="O10" s="27"/>
      <c r="P10" s="27" t="str">
        <f>MID(VLOOKUP($E$1,定义list!$A$1:$D$25,4,FALSE),(COLUMN()-1)+(ROW(P10)-1)/3,1)</f>
        <v>1</v>
      </c>
      <c r="Q10" s="27"/>
      <c r="R10" s="27"/>
      <c r="S10" s="27"/>
      <c r="T10" s="27"/>
      <c r="U10" s="27" t="str">
        <f>MID(VLOOKUP($E$1,定义list!$A$1:$D$25,4,FALSE),(COLUMN()-1)+(ROW(U10)-1)/3,1)</f>
        <v>1</v>
      </c>
      <c r="V10" s="27"/>
      <c r="W10" s="27"/>
      <c r="X10" s="27"/>
      <c r="Y10" s="27"/>
      <c r="Z10" s="27" t="str">
        <f>MID(VLOOKUP($E$1,定义list!$A$1:$D$25,4,FALSE),(COLUMN()-1)+(ROW(Z10)-1)/3,1)</f>
        <v>1</v>
      </c>
      <c r="AA10" s="27"/>
      <c r="AB10" s="27"/>
      <c r="AC10" s="27"/>
      <c r="AD10" s="27"/>
      <c r="AE10" s="27" t="str">
        <f>MID(VLOOKUP($E$1,定义list!$A$1:$D$25,4,FALSE),(COLUMN()-1)+(ROW(AE10)-1)/3,1)</f>
        <v>0</v>
      </c>
      <c r="AF10" s="27"/>
      <c r="AG10" s="27"/>
      <c r="AH10" s="27"/>
      <c r="AI10" s="27"/>
      <c r="AJ10" s="27" t="str">
        <f>MID(VLOOKUP($E$1,定义list!$A$1:$D$25,4,FALSE),(COLUMN()-1)+(ROW(AJ10)-1)/3,1)</f>
        <v>0</v>
      </c>
      <c r="AK10" s="27"/>
      <c r="AL10" s="27"/>
      <c r="AM10" s="27"/>
      <c r="AN10" s="27"/>
      <c r="AO10" s="27" t="str">
        <f>MID(VLOOKUP($E$1,定义list!$A$1:$D$25,4,FALSE),(COLUMN()-1)+(ROW(AO10)-1)/3,1)</f>
        <v>0</v>
      </c>
      <c r="AP10" s="27"/>
      <c r="AQ10" s="27"/>
      <c r="AR10" s="27"/>
      <c r="AS10" s="32"/>
    </row>
    <row r="11" spans="1:58" ht="40" customHeight="1">
      <c r="A11" s="425" t="str">
        <f>IFERROR(IF(VALUE(A10)=1,VLOOKUP(A12,天赋词条列表!$A:$H,3,FALSE),""),"")</f>
        <v>+9%伤害</v>
      </c>
      <c r="B11" s="426"/>
      <c r="C11" s="426"/>
      <c r="D11" s="426"/>
      <c r="E11" s="427"/>
      <c r="F11" s="428" t="str">
        <f>IFERROR(IF(VALUE(F10)=1,VLOOKUP(F12,天赋词条列表!$A:$H,3,FALSE),""),"")</f>
        <v>+18%伤害</v>
      </c>
      <c r="G11" s="426"/>
      <c r="H11" s="426"/>
      <c r="I11" s="426"/>
      <c r="J11" s="427"/>
      <c r="K11" s="428" t="str">
        <f>IFERROR(IF(VALUE(K10)=1,VLOOKUP(K12,天赋词条列表!$A:$H,3,FALSE),""),"")</f>
        <v>+3%最大生命</v>
      </c>
      <c r="L11" s="426"/>
      <c r="M11" s="426"/>
      <c r="N11" s="426"/>
      <c r="O11" s="427"/>
      <c r="P11" s="428" t="str">
        <f>IFERROR(IF(VALUE(P10)=1,VLOOKUP(P12,天赋词条列表!$A:$H,3,FALSE),""),"")</f>
        <v>+5%最大生命,每秒自然回复0.5%生命</v>
      </c>
      <c r="Q11" s="426"/>
      <c r="R11" s="426"/>
      <c r="S11" s="426"/>
      <c r="T11" s="427"/>
      <c r="U11" s="428" t="str">
        <f>IFERROR(IF(VALUE(U10)=1,VLOOKUP(U12,天赋词条列表!$A:$H,3,FALSE),""),"")</f>
        <v>+3%最大护盾</v>
      </c>
      <c r="V11" s="426"/>
      <c r="W11" s="426"/>
      <c r="X11" s="426"/>
      <c r="Y11" s="427"/>
      <c r="Z11" s="428" t="str">
        <f>IFERROR(IF(VALUE(Z10)=1,VLOOKUP(Z12,天赋词条列表!$A:$H,3,FALSE),""),"")</f>
        <v>+4%最大护盾,+4%护盾充能速度</v>
      </c>
      <c r="AA11" s="426"/>
      <c r="AB11" s="426"/>
      <c r="AC11" s="426"/>
      <c r="AD11" s="427"/>
      <c r="AE11" s="428" t="str">
        <f>IFERROR(IF(VALUE(AE10)=1,VLOOKUP(AE12,天赋词条列表!$A:$H,3,FALSE),""),"")</f>
        <v/>
      </c>
      <c r="AF11" s="426"/>
      <c r="AG11" s="426"/>
      <c r="AH11" s="426"/>
      <c r="AI11" s="427"/>
      <c r="AJ11" s="428" t="str">
        <f>IFERROR(IF(VALUE(AJ10)=1,VLOOKUP(AJ12,天赋词条列表!$A:$H,3,FALSE),""),"")</f>
        <v/>
      </c>
      <c r="AK11" s="426"/>
      <c r="AL11" s="426"/>
      <c r="AM11" s="426"/>
      <c r="AN11" s="427"/>
      <c r="AO11" s="428" t="str">
        <f>IFERROR(IF(VALUE(AO10)=1,VLOOKUP(AO12,天赋词条列表!$A:$H,3,FALSE),""),"")</f>
        <v/>
      </c>
      <c r="AP11" s="426"/>
      <c r="AQ11" s="426"/>
      <c r="AR11" s="426"/>
      <c r="AS11" s="429"/>
      <c r="BE11" s="25" t="str">
        <f>TEXT(A10*A12,"000")&amp;TEXT(D12,"0")&amp;TEXT(F10*F12,"000")&amp;TEXT(I12,"0")&amp;TEXT(K10*K12,"000")&amp;TEXT(N12,"0")&amp;TEXT(P10*P12,"000")&amp;TEXT(S12,"0")&amp;TEXT(U10*U12,"000")&amp;TEXT(X12,"0")&amp;TEXT(Z10*Z12,"000")&amp;TEXT(AC12,"0")&amp;TEXT(AE10*AE12,"000")&amp;TEXT(AH12,"0")&amp;TEXT(AJ10*AJ12,"000")&amp;TEXT(AM12,"0")&amp;TEXT(AO10*AO12,"000")&amp;TEXT(AR12,"0")</f>
        <v>613061506190624062906330000000000000</v>
      </c>
    </row>
    <row r="12" spans="1:58" s="3" customFormat="1">
      <c r="A12" s="48">
        <f>IFERROR(IF(VALUE(A7)=1,A9+1,A9),"")</f>
        <v>613</v>
      </c>
      <c r="B12" s="419" t="s">
        <v>1400</v>
      </c>
      <c r="C12" s="420"/>
      <c r="D12" s="417"/>
      <c r="E12" s="418"/>
      <c r="F12" s="51">
        <f>IFERROR(IF(VALUE(F7)=1,F9+1,F9),"")</f>
        <v>615</v>
      </c>
      <c r="G12" s="419" t="s">
        <v>1395</v>
      </c>
      <c r="H12" s="420"/>
      <c r="I12" s="417"/>
      <c r="J12" s="418"/>
      <c r="K12" s="51">
        <f>IFERROR(IF(VALUE(K7)=1,K9+1,K9),"")</f>
        <v>619</v>
      </c>
      <c r="L12" s="419" t="s">
        <v>1395</v>
      </c>
      <c r="M12" s="420"/>
      <c r="N12" s="417"/>
      <c r="O12" s="418"/>
      <c r="P12" s="51">
        <f>IFERROR(IF(VALUE(P7)=1,P9+1,P9),"")</f>
        <v>624</v>
      </c>
      <c r="Q12" s="419" t="s">
        <v>1395</v>
      </c>
      <c r="R12" s="420"/>
      <c r="S12" s="417"/>
      <c r="T12" s="418"/>
      <c r="U12" s="51">
        <f>IFERROR(IF(VALUE(U7)=1,U9+1,U9),"")</f>
        <v>629</v>
      </c>
      <c r="V12" s="419" t="s">
        <v>1395</v>
      </c>
      <c r="W12" s="420"/>
      <c r="X12" s="417"/>
      <c r="Y12" s="418"/>
      <c r="Z12" s="51">
        <f>IFERROR(IF(VALUE(Z7)=1,Z9+1,Z9),"")</f>
        <v>633</v>
      </c>
      <c r="AA12" s="419" t="s">
        <v>1395</v>
      </c>
      <c r="AB12" s="420"/>
      <c r="AC12" s="417"/>
      <c r="AD12" s="418"/>
      <c r="AE12" s="51">
        <f>IFERROR(IF(VALUE(AE7)=1,AE9+1,AE9),"")</f>
        <v>638</v>
      </c>
      <c r="AF12" s="419" t="s">
        <v>1395</v>
      </c>
      <c r="AG12" s="420"/>
      <c r="AH12" s="417"/>
      <c r="AI12" s="418"/>
      <c r="AJ12" s="51">
        <f>IFERROR(IF(VALUE(AJ7)=1,AJ9+1,AJ9),"")</f>
        <v>640</v>
      </c>
      <c r="AK12" s="419" t="s">
        <v>1395</v>
      </c>
      <c r="AL12" s="420"/>
      <c r="AM12" s="417"/>
      <c r="AN12" s="418"/>
      <c r="AO12" s="51">
        <f>IFERROR(IF(VALUE(AO7)=1,AO9+1,AO9),"")</f>
        <v>640</v>
      </c>
      <c r="AP12" s="419" t="s">
        <v>1395</v>
      </c>
      <c r="AQ12" s="420"/>
      <c r="AR12" s="417"/>
      <c r="AS12" s="421"/>
      <c r="BE12" s="25"/>
      <c r="BF12" s="25"/>
    </row>
    <row r="13" spans="1:58" hidden="1">
      <c r="A13" s="1" t="str">
        <f>MID(VLOOKUP($E$1,定义list!$A$1:$D$25,4,FALSE),(COLUMN()-1)+(ROW(A13)-1)/3,1)</f>
        <v>0</v>
      </c>
      <c r="B13" s="27"/>
      <c r="C13" s="27"/>
      <c r="D13" s="27"/>
      <c r="E13" s="27"/>
      <c r="F13" s="27" t="str">
        <f>MID(VLOOKUP($E$1,定义list!$A$1:$D$25,4,FALSE),(COLUMN()-1)+(ROW(F13)-1)/3,1)</f>
        <v>1</v>
      </c>
      <c r="G13" s="27"/>
      <c r="H13" s="27"/>
      <c r="I13" s="27"/>
      <c r="J13" s="27"/>
      <c r="K13" s="27" t="str">
        <f>MID(VLOOKUP($E$1,定义list!$A$1:$D$25,4,FALSE),(COLUMN()-1)+(ROW(K13)-1)/3,1)</f>
        <v>1</v>
      </c>
      <c r="L13" s="27"/>
      <c r="M13" s="27"/>
      <c r="N13" s="27"/>
      <c r="O13" s="27"/>
      <c r="P13" s="27" t="str">
        <f>MID(VLOOKUP($E$1,定义list!$A$1:$D$25,4,FALSE),(COLUMN()-1)+(ROW(P13)-1)/3,1)</f>
        <v>1</v>
      </c>
      <c r="Q13" s="27"/>
      <c r="R13" s="27"/>
      <c r="S13" s="27"/>
      <c r="T13" s="27"/>
      <c r="U13" s="27" t="str">
        <f>MID(VLOOKUP($E$1,定义list!$A$1:$D$25,4,FALSE),(COLUMN()-1)+(ROW(U13)-1)/3,1)</f>
        <v>1</v>
      </c>
      <c r="V13" s="27"/>
      <c r="W13" s="27"/>
      <c r="X13" s="27"/>
      <c r="Y13" s="27"/>
      <c r="Z13" s="27" t="str">
        <f>MID(VLOOKUP($E$1,定义list!$A$1:$D$25,4,FALSE),(COLUMN()-1)+(ROW(Z13)-1)/3,1)</f>
        <v>1</v>
      </c>
      <c r="AA13" s="27"/>
      <c r="AB13" s="27"/>
      <c r="AC13" s="27"/>
      <c r="AD13" s="27"/>
      <c r="AE13" s="27" t="str">
        <f>MID(VLOOKUP($E$1,定义list!$A$1:$D$25,4,FALSE),(COLUMN()-1)+(ROW(AE13)-1)/3,1)</f>
        <v>1</v>
      </c>
      <c r="AF13" s="27"/>
      <c r="AG13" s="27"/>
      <c r="AH13" s="27"/>
      <c r="AI13" s="27"/>
      <c r="AJ13" s="27" t="str">
        <f>MID(VLOOKUP($E$1,定义list!$A$1:$D$25,4,FALSE),(COLUMN()-1)+(ROW(AJ13)-1)/3,1)</f>
        <v>0</v>
      </c>
      <c r="AK13" s="27"/>
      <c r="AL13" s="27"/>
      <c r="AM13" s="27"/>
      <c r="AN13" s="27"/>
      <c r="AO13" s="27" t="str">
        <f>MID(VLOOKUP($E$1,定义list!$A$1:$D$25,4,FALSE),(COLUMN()-1)+(ROW(AO13)-1)/3,1)</f>
        <v>0</v>
      </c>
      <c r="AP13" s="27"/>
      <c r="AQ13" s="27"/>
      <c r="AR13" s="27"/>
      <c r="AS13" s="32"/>
    </row>
    <row r="14" spans="1:58" ht="40" customHeight="1">
      <c r="A14" s="425" t="str">
        <f>IFERROR(IF(VALUE(A13)=1,VLOOKUP(A15,天赋词条列表!$A:$H,3,FALSE),""),"")</f>
        <v/>
      </c>
      <c r="B14" s="426"/>
      <c r="C14" s="426"/>
      <c r="D14" s="426"/>
      <c r="E14" s="427"/>
      <c r="F14" s="428" t="str">
        <f>IFERROR(IF(VALUE(F13)=1,VLOOKUP(F15,天赋词条列表!$A:$H,3,FALSE),""),"")</f>
        <v>+3%攻击与施法速度</v>
      </c>
      <c r="G14" s="426"/>
      <c r="H14" s="426"/>
      <c r="I14" s="426"/>
      <c r="J14" s="427"/>
      <c r="K14" s="428" t="str">
        <f>IFERROR(IF(VALUE(K13)=1,VLOOKUP(K15,天赋词条列表!$A:$H,3,FALSE),""),"")</f>
        <v>+6%攻击与施法速度,-4技能消耗</v>
      </c>
      <c r="L14" s="426"/>
      <c r="M14" s="426"/>
      <c r="N14" s="426"/>
      <c r="O14" s="427"/>
      <c r="P14" s="428" t="str">
        <f>IFERROR(IF(VALUE(P13)=1,VLOOKUP(P15,天赋词条列表!$A:$H,3,FALSE),""),"")</f>
        <v>+9%腐蚀伤害</v>
      </c>
      <c r="Q14" s="426"/>
      <c r="R14" s="426"/>
      <c r="S14" s="426"/>
      <c r="T14" s="427"/>
      <c r="U14" s="428" t="str">
        <f>IFERROR(IF(VALUE(U13)=1,VLOOKUP(U15,天赋词条列表!$A:$H,3,FALSE),""),"")</f>
        <v>+8%恶化几率</v>
      </c>
      <c r="V14" s="426"/>
      <c r="W14" s="426"/>
      <c r="X14" s="426"/>
      <c r="Y14" s="427"/>
      <c r="Z14" s="428" t="str">
        <f>IFERROR(IF(VALUE(Z13)=1,VLOOKUP(Z15,天赋词条列表!$A:$H,3,FALSE),""),"")</f>
        <v>+4%恶化伤害</v>
      </c>
      <c r="AA14" s="426"/>
      <c r="AB14" s="426"/>
      <c r="AC14" s="426"/>
      <c r="AD14" s="427"/>
      <c r="AE14" s="428" t="str">
        <f>IFERROR(IF(VALUE(AE13)=1,VLOOKUP(AE15,天赋词条列表!$A:$H,3,FALSE),""),"")</f>
        <v>12%几率额外造成1层恶化,额外-20%恶化持续时间</v>
      </c>
      <c r="AF14" s="426"/>
      <c r="AG14" s="426"/>
      <c r="AH14" s="426"/>
      <c r="AI14" s="427"/>
      <c r="AJ14" s="428" t="str">
        <f>IFERROR(IF(VALUE(AJ13)=1,VLOOKUP(AJ15,天赋词条列表!$A:$H,3,FALSE),""),"")</f>
        <v/>
      </c>
      <c r="AK14" s="426"/>
      <c r="AL14" s="426"/>
      <c r="AM14" s="426"/>
      <c r="AN14" s="427"/>
      <c r="AO14" s="428" t="str">
        <f>IFERROR(IF(VALUE(AO13)=1,VLOOKUP(AO15,天赋词条列表!$A:$H,3,FALSE),""),"")</f>
        <v/>
      </c>
      <c r="AP14" s="426"/>
      <c r="AQ14" s="426"/>
      <c r="AR14" s="426"/>
      <c r="AS14" s="429"/>
      <c r="BE14" s="25" t="str">
        <f>TEXT(A13*A15,"000")&amp;TEXT(D15,"0")&amp;TEXT(F13*F15,"000")&amp;TEXT(I15,"0")&amp;TEXT(K13*K15,"000")&amp;TEXT(N15,"0")&amp;TEXT(P13*P15,"000")&amp;TEXT(S15,"0")&amp;TEXT(U13*U15,"000")&amp;TEXT(X15,"0")&amp;TEXT(Z13*Z15,"000")&amp;TEXT(AC15,"0")&amp;TEXT(AE13*AE15,"000")&amp;TEXT(AH15,"0")&amp;TEXT(AJ13*AJ15,"000")&amp;TEXT(AM15,"0")&amp;TEXT(AO13*AO15,"000")&amp;TEXT(AR15,"0")</f>
        <v>000061606200625063006340638000000000</v>
      </c>
    </row>
    <row r="15" spans="1:58" s="3" customFormat="1">
      <c r="A15" s="48">
        <f>IFERROR(IF(VALUE(A10)=1,A12+1,A12),"")</f>
        <v>614</v>
      </c>
      <c r="B15" s="419" t="s">
        <v>1400</v>
      </c>
      <c r="C15" s="420"/>
      <c r="D15" s="417"/>
      <c r="E15" s="418"/>
      <c r="F15" s="51">
        <f>IFERROR(IF(VALUE(F10)=1,F12+1,F12),"")</f>
        <v>616</v>
      </c>
      <c r="G15" s="419" t="s">
        <v>1400</v>
      </c>
      <c r="H15" s="420"/>
      <c r="I15" s="417"/>
      <c r="J15" s="418"/>
      <c r="K15" s="51">
        <f>IFERROR(IF(VALUE(K10)=1,K12+1,K12),"")</f>
        <v>620</v>
      </c>
      <c r="L15" s="419" t="s">
        <v>1400</v>
      </c>
      <c r="M15" s="420"/>
      <c r="N15" s="417"/>
      <c r="O15" s="418"/>
      <c r="P15" s="51">
        <f>IFERROR(IF(VALUE(P10)=1,P12+1,P12),"")</f>
        <v>625</v>
      </c>
      <c r="Q15" s="419" t="s">
        <v>1400</v>
      </c>
      <c r="R15" s="420"/>
      <c r="S15" s="417"/>
      <c r="T15" s="418"/>
      <c r="U15" s="51">
        <f>IFERROR(IF(VALUE(U10)=1,U12+1,U12),"")</f>
        <v>630</v>
      </c>
      <c r="V15" s="419" t="s">
        <v>1400</v>
      </c>
      <c r="W15" s="420"/>
      <c r="X15" s="417"/>
      <c r="Y15" s="418"/>
      <c r="Z15" s="51">
        <f>IFERROR(IF(VALUE(Z10)=1,Z12+1,Z12),"")</f>
        <v>634</v>
      </c>
      <c r="AA15" s="419" t="s">
        <v>1400</v>
      </c>
      <c r="AB15" s="420"/>
      <c r="AC15" s="417"/>
      <c r="AD15" s="418"/>
      <c r="AE15" s="51">
        <f>IFERROR(IF(VALUE(AE10)=1,AE12+1,AE12),"")</f>
        <v>638</v>
      </c>
      <c r="AF15" s="419" t="s">
        <v>1400</v>
      </c>
      <c r="AG15" s="420"/>
      <c r="AH15" s="417"/>
      <c r="AI15" s="418"/>
      <c r="AJ15" s="51">
        <f>IFERROR(IF(VALUE(AJ10)=1,AJ12+1,AJ12),"")</f>
        <v>640</v>
      </c>
      <c r="AK15" s="419" t="s">
        <v>1400</v>
      </c>
      <c r="AL15" s="420"/>
      <c r="AM15" s="417"/>
      <c r="AN15" s="418"/>
      <c r="AO15" s="51">
        <f>IFERROR(IF(VALUE(AO10)=1,AO12+1,AO12),"")</f>
        <v>640</v>
      </c>
      <c r="AP15" s="419" t="s">
        <v>1400</v>
      </c>
      <c r="AQ15" s="420"/>
      <c r="AR15" s="417"/>
      <c r="AS15" s="421"/>
      <c r="BE15" s="25"/>
      <c r="BF15" s="25"/>
    </row>
    <row r="16" spans="1:58" hidden="1">
      <c r="A16" s="1" t="str">
        <f>MID(VLOOKUP($E$1,定义list!$A$1:$D$25,4,FALSE),(COLUMN()-1)+(ROW(A16)-1)/3,1)</f>
        <v>0</v>
      </c>
      <c r="B16" s="27"/>
      <c r="C16" s="27"/>
      <c r="D16" s="27"/>
      <c r="E16" s="27"/>
      <c r="F16" s="27" t="str">
        <f>MID(VLOOKUP($E$1,定义list!$A$1:$D$25,4,FALSE),(COLUMN()-1)+(ROW(F16)-1)/3,1)</f>
        <v>0</v>
      </c>
      <c r="G16" s="27"/>
      <c r="H16" s="27"/>
      <c r="I16" s="27"/>
      <c r="J16" s="27"/>
      <c r="K16" s="27" t="str">
        <f>MID(VLOOKUP($E$1,定义list!$A$1:$D$25,4,FALSE),(COLUMN()-1)+(ROW(K16)-1)/3,1)</f>
        <v>1</v>
      </c>
      <c r="L16" s="27"/>
      <c r="M16" s="27"/>
      <c r="N16" s="27"/>
      <c r="O16" s="27"/>
      <c r="P16" s="27" t="str">
        <f>MID(VLOOKUP($E$1,定义list!$A$1:$D$25,4,FALSE),(COLUMN()-1)+(ROW(P16)-1)/3,1)</f>
        <v>1</v>
      </c>
      <c r="Q16" s="27"/>
      <c r="R16" s="27"/>
      <c r="S16" s="27"/>
      <c r="T16" s="27"/>
      <c r="U16" s="27" t="str">
        <f>MID(VLOOKUP($E$1,定义list!$A$1:$D$25,4,FALSE),(COLUMN()-1)+(ROW(U16)-1)/3,1)</f>
        <v>0</v>
      </c>
      <c r="V16" s="27"/>
      <c r="W16" s="27"/>
      <c r="X16" s="27"/>
      <c r="Y16" s="27"/>
      <c r="Z16" s="27" t="str">
        <f>MID(VLOOKUP($E$1,定义list!$A$1:$D$25,4,FALSE),(COLUMN()-1)+(ROW(Z16)-1)/3,1)</f>
        <v>1</v>
      </c>
      <c r="AA16" s="27"/>
      <c r="AB16" s="27"/>
      <c r="AC16" s="27"/>
      <c r="AD16" s="27"/>
      <c r="AE16" s="27" t="str">
        <f>MID(VLOOKUP($E$1,定义list!$A$1:$D$25,4,FALSE),(COLUMN()-1)+(ROW(AE16)-1)/3,1)</f>
        <v>1</v>
      </c>
      <c r="AF16" s="27"/>
      <c r="AG16" s="27"/>
      <c r="AH16" s="27"/>
      <c r="AI16" s="27"/>
      <c r="AJ16" s="27" t="str">
        <f>MID(VLOOKUP($E$1,定义list!$A$1:$D$25,4,FALSE),(COLUMN()-1)+(ROW(AJ16)-1)/3,1)</f>
        <v>0</v>
      </c>
      <c r="AK16" s="27"/>
      <c r="AL16" s="27"/>
      <c r="AM16" s="27"/>
      <c r="AN16" s="27"/>
      <c r="AO16" s="27" t="str">
        <f>MID(VLOOKUP($E$1,定义list!$A$1:$D$25,4,FALSE),(COLUMN()-1)+(ROW(AO16)-1)/3,1)</f>
        <v>0</v>
      </c>
      <c r="AP16" s="27"/>
      <c r="AQ16" s="27"/>
      <c r="AR16" s="27"/>
      <c r="AS16" s="32"/>
    </row>
    <row r="17" spans="1:58" ht="40" customHeight="1">
      <c r="A17" s="425" t="str">
        <f>IFERROR(IF(VALUE(A16)=1,VLOOKUP(A18,天赋词条列表!$A:$H,3,FALSE),""),"")</f>
        <v/>
      </c>
      <c r="B17" s="426"/>
      <c r="C17" s="426"/>
      <c r="D17" s="426"/>
      <c r="E17" s="427"/>
      <c r="F17" s="428" t="str">
        <f>IFERROR(IF(VALUE(F16)=1,VLOOKUP(F18,天赋词条列表!$A:$H,3,FALSE),""),"")</f>
        <v/>
      </c>
      <c r="G17" s="426"/>
      <c r="H17" s="426"/>
      <c r="I17" s="426"/>
      <c r="J17" s="427"/>
      <c r="K17" s="428" t="str">
        <f>IFERROR(IF(VALUE(K16)=1,VLOOKUP(K18,天赋词条列表!$A:$H,3,FALSE),""),"")</f>
        <v>+15%暴击值</v>
      </c>
      <c r="L17" s="426"/>
      <c r="M17" s="426"/>
      <c r="N17" s="426"/>
      <c r="O17" s="427"/>
      <c r="P17" s="428" t="str">
        <f>IFERROR(IF(VALUE(P16)=1,VLOOKUP(P18,天赋词条列表!$A:$H,3,FALSE),""),"")</f>
        <v>+20%暴击值,+10%暴击伤害</v>
      </c>
      <c r="Q17" s="426"/>
      <c r="R17" s="426"/>
      <c r="S17" s="426"/>
      <c r="T17" s="427"/>
      <c r="U17" s="428" t="str">
        <f>IFERROR(IF(VALUE(U16)=1,VLOOKUP(U18,天赋词条列表!$A:$H,3,FALSE),""),"")</f>
        <v/>
      </c>
      <c r="V17" s="426"/>
      <c r="W17" s="426"/>
      <c r="X17" s="426"/>
      <c r="Y17" s="427"/>
      <c r="Z17" s="428" t="str">
        <f>IFERROR(IF(VALUE(Z16)=1,VLOOKUP(Z18,天赋词条列表!$A:$H,3,FALSE),""),"")</f>
        <v>+9%腐蚀伤害</v>
      </c>
      <c r="AA17" s="426"/>
      <c r="AB17" s="426"/>
      <c r="AC17" s="426"/>
      <c r="AD17" s="427"/>
      <c r="AE17" s="428" t="str">
        <f>IFERROR(IF(VALUE(AE16)=1,VLOOKUP(AE18,天赋词条列表!$A:$H,3,FALSE),""),"")</f>
        <v>对生命造成额外10%伤害</v>
      </c>
      <c r="AF17" s="426"/>
      <c r="AG17" s="426"/>
      <c r="AH17" s="426"/>
      <c r="AI17" s="427"/>
      <c r="AJ17" s="428" t="str">
        <f>IFERROR(IF(VALUE(AJ16)=1,VLOOKUP(AJ18,天赋词条列表!$A:$H,3,FALSE),""),"")</f>
        <v/>
      </c>
      <c r="AK17" s="426"/>
      <c r="AL17" s="426"/>
      <c r="AM17" s="426"/>
      <c r="AN17" s="427"/>
      <c r="AO17" s="428" t="str">
        <f>IFERROR(IF(VALUE(AO16)=1,VLOOKUP(AO18,天赋词条列表!$A:$H,3,FALSE),""),"")</f>
        <v/>
      </c>
      <c r="AP17" s="426"/>
      <c r="AQ17" s="426"/>
      <c r="AR17" s="426"/>
      <c r="AS17" s="429"/>
      <c r="BE17" s="25" t="str">
        <f>TEXT(A16*A18,"000")&amp;TEXT(D18,"0")&amp;TEXT(F16*F18,"000")&amp;TEXT(I18,"0")&amp;TEXT(K16*K18,"000")&amp;TEXT(N18,"0")&amp;TEXT(P16*P18,"000")&amp;TEXT(S18,"0")&amp;TEXT(U16*U18,"000")&amp;TEXT(X18,"0")&amp;TEXT(Z16*Z18,"000")&amp;TEXT(AC18,"0")&amp;TEXT(AE16*AE18,"000")&amp;TEXT(AH18,"0")&amp;TEXT(AJ16*AJ18,"000")&amp;TEXT(AM18,"0")&amp;TEXT(AO16*AO18,"000")&amp;TEXT(AR18,"0")</f>
        <v>000000006210626000006350639000000000</v>
      </c>
    </row>
    <row r="18" spans="1:58" s="3" customFormat="1" ht="14.5" thickBot="1">
      <c r="A18" s="49">
        <f>IFERROR(IF(VALUE(A13)=1,A15+1,A15),"")</f>
        <v>614</v>
      </c>
      <c r="B18" s="414" t="s">
        <v>1395</v>
      </c>
      <c r="C18" s="415"/>
      <c r="D18" s="412"/>
      <c r="E18" s="413"/>
      <c r="F18" s="50">
        <f>IFERROR(IF(VALUE(F13)=1,F15+1,F15),"")</f>
        <v>617</v>
      </c>
      <c r="G18" s="414" t="s">
        <v>1395</v>
      </c>
      <c r="H18" s="415"/>
      <c r="I18" s="412"/>
      <c r="J18" s="413"/>
      <c r="K18" s="50">
        <f>IFERROR(IF(VALUE(K13)=1,K15+1,K15),"")</f>
        <v>621</v>
      </c>
      <c r="L18" s="414" t="s">
        <v>1395</v>
      </c>
      <c r="M18" s="415"/>
      <c r="N18" s="412"/>
      <c r="O18" s="413"/>
      <c r="P18" s="50">
        <f>IFERROR(IF(VALUE(P13)=1,P15+1,P15),"")</f>
        <v>626</v>
      </c>
      <c r="Q18" s="414" t="s">
        <v>1395</v>
      </c>
      <c r="R18" s="415"/>
      <c r="S18" s="412"/>
      <c r="T18" s="413"/>
      <c r="U18" s="50">
        <f>IFERROR(IF(VALUE(U13)=1,U15+1,U15),"")</f>
        <v>631</v>
      </c>
      <c r="V18" s="414" t="s">
        <v>1395</v>
      </c>
      <c r="W18" s="415"/>
      <c r="X18" s="412"/>
      <c r="Y18" s="413"/>
      <c r="Z18" s="50">
        <f>IFERROR(IF(VALUE(Z13)=1,Z15+1,Z15),"")</f>
        <v>635</v>
      </c>
      <c r="AA18" s="414" t="s">
        <v>1395</v>
      </c>
      <c r="AB18" s="415"/>
      <c r="AC18" s="412"/>
      <c r="AD18" s="413"/>
      <c r="AE18" s="50">
        <f>IFERROR(IF(VALUE(AE13)=1,AE15+1,AE15),"")</f>
        <v>639</v>
      </c>
      <c r="AF18" s="414" t="s">
        <v>1395</v>
      </c>
      <c r="AG18" s="415"/>
      <c r="AH18" s="412"/>
      <c r="AI18" s="413"/>
      <c r="AJ18" s="50">
        <f>IFERROR(IF(VALUE(AJ13)=1,AJ15+1,AJ15),"")</f>
        <v>640</v>
      </c>
      <c r="AK18" s="414" t="s">
        <v>1395</v>
      </c>
      <c r="AL18" s="415"/>
      <c r="AM18" s="412"/>
      <c r="AN18" s="413"/>
      <c r="AO18" s="50">
        <f>IFERROR(IF(VALUE(AO13)=1,AO15+1,AO15),"")</f>
        <v>640</v>
      </c>
      <c r="AP18" s="414" t="s">
        <v>1395</v>
      </c>
      <c r="AQ18" s="415"/>
      <c r="AR18" s="412"/>
      <c r="AS18" s="416"/>
      <c r="BE18" s="25"/>
      <c r="BF18" s="25"/>
    </row>
    <row r="19" spans="1:58" ht="14.5" thickBot="1"/>
    <row r="20" spans="1:58">
      <c r="A20" s="422" t="s">
        <v>1720</v>
      </c>
      <c r="B20" s="423"/>
      <c r="C20" s="423"/>
      <c r="D20" s="423"/>
      <c r="E20" s="424" t="s">
        <v>671</v>
      </c>
      <c r="F20" s="424"/>
      <c r="G20" s="424"/>
      <c r="H20" s="424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1"/>
      <c r="BE20" s="117">
        <f>VLOOKUP(E20,定义list!$A$1:$C$25,2,FALSE)</f>
        <v>683</v>
      </c>
      <c r="BF20" s="117">
        <f>VLOOKUP(E20,定义list!$A$1:$C$25,3,FALSE)</f>
        <v>723</v>
      </c>
    </row>
    <row r="21" spans="1:58">
      <c r="A21" s="1" t="s">
        <v>1721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32"/>
    </row>
    <row r="22" spans="1:58">
      <c r="A22" s="1">
        <v>0</v>
      </c>
      <c r="B22" s="27"/>
      <c r="C22" s="27"/>
      <c r="D22" s="27"/>
      <c r="E22" s="27"/>
      <c r="F22" s="27">
        <v>3</v>
      </c>
      <c r="G22" s="27"/>
      <c r="H22" s="27"/>
      <c r="I22" s="27"/>
      <c r="J22" s="27"/>
      <c r="K22" s="27">
        <v>6</v>
      </c>
      <c r="L22" s="27"/>
      <c r="M22" s="27"/>
      <c r="N22" s="27"/>
      <c r="O22" s="27"/>
      <c r="P22" s="27">
        <v>9</v>
      </c>
      <c r="Q22" s="27"/>
      <c r="R22" s="27"/>
      <c r="S22" s="27"/>
      <c r="T22" s="27"/>
      <c r="U22" s="27">
        <v>12</v>
      </c>
      <c r="V22" s="27"/>
      <c r="W22" s="27"/>
      <c r="X22" s="27"/>
      <c r="Y22" s="27"/>
      <c r="Z22" s="27">
        <v>15</v>
      </c>
      <c r="AA22" s="27"/>
      <c r="AB22" s="27"/>
      <c r="AC22" s="27"/>
      <c r="AD22" s="27"/>
      <c r="AE22" s="27">
        <v>18</v>
      </c>
      <c r="AF22" s="27"/>
      <c r="AG22" s="27"/>
      <c r="AH22" s="27"/>
      <c r="AI22" s="27"/>
      <c r="AJ22" s="27">
        <v>21</v>
      </c>
      <c r="AK22" s="27"/>
      <c r="AL22" s="27"/>
      <c r="AM22" s="27"/>
      <c r="AN22" s="27"/>
      <c r="AO22" s="27">
        <v>24</v>
      </c>
      <c r="AP22" s="27"/>
      <c r="AQ22" s="27"/>
      <c r="AR22" s="27"/>
      <c r="AS22" s="32"/>
      <c r="AT22" s="3"/>
    </row>
    <row r="23" spans="1:58" hidden="1">
      <c r="A23" s="1" t="str">
        <f>MID(VLOOKUP($E$20,定义list!$A$1:$D$25,4,FALSE),(COLUMN()-1)+(ROW(A23)-20)/3,1)</f>
        <v>1</v>
      </c>
      <c r="B23" s="27"/>
      <c r="C23" s="27"/>
      <c r="D23" s="27"/>
      <c r="E23" s="27"/>
      <c r="F23" s="27" t="str">
        <f>MID(VLOOKUP($E$20,定义list!$A$1:$D$25,4,FALSE),(COLUMN()-1)+(ROW(F23)-20)/3,1)</f>
        <v>1</v>
      </c>
      <c r="G23" s="27"/>
      <c r="H23" s="27"/>
      <c r="I23" s="27"/>
      <c r="J23" s="27"/>
      <c r="K23" s="27" t="str">
        <f>MID(VLOOKUP($E$20,定义list!$A$1:$D$25,4,FALSE),(COLUMN()-1)+(ROW(K23)-20)/3,1)</f>
        <v>1</v>
      </c>
      <c r="L23" s="27"/>
      <c r="M23" s="27"/>
      <c r="N23" s="27"/>
      <c r="O23" s="27"/>
      <c r="P23" s="27" t="str">
        <f>MID(VLOOKUP($E$20,定义list!$A$1:$D$25,4,FALSE),(COLUMN()-1)+(ROW(P23)-20)/3,1)</f>
        <v>1</v>
      </c>
      <c r="Q23" s="27"/>
      <c r="R23" s="27"/>
      <c r="S23" s="27"/>
      <c r="T23" s="27"/>
      <c r="U23" s="27" t="str">
        <f>MID(VLOOKUP($E$20,定义list!$A$1:$D$25,4,FALSE),(COLUMN()-1)+(ROW(U23)-20)/3,1)</f>
        <v>1</v>
      </c>
      <c r="V23" s="27"/>
      <c r="W23" s="27"/>
      <c r="X23" s="27"/>
      <c r="Y23" s="27"/>
      <c r="Z23" s="27" t="str">
        <f>MID(VLOOKUP($E$20,定义list!$A$1:$D$25,4,FALSE),(COLUMN()-1)+(ROW(Z23)-20)/3,1)</f>
        <v>1</v>
      </c>
      <c r="AA23" s="27"/>
      <c r="AB23" s="27"/>
      <c r="AC23" s="27"/>
      <c r="AD23" s="27"/>
      <c r="AE23" s="27" t="str">
        <f>MID(VLOOKUP($E$20,定义list!$A$1:$D$25,4,FALSE),(COLUMN()-1)+(ROW(AE23)-20)/3,1)</f>
        <v>1</v>
      </c>
      <c r="AF23" s="27"/>
      <c r="AG23" s="27"/>
      <c r="AH23" s="27"/>
      <c r="AI23" s="27"/>
      <c r="AJ23" s="27" t="str">
        <f>MID(VLOOKUP($E$20,定义list!$A$1:$D$25,4,FALSE),(COLUMN()-1)+(ROW(AJ23)-20)/3,1)</f>
        <v>1</v>
      </c>
      <c r="AK23" s="27"/>
      <c r="AL23" s="27"/>
      <c r="AM23" s="27"/>
      <c r="AN23" s="27"/>
      <c r="AO23" s="27" t="str">
        <f>MID(VLOOKUP($E$20,定义list!$A$1:$D$25,4,FALSE),(COLUMN()-1)+(ROW(AO23)-20)/3,1)</f>
        <v>1</v>
      </c>
      <c r="AP23" s="27"/>
      <c r="AQ23" s="27"/>
      <c r="AR23" s="27"/>
      <c r="AS23" s="32"/>
      <c r="AT23" s="3"/>
    </row>
    <row r="24" spans="1:58" ht="42" customHeight="1">
      <c r="A24" s="425" t="str">
        <f>IFERROR(IF(VALUE(A23)=1,VLOOKUP(A25,天赋词条列表!$A:$H,3,FALSE),""),"")</f>
        <v>+9%持续伤害</v>
      </c>
      <c r="B24" s="426"/>
      <c r="C24" s="426"/>
      <c r="D24" s="426"/>
      <c r="E24" s="427"/>
      <c r="F24" s="428" t="str">
        <f>IFERROR(IF(VALUE(F23)=1,VLOOKUP(F25,天赋词条列表!$A:$H,3,FALSE),""),"")</f>
        <v>+18%持续伤害</v>
      </c>
      <c r="G24" s="426"/>
      <c r="H24" s="426"/>
      <c r="I24" s="426"/>
      <c r="J24" s="427"/>
      <c r="K24" s="428" t="str">
        <f>IFERROR(IF(VALUE(K23)=1,VLOOKUP(K25,天赋词条列表!$A:$H,3,FALSE),""),"")</f>
        <v>+3%防御值</v>
      </c>
      <c r="L24" s="426"/>
      <c r="M24" s="426"/>
      <c r="N24" s="426"/>
      <c r="O24" s="427"/>
      <c r="P24" s="428" t="str">
        <f>IFERROR(IF(VALUE(P23)=1,VLOOKUP(P25,天赋词条列表!$A:$H,3,FALSE),""),"")</f>
        <v>+3%受伤缓冲</v>
      </c>
      <c r="Q24" s="426"/>
      <c r="R24" s="426"/>
      <c r="S24" s="426"/>
      <c r="T24" s="427"/>
      <c r="U24" s="428" t="str">
        <f>IFERROR(IF(VALUE(U23)=1,VLOOKUP(U25,天赋词条列表!$A:$H,3,FALSE),""),"")</f>
        <v>+9%地面技能伤害</v>
      </c>
      <c r="V24" s="426"/>
      <c r="W24" s="426"/>
      <c r="X24" s="426"/>
      <c r="Y24" s="427"/>
      <c r="Z24" s="428" t="str">
        <f>IFERROR(IF(VALUE(Z23)=1,VLOOKUP(Z25,天赋词条列表!$A:$H,3,FALSE),""),"")</f>
        <v>+18%地面技能伤害</v>
      </c>
      <c r="AA24" s="426"/>
      <c r="AB24" s="426"/>
      <c r="AC24" s="426"/>
      <c r="AD24" s="427"/>
      <c r="AE24" s="428" t="str">
        <f>IFERROR(IF(VALUE(AE23)=1,VLOOKUP(AE25,天赋词条列表!$A:$H,3,FALSE),""),"")</f>
        <v>+6%收割冷却回复速度</v>
      </c>
      <c r="AF24" s="426"/>
      <c r="AG24" s="426"/>
      <c r="AH24" s="426"/>
      <c r="AI24" s="427"/>
      <c r="AJ24" s="428" t="str">
        <f>IFERROR(IF(VALUE(AJ23)=1,VLOOKUP(AJ25,天赋词条列表!$A:$H,3,FALSE),""),"")</f>
        <v>+12%收割冷却回复速度</v>
      </c>
      <c r="AK24" s="426"/>
      <c r="AL24" s="426"/>
      <c r="AM24" s="426"/>
      <c r="AN24" s="427"/>
      <c r="AO24" s="428" t="str">
        <f>IFERROR(IF(VALUE(AO23)=1,VLOOKUP(AO25,天赋词条列表!$A:$H,3,FALSE),""),"")</f>
        <v>+42%收割冷却回复速度</v>
      </c>
      <c r="AP24" s="426"/>
      <c r="AQ24" s="426"/>
      <c r="AR24" s="426"/>
      <c r="AS24" s="429"/>
      <c r="AT24" s="3"/>
      <c r="BE24" s="25" t="str">
        <f>TEXT(A23*A25,"000")&amp;TEXT(D25,"0")&amp;TEXT(F23*F25,"000")&amp;TEXT(I25,"0")&amp;TEXT(K23*K25,"000")&amp;TEXT(N25,"0")&amp;TEXT(P23*P25,"000")&amp;TEXT(S25,"0")&amp;TEXT(U23*U25,"000")&amp;TEXT(X25,"0")&amp;TEXT(Z23*Z25,"000")&amp;TEXT(AC25,"0")&amp;TEXT(AE23*AE25,"000")&amp;TEXT(AH25,"0")&amp;TEXT(AJ23*AJ25,"000")&amp;TEXT(AM25,"0")&amp;TEXT(AO23*AO25,"000")&amp;TEXT(AR25,"0")</f>
        <v>683068606910696070107060711071507200</v>
      </c>
    </row>
    <row r="25" spans="1:58">
      <c r="A25" s="48">
        <f>BE20</f>
        <v>683</v>
      </c>
      <c r="B25" s="419" t="s">
        <v>4907</v>
      </c>
      <c r="C25" s="420"/>
      <c r="D25" s="417"/>
      <c r="E25" s="418"/>
      <c r="F25" s="51">
        <f>IFERROR(IF(VALUE(A35)=1,A37+1,A37),"")</f>
        <v>686</v>
      </c>
      <c r="G25" s="419" t="s">
        <v>1395</v>
      </c>
      <c r="H25" s="420"/>
      <c r="I25" s="417"/>
      <c r="J25" s="418"/>
      <c r="K25" s="51">
        <f>IFERROR(IF(VALUE(F35)=1,F37+1,F37),"")</f>
        <v>691</v>
      </c>
      <c r="L25" s="419" t="s">
        <v>1395</v>
      </c>
      <c r="M25" s="420"/>
      <c r="N25" s="417"/>
      <c r="O25" s="418"/>
      <c r="P25" s="51">
        <f>IFERROR(IF(VALUE(K35)=1,K37+1,K37),"")</f>
        <v>696</v>
      </c>
      <c r="Q25" s="419" t="s">
        <v>1731</v>
      </c>
      <c r="R25" s="420"/>
      <c r="S25" s="417"/>
      <c r="T25" s="418"/>
      <c r="U25" s="51">
        <f>IFERROR(IF(VALUE(P35)=1,P37+1,P37),"")</f>
        <v>701</v>
      </c>
      <c r="V25" s="419" t="s">
        <v>1395</v>
      </c>
      <c r="W25" s="420"/>
      <c r="X25" s="417"/>
      <c r="Y25" s="418"/>
      <c r="Z25" s="51">
        <f>IFERROR(IF(VALUE(U35)=1,U37+1,U37),"")</f>
        <v>706</v>
      </c>
      <c r="AA25" s="419" t="s">
        <v>1395</v>
      </c>
      <c r="AB25" s="420"/>
      <c r="AC25" s="417"/>
      <c r="AD25" s="418"/>
      <c r="AE25" s="51">
        <f>IFERROR(IF(VALUE(Z35)=1,Z37+1,Z37),"")</f>
        <v>711</v>
      </c>
      <c r="AF25" s="419" t="s">
        <v>1732</v>
      </c>
      <c r="AG25" s="420"/>
      <c r="AH25" s="417"/>
      <c r="AI25" s="418"/>
      <c r="AJ25" s="51">
        <f>IFERROR(IF(VALUE(AE35)=1,AE37+1,AE37),"")</f>
        <v>715</v>
      </c>
      <c r="AK25" s="419" t="s">
        <v>1395</v>
      </c>
      <c r="AL25" s="420"/>
      <c r="AM25" s="417"/>
      <c r="AN25" s="418"/>
      <c r="AO25" s="51">
        <f>IFERROR(IF(VALUE(AJ35)=1,AJ37+1,AJ37),"")</f>
        <v>720</v>
      </c>
      <c r="AP25" s="419" t="s">
        <v>1731</v>
      </c>
      <c r="AQ25" s="420"/>
      <c r="AR25" s="417"/>
      <c r="AS25" s="421"/>
      <c r="AT25" s="3"/>
    </row>
    <row r="26" spans="1:58" ht="14" hidden="1" customHeight="1">
      <c r="A26" s="1" t="str">
        <f>MID(VLOOKUP($E$20,定义list!$A$1:$D$25,4,FALSE),(COLUMN()-1)+(ROW(A26)-20)/3,1)</f>
        <v>0</v>
      </c>
      <c r="B26" s="27"/>
      <c r="C26" s="27"/>
      <c r="D26" s="27"/>
      <c r="E26" s="27"/>
      <c r="F26" s="27" t="str">
        <f>MID(VLOOKUP($E$20,定义list!$A$1:$D$25,4,FALSE),(COLUMN()-1)+(ROW(F26)-20)/3,1)</f>
        <v>1</v>
      </c>
      <c r="G26" s="27"/>
      <c r="H26" s="27"/>
      <c r="I26" s="27"/>
      <c r="J26" s="27"/>
      <c r="K26" s="27" t="str">
        <f>MID(VLOOKUP($E$20,定义list!$A$1:$D$25,4,FALSE),(COLUMN()-1)+(ROW(K26)-20)/3,1)</f>
        <v>1</v>
      </c>
      <c r="L26" s="27"/>
      <c r="M26" s="27"/>
      <c r="N26" s="27"/>
      <c r="O26" s="27"/>
      <c r="P26" s="27" t="str">
        <f>MID(VLOOKUP($E$20,定义list!$A$1:$D$25,4,FALSE),(COLUMN()-1)+(ROW(P26)-20)/3,1)</f>
        <v>1</v>
      </c>
      <c r="Q26" s="27"/>
      <c r="R26" s="27"/>
      <c r="S26" s="27"/>
      <c r="T26" s="27"/>
      <c r="U26" s="27" t="str">
        <f>MID(VLOOKUP($E$20,定义list!$A$1:$D$25,4,FALSE),(COLUMN()-1)+(ROW(U26)-20)/3,1)</f>
        <v>1</v>
      </c>
      <c r="V26" s="27"/>
      <c r="W26" s="27"/>
      <c r="X26" s="27"/>
      <c r="Y26" s="27"/>
      <c r="Z26" s="27" t="str">
        <f>MID(VLOOKUP($E$20,定义list!$A$1:$D$25,4,FALSE),(COLUMN()-1)+(ROW(Z26)-20)/3,1)</f>
        <v>1</v>
      </c>
      <c r="AA26" s="27"/>
      <c r="AB26" s="27"/>
      <c r="AC26" s="27"/>
      <c r="AD26" s="27"/>
      <c r="AE26" s="27" t="str">
        <f>MID(VLOOKUP($E$20,定义list!$A$1:$D$25,4,FALSE),(COLUMN()-1)+(ROW(AE26)-20)/3,1)</f>
        <v>0</v>
      </c>
      <c r="AF26" s="27"/>
      <c r="AG26" s="27"/>
      <c r="AH26" s="27"/>
      <c r="AI26" s="27"/>
      <c r="AJ26" s="27" t="str">
        <f>MID(VLOOKUP($E$20,定义list!$A$1:$D$25,4,FALSE),(COLUMN()-1)+(ROW(AJ26)-20)/3,1)</f>
        <v>1</v>
      </c>
      <c r="AK26" s="27"/>
      <c r="AL26" s="27"/>
      <c r="AM26" s="27"/>
      <c r="AN26" s="27"/>
      <c r="AO26" s="27" t="str">
        <f>MID(VLOOKUP($E$20,定义list!$A$1:$D$25,4,FALSE),(COLUMN()-1)+(ROW(AO26)-20)/3,1)</f>
        <v>1</v>
      </c>
      <c r="AP26" s="27"/>
      <c r="AQ26" s="27"/>
      <c r="AR26" s="27"/>
      <c r="AS26" s="32"/>
      <c r="AT26" s="3"/>
    </row>
    <row r="27" spans="1:58" ht="42" customHeight="1">
      <c r="A27" s="425" t="str">
        <f>IFERROR(IF(VALUE(A26)=1,VLOOKUP(A28,天赋词条列表!$A:$H,3,FALSE),""),"")</f>
        <v/>
      </c>
      <c r="B27" s="426"/>
      <c r="C27" s="426"/>
      <c r="D27" s="426"/>
      <c r="E27" s="427"/>
      <c r="F27" s="428" t="str">
        <f>IFERROR(IF(VALUE(F26)=1,VLOOKUP(F28,天赋词条列表!$A:$H,3,FALSE),""),"")</f>
        <v>+2%技能效果持续时间</v>
      </c>
      <c r="G27" s="426"/>
      <c r="H27" s="426"/>
      <c r="I27" s="426"/>
      <c r="J27" s="427"/>
      <c r="K27" s="428" t="str">
        <f>IFERROR(IF(VALUE(K26)=1,VLOOKUP(K28,天赋词条列表!$A:$H,3,FALSE),""),"")</f>
        <v>+4%技能效果持续时间</v>
      </c>
      <c r="L27" s="426"/>
      <c r="M27" s="426"/>
      <c r="N27" s="426"/>
      <c r="O27" s="427"/>
      <c r="P27" s="428" t="str">
        <f>IFERROR(IF(VALUE(P26)=1,VLOOKUP(P28,天赋词条列表!$A:$H,3,FALSE),""),"")</f>
        <v>+6%收割时间</v>
      </c>
      <c r="Q27" s="426"/>
      <c r="R27" s="426"/>
      <c r="S27" s="426"/>
      <c r="T27" s="427"/>
      <c r="U27" s="428" t="str">
        <f>IFERROR(IF(VALUE(U26)=1,VLOOKUP(U28,天赋词条列表!$A:$H,3,FALSE),""),"")</f>
        <v>+13%收割时间,-5%持续伤害持续时间</v>
      </c>
      <c r="V27" s="426"/>
      <c r="W27" s="426"/>
      <c r="X27" s="426"/>
      <c r="Y27" s="427"/>
      <c r="Z27" s="428" t="str">
        <f>IFERROR(IF(VALUE(Z26)=1,VLOOKUP(Z28,天赋词条列表!$A:$H,3,FALSE),""),"")</f>
        <v>+12%地面蓄能回复速度</v>
      </c>
      <c r="AA27" s="426"/>
      <c r="AB27" s="426"/>
      <c r="AC27" s="426"/>
      <c r="AD27" s="427"/>
      <c r="AE27" s="428" t="str">
        <f>IFERROR(IF(VALUE(AE26)=1,VLOOKUP(AE28,天赋词条列表!$A:$H,3,FALSE),""),"")</f>
        <v/>
      </c>
      <c r="AF27" s="426"/>
      <c r="AG27" s="426"/>
      <c r="AH27" s="426"/>
      <c r="AI27" s="427"/>
      <c r="AJ27" s="428" t="str">
        <f>IFERROR(IF(VALUE(AJ26)=1,VLOOKUP(AJ28,天赋词条列表!$A:$H,3,FALSE),""),"")</f>
        <v>+2每秒施加加剧值,+6%加剧效果</v>
      </c>
      <c r="AK27" s="426"/>
      <c r="AL27" s="426"/>
      <c r="AM27" s="426"/>
      <c r="AN27" s="427"/>
      <c r="AO27" s="428" t="str">
        <f>IFERROR(IF(VALUE(AO26)=1,VLOOKUP(AO28,天赋词条列表!$A:$H,3,FALSE),""),"")</f>
        <v>+6每秒施加加剧值,敌人加剧值达到上限时，-10%所有抗性</v>
      </c>
      <c r="AP27" s="426"/>
      <c r="AQ27" s="426"/>
      <c r="AR27" s="426"/>
      <c r="AS27" s="429"/>
      <c r="AT27" s="3"/>
      <c r="BE27" s="25" t="str">
        <f>TEXT(A26*A28,"000")&amp;TEXT(D28,"0")&amp;TEXT(F26*F28,"000")&amp;TEXT(I28,"0")&amp;TEXT(K26*K28,"000")&amp;TEXT(N28,"0")&amp;TEXT(P26*P28,"000")&amp;TEXT(S28,"0")&amp;TEXT(U26*U28,"000")&amp;TEXT(X28,"0")&amp;TEXT(Z26*Z28,"000")&amp;TEXT(AC28,"0")&amp;TEXT(AE26*AE28,"000")&amp;TEXT(AH28,"0")&amp;TEXT(AJ26*AJ28,"000")&amp;TEXT(AM28,"0")&amp;TEXT(AO26*AO28,"000")&amp;TEXT(AR28,"0")</f>
        <v>000068706920697070207070000071607210</v>
      </c>
    </row>
    <row r="28" spans="1:58">
      <c r="A28" s="48">
        <f>IFERROR(IF(VALUE(A23)=1,A25+1,A25),"")</f>
        <v>684</v>
      </c>
      <c r="B28" s="419" t="s">
        <v>1395</v>
      </c>
      <c r="C28" s="420"/>
      <c r="D28" s="417"/>
      <c r="E28" s="418"/>
      <c r="F28" s="51">
        <f>IFERROR(IF(VALUE(F23)=1,F25+1,F25),"")</f>
        <v>687</v>
      </c>
      <c r="G28" s="419" t="s">
        <v>1395</v>
      </c>
      <c r="H28" s="420"/>
      <c r="I28" s="417"/>
      <c r="J28" s="418"/>
      <c r="K28" s="51">
        <f>IFERROR(IF(VALUE(K23)=1,K25+1,K25),"")</f>
        <v>692</v>
      </c>
      <c r="L28" s="419" t="s">
        <v>1731</v>
      </c>
      <c r="M28" s="420"/>
      <c r="N28" s="417"/>
      <c r="O28" s="418"/>
      <c r="P28" s="51">
        <f>IFERROR(IF(VALUE(P23)=1,P25+1,P25),"")</f>
        <v>697</v>
      </c>
      <c r="Q28" s="419" t="s">
        <v>1733</v>
      </c>
      <c r="R28" s="420"/>
      <c r="S28" s="417"/>
      <c r="T28" s="418"/>
      <c r="U28" s="51">
        <f>IFERROR(IF(VALUE(U23)=1,U25+1,U25),"")</f>
        <v>702</v>
      </c>
      <c r="V28" s="419" t="s">
        <v>1395</v>
      </c>
      <c r="W28" s="420"/>
      <c r="X28" s="417"/>
      <c r="Y28" s="418"/>
      <c r="Z28" s="51">
        <f>IFERROR(IF(VALUE(Z23)=1,Z25+1,Z25),"")</f>
        <v>707</v>
      </c>
      <c r="AA28" s="419" t="s">
        <v>1395</v>
      </c>
      <c r="AB28" s="420"/>
      <c r="AC28" s="417"/>
      <c r="AD28" s="418"/>
      <c r="AE28" s="51">
        <f>IFERROR(IF(VALUE(AE23)=1,AE25+1,AE25),"")</f>
        <v>712</v>
      </c>
      <c r="AF28" s="419" t="s">
        <v>1395</v>
      </c>
      <c r="AG28" s="420"/>
      <c r="AH28" s="417"/>
      <c r="AI28" s="418"/>
      <c r="AJ28" s="51">
        <f>IFERROR(IF(VALUE(AJ23)=1,AJ25+1,AJ25),"")</f>
        <v>716</v>
      </c>
      <c r="AK28" s="419" t="s">
        <v>1395</v>
      </c>
      <c r="AL28" s="420"/>
      <c r="AM28" s="417"/>
      <c r="AN28" s="418"/>
      <c r="AO28" s="51">
        <f>IFERROR(IF(VALUE(AO23)=1,AO25+1,AO25),"")</f>
        <v>721</v>
      </c>
      <c r="AP28" s="419" t="s">
        <v>1395</v>
      </c>
      <c r="AQ28" s="420"/>
      <c r="AR28" s="417"/>
      <c r="AS28" s="421"/>
      <c r="AT28" s="3"/>
    </row>
    <row r="29" spans="1:58" ht="14" hidden="1" customHeight="1">
      <c r="A29" s="1" t="str">
        <f>MID(VLOOKUP($E$20,定义list!$A$1:$D$25,4,FALSE),(COLUMN()-1)+(ROW(A29)-20)/3,1)</f>
        <v>1</v>
      </c>
      <c r="B29" s="27"/>
      <c r="C29" s="27"/>
      <c r="D29" s="27"/>
      <c r="E29" s="27"/>
      <c r="F29" s="27" t="str">
        <f>MID(VLOOKUP($E$20,定义list!$A$1:$D$25,4,FALSE),(COLUMN()-1)+(ROW(F29)-20)/3,1)</f>
        <v>1</v>
      </c>
      <c r="G29" s="27"/>
      <c r="H29" s="27"/>
      <c r="I29" s="27"/>
      <c r="J29" s="27"/>
      <c r="K29" s="27" t="str">
        <f>MID(VLOOKUP($E$20,定义list!$A$1:$D$25,4,FALSE),(COLUMN()-1)+(ROW(K29)-20)/3,1)</f>
        <v>1</v>
      </c>
      <c r="L29" s="27"/>
      <c r="M29" s="27"/>
      <c r="N29" s="27"/>
      <c r="O29" s="27"/>
      <c r="P29" s="27" t="str">
        <f>MID(VLOOKUP($E$20,定义list!$A$1:$D$25,4,FALSE),(COLUMN()-1)+(ROW(P29)-20)/3,1)</f>
        <v>1</v>
      </c>
      <c r="Q29" s="27"/>
      <c r="R29" s="27"/>
      <c r="S29" s="27"/>
      <c r="T29" s="27"/>
      <c r="U29" s="27" t="str">
        <f>MID(VLOOKUP($E$20,定义list!$A$1:$D$25,4,FALSE),(COLUMN()-1)+(ROW(U29)-20)/3,1)</f>
        <v>1</v>
      </c>
      <c r="V29" s="27"/>
      <c r="W29" s="27"/>
      <c r="X29" s="27"/>
      <c r="Y29" s="27"/>
      <c r="Z29" s="27" t="str">
        <f>MID(VLOOKUP($E$20,定义list!$A$1:$D$25,4,FALSE),(COLUMN()-1)+(ROW(Z29)-20)/3,1)</f>
        <v>1</v>
      </c>
      <c r="AA29" s="27"/>
      <c r="AB29" s="27"/>
      <c r="AC29" s="27"/>
      <c r="AD29" s="27"/>
      <c r="AE29" s="27" t="str">
        <f>MID(VLOOKUP($E$20,定义list!$A$1:$D$25,4,FALSE),(COLUMN()-1)+(ROW(AE29)-20)/3,1)</f>
        <v>1</v>
      </c>
      <c r="AF29" s="27"/>
      <c r="AG29" s="27"/>
      <c r="AH29" s="27"/>
      <c r="AI29" s="27"/>
      <c r="AJ29" s="27" t="str">
        <f>MID(VLOOKUP($E$20,定义list!$A$1:$D$25,4,FALSE),(COLUMN()-1)+(ROW(AJ29)-20)/3,1)</f>
        <v>1</v>
      </c>
      <c r="AK29" s="27"/>
      <c r="AL29" s="27"/>
      <c r="AM29" s="27"/>
      <c r="AN29" s="27"/>
      <c r="AO29" s="27" t="str">
        <f>MID(VLOOKUP($E$20,定义list!$A$1:$D$25,4,FALSE),(COLUMN()-1)+(ROW(AO29)-20)/3,1)</f>
        <v>0</v>
      </c>
      <c r="AP29" s="27"/>
      <c r="AQ29" s="27"/>
      <c r="AR29" s="27"/>
      <c r="AS29" s="32"/>
      <c r="AT29" s="3"/>
    </row>
    <row r="30" spans="1:58" ht="42" customHeight="1">
      <c r="A30" s="425" t="str">
        <f>IFERROR(IF(VALUE(A29)=1,VLOOKUP(A31,天赋词条列表!$A:$H,3,FALSE),""),"")</f>
        <v>+3%最大护盾</v>
      </c>
      <c r="B30" s="426"/>
      <c r="C30" s="426"/>
      <c r="D30" s="426"/>
      <c r="E30" s="427"/>
      <c r="F30" s="428" t="str">
        <f>IFERROR(IF(VALUE(F29)=1,VLOOKUP(F31,天赋词条列表!$A:$H,3,FALSE),""),"")</f>
        <v>+6%最大护盾</v>
      </c>
      <c r="G30" s="426"/>
      <c r="H30" s="426"/>
      <c r="I30" s="426"/>
      <c r="J30" s="427"/>
      <c r="K30" s="428" t="str">
        <f>IFERROR(IF(VALUE(K29)=1,VLOOKUP(K31,天赋词条列表!$A:$H,3,FALSE),""),"")</f>
        <v>+3%最大生命</v>
      </c>
      <c r="L30" s="426"/>
      <c r="M30" s="426"/>
      <c r="N30" s="426"/>
      <c r="O30" s="427"/>
      <c r="P30" s="428" t="str">
        <f>IFERROR(IF(VALUE(P29)=1,VLOOKUP(P31,天赋词条列表!$A:$H,3,FALSE),""),"")</f>
        <v>+6%最大生命</v>
      </c>
      <c r="Q30" s="426"/>
      <c r="R30" s="426"/>
      <c r="S30" s="426"/>
      <c r="T30" s="427"/>
      <c r="U30" s="428" t="str">
        <f>IFERROR(IF(VALUE(U29)=1,VLOOKUP(U31,天赋词条列表!$A:$H,3,FALSE),""),"")</f>
        <v>+4%最大魔力</v>
      </c>
      <c r="V30" s="426"/>
      <c r="W30" s="426"/>
      <c r="X30" s="426"/>
      <c r="Y30" s="427"/>
      <c r="Z30" s="428" t="str">
        <f>IFERROR(IF(VALUE(Z29)=1,VLOOKUP(Z31,天赋词条列表!$A:$H,3,FALSE),""),"")</f>
        <v>+8%最大魔力</v>
      </c>
      <c r="AA30" s="426"/>
      <c r="AB30" s="426"/>
      <c r="AC30" s="426"/>
      <c r="AD30" s="427"/>
      <c r="AE30" s="428" t="str">
        <f>IFERROR(IF(VALUE(AE29)=1,VLOOKUP(AE31,天赋词条列表!$A:$H,3,FALSE),""),"")</f>
        <v>1.5%迷踪效果</v>
      </c>
      <c r="AF30" s="426"/>
      <c r="AG30" s="426"/>
      <c r="AH30" s="426"/>
      <c r="AI30" s="427"/>
      <c r="AJ30" s="428" t="str">
        <f>IFERROR(IF(VALUE(AJ29)=1,VLOOKUP(AJ31,天赋词条列表!$A:$H,3,FALSE),""),"")</f>
        <v>每损失1%生命，0.2%迷踪效果</v>
      </c>
      <c r="AK30" s="426"/>
      <c r="AL30" s="426"/>
      <c r="AM30" s="426"/>
      <c r="AN30" s="427"/>
      <c r="AO30" s="428" t="str">
        <f>IFERROR(IF(VALUE(AO29)=1,VLOOKUP(AO31,天赋词条列表!$A:$H,3,FALSE),""),"")</f>
        <v/>
      </c>
      <c r="AP30" s="426"/>
      <c r="AQ30" s="426"/>
      <c r="AR30" s="426"/>
      <c r="AS30" s="429"/>
      <c r="AT30" s="3"/>
      <c r="BE30" s="25" t="str">
        <f>TEXT(A29*A31,"000")&amp;TEXT(D31,"0")&amp;TEXT(F29*F31,"000")&amp;TEXT(I31,"0")&amp;TEXT(K29*K31,"000")&amp;TEXT(N31,"0")&amp;TEXT(P29*P31,"000")&amp;TEXT(S31,"0")&amp;TEXT(U29*U31,"000")&amp;TEXT(X31,"0")&amp;TEXT(Z29*Z31,"000")&amp;TEXT(AC31,"0")&amp;TEXT(AE29*AE31,"000")&amp;TEXT(AH31,"0")&amp;TEXT(AJ29*AJ31,"000")&amp;TEXT(AM31,"0")&amp;TEXT(AO29*AO31,"000")&amp;TEXT(AR31,"0")</f>
        <v>684068806930698070307080712071700000</v>
      </c>
    </row>
    <row r="31" spans="1:58">
      <c r="A31" s="48">
        <f>IFERROR(IF(VALUE(A26)=1,A28+1,A28),"")</f>
        <v>684</v>
      </c>
      <c r="B31" s="419" t="s">
        <v>1395</v>
      </c>
      <c r="C31" s="420"/>
      <c r="D31" s="417"/>
      <c r="E31" s="418"/>
      <c r="F31" s="51">
        <f>IFERROR(IF(VALUE(F26)=1,F28+1,F28),"")</f>
        <v>688</v>
      </c>
      <c r="G31" s="419" t="s">
        <v>1395</v>
      </c>
      <c r="H31" s="420"/>
      <c r="I31" s="417"/>
      <c r="J31" s="418"/>
      <c r="K31" s="51">
        <f>IFERROR(IF(VALUE(K26)=1,K28+1,K28),"")</f>
        <v>693</v>
      </c>
      <c r="L31" s="419" t="s">
        <v>1395</v>
      </c>
      <c r="M31" s="420"/>
      <c r="N31" s="417"/>
      <c r="O31" s="418"/>
      <c r="P31" s="51">
        <f>IFERROR(IF(VALUE(P26)=1,P28+1,P28),"")</f>
        <v>698</v>
      </c>
      <c r="Q31" s="419" t="s">
        <v>1395</v>
      </c>
      <c r="R31" s="420"/>
      <c r="S31" s="417"/>
      <c r="T31" s="418"/>
      <c r="U31" s="51">
        <f>IFERROR(IF(VALUE(U26)=1,U28+1,U28),"")</f>
        <v>703</v>
      </c>
      <c r="V31" s="419" t="s">
        <v>1732</v>
      </c>
      <c r="W31" s="420"/>
      <c r="X31" s="417"/>
      <c r="Y31" s="418"/>
      <c r="Z31" s="51">
        <f>IFERROR(IF(VALUE(Z26)=1,Z28+1,Z28),"")</f>
        <v>708</v>
      </c>
      <c r="AA31" s="419" t="s">
        <v>1395</v>
      </c>
      <c r="AB31" s="420"/>
      <c r="AC31" s="417"/>
      <c r="AD31" s="418"/>
      <c r="AE31" s="51">
        <f>IFERROR(IF(VALUE(AE26)=1,AE28+1,AE28),"")</f>
        <v>712</v>
      </c>
      <c r="AF31" s="419" t="s">
        <v>1395</v>
      </c>
      <c r="AG31" s="420"/>
      <c r="AH31" s="417"/>
      <c r="AI31" s="418"/>
      <c r="AJ31" s="51">
        <f>IFERROR(IF(VALUE(AJ26)=1,AJ28+1,AJ28),"")</f>
        <v>717</v>
      </c>
      <c r="AK31" s="419" t="s">
        <v>1733</v>
      </c>
      <c r="AL31" s="420"/>
      <c r="AM31" s="417"/>
      <c r="AN31" s="418"/>
      <c r="AO31" s="51">
        <f>IFERROR(IF(VALUE(AO26)=1,AO28+1,AO28),"")</f>
        <v>722</v>
      </c>
      <c r="AP31" s="419" t="s">
        <v>1395</v>
      </c>
      <c r="AQ31" s="420"/>
      <c r="AR31" s="417"/>
      <c r="AS31" s="421"/>
      <c r="AT31" s="3"/>
    </row>
    <row r="32" spans="1:58" ht="14" hidden="1" customHeight="1">
      <c r="A32" s="1" t="str">
        <f>MID(VLOOKUP($E$20,定义list!$A$1:$D$25,4,FALSE),(COLUMN()-1)+(ROW(A32)-20)/3,1)</f>
        <v>0</v>
      </c>
      <c r="B32" s="27"/>
      <c r="C32" s="27"/>
      <c r="D32" s="27"/>
      <c r="E32" s="27"/>
      <c r="F32" s="27" t="str">
        <f>MID(VLOOKUP($E$20,定义list!$A$1:$D$25,4,FALSE),(COLUMN()-1)+(ROW(F32)-20)/3,1)</f>
        <v>1</v>
      </c>
      <c r="G32" s="27"/>
      <c r="H32" s="27"/>
      <c r="I32" s="27"/>
      <c r="J32" s="27"/>
      <c r="K32" s="27" t="str">
        <f>MID(VLOOKUP($E$20,定义list!$A$1:$D$25,4,FALSE),(COLUMN()-1)+(ROW(K32)-20)/3,1)</f>
        <v>1</v>
      </c>
      <c r="L32" s="27"/>
      <c r="M32" s="27"/>
      <c r="N32" s="27"/>
      <c r="O32" s="27"/>
      <c r="P32" s="27" t="str">
        <f>MID(VLOOKUP($E$20,定义list!$A$1:$D$25,4,FALSE),(COLUMN()-1)+(ROW(P32)-20)/3,1)</f>
        <v>1</v>
      </c>
      <c r="Q32" s="27"/>
      <c r="R32" s="27"/>
      <c r="S32" s="27"/>
      <c r="T32" s="27"/>
      <c r="U32" s="27" t="str">
        <f>MID(VLOOKUP($E$20,定义list!$A$1:$D$25,4,FALSE),(COLUMN()-1)+(ROW(U32)-20)/3,1)</f>
        <v>1</v>
      </c>
      <c r="V32" s="27"/>
      <c r="W32" s="27"/>
      <c r="X32" s="27"/>
      <c r="Y32" s="27"/>
      <c r="Z32" s="27" t="str">
        <f>MID(VLOOKUP($E$20,定义list!$A$1:$D$25,4,FALSE),(COLUMN()-1)+(ROW(Z32)-20)/3,1)</f>
        <v>1</v>
      </c>
      <c r="AA32" s="27"/>
      <c r="AB32" s="27"/>
      <c r="AC32" s="27"/>
      <c r="AD32" s="27"/>
      <c r="AE32" s="27" t="str">
        <f>MID(VLOOKUP($E$20,定义list!$A$1:$D$25,4,FALSE),(COLUMN()-1)+(ROW(AE32)-20)/3,1)</f>
        <v>1</v>
      </c>
      <c r="AF32" s="27"/>
      <c r="AG32" s="27"/>
      <c r="AH32" s="27"/>
      <c r="AI32" s="27"/>
      <c r="AJ32" s="27" t="str">
        <f>MID(VLOOKUP($E$20,定义list!$A$1:$D$25,4,FALSE),(COLUMN()-1)+(ROW(AJ32)-20)/3,1)</f>
        <v>1</v>
      </c>
      <c r="AK32" s="27"/>
      <c r="AL32" s="27"/>
      <c r="AM32" s="27"/>
      <c r="AN32" s="27"/>
      <c r="AO32" s="27" t="str">
        <f>MID(VLOOKUP($E$20,定义list!$A$1:$D$25,4,FALSE),(COLUMN()-1)+(ROW(AO32)-20)/3,1)</f>
        <v>1</v>
      </c>
      <c r="AP32" s="27"/>
      <c r="AQ32" s="27"/>
      <c r="AR32" s="27"/>
      <c r="AS32" s="32"/>
      <c r="AT32" s="3"/>
    </row>
    <row r="33" spans="1:59" ht="42" customHeight="1">
      <c r="A33" s="425" t="str">
        <f>IFERROR(IF(VALUE(A32)=1,VLOOKUP(A34,天赋词条列表!$A:$H,3,FALSE),""),"")</f>
        <v/>
      </c>
      <c r="B33" s="426"/>
      <c r="C33" s="426"/>
      <c r="D33" s="426"/>
      <c r="E33" s="427"/>
      <c r="F33" s="428" t="str">
        <f>IFERROR(IF(VALUE(F32)=1,VLOOKUP(F34,天赋词条列表!$A:$H,3,FALSE),""),"")</f>
        <v>+9%伤害</v>
      </c>
      <c r="G33" s="426"/>
      <c r="H33" s="426"/>
      <c r="I33" s="426"/>
      <c r="J33" s="427"/>
      <c r="K33" s="428" t="str">
        <f>IFERROR(IF(VALUE(K32)=1,VLOOKUP(K34,天赋词条列表!$A:$H,3,FALSE),""),"")</f>
        <v>对控制类状态下的敌人，+24%伤害</v>
      </c>
      <c r="L33" s="426"/>
      <c r="M33" s="426"/>
      <c r="N33" s="426"/>
      <c r="O33" s="427"/>
      <c r="P33" s="428" t="str">
        <f>IFERROR(IF(VALUE(P32)=1,VLOOKUP(P34,天赋词条列表!$A:$H,3,FALSE),""),"")</f>
        <v>+3%最大护盾</v>
      </c>
      <c r="Q33" s="426"/>
      <c r="R33" s="426"/>
      <c r="S33" s="426"/>
      <c r="T33" s="427"/>
      <c r="U33" s="428" t="str">
        <f>IFERROR(IF(VALUE(U32)=1,VLOOKUP(U34,天赋词条列表!$A:$H,3,FALSE),""),"")</f>
        <v>+4%最大护盾,+4%护盾充能速度</v>
      </c>
      <c r="V33" s="426"/>
      <c r="W33" s="426"/>
      <c r="X33" s="426"/>
      <c r="Y33" s="427"/>
      <c r="Z33" s="428" t="str">
        <f>IFERROR(IF(VALUE(Z32)=1,VLOOKUP(Z34,天赋词条列表!$A:$H,3,FALSE),""),"")</f>
        <v>+2%控制类状态效果</v>
      </c>
      <c r="AA33" s="426"/>
      <c r="AB33" s="426"/>
      <c r="AC33" s="426"/>
      <c r="AD33" s="427"/>
      <c r="AE33" s="428" t="str">
        <f>IFERROR(IF(VALUE(AE32)=1,VLOOKUP(AE34,天赋词条列表!$A:$H,3,FALSE),""),"")</f>
        <v>击中时，+20%几率造成致盲,对致盲状态下的敌人+25%暴击伤害减免</v>
      </c>
      <c r="AF33" s="426"/>
      <c r="AG33" s="426"/>
      <c r="AH33" s="426"/>
      <c r="AI33" s="427"/>
      <c r="AJ33" s="428" t="str">
        <f>IFERROR(IF(VALUE(AJ32)=1,VLOOKUP(AJ34,天赋词条列表!$A:$H,3,FALSE),""),"")</f>
        <v>+2%异常状态持续时间,+6%几率造成异常状态</v>
      </c>
      <c r="AK33" s="426"/>
      <c r="AL33" s="426"/>
      <c r="AM33" s="426"/>
      <c r="AN33" s="427"/>
      <c r="AO33" s="428" t="str">
        <f>IFERROR(IF(VALUE(AO32)=1,VLOOKUP(AO34,天赋词条列表!$A:$H,3,FALSE),""),"")</f>
        <v>+4%异常状态持续时间,+12%几率造成异常状态</v>
      </c>
      <c r="AP33" s="426"/>
      <c r="AQ33" s="426"/>
      <c r="AR33" s="426"/>
      <c r="AS33" s="429"/>
      <c r="AT33" s="3"/>
      <c r="BE33" s="25" t="str">
        <f>TEXT(A32*A34,"000")&amp;TEXT(D34,"0")&amp;TEXT(F32*F34,"000")&amp;TEXT(I34,"0")&amp;TEXT(K32*K34,"000")&amp;TEXT(N34,"0")&amp;TEXT(P32*P34,"000")&amp;TEXT(S34,"0")&amp;TEXT(U32*U34,"000")&amp;TEXT(X34,"0")&amp;TEXT(Z32*Z34,"000")&amp;TEXT(AC34,"0")&amp;TEXT(AE32*AE34,"000")&amp;TEXT(AH34,"0")&amp;TEXT(AJ32*AJ34,"000")&amp;TEXT(AM34,"0")&amp;TEXT(AO32*AO34,"000")&amp;TEXT(AR34,"0")</f>
        <v>000068906940699070407090713071807220</v>
      </c>
    </row>
    <row r="34" spans="1:59">
      <c r="A34" s="48">
        <f>IFERROR(IF(VALUE(A29)=1,A31+1,A31),"")</f>
        <v>685</v>
      </c>
      <c r="B34" s="419" t="s">
        <v>1395</v>
      </c>
      <c r="C34" s="420"/>
      <c r="D34" s="417"/>
      <c r="E34" s="418"/>
      <c r="F34" s="51">
        <f>IFERROR(IF(VALUE(F29)=1,F31+1,F31),"")</f>
        <v>689</v>
      </c>
      <c r="G34" s="419" t="s">
        <v>1395</v>
      </c>
      <c r="H34" s="420"/>
      <c r="I34" s="417"/>
      <c r="J34" s="418"/>
      <c r="K34" s="51">
        <f>IFERROR(IF(VALUE(K29)=1,K31+1,K31),"")</f>
        <v>694</v>
      </c>
      <c r="L34" s="419" t="s">
        <v>1395</v>
      </c>
      <c r="M34" s="420"/>
      <c r="N34" s="417"/>
      <c r="O34" s="418"/>
      <c r="P34" s="51">
        <f>IFERROR(IF(VALUE(P29)=1,P31+1,P31),"")</f>
        <v>699</v>
      </c>
      <c r="Q34" s="419" t="s">
        <v>1395</v>
      </c>
      <c r="R34" s="420"/>
      <c r="S34" s="417"/>
      <c r="T34" s="418"/>
      <c r="U34" s="51">
        <f>IFERROR(IF(VALUE(U29)=1,U31+1,U31),"")</f>
        <v>704</v>
      </c>
      <c r="V34" s="419" t="s">
        <v>1395</v>
      </c>
      <c r="W34" s="420"/>
      <c r="X34" s="417"/>
      <c r="Y34" s="418"/>
      <c r="Z34" s="51">
        <f>IFERROR(IF(VALUE(Z29)=1,Z31+1,Z31),"")</f>
        <v>709</v>
      </c>
      <c r="AA34" s="419" t="s">
        <v>1395</v>
      </c>
      <c r="AB34" s="420"/>
      <c r="AC34" s="417"/>
      <c r="AD34" s="418"/>
      <c r="AE34" s="51">
        <f>IFERROR(IF(VALUE(AE29)=1,AE31+1,AE31),"")</f>
        <v>713</v>
      </c>
      <c r="AF34" s="419" t="s">
        <v>1395</v>
      </c>
      <c r="AG34" s="420"/>
      <c r="AH34" s="417"/>
      <c r="AI34" s="418"/>
      <c r="AJ34" s="51">
        <f>IFERROR(IF(VALUE(AJ29)=1,AJ31+1,AJ31),"")</f>
        <v>718</v>
      </c>
      <c r="AK34" s="419" t="s">
        <v>1395</v>
      </c>
      <c r="AL34" s="420"/>
      <c r="AM34" s="417"/>
      <c r="AN34" s="418"/>
      <c r="AO34" s="51">
        <f>IFERROR(IF(VALUE(AO29)=1,AO31+1,AO31),"")</f>
        <v>722</v>
      </c>
      <c r="AP34" s="419" t="s">
        <v>1395</v>
      </c>
      <c r="AQ34" s="420"/>
      <c r="AR34" s="417"/>
      <c r="AS34" s="421"/>
      <c r="AT34" s="3"/>
    </row>
    <row r="35" spans="1:59" ht="14" hidden="1" customHeight="1">
      <c r="A35" s="1" t="str">
        <f>MID(VLOOKUP($E$20,定义list!$A$1:$D$25,4,FALSE),(COLUMN()-1)+(ROW(A35)-20)/3,1)</f>
        <v>1</v>
      </c>
      <c r="B35" s="27"/>
      <c r="C35" s="27"/>
      <c r="D35" s="27"/>
      <c r="E35" s="27"/>
      <c r="F35" s="27" t="str">
        <f>MID(VLOOKUP($E$20,定义list!$A$1:$D$25,4,FALSE),(COLUMN()-1)+(ROW(F35)-20)/3,1)</f>
        <v>1</v>
      </c>
      <c r="G35" s="27"/>
      <c r="H35" s="27"/>
      <c r="I35" s="27"/>
      <c r="J35" s="27"/>
      <c r="K35" s="27" t="str">
        <f>MID(VLOOKUP($E$20,定义list!$A$1:$D$25,4,FALSE),(COLUMN()-1)+(ROW(K35)-20)/3,1)</f>
        <v>1</v>
      </c>
      <c r="L35" s="27"/>
      <c r="M35" s="27"/>
      <c r="N35" s="27"/>
      <c r="O35" s="27"/>
      <c r="P35" s="27" t="str">
        <f>MID(VLOOKUP($E$20,定义list!$A$1:$D$25,4,FALSE),(COLUMN()-1)+(ROW(P35)-20)/3,1)</f>
        <v>1</v>
      </c>
      <c r="Q35" s="27"/>
      <c r="R35" s="27"/>
      <c r="S35" s="27"/>
      <c r="T35" s="27"/>
      <c r="U35" s="27" t="str">
        <f>MID(VLOOKUP($E$20,定义list!$A$1:$D$25,4,FALSE),(COLUMN()-1)+(ROW(U35)-20)/3,1)</f>
        <v>1</v>
      </c>
      <c r="V35" s="27"/>
      <c r="W35" s="27"/>
      <c r="X35" s="27"/>
      <c r="Y35" s="27"/>
      <c r="Z35" s="27" t="str">
        <f>MID(VLOOKUP($E$20,定义list!$A$1:$D$25,4,FALSE),(COLUMN()-1)+(ROW(Z35)-20)/3,1)</f>
        <v>1</v>
      </c>
      <c r="AA35" s="27"/>
      <c r="AB35" s="27"/>
      <c r="AC35" s="27"/>
      <c r="AD35" s="27"/>
      <c r="AE35" s="27" t="str">
        <f>MID(VLOOKUP($E$20,定义list!$A$1:$D$25,4,FALSE),(COLUMN()-1)+(ROW(AE35)-20)/3,1)</f>
        <v>1</v>
      </c>
      <c r="AF35" s="27"/>
      <c r="AG35" s="27"/>
      <c r="AH35" s="27"/>
      <c r="AI35" s="27"/>
      <c r="AJ35" s="27" t="str">
        <f>MID(VLOOKUP($E$20,定义list!$A$1:$D$25,4,FALSE),(COLUMN()-1)+(ROW(AJ35)-20)/3,1)</f>
        <v>1</v>
      </c>
      <c r="AK35" s="27"/>
      <c r="AL35" s="27"/>
      <c r="AM35" s="27"/>
      <c r="AN35" s="27"/>
      <c r="AO35" s="27" t="str">
        <f>MID(VLOOKUP($E$20,定义list!$A$1:$D$25,4,FALSE),(COLUMN()-1)+(ROW(AO35)-20)/3,1)</f>
        <v>1</v>
      </c>
      <c r="AP35" s="27"/>
      <c r="AQ35" s="27"/>
      <c r="AR35" s="27"/>
      <c r="AS35" s="32"/>
      <c r="AT35" s="3"/>
    </row>
    <row r="36" spans="1:59" ht="42" customHeight="1">
      <c r="A36" s="425" t="str">
        <f>IFERROR(IF(VALUE(A35)=1,VLOOKUP(A37,天赋词条列表!$A:$H,3,FALSE),""),"")</f>
        <v>+3%攻击与施法速度</v>
      </c>
      <c r="B36" s="426"/>
      <c r="C36" s="426"/>
      <c r="D36" s="426"/>
      <c r="E36" s="427"/>
      <c r="F36" s="428" t="str">
        <f>IFERROR(IF(VALUE(F35)=1,VLOOKUP(F37,天赋词条列表!$A:$H,3,FALSE),""),"")</f>
        <v>+6%攻击与施法速度</v>
      </c>
      <c r="G36" s="426"/>
      <c r="H36" s="426"/>
      <c r="I36" s="426"/>
      <c r="J36" s="427"/>
      <c r="K36" s="428" t="str">
        <f>IFERROR(IF(VALUE(K35)=1,VLOOKUP(K37,天赋词条列表!$A:$H,3,FALSE),""),"")</f>
        <v>+7%闪避值</v>
      </c>
      <c r="L36" s="426"/>
      <c r="M36" s="426"/>
      <c r="N36" s="426"/>
      <c r="O36" s="427"/>
      <c r="P36" s="428" t="str">
        <f>IFERROR(IF(VALUE(P35)=1,VLOOKUP(P37,天赋词条列表!$A:$H,3,FALSE),""),"")</f>
        <v>+20%闪避值,+12%几率避免元素异常状态</v>
      </c>
      <c r="Q36" s="426"/>
      <c r="R36" s="426"/>
      <c r="S36" s="426"/>
      <c r="T36" s="427"/>
      <c r="U36" s="428" t="str">
        <f>IFERROR(IF(VALUE(U35)=1,VLOOKUP(U37,天赋词条列表!$A:$H,3,FALSE),""),"")</f>
        <v>对被诅咒的敌人，+8%伤害,+8%诅咒技能范围</v>
      </c>
      <c r="V36" s="426"/>
      <c r="W36" s="426"/>
      <c r="X36" s="426"/>
      <c r="Y36" s="427"/>
      <c r="Z36" s="428" t="str">
        <f>IFERROR(IF(VALUE(Z35)=1,VLOOKUP(Z37,天赋词条列表!$A:$H,3,FALSE),""),"")</f>
        <v>对被诅咒的目标造成伤害时，+8%几率使目标瘫痪,+15%诅咒技能范围</v>
      </c>
      <c r="AA36" s="426"/>
      <c r="AB36" s="426"/>
      <c r="AC36" s="426"/>
      <c r="AD36" s="427"/>
      <c r="AE36" s="428" t="str">
        <f>IFERROR(IF(VALUE(AE35)=1,VLOOKUP(AE37,天赋词条列表!$A:$H,3,FALSE),""),"")</f>
        <v>击中时，+20%几率附加标记,+20%标记效果</v>
      </c>
      <c r="AF36" s="426"/>
      <c r="AG36" s="426"/>
      <c r="AH36" s="426"/>
      <c r="AI36" s="427"/>
      <c r="AJ36" s="428" t="str">
        <f>IFERROR(IF(VALUE(AJ35)=1,VLOOKUP(AJ37,天赋词条列表!$A:$H,3,FALSE),""),"")</f>
        <v>+9%伤害</v>
      </c>
      <c r="AK36" s="426"/>
      <c r="AL36" s="426"/>
      <c r="AM36" s="426"/>
      <c r="AN36" s="427"/>
      <c r="AO36" s="428" t="str">
        <f>IFERROR(IF(VALUE(AO35)=1,VLOOKUP(AO37,天赋词条列表!$A:$H,3,FALSE),""),"")</f>
        <v>对被诅咒的敌人，额外+10%伤害</v>
      </c>
      <c r="AP36" s="426"/>
      <c r="AQ36" s="426"/>
      <c r="AR36" s="426"/>
      <c r="AS36" s="429"/>
      <c r="AT36" s="3"/>
      <c r="BE36" s="25" t="str">
        <f>TEXT(A35*A37,"000")&amp;TEXT(D37,"0")&amp;TEXT(F35*F37,"000")&amp;TEXT(I37,"0")&amp;TEXT(K35*K37,"000")&amp;TEXT(N37,"0")&amp;TEXT(P35*P37,"000")&amp;TEXT(S37,"0")&amp;TEXT(U35*U37,"000")&amp;TEXT(X37,"0")&amp;TEXT(Z35*Z37,"000")&amp;TEXT(AC37,"0")&amp;TEXT(AE35*AE37,"000")&amp;TEXT(AH37,"0")&amp;TEXT(AJ35*AJ37,"000")&amp;TEXT(AM37,"0")&amp;TEXT(AO35*AO37,"000")&amp;TEXT(AR37,"0")</f>
        <v>685069006950700070507100714071907230</v>
      </c>
    </row>
    <row r="37" spans="1:59" ht="14.5" thickBot="1">
      <c r="A37" s="49">
        <f>IFERROR(IF(VALUE(A32)=1,A34+1,A34),"")</f>
        <v>685</v>
      </c>
      <c r="B37" s="414" t="s">
        <v>1395</v>
      </c>
      <c r="C37" s="415"/>
      <c r="D37" s="412"/>
      <c r="E37" s="413"/>
      <c r="F37" s="50">
        <f>IFERROR(IF(VALUE(F32)=1,F34+1,F34),"")</f>
        <v>690</v>
      </c>
      <c r="G37" s="414" t="s">
        <v>1395</v>
      </c>
      <c r="H37" s="415"/>
      <c r="I37" s="412"/>
      <c r="J37" s="413"/>
      <c r="K37" s="50">
        <f>IFERROR(IF(VALUE(K32)=1,K34+1,K34),"")</f>
        <v>695</v>
      </c>
      <c r="L37" s="414" t="s">
        <v>1395</v>
      </c>
      <c r="M37" s="415"/>
      <c r="N37" s="412"/>
      <c r="O37" s="413"/>
      <c r="P37" s="50">
        <f>IFERROR(IF(VALUE(P32)=1,P34+1,P34),"")</f>
        <v>700</v>
      </c>
      <c r="Q37" s="414" t="s">
        <v>1395</v>
      </c>
      <c r="R37" s="415"/>
      <c r="S37" s="412"/>
      <c r="T37" s="413"/>
      <c r="U37" s="50">
        <f>IFERROR(IF(VALUE(U32)=1,U34+1,U34),"")</f>
        <v>705</v>
      </c>
      <c r="V37" s="414" t="s">
        <v>1395</v>
      </c>
      <c r="W37" s="415"/>
      <c r="X37" s="412"/>
      <c r="Y37" s="413"/>
      <c r="Z37" s="50">
        <f>IFERROR(IF(VALUE(Z32)=1,Z34+1,Z34),"")</f>
        <v>710</v>
      </c>
      <c r="AA37" s="414" t="s">
        <v>1395</v>
      </c>
      <c r="AB37" s="415"/>
      <c r="AC37" s="412"/>
      <c r="AD37" s="413"/>
      <c r="AE37" s="50">
        <f>IFERROR(IF(VALUE(AE32)=1,AE34+1,AE34),"")</f>
        <v>714</v>
      </c>
      <c r="AF37" s="414" t="s">
        <v>1395</v>
      </c>
      <c r="AG37" s="415"/>
      <c r="AH37" s="412"/>
      <c r="AI37" s="413"/>
      <c r="AJ37" s="50">
        <f>IFERROR(IF(VALUE(AJ32)=1,AJ34+1,AJ34),"")</f>
        <v>719</v>
      </c>
      <c r="AK37" s="414" t="s">
        <v>1395</v>
      </c>
      <c r="AL37" s="415"/>
      <c r="AM37" s="412"/>
      <c r="AN37" s="413"/>
      <c r="AO37" s="50">
        <f>IFERROR(IF(VALUE(AO32)=1,AO34+1,AO34),"")</f>
        <v>723</v>
      </c>
      <c r="AP37" s="414" t="s">
        <v>1395</v>
      </c>
      <c r="AQ37" s="415"/>
      <c r="AR37" s="412"/>
      <c r="AS37" s="416"/>
      <c r="AT37" s="3"/>
    </row>
    <row r="38" spans="1:59" ht="14.5" thickBot="1"/>
    <row r="39" spans="1:59">
      <c r="A39" s="422" t="s">
        <v>1722</v>
      </c>
      <c r="B39" s="423"/>
      <c r="C39" s="423"/>
      <c r="D39" s="423"/>
      <c r="E39" s="424" t="s">
        <v>408</v>
      </c>
      <c r="F39" s="424"/>
      <c r="G39" s="424"/>
      <c r="H39" s="424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1"/>
      <c r="AT39" s="3"/>
      <c r="BE39" s="117">
        <f>VLOOKUP(E39,定义list!$A$1:$C$25,2,FALSE)</f>
        <v>111</v>
      </c>
      <c r="BF39" s="117">
        <f>VLOOKUP(E39,定义list!$A$1:$C$25,3,FALSE)</f>
        <v>153</v>
      </c>
      <c r="BG39" s="3"/>
    </row>
    <row r="40" spans="1:59">
      <c r="A40" s="1" t="s">
        <v>1721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32"/>
      <c r="AT40" s="3"/>
      <c r="BG40" s="3"/>
    </row>
    <row r="41" spans="1:59">
      <c r="A41" s="1">
        <v>0</v>
      </c>
      <c r="B41" s="27"/>
      <c r="C41" s="27"/>
      <c r="D41" s="27"/>
      <c r="E41" s="27"/>
      <c r="F41" s="27">
        <v>3</v>
      </c>
      <c r="G41" s="27"/>
      <c r="H41" s="27"/>
      <c r="I41" s="27"/>
      <c r="J41" s="27"/>
      <c r="K41" s="27">
        <v>6</v>
      </c>
      <c r="L41" s="27"/>
      <c r="M41" s="27"/>
      <c r="N41" s="27"/>
      <c r="O41" s="27"/>
      <c r="P41" s="27">
        <v>9</v>
      </c>
      <c r="Q41" s="27"/>
      <c r="R41" s="27"/>
      <c r="S41" s="27"/>
      <c r="T41" s="27"/>
      <c r="U41" s="27">
        <v>12</v>
      </c>
      <c r="V41" s="27"/>
      <c r="W41" s="27"/>
      <c r="X41" s="27"/>
      <c r="Y41" s="27"/>
      <c r="Z41" s="27">
        <v>15</v>
      </c>
      <c r="AA41" s="27"/>
      <c r="AB41" s="27"/>
      <c r="AC41" s="27"/>
      <c r="AD41" s="27"/>
      <c r="AE41" s="27">
        <v>18</v>
      </c>
      <c r="AF41" s="27"/>
      <c r="AG41" s="27"/>
      <c r="AH41" s="27"/>
      <c r="AI41" s="27"/>
      <c r="AJ41" s="27">
        <v>21</v>
      </c>
      <c r="AK41" s="27"/>
      <c r="AL41" s="27"/>
      <c r="AM41" s="27"/>
      <c r="AN41" s="27"/>
      <c r="AO41" s="27">
        <v>24</v>
      </c>
      <c r="AP41" s="27"/>
      <c r="AQ41" s="27"/>
      <c r="AR41" s="27"/>
      <c r="AS41" s="32"/>
      <c r="AT41" s="3"/>
      <c r="BG41" s="3"/>
    </row>
    <row r="42" spans="1:59" hidden="1">
      <c r="A42" s="1" t="str">
        <f>MID(VLOOKUP($E$39,定义list!$A$1:$D$25,4,FALSE),(COLUMN()-1)+(ROW(A42)-39)/3,1)</f>
        <v>1</v>
      </c>
      <c r="B42" s="27"/>
      <c r="C42" s="27"/>
      <c r="D42" s="27"/>
      <c r="E42" s="27"/>
      <c r="F42" s="27" t="str">
        <f>MID(VLOOKUP($E$39,定义list!$A$1:$D$25,4,FALSE),(COLUMN()-1)+(ROW(F42)-39)/3,1)</f>
        <v>1</v>
      </c>
      <c r="G42" s="27"/>
      <c r="H42" s="27"/>
      <c r="I42" s="27"/>
      <c r="J42" s="27"/>
      <c r="K42" s="27" t="str">
        <f>MID(VLOOKUP($E$39,定义list!$A$1:$D$25,4,FALSE),(COLUMN()-1)+(ROW(K42)-39)/3,1)</f>
        <v>1</v>
      </c>
      <c r="L42" s="27"/>
      <c r="M42" s="27"/>
      <c r="N42" s="27"/>
      <c r="O42" s="27"/>
      <c r="P42" s="27" t="str">
        <f>MID(VLOOKUP($E$39,定义list!$A$1:$D$25,4,FALSE),(COLUMN()-1)+(ROW(P42)-39)/3,1)</f>
        <v>1</v>
      </c>
      <c r="Q42" s="27"/>
      <c r="R42" s="27"/>
      <c r="S42" s="27"/>
      <c r="T42" s="27"/>
      <c r="U42" s="27" t="str">
        <f>MID(VLOOKUP($E$39,定义list!$A$1:$D$25,4,FALSE),(COLUMN()-1)+(ROW(U42)-39)/3,1)</f>
        <v>1</v>
      </c>
      <c r="V42" s="27"/>
      <c r="W42" s="27"/>
      <c r="X42" s="27"/>
      <c r="Y42" s="27"/>
      <c r="Z42" s="27" t="str">
        <f>MID(VLOOKUP($E$39,定义list!$A$1:$D$25,4,FALSE),(COLUMN()-1)+(ROW(Z42)-39)/3,1)</f>
        <v>1</v>
      </c>
      <c r="AA42" s="27"/>
      <c r="AB42" s="27"/>
      <c r="AC42" s="27"/>
      <c r="AD42" s="27"/>
      <c r="AE42" s="27" t="str">
        <f>MID(VLOOKUP($E$39,定义list!$A$1:$D$25,4,FALSE),(COLUMN()-1)+(ROW(AE42)-39)/3,1)</f>
        <v>1</v>
      </c>
      <c r="AF42" s="27"/>
      <c r="AG42" s="27"/>
      <c r="AH42" s="27"/>
      <c r="AI42" s="27"/>
      <c r="AJ42" s="27" t="str">
        <f>MID(VLOOKUP($E$39,定义list!$A$1:$D$25,4,FALSE),(COLUMN()-1)+(ROW(AJ42)-39)/3,1)</f>
        <v>1</v>
      </c>
      <c r="AK42" s="27"/>
      <c r="AL42" s="27"/>
      <c r="AM42" s="27"/>
      <c r="AN42" s="27"/>
      <c r="AO42" s="27" t="str">
        <f>MID(VLOOKUP($E$39,定义list!$A$1:$D$25,4,FALSE),(COLUMN()-1)+(ROW(AO42)-39)/3,1)</f>
        <v>1</v>
      </c>
      <c r="AP42" s="27"/>
      <c r="AQ42" s="27"/>
      <c r="AR42" s="27"/>
      <c r="AS42" s="32"/>
      <c r="AT42" s="3"/>
      <c r="BG42" s="3"/>
    </row>
    <row r="43" spans="1:59" ht="42" customHeight="1">
      <c r="A43" s="425" t="str">
        <f>IFERROR(IF(VALUE(A42)=1,VLOOKUP(A44,天赋词条列表!$A:$H,3,FALSE),""),"")</f>
        <v>+9%火焰伤害,+9%召唤物火焰伤害</v>
      </c>
      <c r="B43" s="426"/>
      <c r="C43" s="426"/>
      <c r="D43" s="426"/>
      <c r="E43" s="427"/>
      <c r="F43" s="428" t="str">
        <f>IFERROR(IF(VALUE(F42)=1,VLOOKUP(F44,天赋词条列表!$A:$H,3,FALSE),""),"")</f>
        <v>+18%火焰伤害,+18%召唤物火焰伤害</v>
      </c>
      <c r="G43" s="426"/>
      <c r="H43" s="426"/>
      <c r="I43" s="426"/>
      <c r="J43" s="427"/>
      <c r="K43" s="428" t="str">
        <f>IFERROR(IF(VALUE(K42)=1,VLOOKUP(K44,天赋词条列表!$A:$H,3,FALSE),""),"")</f>
        <v>+6%点燃几率,+8%点燃伤害,召唤物+10%点燃几率</v>
      </c>
      <c r="L43" s="426"/>
      <c r="M43" s="426"/>
      <c r="N43" s="426"/>
      <c r="O43" s="427"/>
      <c r="P43" s="428" t="str">
        <f>IFERROR(IF(VALUE(P42)=1,VLOOKUP(P44,天赋词条列表!$A:$H,3,FALSE),""),"")</f>
        <v>+16%点燃伤害,+12%点燃几率,召唤物+20%点燃几率</v>
      </c>
      <c r="Q43" s="426"/>
      <c r="R43" s="426"/>
      <c r="S43" s="426"/>
      <c r="T43" s="427"/>
      <c r="U43" s="428" t="str">
        <f>IFERROR(IF(VALUE(U42)=1,VLOOKUP(U44,天赋词条列表!$A:$H,3,FALSE),""),"")</f>
        <v>+15%暴击值,+15%召唤物暴击值</v>
      </c>
      <c r="V43" s="426"/>
      <c r="W43" s="426"/>
      <c r="X43" s="426"/>
      <c r="Y43" s="427"/>
      <c r="Z43" s="428" t="str">
        <f>IFERROR(IF(VALUE(Z42)=1,VLOOKUP(Z44,天赋词条列表!$A:$H,3,FALSE),""),"")</f>
        <v>+20%暴击值,+20%召唤物暴击值,+5%暴击伤害,+5%召唤物暴击伤害</v>
      </c>
      <c r="AA43" s="426"/>
      <c r="AB43" s="426"/>
      <c r="AC43" s="426"/>
      <c r="AD43" s="427"/>
      <c r="AE43" s="428" t="str">
        <f>IFERROR(IF(VALUE(AE42)=1,VLOOKUP(AE44,天赋词条列表!$A:$H,3,FALSE),""),"")</f>
        <v>+9%火焰伤害,+9%召唤物火焰伤害</v>
      </c>
      <c r="AF43" s="426"/>
      <c r="AG43" s="426"/>
      <c r="AH43" s="426"/>
      <c r="AI43" s="427"/>
      <c r="AJ43" s="428" t="str">
        <f>IFERROR(IF(VALUE(AJ42)=1,VLOOKUP(AJ44,天赋词条列表!$A:$H,3,FALSE),""),"")</f>
        <v>对生命濒危敌人，+45%火焰伤害,对生命濒危敌人，+45%召唤物造成的火焰伤害</v>
      </c>
      <c r="AK43" s="426"/>
      <c r="AL43" s="426"/>
      <c r="AM43" s="426"/>
      <c r="AN43" s="427"/>
      <c r="AO43" s="428" t="str">
        <f>IFERROR(IF(VALUE(AO42)=1,VLOOKUP(AO44,天赋词条列表!$A:$H,3,FALSE),""),"")</f>
        <v>额外造成1层点燃</v>
      </c>
      <c r="AP43" s="426"/>
      <c r="AQ43" s="426"/>
      <c r="AR43" s="426"/>
      <c r="AS43" s="429"/>
      <c r="AT43" s="3"/>
      <c r="BE43" s="25" t="str">
        <f>TEXT(A42*A44,"000")&amp;TEXT(D44,"0")&amp;TEXT(F42*F44,"000")&amp;TEXT(I44,"0")&amp;TEXT(K42*K44,"000")&amp;TEXT(N44,"0")&amp;TEXT(P42*P44,"000")&amp;TEXT(S44,"0")&amp;TEXT(U42*U44,"000")&amp;TEXT(X44,"0")&amp;TEXT(Z42*Z44,"000")&amp;TEXT(AC44,"0")&amp;TEXT(AE42*AE44,"000")&amp;TEXT(AH44,"0")&amp;TEXT(AJ42*AJ44,"000")&amp;TEXT(AM44,"0")&amp;TEXT(AO42*AO44,"000")&amp;TEXT(AR44,"0")</f>
        <v>111011401190124012901340139014401490</v>
      </c>
      <c r="BG43" s="3"/>
    </row>
    <row r="44" spans="1:59">
      <c r="A44" s="48">
        <f>BE39</f>
        <v>111</v>
      </c>
      <c r="B44" s="419" t="s">
        <v>1395</v>
      </c>
      <c r="C44" s="420"/>
      <c r="D44" s="417"/>
      <c r="E44" s="418"/>
      <c r="F44" s="51">
        <f>IFERROR(IF(VALUE(A54)=1,A56+1,A56),"")</f>
        <v>114</v>
      </c>
      <c r="G44" s="419" t="s">
        <v>1395</v>
      </c>
      <c r="H44" s="420"/>
      <c r="I44" s="417"/>
      <c r="J44" s="418"/>
      <c r="K44" s="51">
        <f>IFERROR(IF(VALUE(F54)=1,F56+1,F56),"")</f>
        <v>119</v>
      </c>
      <c r="L44" s="419" t="s">
        <v>1395</v>
      </c>
      <c r="M44" s="420"/>
      <c r="N44" s="417"/>
      <c r="O44" s="418"/>
      <c r="P44" s="51">
        <f>IFERROR(IF(VALUE(K54)=1,K56+1,K56),"")</f>
        <v>124</v>
      </c>
      <c r="Q44" s="419" t="s">
        <v>1395</v>
      </c>
      <c r="R44" s="420"/>
      <c r="S44" s="417"/>
      <c r="T44" s="418"/>
      <c r="U44" s="51">
        <f>IFERROR(IF(VALUE(P54)=1,P56+1,P56),"")</f>
        <v>129</v>
      </c>
      <c r="V44" s="419" t="s">
        <v>1395</v>
      </c>
      <c r="W44" s="420"/>
      <c r="X44" s="417"/>
      <c r="Y44" s="418"/>
      <c r="Z44" s="51">
        <f>IFERROR(IF(VALUE(U54)=1,U56+1,U56),"")</f>
        <v>134</v>
      </c>
      <c r="AA44" s="419" t="s">
        <v>1395</v>
      </c>
      <c r="AB44" s="420"/>
      <c r="AC44" s="417"/>
      <c r="AD44" s="418"/>
      <c r="AE44" s="51">
        <f>IFERROR(IF(VALUE(Z54)=1,Z56+1,Z56),"")</f>
        <v>139</v>
      </c>
      <c r="AF44" s="419" t="s">
        <v>1395</v>
      </c>
      <c r="AG44" s="420"/>
      <c r="AH44" s="417"/>
      <c r="AI44" s="418"/>
      <c r="AJ44" s="51">
        <f>IFERROR(IF(VALUE(AE54)=1,AE56+1,AE56),"")</f>
        <v>144</v>
      </c>
      <c r="AK44" s="419" t="s">
        <v>1395</v>
      </c>
      <c r="AL44" s="420"/>
      <c r="AM44" s="417"/>
      <c r="AN44" s="418"/>
      <c r="AO44" s="51">
        <f>IFERROR(IF(VALUE(AJ54)=1,AJ56+1,AJ56),"")</f>
        <v>149</v>
      </c>
      <c r="AP44" s="419" t="s">
        <v>1395</v>
      </c>
      <c r="AQ44" s="420"/>
      <c r="AR44" s="417"/>
      <c r="AS44" s="421"/>
      <c r="AT44" s="3"/>
      <c r="BG44" s="3"/>
    </row>
    <row r="45" spans="1:59" ht="14" hidden="1" customHeight="1">
      <c r="A45" s="1" t="str">
        <f>MID(VLOOKUP($E$39,定义list!$A$1:$D$25,4,FALSE),(COLUMN()-1)+(ROW(A45)-39)/3,1)</f>
        <v>0</v>
      </c>
      <c r="B45" s="27"/>
      <c r="C45" s="27"/>
      <c r="D45" s="27"/>
      <c r="E45" s="27"/>
      <c r="F45" s="27" t="str">
        <f>MID(VLOOKUP($E$39,定义list!$A$1:$D$25,4,FALSE),(COLUMN()-1)+(ROW(F45)-39)/3,1)</f>
        <v>1</v>
      </c>
      <c r="G45" s="27"/>
      <c r="H45" s="27"/>
      <c r="I45" s="27"/>
      <c r="J45" s="27"/>
      <c r="K45" s="27" t="str">
        <f>MID(VLOOKUP($E$39,定义list!$A$1:$D$25,4,FALSE),(COLUMN()-1)+(ROW(K45)-39)/3,1)</f>
        <v>1</v>
      </c>
      <c r="L45" s="27"/>
      <c r="M45" s="27"/>
      <c r="N45" s="27"/>
      <c r="O45" s="27"/>
      <c r="P45" s="27" t="str">
        <f>MID(VLOOKUP($E$39,定义list!$A$1:$D$25,4,FALSE),(COLUMN()-1)+(ROW(P45)-39)/3,1)</f>
        <v>1</v>
      </c>
      <c r="Q45" s="27"/>
      <c r="R45" s="27"/>
      <c r="S45" s="27"/>
      <c r="T45" s="27"/>
      <c r="U45" s="27" t="str">
        <f>MID(VLOOKUP($E$39,定义list!$A$1:$D$25,4,FALSE),(COLUMN()-1)+(ROW(U45)-39)/3,1)</f>
        <v>1</v>
      </c>
      <c r="V45" s="27"/>
      <c r="W45" s="27"/>
      <c r="X45" s="27"/>
      <c r="Y45" s="27"/>
      <c r="Z45" s="27" t="str">
        <f>MID(VLOOKUP($E$39,定义list!$A$1:$D$25,4,FALSE),(COLUMN()-1)+(ROW(Z45)-39)/3,1)</f>
        <v>1</v>
      </c>
      <c r="AA45" s="27"/>
      <c r="AB45" s="27"/>
      <c r="AC45" s="27"/>
      <c r="AD45" s="27"/>
      <c r="AE45" s="27" t="str">
        <f>MID(VLOOKUP($E$39,定义list!$A$1:$D$25,4,FALSE),(COLUMN()-1)+(ROW(AE45)-39)/3,1)</f>
        <v>1</v>
      </c>
      <c r="AF45" s="27"/>
      <c r="AG45" s="27"/>
      <c r="AH45" s="27"/>
      <c r="AI45" s="27"/>
      <c r="AJ45" s="27" t="str">
        <f>MID(VLOOKUP($E$39,定义list!$A$1:$D$25,4,FALSE),(COLUMN()-1)+(ROW(AJ45)-39)/3,1)</f>
        <v>1</v>
      </c>
      <c r="AK45" s="27"/>
      <c r="AL45" s="27"/>
      <c r="AM45" s="27"/>
      <c r="AN45" s="27"/>
      <c r="AO45" s="27" t="str">
        <f>MID(VLOOKUP($E$39,定义list!$A$1:$D$25,4,FALSE),(COLUMN()-1)+(ROW(AO45)-39)/3,1)</f>
        <v>1</v>
      </c>
      <c r="AP45" s="27"/>
      <c r="AQ45" s="27"/>
      <c r="AR45" s="27"/>
      <c r="AS45" s="32"/>
      <c r="AT45" s="3"/>
      <c r="BG45" s="3"/>
    </row>
    <row r="46" spans="1:59" ht="42" customHeight="1">
      <c r="A46" s="425" t="str">
        <f>IFERROR(IF(VALUE(A45)=1,VLOOKUP(A47,天赋词条列表!$A:$H,3,FALSE),""),"")</f>
        <v/>
      </c>
      <c r="B46" s="426"/>
      <c r="C46" s="426"/>
      <c r="D46" s="426"/>
      <c r="E46" s="427"/>
      <c r="F46" s="428" t="str">
        <f>IFERROR(IF(VALUE(F45)=1,VLOOKUP(F47,天赋词条列表!$A:$H,3,FALSE),""),"")</f>
        <v>+3%攻击与施法速度,+3%召唤物攻击与施法速度</v>
      </c>
      <c r="G46" s="426"/>
      <c r="H46" s="426"/>
      <c r="I46" s="426"/>
      <c r="J46" s="427"/>
      <c r="K46" s="428" t="str">
        <f>IFERROR(IF(VALUE(K45)=1,VLOOKUP(K47,天赋词条列表!$A:$H,3,FALSE),""),"")</f>
        <v>+6%攻击与施法速度,+6%召唤物攻击与施法速度</v>
      </c>
      <c r="L46" s="426"/>
      <c r="M46" s="426"/>
      <c r="N46" s="426"/>
      <c r="O46" s="427"/>
      <c r="P46" s="428" t="str">
        <f>IFERROR(IF(VALUE(P45)=1,VLOOKUP(P47,天赋词条列表!$A:$H,3,FALSE),""),"")</f>
        <v>+9%火焰伤害,+9%召唤物火焰伤害</v>
      </c>
      <c r="Q46" s="426"/>
      <c r="R46" s="426"/>
      <c r="S46" s="426"/>
      <c r="T46" s="427"/>
      <c r="U46" s="428" t="str">
        <f>IFERROR(IF(VALUE(U45)=1,VLOOKUP(U47,天赋词条列表!$A:$H,3,FALSE),""),"")</f>
        <v>+3%火焰穿透,召唤物+3%火焰穿透</v>
      </c>
      <c r="V46" s="426"/>
      <c r="W46" s="426"/>
      <c r="X46" s="426"/>
      <c r="Y46" s="427"/>
      <c r="Z46" s="428" t="str">
        <f>IFERROR(IF(VALUE(Z45)=1,VLOOKUP(Z47,天赋词条列表!$A:$H,3,FALSE),""),"")</f>
        <v>+9%火焰伤害,+9%召唤物火焰伤害</v>
      </c>
      <c r="AA46" s="426"/>
      <c r="AB46" s="426"/>
      <c r="AC46" s="426"/>
      <c r="AD46" s="427"/>
      <c r="AE46" s="428" t="str">
        <f>IFERROR(IF(VALUE(AE45)=1,VLOOKUP(AE47,天赋词条列表!$A:$H,3,FALSE),""),"")</f>
        <v>100%物理伤害转化为火焰伤害,召唤物100%物理伤害转化为火焰伤害</v>
      </c>
      <c r="AF46" s="426"/>
      <c r="AG46" s="426"/>
      <c r="AH46" s="426"/>
      <c r="AI46" s="427"/>
      <c r="AJ46" s="428" t="str">
        <f>IFERROR(IF(VALUE(AJ45)=1,VLOOKUP(AJ47,天赋词条列表!$A:$H,3,FALSE),""),"")</f>
        <v>+9%火焰持续伤害,+9%召唤物火焰伤害,附加10基础点燃伤害</v>
      </c>
      <c r="AK46" s="426"/>
      <c r="AL46" s="426"/>
      <c r="AM46" s="426"/>
      <c r="AN46" s="427"/>
      <c r="AO46" s="428" t="str">
        <f>IFERROR(IF(VALUE(AO45)=1,VLOOKUP(AO47,天赋词条列表!$A:$H,3,FALSE),""),"")</f>
        <v>+15%加剧效果,+15%召唤物加剧效果,+8每秒施加加剧值,+8召唤物每秒施加加剧值</v>
      </c>
      <c r="AP46" s="426"/>
      <c r="AQ46" s="426"/>
      <c r="AR46" s="426"/>
      <c r="AS46" s="429"/>
      <c r="AT46" s="3"/>
      <c r="BE46" s="25" t="str">
        <f>TEXT(A45*A47,"000")&amp;TEXT(D47,"0")&amp;TEXT(F45*F47,"000")&amp;TEXT(I47,"0")&amp;TEXT(K45*K47,"000")&amp;TEXT(N47,"0")&amp;TEXT(P45*P47,"000")&amp;TEXT(S47,"0")&amp;TEXT(U45*U47,"000")&amp;TEXT(X47,"0")&amp;TEXT(Z45*Z47,"000")&amp;TEXT(AC47,"0")&amp;TEXT(AE45*AE47,"000")&amp;TEXT(AH47,"0")&amp;TEXT(AJ45*AJ47,"000")&amp;TEXT(AM47,"0")&amp;TEXT(AO45*AO47,"000")&amp;TEXT(AR47,"0")</f>
        <v>000011501200125013001350140014501500</v>
      </c>
      <c r="BG46" s="3"/>
    </row>
    <row r="47" spans="1:59">
      <c r="A47" s="48">
        <f>IFERROR(IF(VALUE(A42)=1,A44+1,A44),"")</f>
        <v>112</v>
      </c>
      <c r="B47" s="419" t="s">
        <v>1395</v>
      </c>
      <c r="C47" s="420"/>
      <c r="D47" s="417"/>
      <c r="E47" s="418"/>
      <c r="F47" s="51">
        <f>IFERROR(IF(VALUE(F42)=1,F44+1,F44),"")</f>
        <v>115</v>
      </c>
      <c r="G47" s="419" t="s">
        <v>1395</v>
      </c>
      <c r="H47" s="420"/>
      <c r="I47" s="417"/>
      <c r="J47" s="418"/>
      <c r="K47" s="51">
        <f>IFERROR(IF(VALUE(K42)=1,K44+1,K44),"")</f>
        <v>120</v>
      </c>
      <c r="L47" s="419" t="s">
        <v>1395</v>
      </c>
      <c r="M47" s="420"/>
      <c r="N47" s="417"/>
      <c r="O47" s="418"/>
      <c r="P47" s="51">
        <f>IFERROR(IF(VALUE(P42)=1,P44+1,P44),"")</f>
        <v>125</v>
      </c>
      <c r="Q47" s="419" t="s">
        <v>1395</v>
      </c>
      <c r="R47" s="420"/>
      <c r="S47" s="417"/>
      <c r="T47" s="418"/>
      <c r="U47" s="51">
        <f>IFERROR(IF(VALUE(U42)=1,U44+1,U44),"")</f>
        <v>130</v>
      </c>
      <c r="V47" s="419" t="s">
        <v>1395</v>
      </c>
      <c r="W47" s="420"/>
      <c r="X47" s="417"/>
      <c r="Y47" s="418"/>
      <c r="Z47" s="51">
        <f>IFERROR(IF(VALUE(Z42)=1,Z44+1,Z44),"")</f>
        <v>135</v>
      </c>
      <c r="AA47" s="419" t="s">
        <v>1395</v>
      </c>
      <c r="AB47" s="420"/>
      <c r="AC47" s="417"/>
      <c r="AD47" s="418"/>
      <c r="AE47" s="51">
        <f>IFERROR(IF(VALUE(AE42)=1,AE44+1,AE44),"")</f>
        <v>140</v>
      </c>
      <c r="AF47" s="419" t="s">
        <v>1395</v>
      </c>
      <c r="AG47" s="420"/>
      <c r="AH47" s="417"/>
      <c r="AI47" s="418"/>
      <c r="AJ47" s="51">
        <f>IFERROR(IF(VALUE(AJ42)=1,AJ44+1,AJ44),"")</f>
        <v>145</v>
      </c>
      <c r="AK47" s="419" t="s">
        <v>1395</v>
      </c>
      <c r="AL47" s="420"/>
      <c r="AM47" s="417"/>
      <c r="AN47" s="418"/>
      <c r="AO47" s="51">
        <f>IFERROR(IF(VALUE(AO42)=1,AO44+1,AO44),"")</f>
        <v>150</v>
      </c>
      <c r="AP47" s="419" t="s">
        <v>1395</v>
      </c>
      <c r="AQ47" s="420"/>
      <c r="AR47" s="417"/>
      <c r="AS47" s="421"/>
      <c r="AT47" s="3"/>
      <c r="BG47" s="3"/>
    </row>
    <row r="48" spans="1:59" ht="14" hidden="1" customHeight="1">
      <c r="A48" s="1" t="str">
        <f>MID(VLOOKUP($E$39,定义list!$A$1:$D$25,4,FALSE),(COLUMN()-1)+(ROW(A48)-39)/3,1)</f>
        <v>1</v>
      </c>
      <c r="B48" s="27"/>
      <c r="C48" s="27"/>
      <c r="D48" s="27"/>
      <c r="E48" s="27"/>
      <c r="F48" s="27" t="str">
        <f>MID(VLOOKUP($E$39,定义list!$A$1:$D$25,4,FALSE),(COLUMN()-1)+(ROW(F48)-39)/3,1)</f>
        <v>1</v>
      </c>
      <c r="G48" s="27"/>
      <c r="H48" s="27"/>
      <c r="I48" s="27"/>
      <c r="J48" s="27"/>
      <c r="K48" s="27" t="str">
        <f>MID(VLOOKUP($E$39,定义list!$A$1:$D$25,4,FALSE),(COLUMN()-1)+(ROW(K48)-39)/3,1)</f>
        <v>1</v>
      </c>
      <c r="L48" s="27"/>
      <c r="M48" s="27"/>
      <c r="N48" s="27"/>
      <c r="O48" s="27"/>
      <c r="P48" s="27" t="str">
        <f>MID(VLOOKUP($E$39,定义list!$A$1:$D$25,4,FALSE),(COLUMN()-1)+(ROW(P48)-39)/3,1)</f>
        <v>1</v>
      </c>
      <c r="Q48" s="27"/>
      <c r="R48" s="27"/>
      <c r="S48" s="27"/>
      <c r="T48" s="27"/>
      <c r="U48" s="27" t="str">
        <f>MID(VLOOKUP($E$39,定义list!$A$1:$D$25,4,FALSE),(COLUMN()-1)+(ROW(U48)-39)/3,1)</f>
        <v>1</v>
      </c>
      <c r="V48" s="27"/>
      <c r="W48" s="27"/>
      <c r="X48" s="27"/>
      <c r="Y48" s="27"/>
      <c r="Z48" s="27" t="str">
        <f>MID(VLOOKUP($E$39,定义list!$A$1:$D$25,4,FALSE),(COLUMN()-1)+(ROW(Z48)-39)/3,1)</f>
        <v>1</v>
      </c>
      <c r="AA48" s="27"/>
      <c r="AB48" s="27"/>
      <c r="AC48" s="27"/>
      <c r="AD48" s="27"/>
      <c r="AE48" s="27" t="str">
        <f>MID(VLOOKUP($E$39,定义list!$A$1:$D$25,4,FALSE),(COLUMN()-1)+(ROW(AE48)-39)/3,1)</f>
        <v>1</v>
      </c>
      <c r="AF48" s="27"/>
      <c r="AG48" s="27"/>
      <c r="AH48" s="27"/>
      <c r="AI48" s="27"/>
      <c r="AJ48" s="27" t="str">
        <f>MID(VLOOKUP($E$39,定义list!$A$1:$D$25,4,FALSE),(COLUMN()-1)+(ROW(AJ48)-39)/3,1)</f>
        <v>1</v>
      </c>
      <c r="AK48" s="27"/>
      <c r="AL48" s="27"/>
      <c r="AM48" s="27"/>
      <c r="AN48" s="27"/>
      <c r="AO48" s="27" t="str">
        <f>MID(VLOOKUP($E$39,定义list!$A$1:$D$25,4,FALSE),(COLUMN()-1)+(ROW(AO48)-39)/3,1)</f>
        <v>1</v>
      </c>
      <c r="AP48" s="27"/>
      <c r="AQ48" s="27"/>
      <c r="AR48" s="27"/>
      <c r="AS48" s="32"/>
      <c r="AT48" s="3"/>
      <c r="BG48" s="3"/>
    </row>
    <row r="49" spans="1:59" ht="42" customHeight="1">
      <c r="A49" s="425" t="str">
        <f>IFERROR(IF(VALUE(A48)=1,VLOOKUP(A50,天赋词条列表!$A:$H,3,FALSE),""),"")</f>
        <v>+3%最大生命,+3%最大护盾</v>
      </c>
      <c r="B49" s="426"/>
      <c r="C49" s="426"/>
      <c r="D49" s="426"/>
      <c r="E49" s="427"/>
      <c r="F49" s="428" t="str">
        <f>IFERROR(IF(VALUE(F48)=1,VLOOKUP(F50,天赋词条列表!$A:$H,3,FALSE),""),"")</f>
        <v>+6%最大生命,+6%最大护盾</v>
      </c>
      <c r="G49" s="426"/>
      <c r="H49" s="426"/>
      <c r="I49" s="426"/>
      <c r="J49" s="427"/>
      <c r="K49" s="428" t="str">
        <f>IFERROR(IF(VALUE(K48)=1,VLOOKUP(K50,天赋词条列表!$A:$H,3,FALSE),""),"")</f>
        <v>+4%最大魔力</v>
      </c>
      <c r="L49" s="426"/>
      <c r="M49" s="426"/>
      <c r="N49" s="426"/>
      <c r="O49" s="427"/>
      <c r="P49" s="428" t="str">
        <f>IFERROR(IF(VALUE(P48)=1,VLOOKUP(P50,天赋词条列表!$A:$H,3,FALSE),""),"")</f>
        <v>+8%最大魔力</v>
      </c>
      <c r="Q49" s="426"/>
      <c r="R49" s="426"/>
      <c r="S49" s="426"/>
      <c r="T49" s="427"/>
      <c r="U49" s="428" t="str">
        <f>IFERROR(IF(VALUE(U48)=1,VLOOKUP(U50,天赋词条列表!$A:$H,3,FALSE),""),"")</f>
        <v>1.5%生命返还,1.5%护盾返还</v>
      </c>
      <c r="V49" s="426"/>
      <c r="W49" s="426"/>
      <c r="X49" s="426"/>
      <c r="Y49" s="427"/>
      <c r="Z49" s="428" t="str">
        <f>IFERROR(IF(VALUE(Z48)=1,VLOOKUP(Z50,天赋词条列表!$A:$H,3,FALSE),""),"")</f>
        <v>+3%生命返还,+3%护盾返还</v>
      </c>
      <c r="AA49" s="426"/>
      <c r="AB49" s="426"/>
      <c r="AC49" s="426"/>
      <c r="AD49" s="427"/>
      <c r="AE49" s="428" t="str">
        <f>IFERROR(IF(VALUE(AE48)=1,VLOOKUP(AE50,天赋词条列表!$A:$H,3,FALSE),""),"")</f>
        <v>+5力量,+5%火焰伤害</v>
      </c>
      <c r="AF49" s="426"/>
      <c r="AG49" s="426"/>
      <c r="AH49" s="426"/>
      <c r="AI49" s="427"/>
      <c r="AJ49" s="428" t="str">
        <f>IFERROR(IF(VALUE(AJ48)=1,VLOOKUP(AJ50,天赋词条列表!$A:$H,3,FALSE),""),"")</f>
        <v>+5%力量</v>
      </c>
      <c r="AK49" s="426"/>
      <c r="AL49" s="426"/>
      <c r="AM49" s="426"/>
      <c r="AN49" s="427"/>
      <c r="AO49" s="428" t="str">
        <f>IFERROR(IF(VALUE(AO48)=1,VLOOKUP(AO50,天赋词条列表!$A:$H,3,FALSE),""),"")</f>
        <v>+15%力量</v>
      </c>
      <c r="AP49" s="426"/>
      <c r="AQ49" s="426"/>
      <c r="AR49" s="426"/>
      <c r="AS49" s="429"/>
      <c r="AT49" s="3"/>
      <c r="BE49" s="25" t="str">
        <f>TEXT(A48*A50,"000")&amp;TEXT(D50,"0")&amp;TEXT(F48*F50,"000")&amp;TEXT(I50,"0")&amp;TEXT(K48*K50,"000")&amp;TEXT(N50,"0")&amp;TEXT(P48*P50,"000")&amp;TEXT(S50,"0")&amp;TEXT(U48*U50,"000")&amp;TEXT(X50,"0")&amp;TEXT(Z48*Z50,"000")&amp;TEXT(AC50,"0")&amp;TEXT(AE48*AE50,"000")&amp;TEXT(AH50,"0")&amp;TEXT(AJ48*AJ50,"000")&amp;TEXT(AM50,"0")&amp;TEXT(AO48*AO50,"000")&amp;TEXT(AR50,"0")</f>
        <v>112011601210126013101360141014601510</v>
      </c>
      <c r="BG49" s="3"/>
    </row>
    <row r="50" spans="1:59">
      <c r="A50" s="48">
        <f>IFERROR(IF(VALUE(A45)=1,A47+1,A47),"")</f>
        <v>112</v>
      </c>
      <c r="B50" s="419" t="s">
        <v>1395</v>
      </c>
      <c r="C50" s="420"/>
      <c r="D50" s="417"/>
      <c r="E50" s="418"/>
      <c r="F50" s="51">
        <f>IFERROR(IF(VALUE(F45)=1,F47+1,F47),"")</f>
        <v>116</v>
      </c>
      <c r="G50" s="419" t="s">
        <v>1395</v>
      </c>
      <c r="H50" s="420"/>
      <c r="I50" s="417"/>
      <c r="J50" s="418"/>
      <c r="K50" s="51">
        <f>IFERROR(IF(VALUE(K45)=1,K47+1,K47),"")</f>
        <v>121</v>
      </c>
      <c r="L50" s="419" t="s">
        <v>1395</v>
      </c>
      <c r="M50" s="420"/>
      <c r="N50" s="417"/>
      <c r="O50" s="418"/>
      <c r="P50" s="51">
        <f>IFERROR(IF(VALUE(P45)=1,P47+1,P47),"")</f>
        <v>126</v>
      </c>
      <c r="Q50" s="419" t="s">
        <v>1395</v>
      </c>
      <c r="R50" s="420"/>
      <c r="S50" s="417"/>
      <c r="T50" s="418"/>
      <c r="U50" s="51">
        <f>IFERROR(IF(VALUE(U45)=1,U47+1,U47),"")</f>
        <v>131</v>
      </c>
      <c r="V50" s="419" t="s">
        <v>1395</v>
      </c>
      <c r="W50" s="420"/>
      <c r="X50" s="417"/>
      <c r="Y50" s="418"/>
      <c r="Z50" s="51">
        <f>IFERROR(IF(VALUE(Z45)=1,Z47+1,Z47),"")</f>
        <v>136</v>
      </c>
      <c r="AA50" s="419" t="s">
        <v>1395</v>
      </c>
      <c r="AB50" s="420"/>
      <c r="AC50" s="417"/>
      <c r="AD50" s="418"/>
      <c r="AE50" s="51">
        <f>IFERROR(IF(VALUE(AE45)=1,AE47+1,AE47),"")</f>
        <v>141</v>
      </c>
      <c r="AF50" s="419" t="s">
        <v>1395</v>
      </c>
      <c r="AG50" s="420"/>
      <c r="AH50" s="417"/>
      <c r="AI50" s="418"/>
      <c r="AJ50" s="51">
        <f>IFERROR(IF(VALUE(AJ45)=1,AJ47+1,AJ47),"")</f>
        <v>146</v>
      </c>
      <c r="AK50" s="419" t="s">
        <v>1395</v>
      </c>
      <c r="AL50" s="420"/>
      <c r="AM50" s="417"/>
      <c r="AN50" s="418"/>
      <c r="AO50" s="51">
        <f>IFERROR(IF(VALUE(AO45)=1,AO47+1,AO47),"")</f>
        <v>151</v>
      </c>
      <c r="AP50" s="419" t="s">
        <v>1395</v>
      </c>
      <c r="AQ50" s="420"/>
      <c r="AR50" s="417"/>
      <c r="AS50" s="421"/>
      <c r="AT50" s="3"/>
      <c r="BG50" s="3"/>
    </row>
    <row r="51" spans="1:59" ht="14" hidden="1" customHeight="1">
      <c r="A51" s="1" t="str">
        <f>MID(VLOOKUP($E$39,定义list!$A$1:$D$25,4,FALSE),(COLUMN()-1)+(ROW(A51)-39)/3,1)</f>
        <v>0</v>
      </c>
      <c r="B51" s="27"/>
      <c r="C51" s="27"/>
      <c r="D51" s="27"/>
      <c r="E51" s="27"/>
      <c r="F51" s="27" t="str">
        <f>MID(VLOOKUP($E$39,定义list!$A$1:$D$25,4,FALSE),(COLUMN()-1)+(ROW(F51)-39)/3,1)</f>
        <v>1</v>
      </c>
      <c r="G51" s="27"/>
      <c r="H51" s="27"/>
      <c r="I51" s="27"/>
      <c r="J51" s="27"/>
      <c r="K51" s="27" t="str">
        <f>MID(VLOOKUP($E$39,定义list!$A$1:$D$25,4,FALSE),(COLUMN()-1)+(ROW(K51)-39)/3,1)</f>
        <v>1</v>
      </c>
      <c r="L51" s="27"/>
      <c r="M51" s="27"/>
      <c r="N51" s="27"/>
      <c r="O51" s="27"/>
      <c r="P51" s="27" t="str">
        <f>MID(VLOOKUP($E$39,定义list!$A$1:$D$25,4,FALSE),(COLUMN()-1)+(ROW(P51)-39)/3,1)</f>
        <v>1</v>
      </c>
      <c r="Q51" s="27"/>
      <c r="R51" s="27"/>
      <c r="S51" s="27"/>
      <c r="T51" s="27"/>
      <c r="U51" s="27" t="str">
        <f>MID(VLOOKUP($E$39,定义list!$A$1:$D$25,4,FALSE),(COLUMN()-1)+(ROW(U51)-39)/3,1)</f>
        <v>1</v>
      </c>
      <c r="V51" s="27"/>
      <c r="W51" s="27"/>
      <c r="X51" s="27"/>
      <c r="Y51" s="27"/>
      <c r="Z51" s="27" t="str">
        <f>MID(VLOOKUP($E$39,定义list!$A$1:$D$25,4,FALSE),(COLUMN()-1)+(ROW(Z51)-39)/3,1)</f>
        <v>1</v>
      </c>
      <c r="AA51" s="27"/>
      <c r="AB51" s="27"/>
      <c r="AC51" s="27"/>
      <c r="AD51" s="27"/>
      <c r="AE51" s="27" t="str">
        <f>MID(VLOOKUP($E$39,定义list!$A$1:$D$25,4,FALSE),(COLUMN()-1)+(ROW(AE51)-39)/3,1)</f>
        <v>1</v>
      </c>
      <c r="AF51" s="27"/>
      <c r="AG51" s="27"/>
      <c r="AH51" s="27"/>
      <c r="AI51" s="27"/>
      <c r="AJ51" s="27" t="str">
        <f>MID(VLOOKUP($E$39,定义list!$A$1:$D$25,4,FALSE),(COLUMN()-1)+(ROW(AJ51)-39)/3,1)</f>
        <v>1</v>
      </c>
      <c r="AK51" s="27"/>
      <c r="AL51" s="27"/>
      <c r="AM51" s="27"/>
      <c r="AN51" s="27"/>
      <c r="AO51" s="27" t="str">
        <f>MID(VLOOKUP($E$39,定义list!$A$1:$D$25,4,FALSE),(COLUMN()-1)+(ROW(AO51)-39)/3,1)</f>
        <v>1</v>
      </c>
      <c r="AP51" s="27"/>
      <c r="AQ51" s="27"/>
      <c r="AR51" s="27"/>
      <c r="AS51" s="32"/>
      <c r="AT51" s="3"/>
      <c r="BG51" s="3"/>
    </row>
    <row r="52" spans="1:59" ht="42" customHeight="1">
      <c r="A52" s="425" t="str">
        <f>IFERROR(IF(VALUE(A51)=1,VLOOKUP(A53,天赋词条列表!$A:$H,3,FALSE),""),"")</f>
        <v/>
      </c>
      <c r="B52" s="426"/>
      <c r="C52" s="426"/>
      <c r="D52" s="426"/>
      <c r="E52" s="427"/>
      <c r="F52" s="428" t="str">
        <f>IFERROR(IF(VALUE(F51)=1,VLOOKUP(F53,天赋词条列表!$A:$H,3,FALSE),""),"")</f>
        <v>4.5%投射物速度,+9%召唤物投射物速度</v>
      </c>
      <c r="G52" s="426"/>
      <c r="H52" s="426"/>
      <c r="I52" s="426"/>
      <c r="J52" s="427"/>
      <c r="K52" s="428" t="str">
        <f>IFERROR(IF(VALUE(K51)=1,VLOOKUP(K53,天赋词条列表!$A:$H,3,FALSE),""),"")</f>
        <v>+9%投射物速度,+18%召唤物投射物速度</v>
      </c>
      <c r="L52" s="426"/>
      <c r="M52" s="426"/>
      <c r="N52" s="426"/>
      <c r="O52" s="427"/>
      <c r="P52" s="428" t="str">
        <f>IFERROR(IF(VALUE(P51)=1,VLOOKUP(P53,天赋词条列表!$A:$H,3,FALSE),""),"")</f>
        <v>+3%最大生命</v>
      </c>
      <c r="Q52" s="426"/>
      <c r="R52" s="426"/>
      <c r="S52" s="426"/>
      <c r="T52" s="427"/>
      <c r="U52" s="428" t="str">
        <f>IFERROR(IF(VALUE(U51)=1,VLOOKUP(U53,天赋词条列表!$A:$H,3,FALSE),""),"")</f>
        <v>+4%火焰抗性,额外-100%受到点燃伤害,-100%受到点燃效果,召唤物免疫火焰伤害</v>
      </c>
      <c r="V52" s="426"/>
      <c r="W52" s="426"/>
      <c r="X52" s="426"/>
      <c r="Y52" s="427"/>
      <c r="Z52" s="428" t="str">
        <f>IFERROR(IF(VALUE(Z51)=1,VLOOKUP(Z53,天赋词条列表!$A:$H,3,FALSE),""),"")</f>
        <v>+10%坚韧祝福持续时间,拥有坚韧祝福时，1.5%元素抗性</v>
      </c>
      <c r="AA52" s="426"/>
      <c r="AB52" s="426"/>
      <c r="AC52" s="426"/>
      <c r="AD52" s="427"/>
      <c r="AE52" s="428" t="str">
        <f>IFERROR(IF(VALUE(AE51)=1,VLOOKUP(AE53,天赋词条列表!$A:$H,3,FALSE),""),"")</f>
        <v>+1坚韧祝福层数上限</v>
      </c>
      <c r="AF52" s="426"/>
      <c r="AG52" s="426"/>
      <c r="AH52" s="426"/>
      <c r="AI52" s="427"/>
      <c r="AJ52" s="428" t="str">
        <f>IFERROR(IF(VALUE(AJ51)=1,VLOOKUP(AJ53,天赋词条列表!$A:$H,3,FALSE),""),"")</f>
        <v>+20%火焰伤害</v>
      </c>
      <c r="AK52" s="426"/>
      <c r="AL52" s="426"/>
      <c r="AM52" s="426"/>
      <c r="AN52" s="427"/>
      <c r="AO52" s="428" t="str">
        <f>IFERROR(IF(VALUE(AO51)=1,VLOOKUP(AO53,天赋词条列表!$A:$H,3,FALSE),""),"")</f>
        <v>每6点力量，+1%火焰伤害</v>
      </c>
      <c r="AP52" s="426"/>
      <c r="AQ52" s="426"/>
      <c r="AR52" s="426"/>
      <c r="AS52" s="429"/>
      <c r="AT52" s="3"/>
      <c r="BE52" s="25" t="str">
        <f>TEXT(A51*A53,"000")&amp;TEXT(D53,"0")&amp;TEXT(F51*F53,"000")&amp;TEXT(I53,"0")&amp;TEXT(K51*K53,"000")&amp;TEXT(N53,"0")&amp;TEXT(P51*P53,"000")&amp;TEXT(S53,"0")&amp;TEXT(U51*U53,"000")&amp;TEXT(X53,"0")&amp;TEXT(Z51*Z53,"000")&amp;TEXT(AC53,"0")&amp;TEXT(AE51*AE53,"000")&amp;TEXT(AH53,"0")&amp;TEXT(AJ51*AJ53,"000")&amp;TEXT(AM53,"0")&amp;TEXT(AO51*AO53,"000")&amp;TEXT(AR53,"0")</f>
        <v>000011701220127013201370142014701520</v>
      </c>
      <c r="BG52" s="3"/>
    </row>
    <row r="53" spans="1:59">
      <c r="A53" s="48">
        <f>IFERROR(IF(VALUE(A48)=1,A50+1,A50),"")</f>
        <v>113</v>
      </c>
      <c r="B53" s="419" t="s">
        <v>1395</v>
      </c>
      <c r="C53" s="420"/>
      <c r="D53" s="417"/>
      <c r="E53" s="418"/>
      <c r="F53" s="51">
        <f>IFERROR(IF(VALUE(F48)=1,F50+1,F50),"")</f>
        <v>117</v>
      </c>
      <c r="G53" s="419" t="s">
        <v>1395</v>
      </c>
      <c r="H53" s="420"/>
      <c r="I53" s="417"/>
      <c r="J53" s="418"/>
      <c r="K53" s="51">
        <f>IFERROR(IF(VALUE(K48)=1,K50+1,K50),"")</f>
        <v>122</v>
      </c>
      <c r="L53" s="419" t="s">
        <v>1395</v>
      </c>
      <c r="M53" s="420"/>
      <c r="N53" s="417"/>
      <c r="O53" s="418"/>
      <c r="P53" s="51">
        <f>IFERROR(IF(VALUE(P48)=1,P50+1,P50),"")</f>
        <v>127</v>
      </c>
      <c r="Q53" s="419" t="s">
        <v>1395</v>
      </c>
      <c r="R53" s="420"/>
      <c r="S53" s="417"/>
      <c r="T53" s="418"/>
      <c r="U53" s="51">
        <f>IFERROR(IF(VALUE(U48)=1,U50+1,U50),"")</f>
        <v>132</v>
      </c>
      <c r="V53" s="419" t="s">
        <v>1395</v>
      </c>
      <c r="W53" s="420"/>
      <c r="X53" s="417"/>
      <c r="Y53" s="418"/>
      <c r="Z53" s="51">
        <f>IFERROR(IF(VALUE(Z48)=1,Z50+1,Z50),"")</f>
        <v>137</v>
      </c>
      <c r="AA53" s="419" t="s">
        <v>1395</v>
      </c>
      <c r="AB53" s="420"/>
      <c r="AC53" s="417"/>
      <c r="AD53" s="418"/>
      <c r="AE53" s="51">
        <f>IFERROR(IF(VALUE(AE48)=1,AE50+1,AE50),"")</f>
        <v>142</v>
      </c>
      <c r="AF53" s="419" t="s">
        <v>1395</v>
      </c>
      <c r="AG53" s="420"/>
      <c r="AH53" s="417"/>
      <c r="AI53" s="418"/>
      <c r="AJ53" s="51">
        <f>IFERROR(IF(VALUE(AJ48)=1,AJ50+1,AJ50),"")</f>
        <v>147</v>
      </c>
      <c r="AK53" s="419" t="s">
        <v>1395</v>
      </c>
      <c r="AL53" s="420"/>
      <c r="AM53" s="417"/>
      <c r="AN53" s="418"/>
      <c r="AO53" s="51">
        <f>IFERROR(IF(VALUE(AO48)=1,AO50+1,AO50),"")</f>
        <v>152</v>
      </c>
      <c r="AP53" s="419" t="s">
        <v>1395</v>
      </c>
      <c r="AQ53" s="420"/>
      <c r="AR53" s="417"/>
      <c r="AS53" s="421"/>
      <c r="AT53" s="3"/>
      <c r="BG53" s="3"/>
    </row>
    <row r="54" spans="1:59" ht="14" hidden="1" customHeight="1">
      <c r="A54" s="1" t="str">
        <f>MID(VLOOKUP($E$39,定义list!$A$1:$D$25,4,FALSE),(COLUMN()-1)+(ROW(A54)-39)/3,1)</f>
        <v>1</v>
      </c>
      <c r="B54" s="27"/>
      <c r="C54" s="27"/>
      <c r="D54" s="27"/>
      <c r="E54" s="27"/>
      <c r="F54" s="27" t="str">
        <f>MID(VLOOKUP($E$39,定义list!$A$1:$D$25,4,FALSE),(COLUMN()-1)+(ROW(F54)-39)/3,1)</f>
        <v>1</v>
      </c>
      <c r="G54" s="27"/>
      <c r="H54" s="27"/>
      <c r="I54" s="27"/>
      <c r="J54" s="27"/>
      <c r="K54" s="27" t="str">
        <f>MID(VLOOKUP($E$39,定义list!$A$1:$D$25,4,FALSE),(COLUMN()-1)+(ROW(K54)-39)/3,1)</f>
        <v>1</v>
      </c>
      <c r="L54" s="27"/>
      <c r="M54" s="27"/>
      <c r="N54" s="27"/>
      <c r="O54" s="27"/>
      <c r="P54" s="27" t="str">
        <f>MID(VLOOKUP($E$39,定义list!$A$1:$D$25,4,FALSE),(COLUMN()-1)+(ROW(P54)-39)/3,1)</f>
        <v>1</v>
      </c>
      <c r="Q54" s="27"/>
      <c r="R54" s="27"/>
      <c r="S54" s="27"/>
      <c r="T54" s="27"/>
      <c r="U54" s="27" t="str">
        <f>MID(VLOOKUP($E$39,定义list!$A$1:$D$25,4,FALSE),(COLUMN()-1)+(ROW(U54)-39)/3,1)</f>
        <v>1</v>
      </c>
      <c r="V54" s="27"/>
      <c r="W54" s="27"/>
      <c r="X54" s="27"/>
      <c r="Y54" s="27"/>
      <c r="Z54" s="27" t="str">
        <f>MID(VLOOKUP($E$39,定义list!$A$1:$D$25,4,FALSE),(COLUMN()-1)+(ROW(Z54)-39)/3,1)</f>
        <v>1</v>
      </c>
      <c r="AA54" s="27"/>
      <c r="AB54" s="27"/>
      <c r="AC54" s="27"/>
      <c r="AD54" s="27"/>
      <c r="AE54" s="27" t="str">
        <f>MID(VLOOKUP($E$39,定义list!$A$1:$D$25,4,FALSE),(COLUMN()-1)+(ROW(AE54)-39)/3,1)</f>
        <v>1</v>
      </c>
      <c r="AF54" s="27"/>
      <c r="AG54" s="27"/>
      <c r="AH54" s="27"/>
      <c r="AI54" s="27"/>
      <c r="AJ54" s="27" t="str">
        <f>MID(VLOOKUP($E$39,定义list!$A$1:$D$25,4,FALSE),(COLUMN()-1)+(ROW(AJ54)-39)/3,1)</f>
        <v>1</v>
      </c>
      <c r="AK54" s="27"/>
      <c r="AL54" s="27"/>
      <c r="AM54" s="27"/>
      <c r="AN54" s="27"/>
      <c r="AO54" s="27" t="str">
        <f>MID(VLOOKUP($E$39,定义list!$A$1:$D$25,4,FALSE),(COLUMN()-1)+(ROW(AO54)-39)/3,1)</f>
        <v>1</v>
      </c>
      <c r="AP54" s="27"/>
      <c r="AQ54" s="27"/>
      <c r="AR54" s="27"/>
      <c r="AS54" s="32"/>
      <c r="AT54" s="3"/>
      <c r="BG54" s="3"/>
    </row>
    <row r="55" spans="1:59" ht="42" customHeight="1">
      <c r="A55" s="425" t="str">
        <f>IFERROR(IF(VALUE(A54)=1,VLOOKUP(A56,天赋词条列表!$A:$H,3,FALSE),""),"")</f>
        <v>+9%范围伤害</v>
      </c>
      <c r="B55" s="426"/>
      <c r="C55" s="426"/>
      <c r="D55" s="426"/>
      <c r="E55" s="427"/>
      <c r="F55" s="428" t="str">
        <f>IFERROR(IF(VALUE(F54)=1,VLOOKUP(F56,天赋词条列表!$A:$H,3,FALSE),""),"")</f>
        <v>+18%范围伤害</v>
      </c>
      <c r="G55" s="426"/>
      <c r="H55" s="426"/>
      <c r="I55" s="426"/>
      <c r="J55" s="427"/>
      <c r="K55" s="428" t="str">
        <f>IFERROR(IF(VALUE(K54)=1,VLOOKUP(K56,天赋词条列表!$A:$H,3,FALSE),""),"")</f>
        <v>+7%护甲值</v>
      </c>
      <c r="L55" s="426"/>
      <c r="M55" s="426"/>
      <c r="N55" s="426"/>
      <c r="O55" s="427"/>
      <c r="P55" s="428" t="str">
        <f>IFERROR(IF(VALUE(P54)=1,VLOOKUP(P56,天赋词条列表!$A:$H,3,FALSE),""),"")</f>
        <v>+10%护甲值,2.5%元素抗性</v>
      </c>
      <c r="Q55" s="426"/>
      <c r="R55" s="426"/>
      <c r="S55" s="426"/>
      <c r="T55" s="427"/>
      <c r="U55" s="428" t="str">
        <f>IFERROR(IF(VALUE(U54)=1,VLOOKUP(U56,天赋词条列表!$A:$H,3,FALSE),""),"")</f>
        <v>+7%技能范围</v>
      </c>
      <c r="V55" s="426"/>
      <c r="W55" s="426"/>
      <c r="X55" s="426"/>
      <c r="Y55" s="427"/>
      <c r="Z55" s="428" t="str">
        <f>IFERROR(IF(VALUE(Z54)=1,VLOOKUP(Z56,天赋词条列表!$A:$H,3,FALSE),""),"")</f>
        <v>+14%技能范围</v>
      </c>
      <c r="AA55" s="426"/>
      <c r="AB55" s="426"/>
      <c r="AC55" s="426"/>
      <c r="AD55" s="427"/>
      <c r="AE55" s="428" t="str">
        <f>IFERROR(IF(VALUE(AE54)=1,VLOOKUP(AE56,天赋词条列表!$A:$H,3,FALSE),""),"")</f>
        <v>+9%范围伤害</v>
      </c>
      <c r="AF55" s="426"/>
      <c r="AG55" s="426"/>
      <c r="AH55" s="426"/>
      <c r="AI55" s="427"/>
      <c r="AJ55" s="428" t="str">
        <f>IFERROR(IF(VALUE(AJ54)=1,VLOOKUP(AJ56,天赋词条列表!$A:$H,3,FALSE),""),"")</f>
        <v>+9%范围伤害</v>
      </c>
      <c r="AK55" s="426"/>
      <c r="AL55" s="426"/>
      <c r="AM55" s="426"/>
      <c r="AN55" s="427"/>
      <c r="AO55" s="428" t="str">
        <f>IFERROR(IF(VALUE(AO54)=1,VLOOKUP(AO56,天赋词条列表!$A:$H,3,FALSE),""),"")</f>
        <v>如果近2秒内没有使用核心技能，+40%技能范围</v>
      </c>
      <c r="AP55" s="426"/>
      <c r="AQ55" s="426"/>
      <c r="AR55" s="426"/>
      <c r="AS55" s="429"/>
      <c r="AT55" s="3"/>
      <c r="BE55" s="25" t="str">
        <f>TEXT(A54*A56,"000")&amp;TEXT(D56,"0")&amp;TEXT(F54*F56,"000")&amp;TEXT(I56,"0")&amp;TEXT(K54*K56,"000")&amp;TEXT(N56,"0")&amp;TEXT(P54*P56,"000")&amp;TEXT(S56,"0")&amp;TEXT(U54*U56,"000")&amp;TEXT(X56,"0")&amp;TEXT(Z54*Z56,"000")&amp;TEXT(AC56,"0")&amp;TEXT(AE54*AE56,"000")&amp;TEXT(AH56,"0")&amp;TEXT(AJ54*AJ56,"000")&amp;TEXT(AM56,"0")&amp;TEXT(AO54*AO56,"000")&amp;TEXT(AR56,"0")</f>
        <v>113011801230128013301380143014801530</v>
      </c>
      <c r="BG55" s="3"/>
    </row>
    <row r="56" spans="1:59" ht="14.5" thickBot="1">
      <c r="A56" s="49">
        <f>IFERROR(IF(VALUE(A51)=1,A53+1,A53),"")</f>
        <v>113</v>
      </c>
      <c r="B56" s="414" t="s">
        <v>1395</v>
      </c>
      <c r="C56" s="415"/>
      <c r="D56" s="412"/>
      <c r="E56" s="413"/>
      <c r="F56" s="50">
        <f>IFERROR(IF(VALUE(F51)=1,F53+1,F53),"")</f>
        <v>118</v>
      </c>
      <c r="G56" s="414" t="s">
        <v>1395</v>
      </c>
      <c r="H56" s="415"/>
      <c r="I56" s="412"/>
      <c r="J56" s="413"/>
      <c r="K56" s="50">
        <f>IFERROR(IF(VALUE(K51)=1,K53+1,K53),"")</f>
        <v>123</v>
      </c>
      <c r="L56" s="414" t="s">
        <v>1395</v>
      </c>
      <c r="M56" s="415"/>
      <c r="N56" s="412"/>
      <c r="O56" s="413"/>
      <c r="P56" s="50">
        <f>IFERROR(IF(VALUE(P51)=1,P53+1,P53),"")</f>
        <v>128</v>
      </c>
      <c r="Q56" s="414" t="s">
        <v>1395</v>
      </c>
      <c r="R56" s="415"/>
      <c r="S56" s="412"/>
      <c r="T56" s="413"/>
      <c r="U56" s="50">
        <f>IFERROR(IF(VALUE(U51)=1,U53+1,U53),"")</f>
        <v>133</v>
      </c>
      <c r="V56" s="414" t="s">
        <v>1395</v>
      </c>
      <c r="W56" s="415"/>
      <c r="X56" s="412"/>
      <c r="Y56" s="413"/>
      <c r="Z56" s="50">
        <f>IFERROR(IF(VALUE(Z51)=1,Z53+1,Z53),"")</f>
        <v>138</v>
      </c>
      <c r="AA56" s="414" t="s">
        <v>1395</v>
      </c>
      <c r="AB56" s="415"/>
      <c r="AC56" s="412"/>
      <c r="AD56" s="413"/>
      <c r="AE56" s="50">
        <f>IFERROR(IF(VALUE(AE51)=1,AE53+1,AE53),"")</f>
        <v>143</v>
      </c>
      <c r="AF56" s="414" t="s">
        <v>1395</v>
      </c>
      <c r="AG56" s="415"/>
      <c r="AH56" s="412"/>
      <c r="AI56" s="413"/>
      <c r="AJ56" s="50">
        <f>IFERROR(IF(VALUE(AJ51)=1,AJ53+1,AJ53),"")</f>
        <v>148</v>
      </c>
      <c r="AK56" s="414" t="s">
        <v>1395</v>
      </c>
      <c r="AL56" s="415"/>
      <c r="AM56" s="412"/>
      <c r="AN56" s="413"/>
      <c r="AO56" s="50">
        <f>IFERROR(IF(VALUE(AO51)=1,AO53+1,AO53),"")</f>
        <v>153</v>
      </c>
      <c r="AP56" s="414" t="s">
        <v>1395</v>
      </c>
      <c r="AQ56" s="415"/>
      <c r="AR56" s="412"/>
      <c r="AS56" s="416"/>
      <c r="AT56" s="3"/>
      <c r="BG56" s="3"/>
    </row>
  </sheetData>
  <sheetProtection algorithmName="SHA-512" hashValue="CX+TpwQzoNEYIOns0VWJxyNXajteVe9dmIzuGsaM7ltX1vYQsR3/fARyDvt/X4OHgJmyzL23ut2G9btJ0GzLLA==" saltValue="Jthk0An5o7Di7Pt4jMTbHA==" spinCount="100000" sheet="1" objects="1" scenarios="1"/>
  <mergeCells count="411">
    <mergeCell ref="A1:D1"/>
    <mergeCell ref="E1:H1"/>
    <mergeCell ref="U5:Y5"/>
    <mergeCell ref="Z5:AD5"/>
    <mergeCell ref="AE5:AI5"/>
    <mergeCell ref="AJ5:AN5"/>
    <mergeCell ref="AO5:AS5"/>
    <mergeCell ref="A8:E8"/>
    <mergeCell ref="F8:J8"/>
    <mergeCell ref="K8:O8"/>
    <mergeCell ref="P8:T8"/>
    <mergeCell ref="U8:Y8"/>
    <mergeCell ref="AP6:AQ6"/>
    <mergeCell ref="AR6:AS6"/>
    <mergeCell ref="AC6:AD6"/>
    <mergeCell ref="AF6:AG6"/>
    <mergeCell ref="AH6:AI6"/>
    <mergeCell ref="AK6:AL6"/>
    <mergeCell ref="AM6:AN6"/>
    <mergeCell ref="AO8:AS8"/>
    <mergeCell ref="F14:J14"/>
    <mergeCell ref="K14:O14"/>
    <mergeCell ref="P14:T14"/>
    <mergeCell ref="U14:Y14"/>
    <mergeCell ref="Z14:AD14"/>
    <mergeCell ref="AE14:AI14"/>
    <mergeCell ref="Z8:AD8"/>
    <mergeCell ref="AE8:AI8"/>
    <mergeCell ref="AJ8:AN8"/>
    <mergeCell ref="F11:J11"/>
    <mergeCell ref="K11:O11"/>
    <mergeCell ref="P11:T11"/>
    <mergeCell ref="U11:Y11"/>
    <mergeCell ref="Z11:AD11"/>
    <mergeCell ref="AK9:AL9"/>
    <mergeCell ref="AM9:AN9"/>
    <mergeCell ref="X12:Y12"/>
    <mergeCell ref="AA12:AB12"/>
    <mergeCell ref="AC12:AD12"/>
    <mergeCell ref="AO17:AS17"/>
    <mergeCell ref="B6:C6"/>
    <mergeCell ref="D6:E6"/>
    <mergeCell ref="A5:E5"/>
    <mergeCell ref="F5:J5"/>
    <mergeCell ref="P5:T5"/>
    <mergeCell ref="K5:O5"/>
    <mergeCell ref="G6:H6"/>
    <mergeCell ref="I6:J6"/>
    <mergeCell ref="L6:M6"/>
    <mergeCell ref="AJ14:AN14"/>
    <mergeCell ref="AO14:AS14"/>
    <mergeCell ref="A17:E17"/>
    <mergeCell ref="F17:J17"/>
    <mergeCell ref="K17:O17"/>
    <mergeCell ref="P17:T17"/>
    <mergeCell ref="U17:Y17"/>
    <mergeCell ref="Z17:AD17"/>
    <mergeCell ref="AE17:AI17"/>
    <mergeCell ref="AJ17:AN17"/>
    <mergeCell ref="AE11:AI11"/>
    <mergeCell ref="AJ11:AN11"/>
    <mergeCell ref="AO11:AS11"/>
    <mergeCell ref="A14:E14"/>
    <mergeCell ref="B9:C9"/>
    <mergeCell ref="D9:E9"/>
    <mergeCell ref="G9:H9"/>
    <mergeCell ref="I9:J9"/>
    <mergeCell ref="L9:M9"/>
    <mergeCell ref="N9:O9"/>
    <mergeCell ref="Q9:R9"/>
    <mergeCell ref="S9:T9"/>
    <mergeCell ref="AA6:AB6"/>
    <mergeCell ref="N6:O6"/>
    <mergeCell ref="Q6:R6"/>
    <mergeCell ref="S6:T6"/>
    <mergeCell ref="V6:W6"/>
    <mergeCell ref="X6:Y6"/>
    <mergeCell ref="AP9:AQ9"/>
    <mergeCell ref="AR9:AS9"/>
    <mergeCell ref="B12:C12"/>
    <mergeCell ref="D12:E12"/>
    <mergeCell ref="G12:H12"/>
    <mergeCell ref="I12:J12"/>
    <mergeCell ref="L12:M12"/>
    <mergeCell ref="N12:O12"/>
    <mergeCell ref="V9:W9"/>
    <mergeCell ref="X9:Y9"/>
    <mergeCell ref="AA9:AB9"/>
    <mergeCell ref="AC9:AD9"/>
    <mergeCell ref="AF9:AG9"/>
    <mergeCell ref="AH9:AI9"/>
    <mergeCell ref="A11:E11"/>
    <mergeCell ref="AF12:AG12"/>
    <mergeCell ref="AH12:AI12"/>
    <mergeCell ref="AK12:AL12"/>
    <mergeCell ref="AM12:AN12"/>
    <mergeCell ref="AP12:AQ12"/>
    <mergeCell ref="AR12:AS12"/>
    <mergeCell ref="Q12:R12"/>
    <mergeCell ref="S12:T12"/>
    <mergeCell ref="V12:W12"/>
    <mergeCell ref="AM15:AN15"/>
    <mergeCell ref="AP15:AQ15"/>
    <mergeCell ref="AR15:AS15"/>
    <mergeCell ref="Q15:R15"/>
    <mergeCell ref="S15:T15"/>
    <mergeCell ref="V15:W15"/>
    <mergeCell ref="X15:Y15"/>
    <mergeCell ref="AA15:AB15"/>
    <mergeCell ref="AC15:AD15"/>
    <mergeCell ref="B18:C18"/>
    <mergeCell ref="D18:E18"/>
    <mergeCell ref="G18:H18"/>
    <mergeCell ref="I18:J18"/>
    <mergeCell ref="L18:M18"/>
    <mergeCell ref="N18:O18"/>
    <mergeCell ref="AF15:AG15"/>
    <mergeCell ref="AH15:AI15"/>
    <mergeCell ref="AK15:AL15"/>
    <mergeCell ref="B15:C15"/>
    <mergeCell ref="D15:E15"/>
    <mergeCell ref="G15:H15"/>
    <mergeCell ref="I15:J15"/>
    <mergeCell ref="L15:M15"/>
    <mergeCell ref="N15:O15"/>
    <mergeCell ref="AF18:AG18"/>
    <mergeCell ref="AH18:AI18"/>
    <mergeCell ref="AK18:AL18"/>
    <mergeCell ref="AM18:AN18"/>
    <mergeCell ref="AP18:AQ18"/>
    <mergeCell ref="AR18:AS18"/>
    <mergeCell ref="Q18:R18"/>
    <mergeCell ref="S18:T18"/>
    <mergeCell ref="V18:W18"/>
    <mergeCell ref="X18:Y18"/>
    <mergeCell ref="AA18:AB18"/>
    <mergeCell ref="AC18:AD18"/>
    <mergeCell ref="A20:D20"/>
    <mergeCell ref="E20:H20"/>
    <mergeCell ref="A24:E24"/>
    <mergeCell ref="F24:J24"/>
    <mergeCell ref="K24:O24"/>
    <mergeCell ref="P24:T24"/>
    <mergeCell ref="U24:Y24"/>
    <mergeCell ref="Z24:AD24"/>
    <mergeCell ref="AE24:AI24"/>
    <mergeCell ref="AJ24:AN24"/>
    <mergeCell ref="AO24:AS24"/>
    <mergeCell ref="B25:C25"/>
    <mergeCell ref="D25:E25"/>
    <mergeCell ref="G25:H25"/>
    <mergeCell ref="I25:J25"/>
    <mergeCell ref="L25:M25"/>
    <mergeCell ref="N25:O25"/>
    <mergeCell ref="Q25:R25"/>
    <mergeCell ref="S25:T25"/>
    <mergeCell ref="V25:W25"/>
    <mergeCell ref="X25:Y25"/>
    <mergeCell ref="AA25:AB25"/>
    <mergeCell ref="AC25:AD25"/>
    <mergeCell ref="AF25:AG25"/>
    <mergeCell ref="AH25:AI25"/>
    <mergeCell ref="AK25:AL25"/>
    <mergeCell ref="AM25:AN25"/>
    <mergeCell ref="AP25:AQ25"/>
    <mergeCell ref="AR25:AS25"/>
    <mergeCell ref="A27:E27"/>
    <mergeCell ref="F27:J27"/>
    <mergeCell ref="K27:O27"/>
    <mergeCell ref="P27:T27"/>
    <mergeCell ref="U27:Y27"/>
    <mergeCell ref="Z27:AD27"/>
    <mergeCell ref="AE27:AI27"/>
    <mergeCell ref="AJ27:AN27"/>
    <mergeCell ref="AO27:AS27"/>
    <mergeCell ref="B28:C28"/>
    <mergeCell ref="D28:E28"/>
    <mergeCell ref="G28:H28"/>
    <mergeCell ref="I28:J28"/>
    <mergeCell ref="L28:M28"/>
    <mergeCell ref="N28:O28"/>
    <mergeCell ref="Q28:R28"/>
    <mergeCell ref="S28:T28"/>
    <mergeCell ref="V28:W28"/>
    <mergeCell ref="X28:Y28"/>
    <mergeCell ref="AA28:AB28"/>
    <mergeCell ref="AC28:AD28"/>
    <mergeCell ref="AF28:AG28"/>
    <mergeCell ref="AH28:AI28"/>
    <mergeCell ref="AK28:AL28"/>
    <mergeCell ref="AM28:AN28"/>
    <mergeCell ref="AP28:AQ28"/>
    <mergeCell ref="AR28:AS28"/>
    <mergeCell ref="A30:E30"/>
    <mergeCell ref="F30:J30"/>
    <mergeCell ref="K30:O30"/>
    <mergeCell ref="P30:T30"/>
    <mergeCell ref="U30:Y30"/>
    <mergeCell ref="Z30:AD30"/>
    <mergeCell ref="AE30:AI30"/>
    <mergeCell ref="AJ30:AN30"/>
    <mergeCell ref="AO30:AS30"/>
    <mergeCell ref="B31:C31"/>
    <mergeCell ref="D31:E31"/>
    <mergeCell ref="G31:H31"/>
    <mergeCell ref="I31:J31"/>
    <mergeCell ref="L31:M31"/>
    <mergeCell ref="N31:O31"/>
    <mergeCell ref="Q31:R31"/>
    <mergeCell ref="S31:T31"/>
    <mergeCell ref="V31:W31"/>
    <mergeCell ref="X31:Y31"/>
    <mergeCell ref="AA31:AB31"/>
    <mergeCell ref="AC31:AD31"/>
    <mergeCell ref="AF31:AG31"/>
    <mergeCell ref="AH31:AI31"/>
    <mergeCell ref="AK31:AL31"/>
    <mergeCell ref="AM31:AN31"/>
    <mergeCell ref="AP31:AQ31"/>
    <mergeCell ref="AR31:AS31"/>
    <mergeCell ref="A33:E33"/>
    <mergeCell ref="F33:J33"/>
    <mergeCell ref="K33:O33"/>
    <mergeCell ref="P33:T33"/>
    <mergeCell ref="U33:Y33"/>
    <mergeCell ref="Z33:AD33"/>
    <mergeCell ref="AE33:AI33"/>
    <mergeCell ref="AJ33:AN33"/>
    <mergeCell ref="AO33:AS33"/>
    <mergeCell ref="B34:C34"/>
    <mergeCell ref="D34:E34"/>
    <mergeCell ref="G34:H34"/>
    <mergeCell ref="I34:J34"/>
    <mergeCell ref="L34:M34"/>
    <mergeCell ref="N34:O34"/>
    <mergeCell ref="Q34:R34"/>
    <mergeCell ref="S34:T34"/>
    <mergeCell ref="V34:W34"/>
    <mergeCell ref="X34:Y34"/>
    <mergeCell ref="AA34:AB34"/>
    <mergeCell ref="AC34:AD34"/>
    <mergeCell ref="AF34:AG34"/>
    <mergeCell ref="AH34:AI34"/>
    <mergeCell ref="AK34:AL34"/>
    <mergeCell ref="AM34:AN34"/>
    <mergeCell ref="AP34:AQ34"/>
    <mergeCell ref="AR34:AS34"/>
    <mergeCell ref="A36:E36"/>
    <mergeCell ref="F36:J36"/>
    <mergeCell ref="K36:O36"/>
    <mergeCell ref="P36:T36"/>
    <mergeCell ref="U36:Y36"/>
    <mergeCell ref="Z36:AD36"/>
    <mergeCell ref="AE36:AI36"/>
    <mergeCell ref="AJ36:AN36"/>
    <mergeCell ref="AO36:AS36"/>
    <mergeCell ref="B37:C37"/>
    <mergeCell ref="D37:E37"/>
    <mergeCell ref="G37:H37"/>
    <mergeCell ref="I37:J37"/>
    <mergeCell ref="L37:M37"/>
    <mergeCell ref="N37:O37"/>
    <mergeCell ref="Q37:R37"/>
    <mergeCell ref="S37:T37"/>
    <mergeCell ref="V37:W37"/>
    <mergeCell ref="AJ43:AN43"/>
    <mergeCell ref="AO43:AS43"/>
    <mergeCell ref="X37:Y37"/>
    <mergeCell ref="AA37:AB37"/>
    <mergeCell ref="AC37:AD37"/>
    <mergeCell ref="AF37:AG37"/>
    <mergeCell ref="AH37:AI37"/>
    <mergeCell ref="AK37:AL37"/>
    <mergeCell ref="AM37:AN37"/>
    <mergeCell ref="AP37:AQ37"/>
    <mergeCell ref="AR37:AS37"/>
    <mergeCell ref="U46:Y46"/>
    <mergeCell ref="Z46:AD46"/>
    <mergeCell ref="AE46:AI46"/>
    <mergeCell ref="AJ46:AN46"/>
    <mergeCell ref="AO46:AS46"/>
    <mergeCell ref="A46:E46"/>
    <mergeCell ref="F46:J46"/>
    <mergeCell ref="K46:O46"/>
    <mergeCell ref="P46:T46"/>
    <mergeCell ref="U49:Y49"/>
    <mergeCell ref="Z49:AD49"/>
    <mergeCell ref="AE49:AI49"/>
    <mergeCell ref="AJ49:AN49"/>
    <mergeCell ref="AO49:AS49"/>
    <mergeCell ref="A49:E49"/>
    <mergeCell ref="F49:J49"/>
    <mergeCell ref="K49:O49"/>
    <mergeCell ref="P49:T49"/>
    <mergeCell ref="U52:Y52"/>
    <mergeCell ref="Z52:AD52"/>
    <mergeCell ref="AE52:AI52"/>
    <mergeCell ref="AJ52:AN52"/>
    <mergeCell ref="AO52:AS52"/>
    <mergeCell ref="A52:E52"/>
    <mergeCell ref="F52:J52"/>
    <mergeCell ref="K52:O52"/>
    <mergeCell ref="P52:T52"/>
    <mergeCell ref="U55:Y55"/>
    <mergeCell ref="Z55:AD55"/>
    <mergeCell ref="AE55:AI55"/>
    <mergeCell ref="AJ55:AN55"/>
    <mergeCell ref="AO55:AS55"/>
    <mergeCell ref="A55:E55"/>
    <mergeCell ref="F55:J55"/>
    <mergeCell ref="K55:O55"/>
    <mergeCell ref="P55:T55"/>
    <mergeCell ref="A39:D39"/>
    <mergeCell ref="E39:H39"/>
    <mergeCell ref="A43:E43"/>
    <mergeCell ref="F43:J43"/>
    <mergeCell ref="K43:O43"/>
    <mergeCell ref="P43:T43"/>
    <mergeCell ref="U43:Y43"/>
    <mergeCell ref="Z43:AD43"/>
    <mergeCell ref="AE43:AI43"/>
    <mergeCell ref="B44:C44"/>
    <mergeCell ref="D44:E44"/>
    <mergeCell ref="G44:H44"/>
    <mergeCell ref="I44:J44"/>
    <mergeCell ref="L44:M44"/>
    <mergeCell ref="N44:O44"/>
    <mergeCell ref="Q44:R44"/>
    <mergeCell ref="S44:T44"/>
    <mergeCell ref="V44:W44"/>
    <mergeCell ref="X44:Y44"/>
    <mergeCell ref="AA44:AB44"/>
    <mergeCell ref="AC44:AD44"/>
    <mergeCell ref="AF44:AG44"/>
    <mergeCell ref="AH44:AI44"/>
    <mergeCell ref="AK44:AL44"/>
    <mergeCell ref="AM44:AN44"/>
    <mergeCell ref="AP44:AQ44"/>
    <mergeCell ref="AR44:AS44"/>
    <mergeCell ref="B47:C47"/>
    <mergeCell ref="D47:E47"/>
    <mergeCell ref="G47:H47"/>
    <mergeCell ref="I47:J47"/>
    <mergeCell ref="L47:M47"/>
    <mergeCell ref="N47:O47"/>
    <mergeCell ref="Q47:R47"/>
    <mergeCell ref="S47:T47"/>
    <mergeCell ref="V47:W47"/>
    <mergeCell ref="X47:Y47"/>
    <mergeCell ref="AA47:AB47"/>
    <mergeCell ref="AC47:AD47"/>
    <mergeCell ref="AF47:AG47"/>
    <mergeCell ref="AH47:AI47"/>
    <mergeCell ref="AK47:AL47"/>
    <mergeCell ref="AM47:AN47"/>
    <mergeCell ref="AP47:AQ47"/>
    <mergeCell ref="AR47:AS47"/>
    <mergeCell ref="B50:C50"/>
    <mergeCell ref="D50:E50"/>
    <mergeCell ref="G50:H50"/>
    <mergeCell ref="I50:J50"/>
    <mergeCell ref="L50:M50"/>
    <mergeCell ref="N50:O50"/>
    <mergeCell ref="Q50:R50"/>
    <mergeCell ref="S50:T50"/>
    <mergeCell ref="V50:W50"/>
    <mergeCell ref="X50:Y50"/>
    <mergeCell ref="AA50:AB50"/>
    <mergeCell ref="AC50:AD50"/>
    <mergeCell ref="AF50:AG50"/>
    <mergeCell ref="AH50:AI50"/>
    <mergeCell ref="AK50:AL50"/>
    <mergeCell ref="AM50:AN50"/>
    <mergeCell ref="AP50:AQ50"/>
    <mergeCell ref="AR50:AS50"/>
    <mergeCell ref="B53:C53"/>
    <mergeCell ref="D53:E53"/>
    <mergeCell ref="G53:H53"/>
    <mergeCell ref="I53:J53"/>
    <mergeCell ref="L53:M53"/>
    <mergeCell ref="N53:O53"/>
    <mergeCell ref="Q53:R53"/>
    <mergeCell ref="S53:T53"/>
    <mergeCell ref="V53:W53"/>
    <mergeCell ref="X53:Y53"/>
    <mergeCell ref="AA53:AB53"/>
    <mergeCell ref="AC53:AD53"/>
    <mergeCell ref="AF53:AG53"/>
    <mergeCell ref="AH53:AI53"/>
    <mergeCell ref="AK53:AL53"/>
    <mergeCell ref="AM53:AN53"/>
    <mergeCell ref="AP53:AQ53"/>
    <mergeCell ref="AR53:AS53"/>
    <mergeCell ref="B56:C56"/>
    <mergeCell ref="D56:E56"/>
    <mergeCell ref="G56:H56"/>
    <mergeCell ref="I56:J56"/>
    <mergeCell ref="L56:M56"/>
    <mergeCell ref="N56:O56"/>
    <mergeCell ref="Q56:R56"/>
    <mergeCell ref="S56:T56"/>
    <mergeCell ref="V56:W56"/>
    <mergeCell ref="X56:Y56"/>
    <mergeCell ref="AA56:AB56"/>
    <mergeCell ref="AC56:AD56"/>
    <mergeCell ref="AF56:AG56"/>
    <mergeCell ref="AH56:AI56"/>
    <mergeCell ref="AK56:AL56"/>
    <mergeCell ref="AM56:AN56"/>
    <mergeCell ref="AP56:AQ56"/>
    <mergeCell ref="AR56:AS56"/>
  </mergeCells>
  <phoneticPr fontId="1" type="noConversion"/>
  <conditionalFormatting sqref="A5:AS5 A8:AS8 A11:AS11 A14:AS14 A17:AS17">
    <cfRule type="expression" dxfId="65" priority="5">
      <formula>A5=""</formula>
    </cfRule>
  </conditionalFormatting>
  <conditionalFormatting sqref="A24:AS24 A27:AS27 A30:AS30 A33:AS33 A36:AS36">
    <cfRule type="expression" dxfId="64" priority="2">
      <formula>A24=""</formula>
    </cfRule>
  </conditionalFormatting>
  <conditionalFormatting sqref="A43:AS43 A46:AS46 A49:AS49 A52:AS52 A55:AS55">
    <cfRule type="expression" dxfId="63" priority="1">
      <formula>A43=""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定义list!$A$2:$A$25</xm:f>
          </x14:formula1>
          <xm:sqref>E1 E20 E39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79998168889431442"/>
  </sheetPr>
  <dimension ref="B1:AD71"/>
  <sheetViews>
    <sheetView zoomScale="115" zoomScaleNormal="115" workbookViewId="0"/>
  </sheetViews>
  <sheetFormatPr defaultRowHeight="14"/>
  <cols>
    <col min="1" max="1" width="3.453125" customWidth="1"/>
    <col min="2" max="2" width="11.08984375" customWidth="1"/>
    <col min="3" max="3" width="5.453125" customWidth="1"/>
    <col min="4" max="4" width="30.6328125" customWidth="1"/>
    <col min="7" max="7" width="4.26953125" customWidth="1"/>
    <col min="8" max="9" width="4.26953125" style="3" customWidth="1"/>
    <col min="10" max="10" width="12.81640625" customWidth="1"/>
    <col min="11" max="11" width="51.26953125" style="3" customWidth="1"/>
    <col min="12" max="12" width="4.1796875" style="25" hidden="1" customWidth="1"/>
    <col min="13" max="13" width="3.7265625" style="3" customWidth="1"/>
    <col min="14" max="14" width="3.26953125" style="3" customWidth="1"/>
    <col min="15" max="24" width="8.7265625" style="3" customWidth="1"/>
    <col min="25" max="26" width="8.7265625" style="3"/>
    <col min="27" max="30" width="8.7265625" style="25" hidden="1" customWidth="1"/>
  </cols>
  <sheetData>
    <row r="1" spans="2:30" ht="14.5" thickBot="1">
      <c r="B1" s="25" t="s">
        <v>1699</v>
      </c>
      <c r="D1" s="45" t="s">
        <v>1735</v>
      </c>
      <c r="E1" s="64" t="s">
        <v>1738</v>
      </c>
      <c r="J1" s="25" t="s">
        <v>1700</v>
      </c>
      <c r="AB1" s="25" t="s">
        <v>1698</v>
      </c>
    </row>
    <row r="2" spans="2:30" s="3" customFormat="1" ht="14.5" thickBot="1">
      <c r="B2" s="39" t="s">
        <v>1647</v>
      </c>
      <c r="C2" s="43"/>
      <c r="D2" s="43"/>
      <c r="E2" s="43"/>
      <c r="F2" s="44"/>
      <c r="G2"/>
      <c r="J2" s="73" t="s">
        <v>1706</v>
      </c>
      <c r="K2" s="76" t="s">
        <v>1705</v>
      </c>
      <c r="L2" s="34" t="s">
        <v>3646</v>
      </c>
      <c r="AA2" s="25" t="s">
        <v>3646</v>
      </c>
      <c r="AB2" s="25" t="s">
        <v>4011</v>
      </c>
      <c r="AC2" s="25" t="s">
        <v>4012</v>
      </c>
      <c r="AD2" s="25" t="s">
        <v>4010</v>
      </c>
    </row>
    <row r="3" spans="2:30">
      <c r="B3" s="37" t="s">
        <v>1646</v>
      </c>
      <c r="C3" s="46" t="s">
        <v>1395</v>
      </c>
      <c r="D3" s="46" t="s">
        <v>1639</v>
      </c>
      <c r="E3" s="46" t="s">
        <v>1643</v>
      </c>
      <c r="F3" s="38" t="s">
        <v>1642</v>
      </c>
      <c r="J3" s="41" t="s">
        <v>1710</v>
      </c>
      <c r="K3" s="77"/>
      <c r="L3" s="25" t="str">
        <f>IFERROR(VLOOKUP(K3,定义list!J:K,2,FALSE),"")</f>
        <v/>
      </c>
    </row>
    <row r="4" spans="2:30" ht="14.5" thickBot="1">
      <c r="B4" s="80" t="s">
        <v>1645</v>
      </c>
      <c r="C4" s="58">
        <f>(B4="卓越")*40+(B4="至臻")*50</f>
        <v>50</v>
      </c>
      <c r="D4" s="65"/>
      <c r="E4" s="59" t="e">
        <f t="array" ref="E4">VALUE(INDEX(追忆词条列表!F$196:F$225, MATCH(1, (追忆词条列表!D$196:D$225=D4)*(追忆词条列表!H$196:H$225=B4), 0)))</f>
        <v>#N/A</v>
      </c>
      <c r="F4" s="66"/>
      <c r="J4" s="74" t="s">
        <v>379</v>
      </c>
      <c r="K4" s="77"/>
      <c r="L4" s="25" t="str">
        <f>IFERROR(VLOOKUP(K4,定义list!J:K,2,FALSE),"")</f>
        <v/>
      </c>
      <c r="AA4" s="25" t="e">
        <f t="array" ref="AA4">INDEX(追忆词条列表!$A$2:$A$226, MATCH(1, (追忆词条列表!D$2:D$226=D4)*(追忆词条列表!H$2:H$226=B4), 0))</f>
        <v>#N/A</v>
      </c>
      <c r="AB4" s="118"/>
      <c r="AC4" s="118"/>
      <c r="AD4" s="25" t="e">
        <f>IF(F4&lt;&gt;"",F4,E4)</f>
        <v>#N/A</v>
      </c>
    </row>
    <row r="5" spans="2:30" ht="14.5" thickBot="1">
      <c r="B5" s="45"/>
      <c r="C5" s="55" t="s">
        <v>1644</v>
      </c>
      <c r="D5" s="56" t="s">
        <v>1639</v>
      </c>
      <c r="E5" s="56" t="s">
        <v>1643</v>
      </c>
      <c r="F5" s="57" t="s">
        <v>1642</v>
      </c>
      <c r="J5" s="41" t="s">
        <v>1702</v>
      </c>
      <c r="K5" s="77"/>
      <c r="L5" s="25" t="str">
        <f>IFERROR(VLOOKUP(K5,定义list!J:K,2,FALSE),"")</f>
        <v/>
      </c>
      <c r="AB5" s="119"/>
      <c r="AC5" s="119"/>
    </row>
    <row r="6" spans="2:30">
      <c r="B6" s="60" t="s">
        <v>1633</v>
      </c>
      <c r="C6" s="67">
        <v>1</v>
      </c>
      <c r="D6" s="67"/>
      <c r="E6" s="54" t="e">
        <f>IF(AC6="",AB6,(($E$1="最小")*AB6+($E$1="最大")*AC6+($E$1="平均")*(AB6+AC6)/2))</f>
        <v>#N/A</v>
      </c>
      <c r="F6" s="70"/>
      <c r="J6" s="74" t="s">
        <v>344</v>
      </c>
      <c r="K6" s="77"/>
      <c r="L6" s="25" t="str">
        <f>IFERROR(VLOOKUP(K6,定义list!J:K,2,FALSE),"")</f>
        <v/>
      </c>
      <c r="AA6" s="25" t="e">
        <f t="array" ref="AA6">INDEX(追忆词条列表!$A$2:$A$226, MATCH(1, (追忆词条列表!D$2:D$226=D6)*(追忆词条列表!H$2:H$226=B6)*(VALUE(追忆词条列表!B$2:B$226)=VALUE(C6)), 0))</f>
        <v>#N/A</v>
      </c>
      <c r="AB6" s="118" t="e">
        <f t="array" ref="AB6">INDEX(追忆词条列表!E$2:E$67, MATCH(1, (追忆词条列表!D$2:D$67=D6)*(VALUE(追忆词条列表!B$2:B$67)=VALUE(C6)), 0))</f>
        <v>#N/A</v>
      </c>
      <c r="AC6" s="118" t="e">
        <f t="array" ref="AC6">INDEX(追忆词条列表!F$2:F$67, MATCH(1, (追忆词条列表!D$2:D$67=D6)*(VALUE(追忆词条列表!B$2:B$67)=VALUE(C6)), 0))</f>
        <v>#N/A</v>
      </c>
      <c r="AD6" s="25" t="e">
        <f t="shared" ref="AD6:AD9" si="0">IF(F6&lt;&gt;"",F6,E6)</f>
        <v>#N/A</v>
      </c>
    </row>
    <row r="7" spans="2:30" ht="14.5" thickBot="1">
      <c r="B7" s="61" t="s">
        <v>1633</v>
      </c>
      <c r="C7" s="68">
        <v>1</v>
      </c>
      <c r="D7" s="68"/>
      <c r="E7" s="53" t="e">
        <f>IF(AC7="",AB7,(($E$1="最小")*AB7+($E$1="最大")*AC7+($E$1="平均")*(AB7+AC7)/2))</f>
        <v>#N/A</v>
      </c>
      <c r="F7" s="71"/>
      <c r="J7" s="42"/>
      <c r="K7" s="77"/>
      <c r="L7" s="25" t="str">
        <f>IFERROR(VLOOKUP(K7,定义list!J:K,2,FALSE),"")</f>
        <v/>
      </c>
      <c r="AA7" s="25" t="e">
        <f t="array" ref="AA7">INDEX(追忆词条列表!$A$2:$A$226, MATCH(1, (追忆词条列表!D$2:D$226=D7)*(追忆词条列表!H$2:H$226=B7)*(VALUE(追忆词条列表!B$2:B$226)=VALUE(C7)), 0))</f>
        <v>#N/A</v>
      </c>
      <c r="AB7" s="118" t="e">
        <f t="array" ref="AB7">INDEX(追忆词条列表!E$2:E$67, MATCH(1, (追忆词条列表!D$2:D$67=D7)*(VALUE(追忆词条列表!B$2:B$67)=VALUE(C7)), 0))</f>
        <v>#N/A</v>
      </c>
      <c r="AC7" s="118" t="e">
        <f t="array" ref="AC7">INDEX(追忆词条列表!F$2:F$67, MATCH(1, (追忆词条列表!D$2:D$67=D7)*(VALUE(追忆词条列表!B$2:B$67)=VALUE(C7)), 0))</f>
        <v>#N/A</v>
      </c>
      <c r="AD7" s="25" t="e">
        <f t="shared" si="0"/>
        <v>#N/A</v>
      </c>
    </row>
    <row r="8" spans="2:30">
      <c r="B8" s="61" t="s">
        <v>1632</v>
      </c>
      <c r="C8" s="68">
        <v>1</v>
      </c>
      <c r="D8" s="68"/>
      <c r="E8" s="53" t="e">
        <f t="shared" ref="E8:E9" si="1">IF(AC8="",AB8,(($E$1="最小")*AB8+($E$1="最大")*AC8+($E$1="平均")*(AB8+AC8)/2))</f>
        <v>#N/A</v>
      </c>
      <c r="F8" s="71"/>
      <c r="J8" s="73" t="s">
        <v>1711</v>
      </c>
      <c r="K8" s="76" t="s">
        <v>1408</v>
      </c>
      <c r="L8" s="34"/>
      <c r="AA8" s="25" t="e">
        <f t="array" ref="AA8">INDEX(追忆词条列表!$A$2:$A$226, MATCH(1, (追忆词条列表!D$2:D$226=D8)*(追忆词条列表!H$2:H$226=B8)*(VALUE(追忆词条列表!B$2:B$226)=VALUE(C8)), 0))</f>
        <v>#N/A</v>
      </c>
      <c r="AB8" s="118" t="e">
        <f t="array" ref="AB8">INDEX(追忆词条列表!E$68:E$195, MATCH(1, (追忆词条列表!D$68:D$195=D8)*(VALUE(追忆词条列表!B$68:B$195)=VALUE(C8)), 0))</f>
        <v>#N/A</v>
      </c>
      <c r="AC8" s="118" t="e">
        <f t="array" ref="AC8">INDEX(追忆词条列表!F$68:F$195, MATCH(1, (追忆词条列表!D$68:D$195=D8)*(VALUE(追忆词条列表!B$68:B$195)=VALUE(C8)), 0))</f>
        <v>#N/A</v>
      </c>
      <c r="AD8" s="25" t="e">
        <f t="shared" si="0"/>
        <v>#N/A</v>
      </c>
    </row>
    <row r="9" spans="2:30" ht="14.5" thickBot="1">
      <c r="B9" s="62" t="s">
        <v>1632</v>
      </c>
      <c r="C9" s="69">
        <v>1</v>
      </c>
      <c r="D9" s="69"/>
      <c r="E9" s="63" t="e">
        <f t="shared" si="1"/>
        <v>#N/A</v>
      </c>
      <c r="F9" s="72"/>
      <c r="J9" s="41" t="s">
        <v>1710</v>
      </c>
      <c r="K9" s="77"/>
      <c r="L9" s="25" t="str">
        <f>IFERROR(VLOOKUP(K9,定义list!J:K,2,FALSE),"")</f>
        <v/>
      </c>
      <c r="AA9" s="25" t="e">
        <f t="array" ref="AA9">INDEX(追忆词条列表!$A$2:$A$226, MATCH(1, (追忆词条列表!D$2:D$226=D9)*(追忆词条列表!H$2:H$226=B9)*(VALUE(追忆词条列表!B$2:B$226)=VALUE(C9)), 0))</f>
        <v>#N/A</v>
      </c>
      <c r="AB9" s="118" t="e">
        <f t="array" ref="AB9">INDEX(追忆词条列表!E$68:E$195, MATCH(1, (追忆词条列表!D$68:D$195=D9)*(VALUE(追忆词条列表!B$68:B$195)=VALUE(C9)), 0))</f>
        <v>#N/A</v>
      </c>
      <c r="AC9" s="118" t="e">
        <f t="array" ref="AC9">INDEX(追忆词条列表!F$68:F$195, MATCH(1, (追忆词条列表!D$68:D$195=D9)*(VALUE(追忆词条列表!B$68:B$195)=VALUE(C9)), 0))</f>
        <v>#N/A</v>
      </c>
      <c r="AD9" s="25" t="e">
        <f t="shared" si="0"/>
        <v>#N/A</v>
      </c>
    </row>
    <row r="10" spans="2:30">
      <c r="J10" s="74" t="s">
        <v>247</v>
      </c>
      <c r="K10" s="77"/>
      <c r="L10" s="25" t="str">
        <f>IFERROR(VLOOKUP(K10,定义list!J:K,2,FALSE),"")</f>
        <v/>
      </c>
    </row>
    <row r="11" spans="2:30" ht="14.5" thickBot="1">
      <c r="J11" s="41" t="s">
        <v>1697</v>
      </c>
      <c r="K11" s="77"/>
      <c r="L11" s="25" t="str">
        <f>IFERROR(VLOOKUP(K11,定义list!J:K,2,FALSE),"")</f>
        <v/>
      </c>
    </row>
    <row r="12" spans="2:30" ht="14.5" thickBot="1">
      <c r="B12" s="39" t="s">
        <v>1739</v>
      </c>
      <c r="C12" s="43"/>
      <c r="D12" s="43"/>
      <c r="E12" s="43"/>
      <c r="F12" s="44"/>
      <c r="J12" s="74" t="s">
        <v>314</v>
      </c>
      <c r="K12" s="77"/>
      <c r="L12" s="25" t="str">
        <f>IFERROR(VLOOKUP(K12,定义list!J:K,2,FALSE),"")</f>
        <v/>
      </c>
    </row>
    <row r="13" spans="2:30" ht="14.5" thickBot="1">
      <c r="B13" s="37" t="s">
        <v>1740</v>
      </c>
      <c r="C13" s="46" t="s">
        <v>1741</v>
      </c>
      <c r="D13" s="46" t="s">
        <v>1742</v>
      </c>
      <c r="E13" s="46" t="s">
        <v>1743</v>
      </c>
      <c r="F13" s="38" t="s">
        <v>1744</v>
      </c>
      <c r="J13" s="42"/>
      <c r="K13" s="77"/>
      <c r="L13" s="25" t="str">
        <f>IFERROR(VLOOKUP(K13,定义list!J:K,2,FALSE),"")</f>
        <v/>
      </c>
    </row>
    <row r="14" spans="2:30" ht="14.5" thickBot="1">
      <c r="B14" s="80" t="s">
        <v>1645</v>
      </c>
      <c r="C14" s="58">
        <f>(B14="卓越")*40+(B14="至臻")*50</f>
        <v>50</v>
      </c>
      <c r="D14" s="65"/>
      <c r="E14" s="59" t="e">
        <f t="array" ref="E14">VALUE(INDEX(追忆词条列表!F$196:F$225, MATCH(1, (追忆词条列表!D$196:D$225=D14)*(追忆词条列表!H$196:H$225=B14), 0)))</f>
        <v>#N/A</v>
      </c>
      <c r="F14" s="66"/>
      <c r="J14" s="73" t="s">
        <v>1712</v>
      </c>
      <c r="K14" s="76" t="s">
        <v>1408</v>
      </c>
      <c r="L14" s="34"/>
      <c r="AA14" s="25" t="e">
        <f t="array" ref="AA14">INDEX(追忆词条列表!$A$2:$A$226, MATCH(1, (追忆词条列表!D$2:D$226=D14)*(追忆词条列表!H$2:H$226=B14), 0))</f>
        <v>#N/A</v>
      </c>
      <c r="AD14" s="25" t="e">
        <f t="shared" ref="AD14:AD19" si="2">IF(F14&lt;&gt;"",F14,E14)</f>
        <v>#N/A</v>
      </c>
    </row>
    <row r="15" spans="2:30" ht="14.5" thickBot="1">
      <c r="B15" s="45"/>
      <c r="C15" s="55" t="s">
        <v>1745</v>
      </c>
      <c r="D15" s="56" t="s">
        <v>1746</v>
      </c>
      <c r="E15" s="56" t="s">
        <v>1747</v>
      </c>
      <c r="F15" s="57" t="s">
        <v>1744</v>
      </c>
      <c r="J15" s="41" t="s">
        <v>1710</v>
      </c>
      <c r="K15" s="77"/>
      <c r="L15" s="25" t="str">
        <f>IFERROR(VLOOKUP(K15,定义list!J:K,2,FALSE),"")</f>
        <v/>
      </c>
    </row>
    <row r="16" spans="2:30">
      <c r="B16" s="60" t="s">
        <v>1748</v>
      </c>
      <c r="C16" s="67">
        <v>1</v>
      </c>
      <c r="D16" s="67"/>
      <c r="E16" s="54" t="e">
        <f>IF(AC16="",AB16,(($E$1="最小")*AB16+($E$1="最大")*AC16+($E$1="平均")*(AB16+AC16)/2))</f>
        <v>#N/A</v>
      </c>
      <c r="F16" s="70"/>
      <c r="G16" s="3"/>
      <c r="J16" s="74" t="s">
        <v>379</v>
      </c>
      <c r="K16" s="77"/>
      <c r="L16" s="25" t="str">
        <f>IFERROR(VLOOKUP(K16,定义list!J:K,2,FALSE),"")</f>
        <v/>
      </c>
      <c r="AA16" s="25" t="e">
        <f t="array" ref="AA16">INDEX(追忆词条列表!$A$2:$A$226, MATCH(1, (追忆词条列表!D$2:D$226=D16)*(追忆词条列表!H$2:H$226=B16)*(VALUE(追忆词条列表!B$2:B$226)=VALUE(C16)), 0))</f>
        <v>#N/A</v>
      </c>
      <c r="AB16" s="118" t="e">
        <f t="array" ref="AB16">INDEX(追忆词条列表!E$2:E$67, MATCH(1, (追忆词条列表!D$2:D$67=D16)*(VALUE(追忆词条列表!B$2:B$67)=VALUE(C16)), 0))</f>
        <v>#N/A</v>
      </c>
      <c r="AC16" s="118" t="e">
        <f t="array" ref="AC16">INDEX(追忆词条列表!F$2:F$67, MATCH(1, (追忆词条列表!D$2:D$67=D16)*(VALUE(追忆词条列表!B$2:B$67)=VALUE(C16)), 0))</f>
        <v>#N/A</v>
      </c>
      <c r="AD16" s="25" t="e">
        <f t="shared" si="2"/>
        <v>#N/A</v>
      </c>
    </row>
    <row r="17" spans="2:30">
      <c r="B17" s="61" t="s">
        <v>1633</v>
      </c>
      <c r="C17" s="68">
        <v>1</v>
      </c>
      <c r="D17" s="68"/>
      <c r="E17" s="53" t="e">
        <f t="shared" ref="E17:E19" si="3">IF(AC17="",AB17,(($E$1="最小")*AB17+($E$1="最大")*AC17+($E$1="平均")*(AB17+AC17)/2))</f>
        <v>#N/A</v>
      </c>
      <c r="F17" s="71"/>
      <c r="G17" s="3"/>
      <c r="J17" s="41" t="s">
        <v>1697</v>
      </c>
      <c r="K17" s="77"/>
      <c r="L17" s="25" t="str">
        <f>IFERROR(VLOOKUP(K17,定义list!J:K,2,FALSE),"")</f>
        <v/>
      </c>
      <c r="AA17" s="25" t="e">
        <f t="array" ref="AA17">INDEX(追忆词条列表!$A$2:$A$226, MATCH(1, (追忆词条列表!D$2:D$226=D17)*(追忆词条列表!H$2:H$226=B17)*(VALUE(追忆词条列表!B$2:B$226)=VALUE(C17)), 0))</f>
        <v>#N/A</v>
      </c>
      <c r="AB17" s="118" t="e">
        <f t="array" ref="AB17">INDEX(追忆词条列表!E$2:E$67, MATCH(1, (追忆词条列表!D$2:D$67=D17)*(VALUE(追忆词条列表!B$2:B$67)=VALUE(C17)), 0))</f>
        <v>#N/A</v>
      </c>
      <c r="AC17" s="118" t="e">
        <f t="array" ref="AC17">INDEX(追忆词条列表!F$2:F$67, MATCH(1, (追忆词条列表!D$2:D$67=D17)*(VALUE(追忆词条列表!B$2:B$67)=VALUE(C17)), 0))</f>
        <v>#N/A</v>
      </c>
      <c r="AD17" s="25" t="e">
        <f t="shared" si="2"/>
        <v>#N/A</v>
      </c>
    </row>
    <row r="18" spans="2:30">
      <c r="B18" s="61" t="s">
        <v>1749</v>
      </c>
      <c r="C18" s="68">
        <v>1</v>
      </c>
      <c r="D18" s="68"/>
      <c r="E18" s="53" t="e">
        <f t="shared" si="3"/>
        <v>#N/A</v>
      </c>
      <c r="F18" s="71"/>
      <c r="G18" s="3"/>
      <c r="J18" s="74" t="s">
        <v>314</v>
      </c>
      <c r="K18" s="77"/>
      <c r="L18" s="25" t="str">
        <f>IFERROR(VLOOKUP(K18,定义list!J:K,2,FALSE),"")</f>
        <v/>
      </c>
      <c r="AA18" s="25" t="e">
        <f t="array" ref="AA18">INDEX(追忆词条列表!$A$2:$A$226, MATCH(1, (追忆词条列表!D$2:D$226=D18)*(追忆词条列表!H$2:H$226=B18)*(VALUE(追忆词条列表!B$2:B$226)=VALUE(C18)), 0))</f>
        <v>#N/A</v>
      </c>
      <c r="AB18" s="118" t="e">
        <f t="array" ref="AB18">INDEX(追忆词条列表!E$68:E$195, MATCH(1, (追忆词条列表!D$68:D$195=D18)*(VALUE(追忆词条列表!B$68:B$195)=VALUE(C18)), 0))</f>
        <v>#N/A</v>
      </c>
      <c r="AC18" s="118" t="e">
        <f t="array" ref="AC18">INDEX(追忆词条列表!F$68:F$195, MATCH(1, (追忆词条列表!D$68:D$195=D18)*(VALUE(追忆词条列表!B$68:B$195)=VALUE(C18)), 0))</f>
        <v>#N/A</v>
      </c>
      <c r="AD18" s="25" t="e">
        <f t="shared" si="2"/>
        <v>#N/A</v>
      </c>
    </row>
    <row r="19" spans="2:30" ht="14.5" thickBot="1">
      <c r="B19" s="62" t="s">
        <v>1750</v>
      </c>
      <c r="C19" s="69">
        <v>1</v>
      </c>
      <c r="D19" s="69"/>
      <c r="E19" s="63" t="e">
        <f t="shared" si="3"/>
        <v>#N/A</v>
      </c>
      <c r="F19" s="72"/>
      <c r="G19" s="3"/>
      <c r="J19" s="42"/>
      <c r="K19" s="77"/>
      <c r="L19" s="25" t="str">
        <f>IFERROR(VLOOKUP(K19,定义list!J:K,2,FALSE),"")</f>
        <v/>
      </c>
      <c r="AA19" s="25" t="e">
        <f t="array" ref="AA19">INDEX(追忆词条列表!$A$2:$A$226, MATCH(1, (追忆词条列表!D$2:D$226=D19)*(追忆词条列表!H$2:H$226=B19)*(VALUE(追忆词条列表!B$2:B$226)=VALUE(C19)), 0))</f>
        <v>#N/A</v>
      </c>
      <c r="AB19" s="118" t="e">
        <f t="array" ref="AB19">INDEX(追忆词条列表!E$68:E$195, MATCH(1, (追忆词条列表!D$68:D$195=D19)*(VALUE(追忆词条列表!B$68:B$195)=VALUE(C19)), 0))</f>
        <v>#N/A</v>
      </c>
      <c r="AC19" s="118" t="e">
        <f t="array" ref="AC19">INDEX(追忆词条列表!F$68:F$195, MATCH(1, (追忆词条列表!D$68:D$195=D19)*(VALUE(追忆词条列表!B$68:B$195)=VALUE(C19)), 0))</f>
        <v>#N/A</v>
      </c>
      <c r="AD19" s="25" t="e">
        <f t="shared" si="2"/>
        <v>#N/A</v>
      </c>
    </row>
    <row r="20" spans="2:30">
      <c r="B20" s="3"/>
      <c r="J20" s="73" t="s">
        <v>1713</v>
      </c>
      <c r="K20" s="76" t="s">
        <v>1408</v>
      </c>
      <c r="L20" s="34"/>
    </row>
    <row r="21" spans="2:30" ht="14.5" thickBot="1">
      <c r="B21" s="3"/>
      <c r="J21" s="41" t="s">
        <v>1710</v>
      </c>
      <c r="K21" s="77"/>
      <c r="L21" s="25" t="str">
        <f>IFERROR(VLOOKUP(K21,定义list!J:K,2,FALSE),"")</f>
        <v/>
      </c>
    </row>
    <row r="22" spans="2:30" ht="14.5" thickBot="1">
      <c r="B22" s="39" t="s">
        <v>1751</v>
      </c>
      <c r="C22" s="43"/>
      <c r="D22" s="43"/>
      <c r="E22" s="43"/>
      <c r="F22" s="44"/>
      <c r="J22" s="74" t="s">
        <v>347</v>
      </c>
      <c r="K22" s="77"/>
      <c r="L22" s="25" t="str">
        <f>IFERROR(VLOOKUP(K22,定义list!J:K,2,FALSE),"")</f>
        <v/>
      </c>
    </row>
    <row r="23" spans="2:30">
      <c r="B23" s="37" t="s">
        <v>1752</v>
      </c>
      <c r="C23" s="46" t="s">
        <v>1753</v>
      </c>
      <c r="D23" s="46" t="s">
        <v>1754</v>
      </c>
      <c r="E23" s="46" t="s">
        <v>1755</v>
      </c>
      <c r="F23" s="38" t="s">
        <v>1642</v>
      </c>
      <c r="J23" s="41" t="s">
        <v>1697</v>
      </c>
      <c r="K23" s="77"/>
      <c r="L23" s="25" t="str">
        <f>IFERROR(VLOOKUP(K23,定义list!J:K,2,FALSE),"")</f>
        <v/>
      </c>
    </row>
    <row r="24" spans="2:30" ht="14.5" thickBot="1">
      <c r="B24" s="80" t="s">
        <v>1645</v>
      </c>
      <c r="C24" s="58">
        <f>(B24="卓越")*40+(B24="至臻")*50</f>
        <v>50</v>
      </c>
      <c r="D24" s="65"/>
      <c r="E24" s="96" t="e">
        <f t="array" ref="E24">VALUE(INDEX(追忆词条列表!F$196:F$225, MATCH(1, (追忆词条列表!D$196:D$225=D24)*(追忆词条列表!H$196:H$225=B24), 0)))</f>
        <v>#N/A</v>
      </c>
      <c r="F24" s="66"/>
      <c r="J24" s="74" t="s">
        <v>344</v>
      </c>
      <c r="K24" s="77"/>
      <c r="L24" s="25" t="str">
        <f>IFERROR(VLOOKUP(K24,定义list!J:K,2,FALSE),"")</f>
        <v/>
      </c>
      <c r="AA24" s="25" t="e">
        <f t="array" ref="AA24">INDEX(追忆词条列表!$A$2:$A$226, MATCH(1, (追忆词条列表!D$2:D$226=D24)*(追忆词条列表!H$2:H$226=B24), 0))</f>
        <v>#N/A</v>
      </c>
      <c r="AD24" s="25" t="e">
        <f t="shared" ref="AD24:AD29" si="4">IF(F24&lt;&gt;"",F24,E24)</f>
        <v>#N/A</v>
      </c>
    </row>
    <row r="25" spans="2:30" ht="14.5" thickBot="1">
      <c r="B25" s="45"/>
      <c r="C25" s="55" t="s">
        <v>1644</v>
      </c>
      <c r="D25" s="56" t="s">
        <v>1756</v>
      </c>
      <c r="E25" s="56" t="s">
        <v>1757</v>
      </c>
      <c r="F25" s="57" t="s">
        <v>1758</v>
      </c>
      <c r="J25" s="42"/>
      <c r="K25" s="77"/>
      <c r="L25" s="25" t="str">
        <f>IFERROR(VLOOKUP(K25,定义list!J:K,2,FALSE),"")</f>
        <v/>
      </c>
    </row>
    <row r="26" spans="2:30">
      <c r="B26" s="60" t="s">
        <v>1759</v>
      </c>
      <c r="C26" s="67">
        <v>1</v>
      </c>
      <c r="D26" s="67"/>
      <c r="E26" s="54" t="e">
        <f>IF(AC26="",AB26,(($E$1="最小")*AB26+($E$1="最大")*AC26+($E$1="平均")*(AB26+AC26)/2))</f>
        <v>#N/A</v>
      </c>
      <c r="F26" s="70"/>
      <c r="G26" s="3"/>
      <c r="J26" s="73" t="s">
        <v>1714</v>
      </c>
      <c r="K26" s="76" t="s">
        <v>1408</v>
      </c>
      <c r="L26" s="34"/>
      <c r="AA26" s="25" t="e">
        <f t="array" ref="AA26">INDEX(追忆词条列表!$A$2:$A$226, MATCH(1, (追忆词条列表!D$2:D$226=D26)*(追忆词条列表!H$2:H$226=B26)*(VALUE(追忆词条列表!B$2:B$226)=VALUE(C26)), 0))</f>
        <v>#N/A</v>
      </c>
      <c r="AB26" s="118" t="e">
        <f t="array" ref="AB26">INDEX(追忆词条列表!E$2:E$67, MATCH(1, (追忆词条列表!D$2:D$67=D26)*(VALUE(追忆词条列表!B$2:B$67)=VALUE(C26)), 0))</f>
        <v>#N/A</v>
      </c>
      <c r="AC26" s="118" t="e">
        <f t="array" ref="AC26">INDEX(追忆词条列表!F$2:F$67, MATCH(1, (追忆词条列表!D$2:D$67=D26)*(VALUE(追忆词条列表!B$2:B$67)=VALUE(C26)), 0))</f>
        <v>#N/A</v>
      </c>
      <c r="AD26" s="25" t="e">
        <f t="shared" si="4"/>
        <v>#N/A</v>
      </c>
    </row>
    <row r="27" spans="2:30">
      <c r="B27" s="61" t="s">
        <v>1633</v>
      </c>
      <c r="C27" s="68">
        <v>1</v>
      </c>
      <c r="D27" s="68"/>
      <c r="E27" s="53" t="e">
        <f t="shared" ref="E27:E29" si="5">IF(AC27="",AB27,(($E$1="最小")*AB27+($E$1="最大")*AC27+($E$1="平均")*(AB27+AC27)/2))</f>
        <v>#N/A</v>
      </c>
      <c r="F27" s="71"/>
      <c r="G27" s="3"/>
      <c r="J27" s="41" t="s">
        <v>1710</v>
      </c>
      <c r="K27" s="77"/>
      <c r="L27" s="25" t="str">
        <f>IFERROR(VLOOKUP(K27,定义list!J:K,2,FALSE),"")</f>
        <v/>
      </c>
      <c r="AA27" s="25" t="e">
        <f t="array" ref="AA27">INDEX(追忆词条列表!$A$2:$A$226, MATCH(1, (追忆词条列表!D$2:D$226=D27)*(追忆词条列表!H$2:H$226=B27)*(VALUE(追忆词条列表!B$2:B$226)=VALUE(C27)), 0))</f>
        <v>#N/A</v>
      </c>
      <c r="AB27" s="118" t="e">
        <f t="array" ref="AB27">INDEX(追忆词条列表!E$2:E$67, MATCH(1, (追忆词条列表!D$2:D$67=D27)*(VALUE(追忆词条列表!B$2:B$67)=VALUE(C27)), 0))</f>
        <v>#N/A</v>
      </c>
      <c r="AC27" s="118" t="e">
        <f t="array" ref="AC27">INDEX(追忆词条列表!F$2:F$67, MATCH(1, (追忆词条列表!D$2:D$67=D27)*(VALUE(追忆词条列表!B$2:B$67)=VALUE(C27)), 0))</f>
        <v>#N/A</v>
      </c>
      <c r="AD27" s="25" t="e">
        <f t="shared" si="4"/>
        <v>#N/A</v>
      </c>
    </row>
    <row r="28" spans="2:30">
      <c r="B28" s="61" t="s">
        <v>1632</v>
      </c>
      <c r="C28" s="68">
        <v>1</v>
      </c>
      <c r="D28" s="68"/>
      <c r="E28" s="53" t="e">
        <f t="shared" si="5"/>
        <v>#N/A</v>
      </c>
      <c r="F28" s="71"/>
      <c r="G28" s="3"/>
      <c r="J28" s="74" t="s">
        <v>247</v>
      </c>
      <c r="K28" s="77"/>
      <c r="L28" s="25" t="str">
        <f>IFERROR(VLOOKUP(K28,定义list!J:K,2,FALSE),"")</f>
        <v/>
      </c>
      <c r="AA28" s="25" t="e">
        <f t="array" ref="AA28">INDEX(追忆词条列表!$A$2:$A$226, MATCH(1, (追忆词条列表!D$2:D$226=D28)*(追忆词条列表!H$2:H$226=B28)*(VALUE(追忆词条列表!B$2:B$226)=VALUE(C28)), 0))</f>
        <v>#N/A</v>
      </c>
      <c r="AB28" s="118" t="e">
        <f t="array" ref="AB28">INDEX(追忆词条列表!E$68:E$195, MATCH(1, (追忆词条列表!D$68:D$195=D28)*(VALUE(追忆词条列表!B$68:B$195)=VALUE(C28)), 0))</f>
        <v>#N/A</v>
      </c>
      <c r="AC28" s="118" t="e">
        <f t="array" ref="AC28">INDEX(追忆词条列表!F$68:F$195, MATCH(1, (追忆词条列表!D$68:D$195=D28)*(VALUE(追忆词条列表!B$68:B$195)=VALUE(C28)), 0))</f>
        <v>#N/A</v>
      </c>
      <c r="AD28" s="25" t="e">
        <f t="shared" si="4"/>
        <v>#N/A</v>
      </c>
    </row>
    <row r="29" spans="2:30" ht="14.5" thickBot="1">
      <c r="B29" s="62" t="s">
        <v>1760</v>
      </c>
      <c r="C29" s="69">
        <v>1</v>
      </c>
      <c r="D29" s="69"/>
      <c r="E29" s="63" t="e">
        <f t="shared" si="5"/>
        <v>#N/A</v>
      </c>
      <c r="F29" s="72"/>
      <c r="G29" s="3"/>
      <c r="J29" s="41" t="s">
        <v>1697</v>
      </c>
      <c r="K29" s="77"/>
      <c r="L29" s="25" t="str">
        <f>IFERROR(VLOOKUP(K29,定义list!J:K,2,FALSE),"")</f>
        <v/>
      </c>
      <c r="AA29" s="25" t="e">
        <f t="array" ref="AA29">INDEX(追忆词条列表!$A$2:$A$226, MATCH(1, (追忆词条列表!D$2:D$226=D29)*(追忆词条列表!H$2:H$226=B29)*(VALUE(追忆词条列表!B$2:B$226)=VALUE(C29)), 0))</f>
        <v>#N/A</v>
      </c>
      <c r="AB29" s="118" t="e">
        <f t="array" ref="AB29">INDEX(追忆词条列表!E$68:E$195, MATCH(1, (追忆词条列表!D$68:D$195=D29)*(VALUE(追忆词条列表!B$68:B$195)=VALUE(C29)), 0))</f>
        <v>#N/A</v>
      </c>
      <c r="AC29" s="118" t="e">
        <f t="array" ref="AC29">INDEX(追忆词条列表!F$68:F$195, MATCH(1, (追忆词条列表!D$68:D$195=D29)*(VALUE(追忆词条列表!B$68:B$195)=VALUE(C29)), 0))</f>
        <v>#N/A</v>
      </c>
      <c r="AD29" s="25" t="e">
        <f t="shared" si="4"/>
        <v>#N/A</v>
      </c>
    </row>
    <row r="30" spans="2:30" ht="14.5" thickBot="1">
      <c r="J30" s="74" t="s">
        <v>344</v>
      </c>
      <c r="K30" s="77"/>
      <c r="L30" s="25" t="str">
        <f>IFERROR(VLOOKUP(K30,定义list!J:K,2,FALSE),"")</f>
        <v/>
      </c>
    </row>
    <row r="31" spans="2:30" ht="14.5" thickBot="1">
      <c r="B31" s="34" t="s">
        <v>2229</v>
      </c>
      <c r="D31" s="37" t="s">
        <v>1735</v>
      </c>
      <c r="E31" s="81" t="s">
        <v>1738</v>
      </c>
      <c r="J31" s="42"/>
      <c r="K31" s="77"/>
      <c r="L31" s="25" t="str">
        <f>IFERROR(VLOOKUP(K31,定义list!J:K,2,FALSE),"")</f>
        <v/>
      </c>
    </row>
    <row r="32" spans="2:30" ht="14.5" thickBot="1">
      <c r="B32" s="39" t="s">
        <v>2230</v>
      </c>
      <c r="C32" s="43"/>
      <c r="D32" s="43"/>
      <c r="E32" s="43"/>
      <c r="F32" s="44"/>
      <c r="J32" s="73" t="s">
        <v>1715</v>
      </c>
      <c r="K32" s="76" t="s">
        <v>1408</v>
      </c>
      <c r="L32" s="34"/>
    </row>
    <row r="33" spans="2:30" ht="14.5" thickBot="1">
      <c r="B33" s="37"/>
      <c r="C33" s="46" t="s">
        <v>2231</v>
      </c>
      <c r="D33" s="91" t="s">
        <v>2228</v>
      </c>
      <c r="E33" s="46" t="s">
        <v>1757</v>
      </c>
      <c r="F33" s="38" t="s">
        <v>1758</v>
      </c>
      <c r="J33" s="40" t="s">
        <v>1710</v>
      </c>
      <c r="K33" s="77"/>
      <c r="L33" s="25" t="str">
        <f>IFERROR(VLOOKUP(K33,定义list!J:K,2,FALSE),"")</f>
        <v/>
      </c>
    </row>
    <row r="34" spans="2:30">
      <c r="B34" s="92" t="s">
        <v>2209</v>
      </c>
      <c r="C34" s="98">
        <v>0</v>
      </c>
      <c r="D34" s="98"/>
      <c r="E34" s="224" t="e">
        <f t="shared" ref="E34:E39" si="6">VALUE(IF(AC34="",AB34,(($E$1="最小")*AB34+($E$1="最大")*AC34+($E$1="平均")*(AB34+AC34)/2)))</f>
        <v>#N/A</v>
      </c>
      <c r="F34" s="79"/>
      <c r="J34" s="74" t="s">
        <v>254</v>
      </c>
      <c r="K34" s="77"/>
      <c r="L34" s="25" t="str">
        <f>IFERROR(VLOOKUP(K34,定义list!J:K,2,FALSE),"")</f>
        <v/>
      </c>
      <c r="AA34" s="25" t="str">
        <f t="array" ref="AA34">IFERROR(INDEX(魂烛词条列表!$A$2:$A$501, MATCH(1, (魂烛词条列表!D$2:D$501=D34)*(魂烛词条列表!G$2:G$501=B34)*(VALUE(魂烛词条列表!B$2:B$501)=VALUE(C34)), 0)),"")</f>
        <v/>
      </c>
      <c r="AB34" s="25" t="e">
        <f t="array" ref="AB34">INDEX(魂烛词条列表!E$2:$E$352, MATCH(1, (魂烛词条列表!D$2:D$352=D34)*(VALUE(魂烛词条列表!B$2:B$352)=VALUE(C34)), 0))</f>
        <v>#N/A</v>
      </c>
      <c r="AC34" s="25" t="e">
        <f t="array" ref="AC34">INDEX(魂烛词条列表!F$2:F$352, MATCH(1, (魂烛词条列表!D$2:D$352=D34)*(VALUE(魂烛词条列表!B$2:B$352)=VALUE(C34)), 0))</f>
        <v>#N/A</v>
      </c>
      <c r="AD34" s="25" t="str">
        <f>IFERROR(IF(F34&lt;&gt;"",F34,E34),"")</f>
        <v/>
      </c>
    </row>
    <row r="35" spans="2:30">
      <c r="B35" s="61" t="s">
        <v>3647</v>
      </c>
      <c r="C35" s="68">
        <v>1</v>
      </c>
      <c r="D35" s="68"/>
      <c r="E35" s="225" t="e">
        <f t="shared" si="6"/>
        <v>#N/A</v>
      </c>
      <c r="F35" s="71"/>
      <c r="J35" s="41" t="s">
        <v>1697</v>
      </c>
      <c r="K35" s="77"/>
      <c r="L35" s="25" t="str">
        <f>IFERROR(VLOOKUP(K35,定义list!J:K,2,FALSE),"")</f>
        <v/>
      </c>
      <c r="AA35" s="25" t="str">
        <f t="array" ref="AA35">IFERROR(INDEX(魂烛词条列表!$A$2:$A$501, MATCH(1, (魂烛词条列表!D$2:D$501=D35)*(魂烛词条列表!G$2:G$501=B35)*(VALUE(魂烛词条列表!B$2:B$501)=VALUE(C35)), 0)),"")</f>
        <v/>
      </c>
      <c r="AB35" s="25" t="e">
        <f t="array" ref="AB35">INDEX(魂烛词条列表!E$2:$E$352, MATCH(1, (魂烛词条列表!D$2:D$352=D35)*(VALUE(魂烛词条列表!B$2:B$352)=VALUE(C35)), 0))</f>
        <v>#N/A</v>
      </c>
      <c r="AC35" s="25" t="e">
        <f t="array" ref="AC35">INDEX(魂烛词条列表!F$2:F$352, MATCH(1, (魂烛词条列表!D$2:D$352=D35)*(VALUE(魂烛词条列表!B$2:B$352)=VALUE(C35)), 0))</f>
        <v>#N/A</v>
      </c>
      <c r="AD35" s="25" t="str">
        <f t="shared" ref="AD35:AD39" si="7">IFERROR(IF(F35&lt;&gt;"",F35,E35),"")</f>
        <v/>
      </c>
    </row>
    <row r="36" spans="2:30">
      <c r="B36" s="61" t="s">
        <v>3648</v>
      </c>
      <c r="C36" s="68">
        <v>1</v>
      </c>
      <c r="D36" s="68"/>
      <c r="E36" s="225" t="e">
        <f t="shared" si="6"/>
        <v>#N/A</v>
      </c>
      <c r="F36" s="71"/>
      <c r="J36" s="74" t="s">
        <v>344</v>
      </c>
      <c r="K36" s="77"/>
      <c r="L36" s="25" t="str">
        <f>IFERROR(VLOOKUP(K36,定义list!J:K,2,FALSE),"")</f>
        <v/>
      </c>
      <c r="AA36" s="25" t="str">
        <f t="array" ref="AA36">IFERROR(INDEX(魂烛词条列表!$A$2:$A$501, MATCH(1, (魂烛词条列表!D$2:D$501=D36)*(魂烛词条列表!G$2:G$501=B36)*(VALUE(魂烛词条列表!B$2:B$501)=VALUE(C36)), 0)),"")</f>
        <v/>
      </c>
      <c r="AB36" s="25" t="e">
        <f t="array" ref="AB36">INDEX(魂烛词条列表!E$2:$E$352, MATCH(1, (魂烛词条列表!D$2:D$352=D36)*(VALUE(魂烛词条列表!B$2:B$352)=VALUE(C36)), 0))</f>
        <v>#N/A</v>
      </c>
      <c r="AC36" s="25" t="e">
        <f t="array" ref="AC36">INDEX(魂烛词条列表!F$2:F$352, MATCH(1, (魂烛词条列表!D$2:D$352=D36)*(VALUE(魂烛词条列表!B$2:B$352)=VALUE(C36)), 0))</f>
        <v>#N/A</v>
      </c>
      <c r="AD36" s="25" t="str">
        <f t="shared" si="7"/>
        <v/>
      </c>
    </row>
    <row r="37" spans="2:30" ht="14.5" thickBot="1">
      <c r="B37" s="61" t="s">
        <v>2211</v>
      </c>
      <c r="C37" s="90">
        <v>0</v>
      </c>
      <c r="D37" s="68"/>
      <c r="E37" s="225" t="e">
        <f>VALUE(IF(AC37="",AB37,(($E$1="最小")*AB37+($E$1="最大")*AC37+($E$1="平均")*(AB37+AC37)/2)))</f>
        <v>#N/A</v>
      </c>
      <c r="F37" s="71"/>
      <c r="J37" s="42"/>
      <c r="K37" s="77"/>
      <c r="L37" s="25" t="str">
        <f>IFERROR(VLOOKUP(K37,定义list!J:K,2,FALSE),"")</f>
        <v/>
      </c>
      <c r="AA37" s="25" t="str">
        <f t="array" ref="AA37">IFERROR(INDEX(魂烛词条列表!$A$2:$A$501, MATCH(1, (魂烛词条列表!D$2:D$501=D37)*(魂烛词条列表!G$2:G$501=B37)*(VALUE(魂烛词条列表!B$2:B$501)=VALUE(C37)), 0)),"")</f>
        <v/>
      </c>
      <c r="AB37" s="25" t="e">
        <f t="array" ref="AB37">INDEX(魂烛词条列表!E$2:$E$352, MATCH(1, (魂烛词条列表!D$2:D$352=D37)*(VALUE(魂烛词条列表!B$2:B$352)=VALUE(C37)), 0))</f>
        <v>#N/A</v>
      </c>
      <c r="AC37" s="25" t="e">
        <f t="array" ref="AC37">INDEX(魂烛词条列表!F$2:F$352, MATCH(1, (魂烛词条列表!D$2:D$352=D37)*(VALUE(魂烛词条列表!B$2:B$352)=VALUE(C37)), 0))</f>
        <v>#N/A</v>
      </c>
      <c r="AD37" s="25" t="str">
        <f t="shared" si="7"/>
        <v/>
      </c>
    </row>
    <row r="38" spans="2:30" ht="14.5" thickBot="1">
      <c r="B38" s="61" t="s">
        <v>3649</v>
      </c>
      <c r="C38" s="90">
        <v>0</v>
      </c>
      <c r="D38" s="68"/>
      <c r="E38" s="225" t="e">
        <f t="shared" si="6"/>
        <v>#N/A</v>
      </c>
      <c r="F38" s="71"/>
      <c r="J38" s="73" t="s">
        <v>1717</v>
      </c>
      <c r="K38" s="76" t="s">
        <v>1408</v>
      </c>
      <c r="AA38" s="25" t="str">
        <f t="array" ref="AA38">IFERROR(INDEX(魂烛词条列表!$A$2:$A$501, MATCH(1, (魂烛词条列表!D$2:D$501=D38)*(魂烛词条列表!G$2:G$501=B38)*(VALUE(魂烛词条列表!B$2:B$501)=VALUE(C38)), 0)),"")</f>
        <v/>
      </c>
      <c r="AB38" s="25" t="e">
        <f t="array" ref="AB38">INDEX(魂烛词条列表!E$2:$E$352, MATCH(1, (魂烛词条列表!D$2:D$352=D38)*(VALUE(魂烛词条列表!B$2:B$352)=VALUE(C38)), 0))</f>
        <v>#N/A</v>
      </c>
      <c r="AC38" s="25" t="e">
        <f t="array" ref="AC38">INDEX(魂烛词条列表!F$2:F$352, MATCH(1, (魂烛词条列表!D$2:D$352=D38)*(VALUE(魂烛词条列表!B$2:B$352)=VALUE(C38)), 0))</f>
        <v>#N/A</v>
      </c>
      <c r="AD38" s="25" t="str">
        <f t="shared" si="7"/>
        <v/>
      </c>
    </row>
    <row r="39" spans="2:30" ht="14.5" thickBot="1">
      <c r="B39" s="62" t="s">
        <v>3649</v>
      </c>
      <c r="C39" s="93">
        <v>0</v>
      </c>
      <c r="D39" s="69"/>
      <c r="E39" s="226" t="e">
        <f t="shared" si="6"/>
        <v>#N/A</v>
      </c>
      <c r="F39" s="72"/>
      <c r="J39" s="40" t="s">
        <v>1710</v>
      </c>
      <c r="K39" s="77"/>
      <c r="L39" s="25" t="str">
        <f>IFERROR(VLOOKUP(K39,定义list!J:K,2,FALSE),"")</f>
        <v/>
      </c>
      <c r="AA39" s="25" t="str">
        <f t="array" ref="AA39">IFERROR(INDEX(魂烛词条列表!$A$2:$A$501, MATCH(1, (魂烛词条列表!D$2:D$501=D39)*(魂烛词条列表!G$2:G$501=B39)*(VALUE(魂烛词条列表!B$2:B$501)=VALUE(C39)), 0)),"")</f>
        <v/>
      </c>
      <c r="AB39" s="25" t="e">
        <f t="array" ref="AB39">INDEX(魂烛词条列表!E$2:$E$352, MATCH(1, (魂烛词条列表!D$2:D$352=D39)*(VALUE(魂烛词条列表!B$2:B$352)=VALUE(C39)), 0))</f>
        <v>#N/A</v>
      </c>
      <c r="AC39" s="25" t="e">
        <f t="array" ref="AC39">INDEX(魂烛词条列表!F$2:F$352, MATCH(1, (魂烛词条列表!D$2:D$352=D39)*(VALUE(魂烛词条列表!B$2:B$352)=VALUE(C39)), 0))</f>
        <v>#N/A</v>
      </c>
      <c r="AD39" s="25" t="str">
        <f t="shared" si="7"/>
        <v/>
      </c>
    </row>
    <row r="40" spans="2:30" ht="14.5" thickBot="1">
      <c r="J40" s="74" t="s">
        <v>469</v>
      </c>
      <c r="K40" s="77"/>
      <c r="L40" s="25" t="str">
        <f>IFERROR(VLOOKUP(K40,定义list!J:K,2,FALSE),"")</f>
        <v/>
      </c>
    </row>
    <row r="41" spans="2:30" ht="14.5" thickBot="1">
      <c r="B41" s="39" t="s">
        <v>3623</v>
      </c>
      <c r="C41" s="43"/>
      <c r="D41" s="43"/>
      <c r="E41" s="43"/>
      <c r="F41" s="44"/>
      <c r="J41" s="41" t="s">
        <v>1697</v>
      </c>
      <c r="K41" s="77"/>
      <c r="L41" s="25" t="str">
        <f>IFERROR(VLOOKUP(K41,定义list!J:K,2,FALSE),"")</f>
        <v/>
      </c>
    </row>
    <row r="42" spans="2:30" ht="14.5" thickBot="1">
      <c r="B42" s="37"/>
      <c r="C42" s="46" t="s">
        <v>1644</v>
      </c>
      <c r="D42" s="91" t="s">
        <v>1639</v>
      </c>
      <c r="E42" s="46" t="s">
        <v>3624</v>
      </c>
      <c r="F42" s="38" t="s">
        <v>1642</v>
      </c>
      <c r="J42" s="74" t="s">
        <v>344</v>
      </c>
      <c r="K42" s="77"/>
      <c r="L42" s="25" t="str">
        <f>IFERROR(VLOOKUP(K42,定义list!J:K,2,FALSE),"")</f>
        <v/>
      </c>
    </row>
    <row r="43" spans="2:30" ht="14.5" thickBot="1">
      <c r="B43" s="92" t="s">
        <v>2209</v>
      </c>
      <c r="C43" s="98">
        <v>0</v>
      </c>
      <c r="D43" s="98"/>
      <c r="E43" s="224" t="e">
        <f t="shared" ref="E43:E48" si="8">VALUE(IF(AC43="",AB43,(($E$1="最小")*AB43+($E$1="最大")*AC43+($E$1="平均")*(AB43+AC43)/2)))</f>
        <v>#N/A</v>
      </c>
      <c r="F43" s="79"/>
      <c r="J43" s="42"/>
      <c r="K43" s="77"/>
      <c r="L43" s="25" t="str">
        <f>IFERROR(VLOOKUP(K43,定义list!J:K,2,FALSE),"")</f>
        <v/>
      </c>
      <c r="AA43" s="25" t="str">
        <f t="array" ref="AA43">IFERROR(INDEX(魂烛词条列表!$A$2:$A$501, MATCH(1, (魂烛词条列表!D$2:D$501=D43)*(魂烛词条列表!G$2:G$501=B43)*(VALUE(魂烛词条列表!B$2:B$501)=VALUE(C43)), 0)),"")</f>
        <v/>
      </c>
      <c r="AB43" s="25" t="e">
        <f t="array" ref="AB43">INDEX(魂烛词条列表!E$2:$E$352, MATCH(1, (魂烛词条列表!D$2:D$352=D43)*(VALUE(魂烛词条列表!B$2:B$352)=VALUE(C43)), 0))</f>
        <v>#N/A</v>
      </c>
      <c r="AC43" s="25" t="e">
        <f t="array" ref="AC43">INDEX(魂烛词条列表!F$2:F$352, MATCH(1, (魂烛词条列表!D$2:D$352=D43)*(VALUE(魂烛词条列表!B$2:B$352)=VALUE(C43)), 0))</f>
        <v>#N/A</v>
      </c>
      <c r="AD43" s="25" t="str">
        <f t="shared" ref="AD43:AD48" si="9">IFERROR(IF(F43&lt;&gt;"",F43,E43),"")</f>
        <v/>
      </c>
    </row>
    <row r="44" spans="2:30" ht="14.5" thickBot="1">
      <c r="B44" s="61" t="s">
        <v>2209</v>
      </c>
      <c r="C44" s="68">
        <v>0</v>
      </c>
      <c r="D44" s="68"/>
      <c r="E44" s="225" t="e">
        <f t="shared" si="8"/>
        <v>#N/A</v>
      </c>
      <c r="F44" s="71"/>
      <c r="J44" s="73" t="s">
        <v>1716</v>
      </c>
      <c r="K44" s="76" t="s">
        <v>1408</v>
      </c>
      <c r="AA44" s="25" t="str">
        <f t="array" ref="AA44">IFERROR(INDEX(魂烛词条列表!$A$2:$A$501, MATCH(1, (魂烛词条列表!D$2:D$501=D44)*(魂烛词条列表!G$2:G$501=B44)*(VALUE(魂烛词条列表!B$2:B$501)=VALUE(C44)), 0)),"")</f>
        <v/>
      </c>
      <c r="AB44" s="25" t="e">
        <f t="array" ref="AB44">INDEX(魂烛词条列表!E$2:$E$352, MATCH(1, (魂烛词条列表!D$2:D$352=D44)*(VALUE(魂烛词条列表!B$2:B$352)=VALUE(C44)), 0))</f>
        <v>#N/A</v>
      </c>
      <c r="AC44" s="25" t="e">
        <f t="array" ref="AC44">INDEX(魂烛词条列表!F$2:F$352, MATCH(1, (魂烛词条列表!D$2:D$352=D44)*(VALUE(魂烛词条列表!B$2:B$352)=VALUE(C44)), 0))</f>
        <v>#N/A</v>
      </c>
      <c r="AD44" s="25" t="str">
        <f t="shared" si="9"/>
        <v/>
      </c>
    </row>
    <row r="45" spans="2:30">
      <c r="B45" s="61" t="s">
        <v>2209</v>
      </c>
      <c r="C45" s="68">
        <v>1</v>
      </c>
      <c r="D45" s="68"/>
      <c r="E45" s="225" t="e">
        <f t="shared" si="8"/>
        <v>#N/A</v>
      </c>
      <c r="F45" s="71"/>
      <c r="J45" s="40" t="s">
        <v>1710</v>
      </c>
      <c r="K45" s="77"/>
      <c r="L45" s="25" t="str">
        <f>IFERROR(VLOOKUP(K45,定义list!J:K,2,FALSE),"")</f>
        <v/>
      </c>
      <c r="AA45" s="25" t="str">
        <f t="array" ref="AA45">IFERROR(INDEX(魂烛词条列表!$A$2:$A$501, MATCH(1, (魂烛词条列表!D$2:D$501=D45)*(魂烛词条列表!G$2:G$501=B45)*(VALUE(魂烛词条列表!B$2:B$501)=VALUE(C45)), 0)),"")</f>
        <v/>
      </c>
      <c r="AB45" s="25" t="e">
        <f t="array" ref="AB45">INDEX(魂烛词条列表!E$2:$E$352, MATCH(1, (魂烛词条列表!D$2:D$352=D45)*(VALUE(魂烛词条列表!B$2:B$352)=VALUE(C45)), 0))</f>
        <v>#N/A</v>
      </c>
      <c r="AC45" s="25" t="e">
        <f t="array" ref="AC45">INDEX(魂烛词条列表!F$2:F$352, MATCH(1, (魂烛词条列表!D$2:D$352=D45)*(VALUE(魂烛词条列表!B$2:B$352)=VALUE(C45)), 0))</f>
        <v>#N/A</v>
      </c>
      <c r="AD45" s="25" t="str">
        <f t="shared" si="9"/>
        <v/>
      </c>
    </row>
    <row r="46" spans="2:30">
      <c r="B46" s="61" t="s">
        <v>3650</v>
      </c>
      <c r="C46" s="90">
        <v>0</v>
      </c>
      <c r="D46" s="68"/>
      <c r="E46" s="225" t="e">
        <f t="shared" si="8"/>
        <v>#N/A</v>
      </c>
      <c r="F46" s="71"/>
      <c r="J46" s="74" t="s">
        <v>499</v>
      </c>
      <c r="K46" s="77"/>
      <c r="L46" s="25" t="str">
        <f>IFERROR(VLOOKUP(K46,定义list!J:K,2,FALSE),"")</f>
        <v/>
      </c>
      <c r="AA46" s="25" t="str">
        <f t="array" ref="AA46">IFERROR(INDEX(魂烛词条列表!$A$2:$A$501, MATCH(1, (魂烛词条列表!D$2:D$501=D46)*(魂烛词条列表!G$2:G$501=B46)*(VALUE(魂烛词条列表!B$2:B$501)=VALUE(C46)), 0)),"")</f>
        <v/>
      </c>
      <c r="AB46" s="25" t="e">
        <f t="array" ref="AB46">INDEX(魂烛词条列表!E$2:$E$352, MATCH(1, (魂烛词条列表!D$2:D$352=D46)*(VALUE(魂烛词条列表!B$2:B$352)=VALUE(C46)), 0))</f>
        <v>#N/A</v>
      </c>
      <c r="AC46" s="25" t="e">
        <f t="array" ref="AC46">INDEX(魂烛词条列表!F$2:F$352, MATCH(1, (魂烛词条列表!D$2:D$352=D46)*(VALUE(魂烛词条列表!B$2:B$352)=VALUE(C46)), 0))</f>
        <v>#N/A</v>
      </c>
      <c r="AD46" s="25" t="str">
        <f t="shared" si="9"/>
        <v/>
      </c>
    </row>
    <row r="47" spans="2:30">
      <c r="B47" s="61" t="s">
        <v>3649</v>
      </c>
      <c r="C47" s="90">
        <v>0</v>
      </c>
      <c r="D47" s="68"/>
      <c r="E47" s="225" t="e">
        <f t="shared" si="8"/>
        <v>#N/A</v>
      </c>
      <c r="F47" s="71"/>
      <c r="J47" s="41" t="s">
        <v>1697</v>
      </c>
      <c r="K47" s="77"/>
      <c r="L47" s="25" t="str">
        <f>IFERROR(VLOOKUP(K47,定义list!J:K,2,FALSE),"")</f>
        <v/>
      </c>
      <c r="AA47" s="25" t="str">
        <f t="array" ref="AA47">IFERROR(INDEX(魂烛词条列表!$A$2:$A$501, MATCH(1, (魂烛词条列表!D$2:D$501=D47)*(魂烛词条列表!G$2:G$501=B47)*(VALUE(魂烛词条列表!B$2:B$501)=VALUE(C47)), 0)),"")</f>
        <v/>
      </c>
      <c r="AB47" s="25" t="e">
        <f t="array" ref="AB47">INDEX(魂烛词条列表!E$2:$E$352, MATCH(1, (魂烛词条列表!D$2:D$352=D47)*(VALUE(魂烛词条列表!B$2:B$352)=VALUE(C47)), 0))</f>
        <v>#N/A</v>
      </c>
      <c r="AC47" s="25" t="e">
        <f t="array" ref="AC47">INDEX(魂烛词条列表!F$2:F$352, MATCH(1, (魂烛词条列表!D$2:D$352=D47)*(VALUE(魂烛词条列表!B$2:B$352)=VALUE(C47)), 0))</f>
        <v>#N/A</v>
      </c>
      <c r="AD47" s="25" t="str">
        <f t="shared" si="9"/>
        <v/>
      </c>
    </row>
    <row r="48" spans="2:30" ht="14.5" thickBot="1">
      <c r="B48" s="62" t="s">
        <v>3651</v>
      </c>
      <c r="C48" s="93">
        <v>0</v>
      </c>
      <c r="D48" s="69"/>
      <c r="E48" s="226" t="e">
        <f t="shared" si="8"/>
        <v>#N/A</v>
      </c>
      <c r="F48" s="72"/>
      <c r="J48" s="74" t="s">
        <v>344</v>
      </c>
      <c r="K48" s="77"/>
      <c r="L48" s="25" t="str">
        <f>IFERROR(VLOOKUP(K48,定义list!J:K,2,FALSE),"")</f>
        <v/>
      </c>
      <c r="AA48" s="25" t="str">
        <f t="array" ref="AA48">IFERROR(INDEX(魂烛词条列表!$A$2:$A$501, MATCH(1, (魂烛词条列表!D$2:D$501=D48)*(魂烛词条列表!G$2:G$501=B48)*(VALUE(魂烛词条列表!B$2:B$501)=VALUE(C48)), 0)),"")</f>
        <v/>
      </c>
      <c r="AB48" s="25" t="e">
        <f t="array" ref="AB48">INDEX(魂烛词条列表!E$2:$E$352, MATCH(1, (魂烛词条列表!D$2:D$352=D48)*(VALUE(魂烛词条列表!B$2:B$352)=VALUE(C48)), 0))</f>
        <v>#N/A</v>
      </c>
      <c r="AC48" s="25" t="e">
        <f t="array" ref="AC48">INDEX(魂烛词条列表!F$2:F$352, MATCH(1, (魂烛词条列表!D$2:D$352=D48)*(VALUE(魂烛词条列表!B$2:B$352)=VALUE(C48)), 0))</f>
        <v>#N/A</v>
      </c>
      <c r="AD48" s="25" t="str">
        <f t="shared" si="9"/>
        <v/>
      </c>
    </row>
    <row r="49" spans="10:12" ht="14.5" thickBot="1">
      <c r="J49" s="41"/>
      <c r="K49" s="78"/>
      <c r="L49" s="25" t="str">
        <f>IFERROR(VLOOKUP(K49,定义list!J:K,2,FALSE),"")</f>
        <v/>
      </c>
    </row>
    <row r="50" spans="10:12" ht="14.5" thickBot="1">
      <c r="J50" s="73" t="s">
        <v>1718</v>
      </c>
      <c r="K50" s="76" t="s">
        <v>1408</v>
      </c>
    </row>
    <row r="51" spans="10:12">
      <c r="J51" s="37" t="s">
        <v>1710</v>
      </c>
      <c r="K51" s="79"/>
      <c r="L51" s="25" t="str">
        <f>IFERROR(VLOOKUP(K51,定义list!J:K,2,FALSE),"")</f>
        <v/>
      </c>
    </row>
    <row r="52" spans="10:12">
      <c r="J52" s="75" t="s">
        <v>517</v>
      </c>
      <c r="K52" s="71"/>
      <c r="L52" s="25" t="str">
        <f>IFERROR(VLOOKUP(K52,定义list!J:K,2,FALSE),"")</f>
        <v/>
      </c>
    </row>
    <row r="53" spans="10:12">
      <c r="J53" s="35" t="s">
        <v>1697</v>
      </c>
      <c r="K53" s="71"/>
      <c r="L53" s="25" t="str">
        <f>IFERROR(VLOOKUP(K53,定义list!J:K,2,FALSE),"")</f>
        <v/>
      </c>
    </row>
    <row r="54" spans="10:12">
      <c r="J54" s="75" t="s">
        <v>344</v>
      </c>
      <c r="K54" s="71"/>
      <c r="L54" s="25" t="str">
        <f>IFERROR(VLOOKUP(K54,定义list!J:K,2,FALSE),"")</f>
        <v/>
      </c>
    </row>
    <row r="55" spans="10:12">
      <c r="J55" s="35"/>
      <c r="K55" s="71"/>
      <c r="L55" s="25" t="str">
        <f>IFERROR(VLOOKUP(K55,定义list!J:K,2,FALSE),"")</f>
        <v/>
      </c>
    </row>
    <row r="56" spans="10:12">
      <c r="J56" s="35"/>
      <c r="K56" s="71"/>
      <c r="L56" s="25" t="str">
        <f>IFERROR(VLOOKUP(K56,定义list!J:K,2,FALSE),"")</f>
        <v/>
      </c>
    </row>
    <row r="57" spans="10:12">
      <c r="J57" s="35"/>
      <c r="K57" s="71"/>
      <c r="L57" s="25" t="str">
        <f>IFERROR(VLOOKUP(K57,定义list!J:K,2,FALSE),"")</f>
        <v/>
      </c>
    </row>
    <row r="58" spans="10:12">
      <c r="J58" s="35"/>
      <c r="K58" s="71"/>
      <c r="L58" s="25" t="str">
        <f>IFERROR(VLOOKUP(K58,定义list!J:K,2,FALSE),"")</f>
        <v/>
      </c>
    </row>
    <row r="59" spans="10:12">
      <c r="J59" s="35"/>
      <c r="K59" s="71"/>
      <c r="L59" s="25" t="str">
        <f>IFERROR(VLOOKUP(K59,定义list!J:K,2,FALSE),"")</f>
        <v/>
      </c>
    </row>
    <row r="60" spans="10:12">
      <c r="J60" s="35"/>
      <c r="K60" s="71"/>
      <c r="L60" s="25" t="str">
        <f>IFERROR(VLOOKUP(K60,定义list!J:K,2,FALSE),"")</f>
        <v/>
      </c>
    </row>
    <row r="61" spans="10:12">
      <c r="J61" s="35"/>
      <c r="K61" s="71"/>
      <c r="L61" s="25" t="str">
        <f>IFERROR(VLOOKUP(K61,定义list!J:K,2,FALSE),"")</f>
        <v/>
      </c>
    </row>
    <row r="62" spans="10:12">
      <c r="J62" s="35"/>
      <c r="K62" s="71"/>
      <c r="L62" s="25" t="str">
        <f>IFERROR(VLOOKUP(K62,定义list!J:K,2,FALSE),"")</f>
        <v/>
      </c>
    </row>
    <row r="63" spans="10:12">
      <c r="J63" s="35"/>
      <c r="K63" s="71"/>
      <c r="L63" s="25" t="str">
        <f>IFERROR(VLOOKUP(K63,定义list!J:K,2,FALSE),"")</f>
        <v/>
      </c>
    </row>
    <row r="64" spans="10:12">
      <c r="J64" s="35"/>
      <c r="K64" s="71"/>
      <c r="L64" s="25" t="str">
        <f>IFERROR(VLOOKUP(K64,定义list!J:K,2,FALSE),"")</f>
        <v/>
      </c>
    </row>
    <row r="65" spans="10:12">
      <c r="J65" s="35"/>
      <c r="K65" s="71"/>
      <c r="L65" s="25" t="str">
        <f>IFERROR(VLOOKUP(K65,定义list!J:K,2,FALSE),"")</f>
        <v/>
      </c>
    </row>
    <row r="66" spans="10:12">
      <c r="J66" s="35"/>
      <c r="K66" s="71"/>
      <c r="L66" s="25" t="str">
        <f>IFERROR(VLOOKUP(K66,定义list!J:K,2,FALSE),"")</f>
        <v/>
      </c>
    </row>
    <row r="67" spans="10:12">
      <c r="J67" s="35"/>
      <c r="K67" s="71"/>
      <c r="L67" s="25" t="str">
        <f>IFERROR(VLOOKUP(K67,定义list!J:K,2,FALSE),"")</f>
        <v/>
      </c>
    </row>
    <row r="68" spans="10:12">
      <c r="J68" s="35"/>
      <c r="K68" s="71"/>
      <c r="L68" s="25" t="str">
        <f>IFERROR(VLOOKUP(K68,定义list!J:K,2,FALSE),"")</f>
        <v/>
      </c>
    </row>
    <row r="69" spans="10:12">
      <c r="J69" s="35"/>
      <c r="K69" s="71"/>
      <c r="L69" s="25" t="str">
        <f>IFERROR(VLOOKUP(K69,定义list!J:K,2,FALSE),"")</f>
        <v/>
      </c>
    </row>
    <row r="70" spans="10:12">
      <c r="J70" s="35"/>
      <c r="K70" s="71"/>
      <c r="L70" s="25" t="str">
        <f>IFERROR(VLOOKUP(K70,定义list!J:K,2,FALSE),"")</f>
        <v/>
      </c>
    </row>
    <row r="71" spans="10:12" ht="14.5" thickBot="1">
      <c r="J71" s="36"/>
      <c r="K71" s="72"/>
      <c r="L71" s="25" t="str">
        <f>IFERROR(VLOOKUP(K71,定义list!J:K,2,FALSE),"")</f>
        <v/>
      </c>
    </row>
  </sheetData>
  <sheetProtection algorithmName="SHA-512" hashValue="nKG5MHzX06UnXM+2i5caB1qPtTZHqa7n81CSF/5TYS05GJOxzmBHh2lTtMgV2hyfZtiRM/8wA2HGI4tc74g9RQ==" saltValue="37a+tDP9vQt93sLmz6bJZw==" spinCount="100000" sheet="1" objects="1" scenarios="1"/>
  <phoneticPr fontId="1" type="noConversion"/>
  <dataValidations count="5">
    <dataValidation type="list" allowBlank="1" showInputMessage="1" showErrorMessage="1" sqref="C6:C7 C16:C17 C26:C27">
      <formula1>"1,2,3"</formula1>
    </dataValidation>
    <dataValidation type="list" allowBlank="1" showInputMessage="1" showErrorMessage="1" sqref="E1 E31">
      <formula1>"最小,平均,最大"</formula1>
    </dataValidation>
    <dataValidation type="list" allowBlank="1" showInputMessage="1" showErrorMessage="1" sqref="C8:C9 C18:C19 C28:C29">
      <formula1>"0,1,2,3"</formula1>
    </dataValidation>
    <dataValidation type="list" allowBlank="1" showInputMessage="1" showErrorMessage="1" sqref="B4 B14 B24">
      <formula1>"卓越,至臻"</formula1>
    </dataValidation>
    <dataValidation type="list" allowBlank="1" showInputMessage="1" showErrorMessage="1" sqref="C34:C36 C43:C45">
      <formula1>"0,1,2,3,4"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定义list!$T$2:$T$27</xm:f>
          </x14:formula1>
          <xm:sqref>D6:D7 D16:D17 D26:D27</xm:sqref>
        </x14:dataValidation>
        <x14:dataValidation type="list" allowBlank="1" showInputMessage="1" showErrorMessage="1">
          <x14:formula1>
            <xm:f>定义list!$U$2:$U$33</xm:f>
          </x14:formula1>
          <xm:sqref>D8:D9 D18:D19 D28:D29</xm:sqref>
        </x14:dataValidation>
        <x14:dataValidation type="list" allowBlank="1" showInputMessage="1" showErrorMessage="1">
          <x14:formula1>
            <xm:f>定义list!$S$2:$S$6</xm:f>
          </x14:formula1>
          <xm:sqref>D4</xm:sqref>
        </x14:dataValidation>
        <x14:dataValidation type="list" allowBlank="1" showInputMessage="1" showErrorMessage="1">
          <x14:formula1>
            <xm:f>定义list!$S$7:$S$11</xm:f>
          </x14:formula1>
          <xm:sqref>D14</xm:sqref>
        </x14:dataValidation>
        <x14:dataValidation type="list" allowBlank="1" showInputMessage="1" showErrorMessage="1">
          <x14:formula1>
            <xm:f>定义list!$S$12:$S$16</xm:f>
          </x14:formula1>
          <xm:sqref>D24</xm:sqref>
        </x14:dataValidation>
        <x14:dataValidation type="list" allowBlank="1" showInputMessage="1" showErrorMessage="1">
          <x14:formula1>
            <xm:f>定义list!$A$2:$A$25</xm:f>
          </x14:formula1>
          <xm:sqref>J4 J10 J16 J22 J28 J34 J40 J46 J52</xm:sqref>
        </x14:dataValidation>
        <x14:dataValidation type="list" allowBlank="1" showInputMessage="1" showErrorMessage="1">
          <x14:formula1>
            <xm:f>定义list!$E$2:$E$4</xm:f>
          </x14:formula1>
          <xm:sqref>J6 J12 J18 J24 J30 J36 J42 J48 J54</xm:sqref>
        </x14:dataValidation>
        <x14:dataValidation type="list" allowBlank="1" showInputMessage="1" showErrorMessage="1">
          <x14:formula1>
            <xm:f>OFFSET(定义list!$J$2, MATCH($J$4&amp;$J$6, 定义list!$I$2:$I$941, 0)-1, 0, COUNTIF(定义list!$I$2:$I$941, $J$4&amp;$J$6), 1)</xm:f>
          </x14:formula1>
          <xm:sqref>K3:K7</xm:sqref>
        </x14:dataValidation>
        <x14:dataValidation type="list" allowBlank="1" showInputMessage="1" showErrorMessage="1">
          <x14:formula1>
            <xm:f>OFFSET(定义list!$J$2, MATCH($J$10&amp;$J$12, 定义list!$I$2:$I$941, 0)-1, 0, COUNTIF(定义list!$I$2:$I$941, $J$10&amp;$J$12), 1)</xm:f>
          </x14:formula1>
          <xm:sqref>K9:K13</xm:sqref>
        </x14:dataValidation>
        <x14:dataValidation type="list" allowBlank="1" showInputMessage="1" showErrorMessage="1">
          <x14:formula1>
            <xm:f>OFFSET(定义list!$J$2, MATCH($J$16&amp;$J$18, 定义list!$I$2:$I$941, 0)-1, 0, COUNTIF(定义list!$I$2:$I$941, $J$16&amp;$J$18), 1)</xm:f>
          </x14:formula1>
          <xm:sqref>K15:K19</xm:sqref>
        </x14:dataValidation>
        <x14:dataValidation type="list" allowBlank="1" showInputMessage="1" showErrorMessage="1">
          <x14:formula1>
            <xm:f>OFFSET(定义list!$J$2, MATCH($J$22&amp;$J$24, 定义list!$I$2:$I$941, 0)-1, 0, COUNTIF(定义list!$I$2:$I$941, $J$22&amp;$J$24), 1)</xm:f>
          </x14:formula1>
          <xm:sqref>K21:K25</xm:sqref>
        </x14:dataValidation>
        <x14:dataValidation type="list" allowBlank="1" showInputMessage="1" showErrorMessage="1">
          <x14:formula1>
            <xm:f>OFFSET(定义list!$J$2, MATCH($J$28&amp;$J$30, 定义list!$I$2:$I$941, 0)-1, 0, COUNTIF(定义list!$I$2:$I$941, $J$28&amp;$J$30), 1)</xm:f>
          </x14:formula1>
          <xm:sqref>K27:K31</xm:sqref>
        </x14:dataValidation>
        <x14:dataValidation type="list" allowBlank="1" showInputMessage="1" showErrorMessage="1">
          <x14:formula1>
            <xm:f>OFFSET(定义list!$J$2, MATCH($J$34&amp;$J$36, 定义list!$I$2:$I$941, 0)-1, 0, COUNTIF(定义list!$I$2:$I$941, $J$34&amp;$J$36), 1)</xm:f>
          </x14:formula1>
          <xm:sqref>K33:K37</xm:sqref>
        </x14:dataValidation>
        <x14:dataValidation type="list" allowBlank="1" showInputMessage="1" showErrorMessage="1">
          <x14:formula1>
            <xm:f>OFFSET(定义list!$J$2, MATCH($J$40&amp;$J$42, 定义list!$I$2:$I$941, 0)-1, 0, COUNTIF(定义list!$I$2:$I$941, $J$40&amp;$J$42), 1)</xm:f>
          </x14:formula1>
          <xm:sqref>K39:K43</xm:sqref>
        </x14:dataValidation>
        <x14:dataValidation type="list" allowBlank="1" showInputMessage="1" showErrorMessage="1">
          <x14:formula1>
            <xm:f>OFFSET(定义list!$J$2, MATCH($J$46&amp;$J$48, 定义list!$I$2:$I$941, 0)-1, 0, COUNTIF(定义list!$I$2:$I$941, $J$46&amp;$J$48), 1)</xm:f>
          </x14:formula1>
          <xm:sqref>K45:K49</xm:sqref>
        </x14:dataValidation>
        <x14:dataValidation type="list" allowBlank="1" showInputMessage="1" showErrorMessage="1">
          <x14:formula1>
            <xm:f>OFFSET(定义list!$J$2, MATCH($J$52&amp;$J$54, 定义list!$I$2:$I$941, 0)-1, 0, COUNTIF(定义list!$I$2:$I$941, $J$52&amp;$J$54), 1)</xm:f>
          </x14:formula1>
          <xm:sqref>K51:K71</xm:sqref>
        </x14:dataValidation>
        <x14:dataValidation type="list" allowBlank="1" showInputMessage="1" showErrorMessage="1">
          <x14:formula1>
            <xm:f>OFFSET(定义list!$Y$2, MATCH(C34, 定义list!$AA$2:$AA$306, 0)-1, 0, COUNTIF(定义list!$AA$2:$AA$306, C34), 1)</xm:f>
          </x14:formula1>
          <xm:sqref>D34:D36 D43:D45</xm:sqref>
        </x14:dataValidation>
        <x14:dataValidation type="list" allowBlank="1" showInputMessage="1" showErrorMessage="1">
          <x14:formula1>
            <xm:f>定义list!$Y$307:$Y$339</xm:f>
          </x14:formula1>
          <xm:sqref>D37:D39 D46:D48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79998168889431442"/>
  </sheetPr>
  <dimension ref="B1:BA66"/>
  <sheetViews>
    <sheetView topLeftCell="A40" zoomScale="115" zoomScaleNormal="115" workbookViewId="0"/>
  </sheetViews>
  <sheetFormatPr defaultRowHeight="14"/>
  <cols>
    <col min="1" max="1" width="2.7265625" customWidth="1"/>
    <col min="2" max="2" width="9" customWidth="1"/>
    <col min="3" max="3" width="8.90625" customWidth="1"/>
    <col min="4" max="4" width="3.81640625" style="3" customWidth="1"/>
    <col min="5" max="5" width="40.1796875" customWidth="1"/>
    <col min="6" max="6" width="8.6328125" customWidth="1"/>
    <col min="7" max="7" width="5.6328125" customWidth="1"/>
    <col min="8" max="9" width="5.6328125" style="3" customWidth="1"/>
    <col min="10" max="10" width="9.453125" customWidth="1"/>
    <col min="11" max="11" width="3.26953125" customWidth="1"/>
    <col min="13" max="13" width="8.7265625" style="3"/>
    <col min="14" max="14" width="5" style="3" customWidth="1"/>
    <col min="15" max="15" width="36.26953125" style="3" customWidth="1"/>
    <col min="16" max="16" width="8.6328125" style="3" customWidth="1"/>
    <col min="17" max="19" width="5.6328125" style="3" customWidth="1"/>
    <col min="20" max="20" width="9.453125" style="3" customWidth="1"/>
    <col min="21" max="33" width="8.7265625" style="3" customWidth="1"/>
    <col min="34" max="36" width="8.7265625" style="3" hidden="1" customWidth="1"/>
    <col min="37" max="37" width="0" style="3" hidden="1" customWidth="1"/>
    <col min="38" max="38" width="8.7265625" style="25" hidden="1" customWidth="1"/>
    <col min="39" max="39" width="10.1796875" style="25" hidden="1" customWidth="1"/>
    <col min="40" max="46" width="8.7265625" style="25" hidden="1" customWidth="1"/>
    <col min="47" max="47" width="11.26953125" style="25" hidden="1" customWidth="1"/>
    <col min="48" max="50" width="8.7265625" style="25" hidden="1" customWidth="1"/>
    <col min="51" max="60" width="0" hidden="1" customWidth="1"/>
  </cols>
  <sheetData>
    <row r="1" spans="2:53" s="3" customFormat="1" ht="14.5" thickBot="1">
      <c r="B1" s="37" t="s">
        <v>3571</v>
      </c>
      <c r="C1" s="81" t="s">
        <v>4016</v>
      </c>
      <c r="AK1" s="3" t="s">
        <v>4647</v>
      </c>
      <c r="AL1" s="25" t="s">
        <v>3567</v>
      </c>
      <c r="AM1" s="25"/>
      <c r="AN1" s="25"/>
      <c r="AO1" s="25"/>
      <c r="AP1" s="25"/>
      <c r="AQ1" s="25"/>
      <c r="AR1" s="25"/>
      <c r="AS1" s="25"/>
      <c r="AT1" s="25" t="s">
        <v>3569</v>
      </c>
      <c r="AU1" s="25"/>
      <c r="AV1" s="25"/>
      <c r="AW1" s="25"/>
      <c r="AX1" s="25"/>
    </row>
    <row r="2" spans="2:53" ht="14.5" thickBot="1">
      <c r="B2" s="87" t="s">
        <v>3551</v>
      </c>
      <c r="C2" s="88" t="s">
        <v>1639</v>
      </c>
      <c r="D2" s="88" t="s">
        <v>3559</v>
      </c>
      <c r="E2" s="43" t="s">
        <v>3560</v>
      </c>
      <c r="F2" s="43" t="s">
        <v>1743</v>
      </c>
      <c r="G2" s="88" t="s">
        <v>4652</v>
      </c>
      <c r="H2" s="88" t="s">
        <v>4653</v>
      </c>
      <c r="I2" s="88" t="s">
        <v>4654</v>
      </c>
      <c r="J2" s="44" t="s">
        <v>3564</v>
      </c>
      <c r="L2" s="87" t="s">
        <v>3568</v>
      </c>
      <c r="M2" s="88" t="s">
        <v>1639</v>
      </c>
      <c r="N2" s="88" t="s">
        <v>3655</v>
      </c>
      <c r="O2" s="88" t="s">
        <v>3560</v>
      </c>
      <c r="P2" s="88" t="s">
        <v>1743</v>
      </c>
      <c r="Q2" s="43" t="s">
        <v>4652</v>
      </c>
      <c r="R2" s="43" t="s">
        <v>4653</v>
      </c>
      <c r="S2" s="43" t="s">
        <v>4654</v>
      </c>
      <c r="T2" s="89" t="s">
        <v>3564</v>
      </c>
      <c r="AK2" s="3" t="s">
        <v>4649</v>
      </c>
      <c r="AL2" s="25" t="s">
        <v>3565</v>
      </c>
      <c r="AM2" s="25" t="s">
        <v>3563</v>
      </c>
      <c r="AN2" s="25" t="s">
        <v>4651</v>
      </c>
      <c r="AO2" s="25" t="s">
        <v>4650</v>
      </c>
      <c r="AT2" s="25" t="s">
        <v>1394</v>
      </c>
      <c r="AU2" s="25" t="s">
        <v>3563</v>
      </c>
      <c r="AV2" s="25" t="s">
        <v>4651</v>
      </c>
      <c r="AW2" s="25" t="s">
        <v>4650</v>
      </c>
    </row>
    <row r="3" spans="2:53">
      <c r="B3" s="112" t="s">
        <v>2258</v>
      </c>
      <c r="C3" s="102" t="s">
        <v>3603</v>
      </c>
      <c r="D3" s="113">
        <v>0</v>
      </c>
      <c r="E3" s="98"/>
      <c r="F3" s="114" t="e">
        <f t="shared" ref="F3:F6" ca="1" si="0">AN3</f>
        <v>#N/A</v>
      </c>
      <c r="G3" s="115"/>
      <c r="H3" s="98"/>
      <c r="I3" s="98"/>
      <c r="J3" s="165"/>
      <c r="L3" s="75" t="s">
        <v>2509</v>
      </c>
      <c r="M3" s="102" t="s">
        <v>3603</v>
      </c>
      <c r="N3" s="105">
        <v>0</v>
      </c>
      <c r="O3" s="98"/>
      <c r="P3" s="101" t="e">
        <f ca="1">AV3</f>
        <v>#N/A</v>
      </c>
      <c r="Q3" s="68"/>
      <c r="R3" s="68"/>
      <c r="S3" s="68"/>
      <c r="T3" s="165"/>
      <c r="AK3" s="3" t="s">
        <v>4648</v>
      </c>
      <c r="AL3" s="25" t="e">
        <f t="array" aca="1" ref="AL3" ca="1">OFFSET(装备词条列表!$A$2, MATCH(1, (装备词条列表!$I$2:$I$5000=B3)*(装备词条列表!$J$2:$J$5000=C3)*(装备词条列表!$C$2:$C$5000=E3), 0)-1, 0)</f>
        <v>#N/A</v>
      </c>
      <c r="AM3" s="25" t="str">
        <f t="array" aca="1" ref="AM3" ca="1">OFFSET(装备词条列表!$C$2, MATCH(B3&amp;C3&amp;D3, 装备词条列表!$L$2:$L$5062, 0)-1, 0, COUNTIF(装备词条列表!$L$2:$L$5062, B3&amp;C3&amp;D3), 1)</f>
        <v>该装备护甲值</v>
      </c>
      <c r="AN3" s="25" t="e">
        <f t="array" aca="1" ref="AN3" ca="1">IF(OFFSET(装备词条列表!$A$1, SMALL(IF(装备词条列表!$A$2:$A$5000=AL3, ROW(装备词条列表!$A$2:$A$5000)-ROW(装备词条列表!$A$2)+1), 1), 5)="",
    OFFSET(装备词条列表!$A$1, SMALL(IF(装备词条列表!$A$2:$A$5000=AL3, ROW(装备词条列表!$A$2:$A$5000)-ROW(装备词条列表!$A$2)+1), 1), 4),
    OFFSET(装备词条列表!$A$1, SMALL(IF(装备词条列表!$A$2:$A$5000=AL3, ROW(装备词条列表!$A$2:$A$5000)-ROW(装备词条列表!$A$2)+1), 1), 4)*CHOOSE(MATCH($C$1,$AK$1:$AK$3,0),1,0.5,0)
   +OFFSET(装备词条列表!$A$1, SMALL(IF(装备词条列表!$A$2:$A$5000=AL3, ROW(装备词条列表!$A$2:$A$5000)-ROW(装备词条列表!$A$2)+1), 1), 5)*CHOOSE(MATCH($C$1,$AK$1:$AK$3,0),0,0.5,1))</f>
        <v>#N/A</v>
      </c>
      <c r="AO3" s="25" t="e">
        <f t="shared" ref="AO3:AO13" ca="1" si="1">IF(G3&lt;&gt;"",G3,AN3)</f>
        <v>#N/A</v>
      </c>
      <c r="AP3" s="25" t="e">
        <f t="array" aca="1" ref="AP3" ca="1">IF(OFFSET(装备词条列表!$A$1, SMALL(IF(装备词条列表!$A$2:$A$5000=AL3, ROW(装备词条列表!$A$2:$A$5000)-ROW(装备词条列表!$A$2)+1), 2), 5)="",
    OFFSET(装备词条列表!$A$1, SMALL(IF(装备词条列表!$A$2:$A$5000=AL3, ROW(装备词条列表!$A$2:$A$5000)-ROW(装备词条列表!$A$2)+1), 2), 4),
    OFFSET(装备词条列表!$A$1, SMALL(IF(装备词条列表!$A$2:$A$5000=AL3, ROW(装备词条列表!$A$2:$A$5000)-ROW(装备词条列表!$A$2)+1), 2), 4)*CHOOSE(MATCH($C$1,$AK$1:$AK$3,0),1,0.5,0)
   +OFFSET(装备词条列表!$A$1, SMALL(IF(装备词条列表!$A$2:$A$5000=AL3, ROW(装备词条列表!$A$2:$A$5000)-ROW(装备词条列表!$A$2)+1), 2), 5)*CHOOSE(MATCH($C$1,$AK$1:$AK$3,0),0,0.5,1))</f>
        <v>#N/A</v>
      </c>
      <c r="AQ3" s="25" t="e">
        <f t="shared" ref="AQ3:AQ13" ca="1" si="2">IF(H3&lt;&gt;"",H3,AP3)</f>
        <v>#N/A</v>
      </c>
      <c r="AR3" s="25" t="e">
        <f t="array" aca="1" ref="AR3" ca="1">IF(OFFSET(装备词条列表!$A$1, SMALL(IF(装备词条列表!$A$2:$A$5000=AL3, ROW(装备词条列表!$A$2:$A$5000)-ROW(装备词条列表!$A$2)+1), 3), 5)="",
    OFFSET(装备词条列表!$A$1, SMALL(IF(装备词条列表!$A$2:$A$5000=AL3, ROW(装备词条列表!$A$2:$A$5000)-ROW(装备词条列表!$A$2)+1), 3), 4),
    OFFSET(装备词条列表!$A$1, SMALL(IF(装备词条列表!$A$2:$A$5000=AL3, ROW(装备词条列表!$A$2:$A$5000)-ROW(装备词条列表!$A$2)+1), 3), 4)*CHOOSE(MATCH($C$1,$AK$1:$AK$3,0),1,0.5,0)
   +OFFSET(装备词条列表!$A$1, SMALL(IF(装备词条列表!$A$2:$A$5000=AL3, ROW(装备词条列表!$A$2:$A$5000)-ROW(装备词条列表!$A$2)+1), 3), 5)*CHOOSE(MATCH($C$1,$AK$1:$AK$3,0),0,0.5,1))</f>
        <v>#N/A</v>
      </c>
      <c r="AS3" s="25" t="e">
        <f t="shared" ref="AS3:AS13" ca="1" si="3">IF(I3&lt;&gt;"",I3,AR3)</f>
        <v>#N/A</v>
      </c>
      <c r="AT3" s="25" t="e">
        <f t="array" aca="1" ref="AT3" ca="1">OFFSET(装备词条列表!$A$2, MATCH(1, (装备词条列表!$I$2:$I$5000=L3)*(装备词条列表!$J$2:$J$5000=M3)*(装备词条列表!$C$2:$C$5000=O3), 0)-1, 0)</f>
        <v>#N/A</v>
      </c>
      <c r="AU3" s="25" t="str">
        <f t="array" aca="1" ref="AU3" ca="1">OFFSET(装备词条列表!$C$2, MATCH(L3&amp;M3&amp;N3, 装备词条列表!$L$2:$L$5062, 0)-1, 0, COUNTIF(装备词条列表!$L$2:$L$5062, L3&amp;M3&amp;N3), 1)</f>
        <v>该装备护盾</v>
      </c>
      <c r="AV3" s="25" t="e">
        <f t="array" aca="1" ref="AV3" ca="1">IF(OFFSET(装备词条列表!$A$1, SMALL(IF(装备词条列表!$A$2:$A$5000=AT3, ROW(装备词条列表!$A$2:$A$5000)-ROW(装备词条列表!$A$2)+1), 1), 5)="",
    OFFSET(装备词条列表!$A$1, SMALL(IF(装备词条列表!$A$2:$A$5000=AT3, ROW(装备词条列表!$A$2:$A$5000)-ROW(装备词条列表!$A$2)+1), 1), 4),
    OFFSET(装备词条列表!$A$1, SMALL(IF(装备词条列表!$A$2:$A$5000=AT3, ROW(装备词条列表!$A$2:$A$5000)-ROW(装备词条列表!$A$2)+1), 1), 4)*CHOOSE(MATCH($C$1,$AK$1:$AK$3,0),1,0.5,0)
   +OFFSET(装备词条列表!$A$1, SMALL(IF(装备词条列表!$A$2:$A$5000=AT3, ROW(装备词条列表!$A$2:$A$5000)-ROW(装备词条列表!$A$2)+1), 1), 5)*CHOOSE(MATCH($C$1,$AK$1:$AK$3,0),0,0.5,1))</f>
        <v>#N/A</v>
      </c>
      <c r="AW3" s="25" t="e">
        <f ca="1">IF(Q3&lt;&gt;"",Q3,AV3)</f>
        <v>#N/A</v>
      </c>
      <c r="AX3" s="25" t="e">
        <f t="array" aca="1" ref="AX3" ca="1">IF(OFFSET(装备词条列表!$A$1, SMALL(IF(装备词条列表!$A$2:$A$5000=AT3, ROW(装备词条列表!$A$2:$A$5000)-ROW(装备词条列表!$A$2)+1), 2), 5)="",
    OFFSET(装备词条列表!$A$1, SMALL(IF(装备词条列表!$A$2:$A$5000=AT3, ROW(装备词条列表!$A$2:$A$5000)-ROW(装备词条列表!$A$2)+1), 2), 4),
    OFFSET(装备词条列表!$A$1, SMALL(IF(装备词条列表!$A$2:$A$5000=AT3, ROW(装备词条列表!$A$2:$A$5000)-ROW(装备词条列表!$A$2)+1), 2), 4)*CHOOSE(MATCH($C$1,$AK$1:$AK$3,0),1,0.5,0)
   +OFFSET(装备词条列表!$A$1, SMALL(IF(装备词条列表!$A$2:$A$5000=AT3, ROW(装备词条列表!$A$2:$A$5000)-ROW(装备词条列表!$A$2)+1), 2), 5)*CHOOSE(MATCH($C$1,$AK$1:$AK$3,0),0,0.5,1))</f>
        <v>#N/A</v>
      </c>
      <c r="AY3" s="25" t="e">
        <f ca="1">IF(R3&lt;&gt;"",R3,AX3)</f>
        <v>#N/A</v>
      </c>
      <c r="AZ3" s="25" t="e">
        <f t="array" aca="1" ref="AZ3" ca="1">IF(OFFSET(装备词条列表!$A$1, SMALL(IF(装备词条列表!$A$2:$A$5000=AT3, ROW(装备词条列表!$A$2:$A$5000)-ROW(装备词条列表!$A$2)+1), 3), 5)="",
    OFFSET(装备词条列表!$A$1, SMALL(IF(装备词条列表!$A$2:$A$5000=AT3, ROW(装备词条列表!$A$2:$A$5000)-ROW(装备词条列表!$A$2)+1), 3), 4),
    OFFSET(装备词条列表!$A$1, SMALL(IF(装备词条列表!$A$2:$A$5000=AT3, ROW(装备词条列表!$A$2:$A$5000)-ROW(装备词条列表!$A$2)+1), 3), 4)*CHOOSE(MATCH($C$1,$AK$1:$AK$3,0),1,0.5,0)
   +OFFSET(装备词条列表!$A$1, SMALL(IF(装备词条列表!$A$2:$A$5000=AT3, ROW(装备词条列表!$A$2:$A$5000)-ROW(装备词条列表!$A$2)+1), 3), 5)*CHOOSE(MATCH($C$1,$AK$1:$AK$3,0),0,0.5,1))</f>
        <v>#N/A</v>
      </c>
      <c r="BA3" s="25" t="e">
        <f ca="1">IF(S3&lt;&gt;"",S3,AZ3)</f>
        <v>#N/A</v>
      </c>
    </row>
    <row r="4" spans="2:53" s="3" customFormat="1">
      <c r="B4" s="35" t="str">
        <f>B3</f>
        <v>力量头部</v>
      </c>
      <c r="C4" s="103" t="s">
        <v>3572</v>
      </c>
      <c r="D4" s="106">
        <v>1</v>
      </c>
      <c r="E4" s="68"/>
      <c r="F4" s="99" t="e">
        <f t="shared" ca="1" si="0"/>
        <v>#N/A</v>
      </c>
      <c r="G4" s="116"/>
      <c r="H4" s="168"/>
      <c r="I4" s="168"/>
      <c r="J4" s="166"/>
      <c r="L4" s="35" t="str">
        <f>L3</f>
        <v>智慧胸甲</v>
      </c>
      <c r="M4" s="103" t="s">
        <v>3572</v>
      </c>
      <c r="N4" s="106">
        <v>0</v>
      </c>
      <c r="O4" s="68"/>
      <c r="P4" s="101" t="e">
        <f t="shared" ref="P4:P13" ca="1" si="4">AV4</f>
        <v>#N/A</v>
      </c>
      <c r="Q4" s="68"/>
      <c r="R4" s="68"/>
      <c r="S4" s="68"/>
      <c r="T4" s="166"/>
      <c r="AL4" s="25" t="e">
        <f t="array" aca="1" ref="AL4" ca="1">OFFSET(装备词条列表!$A$2, MATCH(1, (装备词条列表!$I$2:$I$5000=B4)*(装备词条列表!$J$2:$J$5000=C4)*(装备词条列表!$C$2:$C$5000=E4), 0)-1, 0)</f>
        <v>#N/A</v>
      </c>
      <c r="AM4" s="25" t="str">
        <f t="array" aca="1" ref="AM4" ca="1">OFFSET(装备词条列表!$C$2, MATCH(B4&amp;C4&amp;D4, 装备词条列表!$L$2:$L$5062, 0)-1, 0, COUNTIF(装备词条列表!$L$2:$L$5062, B4&amp;C4&amp;D4), 1)</f>
        <v>+(6–8)% 元素和腐蚀抗性穿透,召唤物+(6–8)% 元素和腐蚀抗性穿透</v>
      </c>
      <c r="AN4" s="25" t="e">
        <f t="array" aca="1" ref="AN4" ca="1">IF(OFFSET(装备词条列表!$A$1, SMALL(IF(装备词条列表!$A$2:$A$5000=AL4, ROW(装备词条列表!$A$2:$A$5000)-ROW(装备词条列表!$A$2)+1), 1), 5)="",
    OFFSET(装备词条列表!$A$1, SMALL(IF(装备词条列表!$A$2:$A$5000=AL4, ROW(装备词条列表!$A$2:$A$5000)-ROW(装备词条列表!$A$2)+1), 1), 4),
    OFFSET(装备词条列表!$A$1, SMALL(IF(装备词条列表!$A$2:$A$5000=AL4, ROW(装备词条列表!$A$2:$A$5000)-ROW(装备词条列表!$A$2)+1), 1), 4)*CHOOSE(MATCH($C$1,$AK$1:$AK$3,0),1,0.5,0)
   +OFFSET(装备词条列表!$A$1, SMALL(IF(装备词条列表!$A$2:$A$5000=AL4, ROW(装备词条列表!$A$2:$A$5000)-ROW(装备词条列表!$A$2)+1), 1), 5)*CHOOSE(MATCH($C$1,$AK$1:$AK$3,0),0,0.5,1))</f>
        <v>#N/A</v>
      </c>
      <c r="AO4" s="25" t="e">
        <f t="shared" ca="1" si="1"/>
        <v>#N/A</v>
      </c>
      <c r="AP4" s="25" t="e">
        <f t="array" aca="1" ref="AP4" ca="1">IF(OFFSET(装备词条列表!$A$1, SMALL(IF(装备词条列表!$A$2:$A$5000=AL4, ROW(装备词条列表!$A$2:$A$5000)-ROW(装备词条列表!$A$2)+1), 2), 5)="",
    OFFSET(装备词条列表!$A$1, SMALL(IF(装备词条列表!$A$2:$A$5000=AL4, ROW(装备词条列表!$A$2:$A$5000)-ROW(装备词条列表!$A$2)+1), 2), 4),
    OFFSET(装备词条列表!$A$1, SMALL(IF(装备词条列表!$A$2:$A$5000=AL4, ROW(装备词条列表!$A$2:$A$5000)-ROW(装备词条列表!$A$2)+1), 2), 4)*CHOOSE(MATCH($C$1,$AK$1:$AK$3,0),1,0.5,0)
   +OFFSET(装备词条列表!$A$1, SMALL(IF(装备词条列表!$A$2:$A$5000=AL4, ROW(装备词条列表!$A$2:$A$5000)-ROW(装备词条列表!$A$2)+1), 2), 5)*CHOOSE(MATCH($C$1,$AK$1:$AK$3,0),0,0.5,1))</f>
        <v>#N/A</v>
      </c>
      <c r="AQ4" s="25" t="e">
        <f t="shared" ca="1" si="2"/>
        <v>#N/A</v>
      </c>
      <c r="AR4" s="25" t="e">
        <f t="array" aca="1" ref="AR4" ca="1">IF(OFFSET(装备词条列表!$A$1, SMALL(IF(装备词条列表!$A$2:$A$5000=AL4, ROW(装备词条列表!$A$2:$A$5000)-ROW(装备词条列表!$A$2)+1), 3), 5)="",
    OFFSET(装备词条列表!$A$1, SMALL(IF(装备词条列表!$A$2:$A$5000=AL4, ROW(装备词条列表!$A$2:$A$5000)-ROW(装备词条列表!$A$2)+1), 3), 4),
    OFFSET(装备词条列表!$A$1, SMALL(IF(装备词条列表!$A$2:$A$5000=AL4, ROW(装备词条列表!$A$2:$A$5000)-ROW(装备词条列表!$A$2)+1), 3), 4)*CHOOSE(MATCH($C$1,$AK$1:$AK$3,0),1,0.5,0)
   +OFFSET(装备词条列表!$A$1, SMALL(IF(装备词条列表!$A$2:$A$5000=AL4, ROW(装备词条列表!$A$2:$A$5000)-ROW(装备词条列表!$A$2)+1), 3), 5)*CHOOSE(MATCH($C$1,$AK$1:$AK$3,0),0,0.5,1))</f>
        <v>#N/A</v>
      </c>
      <c r="AS4" s="25" t="e">
        <f t="shared" ca="1" si="3"/>
        <v>#N/A</v>
      </c>
      <c r="AT4" s="25" t="e">
        <f t="array" aca="1" ref="AT4" ca="1">OFFSET(装备词条列表!$A$2, MATCH(1, (装备词条列表!$I$2:$I$5000=L4)*(装备词条列表!$J$2:$J$5000=M4)*(装备词条列表!$C$2:$C$5000=O4), 0)-1, 0)</f>
        <v>#N/A</v>
      </c>
      <c r="AU4" s="25" t="str">
        <f t="array" aca="1" ref="AU4" ca="1">OFFSET(装备词条列表!$C$2, MATCH(L4&amp;M4&amp;N4, 装备词条列表!$L$2:$L$5062, 0)-1, 0, COUNTIF(装备词条列表!$L$2:$L$5062, L4&amp;M4&amp;N4), 1)</f>
        <v>+(3–5)%元素抗性上限</v>
      </c>
      <c r="AV4" s="25" t="e">
        <f t="array" aca="1" ref="AV4" ca="1">IF(OFFSET(装备词条列表!$A$1, SMALL(IF(装备词条列表!$A$2:$A$5000=AT4, ROW(装备词条列表!$A$2:$A$5000)-ROW(装备词条列表!$A$2)+1), 1), 5)="",
    OFFSET(装备词条列表!$A$1, SMALL(IF(装备词条列表!$A$2:$A$5000=AT4, ROW(装备词条列表!$A$2:$A$5000)-ROW(装备词条列表!$A$2)+1), 1), 4),
    OFFSET(装备词条列表!$A$1, SMALL(IF(装备词条列表!$A$2:$A$5000=AT4, ROW(装备词条列表!$A$2:$A$5000)-ROW(装备词条列表!$A$2)+1), 1), 4)*CHOOSE(MATCH($C$1,$AK$1:$AK$3,0),1,0.5,0)
   +OFFSET(装备词条列表!$A$1, SMALL(IF(装备词条列表!$A$2:$A$5000=AT4, ROW(装备词条列表!$A$2:$A$5000)-ROW(装备词条列表!$A$2)+1), 1), 5)*CHOOSE(MATCH($C$1,$AK$1:$AK$3,0),0,0.5,1))</f>
        <v>#N/A</v>
      </c>
      <c r="AW4" s="25" t="e">
        <f t="shared" ref="AW4:AW13" ca="1" si="5">IF(Q4&lt;&gt;"",Q4,AV4)</f>
        <v>#N/A</v>
      </c>
      <c r="AX4" s="25" t="e">
        <f t="array" aca="1" ref="AX4" ca="1">IF(OFFSET(装备词条列表!$A$1, SMALL(IF(装备词条列表!$A$2:$A$5000=AT4, ROW(装备词条列表!$A$2:$A$5000)-ROW(装备词条列表!$A$2)+1), 2), 5)="",
    OFFSET(装备词条列表!$A$1, SMALL(IF(装备词条列表!$A$2:$A$5000=AT4, ROW(装备词条列表!$A$2:$A$5000)-ROW(装备词条列表!$A$2)+1), 2), 4),
    OFFSET(装备词条列表!$A$1, SMALL(IF(装备词条列表!$A$2:$A$5000=AT4, ROW(装备词条列表!$A$2:$A$5000)-ROW(装备词条列表!$A$2)+1), 2), 4)*CHOOSE(MATCH($C$1,$AK$1:$AK$3,0),1,0.5,0)
   +OFFSET(装备词条列表!$A$1, SMALL(IF(装备词条列表!$A$2:$A$5000=AT4, ROW(装备词条列表!$A$2:$A$5000)-ROW(装备词条列表!$A$2)+1), 2), 5)*CHOOSE(MATCH($C$1,$AK$1:$AK$3,0),0,0.5,1))</f>
        <v>#N/A</v>
      </c>
      <c r="AY4" s="25" t="e">
        <f t="shared" ref="AY4:AY13" ca="1" si="6">IF(R4&lt;&gt;"",R4,AX4)</f>
        <v>#N/A</v>
      </c>
      <c r="AZ4" s="25" t="e">
        <f t="array" aca="1" ref="AZ4" ca="1">IF(OFFSET(装备词条列表!$A$1, SMALL(IF(装备词条列表!$A$2:$A$5000=AT4, ROW(装备词条列表!$A$2:$A$5000)-ROW(装备词条列表!$A$2)+1), 3), 5)="",
    OFFSET(装备词条列表!$A$1, SMALL(IF(装备词条列表!$A$2:$A$5000=AT4, ROW(装备词条列表!$A$2:$A$5000)-ROW(装备词条列表!$A$2)+1), 3), 4),
    OFFSET(装备词条列表!$A$1, SMALL(IF(装备词条列表!$A$2:$A$5000=AT4, ROW(装备词条列表!$A$2:$A$5000)-ROW(装备词条列表!$A$2)+1), 3), 4)*CHOOSE(MATCH($C$1,$AK$1:$AK$3,0),1,0.5,0)
   +OFFSET(装备词条列表!$A$1, SMALL(IF(装备词条列表!$A$2:$A$5000=AT4, ROW(装备词条列表!$A$2:$A$5000)-ROW(装备词条列表!$A$2)+1), 3), 5)*CHOOSE(MATCH($C$1,$AK$1:$AK$3,0),0,0.5,1))</f>
        <v>#N/A</v>
      </c>
      <c r="BA4" s="25" t="e">
        <f t="shared" ref="BA4:BA13" ca="1" si="7">IF(S4&lt;&gt;"",S4,AZ4)</f>
        <v>#N/A</v>
      </c>
    </row>
    <row r="5" spans="2:53" s="3" customFormat="1">
      <c r="B5" s="35" t="str">
        <f>B3</f>
        <v>力量头部</v>
      </c>
      <c r="C5" s="103" t="s">
        <v>3573</v>
      </c>
      <c r="D5" s="106">
        <v>1</v>
      </c>
      <c r="E5" s="68"/>
      <c r="F5" s="99" t="e">
        <f t="shared" ca="1" si="0"/>
        <v>#N/A</v>
      </c>
      <c r="G5" s="107"/>
      <c r="H5" s="68"/>
      <c r="I5" s="68"/>
      <c r="J5" s="166"/>
      <c r="L5" s="35" t="str">
        <f>L3</f>
        <v>智慧胸甲</v>
      </c>
      <c r="M5" s="103" t="s">
        <v>3572</v>
      </c>
      <c r="N5" s="106">
        <v>0</v>
      </c>
      <c r="O5" s="68"/>
      <c r="P5" s="101" t="e">
        <f t="shared" ca="1" si="4"/>
        <v>#N/A</v>
      </c>
      <c r="Q5" s="68"/>
      <c r="R5" s="68"/>
      <c r="S5" s="68"/>
      <c r="T5" s="166"/>
      <c r="AL5" s="25" t="e">
        <f t="array" aca="1" ref="AL5" ca="1">OFFSET(装备词条列表!$A$2, MATCH(1, (装备词条列表!$I$2:$I$5000=B5)*(装备词条列表!$J$2:$J$5000=C5)*(装备词条列表!$C$2:$C$5000=E5), 0)-1, 0)</f>
        <v>#N/A</v>
      </c>
      <c r="AM5" s="25" t="str">
        <f t="array" aca="1" ref="AM5" ca="1">OFFSET(装备词条列表!$C$2, MATCH(B5&amp;C5&amp;D5, 装备词条列表!$L$2:$L$5062, 0)-1, 0, COUNTIF(装备词条列表!$L$2:$L$5062, B5&amp;C5&amp;D5), 1)</f>
        <v>+(6–8)% 元素和腐蚀抗性穿透,召唤物+(6–8)% 元素和腐蚀抗性穿透</v>
      </c>
      <c r="AN5" s="25" t="e">
        <f t="array" aca="1" ref="AN5" ca="1">IF(OFFSET(装备词条列表!$A$1, SMALL(IF(装备词条列表!$A$2:$A$5000=AL5, ROW(装备词条列表!$A$2:$A$5000)-ROW(装备词条列表!$A$2)+1), 1), 5)="",
    OFFSET(装备词条列表!$A$1, SMALL(IF(装备词条列表!$A$2:$A$5000=AL5, ROW(装备词条列表!$A$2:$A$5000)-ROW(装备词条列表!$A$2)+1), 1), 4),
    OFFSET(装备词条列表!$A$1, SMALL(IF(装备词条列表!$A$2:$A$5000=AL5, ROW(装备词条列表!$A$2:$A$5000)-ROW(装备词条列表!$A$2)+1), 1), 4)*CHOOSE(MATCH($C$1,$AK$1:$AK$3,0),1,0.5,0)
   +OFFSET(装备词条列表!$A$1, SMALL(IF(装备词条列表!$A$2:$A$5000=AL5, ROW(装备词条列表!$A$2:$A$5000)-ROW(装备词条列表!$A$2)+1), 1), 5)*CHOOSE(MATCH($C$1,$AK$1:$AK$3,0),0,0.5,1))</f>
        <v>#N/A</v>
      </c>
      <c r="AO5" s="25" t="e">
        <f t="shared" ca="1" si="1"/>
        <v>#N/A</v>
      </c>
      <c r="AP5" s="25" t="e">
        <f t="array" aca="1" ref="AP5" ca="1">IF(OFFSET(装备词条列表!$A$1, SMALL(IF(装备词条列表!$A$2:$A$5000=AL5, ROW(装备词条列表!$A$2:$A$5000)-ROW(装备词条列表!$A$2)+1), 2), 5)="",
    OFFSET(装备词条列表!$A$1, SMALL(IF(装备词条列表!$A$2:$A$5000=AL5, ROW(装备词条列表!$A$2:$A$5000)-ROW(装备词条列表!$A$2)+1), 2), 4),
    OFFSET(装备词条列表!$A$1, SMALL(IF(装备词条列表!$A$2:$A$5000=AL5, ROW(装备词条列表!$A$2:$A$5000)-ROW(装备词条列表!$A$2)+1), 2), 4)*CHOOSE(MATCH($C$1,$AK$1:$AK$3,0),1,0.5,0)
   +OFFSET(装备词条列表!$A$1, SMALL(IF(装备词条列表!$A$2:$A$5000=AL5, ROW(装备词条列表!$A$2:$A$5000)-ROW(装备词条列表!$A$2)+1), 2), 5)*CHOOSE(MATCH($C$1,$AK$1:$AK$3,0),0,0.5,1))</f>
        <v>#N/A</v>
      </c>
      <c r="AQ5" s="25" t="e">
        <f t="shared" ca="1" si="2"/>
        <v>#N/A</v>
      </c>
      <c r="AR5" s="25" t="e">
        <f t="array" aca="1" ref="AR5" ca="1">IF(OFFSET(装备词条列表!$A$1, SMALL(IF(装备词条列表!$A$2:$A$5000=AL5, ROW(装备词条列表!$A$2:$A$5000)-ROW(装备词条列表!$A$2)+1), 3), 5)="",
    OFFSET(装备词条列表!$A$1, SMALL(IF(装备词条列表!$A$2:$A$5000=AL5, ROW(装备词条列表!$A$2:$A$5000)-ROW(装备词条列表!$A$2)+1), 3), 4),
    OFFSET(装备词条列表!$A$1, SMALL(IF(装备词条列表!$A$2:$A$5000=AL5, ROW(装备词条列表!$A$2:$A$5000)-ROW(装备词条列表!$A$2)+1), 3), 4)*CHOOSE(MATCH($C$1,$AK$1:$AK$3,0),1,0.5,0)
   +OFFSET(装备词条列表!$A$1, SMALL(IF(装备词条列表!$A$2:$A$5000=AL5, ROW(装备词条列表!$A$2:$A$5000)-ROW(装备词条列表!$A$2)+1), 3), 5)*CHOOSE(MATCH($C$1,$AK$1:$AK$3,0),0,0.5,1))</f>
        <v>#N/A</v>
      </c>
      <c r="AS5" s="25" t="e">
        <f t="shared" ca="1" si="3"/>
        <v>#N/A</v>
      </c>
      <c r="AT5" s="25" t="e">
        <f t="array" aca="1" ref="AT5" ca="1">OFFSET(装备词条列表!$A$2, MATCH(1, (装备词条列表!$I$2:$I$5000=L5)*(装备词条列表!$J$2:$J$5000=M5)*(装备词条列表!$C$2:$C$5000=O5), 0)-1, 0)</f>
        <v>#N/A</v>
      </c>
      <c r="AU5" s="25" t="str">
        <f t="array" aca="1" ref="AU5" ca="1">OFFSET(装备词条列表!$C$2, MATCH(L5&amp;M5&amp;N5, 装备词条列表!$L$2:$L$5062, 0)-1, 0, COUNTIF(装备词条列表!$L$2:$L$5062, L5&amp;M5&amp;N5), 1)</f>
        <v>+(3–5)%元素抗性上限</v>
      </c>
      <c r="AV5" s="25" t="e">
        <f t="array" aca="1" ref="AV5" ca="1">IF(OFFSET(装备词条列表!$A$1, SMALL(IF(装备词条列表!$A$2:$A$5000=AT5, ROW(装备词条列表!$A$2:$A$5000)-ROW(装备词条列表!$A$2)+1), 1), 5)="",
    OFFSET(装备词条列表!$A$1, SMALL(IF(装备词条列表!$A$2:$A$5000=AT5, ROW(装备词条列表!$A$2:$A$5000)-ROW(装备词条列表!$A$2)+1), 1), 4),
    OFFSET(装备词条列表!$A$1, SMALL(IF(装备词条列表!$A$2:$A$5000=AT5, ROW(装备词条列表!$A$2:$A$5000)-ROW(装备词条列表!$A$2)+1), 1), 4)*CHOOSE(MATCH($C$1,$AK$1:$AK$3,0),1,0.5,0)
   +OFFSET(装备词条列表!$A$1, SMALL(IF(装备词条列表!$A$2:$A$5000=AT5, ROW(装备词条列表!$A$2:$A$5000)-ROW(装备词条列表!$A$2)+1), 1), 5)*CHOOSE(MATCH($C$1,$AK$1:$AK$3,0),0,0.5,1))</f>
        <v>#N/A</v>
      </c>
      <c r="AW5" s="25" t="e">
        <f t="shared" ca="1" si="5"/>
        <v>#N/A</v>
      </c>
      <c r="AX5" s="25" t="e">
        <f t="array" aca="1" ref="AX5" ca="1">IF(OFFSET(装备词条列表!$A$1, SMALL(IF(装备词条列表!$A$2:$A$5000=AT5, ROW(装备词条列表!$A$2:$A$5000)-ROW(装备词条列表!$A$2)+1), 2), 5)="",
    OFFSET(装备词条列表!$A$1, SMALL(IF(装备词条列表!$A$2:$A$5000=AT5, ROW(装备词条列表!$A$2:$A$5000)-ROW(装备词条列表!$A$2)+1), 2), 4),
    OFFSET(装备词条列表!$A$1, SMALL(IF(装备词条列表!$A$2:$A$5000=AT5, ROW(装备词条列表!$A$2:$A$5000)-ROW(装备词条列表!$A$2)+1), 2), 4)*CHOOSE(MATCH($C$1,$AK$1:$AK$3,0),1,0.5,0)
   +OFFSET(装备词条列表!$A$1, SMALL(IF(装备词条列表!$A$2:$A$5000=AT5, ROW(装备词条列表!$A$2:$A$5000)-ROW(装备词条列表!$A$2)+1), 2), 5)*CHOOSE(MATCH($C$1,$AK$1:$AK$3,0),0,0.5,1))</f>
        <v>#N/A</v>
      </c>
      <c r="AY5" s="25" t="e">
        <f t="shared" ca="1" si="6"/>
        <v>#N/A</v>
      </c>
      <c r="AZ5" s="25" t="e">
        <f t="array" aca="1" ref="AZ5" ca="1">IF(OFFSET(装备词条列表!$A$1, SMALL(IF(装备词条列表!$A$2:$A$5000=AT5, ROW(装备词条列表!$A$2:$A$5000)-ROW(装备词条列表!$A$2)+1), 3), 5)="",
    OFFSET(装备词条列表!$A$1, SMALL(IF(装备词条列表!$A$2:$A$5000=AT5, ROW(装备词条列表!$A$2:$A$5000)-ROW(装备词条列表!$A$2)+1), 3), 4),
    OFFSET(装备词条列表!$A$1, SMALL(IF(装备词条列表!$A$2:$A$5000=AT5, ROW(装备词条列表!$A$2:$A$5000)-ROW(装备词条列表!$A$2)+1), 3), 4)*CHOOSE(MATCH($C$1,$AK$1:$AK$3,0),1,0.5,0)
   +OFFSET(装备词条列表!$A$1, SMALL(IF(装备词条列表!$A$2:$A$5000=AT5, ROW(装备词条列表!$A$2:$A$5000)-ROW(装备词条列表!$A$2)+1), 3), 5)*CHOOSE(MATCH($C$1,$AK$1:$AK$3,0),0,0.5,1))</f>
        <v>#N/A</v>
      </c>
      <c r="BA5" s="25" t="e">
        <f t="shared" ca="1" si="7"/>
        <v>#N/A</v>
      </c>
    </row>
    <row r="6" spans="2:53">
      <c r="B6" s="35" t="str">
        <f>B3</f>
        <v>力量头部</v>
      </c>
      <c r="C6" s="103" t="s">
        <v>3552</v>
      </c>
      <c r="D6" s="106">
        <v>1</v>
      </c>
      <c r="E6" s="68"/>
      <c r="F6" s="99" t="e">
        <f t="shared" ca="1" si="0"/>
        <v>#N/A</v>
      </c>
      <c r="G6" s="107"/>
      <c r="H6" s="68"/>
      <c r="I6" s="68"/>
      <c r="J6" s="166"/>
      <c r="L6" s="35" t="str">
        <f>L3</f>
        <v>智慧胸甲</v>
      </c>
      <c r="M6" s="103" t="s">
        <v>3552</v>
      </c>
      <c r="N6" s="106">
        <v>0</v>
      </c>
      <c r="O6" s="68"/>
      <c r="P6" s="101" t="e">
        <f t="shared" ca="1" si="4"/>
        <v>#N/A</v>
      </c>
      <c r="Q6" s="68"/>
      <c r="R6" s="68"/>
      <c r="S6" s="68"/>
      <c r="T6" s="166"/>
      <c r="AL6" s="25" t="e">
        <f t="array" aca="1" ref="AL6" ca="1">OFFSET(装备词条列表!$A$2, MATCH(1, (装备词条列表!$I$2:$I$5000=B6)*(装备词条列表!$J$2:$J$5000=C6)*(装备词条列表!$C$2:$C$5000=E6), 0)-1, 0)</f>
        <v>#N/A</v>
      </c>
      <c r="AM6" s="25" t="str">
        <f t="array" aca="1" ref="AM6" ca="1">OFFSET(装备词条列表!$C$2, MATCH(B6&amp;C6&amp;D6, 装备词条列表!$L$2:$L$5062, 0)-1, 0, COUNTIF(装备词条列表!$L$2:$L$5062, B6&amp;C6&amp;D6), 1)</f>
        <v>+(6–8)% 元素和腐蚀抗性穿透,召唤物+(6–8)% 元素和腐蚀抗性穿透</v>
      </c>
      <c r="AN6" s="25" t="e">
        <f t="array" aca="1" ref="AN6" ca="1">IF(OFFSET(装备词条列表!$A$1, SMALL(IF(装备词条列表!$A$2:$A$5000=AL6, ROW(装备词条列表!$A$2:$A$5000)-ROW(装备词条列表!$A$2)+1), 1), 5)="",
    OFFSET(装备词条列表!$A$1, SMALL(IF(装备词条列表!$A$2:$A$5000=AL6, ROW(装备词条列表!$A$2:$A$5000)-ROW(装备词条列表!$A$2)+1), 1), 4),
    OFFSET(装备词条列表!$A$1, SMALL(IF(装备词条列表!$A$2:$A$5000=AL6, ROW(装备词条列表!$A$2:$A$5000)-ROW(装备词条列表!$A$2)+1), 1), 4)*CHOOSE(MATCH($C$1,$AK$1:$AK$3,0),1,0.5,0)
   +OFFSET(装备词条列表!$A$1, SMALL(IF(装备词条列表!$A$2:$A$5000=AL6, ROW(装备词条列表!$A$2:$A$5000)-ROW(装备词条列表!$A$2)+1), 1), 5)*CHOOSE(MATCH($C$1,$AK$1:$AK$3,0),0,0.5,1))</f>
        <v>#N/A</v>
      </c>
      <c r="AO6" s="25" t="e">
        <f t="shared" ca="1" si="1"/>
        <v>#N/A</v>
      </c>
      <c r="AP6" s="25" t="e">
        <f t="array" aca="1" ref="AP6" ca="1">IF(OFFSET(装备词条列表!$A$1, SMALL(IF(装备词条列表!$A$2:$A$5000=AL6, ROW(装备词条列表!$A$2:$A$5000)-ROW(装备词条列表!$A$2)+1), 2), 5)="",
    OFFSET(装备词条列表!$A$1, SMALL(IF(装备词条列表!$A$2:$A$5000=AL6, ROW(装备词条列表!$A$2:$A$5000)-ROW(装备词条列表!$A$2)+1), 2), 4),
    OFFSET(装备词条列表!$A$1, SMALL(IF(装备词条列表!$A$2:$A$5000=AL6, ROW(装备词条列表!$A$2:$A$5000)-ROW(装备词条列表!$A$2)+1), 2), 4)*CHOOSE(MATCH($C$1,$AK$1:$AK$3,0),1,0.5,0)
   +OFFSET(装备词条列表!$A$1, SMALL(IF(装备词条列表!$A$2:$A$5000=AL6, ROW(装备词条列表!$A$2:$A$5000)-ROW(装备词条列表!$A$2)+1), 2), 5)*CHOOSE(MATCH($C$1,$AK$1:$AK$3,0),0,0.5,1))</f>
        <v>#N/A</v>
      </c>
      <c r="AQ6" s="25" t="e">
        <f t="shared" ca="1" si="2"/>
        <v>#N/A</v>
      </c>
      <c r="AR6" s="25" t="e">
        <f t="array" aca="1" ref="AR6" ca="1">IF(OFFSET(装备词条列表!$A$1, SMALL(IF(装备词条列表!$A$2:$A$5000=AL6, ROW(装备词条列表!$A$2:$A$5000)-ROW(装备词条列表!$A$2)+1), 3), 5)="",
    OFFSET(装备词条列表!$A$1, SMALL(IF(装备词条列表!$A$2:$A$5000=AL6, ROW(装备词条列表!$A$2:$A$5000)-ROW(装备词条列表!$A$2)+1), 3), 4),
    OFFSET(装备词条列表!$A$1, SMALL(IF(装备词条列表!$A$2:$A$5000=AL6, ROW(装备词条列表!$A$2:$A$5000)-ROW(装备词条列表!$A$2)+1), 3), 4)*CHOOSE(MATCH($C$1,$AK$1:$AK$3,0),1,0.5,0)
   +OFFSET(装备词条列表!$A$1, SMALL(IF(装备词条列表!$A$2:$A$5000=AL6, ROW(装备词条列表!$A$2:$A$5000)-ROW(装备词条列表!$A$2)+1), 3), 5)*CHOOSE(MATCH($C$1,$AK$1:$AK$3,0),0,0.5,1))</f>
        <v>#N/A</v>
      </c>
      <c r="AS6" s="25" t="e">
        <f t="shared" ca="1" si="3"/>
        <v>#N/A</v>
      </c>
      <c r="AT6" s="25" t="e">
        <f t="array" aca="1" ref="AT6" ca="1">OFFSET(装备词条列表!$A$2, MATCH(1, (装备词条列表!$I$2:$I$5000=L6)*(装备词条列表!$J$2:$J$5000=M6)*(装备词条列表!$C$2:$C$5000=O6), 0)-1, 0)</f>
        <v>#N/A</v>
      </c>
      <c r="AU6" s="25" t="str">
        <f t="array" aca="1" ref="AU6" ca="1">OFFSET(装备词条列表!$C$2, MATCH(L6&amp;M6&amp;N6, 装备词条列表!$L$2:$L$5062, 0)-1, 0, COUNTIF(装备词条列表!$L$2:$L$5062, L6&amp;M6&amp;N6), 1)</f>
        <v>+(3–5)%元素抗性上限</v>
      </c>
      <c r="AV6" s="25" t="e">
        <f t="array" aca="1" ref="AV6" ca="1">IF(OFFSET(装备词条列表!$A$1, SMALL(IF(装备词条列表!$A$2:$A$5000=AT6, ROW(装备词条列表!$A$2:$A$5000)-ROW(装备词条列表!$A$2)+1), 1), 5)="",
    OFFSET(装备词条列表!$A$1, SMALL(IF(装备词条列表!$A$2:$A$5000=AT6, ROW(装备词条列表!$A$2:$A$5000)-ROW(装备词条列表!$A$2)+1), 1), 4),
    OFFSET(装备词条列表!$A$1, SMALL(IF(装备词条列表!$A$2:$A$5000=AT6, ROW(装备词条列表!$A$2:$A$5000)-ROW(装备词条列表!$A$2)+1), 1), 4)*CHOOSE(MATCH($C$1,$AK$1:$AK$3,0),1,0.5,0)
   +OFFSET(装备词条列表!$A$1, SMALL(IF(装备词条列表!$A$2:$A$5000=AT6, ROW(装备词条列表!$A$2:$A$5000)-ROW(装备词条列表!$A$2)+1), 1), 5)*CHOOSE(MATCH($C$1,$AK$1:$AK$3,0),0,0.5,1))</f>
        <v>#N/A</v>
      </c>
      <c r="AW6" s="25" t="e">
        <f t="shared" ca="1" si="5"/>
        <v>#N/A</v>
      </c>
      <c r="AX6" s="25" t="e">
        <f t="array" aca="1" ref="AX6" ca="1">IF(OFFSET(装备词条列表!$A$1, SMALL(IF(装备词条列表!$A$2:$A$5000=AT6, ROW(装备词条列表!$A$2:$A$5000)-ROW(装备词条列表!$A$2)+1), 2), 5)="",
    OFFSET(装备词条列表!$A$1, SMALL(IF(装备词条列表!$A$2:$A$5000=AT6, ROW(装备词条列表!$A$2:$A$5000)-ROW(装备词条列表!$A$2)+1), 2), 4),
    OFFSET(装备词条列表!$A$1, SMALL(IF(装备词条列表!$A$2:$A$5000=AT6, ROW(装备词条列表!$A$2:$A$5000)-ROW(装备词条列表!$A$2)+1), 2), 4)*CHOOSE(MATCH($C$1,$AK$1:$AK$3,0),1,0.5,0)
   +OFFSET(装备词条列表!$A$1, SMALL(IF(装备词条列表!$A$2:$A$5000=AT6, ROW(装备词条列表!$A$2:$A$5000)-ROW(装备词条列表!$A$2)+1), 2), 5)*CHOOSE(MATCH($C$1,$AK$1:$AK$3,0),0,0.5,1))</f>
        <v>#N/A</v>
      </c>
      <c r="AY6" s="25" t="e">
        <f t="shared" ca="1" si="6"/>
        <v>#N/A</v>
      </c>
      <c r="AZ6" s="25" t="e">
        <f t="array" aca="1" ref="AZ6" ca="1">IF(OFFSET(装备词条列表!$A$1, SMALL(IF(装备词条列表!$A$2:$A$5000=AT6, ROW(装备词条列表!$A$2:$A$5000)-ROW(装备词条列表!$A$2)+1), 3), 5)="",
    OFFSET(装备词条列表!$A$1, SMALL(IF(装备词条列表!$A$2:$A$5000=AT6, ROW(装备词条列表!$A$2:$A$5000)-ROW(装备词条列表!$A$2)+1), 3), 4),
    OFFSET(装备词条列表!$A$1, SMALL(IF(装备词条列表!$A$2:$A$5000=AT6, ROW(装备词条列表!$A$2:$A$5000)-ROW(装备词条列表!$A$2)+1), 3), 4)*CHOOSE(MATCH($C$1,$AK$1:$AK$3,0),1,0.5,0)
   +OFFSET(装备词条列表!$A$1, SMALL(IF(装备词条列表!$A$2:$A$5000=AT6, ROW(装备词条列表!$A$2:$A$5000)-ROW(装备词条列表!$A$2)+1), 3), 5)*CHOOSE(MATCH($C$1,$AK$1:$AK$3,0),0,0.5,1))</f>
        <v>#N/A</v>
      </c>
      <c r="BA6" s="25" t="e">
        <f t="shared" ca="1" si="7"/>
        <v>#N/A</v>
      </c>
    </row>
    <row r="7" spans="2:53">
      <c r="B7" s="35" t="str">
        <f>B3</f>
        <v>力量头部</v>
      </c>
      <c r="C7" s="103" t="s">
        <v>3553</v>
      </c>
      <c r="D7" s="106">
        <v>0</v>
      </c>
      <c r="E7" s="68"/>
      <c r="F7" s="99"/>
      <c r="G7" s="107"/>
      <c r="H7" s="68"/>
      <c r="I7" s="68"/>
      <c r="J7" s="166"/>
      <c r="L7" s="35" t="str">
        <f>L3</f>
        <v>智慧胸甲</v>
      </c>
      <c r="M7" s="103" t="s">
        <v>3657</v>
      </c>
      <c r="N7" s="106">
        <v>0</v>
      </c>
      <c r="O7" s="68"/>
      <c r="P7" s="101" t="e">
        <f t="shared" ca="1" si="4"/>
        <v>#N/A</v>
      </c>
      <c r="Q7" s="68"/>
      <c r="R7" s="68"/>
      <c r="S7" s="68"/>
      <c r="T7" s="166"/>
      <c r="AL7" s="25" t="e">
        <f t="array" aca="1" ref="AL7" ca="1">OFFSET(装备词条列表!$A$2, MATCH(1, (装备词条列表!$I$2:$I$5000=B7)*(装备词条列表!$J$2:$J$5000=C7)*(装备词条列表!$C$2:$C$5000=E7), 0)-1, 0)</f>
        <v>#N/A</v>
      </c>
      <c r="AM7" s="25" t="e">
        <f t="array" aca="1" ref="AM7" ca="1">OFFSET(装备词条列表!$C$2, MATCH(B7&amp;C7&amp;D7, 装备词条列表!$L$2:$L$5062, 0)-1, 0, COUNTIF(装备词条列表!$L$2:$L$5062, B7&amp;C7&amp;D7), 1)</f>
        <v>#N/A</v>
      </c>
      <c r="AN7" s="25" t="e">
        <f t="array" aca="1" ref="AN7" ca="1">IF(OFFSET(装备词条列表!$A$1, SMALL(IF(装备词条列表!$A$2:$A$5000=AL7, ROW(装备词条列表!$A$2:$A$5000)-ROW(装备词条列表!$A$2)+1), 1), 5)="",
    OFFSET(装备词条列表!$A$1, SMALL(IF(装备词条列表!$A$2:$A$5000=AL7, ROW(装备词条列表!$A$2:$A$5000)-ROW(装备词条列表!$A$2)+1), 1), 4),
    OFFSET(装备词条列表!$A$1, SMALL(IF(装备词条列表!$A$2:$A$5000=AL7, ROW(装备词条列表!$A$2:$A$5000)-ROW(装备词条列表!$A$2)+1), 1), 4)*CHOOSE(MATCH($C$1,$AK$1:$AK$3,0),1,0.5,0)
   +OFFSET(装备词条列表!$A$1, SMALL(IF(装备词条列表!$A$2:$A$5000=AL7, ROW(装备词条列表!$A$2:$A$5000)-ROW(装备词条列表!$A$2)+1), 1), 5)*CHOOSE(MATCH($C$1,$AK$1:$AK$3,0),0,0.5,1))</f>
        <v>#N/A</v>
      </c>
      <c r="AO7" s="25" t="e">
        <f t="shared" ca="1" si="1"/>
        <v>#N/A</v>
      </c>
      <c r="AP7" s="25" t="e">
        <f t="array" aca="1" ref="AP7" ca="1">IF(OFFSET(装备词条列表!$A$1, SMALL(IF(装备词条列表!$A$2:$A$5000=AL7, ROW(装备词条列表!$A$2:$A$5000)-ROW(装备词条列表!$A$2)+1), 2), 5)="",
    OFFSET(装备词条列表!$A$1, SMALL(IF(装备词条列表!$A$2:$A$5000=AL7, ROW(装备词条列表!$A$2:$A$5000)-ROW(装备词条列表!$A$2)+1), 2), 4),
    OFFSET(装备词条列表!$A$1, SMALL(IF(装备词条列表!$A$2:$A$5000=AL7, ROW(装备词条列表!$A$2:$A$5000)-ROW(装备词条列表!$A$2)+1), 2), 4)*CHOOSE(MATCH($C$1,$AK$1:$AK$3,0),1,0.5,0)
   +OFFSET(装备词条列表!$A$1, SMALL(IF(装备词条列表!$A$2:$A$5000=AL7, ROW(装备词条列表!$A$2:$A$5000)-ROW(装备词条列表!$A$2)+1), 2), 5)*CHOOSE(MATCH($C$1,$AK$1:$AK$3,0),0,0.5,1))</f>
        <v>#N/A</v>
      </c>
      <c r="AQ7" s="25" t="e">
        <f t="shared" ca="1" si="2"/>
        <v>#N/A</v>
      </c>
      <c r="AR7" s="25" t="e">
        <f t="array" aca="1" ref="AR7" ca="1">IF(OFFSET(装备词条列表!$A$1, SMALL(IF(装备词条列表!$A$2:$A$5000=AL7, ROW(装备词条列表!$A$2:$A$5000)-ROW(装备词条列表!$A$2)+1), 3), 5)="",
    OFFSET(装备词条列表!$A$1, SMALL(IF(装备词条列表!$A$2:$A$5000=AL7, ROW(装备词条列表!$A$2:$A$5000)-ROW(装备词条列表!$A$2)+1), 3), 4),
    OFFSET(装备词条列表!$A$1, SMALL(IF(装备词条列表!$A$2:$A$5000=AL7, ROW(装备词条列表!$A$2:$A$5000)-ROW(装备词条列表!$A$2)+1), 3), 4)*CHOOSE(MATCH($C$1,$AK$1:$AK$3,0),1,0.5,0)
   +OFFSET(装备词条列表!$A$1, SMALL(IF(装备词条列表!$A$2:$A$5000=AL7, ROW(装备词条列表!$A$2:$A$5000)-ROW(装备词条列表!$A$2)+1), 3), 5)*CHOOSE(MATCH($C$1,$AK$1:$AK$3,0),0,0.5,1))</f>
        <v>#N/A</v>
      </c>
      <c r="AS7" s="25" t="e">
        <f t="shared" ca="1" si="3"/>
        <v>#N/A</v>
      </c>
      <c r="AT7" s="25" t="e">
        <f t="array" aca="1" ref="AT7" ca="1">OFFSET(装备词条列表!$A$2, MATCH(1, (装备词条列表!$I$2:$I$5000=L7)*(装备词条列表!$J$2:$J$5000=M7)*(装备词条列表!$C$2:$C$5000=O7), 0)-1, 0)</f>
        <v>#N/A</v>
      </c>
      <c r="AU7" s="25" t="e">
        <f t="array" aca="1" ref="AU7" ca="1">OFFSET(装备词条列表!$C$2, MATCH(L7&amp;M7&amp;N7, 装备词条列表!$L$2:$L$5062, 0)-1, 0, COUNTIF(装备词条列表!$L$2:$L$5062, L7&amp;M7&amp;N7), 1)</f>
        <v>#N/A</v>
      </c>
      <c r="AV7" s="25" t="e">
        <f t="array" aca="1" ref="AV7" ca="1">IF(OFFSET(装备词条列表!$A$1, SMALL(IF(装备词条列表!$A$2:$A$5000=AT7, ROW(装备词条列表!$A$2:$A$5000)-ROW(装备词条列表!$A$2)+1), 1), 5)="",
    OFFSET(装备词条列表!$A$1, SMALL(IF(装备词条列表!$A$2:$A$5000=AT7, ROW(装备词条列表!$A$2:$A$5000)-ROW(装备词条列表!$A$2)+1), 1), 4),
    OFFSET(装备词条列表!$A$1, SMALL(IF(装备词条列表!$A$2:$A$5000=AT7, ROW(装备词条列表!$A$2:$A$5000)-ROW(装备词条列表!$A$2)+1), 1), 4)*CHOOSE(MATCH($C$1,$AK$1:$AK$3,0),1,0.5,0)
   +OFFSET(装备词条列表!$A$1, SMALL(IF(装备词条列表!$A$2:$A$5000=AT7, ROW(装备词条列表!$A$2:$A$5000)-ROW(装备词条列表!$A$2)+1), 1), 5)*CHOOSE(MATCH($C$1,$AK$1:$AK$3,0),0,0.5,1))</f>
        <v>#N/A</v>
      </c>
      <c r="AW7" s="25" t="e">
        <f t="shared" ca="1" si="5"/>
        <v>#N/A</v>
      </c>
      <c r="AX7" s="25" t="e">
        <f t="array" aca="1" ref="AX7" ca="1">IF(OFFSET(装备词条列表!$A$1, SMALL(IF(装备词条列表!$A$2:$A$5000=AT7, ROW(装备词条列表!$A$2:$A$5000)-ROW(装备词条列表!$A$2)+1), 2), 5)="",
    OFFSET(装备词条列表!$A$1, SMALL(IF(装备词条列表!$A$2:$A$5000=AT7, ROW(装备词条列表!$A$2:$A$5000)-ROW(装备词条列表!$A$2)+1), 2), 4),
    OFFSET(装备词条列表!$A$1, SMALL(IF(装备词条列表!$A$2:$A$5000=AT7, ROW(装备词条列表!$A$2:$A$5000)-ROW(装备词条列表!$A$2)+1), 2), 4)*CHOOSE(MATCH($C$1,$AK$1:$AK$3,0),1,0.5,0)
   +OFFSET(装备词条列表!$A$1, SMALL(IF(装备词条列表!$A$2:$A$5000=AT7, ROW(装备词条列表!$A$2:$A$5000)-ROW(装备词条列表!$A$2)+1), 2), 5)*CHOOSE(MATCH($C$1,$AK$1:$AK$3,0),0,0.5,1))</f>
        <v>#N/A</v>
      </c>
      <c r="AY7" s="25" t="e">
        <f t="shared" ca="1" si="6"/>
        <v>#N/A</v>
      </c>
      <c r="AZ7" s="25" t="e">
        <f t="array" aca="1" ref="AZ7" ca="1">IF(OFFSET(装备词条列表!$A$1, SMALL(IF(装备词条列表!$A$2:$A$5000=AT7, ROW(装备词条列表!$A$2:$A$5000)-ROW(装备词条列表!$A$2)+1), 3), 5)="",
    OFFSET(装备词条列表!$A$1, SMALL(IF(装备词条列表!$A$2:$A$5000=AT7, ROW(装备词条列表!$A$2:$A$5000)-ROW(装备词条列表!$A$2)+1), 3), 4),
    OFFSET(装备词条列表!$A$1, SMALL(IF(装备词条列表!$A$2:$A$5000=AT7, ROW(装备词条列表!$A$2:$A$5000)-ROW(装备词条列表!$A$2)+1), 3), 4)*CHOOSE(MATCH($C$1,$AK$1:$AK$3,0),1,0.5,0)
   +OFFSET(装备词条列表!$A$1, SMALL(IF(装备词条列表!$A$2:$A$5000=AT7, ROW(装备词条列表!$A$2:$A$5000)-ROW(装备词条列表!$A$2)+1), 3), 5)*CHOOSE(MATCH($C$1,$AK$1:$AK$3,0),0,0.5,1))</f>
        <v>#N/A</v>
      </c>
      <c r="BA7" s="25" t="e">
        <f t="shared" ca="1" si="7"/>
        <v>#N/A</v>
      </c>
    </row>
    <row r="8" spans="2:53">
      <c r="B8" s="35" t="str">
        <f>B3</f>
        <v>力量头部</v>
      </c>
      <c r="C8" s="103" t="s">
        <v>3554</v>
      </c>
      <c r="D8" s="106">
        <v>0</v>
      </c>
      <c r="E8" s="68"/>
      <c r="F8" s="99" t="e">
        <f ca="1">AN8</f>
        <v>#N/A</v>
      </c>
      <c r="G8" s="131"/>
      <c r="H8" s="168"/>
      <c r="I8" s="168"/>
      <c r="J8" s="166" t="e">
        <f ca="1">INDEX(装备词条列表!$K$2:$K$4745,MATCH(AL8,装备词条列表!$A$2:$A$4745,0))</f>
        <v>#N/A</v>
      </c>
      <c r="L8" s="35" t="str">
        <f>L3</f>
        <v>智慧胸甲</v>
      </c>
      <c r="M8" s="103" t="s">
        <v>3554</v>
      </c>
      <c r="N8" s="106">
        <v>0</v>
      </c>
      <c r="O8" s="68"/>
      <c r="P8" s="101" t="e">
        <f t="shared" ca="1" si="4"/>
        <v>#N/A</v>
      </c>
      <c r="Q8" s="68"/>
      <c r="R8" s="68"/>
      <c r="S8" s="68"/>
      <c r="T8" s="166" t="e">
        <f ca="1">INDEX(装备词条列表!$K$2:$K$4745,MATCH(AT8,装备词条列表!$A$2:$A$4745,0))</f>
        <v>#N/A</v>
      </c>
      <c r="AL8" s="25" t="e">
        <f t="array" aca="1" ref="AL8" ca="1">OFFSET(装备词条列表!$A$2, MATCH(1, (装备词条列表!$I$2:$I$5000=B8)*(装备词条列表!$J$2:$J$5000=C8)*(装备词条列表!$C$2:$C$5000=E8), 0)-1, 0)</f>
        <v>#N/A</v>
      </c>
      <c r="AM8" s="25" t="str">
        <f t="array" aca="1" ref="AM8" ca="1">OFFSET(装备词条列表!$C$2, MATCH(B8&amp;C8&amp;D8, 装备词条列表!$L$2:$L$5062, 0)-1, 0, COUNTIF(装备词条列表!$L$2:$L$5062, B8&amp;C8&amp;D8), 1)</f>
        <v>+(221–286)最大生命</v>
      </c>
      <c r="AN8" s="25" t="e">
        <f t="array" aca="1" ref="AN8" ca="1">IF(OFFSET(装备词条列表!$A$1, SMALL(IF(装备词条列表!$A$2:$A$5000=AL8, ROW(装备词条列表!$A$2:$A$5000)-ROW(装备词条列表!$A$2)+1), 1), 5)="",
    OFFSET(装备词条列表!$A$1, SMALL(IF(装备词条列表!$A$2:$A$5000=AL8, ROW(装备词条列表!$A$2:$A$5000)-ROW(装备词条列表!$A$2)+1), 1), 4),
    OFFSET(装备词条列表!$A$1, SMALL(IF(装备词条列表!$A$2:$A$5000=AL8, ROW(装备词条列表!$A$2:$A$5000)-ROW(装备词条列表!$A$2)+1), 1), 4)*CHOOSE(MATCH($C$1,$AK$1:$AK$3,0),1,0.5,0)
   +OFFSET(装备词条列表!$A$1, SMALL(IF(装备词条列表!$A$2:$A$5000=AL8, ROW(装备词条列表!$A$2:$A$5000)-ROW(装备词条列表!$A$2)+1), 1), 5)*CHOOSE(MATCH($C$1,$AK$1:$AK$3,0),0,0.5,1))</f>
        <v>#N/A</v>
      </c>
      <c r="AO8" s="25" t="e">
        <f t="shared" ca="1" si="1"/>
        <v>#N/A</v>
      </c>
      <c r="AP8" s="25" t="e">
        <f t="array" aca="1" ref="AP8" ca="1">IF(OFFSET(装备词条列表!$A$1, SMALL(IF(装备词条列表!$A$2:$A$5000=AL8, ROW(装备词条列表!$A$2:$A$5000)-ROW(装备词条列表!$A$2)+1), 2), 5)="",
    OFFSET(装备词条列表!$A$1, SMALL(IF(装备词条列表!$A$2:$A$5000=AL8, ROW(装备词条列表!$A$2:$A$5000)-ROW(装备词条列表!$A$2)+1), 2), 4),
    OFFSET(装备词条列表!$A$1, SMALL(IF(装备词条列表!$A$2:$A$5000=AL8, ROW(装备词条列表!$A$2:$A$5000)-ROW(装备词条列表!$A$2)+1), 2), 4)*CHOOSE(MATCH($C$1,$AK$1:$AK$3,0),1,0.5,0)
   +OFFSET(装备词条列表!$A$1, SMALL(IF(装备词条列表!$A$2:$A$5000=AL8, ROW(装备词条列表!$A$2:$A$5000)-ROW(装备词条列表!$A$2)+1), 2), 5)*CHOOSE(MATCH($C$1,$AK$1:$AK$3,0),0,0.5,1))</f>
        <v>#N/A</v>
      </c>
      <c r="AQ8" s="25" t="e">
        <f t="shared" ca="1" si="2"/>
        <v>#N/A</v>
      </c>
      <c r="AR8" s="25" t="e">
        <f t="array" aca="1" ref="AR8" ca="1">IF(OFFSET(装备词条列表!$A$1, SMALL(IF(装备词条列表!$A$2:$A$5000=AL8, ROW(装备词条列表!$A$2:$A$5000)-ROW(装备词条列表!$A$2)+1), 3), 5)="",
    OFFSET(装备词条列表!$A$1, SMALL(IF(装备词条列表!$A$2:$A$5000=AL8, ROW(装备词条列表!$A$2:$A$5000)-ROW(装备词条列表!$A$2)+1), 3), 4),
    OFFSET(装备词条列表!$A$1, SMALL(IF(装备词条列表!$A$2:$A$5000=AL8, ROW(装备词条列表!$A$2:$A$5000)-ROW(装备词条列表!$A$2)+1), 3), 4)*CHOOSE(MATCH($C$1,$AK$1:$AK$3,0),1,0.5,0)
   +OFFSET(装备词条列表!$A$1, SMALL(IF(装备词条列表!$A$2:$A$5000=AL8, ROW(装备词条列表!$A$2:$A$5000)-ROW(装备词条列表!$A$2)+1), 3), 5)*CHOOSE(MATCH($C$1,$AK$1:$AK$3,0),0,0.5,1))</f>
        <v>#N/A</v>
      </c>
      <c r="AS8" s="25" t="e">
        <f t="shared" ca="1" si="3"/>
        <v>#N/A</v>
      </c>
      <c r="AT8" s="25" t="e">
        <f t="array" aca="1" ref="AT8" ca="1">OFFSET(装备词条列表!$A$2, MATCH(1, (装备词条列表!$I$2:$I$5000=L8)*(装备词条列表!$J$2:$J$5000=M8)*(装备词条列表!$C$2:$C$5000=O8), 0)-1, 0)</f>
        <v>#N/A</v>
      </c>
      <c r="AU8" s="25" t="str">
        <f t="array" aca="1" ref="AU8" ca="1">OFFSET(装备词条列表!$C$2, MATCH(L8&amp;M8&amp;N8, 装备词条列表!$L$2:$L$5062, 0)-1, 0, COUNTIF(装备词条列表!$L$2:$L$5062, L8&amp;M8&amp;N8), 1)</f>
        <v>+(121–156)最大魔力</v>
      </c>
      <c r="AV8" s="25" t="e">
        <f t="array" aca="1" ref="AV8" ca="1">IF(OFFSET(装备词条列表!$A$1, SMALL(IF(装备词条列表!$A$2:$A$5000=AT8, ROW(装备词条列表!$A$2:$A$5000)-ROW(装备词条列表!$A$2)+1), 1), 5)="",
    OFFSET(装备词条列表!$A$1, SMALL(IF(装备词条列表!$A$2:$A$5000=AT8, ROW(装备词条列表!$A$2:$A$5000)-ROW(装备词条列表!$A$2)+1), 1), 4),
    OFFSET(装备词条列表!$A$1, SMALL(IF(装备词条列表!$A$2:$A$5000=AT8, ROW(装备词条列表!$A$2:$A$5000)-ROW(装备词条列表!$A$2)+1), 1), 4)*CHOOSE(MATCH($C$1,$AK$1:$AK$3,0),1,0.5,0)
   +OFFSET(装备词条列表!$A$1, SMALL(IF(装备词条列表!$A$2:$A$5000=AT8, ROW(装备词条列表!$A$2:$A$5000)-ROW(装备词条列表!$A$2)+1), 1), 5)*CHOOSE(MATCH($C$1,$AK$1:$AK$3,0),0,0.5,1))</f>
        <v>#N/A</v>
      </c>
      <c r="AW8" s="25" t="e">
        <f t="shared" ca="1" si="5"/>
        <v>#N/A</v>
      </c>
      <c r="AX8" s="25" t="e">
        <f t="array" aca="1" ref="AX8" ca="1">IF(OFFSET(装备词条列表!$A$1, SMALL(IF(装备词条列表!$A$2:$A$5000=AT8, ROW(装备词条列表!$A$2:$A$5000)-ROW(装备词条列表!$A$2)+1), 2), 5)="",
    OFFSET(装备词条列表!$A$1, SMALL(IF(装备词条列表!$A$2:$A$5000=AT8, ROW(装备词条列表!$A$2:$A$5000)-ROW(装备词条列表!$A$2)+1), 2), 4),
    OFFSET(装备词条列表!$A$1, SMALL(IF(装备词条列表!$A$2:$A$5000=AT8, ROW(装备词条列表!$A$2:$A$5000)-ROW(装备词条列表!$A$2)+1), 2), 4)*CHOOSE(MATCH($C$1,$AK$1:$AK$3,0),1,0.5,0)
   +OFFSET(装备词条列表!$A$1, SMALL(IF(装备词条列表!$A$2:$A$5000=AT8, ROW(装备词条列表!$A$2:$A$5000)-ROW(装备词条列表!$A$2)+1), 2), 5)*CHOOSE(MATCH($C$1,$AK$1:$AK$3,0),0,0.5,1))</f>
        <v>#N/A</v>
      </c>
      <c r="AY8" s="25" t="e">
        <f t="shared" ca="1" si="6"/>
        <v>#N/A</v>
      </c>
      <c r="AZ8" s="25" t="e">
        <f t="array" aca="1" ref="AZ8" ca="1">IF(OFFSET(装备词条列表!$A$1, SMALL(IF(装备词条列表!$A$2:$A$5000=AT8, ROW(装备词条列表!$A$2:$A$5000)-ROW(装备词条列表!$A$2)+1), 3), 5)="",
    OFFSET(装备词条列表!$A$1, SMALL(IF(装备词条列表!$A$2:$A$5000=AT8, ROW(装备词条列表!$A$2:$A$5000)-ROW(装备词条列表!$A$2)+1), 3), 4),
    OFFSET(装备词条列表!$A$1, SMALL(IF(装备词条列表!$A$2:$A$5000=AT8, ROW(装备词条列表!$A$2:$A$5000)-ROW(装备词条列表!$A$2)+1), 3), 4)*CHOOSE(MATCH($C$1,$AK$1:$AK$3,0),1,0.5,0)
   +OFFSET(装备词条列表!$A$1, SMALL(IF(装备词条列表!$A$2:$A$5000=AT8, ROW(装备词条列表!$A$2:$A$5000)-ROW(装备词条列表!$A$2)+1), 3), 5)*CHOOSE(MATCH($C$1,$AK$1:$AK$3,0),0,0.5,1))</f>
        <v>#N/A</v>
      </c>
      <c r="BA8" s="25" t="e">
        <f t="shared" ca="1" si="7"/>
        <v>#N/A</v>
      </c>
    </row>
    <row r="9" spans="2:53">
      <c r="B9" s="35" t="str">
        <f>B3</f>
        <v>力量头部</v>
      </c>
      <c r="C9" s="103" t="s">
        <v>3555</v>
      </c>
      <c r="D9" s="106">
        <v>0</v>
      </c>
      <c r="E9" s="68"/>
      <c r="F9" s="99" t="e">
        <f t="shared" ref="F9:F13" ca="1" si="8">AN9</f>
        <v>#N/A</v>
      </c>
      <c r="G9" s="131"/>
      <c r="H9" s="169"/>
      <c r="I9" s="169"/>
      <c r="J9" s="166" t="e">
        <f ca="1">INDEX(装备词条列表!$K$2:$K$4745,MATCH(AL9,装备词条列表!$A$2:$A$4745,0))</f>
        <v>#N/A</v>
      </c>
      <c r="L9" s="35" t="str">
        <f>L3</f>
        <v>智慧胸甲</v>
      </c>
      <c r="M9" s="103" t="s">
        <v>3658</v>
      </c>
      <c r="N9" s="106">
        <v>0</v>
      </c>
      <c r="O9" s="68"/>
      <c r="P9" s="101" t="e">
        <f t="shared" ca="1" si="4"/>
        <v>#N/A</v>
      </c>
      <c r="Q9" s="168"/>
      <c r="R9" s="168"/>
      <c r="S9" s="168"/>
      <c r="T9" s="166" t="e">
        <f ca="1">INDEX(装备词条列表!$K$2:$K$4745,MATCH(AT9,装备词条列表!$A$2:$A$4745,0))</f>
        <v>#N/A</v>
      </c>
      <c r="AL9" s="25" t="e">
        <f t="array" aca="1" ref="AL9" ca="1">OFFSET(装备词条列表!$A$2, MATCH(1, (装备词条列表!$I$2:$I$5000=B9)*(装备词条列表!$J$2:$J$5000=C9)*(装备词条列表!$C$2:$C$5000=E9), 0)-1, 0)</f>
        <v>#N/A</v>
      </c>
      <c r="AM9" s="25" t="str">
        <f t="array" aca="1" ref="AM9" ca="1">OFFSET(装备词条列表!$C$2, MATCH(B9&amp;C9&amp;D9, 装备词条列表!$L$2:$L$5062, 0)-1, 0, COUNTIF(装备词条列表!$L$2:$L$5062, B9&amp;C9&amp;D9), 1)</f>
        <v>+(221–286)最大生命</v>
      </c>
      <c r="AN9" s="25" t="e">
        <f t="array" aca="1" ref="AN9" ca="1">IF(OFFSET(装备词条列表!$A$1, SMALL(IF(装备词条列表!$A$2:$A$5000=AL9, ROW(装备词条列表!$A$2:$A$5000)-ROW(装备词条列表!$A$2)+1), 1), 5)="",
    OFFSET(装备词条列表!$A$1, SMALL(IF(装备词条列表!$A$2:$A$5000=AL9, ROW(装备词条列表!$A$2:$A$5000)-ROW(装备词条列表!$A$2)+1), 1), 4),
    OFFSET(装备词条列表!$A$1, SMALL(IF(装备词条列表!$A$2:$A$5000=AL9, ROW(装备词条列表!$A$2:$A$5000)-ROW(装备词条列表!$A$2)+1), 1), 4)*CHOOSE(MATCH($C$1,$AK$1:$AK$3,0),1,0.5,0)
   +OFFSET(装备词条列表!$A$1, SMALL(IF(装备词条列表!$A$2:$A$5000=AL9, ROW(装备词条列表!$A$2:$A$5000)-ROW(装备词条列表!$A$2)+1), 1), 5)*CHOOSE(MATCH($C$1,$AK$1:$AK$3,0),0,0.5,1))</f>
        <v>#N/A</v>
      </c>
      <c r="AO9" s="25" t="e">
        <f t="shared" ca="1" si="1"/>
        <v>#N/A</v>
      </c>
      <c r="AP9" s="25" t="e">
        <f t="array" aca="1" ref="AP9" ca="1">IF(OFFSET(装备词条列表!$A$1, SMALL(IF(装备词条列表!$A$2:$A$5000=AL9, ROW(装备词条列表!$A$2:$A$5000)-ROW(装备词条列表!$A$2)+1), 2), 5)="",
    OFFSET(装备词条列表!$A$1, SMALL(IF(装备词条列表!$A$2:$A$5000=AL9, ROW(装备词条列表!$A$2:$A$5000)-ROW(装备词条列表!$A$2)+1), 2), 4),
    OFFSET(装备词条列表!$A$1, SMALL(IF(装备词条列表!$A$2:$A$5000=AL9, ROW(装备词条列表!$A$2:$A$5000)-ROW(装备词条列表!$A$2)+1), 2), 4)*CHOOSE(MATCH($C$1,$AK$1:$AK$3,0),1,0.5,0)
   +OFFSET(装备词条列表!$A$1, SMALL(IF(装备词条列表!$A$2:$A$5000=AL9, ROW(装备词条列表!$A$2:$A$5000)-ROW(装备词条列表!$A$2)+1), 2), 5)*CHOOSE(MATCH($C$1,$AK$1:$AK$3,0),0,0.5,1))</f>
        <v>#N/A</v>
      </c>
      <c r="AQ9" s="25" t="e">
        <f t="shared" ca="1" si="2"/>
        <v>#N/A</v>
      </c>
      <c r="AR9" s="25" t="e">
        <f t="array" aca="1" ref="AR9" ca="1">IF(OFFSET(装备词条列表!$A$1, SMALL(IF(装备词条列表!$A$2:$A$5000=AL9, ROW(装备词条列表!$A$2:$A$5000)-ROW(装备词条列表!$A$2)+1), 3), 5)="",
    OFFSET(装备词条列表!$A$1, SMALL(IF(装备词条列表!$A$2:$A$5000=AL9, ROW(装备词条列表!$A$2:$A$5000)-ROW(装备词条列表!$A$2)+1), 3), 4),
    OFFSET(装备词条列表!$A$1, SMALL(IF(装备词条列表!$A$2:$A$5000=AL9, ROW(装备词条列表!$A$2:$A$5000)-ROW(装备词条列表!$A$2)+1), 3), 4)*CHOOSE(MATCH($C$1,$AK$1:$AK$3,0),1,0.5,0)
   +OFFSET(装备词条列表!$A$1, SMALL(IF(装备词条列表!$A$2:$A$5000=AL9, ROW(装备词条列表!$A$2:$A$5000)-ROW(装备词条列表!$A$2)+1), 3), 5)*CHOOSE(MATCH($C$1,$AK$1:$AK$3,0),0,0.5,1))</f>
        <v>#N/A</v>
      </c>
      <c r="AS9" s="25" t="e">
        <f t="shared" ca="1" si="3"/>
        <v>#N/A</v>
      </c>
      <c r="AT9" s="25" t="e">
        <f t="array" aca="1" ref="AT9" ca="1">OFFSET(装备词条列表!$A$2, MATCH(1, (装备词条列表!$I$2:$I$5000=L9)*(装备词条列表!$J$2:$J$5000=M9)*(装备词条列表!$C$2:$C$5000=O9), 0)-1, 0)</f>
        <v>#N/A</v>
      </c>
      <c r="AU9" s="25" t="str">
        <f t="array" aca="1" ref="AU9" ca="1">OFFSET(装备词条列表!$C$2, MATCH(L9&amp;M9&amp;N9, 装备词条列表!$L$2:$L$5062, 0)-1, 0, COUNTIF(装备词条列表!$L$2:$L$5062, L9&amp;M9&amp;N9), 1)</f>
        <v>+(121–156)最大魔力</v>
      </c>
      <c r="AV9" s="25" t="e">
        <f t="array" aca="1" ref="AV9" ca="1">IF(OFFSET(装备词条列表!$A$1, SMALL(IF(装备词条列表!$A$2:$A$5000=AT9, ROW(装备词条列表!$A$2:$A$5000)-ROW(装备词条列表!$A$2)+1), 1), 5)="",
    OFFSET(装备词条列表!$A$1, SMALL(IF(装备词条列表!$A$2:$A$5000=AT9, ROW(装备词条列表!$A$2:$A$5000)-ROW(装备词条列表!$A$2)+1), 1), 4),
    OFFSET(装备词条列表!$A$1, SMALL(IF(装备词条列表!$A$2:$A$5000=AT9, ROW(装备词条列表!$A$2:$A$5000)-ROW(装备词条列表!$A$2)+1), 1), 4)*CHOOSE(MATCH($C$1,$AK$1:$AK$3,0),1,0.5,0)
   +OFFSET(装备词条列表!$A$1, SMALL(IF(装备词条列表!$A$2:$A$5000=AT9, ROW(装备词条列表!$A$2:$A$5000)-ROW(装备词条列表!$A$2)+1), 1), 5)*CHOOSE(MATCH($C$1,$AK$1:$AK$3,0),0,0.5,1))</f>
        <v>#N/A</v>
      </c>
      <c r="AW9" s="25" t="e">
        <f t="shared" ca="1" si="5"/>
        <v>#N/A</v>
      </c>
      <c r="AX9" s="25" t="e">
        <f t="array" aca="1" ref="AX9" ca="1">IF(OFFSET(装备词条列表!$A$1, SMALL(IF(装备词条列表!$A$2:$A$5000=AT9, ROW(装备词条列表!$A$2:$A$5000)-ROW(装备词条列表!$A$2)+1), 2), 5)="",
    OFFSET(装备词条列表!$A$1, SMALL(IF(装备词条列表!$A$2:$A$5000=AT9, ROW(装备词条列表!$A$2:$A$5000)-ROW(装备词条列表!$A$2)+1), 2), 4),
    OFFSET(装备词条列表!$A$1, SMALL(IF(装备词条列表!$A$2:$A$5000=AT9, ROW(装备词条列表!$A$2:$A$5000)-ROW(装备词条列表!$A$2)+1), 2), 4)*CHOOSE(MATCH($C$1,$AK$1:$AK$3,0),1,0.5,0)
   +OFFSET(装备词条列表!$A$1, SMALL(IF(装备词条列表!$A$2:$A$5000=AT9, ROW(装备词条列表!$A$2:$A$5000)-ROW(装备词条列表!$A$2)+1), 2), 5)*CHOOSE(MATCH($C$1,$AK$1:$AK$3,0),0,0.5,1))</f>
        <v>#N/A</v>
      </c>
      <c r="AY9" s="25" t="e">
        <f t="shared" ca="1" si="6"/>
        <v>#N/A</v>
      </c>
      <c r="AZ9" s="25" t="e">
        <f t="array" aca="1" ref="AZ9" ca="1">IF(OFFSET(装备词条列表!$A$1, SMALL(IF(装备词条列表!$A$2:$A$5000=AT9, ROW(装备词条列表!$A$2:$A$5000)-ROW(装备词条列表!$A$2)+1), 3), 5)="",
    OFFSET(装备词条列表!$A$1, SMALL(IF(装备词条列表!$A$2:$A$5000=AT9, ROW(装备词条列表!$A$2:$A$5000)-ROW(装备词条列表!$A$2)+1), 3), 4),
    OFFSET(装备词条列表!$A$1, SMALL(IF(装备词条列表!$A$2:$A$5000=AT9, ROW(装备词条列表!$A$2:$A$5000)-ROW(装备词条列表!$A$2)+1), 3), 4)*CHOOSE(MATCH($C$1,$AK$1:$AK$3,0),1,0.5,0)
   +OFFSET(装备词条列表!$A$1, SMALL(IF(装备词条列表!$A$2:$A$5000=AT9, ROW(装备词条列表!$A$2:$A$5000)-ROW(装备词条列表!$A$2)+1), 3), 5)*CHOOSE(MATCH($C$1,$AK$1:$AK$3,0),0,0.5,1))</f>
        <v>#N/A</v>
      </c>
      <c r="BA9" s="25" t="e">
        <f t="shared" ca="1" si="7"/>
        <v>#N/A</v>
      </c>
    </row>
    <row r="10" spans="2:53">
      <c r="B10" s="35" t="str">
        <f>B3</f>
        <v>力量头部</v>
      </c>
      <c r="C10" s="103" t="s">
        <v>3556</v>
      </c>
      <c r="D10" s="106">
        <v>0</v>
      </c>
      <c r="E10" s="68"/>
      <c r="F10" s="99" t="e">
        <f t="shared" ca="1" si="8"/>
        <v>#N/A</v>
      </c>
      <c r="G10" s="116"/>
      <c r="H10" s="168"/>
      <c r="I10" s="168"/>
      <c r="J10" s="166" t="e">
        <f ca="1">INDEX(装备词条列表!$K$2:$K$4745,MATCH(AL10,装备词条列表!$A$2:$A$4745,0))</f>
        <v>#N/A</v>
      </c>
      <c r="L10" s="35" t="str">
        <f>L3</f>
        <v>智慧胸甲</v>
      </c>
      <c r="M10" s="103" t="s">
        <v>3554</v>
      </c>
      <c r="N10" s="106">
        <v>0</v>
      </c>
      <c r="O10" s="68"/>
      <c r="P10" s="101" t="e">
        <f t="shared" ca="1" si="4"/>
        <v>#N/A</v>
      </c>
      <c r="Q10" s="68"/>
      <c r="R10" s="68"/>
      <c r="S10" s="68"/>
      <c r="T10" s="166" t="e">
        <f ca="1">INDEX(装备词条列表!$K$2:$K$4745,MATCH(AT10,装备词条列表!$A$2:$A$4745,0))</f>
        <v>#N/A</v>
      </c>
      <c r="AL10" s="25" t="e">
        <f t="array" aca="1" ref="AL10" ca="1">OFFSET(装备词条列表!$A$2, MATCH(1, (装备词条列表!$I$2:$I$5000=B10)*(装备词条列表!$J$2:$J$5000=C10)*(装备词条列表!$C$2:$C$5000=E10), 0)-1, 0)</f>
        <v>#N/A</v>
      </c>
      <c r="AM10" s="25" t="str">
        <f t="array" aca="1" ref="AM10" ca="1">OFFSET(装备词条列表!$C$2, MATCH(B10&amp;C10&amp;D10, 装备词条列表!$L$2:$L$5062, 0)-1, 0, COUNTIF(装备词条列表!$L$2:$L$5062, B10&amp;C10&amp;D10), 1)</f>
        <v>+(221–286)最大生命</v>
      </c>
      <c r="AN10" s="25" t="e">
        <f t="array" aca="1" ref="AN10" ca="1">IF(OFFSET(装备词条列表!$A$1, SMALL(IF(装备词条列表!$A$2:$A$5000=AL10, ROW(装备词条列表!$A$2:$A$5000)-ROW(装备词条列表!$A$2)+1), 1), 5)="",
    OFFSET(装备词条列表!$A$1, SMALL(IF(装备词条列表!$A$2:$A$5000=AL10, ROW(装备词条列表!$A$2:$A$5000)-ROW(装备词条列表!$A$2)+1), 1), 4),
    OFFSET(装备词条列表!$A$1, SMALL(IF(装备词条列表!$A$2:$A$5000=AL10, ROW(装备词条列表!$A$2:$A$5000)-ROW(装备词条列表!$A$2)+1), 1), 4)*CHOOSE(MATCH($C$1,$AK$1:$AK$3,0),1,0.5,0)
   +OFFSET(装备词条列表!$A$1, SMALL(IF(装备词条列表!$A$2:$A$5000=AL10, ROW(装备词条列表!$A$2:$A$5000)-ROW(装备词条列表!$A$2)+1), 1), 5)*CHOOSE(MATCH($C$1,$AK$1:$AK$3,0),0,0.5,1))</f>
        <v>#N/A</v>
      </c>
      <c r="AO10" s="25" t="e">
        <f t="shared" ca="1" si="1"/>
        <v>#N/A</v>
      </c>
      <c r="AP10" s="25" t="e">
        <f t="array" aca="1" ref="AP10" ca="1">IF(OFFSET(装备词条列表!$A$1, SMALL(IF(装备词条列表!$A$2:$A$5000=AL10, ROW(装备词条列表!$A$2:$A$5000)-ROW(装备词条列表!$A$2)+1), 2), 5)="",
    OFFSET(装备词条列表!$A$1, SMALL(IF(装备词条列表!$A$2:$A$5000=AL10, ROW(装备词条列表!$A$2:$A$5000)-ROW(装备词条列表!$A$2)+1), 2), 4),
    OFFSET(装备词条列表!$A$1, SMALL(IF(装备词条列表!$A$2:$A$5000=AL10, ROW(装备词条列表!$A$2:$A$5000)-ROW(装备词条列表!$A$2)+1), 2), 4)*CHOOSE(MATCH($C$1,$AK$1:$AK$3,0),1,0.5,0)
   +OFFSET(装备词条列表!$A$1, SMALL(IF(装备词条列表!$A$2:$A$5000=AL10, ROW(装备词条列表!$A$2:$A$5000)-ROW(装备词条列表!$A$2)+1), 2), 5)*CHOOSE(MATCH($C$1,$AK$1:$AK$3,0),0,0.5,1))</f>
        <v>#N/A</v>
      </c>
      <c r="AQ10" s="25" t="e">
        <f t="shared" ca="1" si="2"/>
        <v>#N/A</v>
      </c>
      <c r="AR10" s="25" t="e">
        <f t="array" aca="1" ref="AR10" ca="1">IF(OFFSET(装备词条列表!$A$1, SMALL(IF(装备词条列表!$A$2:$A$5000=AL10, ROW(装备词条列表!$A$2:$A$5000)-ROW(装备词条列表!$A$2)+1), 3), 5)="",
    OFFSET(装备词条列表!$A$1, SMALL(IF(装备词条列表!$A$2:$A$5000=AL10, ROW(装备词条列表!$A$2:$A$5000)-ROW(装备词条列表!$A$2)+1), 3), 4),
    OFFSET(装备词条列表!$A$1, SMALL(IF(装备词条列表!$A$2:$A$5000=AL10, ROW(装备词条列表!$A$2:$A$5000)-ROW(装备词条列表!$A$2)+1), 3), 4)*CHOOSE(MATCH($C$1,$AK$1:$AK$3,0),1,0.5,0)
   +OFFSET(装备词条列表!$A$1, SMALL(IF(装备词条列表!$A$2:$A$5000=AL10, ROW(装备词条列表!$A$2:$A$5000)-ROW(装备词条列表!$A$2)+1), 3), 5)*CHOOSE(MATCH($C$1,$AK$1:$AK$3,0),0,0.5,1))</f>
        <v>#N/A</v>
      </c>
      <c r="AS10" s="25" t="e">
        <f t="shared" ca="1" si="3"/>
        <v>#N/A</v>
      </c>
      <c r="AT10" s="25" t="e">
        <f t="array" aca="1" ref="AT10" ca="1">OFFSET(装备词条列表!$A$2, MATCH(1, (装备词条列表!$I$2:$I$5000=L10)*(装备词条列表!$J$2:$J$5000=M10)*(装备词条列表!$C$2:$C$5000=O10), 0)-1, 0)</f>
        <v>#N/A</v>
      </c>
      <c r="AU10" s="25" t="str">
        <f t="array" aca="1" ref="AU10" ca="1">OFFSET(装备词条列表!$C$2, MATCH(L10&amp;M10&amp;N10, 装备词条列表!$L$2:$L$5062, 0)-1, 0, COUNTIF(装备词条列表!$L$2:$L$5062, L10&amp;M10&amp;N10), 1)</f>
        <v>+(121–156)最大魔力</v>
      </c>
      <c r="AV10" s="25" t="e">
        <f t="array" aca="1" ref="AV10" ca="1">IF(OFFSET(装备词条列表!$A$1, SMALL(IF(装备词条列表!$A$2:$A$5000=AT10, ROW(装备词条列表!$A$2:$A$5000)-ROW(装备词条列表!$A$2)+1), 1), 5)="",
    OFFSET(装备词条列表!$A$1, SMALL(IF(装备词条列表!$A$2:$A$5000=AT10, ROW(装备词条列表!$A$2:$A$5000)-ROW(装备词条列表!$A$2)+1), 1), 4),
    OFFSET(装备词条列表!$A$1, SMALL(IF(装备词条列表!$A$2:$A$5000=AT10, ROW(装备词条列表!$A$2:$A$5000)-ROW(装备词条列表!$A$2)+1), 1), 4)*CHOOSE(MATCH($C$1,$AK$1:$AK$3,0),1,0.5,0)
   +OFFSET(装备词条列表!$A$1, SMALL(IF(装备词条列表!$A$2:$A$5000=AT10, ROW(装备词条列表!$A$2:$A$5000)-ROW(装备词条列表!$A$2)+1), 1), 5)*CHOOSE(MATCH($C$1,$AK$1:$AK$3,0),0,0.5,1))</f>
        <v>#N/A</v>
      </c>
      <c r="AW10" s="25" t="e">
        <f t="shared" ca="1" si="5"/>
        <v>#N/A</v>
      </c>
      <c r="AX10" s="25" t="e">
        <f t="array" aca="1" ref="AX10" ca="1">IF(OFFSET(装备词条列表!$A$1, SMALL(IF(装备词条列表!$A$2:$A$5000=AT10, ROW(装备词条列表!$A$2:$A$5000)-ROW(装备词条列表!$A$2)+1), 2), 5)="",
    OFFSET(装备词条列表!$A$1, SMALL(IF(装备词条列表!$A$2:$A$5000=AT10, ROW(装备词条列表!$A$2:$A$5000)-ROW(装备词条列表!$A$2)+1), 2), 4),
    OFFSET(装备词条列表!$A$1, SMALL(IF(装备词条列表!$A$2:$A$5000=AT10, ROW(装备词条列表!$A$2:$A$5000)-ROW(装备词条列表!$A$2)+1), 2), 4)*CHOOSE(MATCH($C$1,$AK$1:$AK$3,0),1,0.5,0)
   +OFFSET(装备词条列表!$A$1, SMALL(IF(装备词条列表!$A$2:$A$5000=AT10, ROW(装备词条列表!$A$2:$A$5000)-ROW(装备词条列表!$A$2)+1), 2), 5)*CHOOSE(MATCH($C$1,$AK$1:$AK$3,0),0,0.5,1))</f>
        <v>#N/A</v>
      </c>
      <c r="AY10" s="25" t="e">
        <f t="shared" ca="1" si="6"/>
        <v>#N/A</v>
      </c>
      <c r="AZ10" s="25" t="e">
        <f t="array" aca="1" ref="AZ10" ca="1">IF(OFFSET(装备词条列表!$A$1, SMALL(IF(装备词条列表!$A$2:$A$5000=AT10, ROW(装备词条列表!$A$2:$A$5000)-ROW(装备词条列表!$A$2)+1), 3), 5)="",
    OFFSET(装备词条列表!$A$1, SMALL(IF(装备词条列表!$A$2:$A$5000=AT10, ROW(装备词条列表!$A$2:$A$5000)-ROW(装备词条列表!$A$2)+1), 3), 4),
    OFFSET(装备词条列表!$A$1, SMALL(IF(装备词条列表!$A$2:$A$5000=AT10, ROW(装备词条列表!$A$2:$A$5000)-ROW(装备词条列表!$A$2)+1), 3), 4)*CHOOSE(MATCH($C$1,$AK$1:$AK$3,0),1,0.5,0)
   +OFFSET(装备词条列表!$A$1, SMALL(IF(装备词条列表!$A$2:$A$5000=AT10, ROW(装备词条列表!$A$2:$A$5000)-ROW(装备词条列表!$A$2)+1), 3), 5)*CHOOSE(MATCH($C$1,$AK$1:$AK$3,0),0,0.5,1))</f>
        <v>#N/A</v>
      </c>
      <c r="BA10" s="25" t="e">
        <f t="shared" ca="1" si="7"/>
        <v>#N/A</v>
      </c>
    </row>
    <row r="11" spans="2:53">
      <c r="B11" s="35" t="str">
        <f>B3</f>
        <v>力量头部</v>
      </c>
      <c r="C11" s="103" t="s">
        <v>3557</v>
      </c>
      <c r="D11" s="106">
        <v>0</v>
      </c>
      <c r="E11" s="68"/>
      <c r="F11" s="99" t="e">
        <f t="shared" ca="1" si="8"/>
        <v>#N/A</v>
      </c>
      <c r="G11" s="107"/>
      <c r="H11" s="68"/>
      <c r="I11" s="68"/>
      <c r="J11" s="166" t="e">
        <f ca="1">INDEX(装备词条列表!$K$2:$K$4745,MATCH(AL11,装备词条列表!$A$2:$A$4745,0))</f>
        <v>#N/A</v>
      </c>
      <c r="L11" s="35" t="str">
        <f>L3</f>
        <v>智慧胸甲</v>
      </c>
      <c r="M11" s="103" t="s">
        <v>3659</v>
      </c>
      <c r="N11" s="106">
        <v>0</v>
      </c>
      <c r="O11" s="68"/>
      <c r="P11" s="101" t="e">
        <f t="shared" ca="1" si="4"/>
        <v>#N/A</v>
      </c>
      <c r="Q11" s="68"/>
      <c r="R11" s="68"/>
      <c r="S11" s="68"/>
      <c r="T11" s="166" t="e">
        <f ca="1">INDEX(装备词条列表!$K$2:$K$4745,MATCH(AT11,装备词条列表!$A$2:$A$4745,0))</f>
        <v>#N/A</v>
      </c>
      <c r="AL11" s="25" t="e">
        <f t="array" aca="1" ref="AL11" ca="1">OFFSET(装备词条列表!$A$2, MATCH(1, (装备词条列表!$I$2:$I$5000=B11)*(装备词条列表!$J$2:$J$5000=C11)*(装备词条列表!$C$2:$C$5000=E11), 0)-1, 0)</f>
        <v>#N/A</v>
      </c>
      <c r="AM11" s="25" t="str">
        <f t="array" aca="1" ref="AM11" ca="1">OFFSET(装备词条列表!$C$2, MATCH(B11&amp;C11&amp;D11, 装备词条列表!$L$2:$L$5062, 0)-1, 0, COUNTIF(装备词条列表!$L$2:$L$5062, B11&amp;C11&amp;D11), 1)</f>
        <v>每秒自然回复(121–156)生命</v>
      </c>
      <c r="AN11" s="25" t="e">
        <f t="array" aca="1" ref="AN11" ca="1">IF(OFFSET(装备词条列表!$A$1, SMALL(IF(装备词条列表!$A$2:$A$5000=AL11, ROW(装备词条列表!$A$2:$A$5000)-ROW(装备词条列表!$A$2)+1), 1), 5)="",
    OFFSET(装备词条列表!$A$1, SMALL(IF(装备词条列表!$A$2:$A$5000=AL11, ROW(装备词条列表!$A$2:$A$5000)-ROW(装备词条列表!$A$2)+1), 1), 4),
    OFFSET(装备词条列表!$A$1, SMALL(IF(装备词条列表!$A$2:$A$5000=AL11, ROW(装备词条列表!$A$2:$A$5000)-ROW(装备词条列表!$A$2)+1), 1), 4)*CHOOSE(MATCH($C$1,$AK$1:$AK$3,0),1,0.5,0)
   +OFFSET(装备词条列表!$A$1, SMALL(IF(装备词条列表!$A$2:$A$5000=AL11, ROW(装备词条列表!$A$2:$A$5000)-ROW(装备词条列表!$A$2)+1), 1), 5)*CHOOSE(MATCH($C$1,$AK$1:$AK$3,0),0,0.5,1))</f>
        <v>#N/A</v>
      </c>
      <c r="AO11" s="25" t="e">
        <f t="shared" ca="1" si="1"/>
        <v>#N/A</v>
      </c>
      <c r="AP11" s="25" t="e">
        <f t="array" aca="1" ref="AP11" ca="1">IF(OFFSET(装备词条列表!$A$1, SMALL(IF(装备词条列表!$A$2:$A$5000=AL11, ROW(装备词条列表!$A$2:$A$5000)-ROW(装备词条列表!$A$2)+1), 2), 5)="",
    OFFSET(装备词条列表!$A$1, SMALL(IF(装备词条列表!$A$2:$A$5000=AL11, ROW(装备词条列表!$A$2:$A$5000)-ROW(装备词条列表!$A$2)+1), 2), 4),
    OFFSET(装备词条列表!$A$1, SMALL(IF(装备词条列表!$A$2:$A$5000=AL11, ROW(装备词条列表!$A$2:$A$5000)-ROW(装备词条列表!$A$2)+1), 2), 4)*CHOOSE(MATCH($C$1,$AK$1:$AK$3,0),1,0.5,0)
   +OFFSET(装备词条列表!$A$1, SMALL(IF(装备词条列表!$A$2:$A$5000=AL11, ROW(装备词条列表!$A$2:$A$5000)-ROW(装备词条列表!$A$2)+1), 2), 5)*CHOOSE(MATCH($C$1,$AK$1:$AK$3,0),0,0.5,1))</f>
        <v>#N/A</v>
      </c>
      <c r="AQ11" s="25" t="e">
        <f t="shared" ca="1" si="2"/>
        <v>#N/A</v>
      </c>
      <c r="AR11" s="25" t="e">
        <f t="array" aca="1" ref="AR11" ca="1">IF(OFFSET(装备词条列表!$A$1, SMALL(IF(装备词条列表!$A$2:$A$5000=AL11, ROW(装备词条列表!$A$2:$A$5000)-ROW(装备词条列表!$A$2)+1), 3), 5)="",
    OFFSET(装备词条列表!$A$1, SMALL(IF(装备词条列表!$A$2:$A$5000=AL11, ROW(装备词条列表!$A$2:$A$5000)-ROW(装备词条列表!$A$2)+1), 3), 4),
    OFFSET(装备词条列表!$A$1, SMALL(IF(装备词条列表!$A$2:$A$5000=AL11, ROW(装备词条列表!$A$2:$A$5000)-ROW(装备词条列表!$A$2)+1), 3), 4)*CHOOSE(MATCH($C$1,$AK$1:$AK$3,0),1,0.5,0)
   +OFFSET(装备词条列表!$A$1, SMALL(IF(装备词条列表!$A$2:$A$5000=AL11, ROW(装备词条列表!$A$2:$A$5000)-ROW(装备词条列表!$A$2)+1), 3), 5)*CHOOSE(MATCH($C$1,$AK$1:$AK$3,0),0,0.5,1))</f>
        <v>#N/A</v>
      </c>
      <c r="AS11" s="25" t="e">
        <f t="shared" ca="1" si="3"/>
        <v>#N/A</v>
      </c>
      <c r="AT11" s="25" t="e">
        <f t="array" aca="1" ref="AT11" ca="1">OFFSET(装备词条列表!$A$2, MATCH(1, (装备词条列表!$I$2:$I$5000=L11)*(装备词条列表!$J$2:$J$5000=M11)*(装备词条列表!$C$2:$C$5000=O11), 0)-1, 0)</f>
        <v>#N/A</v>
      </c>
      <c r="AU11" s="25" t="str">
        <f t="array" aca="1" ref="AU11" ca="1">OFFSET(装备词条列表!$C$2, MATCH(L11&amp;M11&amp;N11, 装备词条列表!$L$2:$L$5062, 0)-1, 0, COUNTIF(装备词条列表!$L$2:$L$5062, L11&amp;M11&amp;N11), 1)</f>
        <v>+(25–35)% 火焰抗性</v>
      </c>
      <c r="AV11" s="25" t="e">
        <f t="array" aca="1" ref="AV11" ca="1">IF(OFFSET(装备词条列表!$A$1, SMALL(IF(装备词条列表!$A$2:$A$5000=AT11, ROW(装备词条列表!$A$2:$A$5000)-ROW(装备词条列表!$A$2)+1), 1), 5)="",
    OFFSET(装备词条列表!$A$1, SMALL(IF(装备词条列表!$A$2:$A$5000=AT11, ROW(装备词条列表!$A$2:$A$5000)-ROW(装备词条列表!$A$2)+1), 1), 4),
    OFFSET(装备词条列表!$A$1, SMALL(IF(装备词条列表!$A$2:$A$5000=AT11, ROW(装备词条列表!$A$2:$A$5000)-ROW(装备词条列表!$A$2)+1), 1), 4)*CHOOSE(MATCH($C$1,$AK$1:$AK$3,0),1,0.5,0)
   +OFFSET(装备词条列表!$A$1, SMALL(IF(装备词条列表!$A$2:$A$5000=AT11, ROW(装备词条列表!$A$2:$A$5000)-ROW(装备词条列表!$A$2)+1), 1), 5)*CHOOSE(MATCH($C$1,$AK$1:$AK$3,0),0,0.5,1))</f>
        <v>#N/A</v>
      </c>
      <c r="AW11" s="25" t="e">
        <f t="shared" ca="1" si="5"/>
        <v>#N/A</v>
      </c>
      <c r="AX11" s="25" t="e">
        <f t="array" aca="1" ref="AX11" ca="1">IF(OFFSET(装备词条列表!$A$1, SMALL(IF(装备词条列表!$A$2:$A$5000=AT11, ROW(装备词条列表!$A$2:$A$5000)-ROW(装备词条列表!$A$2)+1), 2), 5)="",
    OFFSET(装备词条列表!$A$1, SMALL(IF(装备词条列表!$A$2:$A$5000=AT11, ROW(装备词条列表!$A$2:$A$5000)-ROW(装备词条列表!$A$2)+1), 2), 4),
    OFFSET(装备词条列表!$A$1, SMALL(IF(装备词条列表!$A$2:$A$5000=AT11, ROW(装备词条列表!$A$2:$A$5000)-ROW(装备词条列表!$A$2)+1), 2), 4)*CHOOSE(MATCH($C$1,$AK$1:$AK$3,0),1,0.5,0)
   +OFFSET(装备词条列表!$A$1, SMALL(IF(装备词条列表!$A$2:$A$5000=AT11, ROW(装备词条列表!$A$2:$A$5000)-ROW(装备词条列表!$A$2)+1), 2), 5)*CHOOSE(MATCH($C$1,$AK$1:$AK$3,0),0,0.5,1))</f>
        <v>#N/A</v>
      </c>
      <c r="AY11" s="25" t="e">
        <f t="shared" ca="1" si="6"/>
        <v>#N/A</v>
      </c>
      <c r="AZ11" s="25" t="e">
        <f t="array" aca="1" ref="AZ11" ca="1">IF(OFFSET(装备词条列表!$A$1, SMALL(IF(装备词条列表!$A$2:$A$5000=AT11, ROW(装备词条列表!$A$2:$A$5000)-ROW(装备词条列表!$A$2)+1), 3), 5)="",
    OFFSET(装备词条列表!$A$1, SMALL(IF(装备词条列表!$A$2:$A$5000=AT11, ROW(装备词条列表!$A$2:$A$5000)-ROW(装备词条列表!$A$2)+1), 3), 4),
    OFFSET(装备词条列表!$A$1, SMALL(IF(装备词条列表!$A$2:$A$5000=AT11, ROW(装备词条列表!$A$2:$A$5000)-ROW(装备词条列表!$A$2)+1), 3), 4)*CHOOSE(MATCH($C$1,$AK$1:$AK$3,0),1,0.5,0)
   +OFFSET(装备词条列表!$A$1, SMALL(IF(装备词条列表!$A$2:$A$5000=AT11, ROW(装备词条列表!$A$2:$A$5000)-ROW(装备词条列表!$A$2)+1), 3), 5)*CHOOSE(MATCH($C$1,$AK$1:$AK$3,0),0,0.5,1))</f>
        <v>#N/A</v>
      </c>
      <c r="BA11" s="25" t="e">
        <f t="shared" ca="1" si="7"/>
        <v>#N/A</v>
      </c>
    </row>
    <row r="12" spans="2:53">
      <c r="B12" s="35" t="str">
        <f>B3</f>
        <v>力量头部</v>
      </c>
      <c r="C12" s="103" t="s">
        <v>3557</v>
      </c>
      <c r="D12" s="106">
        <v>0</v>
      </c>
      <c r="E12" s="68"/>
      <c r="F12" s="99" t="e">
        <f t="shared" ca="1" si="8"/>
        <v>#N/A</v>
      </c>
      <c r="G12" s="107"/>
      <c r="H12" s="68"/>
      <c r="I12" s="68"/>
      <c r="J12" s="166" t="e">
        <f ca="1">INDEX(装备词条列表!$K$2:$K$4745,MATCH(AL12,装备词条列表!$A$2:$A$4745,0))</f>
        <v>#N/A</v>
      </c>
      <c r="L12" s="35" t="str">
        <f>L3</f>
        <v>智慧胸甲</v>
      </c>
      <c r="M12" s="103" t="s">
        <v>3557</v>
      </c>
      <c r="N12" s="106">
        <v>0</v>
      </c>
      <c r="O12" s="68"/>
      <c r="P12" s="101" t="e">
        <f t="shared" ca="1" si="4"/>
        <v>#N/A</v>
      </c>
      <c r="Q12" s="68"/>
      <c r="R12" s="68"/>
      <c r="S12" s="68"/>
      <c r="T12" s="166" t="e">
        <f ca="1">INDEX(装备词条列表!$K$2:$K$4745,MATCH(AT12,装备词条列表!$A$2:$A$4745,0))</f>
        <v>#N/A</v>
      </c>
      <c r="AL12" s="25" t="e">
        <f t="array" aca="1" ref="AL12" ca="1">OFFSET(装备词条列表!$A$2, MATCH(1, (装备词条列表!$I$2:$I$5000=B12)*(装备词条列表!$J$2:$J$5000=C12)*(装备词条列表!$C$2:$C$5000=E12), 0)-1, 0)</f>
        <v>#N/A</v>
      </c>
      <c r="AM12" s="25" t="str">
        <f t="array" aca="1" ref="AM12" ca="1">OFFSET(装备词条列表!$C$2, MATCH(B12&amp;C12&amp;D12, 装备词条列表!$L$2:$L$5062, 0)-1, 0, COUNTIF(装备词条列表!$L$2:$L$5062, B12&amp;C12&amp;D12), 1)</f>
        <v>每秒自然回复(121–156)生命</v>
      </c>
      <c r="AN12" s="25" t="e">
        <f t="array" aca="1" ref="AN12" ca="1">IF(OFFSET(装备词条列表!$A$1, SMALL(IF(装备词条列表!$A$2:$A$5000=AL12, ROW(装备词条列表!$A$2:$A$5000)-ROW(装备词条列表!$A$2)+1), 1), 5)="",
    OFFSET(装备词条列表!$A$1, SMALL(IF(装备词条列表!$A$2:$A$5000=AL12, ROW(装备词条列表!$A$2:$A$5000)-ROW(装备词条列表!$A$2)+1), 1), 4),
    OFFSET(装备词条列表!$A$1, SMALL(IF(装备词条列表!$A$2:$A$5000=AL12, ROW(装备词条列表!$A$2:$A$5000)-ROW(装备词条列表!$A$2)+1), 1), 4)*CHOOSE(MATCH($C$1,$AK$1:$AK$3,0),1,0.5,0)
   +OFFSET(装备词条列表!$A$1, SMALL(IF(装备词条列表!$A$2:$A$5000=AL12, ROW(装备词条列表!$A$2:$A$5000)-ROW(装备词条列表!$A$2)+1), 1), 5)*CHOOSE(MATCH($C$1,$AK$1:$AK$3,0),0,0.5,1))</f>
        <v>#N/A</v>
      </c>
      <c r="AO12" s="25" t="e">
        <f t="shared" ca="1" si="1"/>
        <v>#N/A</v>
      </c>
      <c r="AP12" s="25" t="e">
        <f t="array" aca="1" ref="AP12" ca="1">IF(OFFSET(装备词条列表!$A$1, SMALL(IF(装备词条列表!$A$2:$A$5000=AL12, ROW(装备词条列表!$A$2:$A$5000)-ROW(装备词条列表!$A$2)+1), 2), 5)="",
    OFFSET(装备词条列表!$A$1, SMALL(IF(装备词条列表!$A$2:$A$5000=AL12, ROW(装备词条列表!$A$2:$A$5000)-ROW(装备词条列表!$A$2)+1), 2), 4),
    OFFSET(装备词条列表!$A$1, SMALL(IF(装备词条列表!$A$2:$A$5000=AL12, ROW(装备词条列表!$A$2:$A$5000)-ROW(装备词条列表!$A$2)+1), 2), 4)*CHOOSE(MATCH($C$1,$AK$1:$AK$3,0),1,0.5,0)
   +OFFSET(装备词条列表!$A$1, SMALL(IF(装备词条列表!$A$2:$A$5000=AL12, ROW(装备词条列表!$A$2:$A$5000)-ROW(装备词条列表!$A$2)+1), 2), 5)*CHOOSE(MATCH($C$1,$AK$1:$AK$3,0),0,0.5,1))</f>
        <v>#N/A</v>
      </c>
      <c r="AQ12" s="25" t="e">
        <f t="shared" ca="1" si="2"/>
        <v>#N/A</v>
      </c>
      <c r="AR12" s="25" t="e">
        <f t="array" aca="1" ref="AR12" ca="1">IF(OFFSET(装备词条列表!$A$1, SMALL(IF(装备词条列表!$A$2:$A$5000=AL12, ROW(装备词条列表!$A$2:$A$5000)-ROW(装备词条列表!$A$2)+1), 3), 5)="",
    OFFSET(装备词条列表!$A$1, SMALL(IF(装备词条列表!$A$2:$A$5000=AL12, ROW(装备词条列表!$A$2:$A$5000)-ROW(装备词条列表!$A$2)+1), 3), 4),
    OFFSET(装备词条列表!$A$1, SMALL(IF(装备词条列表!$A$2:$A$5000=AL12, ROW(装备词条列表!$A$2:$A$5000)-ROW(装备词条列表!$A$2)+1), 3), 4)*CHOOSE(MATCH($C$1,$AK$1:$AK$3,0),1,0.5,0)
   +OFFSET(装备词条列表!$A$1, SMALL(IF(装备词条列表!$A$2:$A$5000=AL12, ROW(装备词条列表!$A$2:$A$5000)-ROW(装备词条列表!$A$2)+1), 3), 5)*CHOOSE(MATCH($C$1,$AK$1:$AK$3,0),0,0.5,1))</f>
        <v>#N/A</v>
      </c>
      <c r="AS12" s="25" t="e">
        <f t="shared" ca="1" si="3"/>
        <v>#N/A</v>
      </c>
      <c r="AT12" s="25" t="e">
        <f t="array" aca="1" ref="AT12" ca="1">OFFSET(装备词条列表!$A$2, MATCH(1, (装备词条列表!$I$2:$I$5000=L12)*(装备词条列表!$J$2:$J$5000=M12)*(装备词条列表!$C$2:$C$5000=O12), 0)-1, 0)</f>
        <v>#N/A</v>
      </c>
      <c r="AU12" s="25" t="str">
        <f t="array" aca="1" ref="AU12" ca="1">OFFSET(装备词条列表!$C$2, MATCH(L12&amp;M12&amp;N12, 装备词条列表!$L$2:$L$5062, 0)-1, 0, COUNTIF(装备词条列表!$L$2:$L$5062, L12&amp;M12&amp;N12), 1)</f>
        <v>+(25–35)% 火焰抗性</v>
      </c>
      <c r="AV12" s="25" t="e">
        <f t="array" aca="1" ref="AV12" ca="1">IF(OFFSET(装备词条列表!$A$1, SMALL(IF(装备词条列表!$A$2:$A$5000=AT12, ROW(装备词条列表!$A$2:$A$5000)-ROW(装备词条列表!$A$2)+1), 1), 5)="",
    OFFSET(装备词条列表!$A$1, SMALL(IF(装备词条列表!$A$2:$A$5000=AT12, ROW(装备词条列表!$A$2:$A$5000)-ROW(装备词条列表!$A$2)+1), 1), 4),
    OFFSET(装备词条列表!$A$1, SMALL(IF(装备词条列表!$A$2:$A$5000=AT12, ROW(装备词条列表!$A$2:$A$5000)-ROW(装备词条列表!$A$2)+1), 1), 4)*CHOOSE(MATCH($C$1,$AK$1:$AK$3,0),1,0.5,0)
   +OFFSET(装备词条列表!$A$1, SMALL(IF(装备词条列表!$A$2:$A$5000=AT12, ROW(装备词条列表!$A$2:$A$5000)-ROW(装备词条列表!$A$2)+1), 1), 5)*CHOOSE(MATCH($C$1,$AK$1:$AK$3,0),0,0.5,1))</f>
        <v>#N/A</v>
      </c>
      <c r="AW12" s="25" t="e">
        <f t="shared" ca="1" si="5"/>
        <v>#N/A</v>
      </c>
      <c r="AX12" s="25" t="e">
        <f t="array" aca="1" ref="AX12" ca="1">IF(OFFSET(装备词条列表!$A$1, SMALL(IF(装备词条列表!$A$2:$A$5000=AT12, ROW(装备词条列表!$A$2:$A$5000)-ROW(装备词条列表!$A$2)+1), 2), 5)="",
    OFFSET(装备词条列表!$A$1, SMALL(IF(装备词条列表!$A$2:$A$5000=AT12, ROW(装备词条列表!$A$2:$A$5000)-ROW(装备词条列表!$A$2)+1), 2), 4),
    OFFSET(装备词条列表!$A$1, SMALL(IF(装备词条列表!$A$2:$A$5000=AT12, ROW(装备词条列表!$A$2:$A$5000)-ROW(装备词条列表!$A$2)+1), 2), 4)*CHOOSE(MATCH($C$1,$AK$1:$AK$3,0),1,0.5,0)
   +OFFSET(装备词条列表!$A$1, SMALL(IF(装备词条列表!$A$2:$A$5000=AT12, ROW(装备词条列表!$A$2:$A$5000)-ROW(装备词条列表!$A$2)+1), 2), 5)*CHOOSE(MATCH($C$1,$AK$1:$AK$3,0),0,0.5,1))</f>
        <v>#N/A</v>
      </c>
      <c r="AY12" s="25" t="e">
        <f t="shared" ca="1" si="6"/>
        <v>#N/A</v>
      </c>
      <c r="AZ12" s="25" t="e">
        <f t="array" aca="1" ref="AZ12" ca="1">IF(OFFSET(装备词条列表!$A$1, SMALL(IF(装备词条列表!$A$2:$A$5000=AT12, ROW(装备词条列表!$A$2:$A$5000)-ROW(装备词条列表!$A$2)+1), 3), 5)="",
    OFFSET(装备词条列表!$A$1, SMALL(IF(装备词条列表!$A$2:$A$5000=AT12, ROW(装备词条列表!$A$2:$A$5000)-ROW(装备词条列表!$A$2)+1), 3), 4),
    OFFSET(装备词条列表!$A$1, SMALL(IF(装备词条列表!$A$2:$A$5000=AT12, ROW(装备词条列表!$A$2:$A$5000)-ROW(装备词条列表!$A$2)+1), 3), 4)*CHOOSE(MATCH($C$1,$AK$1:$AK$3,0),1,0.5,0)
   +OFFSET(装备词条列表!$A$1, SMALL(IF(装备词条列表!$A$2:$A$5000=AT12, ROW(装备词条列表!$A$2:$A$5000)-ROW(装备词条列表!$A$2)+1), 3), 5)*CHOOSE(MATCH($C$1,$AK$1:$AK$3,0),0,0.5,1))</f>
        <v>#N/A</v>
      </c>
      <c r="BA12" s="25" t="e">
        <f t="shared" ca="1" si="7"/>
        <v>#N/A</v>
      </c>
    </row>
    <row r="13" spans="2:53" ht="14.5" thickBot="1">
      <c r="B13" s="36" t="str">
        <f>B3</f>
        <v>力量头部</v>
      </c>
      <c r="C13" s="104" t="s">
        <v>3558</v>
      </c>
      <c r="D13" s="124">
        <v>0</v>
      </c>
      <c r="E13" s="69"/>
      <c r="F13" s="100" t="e">
        <f t="shared" ca="1" si="8"/>
        <v>#N/A</v>
      </c>
      <c r="G13" s="108"/>
      <c r="H13" s="69"/>
      <c r="I13" s="69"/>
      <c r="J13" s="167" t="e">
        <f ca="1">INDEX(装备词条列表!$K$2:$K$4745,MATCH(AL13,装备词条列表!$A$2:$A$4745,0))</f>
        <v>#N/A</v>
      </c>
      <c r="L13" s="36" t="str">
        <f>L3</f>
        <v>智慧胸甲</v>
      </c>
      <c r="M13" s="104" t="s">
        <v>3557</v>
      </c>
      <c r="N13" s="124">
        <v>0</v>
      </c>
      <c r="O13" s="69"/>
      <c r="P13" s="170" t="e">
        <f t="shared" ca="1" si="4"/>
        <v>#N/A</v>
      </c>
      <c r="Q13" s="69"/>
      <c r="R13" s="69"/>
      <c r="S13" s="69"/>
      <c r="T13" s="167" t="e">
        <f ca="1">INDEX(装备词条列表!$K$2:$K$4745,MATCH(AT13,装备词条列表!$A$2:$A$4745,0))</f>
        <v>#N/A</v>
      </c>
      <c r="AL13" s="25" t="e">
        <f t="array" aca="1" ref="AL13" ca="1">OFFSET(装备词条列表!$A$2, MATCH(1, (装备词条列表!$I$2:$I$5000=B13)*(装备词条列表!$J$2:$J$5000=C13)*(装备词条列表!$C$2:$C$5000=E13), 0)-1, 0)</f>
        <v>#N/A</v>
      </c>
      <c r="AM13" s="25" t="str">
        <f t="array" aca="1" ref="AM13" ca="1">OFFSET(装备词条列表!$C$2, MATCH(B13&amp;C13&amp;D13, 装备词条列表!$L$2:$L$5062, 0)-1, 0, COUNTIF(装备词条列表!$L$2:$L$5062, B13&amp;C13&amp;D13), 1)</f>
        <v>每秒自然回复(121–156)生命</v>
      </c>
      <c r="AN13" s="25" t="e">
        <f t="array" aca="1" ref="AN13" ca="1">IF(OFFSET(装备词条列表!$A$1, SMALL(IF(装备词条列表!$A$2:$A$5000=AL13, ROW(装备词条列表!$A$2:$A$5000)-ROW(装备词条列表!$A$2)+1), 1), 5)="",
    OFFSET(装备词条列表!$A$1, SMALL(IF(装备词条列表!$A$2:$A$5000=AL13, ROW(装备词条列表!$A$2:$A$5000)-ROW(装备词条列表!$A$2)+1), 1), 4),
    OFFSET(装备词条列表!$A$1, SMALL(IF(装备词条列表!$A$2:$A$5000=AL13, ROW(装备词条列表!$A$2:$A$5000)-ROW(装备词条列表!$A$2)+1), 1), 4)*CHOOSE(MATCH($C$1,$AK$1:$AK$3,0),1,0.5,0)
   +OFFSET(装备词条列表!$A$1, SMALL(IF(装备词条列表!$A$2:$A$5000=AL13, ROW(装备词条列表!$A$2:$A$5000)-ROW(装备词条列表!$A$2)+1), 1), 5)*CHOOSE(MATCH($C$1,$AK$1:$AK$3,0),0,0.5,1))</f>
        <v>#N/A</v>
      </c>
      <c r="AO13" s="25" t="e">
        <f t="shared" ca="1" si="1"/>
        <v>#N/A</v>
      </c>
      <c r="AP13" s="25" t="e">
        <f t="array" aca="1" ref="AP13" ca="1">IF(OFFSET(装备词条列表!$A$1, SMALL(IF(装备词条列表!$A$2:$A$5000=AL13, ROW(装备词条列表!$A$2:$A$5000)-ROW(装备词条列表!$A$2)+1), 2), 5)="",
    OFFSET(装备词条列表!$A$1, SMALL(IF(装备词条列表!$A$2:$A$5000=AL13, ROW(装备词条列表!$A$2:$A$5000)-ROW(装备词条列表!$A$2)+1), 2), 4),
    OFFSET(装备词条列表!$A$1, SMALL(IF(装备词条列表!$A$2:$A$5000=AL13, ROW(装备词条列表!$A$2:$A$5000)-ROW(装备词条列表!$A$2)+1), 2), 4)*CHOOSE(MATCH($C$1,$AK$1:$AK$3,0),1,0.5,0)
   +OFFSET(装备词条列表!$A$1, SMALL(IF(装备词条列表!$A$2:$A$5000=AL13, ROW(装备词条列表!$A$2:$A$5000)-ROW(装备词条列表!$A$2)+1), 2), 5)*CHOOSE(MATCH($C$1,$AK$1:$AK$3,0),0,0.5,1))</f>
        <v>#N/A</v>
      </c>
      <c r="AQ13" s="25" t="e">
        <f t="shared" ca="1" si="2"/>
        <v>#N/A</v>
      </c>
      <c r="AR13" s="25" t="e">
        <f t="array" aca="1" ref="AR13" ca="1">IF(OFFSET(装备词条列表!$A$1, SMALL(IF(装备词条列表!$A$2:$A$5000=AL13, ROW(装备词条列表!$A$2:$A$5000)-ROW(装备词条列表!$A$2)+1), 3), 5)="",
    OFFSET(装备词条列表!$A$1, SMALL(IF(装备词条列表!$A$2:$A$5000=AL13, ROW(装备词条列表!$A$2:$A$5000)-ROW(装备词条列表!$A$2)+1), 3), 4),
    OFFSET(装备词条列表!$A$1, SMALL(IF(装备词条列表!$A$2:$A$5000=AL13, ROW(装备词条列表!$A$2:$A$5000)-ROW(装备词条列表!$A$2)+1), 3), 4)*CHOOSE(MATCH($C$1,$AK$1:$AK$3,0),1,0.5,0)
   +OFFSET(装备词条列表!$A$1, SMALL(IF(装备词条列表!$A$2:$A$5000=AL13, ROW(装备词条列表!$A$2:$A$5000)-ROW(装备词条列表!$A$2)+1), 3), 5)*CHOOSE(MATCH($C$1,$AK$1:$AK$3,0),0,0.5,1))</f>
        <v>#N/A</v>
      </c>
      <c r="AS13" s="25" t="e">
        <f t="shared" ca="1" si="3"/>
        <v>#N/A</v>
      </c>
      <c r="AT13" s="25" t="e">
        <f t="array" aca="1" ref="AT13" ca="1">OFFSET(装备词条列表!$A$2, MATCH(1, (装备词条列表!$I$2:$I$5000=L13)*(装备词条列表!$J$2:$J$5000=M13)*(装备词条列表!$C$2:$C$5000=O13), 0)-1, 0)</f>
        <v>#N/A</v>
      </c>
      <c r="AU13" s="25" t="str">
        <f t="array" aca="1" ref="AU13" ca="1">OFFSET(装备词条列表!$C$2, MATCH(L13&amp;M13&amp;N13, 装备词条列表!$L$2:$L$5062, 0)-1, 0, COUNTIF(装备词条列表!$L$2:$L$5062, L13&amp;M13&amp;N13), 1)</f>
        <v>+(25–35)% 火焰抗性</v>
      </c>
      <c r="AV13" s="25" t="e">
        <f t="array" aca="1" ref="AV13" ca="1">IF(OFFSET(装备词条列表!$A$1, SMALL(IF(装备词条列表!$A$2:$A$5000=AT13, ROW(装备词条列表!$A$2:$A$5000)-ROW(装备词条列表!$A$2)+1), 1), 5)="",
    OFFSET(装备词条列表!$A$1, SMALL(IF(装备词条列表!$A$2:$A$5000=AT13, ROW(装备词条列表!$A$2:$A$5000)-ROW(装备词条列表!$A$2)+1), 1), 4),
    OFFSET(装备词条列表!$A$1, SMALL(IF(装备词条列表!$A$2:$A$5000=AT13, ROW(装备词条列表!$A$2:$A$5000)-ROW(装备词条列表!$A$2)+1), 1), 4)*CHOOSE(MATCH($C$1,$AK$1:$AK$3,0),1,0.5,0)
   +OFFSET(装备词条列表!$A$1, SMALL(IF(装备词条列表!$A$2:$A$5000=AT13, ROW(装备词条列表!$A$2:$A$5000)-ROW(装备词条列表!$A$2)+1), 1), 5)*CHOOSE(MATCH($C$1,$AK$1:$AK$3,0),0,0.5,1))</f>
        <v>#N/A</v>
      </c>
      <c r="AW13" s="25" t="e">
        <f t="shared" ca="1" si="5"/>
        <v>#N/A</v>
      </c>
      <c r="AX13" s="25" t="e">
        <f t="array" aca="1" ref="AX13" ca="1">IF(OFFSET(装备词条列表!$A$1, SMALL(IF(装备词条列表!$A$2:$A$5000=AT13, ROW(装备词条列表!$A$2:$A$5000)-ROW(装备词条列表!$A$2)+1), 2), 5)="",
    OFFSET(装备词条列表!$A$1, SMALL(IF(装备词条列表!$A$2:$A$5000=AT13, ROW(装备词条列表!$A$2:$A$5000)-ROW(装备词条列表!$A$2)+1), 2), 4),
    OFFSET(装备词条列表!$A$1, SMALL(IF(装备词条列表!$A$2:$A$5000=AT13, ROW(装备词条列表!$A$2:$A$5000)-ROW(装备词条列表!$A$2)+1), 2), 4)*CHOOSE(MATCH($C$1,$AK$1:$AK$3,0),1,0.5,0)
   +OFFSET(装备词条列表!$A$1, SMALL(IF(装备词条列表!$A$2:$A$5000=AT13, ROW(装备词条列表!$A$2:$A$5000)-ROW(装备词条列表!$A$2)+1), 2), 5)*CHOOSE(MATCH($C$1,$AK$1:$AK$3,0),0,0.5,1))</f>
        <v>#N/A</v>
      </c>
      <c r="AY13" s="25" t="e">
        <f t="shared" ca="1" si="6"/>
        <v>#N/A</v>
      </c>
      <c r="AZ13" s="25" t="e">
        <f t="array" aca="1" ref="AZ13" ca="1">IF(OFFSET(装备词条列表!$A$1, SMALL(IF(装备词条列表!$A$2:$A$5000=AT13, ROW(装备词条列表!$A$2:$A$5000)-ROW(装备词条列表!$A$2)+1), 3), 5)="",
    OFFSET(装备词条列表!$A$1, SMALL(IF(装备词条列表!$A$2:$A$5000=AT13, ROW(装备词条列表!$A$2:$A$5000)-ROW(装备词条列表!$A$2)+1), 3), 4),
    OFFSET(装备词条列表!$A$1, SMALL(IF(装备词条列表!$A$2:$A$5000=AT13, ROW(装备词条列表!$A$2:$A$5000)-ROW(装备词条列表!$A$2)+1), 3), 4)*CHOOSE(MATCH($C$1,$AK$1:$AK$3,0),1,0.5,0)
   +OFFSET(装备词条列表!$A$1, SMALL(IF(装备词条列表!$A$2:$A$5000=AT13, ROW(装备词条列表!$A$2:$A$5000)-ROW(装备词条列表!$A$2)+1), 3), 5)*CHOOSE(MATCH($C$1,$AK$1:$AK$3,0),0,0.5,1))</f>
        <v>#N/A</v>
      </c>
      <c r="BA13" s="25" t="e">
        <f t="shared" ca="1" si="7"/>
        <v>#N/A</v>
      </c>
    </row>
    <row r="14" spans="2:53" ht="14.5" thickBot="1"/>
    <row r="15" spans="2:53" ht="14.5" thickBot="1">
      <c r="B15" s="87" t="s">
        <v>3566</v>
      </c>
      <c r="C15" s="88" t="s">
        <v>1639</v>
      </c>
      <c r="D15" s="88" t="s">
        <v>1644</v>
      </c>
      <c r="E15" s="43" t="s">
        <v>3560</v>
      </c>
      <c r="F15" s="43" t="s">
        <v>1743</v>
      </c>
      <c r="G15" s="88" t="s">
        <v>4652</v>
      </c>
      <c r="H15" s="88" t="s">
        <v>4653</v>
      </c>
      <c r="I15" s="88" t="s">
        <v>4654</v>
      </c>
      <c r="J15" s="44" t="s">
        <v>3564</v>
      </c>
      <c r="L15" s="87" t="s">
        <v>3660</v>
      </c>
      <c r="M15" s="88" t="s">
        <v>3661</v>
      </c>
      <c r="N15" s="88" t="s">
        <v>3662</v>
      </c>
      <c r="O15" s="88" t="s">
        <v>3560</v>
      </c>
      <c r="P15" s="88" t="s">
        <v>1743</v>
      </c>
      <c r="Q15" s="43" t="s">
        <v>4652</v>
      </c>
      <c r="R15" s="43" t="s">
        <v>4653</v>
      </c>
      <c r="S15" s="43" t="s">
        <v>4654</v>
      </c>
      <c r="T15" s="89" t="s">
        <v>3564</v>
      </c>
      <c r="AL15" s="25" t="s">
        <v>1394</v>
      </c>
      <c r="AM15" s="25" t="s">
        <v>3563</v>
      </c>
      <c r="AN15" s="25" t="s">
        <v>3561</v>
      </c>
      <c r="AO15" s="25" t="s">
        <v>4010</v>
      </c>
      <c r="AT15" s="25" t="s">
        <v>1394</v>
      </c>
      <c r="AU15" s="25" t="s">
        <v>3563</v>
      </c>
      <c r="AV15" s="25" t="s">
        <v>3561</v>
      </c>
      <c r="AW15" s="25" t="s">
        <v>3562</v>
      </c>
      <c r="AX15" s="25" t="s">
        <v>4010</v>
      </c>
    </row>
    <row r="16" spans="2:53" s="3" customFormat="1">
      <c r="B16" s="75" t="s">
        <v>270</v>
      </c>
      <c r="C16" s="102" t="s">
        <v>3603</v>
      </c>
      <c r="D16" s="105">
        <v>0</v>
      </c>
      <c r="E16" s="98"/>
      <c r="F16" s="114" t="e">
        <f t="shared" ref="F16:F19" ca="1" si="9">AN16</f>
        <v>#N/A</v>
      </c>
      <c r="G16" s="115"/>
      <c r="H16" s="98"/>
      <c r="I16" s="98"/>
      <c r="J16" s="165"/>
      <c r="L16" s="75" t="s">
        <v>2588</v>
      </c>
      <c r="M16" s="102" t="s">
        <v>3663</v>
      </c>
      <c r="N16" s="105">
        <v>0</v>
      </c>
      <c r="O16" s="98"/>
      <c r="P16" s="101" t="e">
        <f ca="1">AV16</f>
        <v>#N/A</v>
      </c>
      <c r="Q16" s="68"/>
      <c r="R16" s="68"/>
      <c r="S16" s="68"/>
      <c r="T16" s="165"/>
      <c r="AL16" s="25" t="e">
        <f t="array" aca="1" ref="AL16" ca="1">OFFSET(装备词条列表!$A$2, MATCH(1, (装备词条列表!$I$2:$I$5000=B16)*(装备词条列表!$J$2:$J$5000=C16)*(装备词条列表!$C$2:$C$5000=E16), 0)-1, 0)</f>
        <v>#N/A</v>
      </c>
      <c r="AM16" s="25" t="str">
        <f t="array" aca="1" ref="AM16" ca="1">OFFSET(装备词条列表!$C$2, MATCH(B16&amp;C16&amp;D16, 装备词条列表!$L$2:$L$5062, 0)-1, 0, COUNTIF(装备词条列表!$L$2:$L$5062, B16&amp;C16&amp;D16), 1)</f>
        <v>力量</v>
      </c>
      <c r="AN16" s="25" t="e">
        <f t="array" aca="1" ref="AN16" ca="1">IF(OFFSET(装备词条列表!$A$1, SMALL(IF(装备词条列表!$A$2:$A$5000=AL16, ROW(装备词条列表!$A$2:$A$5000)-ROW(装备词条列表!$A$2)+1), 1), 5)="",
    OFFSET(装备词条列表!$A$1, SMALL(IF(装备词条列表!$A$2:$A$5000=AL16, ROW(装备词条列表!$A$2:$A$5000)-ROW(装备词条列表!$A$2)+1), 1), 4),
    OFFSET(装备词条列表!$A$1, SMALL(IF(装备词条列表!$A$2:$A$5000=AL16, ROW(装备词条列表!$A$2:$A$5000)-ROW(装备词条列表!$A$2)+1), 1), 4)*CHOOSE(MATCH($C$1,$AK$1:$AK$3,0),1,0.5,0)
   +OFFSET(装备词条列表!$A$1, SMALL(IF(装备词条列表!$A$2:$A$5000=AL16, ROW(装备词条列表!$A$2:$A$5000)-ROW(装备词条列表!$A$2)+1), 1), 5)*CHOOSE(MATCH($C$1,$AK$1:$AK$3,0),0,0.5,1))</f>
        <v>#N/A</v>
      </c>
      <c r="AO16" s="25" t="e">
        <f t="shared" ref="AO16:AO26" ca="1" si="10">IF(G16&lt;&gt;"",G16,AN16)</f>
        <v>#N/A</v>
      </c>
      <c r="AP16" s="25" t="e">
        <f t="array" aca="1" ref="AP16" ca="1">IF(OFFSET(装备词条列表!$A$1, SMALL(IF(装备词条列表!$A$2:$A$5000=AL16, ROW(装备词条列表!$A$2:$A$5000)-ROW(装备词条列表!$A$2)+1), 2), 5)="",
    OFFSET(装备词条列表!$A$1, SMALL(IF(装备词条列表!$A$2:$A$5000=AL16, ROW(装备词条列表!$A$2:$A$5000)-ROW(装备词条列表!$A$2)+1), 2), 4),
    OFFSET(装备词条列表!$A$1, SMALL(IF(装备词条列表!$A$2:$A$5000=AL16, ROW(装备词条列表!$A$2:$A$5000)-ROW(装备词条列表!$A$2)+1), 2), 4)*CHOOSE(MATCH($C$1,$AK$1:$AK$3,0),1,0.5,0)
   +OFFSET(装备词条列表!$A$1, SMALL(IF(装备词条列表!$A$2:$A$5000=AL16, ROW(装备词条列表!$A$2:$A$5000)-ROW(装备词条列表!$A$2)+1), 2), 5)*CHOOSE(MATCH($C$1,$AK$1:$AK$3,0),0,0.5,1))</f>
        <v>#N/A</v>
      </c>
      <c r="AQ16" s="25" t="e">
        <f t="shared" ref="AQ16:AQ26" ca="1" si="11">IF(H16&lt;&gt;"",H16,AP16)</f>
        <v>#N/A</v>
      </c>
      <c r="AR16" s="25" t="e">
        <f t="array" aca="1" ref="AR16" ca="1">IF(OFFSET(装备词条列表!$A$1, SMALL(IF(装备词条列表!$A$2:$A$5000=AL16, ROW(装备词条列表!$A$2:$A$5000)-ROW(装备词条列表!$A$2)+1), 3), 5)="",
    OFFSET(装备词条列表!$A$1, SMALL(IF(装备词条列表!$A$2:$A$5000=AL16, ROW(装备词条列表!$A$2:$A$5000)-ROW(装备词条列表!$A$2)+1), 3), 4),
    OFFSET(装备词条列表!$A$1, SMALL(IF(装备词条列表!$A$2:$A$5000=AL16, ROW(装备词条列表!$A$2:$A$5000)-ROW(装备词条列表!$A$2)+1), 3), 4)*CHOOSE(MATCH($C$1,$AK$1:$AK$3,0),1,0.5,0)
   +OFFSET(装备词条列表!$A$1, SMALL(IF(装备词条列表!$A$2:$A$5000=AL16, ROW(装备词条列表!$A$2:$A$5000)-ROW(装备词条列表!$A$2)+1), 3), 5)*CHOOSE(MATCH($C$1,$AK$1:$AK$3,0),0,0.5,1))</f>
        <v>#N/A</v>
      </c>
      <c r="AS16" s="25" t="e">
        <f t="shared" ref="AS16:AS26" ca="1" si="12">IF(I16&lt;&gt;"",I16,AR16)</f>
        <v>#N/A</v>
      </c>
      <c r="AT16" s="25" t="e">
        <f t="array" aca="1" ref="AT16" ca="1">OFFSET(装备词条列表!$A$2, MATCH(1, (装备词条列表!$I$2:$I$5000=L16)*(装备词条列表!$J$2:$J$5000=M16)*(装备词条列表!$C$2:$C$5000=O16), 0)-1, 0)</f>
        <v>#N/A</v>
      </c>
      <c r="AU16" s="25" t="str">
        <f t="array" aca="1" ref="AU16" ca="1">OFFSET(装备词条列表!$C$2, MATCH(L16&amp;M16&amp;N16, 装备词条列表!$L$2:$L$5062, 0)-1, 0, COUNTIF(装备词条列表!$L$2:$L$5062, L16&amp;M16&amp;N16), 1)</f>
        <v>该装备护盾</v>
      </c>
      <c r="AV16" s="25" t="e">
        <f t="array" aca="1" ref="AV16" ca="1">IF(OFFSET(装备词条列表!$A$1, SMALL(IF(装备词条列表!$A$2:$A$5000=AT16, ROW(装备词条列表!$A$2:$A$5000)-ROW(装备词条列表!$A$2)+1), 1), 5)="",
    OFFSET(装备词条列表!$A$1, SMALL(IF(装备词条列表!$A$2:$A$5000=AT16, ROW(装备词条列表!$A$2:$A$5000)-ROW(装备词条列表!$A$2)+1), 1), 4),
    OFFSET(装备词条列表!$A$1, SMALL(IF(装备词条列表!$A$2:$A$5000=AT16, ROW(装备词条列表!$A$2:$A$5000)-ROW(装备词条列表!$A$2)+1), 1), 4)*CHOOSE(MATCH($C$1,$AK$1:$AK$3,0),1,0.5,0)
   +OFFSET(装备词条列表!$A$1, SMALL(IF(装备词条列表!$A$2:$A$5000=AT16, ROW(装备词条列表!$A$2:$A$5000)-ROW(装备词条列表!$A$2)+1), 1), 5)*CHOOSE(MATCH($C$1,$AK$1:$AK$3,0),0,0.5,1))</f>
        <v>#N/A</v>
      </c>
      <c r="AW16" s="25" t="e">
        <f ca="1">IF(Q16&lt;&gt;"",Q16,AV16)</f>
        <v>#N/A</v>
      </c>
      <c r="AX16" s="25" t="e">
        <f t="array" aca="1" ref="AX16" ca="1">IF(OFFSET(装备词条列表!$A$1, SMALL(IF(装备词条列表!$A$2:$A$5000=AT16, ROW(装备词条列表!$A$2:$A$5000)-ROW(装备词条列表!$A$2)+1), 2), 5)="",
    OFFSET(装备词条列表!$A$1, SMALL(IF(装备词条列表!$A$2:$A$5000=AT16, ROW(装备词条列表!$A$2:$A$5000)-ROW(装备词条列表!$A$2)+1), 2), 4),
    OFFSET(装备词条列表!$A$1, SMALL(IF(装备词条列表!$A$2:$A$5000=AT16, ROW(装备词条列表!$A$2:$A$5000)-ROW(装备词条列表!$A$2)+1), 2), 4)*CHOOSE(MATCH($C$1,$AK$1:$AK$3,0),1,0.5,0)
   +OFFSET(装备词条列表!$A$1, SMALL(IF(装备词条列表!$A$2:$A$5000=AT16, ROW(装备词条列表!$A$2:$A$5000)-ROW(装备词条列表!$A$2)+1), 2), 5)*CHOOSE(MATCH($C$1,$AK$1:$AK$3,0),0,0.5,1))</f>
        <v>#N/A</v>
      </c>
      <c r="AY16" s="25" t="e">
        <f ca="1">IF(R16&lt;&gt;"",R16,AX16)</f>
        <v>#N/A</v>
      </c>
      <c r="AZ16" s="25" t="e">
        <f t="array" aca="1" ref="AZ16" ca="1">IF(OFFSET(装备词条列表!$A$1, SMALL(IF(装备词条列表!$A$2:$A$5000=AT16, ROW(装备词条列表!$A$2:$A$5000)-ROW(装备词条列表!$A$2)+1), 3), 5)="",
    OFFSET(装备词条列表!$A$1, SMALL(IF(装备词条列表!$A$2:$A$5000=AT16, ROW(装备词条列表!$A$2:$A$5000)-ROW(装备词条列表!$A$2)+1), 3), 4),
    OFFSET(装备词条列表!$A$1, SMALL(IF(装备词条列表!$A$2:$A$5000=AT16, ROW(装备词条列表!$A$2:$A$5000)-ROW(装备词条列表!$A$2)+1), 3), 4)*CHOOSE(MATCH($C$1,$AK$1:$AK$3,0),1,0.5,0)
   +OFFSET(装备词条列表!$A$1, SMALL(IF(装备词条列表!$A$2:$A$5000=AT16, ROW(装备词条列表!$A$2:$A$5000)-ROW(装备词条列表!$A$2)+1), 3), 5)*CHOOSE(MATCH($C$1,$AK$1:$AK$3,0),0,0.5,1))</f>
        <v>#N/A</v>
      </c>
      <c r="BA16" s="25" t="e">
        <f ca="1">IF(S16&lt;&gt;"",S16,AZ16)</f>
        <v>#N/A</v>
      </c>
    </row>
    <row r="17" spans="2:53">
      <c r="B17" s="35" t="str">
        <f>B16</f>
        <v>项链</v>
      </c>
      <c r="C17" s="103" t="s">
        <v>3572</v>
      </c>
      <c r="D17" s="106">
        <v>0</v>
      </c>
      <c r="E17" s="68"/>
      <c r="F17" s="99" t="e">
        <f t="shared" ca="1" si="9"/>
        <v>#N/A</v>
      </c>
      <c r="G17" s="116"/>
      <c r="H17" s="168"/>
      <c r="I17" s="168"/>
      <c r="J17" s="166"/>
      <c r="L17" s="35" t="str">
        <f>L16</f>
        <v>智慧手套</v>
      </c>
      <c r="M17" s="103" t="s">
        <v>3664</v>
      </c>
      <c r="N17" s="106">
        <v>0</v>
      </c>
      <c r="O17" s="68"/>
      <c r="P17" s="101" t="e">
        <f t="shared" ref="P17:P26" ca="1" si="13">AV17</f>
        <v>#N/A</v>
      </c>
      <c r="Q17" s="68"/>
      <c r="R17" s="68"/>
      <c r="S17" s="68"/>
      <c r="T17" s="166"/>
      <c r="AL17" s="25" t="e">
        <f t="array" aca="1" ref="AL17" ca="1">OFFSET(装备词条列表!$A$2, MATCH(1, (装备词条列表!$I$2:$I$5000=B17)*(装备词条列表!$J$2:$J$5000=C17)*(装备词条列表!$C$2:$C$5000=E17), 0)-1, 0)</f>
        <v>#N/A</v>
      </c>
      <c r="AM17" s="25" t="str">
        <f t="array" aca="1" ref="AM17" ca="1">OFFSET(装备词条列表!$C$2, MATCH(B17&amp;C17&amp;D17, 装备词条列表!$L$2:$L$5062, 0)-1, 0, COUNTIF(装备词条列表!$L$2:$L$5062, B17&amp;C17&amp;D17), 1)</f>
        <v>造成伤害时，触发20级易伤诅咒，冷却时间为0.2秒</v>
      </c>
      <c r="AN17" s="25" t="e">
        <f t="array" aca="1" ref="AN17" ca="1">IF(OFFSET(装备词条列表!$A$1, SMALL(IF(装备词条列表!$A$2:$A$5000=AL17, ROW(装备词条列表!$A$2:$A$5000)-ROW(装备词条列表!$A$2)+1), 1), 5)="",
    OFFSET(装备词条列表!$A$1, SMALL(IF(装备词条列表!$A$2:$A$5000=AL17, ROW(装备词条列表!$A$2:$A$5000)-ROW(装备词条列表!$A$2)+1), 1), 4),
    OFFSET(装备词条列表!$A$1, SMALL(IF(装备词条列表!$A$2:$A$5000=AL17, ROW(装备词条列表!$A$2:$A$5000)-ROW(装备词条列表!$A$2)+1), 1), 4)*CHOOSE(MATCH($C$1,$AK$1:$AK$3,0),1,0.5,0)
   +OFFSET(装备词条列表!$A$1, SMALL(IF(装备词条列表!$A$2:$A$5000=AL17, ROW(装备词条列表!$A$2:$A$5000)-ROW(装备词条列表!$A$2)+1), 1), 5)*CHOOSE(MATCH($C$1,$AK$1:$AK$3,0),0,0.5,1))</f>
        <v>#N/A</v>
      </c>
      <c r="AO17" s="25" t="e">
        <f t="shared" ca="1" si="10"/>
        <v>#N/A</v>
      </c>
      <c r="AP17" s="25" t="e">
        <f t="array" aca="1" ref="AP17" ca="1">IF(OFFSET(装备词条列表!$A$1, SMALL(IF(装备词条列表!$A$2:$A$5000=AL17, ROW(装备词条列表!$A$2:$A$5000)-ROW(装备词条列表!$A$2)+1), 2), 5)="",
    OFFSET(装备词条列表!$A$1, SMALL(IF(装备词条列表!$A$2:$A$5000=AL17, ROW(装备词条列表!$A$2:$A$5000)-ROW(装备词条列表!$A$2)+1), 2), 4),
    OFFSET(装备词条列表!$A$1, SMALL(IF(装备词条列表!$A$2:$A$5000=AL17, ROW(装备词条列表!$A$2:$A$5000)-ROW(装备词条列表!$A$2)+1), 2), 4)*CHOOSE(MATCH($C$1,$AK$1:$AK$3,0),1,0.5,0)
   +OFFSET(装备词条列表!$A$1, SMALL(IF(装备词条列表!$A$2:$A$5000=AL17, ROW(装备词条列表!$A$2:$A$5000)-ROW(装备词条列表!$A$2)+1), 2), 5)*CHOOSE(MATCH($C$1,$AK$1:$AK$3,0),0,0.5,1))</f>
        <v>#N/A</v>
      </c>
      <c r="AQ17" s="25" t="e">
        <f t="shared" ca="1" si="11"/>
        <v>#N/A</v>
      </c>
      <c r="AR17" s="25" t="e">
        <f t="array" aca="1" ref="AR17" ca="1">IF(OFFSET(装备词条列表!$A$1, SMALL(IF(装备词条列表!$A$2:$A$5000=AL17, ROW(装备词条列表!$A$2:$A$5000)-ROW(装备词条列表!$A$2)+1), 3), 5)="",
    OFFSET(装备词条列表!$A$1, SMALL(IF(装备词条列表!$A$2:$A$5000=AL17, ROW(装备词条列表!$A$2:$A$5000)-ROW(装备词条列表!$A$2)+1), 3), 4),
    OFFSET(装备词条列表!$A$1, SMALL(IF(装备词条列表!$A$2:$A$5000=AL17, ROW(装备词条列表!$A$2:$A$5000)-ROW(装备词条列表!$A$2)+1), 3), 4)*CHOOSE(MATCH($C$1,$AK$1:$AK$3,0),1,0.5,0)
   +OFFSET(装备词条列表!$A$1, SMALL(IF(装备词条列表!$A$2:$A$5000=AL17, ROW(装备词条列表!$A$2:$A$5000)-ROW(装备词条列表!$A$2)+1), 3), 5)*CHOOSE(MATCH($C$1,$AK$1:$AK$3,0),0,0.5,1))</f>
        <v>#N/A</v>
      </c>
      <c r="AS17" s="25" t="e">
        <f t="shared" ca="1" si="12"/>
        <v>#N/A</v>
      </c>
      <c r="AT17" s="25" t="e">
        <f t="array" aca="1" ref="AT17" ca="1">OFFSET(装备词条列表!$A$2, MATCH(1, (装备词条列表!$I$2:$I$5000=L17)*(装备词条列表!$J$2:$J$5000=M17)*(装备词条列表!$C$2:$C$5000=O17), 0)-1, 0)</f>
        <v>#N/A</v>
      </c>
      <c r="AU17" s="25" t="str">
        <f t="array" aca="1" ref="AU17" ca="1">OFFSET(装备词条列表!$C$2, MATCH(L17&amp;M17&amp;N17, 装备词条列表!$L$2:$L$5062, 0)-1, 0, COUNTIF(装备词条列表!$L$2:$L$5062, L17&amp;M17&amp;N17), 1)</f>
        <v>+(3–5)%元素抗性上限</v>
      </c>
      <c r="AV17" s="25" t="e">
        <f t="array" aca="1" ref="AV17" ca="1">IF(OFFSET(装备词条列表!$A$1, SMALL(IF(装备词条列表!$A$2:$A$5000=AT17, ROW(装备词条列表!$A$2:$A$5000)-ROW(装备词条列表!$A$2)+1), 1), 5)="",
    OFFSET(装备词条列表!$A$1, SMALL(IF(装备词条列表!$A$2:$A$5000=AT17, ROW(装备词条列表!$A$2:$A$5000)-ROW(装备词条列表!$A$2)+1), 1), 4),
    OFFSET(装备词条列表!$A$1, SMALL(IF(装备词条列表!$A$2:$A$5000=AT17, ROW(装备词条列表!$A$2:$A$5000)-ROW(装备词条列表!$A$2)+1), 1), 4)*CHOOSE(MATCH($C$1,$AK$1:$AK$3,0),1,0.5,0)
   +OFFSET(装备词条列表!$A$1, SMALL(IF(装备词条列表!$A$2:$A$5000=AT17, ROW(装备词条列表!$A$2:$A$5000)-ROW(装备词条列表!$A$2)+1), 1), 5)*CHOOSE(MATCH($C$1,$AK$1:$AK$3,0),0,0.5,1))</f>
        <v>#N/A</v>
      </c>
      <c r="AW17" s="25" t="e">
        <f t="shared" ref="AW17:AW26" ca="1" si="14">IF(Q17&lt;&gt;"",Q17,AV17)</f>
        <v>#N/A</v>
      </c>
      <c r="AX17" s="25" t="e">
        <f t="array" aca="1" ref="AX17" ca="1">IF(OFFSET(装备词条列表!$A$1, SMALL(IF(装备词条列表!$A$2:$A$5000=AT17, ROW(装备词条列表!$A$2:$A$5000)-ROW(装备词条列表!$A$2)+1), 2), 5)="",
    OFFSET(装备词条列表!$A$1, SMALL(IF(装备词条列表!$A$2:$A$5000=AT17, ROW(装备词条列表!$A$2:$A$5000)-ROW(装备词条列表!$A$2)+1), 2), 4),
    OFFSET(装备词条列表!$A$1, SMALL(IF(装备词条列表!$A$2:$A$5000=AT17, ROW(装备词条列表!$A$2:$A$5000)-ROW(装备词条列表!$A$2)+1), 2), 4)*CHOOSE(MATCH($C$1,$AK$1:$AK$3,0),1,0.5,0)
   +OFFSET(装备词条列表!$A$1, SMALL(IF(装备词条列表!$A$2:$A$5000=AT17, ROW(装备词条列表!$A$2:$A$5000)-ROW(装备词条列表!$A$2)+1), 2), 5)*CHOOSE(MATCH($C$1,$AK$1:$AK$3,0),0,0.5,1))</f>
        <v>#N/A</v>
      </c>
      <c r="AY17" s="25" t="e">
        <f t="shared" ref="AY17:AY26" ca="1" si="15">IF(R17&lt;&gt;"",R17,AX17)</f>
        <v>#N/A</v>
      </c>
      <c r="AZ17" s="25" t="e">
        <f t="array" aca="1" ref="AZ17" ca="1">IF(OFFSET(装备词条列表!$A$1, SMALL(IF(装备词条列表!$A$2:$A$5000=AT17, ROW(装备词条列表!$A$2:$A$5000)-ROW(装备词条列表!$A$2)+1), 3), 5)="",
    OFFSET(装备词条列表!$A$1, SMALL(IF(装备词条列表!$A$2:$A$5000=AT17, ROW(装备词条列表!$A$2:$A$5000)-ROW(装备词条列表!$A$2)+1), 3), 4),
    OFFSET(装备词条列表!$A$1, SMALL(IF(装备词条列表!$A$2:$A$5000=AT17, ROW(装备词条列表!$A$2:$A$5000)-ROW(装备词条列表!$A$2)+1), 3), 4)*CHOOSE(MATCH($C$1,$AK$1:$AK$3,0),1,0.5,0)
   +OFFSET(装备词条列表!$A$1, SMALL(IF(装备词条列表!$A$2:$A$5000=AT17, ROW(装备词条列表!$A$2:$A$5000)-ROW(装备词条列表!$A$2)+1), 3), 5)*CHOOSE(MATCH($C$1,$AK$1:$AK$3,0),0,0.5,1))</f>
        <v>#N/A</v>
      </c>
      <c r="BA17" s="25" t="e">
        <f t="shared" ref="BA17:BA26" ca="1" si="16">IF(S17&lt;&gt;"",S17,AZ17)</f>
        <v>#N/A</v>
      </c>
    </row>
    <row r="18" spans="2:53">
      <c r="B18" s="35" t="str">
        <f>B16</f>
        <v>项链</v>
      </c>
      <c r="C18" s="103" t="s">
        <v>3572</v>
      </c>
      <c r="D18" s="106">
        <v>1</v>
      </c>
      <c r="E18" s="68"/>
      <c r="F18" s="99" t="e">
        <f t="shared" ca="1" si="9"/>
        <v>#N/A</v>
      </c>
      <c r="G18" s="107"/>
      <c r="H18" s="68"/>
      <c r="I18" s="68"/>
      <c r="J18" s="166"/>
      <c r="L18" s="35" t="str">
        <f>L16</f>
        <v>智慧手套</v>
      </c>
      <c r="M18" s="103" t="s">
        <v>3664</v>
      </c>
      <c r="N18" s="106">
        <v>0</v>
      </c>
      <c r="O18" s="68"/>
      <c r="P18" s="101" t="e">
        <f t="shared" ca="1" si="13"/>
        <v>#N/A</v>
      </c>
      <c r="Q18" s="68"/>
      <c r="R18" s="68"/>
      <c r="S18" s="68"/>
      <c r="T18" s="166"/>
      <c r="AL18" s="25" t="e">
        <f t="array" aca="1" ref="AL18" ca="1">OFFSET(装备词条列表!$A$2, MATCH(1, (装备词条列表!$I$2:$I$5000=B18)*(装备词条列表!$J$2:$J$5000=C18)*(装备词条列表!$C$2:$C$5000=E18), 0)-1, 0)</f>
        <v>#N/A</v>
      </c>
      <c r="AM18" s="25" t="str">
        <f t="array" aca="1" ref="AM18" ca="1">OFFSET(装备词条列表!$C$2, MATCH(B18&amp;C18&amp;D18, 装备词条列表!$L$2:$L$5062, 0)-1, 0, COUNTIF(装备词条列表!$L$2:$L$5062, B18&amp;C18&amp;D18), 1)</f>
        <v>+(11–15)% 移动速度</v>
      </c>
      <c r="AN18" s="25" t="e">
        <f t="array" aca="1" ref="AN18" ca="1">IF(OFFSET(装备词条列表!$A$1, SMALL(IF(装备词条列表!$A$2:$A$5000=AL18, ROW(装备词条列表!$A$2:$A$5000)-ROW(装备词条列表!$A$2)+1), 1), 5)="",
    OFFSET(装备词条列表!$A$1, SMALL(IF(装备词条列表!$A$2:$A$5000=AL18, ROW(装备词条列表!$A$2:$A$5000)-ROW(装备词条列表!$A$2)+1), 1), 4),
    OFFSET(装备词条列表!$A$1, SMALL(IF(装备词条列表!$A$2:$A$5000=AL18, ROW(装备词条列表!$A$2:$A$5000)-ROW(装备词条列表!$A$2)+1), 1), 4)*CHOOSE(MATCH($C$1,$AK$1:$AK$3,0),1,0.5,0)
   +OFFSET(装备词条列表!$A$1, SMALL(IF(装备词条列表!$A$2:$A$5000=AL18, ROW(装备词条列表!$A$2:$A$5000)-ROW(装备词条列表!$A$2)+1), 1), 5)*CHOOSE(MATCH($C$1,$AK$1:$AK$3,0),0,0.5,1))</f>
        <v>#N/A</v>
      </c>
      <c r="AO18" s="25" t="e">
        <f t="shared" ca="1" si="10"/>
        <v>#N/A</v>
      </c>
      <c r="AP18" s="25" t="e">
        <f t="array" aca="1" ref="AP18" ca="1">IF(OFFSET(装备词条列表!$A$1, SMALL(IF(装备词条列表!$A$2:$A$5000=AL18, ROW(装备词条列表!$A$2:$A$5000)-ROW(装备词条列表!$A$2)+1), 2), 5)="",
    OFFSET(装备词条列表!$A$1, SMALL(IF(装备词条列表!$A$2:$A$5000=AL18, ROW(装备词条列表!$A$2:$A$5000)-ROW(装备词条列表!$A$2)+1), 2), 4),
    OFFSET(装备词条列表!$A$1, SMALL(IF(装备词条列表!$A$2:$A$5000=AL18, ROW(装备词条列表!$A$2:$A$5000)-ROW(装备词条列表!$A$2)+1), 2), 4)*CHOOSE(MATCH($C$1,$AK$1:$AK$3,0),1,0.5,0)
   +OFFSET(装备词条列表!$A$1, SMALL(IF(装备词条列表!$A$2:$A$5000=AL18, ROW(装备词条列表!$A$2:$A$5000)-ROW(装备词条列表!$A$2)+1), 2), 5)*CHOOSE(MATCH($C$1,$AK$1:$AK$3,0),0,0.5,1))</f>
        <v>#N/A</v>
      </c>
      <c r="AQ18" s="25" t="e">
        <f t="shared" ca="1" si="11"/>
        <v>#N/A</v>
      </c>
      <c r="AR18" s="25" t="e">
        <f t="array" aca="1" ref="AR18" ca="1">IF(OFFSET(装备词条列表!$A$1, SMALL(IF(装备词条列表!$A$2:$A$5000=AL18, ROW(装备词条列表!$A$2:$A$5000)-ROW(装备词条列表!$A$2)+1), 3), 5)="",
    OFFSET(装备词条列表!$A$1, SMALL(IF(装备词条列表!$A$2:$A$5000=AL18, ROW(装备词条列表!$A$2:$A$5000)-ROW(装备词条列表!$A$2)+1), 3), 4),
    OFFSET(装备词条列表!$A$1, SMALL(IF(装备词条列表!$A$2:$A$5000=AL18, ROW(装备词条列表!$A$2:$A$5000)-ROW(装备词条列表!$A$2)+1), 3), 4)*CHOOSE(MATCH($C$1,$AK$1:$AK$3,0),1,0.5,0)
   +OFFSET(装备词条列表!$A$1, SMALL(IF(装备词条列表!$A$2:$A$5000=AL18, ROW(装备词条列表!$A$2:$A$5000)-ROW(装备词条列表!$A$2)+1), 3), 5)*CHOOSE(MATCH($C$1,$AK$1:$AK$3,0),0,0.5,1))</f>
        <v>#N/A</v>
      </c>
      <c r="AS18" s="25" t="e">
        <f t="shared" ca="1" si="12"/>
        <v>#N/A</v>
      </c>
      <c r="AT18" s="25" t="e">
        <f t="array" aca="1" ref="AT18" ca="1">OFFSET(装备词条列表!$A$2, MATCH(1, (装备词条列表!$I$2:$I$5000=L18)*(装备词条列表!$J$2:$J$5000=M18)*(装备词条列表!$C$2:$C$5000=O18), 0)-1, 0)</f>
        <v>#N/A</v>
      </c>
      <c r="AU18" s="25" t="str">
        <f t="array" aca="1" ref="AU18" ca="1">OFFSET(装备词条列表!$C$2, MATCH(L18&amp;M18&amp;N18, 装备词条列表!$L$2:$L$5062, 0)-1, 0, COUNTIF(装备词条列表!$L$2:$L$5062, L18&amp;M18&amp;N18), 1)</f>
        <v>+(3–5)%元素抗性上限</v>
      </c>
      <c r="AV18" s="25" t="e">
        <f t="array" aca="1" ref="AV18" ca="1">IF(OFFSET(装备词条列表!$A$1, SMALL(IF(装备词条列表!$A$2:$A$5000=AT18, ROW(装备词条列表!$A$2:$A$5000)-ROW(装备词条列表!$A$2)+1), 1), 5)="",
    OFFSET(装备词条列表!$A$1, SMALL(IF(装备词条列表!$A$2:$A$5000=AT18, ROW(装备词条列表!$A$2:$A$5000)-ROW(装备词条列表!$A$2)+1), 1), 4),
    OFFSET(装备词条列表!$A$1, SMALL(IF(装备词条列表!$A$2:$A$5000=AT18, ROW(装备词条列表!$A$2:$A$5000)-ROW(装备词条列表!$A$2)+1), 1), 4)*CHOOSE(MATCH($C$1,$AK$1:$AK$3,0),1,0.5,0)
   +OFFSET(装备词条列表!$A$1, SMALL(IF(装备词条列表!$A$2:$A$5000=AT18, ROW(装备词条列表!$A$2:$A$5000)-ROW(装备词条列表!$A$2)+1), 1), 5)*CHOOSE(MATCH($C$1,$AK$1:$AK$3,0),0,0.5,1))</f>
        <v>#N/A</v>
      </c>
      <c r="AW18" s="25" t="e">
        <f t="shared" ca="1" si="14"/>
        <v>#N/A</v>
      </c>
      <c r="AX18" s="25" t="e">
        <f t="array" aca="1" ref="AX18" ca="1">IF(OFFSET(装备词条列表!$A$1, SMALL(IF(装备词条列表!$A$2:$A$5000=AT18, ROW(装备词条列表!$A$2:$A$5000)-ROW(装备词条列表!$A$2)+1), 2), 5)="",
    OFFSET(装备词条列表!$A$1, SMALL(IF(装备词条列表!$A$2:$A$5000=AT18, ROW(装备词条列表!$A$2:$A$5000)-ROW(装备词条列表!$A$2)+1), 2), 4),
    OFFSET(装备词条列表!$A$1, SMALL(IF(装备词条列表!$A$2:$A$5000=AT18, ROW(装备词条列表!$A$2:$A$5000)-ROW(装备词条列表!$A$2)+1), 2), 4)*CHOOSE(MATCH($C$1,$AK$1:$AK$3,0),1,0.5,0)
   +OFFSET(装备词条列表!$A$1, SMALL(IF(装备词条列表!$A$2:$A$5000=AT18, ROW(装备词条列表!$A$2:$A$5000)-ROW(装备词条列表!$A$2)+1), 2), 5)*CHOOSE(MATCH($C$1,$AK$1:$AK$3,0),0,0.5,1))</f>
        <v>#N/A</v>
      </c>
      <c r="AY18" s="25" t="e">
        <f t="shared" ca="1" si="15"/>
        <v>#N/A</v>
      </c>
      <c r="AZ18" s="25" t="e">
        <f t="array" aca="1" ref="AZ18" ca="1">IF(OFFSET(装备词条列表!$A$1, SMALL(IF(装备词条列表!$A$2:$A$5000=AT18, ROW(装备词条列表!$A$2:$A$5000)-ROW(装备词条列表!$A$2)+1), 3), 5)="",
    OFFSET(装备词条列表!$A$1, SMALL(IF(装备词条列表!$A$2:$A$5000=AT18, ROW(装备词条列表!$A$2:$A$5000)-ROW(装备词条列表!$A$2)+1), 3), 4),
    OFFSET(装备词条列表!$A$1, SMALL(IF(装备词条列表!$A$2:$A$5000=AT18, ROW(装备词条列表!$A$2:$A$5000)-ROW(装备词条列表!$A$2)+1), 3), 4)*CHOOSE(MATCH($C$1,$AK$1:$AK$3,0),1,0.5,0)
   +OFFSET(装备词条列表!$A$1, SMALL(IF(装备词条列表!$A$2:$A$5000=AT18, ROW(装备词条列表!$A$2:$A$5000)-ROW(装备词条列表!$A$2)+1), 3), 5)*CHOOSE(MATCH($C$1,$AK$1:$AK$3,0),0,0.5,1))</f>
        <v>#N/A</v>
      </c>
      <c r="BA18" s="25" t="e">
        <f t="shared" ca="1" si="16"/>
        <v>#N/A</v>
      </c>
    </row>
    <row r="19" spans="2:53">
      <c r="B19" s="35" t="str">
        <f>B16</f>
        <v>项链</v>
      </c>
      <c r="C19" s="103" t="s">
        <v>3552</v>
      </c>
      <c r="D19" s="106">
        <v>0</v>
      </c>
      <c r="E19" s="68"/>
      <c r="F19" s="99" t="e">
        <f t="shared" ca="1" si="9"/>
        <v>#N/A</v>
      </c>
      <c r="G19" s="107"/>
      <c r="H19" s="68"/>
      <c r="I19" s="68"/>
      <c r="J19" s="166"/>
      <c r="L19" s="35" t="str">
        <f>L16</f>
        <v>智慧手套</v>
      </c>
      <c r="M19" s="103" t="s">
        <v>3665</v>
      </c>
      <c r="N19" s="106">
        <v>0</v>
      </c>
      <c r="O19" s="68"/>
      <c r="P19" s="101" t="e">
        <f t="shared" ca="1" si="13"/>
        <v>#N/A</v>
      </c>
      <c r="Q19" s="68"/>
      <c r="R19" s="68"/>
      <c r="S19" s="68"/>
      <c r="T19" s="166"/>
      <c r="AL19" s="25" t="e">
        <f t="array" aca="1" ref="AL19" ca="1">OFFSET(装备词条列表!$A$2, MATCH(1, (装备词条列表!$I$2:$I$5000=B19)*(装备词条列表!$J$2:$J$5000=C19)*(装备词条列表!$C$2:$C$5000=E19), 0)-1, 0)</f>
        <v>#N/A</v>
      </c>
      <c r="AM19" s="25" t="str">
        <f t="array" aca="1" ref="AM19" ca="1">OFFSET(装备词条列表!$C$2, MATCH(B19&amp;C19&amp;D19, 装备词条列表!$L$2:$L$5062, 0)-1, 0, COUNTIF(装备词条列表!$L$2:$L$5062, B19&amp;C19&amp;D19), 1)</f>
        <v>造成伤害时，触发20级易伤诅咒，冷却时间为0.2秒</v>
      </c>
      <c r="AN19" s="25" t="e">
        <f t="array" aca="1" ref="AN19" ca="1">IF(OFFSET(装备词条列表!$A$1, SMALL(IF(装备词条列表!$A$2:$A$5000=AL19, ROW(装备词条列表!$A$2:$A$5000)-ROW(装备词条列表!$A$2)+1), 1), 5)="",
    OFFSET(装备词条列表!$A$1, SMALL(IF(装备词条列表!$A$2:$A$5000=AL19, ROW(装备词条列表!$A$2:$A$5000)-ROW(装备词条列表!$A$2)+1), 1), 4),
    OFFSET(装备词条列表!$A$1, SMALL(IF(装备词条列表!$A$2:$A$5000=AL19, ROW(装备词条列表!$A$2:$A$5000)-ROW(装备词条列表!$A$2)+1), 1), 4)*CHOOSE(MATCH($C$1,$AK$1:$AK$3,0),1,0.5,0)
   +OFFSET(装备词条列表!$A$1, SMALL(IF(装备词条列表!$A$2:$A$5000=AL19, ROW(装备词条列表!$A$2:$A$5000)-ROW(装备词条列表!$A$2)+1), 1), 5)*CHOOSE(MATCH($C$1,$AK$1:$AK$3,0),0,0.5,1))</f>
        <v>#N/A</v>
      </c>
      <c r="AO19" s="25" t="e">
        <f t="shared" ca="1" si="10"/>
        <v>#N/A</v>
      </c>
      <c r="AP19" s="25" t="e">
        <f t="array" aca="1" ref="AP19" ca="1">IF(OFFSET(装备词条列表!$A$1, SMALL(IF(装备词条列表!$A$2:$A$5000=AL19, ROW(装备词条列表!$A$2:$A$5000)-ROW(装备词条列表!$A$2)+1), 2), 5)="",
    OFFSET(装备词条列表!$A$1, SMALL(IF(装备词条列表!$A$2:$A$5000=AL19, ROW(装备词条列表!$A$2:$A$5000)-ROW(装备词条列表!$A$2)+1), 2), 4),
    OFFSET(装备词条列表!$A$1, SMALL(IF(装备词条列表!$A$2:$A$5000=AL19, ROW(装备词条列表!$A$2:$A$5000)-ROW(装备词条列表!$A$2)+1), 2), 4)*CHOOSE(MATCH($C$1,$AK$1:$AK$3,0),1,0.5,0)
   +OFFSET(装备词条列表!$A$1, SMALL(IF(装备词条列表!$A$2:$A$5000=AL19, ROW(装备词条列表!$A$2:$A$5000)-ROW(装备词条列表!$A$2)+1), 2), 5)*CHOOSE(MATCH($C$1,$AK$1:$AK$3,0),0,0.5,1))</f>
        <v>#N/A</v>
      </c>
      <c r="AQ19" s="25" t="e">
        <f t="shared" ca="1" si="11"/>
        <v>#N/A</v>
      </c>
      <c r="AR19" s="25" t="e">
        <f t="array" aca="1" ref="AR19" ca="1">IF(OFFSET(装备词条列表!$A$1, SMALL(IF(装备词条列表!$A$2:$A$5000=AL19, ROW(装备词条列表!$A$2:$A$5000)-ROW(装备词条列表!$A$2)+1), 3), 5)="",
    OFFSET(装备词条列表!$A$1, SMALL(IF(装备词条列表!$A$2:$A$5000=AL19, ROW(装备词条列表!$A$2:$A$5000)-ROW(装备词条列表!$A$2)+1), 3), 4),
    OFFSET(装备词条列表!$A$1, SMALL(IF(装备词条列表!$A$2:$A$5000=AL19, ROW(装备词条列表!$A$2:$A$5000)-ROW(装备词条列表!$A$2)+1), 3), 4)*CHOOSE(MATCH($C$1,$AK$1:$AK$3,0),1,0.5,0)
   +OFFSET(装备词条列表!$A$1, SMALL(IF(装备词条列表!$A$2:$A$5000=AL19, ROW(装备词条列表!$A$2:$A$5000)-ROW(装备词条列表!$A$2)+1), 3), 5)*CHOOSE(MATCH($C$1,$AK$1:$AK$3,0),0,0.5,1))</f>
        <v>#N/A</v>
      </c>
      <c r="AS19" s="25" t="e">
        <f t="shared" ca="1" si="12"/>
        <v>#N/A</v>
      </c>
      <c r="AT19" s="25" t="e">
        <f t="array" aca="1" ref="AT19" ca="1">OFFSET(装备词条列表!$A$2, MATCH(1, (装备词条列表!$I$2:$I$5000=L19)*(装备词条列表!$J$2:$J$5000=M19)*(装备词条列表!$C$2:$C$5000=O19), 0)-1, 0)</f>
        <v>#N/A</v>
      </c>
      <c r="AU19" s="25" t="str">
        <f t="array" aca="1" ref="AU19" ca="1">OFFSET(装备词条列表!$C$2, MATCH(L19&amp;M19&amp;N19, 装备词条列表!$L$2:$L$5062, 0)-1, 0, COUNTIF(装备词条列表!$L$2:$L$5062, L19&amp;M19&amp;N19), 1)</f>
        <v>+(3–5)%元素抗性上限</v>
      </c>
      <c r="AV19" s="25" t="e">
        <f t="array" aca="1" ref="AV19" ca="1">IF(OFFSET(装备词条列表!$A$1, SMALL(IF(装备词条列表!$A$2:$A$5000=AT19, ROW(装备词条列表!$A$2:$A$5000)-ROW(装备词条列表!$A$2)+1), 1), 5)="",
    OFFSET(装备词条列表!$A$1, SMALL(IF(装备词条列表!$A$2:$A$5000=AT19, ROW(装备词条列表!$A$2:$A$5000)-ROW(装备词条列表!$A$2)+1), 1), 4),
    OFFSET(装备词条列表!$A$1, SMALL(IF(装备词条列表!$A$2:$A$5000=AT19, ROW(装备词条列表!$A$2:$A$5000)-ROW(装备词条列表!$A$2)+1), 1), 4)*CHOOSE(MATCH($C$1,$AK$1:$AK$3,0),1,0.5,0)
   +OFFSET(装备词条列表!$A$1, SMALL(IF(装备词条列表!$A$2:$A$5000=AT19, ROW(装备词条列表!$A$2:$A$5000)-ROW(装备词条列表!$A$2)+1), 1), 5)*CHOOSE(MATCH($C$1,$AK$1:$AK$3,0),0,0.5,1))</f>
        <v>#N/A</v>
      </c>
      <c r="AW19" s="25" t="e">
        <f t="shared" ca="1" si="14"/>
        <v>#N/A</v>
      </c>
      <c r="AX19" s="25" t="e">
        <f t="array" aca="1" ref="AX19" ca="1">IF(OFFSET(装备词条列表!$A$1, SMALL(IF(装备词条列表!$A$2:$A$5000=AT19, ROW(装备词条列表!$A$2:$A$5000)-ROW(装备词条列表!$A$2)+1), 2), 5)="",
    OFFSET(装备词条列表!$A$1, SMALL(IF(装备词条列表!$A$2:$A$5000=AT19, ROW(装备词条列表!$A$2:$A$5000)-ROW(装备词条列表!$A$2)+1), 2), 4),
    OFFSET(装备词条列表!$A$1, SMALL(IF(装备词条列表!$A$2:$A$5000=AT19, ROW(装备词条列表!$A$2:$A$5000)-ROW(装备词条列表!$A$2)+1), 2), 4)*CHOOSE(MATCH($C$1,$AK$1:$AK$3,0),1,0.5,0)
   +OFFSET(装备词条列表!$A$1, SMALL(IF(装备词条列表!$A$2:$A$5000=AT19, ROW(装备词条列表!$A$2:$A$5000)-ROW(装备词条列表!$A$2)+1), 2), 5)*CHOOSE(MATCH($C$1,$AK$1:$AK$3,0),0,0.5,1))</f>
        <v>#N/A</v>
      </c>
      <c r="AY19" s="25" t="e">
        <f t="shared" ca="1" si="15"/>
        <v>#N/A</v>
      </c>
      <c r="AZ19" s="25" t="e">
        <f t="array" aca="1" ref="AZ19" ca="1">IF(OFFSET(装备词条列表!$A$1, SMALL(IF(装备词条列表!$A$2:$A$5000=AT19, ROW(装备词条列表!$A$2:$A$5000)-ROW(装备词条列表!$A$2)+1), 3), 5)="",
    OFFSET(装备词条列表!$A$1, SMALL(IF(装备词条列表!$A$2:$A$5000=AT19, ROW(装备词条列表!$A$2:$A$5000)-ROW(装备词条列表!$A$2)+1), 3), 4),
    OFFSET(装备词条列表!$A$1, SMALL(IF(装备词条列表!$A$2:$A$5000=AT19, ROW(装备词条列表!$A$2:$A$5000)-ROW(装备词条列表!$A$2)+1), 3), 4)*CHOOSE(MATCH($C$1,$AK$1:$AK$3,0),1,0.5,0)
   +OFFSET(装备词条列表!$A$1, SMALL(IF(装备词条列表!$A$2:$A$5000=AT19, ROW(装备词条列表!$A$2:$A$5000)-ROW(装备词条列表!$A$2)+1), 3), 5)*CHOOSE(MATCH($C$1,$AK$1:$AK$3,0),0,0.5,1))</f>
        <v>#N/A</v>
      </c>
      <c r="BA19" s="25" t="e">
        <f t="shared" ca="1" si="16"/>
        <v>#N/A</v>
      </c>
    </row>
    <row r="20" spans="2:53">
      <c r="B20" s="35" t="str">
        <f>B16</f>
        <v>项链</v>
      </c>
      <c r="C20" s="103" t="s">
        <v>3553</v>
      </c>
      <c r="D20" s="106">
        <v>0</v>
      </c>
      <c r="E20" s="68"/>
      <c r="F20" s="99"/>
      <c r="G20" s="107"/>
      <c r="H20" s="68"/>
      <c r="I20" s="68"/>
      <c r="J20" s="166"/>
      <c r="L20" s="35" t="str">
        <f>L16</f>
        <v>智慧手套</v>
      </c>
      <c r="M20" s="103" t="s">
        <v>3666</v>
      </c>
      <c r="N20" s="106">
        <v>0</v>
      </c>
      <c r="O20" s="68"/>
      <c r="P20" s="101" t="e">
        <f t="shared" ca="1" si="13"/>
        <v>#N/A</v>
      </c>
      <c r="Q20" s="68"/>
      <c r="R20" s="68"/>
      <c r="S20" s="68"/>
      <c r="T20" s="166"/>
      <c r="AL20" s="25" t="e">
        <f t="array" aca="1" ref="AL20" ca="1">OFFSET(装备词条列表!$A$2, MATCH(1, (装备词条列表!$I$2:$I$5000=B20)*(装备词条列表!$J$2:$J$5000=C20)*(装备词条列表!$C$2:$C$5000=E20), 0)-1, 0)</f>
        <v>#N/A</v>
      </c>
      <c r="AM20" s="25" t="e">
        <f t="array" aca="1" ref="AM20" ca="1">OFFSET(装备词条列表!$C$2, MATCH(B20&amp;C20&amp;D20, 装备词条列表!$L$2:$L$5062, 0)-1, 0, COUNTIF(装备词条列表!$L$2:$L$5062, B20&amp;C20&amp;D20), 1)</f>
        <v>#N/A</v>
      </c>
      <c r="AN20" s="25" t="e">
        <f t="array" aca="1" ref="AN20" ca="1">IF(OFFSET(装备词条列表!$A$1, SMALL(IF(装备词条列表!$A$2:$A$5000=AL20, ROW(装备词条列表!$A$2:$A$5000)-ROW(装备词条列表!$A$2)+1), 1), 5)="",
    OFFSET(装备词条列表!$A$1, SMALL(IF(装备词条列表!$A$2:$A$5000=AL20, ROW(装备词条列表!$A$2:$A$5000)-ROW(装备词条列表!$A$2)+1), 1), 4),
    OFFSET(装备词条列表!$A$1, SMALL(IF(装备词条列表!$A$2:$A$5000=AL20, ROW(装备词条列表!$A$2:$A$5000)-ROW(装备词条列表!$A$2)+1), 1), 4)*CHOOSE(MATCH($C$1,$AK$1:$AK$3,0),1,0.5,0)
   +OFFSET(装备词条列表!$A$1, SMALL(IF(装备词条列表!$A$2:$A$5000=AL20, ROW(装备词条列表!$A$2:$A$5000)-ROW(装备词条列表!$A$2)+1), 1), 5)*CHOOSE(MATCH($C$1,$AK$1:$AK$3,0),0,0.5,1))</f>
        <v>#N/A</v>
      </c>
      <c r="AO20" s="25" t="e">
        <f t="shared" ca="1" si="10"/>
        <v>#N/A</v>
      </c>
      <c r="AP20" s="25" t="e">
        <f t="array" aca="1" ref="AP20" ca="1">IF(OFFSET(装备词条列表!$A$1, SMALL(IF(装备词条列表!$A$2:$A$5000=AL20, ROW(装备词条列表!$A$2:$A$5000)-ROW(装备词条列表!$A$2)+1), 2), 5)="",
    OFFSET(装备词条列表!$A$1, SMALL(IF(装备词条列表!$A$2:$A$5000=AL20, ROW(装备词条列表!$A$2:$A$5000)-ROW(装备词条列表!$A$2)+1), 2), 4),
    OFFSET(装备词条列表!$A$1, SMALL(IF(装备词条列表!$A$2:$A$5000=AL20, ROW(装备词条列表!$A$2:$A$5000)-ROW(装备词条列表!$A$2)+1), 2), 4)*CHOOSE(MATCH($C$1,$AK$1:$AK$3,0),1,0.5,0)
   +OFFSET(装备词条列表!$A$1, SMALL(IF(装备词条列表!$A$2:$A$5000=AL20, ROW(装备词条列表!$A$2:$A$5000)-ROW(装备词条列表!$A$2)+1), 2), 5)*CHOOSE(MATCH($C$1,$AK$1:$AK$3,0),0,0.5,1))</f>
        <v>#N/A</v>
      </c>
      <c r="AQ20" s="25" t="e">
        <f t="shared" ca="1" si="11"/>
        <v>#N/A</v>
      </c>
      <c r="AR20" s="25" t="e">
        <f t="array" aca="1" ref="AR20" ca="1">IF(OFFSET(装备词条列表!$A$1, SMALL(IF(装备词条列表!$A$2:$A$5000=AL20, ROW(装备词条列表!$A$2:$A$5000)-ROW(装备词条列表!$A$2)+1), 3), 5)="",
    OFFSET(装备词条列表!$A$1, SMALL(IF(装备词条列表!$A$2:$A$5000=AL20, ROW(装备词条列表!$A$2:$A$5000)-ROW(装备词条列表!$A$2)+1), 3), 4),
    OFFSET(装备词条列表!$A$1, SMALL(IF(装备词条列表!$A$2:$A$5000=AL20, ROW(装备词条列表!$A$2:$A$5000)-ROW(装备词条列表!$A$2)+1), 3), 4)*CHOOSE(MATCH($C$1,$AK$1:$AK$3,0),1,0.5,0)
   +OFFSET(装备词条列表!$A$1, SMALL(IF(装备词条列表!$A$2:$A$5000=AL20, ROW(装备词条列表!$A$2:$A$5000)-ROW(装备词条列表!$A$2)+1), 3), 5)*CHOOSE(MATCH($C$1,$AK$1:$AK$3,0),0,0.5,1))</f>
        <v>#N/A</v>
      </c>
      <c r="AS20" s="25" t="e">
        <f t="shared" ca="1" si="12"/>
        <v>#N/A</v>
      </c>
      <c r="AT20" s="25" t="e">
        <f t="array" aca="1" ref="AT20" ca="1">OFFSET(装备词条列表!$A$2, MATCH(1, (装备词条列表!$I$2:$I$5000=L20)*(装备词条列表!$J$2:$J$5000=M20)*(装备词条列表!$C$2:$C$5000=O20), 0)-1, 0)</f>
        <v>#N/A</v>
      </c>
      <c r="AU20" s="25" t="e">
        <f t="array" aca="1" ref="AU20" ca="1">OFFSET(装备词条列表!$C$2, MATCH(L20&amp;M20&amp;N20, 装备词条列表!$L$2:$L$5062, 0)-1, 0, COUNTIF(装备词条列表!$L$2:$L$5062, L20&amp;M20&amp;N20), 1)</f>
        <v>#N/A</v>
      </c>
      <c r="AV20" s="25" t="e">
        <f t="array" aca="1" ref="AV20" ca="1">IF(OFFSET(装备词条列表!$A$1, SMALL(IF(装备词条列表!$A$2:$A$5000=AT20, ROW(装备词条列表!$A$2:$A$5000)-ROW(装备词条列表!$A$2)+1), 1), 5)="",
    OFFSET(装备词条列表!$A$1, SMALL(IF(装备词条列表!$A$2:$A$5000=AT20, ROW(装备词条列表!$A$2:$A$5000)-ROW(装备词条列表!$A$2)+1), 1), 4),
    OFFSET(装备词条列表!$A$1, SMALL(IF(装备词条列表!$A$2:$A$5000=AT20, ROW(装备词条列表!$A$2:$A$5000)-ROW(装备词条列表!$A$2)+1), 1), 4)*CHOOSE(MATCH($C$1,$AK$1:$AK$3,0),1,0.5,0)
   +OFFSET(装备词条列表!$A$1, SMALL(IF(装备词条列表!$A$2:$A$5000=AT20, ROW(装备词条列表!$A$2:$A$5000)-ROW(装备词条列表!$A$2)+1), 1), 5)*CHOOSE(MATCH($C$1,$AK$1:$AK$3,0),0,0.5,1))</f>
        <v>#N/A</v>
      </c>
      <c r="AW20" s="25" t="e">
        <f t="shared" ca="1" si="14"/>
        <v>#N/A</v>
      </c>
      <c r="AX20" s="25" t="e">
        <f t="array" aca="1" ref="AX20" ca="1">IF(OFFSET(装备词条列表!$A$1, SMALL(IF(装备词条列表!$A$2:$A$5000=AT20, ROW(装备词条列表!$A$2:$A$5000)-ROW(装备词条列表!$A$2)+1), 2), 5)="",
    OFFSET(装备词条列表!$A$1, SMALL(IF(装备词条列表!$A$2:$A$5000=AT20, ROW(装备词条列表!$A$2:$A$5000)-ROW(装备词条列表!$A$2)+1), 2), 4),
    OFFSET(装备词条列表!$A$1, SMALL(IF(装备词条列表!$A$2:$A$5000=AT20, ROW(装备词条列表!$A$2:$A$5000)-ROW(装备词条列表!$A$2)+1), 2), 4)*CHOOSE(MATCH($C$1,$AK$1:$AK$3,0),1,0.5,0)
   +OFFSET(装备词条列表!$A$1, SMALL(IF(装备词条列表!$A$2:$A$5000=AT20, ROW(装备词条列表!$A$2:$A$5000)-ROW(装备词条列表!$A$2)+1), 2), 5)*CHOOSE(MATCH($C$1,$AK$1:$AK$3,0),0,0.5,1))</f>
        <v>#N/A</v>
      </c>
      <c r="AY20" s="25" t="e">
        <f t="shared" ca="1" si="15"/>
        <v>#N/A</v>
      </c>
      <c r="AZ20" s="25" t="e">
        <f t="array" aca="1" ref="AZ20" ca="1">IF(OFFSET(装备词条列表!$A$1, SMALL(IF(装备词条列表!$A$2:$A$5000=AT20, ROW(装备词条列表!$A$2:$A$5000)-ROW(装备词条列表!$A$2)+1), 3), 5)="",
    OFFSET(装备词条列表!$A$1, SMALL(IF(装备词条列表!$A$2:$A$5000=AT20, ROW(装备词条列表!$A$2:$A$5000)-ROW(装备词条列表!$A$2)+1), 3), 4),
    OFFSET(装备词条列表!$A$1, SMALL(IF(装备词条列表!$A$2:$A$5000=AT20, ROW(装备词条列表!$A$2:$A$5000)-ROW(装备词条列表!$A$2)+1), 3), 4)*CHOOSE(MATCH($C$1,$AK$1:$AK$3,0),1,0.5,0)
   +OFFSET(装备词条列表!$A$1, SMALL(IF(装备词条列表!$A$2:$A$5000=AT20, ROW(装备词条列表!$A$2:$A$5000)-ROW(装备词条列表!$A$2)+1), 3), 5)*CHOOSE(MATCH($C$1,$AK$1:$AK$3,0),0,0.5,1))</f>
        <v>#N/A</v>
      </c>
      <c r="BA20" s="25" t="e">
        <f t="shared" ca="1" si="16"/>
        <v>#N/A</v>
      </c>
    </row>
    <row r="21" spans="2:53">
      <c r="B21" s="35" t="str">
        <f>B16</f>
        <v>项链</v>
      </c>
      <c r="C21" s="103" t="s">
        <v>3554</v>
      </c>
      <c r="D21" s="106">
        <v>0</v>
      </c>
      <c r="E21" s="68"/>
      <c r="F21" s="99" t="e">
        <f ca="1">AN21</f>
        <v>#N/A</v>
      </c>
      <c r="G21" s="131"/>
      <c r="H21" s="168"/>
      <c r="I21" s="168"/>
      <c r="J21" s="166" t="e">
        <f ca="1">INDEX(装备词条列表!$K$2:$K$4745,MATCH(AL21,装备词条列表!$A$2:$A$4745,0))</f>
        <v>#N/A</v>
      </c>
      <c r="L21" s="35" t="str">
        <f>L16</f>
        <v>智慧手套</v>
      </c>
      <c r="M21" s="103" t="s">
        <v>3667</v>
      </c>
      <c r="N21" s="106">
        <v>0</v>
      </c>
      <c r="O21" s="68"/>
      <c r="P21" s="101" t="e">
        <f t="shared" ca="1" si="13"/>
        <v>#N/A</v>
      </c>
      <c r="Q21" s="68"/>
      <c r="R21" s="68"/>
      <c r="S21" s="68"/>
      <c r="T21" s="166" t="e">
        <f ca="1">INDEX(装备词条列表!$K$2:$K$4745,MATCH(AT21,装备词条列表!$A$2:$A$4745,0))</f>
        <v>#N/A</v>
      </c>
      <c r="AL21" s="25" t="e">
        <f t="array" aca="1" ref="AL21" ca="1">OFFSET(装备词条列表!$A$2, MATCH(1, (装备词条列表!$I$2:$I$5000=B21)*(装备词条列表!$J$2:$J$5000=C21)*(装备词条列表!$C$2:$C$5000=E21), 0)-1, 0)</f>
        <v>#N/A</v>
      </c>
      <c r="AM21" s="25" t="str">
        <f t="array" aca="1" ref="AM21" ca="1">OFFSET(装备词条列表!$C$2, MATCH(B21&amp;C21&amp;D21, 装备词条列表!$L$2:$L$5062, 0)-1, 0, COUNTIF(装备词条列表!$L$2:$L$5062, B21&amp;C21&amp;D21), 1)</f>
        <v>+(221–286)最大生命</v>
      </c>
      <c r="AN21" s="25" t="e">
        <f t="array" aca="1" ref="AN21" ca="1">IF(OFFSET(装备词条列表!$A$1, SMALL(IF(装备词条列表!$A$2:$A$5000=AL21, ROW(装备词条列表!$A$2:$A$5000)-ROW(装备词条列表!$A$2)+1), 1), 5)="",
    OFFSET(装备词条列表!$A$1, SMALL(IF(装备词条列表!$A$2:$A$5000=AL21, ROW(装备词条列表!$A$2:$A$5000)-ROW(装备词条列表!$A$2)+1), 1), 4),
    OFFSET(装备词条列表!$A$1, SMALL(IF(装备词条列表!$A$2:$A$5000=AL21, ROW(装备词条列表!$A$2:$A$5000)-ROW(装备词条列表!$A$2)+1), 1), 4)*CHOOSE(MATCH($C$1,$AK$1:$AK$3,0),1,0.5,0)
   +OFFSET(装备词条列表!$A$1, SMALL(IF(装备词条列表!$A$2:$A$5000=AL21, ROW(装备词条列表!$A$2:$A$5000)-ROW(装备词条列表!$A$2)+1), 1), 5)*CHOOSE(MATCH($C$1,$AK$1:$AK$3,0),0,0.5,1))</f>
        <v>#N/A</v>
      </c>
      <c r="AO21" s="25" t="e">
        <f t="shared" ca="1" si="10"/>
        <v>#N/A</v>
      </c>
      <c r="AP21" s="25" t="e">
        <f t="array" aca="1" ref="AP21" ca="1">IF(OFFSET(装备词条列表!$A$1, SMALL(IF(装备词条列表!$A$2:$A$5000=AL21, ROW(装备词条列表!$A$2:$A$5000)-ROW(装备词条列表!$A$2)+1), 2), 5)="",
    OFFSET(装备词条列表!$A$1, SMALL(IF(装备词条列表!$A$2:$A$5000=AL21, ROW(装备词条列表!$A$2:$A$5000)-ROW(装备词条列表!$A$2)+1), 2), 4),
    OFFSET(装备词条列表!$A$1, SMALL(IF(装备词条列表!$A$2:$A$5000=AL21, ROW(装备词条列表!$A$2:$A$5000)-ROW(装备词条列表!$A$2)+1), 2), 4)*CHOOSE(MATCH($C$1,$AK$1:$AK$3,0),1,0.5,0)
   +OFFSET(装备词条列表!$A$1, SMALL(IF(装备词条列表!$A$2:$A$5000=AL21, ROW(装备词条列表!$A$2:$A$5000)-ROW(装备词条列表!$A$2)+1), 2), 5)*CHOOSE(MATCH($C$1,$AK$1:$AK$3,0),0,0.5,1))</f>
        <v>#N/A</v>
      </c>
      <c r="AQ21" s="25" t="e">
        <f t="shared" ca="1" si="11"/>
        <v>#N/A</v>
      </c>
      <c r="AR21" s="25" t="e">
        <f t="array" aca="1" ref="AR21" ca="1">IF(OFFSET(装备词条列表!$A$1, SMALL(IF(装备词条列表!$A$2:$A$5000=AL21, ROW(装备词条列表!$A$2:$A$5000)-ROW(装备词条列表!$A$2)+1), 3), 5)="",
    OFFSET(装备词条列表!$A$1, SMALL(IF(装备词条列表!$A$2:$A$5000=AL21, ROW(装备词条列表!$A$2:$A$5000)-ROW(装备词条列表!$A$2)+1), 3), 4),
    OFFSET(装备词条列表!$A$1, SMALL(IF(装备词条列表!$A$2:$A$5000=AL21, ROW(装备词条列表!$A$2:$A$5000)-ROW(装备词条列表!$A$2)+1), 3), 4)*CHOOSE(MATCH($C$1,$AK$1:$AK$3,0),1,0.5,0)
   +OFFSET(装备词条列表!$A$1, SMALL(IF(装备词条列表!$A$2:$A$5000=AL21, ROW(装备词条列表!$A$2:$A$5000)-ROW(装备词条列表!$A$2)+1), 3), 5)*CHOOSE(MATCH($C$1,$AK$1:$AK$3,0),0,0.5,1))</f>
        <v>#N/A</v>
      </c>
      <c r="AS21" s="25" t="e">
        <f t="shared" ca="1" si="12"/>
        <v>#N/A</v>
      </c>
      <c r="AT21" s="25" t="e">
        <f t="array" aca="1" ref="AT21" ca="1">OFFSET(装备词条列表!$A$2, MATCH(1, (装备词条列表!$I$2:$I$5000=L21)*(装备词条列表!$J$2:$J$5000=M21)*(装备词条列表!$C$2:$C$5000=O21), 0)-1, 0)</f>
        <v>#N/A</v>
      </c>
      <c r="AU21" s="25" t="str">
        <f t="array" aca="1" ref="AU21" ca="1">OFFSET(装备词条列表!$C$2, MATCH(L21&amp;M21&amp;N21, 装备词条列表!$L$2:$L$5062, 0)-1, 0, COUNTIF(装备词条列表!$L$2:$L$5062, L21&amp;M21&amp;N21), 1)</f>
        <v>+(121–156)最大魔力</v>
      </c>
      <c r="AV21" s="25" t="e">
        <f t="array" aca="1" ref="AV21" ca="1">IF(OFFSET(装备词条列表!$A$1, SMALL(IF(装备词条列表!$A$2:$A$5000=AT21, ROW(装备词条列表!$A$2:$A$5000)-ROW(装备词条列表!$A$2)+1), 1), 5)="",
    OFFSET(装备词条列表!$A$1, SMALL(IF(装备词条列表!$A$2:$A$5000=AT21, ROW(装备词条列表!$A$2:$A$5000)-ROW(装备词条列表!$A$2)+1), 1), 4),
    OFFSET(装备词条列表!$A$1, SMALL(IF(装备词条列表!$A$2:$A$5000=AT21, ROW(装备词条列表!$A$2:$A$5000)-ROW(装备词条列表!$A$2)+1), 1), 4)*CHOOSE(MATCH($C$1,$AK$1:$AK$3,0),1,0.5,0)
   +OFFSET(装备词条列表!$A$1, SMALL(IF(装备词条列表!$A$2:$A$5000=AT21, ROW(装备词条列表!$A$2:$A$5000)-ROW(装备词条列表!$A$2)+1), 1), 5)*CHOOSE(MATCH($C$1,$AK$1:$AK$3,0),0,0.5,1))</f>
        <v>#N/A</v>
      </c>
      <c r="AW21" s="25" t="e">
        <f t="shared" ca="1" si="14"/>
        <v>#N/A</v>
      </c>
      <c r="AX21" s="25" t="e">
        <f t="array" aca="1" ref="AX21" ca="1">IF(OFFSET(装备词条列表!$A$1, SMALL(IF(装备词条列表!$A$2:$A$5000=AT21, ROW(装备词条列表!$A$2:$A$5000)-ROW(装备词条列表!$A$2)+1), 2), 5)="",
    OFFSET(装备词条列表!$A$1, SMALL(IF(装备词条列表!$A$2:$A$5000=AT21, ROW(装备词条列表!$A$2:$A$5000)-ROW(装备词条列表!$A$2)+1), 2), 4),
    OFFSET(装备词条列表!$A$1, SMALL(IF(装备词条列表!$A$2:$A$5000=AT21, ROW(装备词条列表!$A$2:$A$5000)-ROW(装备词条列表!$A$2)+1), 2), 4)*CHOOSE(MATCH($C$1,$AK$1:$AK$3,0),1,0.5,0)
   +OFFSET(装备词条列表!$A$1, SMALL(IF(装备词条列表!$A$2:$A$5000=AT21, ROW(装备词条列表!$A$2:$A$5000)-ROW(装备词条列表!$A$2)+1), 2), 5)*CHOOSE(MATCH($C$1,$AK$1:$AK$3,0),0,0.5,1))</f>
        <v>#N/A</v>
      </c>
      <c r="AY21" s="25" t="e">
        <f t="shared" ca="1" si="15"/>
        <v>#N/A</v>
      </c>
      <c r="AZ21" s="25" t="e">
        <f t="array" aca="1" ref="AZ21" ca="1">IF(OFFSET(装备词条列表!$A$1, SMALL(IF(装备词条列表!$A$2:$A$5000=AT21, ROW(装备词条列表!$A$2:$A$5000)-ROW(装备词条列表!$A$2)+1), 3), 5)="",
    OFFSET(装备词条列表!$A$1, SMALL(IF(装备词条列表!$A$2:$A$5000=AT21, ROW(装备词条列表!$A$2:$A$5000)-ROW(装备词条列表!$A$2)+1), 3), 4),
    OFFSET(装备词条列表!$A$1, SMALL(IF(装备词条列表!$A$2:$A$5000=AT21, ROW(装备词条列表!$A$2:$A$5000)-ROW(装备词条列表!$A$2)+1), 3), 4)*CHOOSE(MATCH($C$1,$AK$1:$AK$3,0),1,0.5,0)
   +OFFSET(装备词条列表!$A$1, SMALL(IF(装备词条列表!$A$2:$A$5000=AT21, ROW(装备词条列表!$A$2:$A$5000)-ROW(装备词条列表!$A$2)+1), 3), 5)*CHOOSE(MATCH($C$1,$AK$1:$AK$3,0),0,0.5,1))</f>
        <v>#N/A</v>
      </c>
      <c r="BA21" s="25" t="e">
        <f t="shared" ca="1" si="16"/>
        <v>#N/A</v>
      </c>
    </row>
    <row r="22" spans="2:53">
      <c r="B22" s="35" t="str">
        <f>B16</f>
        <v>项链</v>
      </c>
      <c r="C22" s="103" t="s">
        <v>3554</v>
      </c>
      <c r="D22" s="106">
        <v>0</v>
      </c>
      <c r="E22" s="68"/>
      <c r="F22" s="99" t="e">
        <f t="shared" ref="F22:F26" ca="1" si="17">AN22</f>
        <v>#N/A</v>
      </c>
      <c r="G22" s="131"/>
      <c r="H22" s="169"/>
      <c r="I22" s="169"/>
      <c r="J22" s="166" t="e">
        <f ca="1">INDEX(装备词条列表!$K$2:$K$4745,MATCH(AL22,装备词条列表!$A$2:$A$4745,0))</f>
        <v>#N/A</v>
      </c>
      <c r="L22" s="35" t="str">
        <f>L16</f>
        <v>智慧手套</v>
      </c>
      <c r="M22" s="103" t="s">
        <v>3668</v>
      </c>
      <c r="N22" s="106">
        <v>0</v>
      </c>
      <c r="O22" s="68"/>
      <c r="P22" s="101" t="e">
        <f t="shared" ca="1" si="13"/>
        <v>#N/A</v>
      </c>
      <c r="Q22" s="168"/>
      <c r="R22" s="168"/>
      <c r="S22" s="168"/>
      <c r="T22" s="166" t="e">
        <f ca="1">INDEX(装备词条列表!$K$2:$K$4745,MATCH(AT22,装备词条列表!$A$2:$A$4745,0))</f>
        <v>#N/A</v>
      </c>
      <c r="AL22" s="25" t="e">
        <f t="array" aca="1" ref="AL22" ca="1">OFFSET(装备词条列表!$A$2, MATCH(1, (装备词条列表!$I$2:$I$5000=B22)*(装备词条列表!$J$2:$J$5000=C22)*(装备词条列表!$C$2:$C$5000=E22), 0)-1, 0)</f>
        <v>#N/A</v>
      </c>
      <c r="AM22" s="25" t="str">
        <f t="array" aca="1" ref="AM22" ca="1">OFFSET(装备词条列表!$C$2, MATCH(B22&amp;C22&amp;D22, 装备词条列表!$L$2:$L$5062, 0)-1, 0, COUNTIF(装备词条列表!$L$2:$L$5062, B22&amp;C22&amp;D22), 1)</f>
        <v>+(221–286)最大生命</v>
      </c>
      <c r="AN22" s="25" t="e">
        <f t="array" aca="1" ref="AN22" ca="1">IF(OFFSET(装备词条列表!$A$1, SMALL(IF(装备词条列表!$A$2:$A$5000=AL22, ROW(装备词条列表!$A$2:$A$5000)-ROW(装备词条列表!$A$2)+1), 1), 5)="",
    OFFSET(装备词条列表!$A$1, SMALL(IF(装备词条列表!$A$2:$A$5000=AL22, ROW(装备词条列表!$A$2:$A$5000)-ROW(装备词条列表!$A$2)+1), 1), 4),
    OFFSET(装备词条列表!$A$1, SMALL(IF(装备词条列表!$A$2:$A$5000=AL22, ROW(装备词条列表!$A$2:$A$5000)-ROW(装备词条列表!$A$2)+1), 1), 4)*CHOOSE(MATCH($C$1,$AK$1:$AK$3,0),1,0.5,0)
   +OFFSET(装备词条列表!$A$1, SMALL(IF(装备词条列表!$A$2:$A$5000=AL22, ROW(装备词条列表!$A$2:$A$5000)-ROW(装备词条列表!$A$2)+1), 1), 5)*CHOOSE(MATCH($C$1,$AK$1:$AK$3,0),0,0.5,1))</f>
        <v>#N/A</v>
      </c>
      <c r="AO22" s="25" t="e">
        <f t="shared" ca="1" si="10"/>
        <v>#N/A</v>
      </c>
      <c r="AP22" s="25" t="e">
        <f t="array" aca="1" ref="AP22" ca="1">IF(OFFSET(装备词条列表!$A$1, SMALL(IF(装备词条列表!$A$2:$A$5000=AL22, ROW(装备词条列表!$A$2:$A$5000)-ROW(装备词条列表!$A$2)+1), 2), 5)="",
    OFFSET(装备词条列表!$A$1, SMALL(IF(装备词条列表!$A$2:$A$5000=AL22, ROW(装备词条列表!$A$2:$A$5000)-ROW(装备词条列表!$A$2)+1), 2), 4),
    OFFSET(装备词条列表!$A$1, SMALL(IF(装备词条列表!$A$2:$A$5000=AL22, ROW(装备词条列表!$A$2:$A$5000)-ROW(装备词条列表!$A$2)+1), 2), 4)*CHOOSE(MATCH($C$1,$AK$1:$AK$3,0),1,0.5,0)
   +OFFSET(装备词条列表!$A$1, SMALL(IF(装备词条列表!$A$2:$A$5000=AL22, ROW(装备词条列表!$A$2:$A$5000)-ROW(装备词条列表!$A$2)+1), 2), 5)*CHOOSE(MATCH($C$1,$AK$1:$AK$3,0),0,0.5,1))</f>
        <v>#N/A</v>
      </c>
      <c r="AQ22" s="25" t="e">
        <f t="shared" ca="1" si="11"/>
        <v>#N/A</v>
      </c>
      <c r="AR22" s="25" t="e">
        <f t="array" aca="1" ref="AR22" ca="1">IF(OFFSET(装备词条列表!$A$1, SMALL(IF(装备词条列表!$A$2:$A$5000=AL22, ROW(装备词条列表!$A$2:$A$5000)-ROW(装备词条列表!$A$2)+1), 3), 5)="",
    OFFSET(装备词条列表!$A$1, SMALL(IF(装备词条列表!$A$2:$A$5000=AL22, ROW(装备词条列表!$A$2:$A$5000)-ROW(装备词条列表!$A$2)+1), 3), 4),
    OFFSET(装备词条列表!$A$1, SMALL(IF(装备词条列表!$A$2:$A$5000=AL22, ROW(装备词条列表!$A$2:$A$5000)-ROW(装备词条列表!$A$2)+1), 3), 4)*CHOOSE(MATCH($C$1,$AK$1:$AK$3,0),1,0.5,0)
   +OFFSET(装备词条列表!$A$1, SMALL(IF(装备词条列表!$A$2:$A$5000=AL22, ROW(装备词条列表!$A$2:$A$5000)-ROW(装备词条列表!$A$2)+1), 3), 5)*CHOOSE(MATCH($C$1,$AK$1:$AK$3,0),0,0.5,1))</f>
        <v>#N/A</v>
      </c>
      <c r="AS22" s="25" t="e">
        <f t="shared" ca="1" si="12"/>
        <v>#N/A</v>
      </c>
      <c r="AT22" s="25" t="e">
        <f t="array" aca="1" ref="AT22" ca="1">OFFSET(装备词条列表!$A$2, MATCH(1, (装备词条列表!$I$2:$I$5000=L22)*(装备词条列表!$J$2:$J$5000=M22)*(装备词条列表!$C$2:$C$5000=O22), 0)-1, 0)</f>
        <v>#N/A</v>
      </c>
      <c r="AU22" s="25" t="str">
        <f t="array" aca="1" ref="AU22" ca="1">OFFSET(装备词条列表!$C$2, MATCH(L22&amp;M22&amp;N22, 装备词条列表!$L$2:$L$5062, 0)-1, 0, COUNTIF(装备词条列表!$L$2:$L$5062, L22&amp;M22&amp;N22), 1)</f>
        <v>+(121–156)最大魔力</v>
      </c>
      <c r="AV22" s="25" t="e">
        <f t="array" aca="1" ref="AV22" ca="1">IF(OFFSET(装备词条列表!$A$1, SMALL(IF(装备词条列表!$A$2:$A$5000=AT22, ROW(装备词条列表!$A$2:$A$5000)-ROW(装备词条列表!$A$2)+1), 1), 5)="",
    OFFSET(装备词条列表!$A$1, SMALL(IF(装备词条列表!$A$2:$A$5000=AT22, ROW(装备词条列表!$A$2:$A$5000)-ROW(装备词条列表!$A$2)+1), 1), 4),
    OFFSET(装备词条列表!$A$1, SMALL(IF(装备词条列表!$A$2:$A$5000=AT22, ROW(装备词条列表!$A$2:$A$5000)-ROW(装备词条列表!$A$2)+1), 1), 4)*CHOOSE(MATCH($C$1,$AK$1:$AK$3,0),1,0.5,0)
   +OFFSET(装备词条列表!$A$1, SMALL(IF(装备词条列表!$A$2:$A$5000=AT22, ROW(装备词条列表!$A$2:$A$5000)-ROW(装备词条列表!$A$2)+1), 1), 5)*CHOOSE(MATCH($C$1,$AK$1:$AK$3,0),0,0.5,1))</f>
        <v>#N/A</v>
      </c>
      <c r="AW22" s="25" t="e">
        <f t="shared" ca="1" si="14"/>
        <v>#N/A</v>
      </c>
      <c r="AX22" s="25" t="e">
        <f t="array" aca="1" ref="AX22" ca="1">IF(OFFSET(装备词条列表!$A$1, SMALL(IF(装备词条列表!$A$2:$A$5000=AT22, ROW(装备词条列表!$A$2:$A$5000)-ROW(装备词条列表!$A$2)+1), 2), 5)="",
    OFFSET(装备词条列表!$A$1, SMALL(IF(装备词条列表!$A$2:$A$5000=AT22, ROW(装备词条列表!$A$2:$A$5000)-ROW(装备词条列表!$A$2)+1), 2), 4),
    OFFSET(装备词条列表!$A$1, SMALL(IF(装备词条列表!$A$2:$A$5000=AT22, ROW(装备词条列表!$A$2:$A$5000)-ROW(装备词条列表!$A$2)+1), 2), 4)*CHOOSE(MATCH($C$1,$AK$1:$AK$3,0),1,0.5,0)
   +OFFSET(装备词条列表!$A$1, SMALL(IF(装备词条列表!$A$2:$A$5000=AT22, ROW(装备词条列表!$A$2:$A$5000)-ROW(装备词条列表!$A$2)+1), 2), 5)*CHOOSE(MATCH($C$1,$AK$1:$AK$3,0),0,0.5,1))</f>
        <v>#N/A</v>
      </c>
      <c r="AY22" s="25" t="e">
        <f t="shared" ca="1" si="15"/>
        <v>#N/A</v>
      </c>
      <c r="AZ22" s="25" t="e">
        <f t="array" aca="1" ref="AZ22" ca="1">IF(OFFSET(装备词条列表!$A$1, SMALL(IF(装备词条列表!$A$2:$A$5000=AT22, ROW(装备词条列表!$A$2:$A$5000)-ROW(装备词条列表!$A$2)+1), 3), 5)="",
    OFFSET(装备词条列表!$A$1, SMALL(IF(装备词条列表!$A$2:$A$5000=AT22, ROW(装备词条列表!$A$2:$A$5000)-ROW(装备词条列表!$A$2)+1), 3), 4),
    OFFSET(装备词条列表!$A$1, SMALL(IF(装备词条列表!$A$2:$A$5000=AT22, ROW(装备词条列表!$A$2:$A$5000)-ROW(装备词条列表!$A$2)+1), 3), 4)*CHOOSE(MATCH($C$1,$AK$1:$AK$3,0),1,0.5,0)
   +OFFSET(装备词条列表!$A$1, SMALL(IF(装备词条列表!$A$2:$A$5000=AT22, ROW(装备词条列表!$A$2:$A$5000)-ROW(装备词条列表!$A$2)+1), 3), 5)*CHOOSE(MATCH($C$1,$AK$1:$AK$3,0),0,0.5,1))</f>
        <v>#N/A</v>
      </c>
      <c r="BA22" s="25" t="e">
        <f t="shared" ca="1" si="16"/>
        <v>#N/A</v>
      </c>
    </row>
    <row r="23" spans="2:53">
      <c r="B23" s="35" t="str">
        <f>B16</f>
        <v>项链</v>
      </c>
      <c r="C23" s="103" t="s">
        <v>3554</v>
      </c>
      <c r="D23" s="106">
        <v>0</v>
      </c>
      <c r="E23" s="68"/>
      <c r="F23" s="99" t="e">
        <f t="shared" ca="1" si="17"/>
        <v>#N/A</v>
      </c>
      <c r="G23" s="116"/>
      <c r="H23" s="168"/>
      <c r="I23" s="168"/>
      <c r="J23" s="166" t="e">
        <f ca="1">INDEX(装备词条列表!$K$2:$K$4745,MATCH(AL23,装备词条列表!$A$2:$A$4745,0))</f>
        <v>#N/A</v>
      </c>
      <c r="L23" s="35" t="str">
        <f>L16</f>
        <v>智慧手套</v>
      </c>
      <c r="M23" s="103" t="s">
        <v>3554</v>
      </c>
      <c r="N23" s="106">
        <v>0</v>
      </c>
      <c r="O23" s="68"/>
      <c r="P23" s="101" t="e">
        <f t="shared" ca="1" si="13"/>
        <v>#N/A</v>
      </c>
      <c r="Q23" s="68"/>
      <c r="R23" s="68"/>
      <c r="S23" s="68"/>
      <c r="T23" s="166" t="e">
        <f ca="1">INDEX(装备词条列表!$K$2:$K$4745,MATCH(AT23,装备词条列表!$A$2:$A$4745,0))</f>
        <v>#N/A</v>
      </c>
      <c r="AL23" s="25" t="e">
        <f t="array" aca="1" ref="AL23" ca="1">OFFSET(装备词条列表!$A$2, MATCH(1, (装备词条列表!$I$2:$I$5000=B23)*(装备词条列表!$J$2:$J$5000=C23)*(装备词条列表!$C$2:$C$5000=E23), 0)-1, 0)</f>
        <v>#N/A</v>
      </c>
      <c r="AM23" s="25" t="str">
        <f t="array" aca="1" ref="AM23" ca="1">OFFSET(装备词条列表!$C$2, MATCH(B23&amp;C23&amp;D23, 装备词条列表!$L$2:$L$5062, 0)-1, 0, COUNTIF(装备词条列表!$L$2:$L$5062, B23&amp;C23&amp;D23), 1)</f>
        <v>+(221–286)最大生命</v>
      </c>
      <c r="AN23" s="25" t="e">
        <f t="array" aca="1" ref="AN23" ca="1">IF(OFFSET(装备词条列表!$A$1, SMALL(IF(装备词条列表!$A$2:$A$5000=AL23, ROW(装备词条列表!$A$2:$A$5000)-ROW(装备词条列表!$A$2)+1), 1), 5)="",
    OFFSET(装备词条列表!$A$1, SMALL(IF(装备词条列表!$A$2:$A$5000=AL23, ROW(装备词条列表!$A$2:$A$5000)-ROW(装备词条列表!$A$2)+1), 1), 4),
    OFFSET(装备词条列表!$A$1, SMALL(IF(装备词条列表!$A$2:$A$5000=AL23, ROW(装备词条列表!$A$2:$A$5000)-ROW(装备词条列表!$A$2)+1), 1), 4)*CHOOSE(MATCH($C$1,$AK$1:$AK$3,0),1,0.5,0)
   +OFFSET(装备词条列表!$A$1, SMALL(IF(装备词条列表!$A$2:$A$5000=AL23, ROW(装备词条列表!$A$2:$A$5000)-ROW(装备词条列表!$A$2)+1), 1), 5)*CHOOSE(MATCH($C$1,$AK$1:$AK$3,0),0,0.5,1))</f>
        <v>#N/A</v>
      </c>
      <c r="AO23" s="25" t="e">
        <f t="shared" ca="1" si="10"/>
        <v>#N/A</v>
      </c>
      <c r="AP23" s="25" t="e">
        <f t="array" aca="1" ref="AP23" ca="1">IF(OFFSET(装备词条列表!$A$1, SMALL(IF(装备词条列表!$A$2:$A$5000=AL23, ROW(装备词条列表!$A$2:$A$5000)-ROW(装备词条列表!$A$2)+1), 2), 5)="",
    OFFSET(装备词条列表!$A$1, SMALL(IF(装备词条列表!$A$2:$A$5000=AL23, ROW(装备词条列表!$A$2:$A$5000)-ROW(装备词条列表!$A$2)+1), 2), 4),
    OFFSET(装备词条列表!$A$1, SMALL(IF(装备词条列表!$A$2:$A$5000=AL23, ROW(装备词条列表!$A$2:$A$5000)-ROW(装备词条列表!$A$2)+1), 2), 4)*CHOOSE(MATCH($C$1,$AK$1:$AK$3,0),1,0.5,0)
   +OFFSET(装备词条列表!$A$1, SMALL(IF(装备词条列表!$A$2:$A$5000=AL23, ROW(装备词条列表!$A$2:$A$5000)-ROW(装备词条列表!$A$2)+1), 2), 5)*CHOOSE(MATCH($C$1,$AK$1:$AK$3,0),0,0.5,1))</f>
        <v>#N/A</v>
      </c>
      <c r="AQ23" s="25" t="e">
        <f t="shared" ca="1" si="11"/>
        <v>#N/A</v>
      </c>
      <c r="AR23" s="25" t="e">
        <f t="array" aca="1" ref="AR23" ca="1">IF(OFFSET(装备词条列表!$A$1, SMALL(IF(装备词条列表!$A$2:$A$5000=AL23, ROW(装备词条列表!$A$2:$A$5000)-ROW(装备词条列表!$A$2)+1), 3), 5)="",
    OFFSET(装备词条列表!$A$1, SMALL(IF(装备词条列表!$A$2:$A$5000=AL23, ROW(装备词条列表!$A$2:$A$5000)-ROW(装备词条列表!$A$2)+1), 3), 4),
    OFFSET(装备词条列表!$A$1, SMALL(IF(装备词条列表!$A$2:$A$5000=AL23, ROW(装备词条列表!$A$2:$A$5000)-ROW(装备词条列表!$A$2)+1), 3), 4)*CHOOSE(MATCH($C$1,$AK$1:$AK$3,0),1,0.5,0)
   +OFFSET(装备词条列表!$A$1, SMALL(IF(装备词条列表!$A$2:$A$5000=AL23, ROW(装备词条列表!$A$2:$A$5000)-ROW(装备词条列表!$A$2)+1), 3), 5)*CHOOSE(MATCH($C$1,$AK$1:$AK$3,0),0,0.5,1))</f>
        <v>#N/A</v>
      </c>
      <c r="AS23" s="25" t="e">
        <f t="shared" ca="1" si="12"/>
        <v>#N/A</v>
      </c>
      <c r="AT23" s="25" t="e">
        <f t="array" aca="1" ref="AT23" ca="1">OFFSET(装备词条列表!$A$2, MATCH(1, (装备词条列表!$I$2:$I$5000=L23)*(装备词条列表!$J$2:$J$5000=M23)*(装备词条列表!$C$2:$C$5000=O23), 0)-1, 0)</f>
        <v>#N/A</v>
      </c>
      <c r="AU23" s="25" t="str">
        <f t="array" aca="1" ref="AU23" ca="1">OFFSET(装备词条列表!$C$2, MATCH(L23&amp;M23&amp;N23, 装备词条列表!$L$2:$L$5062, 0)-1, 0, COUNTIF(装备词条列表!$L$2:$L$5062, L23&amp;M23&amp;N23), 1)</f>
        <v>+(121–156)最大魔力</v>
      </c>
      <c r="AV23" s="25" t="e">
        <f t="array" aca="1" ref="AV23" ca="1">IF(OFFSET(装备词条列表!$A$1, SMALL(IF(装备词条列表!$A$2:$A$5000=AT23, ROW(装备词条列表!$A$2:$A$5000)-ROW(装备词条列表!$A$2)+1), 1), 5)="",
    OFFSET(装备词条列表!$A$1, SMALL(IF(装备词条列表!$A$2:$A$5000=AT23, ROW(装备词条列表!$A$2:$A$5000)-ROW(装备词条列表!$A$2)+1), 1), 4),
    OFFSET(装备词条列表!$A$1, SMALL(IF(装备词条列表!$A$2:$A$5000=AT23, ROW(装备词条列表!$A$2:$A$5000)-ROW(装备词条列表!$A$2)+1), 1), 4)*CHOOSE(MATCH($C$1,$AK$1:$AK$3,0),1,0.5,0)
   +OFFSET(装备词条列表!$A$1, SMALL(IF(装备词条列表!$A$2:$A$5000=AT23, ROW(装备词条列表!$A$2:$A$5000)-ROW(装备词条列表!$A$2)+1), 1), 5)*CHOOSE(MATCH($C$1,$AK$1:$AK$3,0),0,0.5,1))</f>
        <v>#N/A</v>
      </c>
      <c r="AW23" s="25" t="e">
        <f t="shared" ca="1" si="14"/>
        <v>#N/A</v>
      </c>
      <c r="AX23" s="25" t="e">
        <f t="array" aca="1" ref="AX23" ca="1">IF(OFFSET(装备词条列表!$A$1, SMALL(IF(装备词条列表!$A$2:$A$5000=AT23, ROW(装备词条列表!$A$2:$A$5000)-ROW(装备词条列表!$A$2)+1), 2), 5)="",
    OFFSET(装备词条列表!$A$1, SMALL(IF(装备词条列表!$A$2:$A$5000=AT23, ROW(装备词条列表!$A$2:$A$5000)-ROW(装备词条列表!$A$2)+1), 2), 4),
    OFFSET(装备词条列表!$A$1, SMALL(IF(装备词条列表!$A$2:$A$5000=AT23, ROW(装备词条列表!$A$2:$A$5000)-ROW(装备词条列表!$A$2)+1), 2), 4)*CHOOSE(MATCH($C$1,$AK$1:$AK$3,0),1,0.5,0)
   +OFFSET(装备词条列表!$A$1, SMALL(IF(装备词条列表!$A$2:$A$5000=AT23, ROW(装备词条列表!$A$2:$A$5000)-ROW(装备词条列表!$A$2)+1), 2), 5)*CHOOSE(MATCH($C$1,$AK$1:$AK$3,0),0,0.5,1))</f>
        <v>#N/A</v>
      </c>
      <c r="AY23" s="25" t="e">
        <f t="shared" ca="1" si="15"/>
        <v>#N/A</v>
      </c>
      <c r="AZ23" s="25" t="e">
        <f t="array" aca="1" ref="AZ23" ca="1">IF(OFFSET(装备词条列表!$A$1, SMALL(IF(装备词条列表!$A$2:$A$5000=AT23, ROW(装备词条列表!$A$2:$A$5000)-ROW(装备词条列表!$A$2)+1), 3), 5)="",
    OFFSET(装备词条列表!$A$1, SMALL(IF(装备词条列表!$A$2:$A$5000=AT23, ROW(装备词条列表!$A$2:$A$5000)-ROW(装备词条列表!$A$2)+1), 3), 4),
    OFFSET(装备词条列表!$A$1, SMALL(IF(装备词条列表!$A$2:$A$5000=AT23, ROW(装备词条列表!$A$2:$A$5000)-ROW(装备词条列表!$A$2)+1), 3), 4)*CHOOSE(MATCH($C$1,$AK$1:$AK$3,0),1,0.5,0)
   +OFFSET(装备词条列表!$A$1, SMALL(IF(装备词条列表!$A$2:$A$5000=AT23, ROW(装备词条列表!$A$2:$A$5000)-ROW(装备词条列表!$A$2)+1), 3), 5)*CHOOSE(MATCH($C$1,$AK$1:$AK$3,0),0,0.5,1))</f>
        <v>#N/A</v>
      </c>
      <c r="BA23" s="25" t="e">
        <f t="shared" ca="1" si="16"/>
        <v>#N/A</v>
      </c>
    </row>
    <row r="24" spans="2:53">
      <c r="B24" s="35" t="str">
        <f>B16</f>
        <v>项链</v>
      </c>
      <c r="C24" s="103" t="s">
        <v>3557</v>
      </c>
      <c r="D24" s="106">
        <v>0</v>
      </c>
      <c r="E24" s="68"/>
      <c r="F24" s="99" t="e">
        <f t="shared" ca="1" si="17"/>
        <v>#N/A</v>
      </c>
      <c r="G24" s="107"/>
      <c r="H24" s="68"/>
      <c r="I24" s="68"/>
      <c r="J24" s="166" t="e">
        <f ca="1">INDEX(装备词条列表!$K$2:$K$4745,MATCH(AL24,装备词条列表!$A$2:$A$4745,0))</f>
        <v>#N/A</v>
      </c>
      <c r="L24" s="35" t="str">
        <f>L16</f>
        <v>智慧手套</v>
      </c>
      <c r="M24" s="103" t="s">
        <v>3557</v>
      </c>
      <c r="N24" s="106">
        <v>0</v>
      </c>
      <c r="O24" s="68"/>
      <c r="P24" s="101" t="e">
        <f t="shared" ca="1" si="13"/>
        <v>#N/A</v>
      </c>
      <c r="Q24" s="68"/>
      <c r="R24" s="68"/>
      <c r="S24" s="68"/>
      <c r="T24" s="166" t="e">
        <f ca="1">INDEX(装备词条列表!$K$2:$K$4745,MATCH(AT24,装备词条列表!$A$2:$A$4745,0))</f>
        <v>#N/A</v>
      </c>
      <c r="AL24" s="25" t="e">
        <f t="array" aca="1" ref="AL24" ca="1">OFFSET(装备词条列表!$A$2, MATCH(1, (装备词条列表!$I$2:$I$5000=B24)*(装备词条列表!$J$2:$J$5000=C24)*(装备词条列表!$C$2:$C$5000=E24), 0)-1, 0)</f>
        <v>#N/A</v>
      </c>
      <c r="AM24" s="25" t="str">
        <f t="array" aca="1" ref="AM24" ca="1">OFFSET(装备词条列表!$C$2, MATCH(B24&amp;C24&amp;D24, 装备词条列表!$L$2:$L$5062, 0)-1, 0, COUNTIF(装备词条列表!$L$2:$L$5062, B24&amp;C24&amp;D24), 1)</f>
        <v>+(25–35)% 火焰抗性</v>
      </c>
      <c r="AN24" s="25" t="e">
        <f t="array" aca="1" ref="AN24" ca="1">IF(OFFSET(装备词条列表!$A$1, SMALL(IF(装备词条列表!$A$2:$A$5000=AL24, ROW(装备词条列表!$A$2:$A$5000)-ROW(装备词条列表!$A$2)+1), 1), 5)="",
    OFFSET(装备词条列表!$A$1, SMALL(IF(装备词条列表!$A$2:$A$5000=AL24, ROW(装备词条列表!$A$2:$A$5000)-ROW(装备词条列表!$A$2)+1), 1), 4),
    OFFSET(装备词条列表!$A$1, SMALL(IF(装备词条列表!$A$2:$A$5000=AL24, ROW(装备词条列表!$A$2:$A$5000)-ROW(装备词条列表!$A$2)+1), 1), 4)*CHOOSE(MATCH($C$1,$AK$1:$AK$3,0),1,0.5,0)
   +OFFSET(装备词条列表!$A$1, SMALL(IF(装备词条列表!$A$2:$A$5000=AL24, ROW(装备词条列表!$A$2:$A$5000)-ROW(装备词条列表!$A$2)+1), 1), 5)*CHOOSE(MATCH($C$1,$AK$1:$AK$3,0),0,0.5,1))</f>
        <v>#N/A</v>
      </c>
      <c r="AO24" s="25" t="e">
        <f t="shared" ca="1" si="10"/>
        <v>#N/A</v>
      </c>
      <c r="AP24" s="25" t="e">
        <f t="array" aca="1" ref="AP24" ca="1">IF(OFFSET(装备词条列表!$A$1, SMALL(IF(装备词条列表!$A$2:$A$5000=AL24, ROW(装备词条列表!$A$2:$A$5000)-ROW(装备词条列表!$A$2)+1), 2), 5)="",
    OFFSET(装备词条列表!$A$1, SMALL(IF(装备词条列表!$A$2:$A$5000=AL24, ROW(装备词条列表!$A$2:$A$5000)-ROW(装备词条列表!$A$2)+1), 2), 4),
    OFFSET(装备词条列表!$A$1, SMALL(IF(装备词条列表!$A$2:$A$5000=AL24, ROW(装备词条列表!$A$2:$A$5000)-ROW(装备词条列表!$A$2)+1), 2), 4)*CHOOSE(MATCH($C$1,$AK$1:$AK$3,0),1,0.5,0)
   +OFFSET(装备词条列表!$A$1, SMALL(IF(装备词条列表!$A$2:$A$5000=AL24, ROW(装备词条列表!$A$2:$A$5000)-ROW(装备词条列表!$A$2)+1), 2), 5)*CHOOSE(MATCH($C$1,$AK$1:$AK$3,0),0,0.5,1))</f>
        <v>#N/A</v>
      </c>
      <c r="AQ24" s="25" t="e">
        <f t="shared" ca="1" si="11"/>
        <v>#N/A</v>
      </c>
      <c r="AR24" s="25" t="e">
        <f t="array" aca="1" ref="AR24" ca="1">IF(OFFSET(装备词条列表!$A$1, SMALL(IF(装备词条列表!$A$2:$A$5000=AL24, ROW(装备词条列表!$A$2:$A$5000)-ROW(装备词条列表!$A$2)+1), 3), 5)="",
    OFFSET(装备词条列表!$A$1, SMALL(IF(装备词条列表!$A$2:$A$5000=AL24, ROW(装备词条列表!$A$2:$A$5000)-ROW(装备词条列表!$A$2)+1), 3), 4),
    OFFSET(装备词条列表!$A$1, SMALL(IF(装备词条列表!$A$2:$A$5000=AL24, ROW(装备词条列表!$A$2:$A$5000)-ROW(装备词条列表!$A$2)+1), 3), 4)*CHOOSE(MATCH($C$1,$AK$1:$AK$3,0),1,0.5,0)
   +OFFSET(装备词条列表!$A$1, SMALL(IF(装备词条列表!$A$2:$A$5000=AL24, ROW(装备词条列表!$A$2:$A$5000)-ROW(装备词条列表!$A$2)+1), 3), 5)*CHOOSE(MATCH($C$1,$AK$1:$AK$3,0),0,0.5,1))</f>
        <v>#N/A</v>
      </c>
      <c r="AS24" s="25" t="e">
        <f t="shared" ca="1" si="12"/>
        <v>#N/A</v>
      </c>
      <c r="AT24" s="25" t="e">
        <f t="array" aca="1" ref="AT24" ca="1">OFFSET(装备词条列表!$A$2, MATCH(1, (装备词条列表!$I$2:$I$5000=L24)*(装备词条列表!$J$2:$J$5000=M24)*(装备词条列表!$C$2:$C$5000=O24), 0)-1, 0)</f>
        <v>#N/A</v>
      </c>
      <c r="AU24" s="25" t="str">
        <f t="array" aca="1" ref="AU24" ca="1">OFFSET(装备词条列表!$C$2, MATCH(L24&amp;M24&amp;N24, 装备词条列表!$L$2:$L$5062, 0)-1, 0, COUNTIF(装备词条列表!$L$2:$L$5062, L24&amp;M24&amp;N24), 1)</f>
        <v>+(25–35)% 火焰抗性</v>
      </c>
      <c r="AV24" s="25" t="e">
        <f t="array" aca="1" ref="AV24" ca="1">IF(OFFSET(装备词条列表!$A$1, SMALL(IF(装备词条列表!$A$2:$A$5000=AT24, ROW(装备词条列表!$A$2:$A$5000)-ROW(装备词条列表!$A$2)+1), 1), 5)="",
    OFFSET(装备词条列表!$A$1, SMALL(IF(装备词条列表!$A$2:$A$5000=AT24, ROW(装备词条列表!$A$2:$A$5000)-ROW(装备词条列表!$A$2)+1), 1), 4),
    OFFSET(装备词条列表!$A$1, SMALL(IF(装备词条列表!$A$2:$A$5000=AT24, ROW(装备词条列表!$A$2:$A$5000)-ROW(装备词条列表!$A$2)+1), 1), 4)*CHOOSE(MATCH($C$1,$AK$1:$AK$3,0),1,0.5,0)
   +OFFSET(装备词条列表!$A$1, SMALL(IF(装备词条列表!$A$2:$A$5000=AT24, ROW(装备词条列表!$A$2:$A$5000)-ROW(装备词条列表!$A$2)+1), 1), 5)*CHOOSE(MATCH($C$1,$AK$1:$AK$3,0),0,0.5,1))</f>
        <v>#N/A</v>
      </c>
      <c r="AW24" s="25" t="e">
        <f t="shared" ca="1" si="14"/>
        <v>#N/A</v>
      </c>
      <c r="AX24" s="25" t="e">
        <f t="array" aca="1" ref="AX24" ca="1">IF(OFFSET(装备词条列表!$A$1, SMALL(IF(装备词条列表!$A$2:$A$5000=AT24, ROW(装备词条列表!$A$2:$A$5000)-ROW(装备词条列表!$A$2)+1), 2), 5)="",
    OFFSET(装备词条列表!$A$1, SMALL(IF(装备词条列表!$A$2:$A$5000=AT24, ROW(装备词条列表!$A$2:$A$5000)-ROW(装备词条列表!$A$2)+1), 2), 4),
    OFFSET(装备词条列表!$A$1, SMALL(IF(装备词条列表!$A$2:$A$5000=AT24, ROW(装备词条列表!$A$2:$A$5000)-ROW(装备词条列表!$A$2)+1), 2), 4)*CHOOSE(MATCH($C$1,$AK$1:$AK$3,0),1,0.5,0)
   +OFFSET(装备词条列表!$A$1, SMALL(IF(装备词条列表!$A$2:$A$5000=AT24, ROW(装备词条列表!$A$2:$A$5000)-ROW(装备词条列表!$A$2)+1), 2), 5)*CHOOSE(MATCH($C$1,$AK$1:$AK$3,0),0,0.5,1))</f>
        <v>#N/A</v>
      </c>
      <c r="AY24" s="25" t="e">
        <f t="shared" ca="1" si="15"/>
        <v>#N/A</v>
      </c>
      <c r="AZ24" s="25" t="e">
        <f t="array" aca="1" ref="AZ24" ca="1">IF(OFFSET(装备词条列表!$A$1, SMALL(IF(装备词条列表!$A$2:$A$5000=AT24, ROW(装备词条列表!$A$2:$A$5000)-ROW(装备词条列表!$A$2)+1), 3), 5)="",
    OFFSET(装备词条列表!$A$1, SMALL(IF(装备词条列表!$A$2:$A$5000=AT24, ROW(装备词条列表!$A$2:$A$5000)-ROW(装备词条列表!$A$2)+1), 3), 4),
    OFFSET(装备词条列表!$A$1, SMALL(IF(装备词条列表!$A$2:$A$5000=AT24, ROW(装备词条列表!$A$2:$A$5000)-ROW(装备词条列表!$A$2)+1), 3), 4)*CHOOSE(MATCH($C$1,$AK$1:$AK$3,0),1,0.5,0)
   +OFFSET(装备词条列表!$A$1, SMALL(IF(装备词条列表!$A$2:$A$5000=AT24, ROW(装备词条列表!$A$2:$A$5000)-ROW(装备词条列表!$A$2)+1), 3), 5)*CHOOSE(MATCH($C$1,$AK$1:$AK$3,0),0,0.5,1))</f>
        <v>#N/A</v>
      </c>
      <c r="BA24" s="25" t="e">
        <f t="shared" ca="1" si="16"/>
        <v>#N/A</v>
      </c>
    </row>
    <row r="25" spans="2:53">
      <c r="B25" s="35" t="str">
        <f>B16</f>
        <v>项链</v>
      </c>
      <c r="C25" s="103" t="s">
        <v>3557</v>
      </c>
      <c r="D25" s="106">
        <v>0</v>
      </c>
      <c r="E25" s="68"/>
      <c r="F25" s="99" t="e">
        <f t="shared" ca="1" si="17"/>
        <v>#N/A</v>
      </c>
      <c r="G25" s="107"/>
      <c r="H25" s="68"/>
      <c r="I25" s="68"/>
      <c r="J25" s="166" t="e">
        <f ca="1">INDEX(装备词条列表!$K$2:$K$4745,MATCH(AL25,装备词条列表!$A$2:$A$4745,0))</f>
        <v>#N/A</v>
      </c>
      <c r="L25" s="35" t="str">
        <f>L16</f>
        <v>智慧手套</v>
      </c>
      <c r="M25" s="103" t="s">
        <v>3557</v>
      </c>
      <c r="N25" s="106">
        <v>0</v>
      </c>
      <c r="O25" s="68"/>
      <c r="P25" s="101" t="e">
        <f t="shared" ca="1" si="13"/>
        <v>#N/A</v>
      </c>
      <c r="Q25" s="68"/>
      <c r="R25" s="68"/>
      <c r="S25" s="68"/>
      <c r="T25" s="166" t="e">
        <f ca="1">INDEX(装备词条列表!$K$2:$K$4745,MATCH(AT25,装备词条列表!$A$2:$A$4745,0))</f>
        <v>#N/A</v>
      </c>
      <c r="AL25" s="25" t="e">
        <f t="array" aca="1" ref="AL25" ca="1">OFFSET(装备词条列表!$A$2, MATCH(1, (装备词条列表!$I$2:$I$5000=B25)*(装备词条列表!$J$2:$J$5000=C25)*(装备词条列表!$C$2:$C$5000=E25), 0)-1, 0)</f>
        <v>#N/A</v>
      </c>
      <c r="AM25" s="25" t="str">
        <f t="array" aca="1" ref="AM25" ca="1">OFFSET(装备词条列表!$C$2, MATCH(B25&amp;C25&amp;D25, 装备词条列表!$L$2:$L$5062, 0)-1, 0, COUNTIF(装备词条列表!$L$2:$L$5062, B25&amp;C25&amp;D25), 1)</f>
        <v>+(25–35)% 火焰抗性</v>
      </c>
      <c r="AN25" s="25" t="e">
        <f t="array" aca="1" ref="AN25" ca="1">IF(OFFSET(装备词条列表!$A$1, SMALL(IF(装备词条列表!$A$2:$A$5000=AL25, ROW(装备词条列表!$A$2:$A$5000)-ROW(装备词条列表!$A$2)+1), 1), 5)="",
    OFFSET(装备词条列表!$A$1, SMALL(IF(装备词条列表!$A$2:$A$5000=AL25, ROW(装备词条列表!$A$2:$A$5000)-ROW(装备词条列表!$A$2)+1), 1), 4),
    OFFSET(装备词条列表!$A$1, SMALL(IF(装备词条列表!$A$2:$A$5000=AL25, ROW(装备词条列表!$A$2:$A$5000)-ROW(装备词条列表!$A$2)+1), 1), 4)*CHOOSE(MATCH($C$1,$AK$1:$AK$3,0),1,0.5,0)
   +OFFSET(装备词条列表!$A$1, SMALL(IF(装备词条列表!$A$2:$A$5000=AL25, ROW(装备词条列表!$A$2:$A$5000)-ROW(装备词条列表!$A$2)+1), 1), 5)*CHOOSE(MATCH($C$1,$AK$1:$AK$3,0),0,0.5,1))</f>
        <v>#N/A</v>
      </c>
      <c r="AO25" s="25" t="e">
        <f t="shared" ca="1" si="10"/>
        <v>#N/A</v>
      </c>
      <c r="AP25" s="25" t="e">
        <f t="array" aca="1" ref="AP25" ca="1">IF(OFFSET(装备词条列表!$A$1, SMALL(IF(装备词条列表!$A$2:$A$5000=AL25, ROW(装备词条列表!$A$2:$A$5000)-ROW(装备词条列表!$A$2)+1), 2), 5)="",
    OFFSET(装备词条列表!$A$1, SMALL(IF(装备词条列表!$A$2:$A$5000=AL25, ROW(装备词条列表!$A$2:$A$5000)-ROW(装备词条列表!$A$2)+1), 2), 4),
    OFFSET(装备词条列表!$A$1, SMALL(IF(装备词条列表!$A$2:$A$5000=AL25, ROW(装备词条列表!$A$2:$A$5000)-ROW(装备词条列表!$A$2)+1), 2), 4)*CHOOSE(MATCH($C$1,$AK$1:$AK$3,0),1,0.5,0)
   +OFFSET(装备词条列表!$A$1, SMALL(IF(装备词条列表!$A$2:$A$5000=AL25, ROW(装备词条列表!$A$2:$A$5000)-ROW(装备词条列表!$A$2)+1), 2), 5)*CHOOSE(MATCH($C$1,$AK$1:$AK$3,0),0,0.5,1))</f>
        <v>#N/A</v>
      </c>
      <c r="AQ25" s="25" t="e">
        <f t="shared" ca="1" si="11"/>
        <v>#N/A</v>
      </c>
      <c r="AR25" s="25" t="e">
        <f t="array" aca="1" ref="AR25" ca="1">IF(OFFSET(装备词条列表!$A$1, SMALL(IF(装备词条列表!$A$2:$A$5000=AL25, ROW(装备词条列表!$A$2:$A$5000)-ROW(装备词条列表!$A$2)+1), 3), 5)="",
    OFFSET(装备词条列表!$A$1, SMALL(IF(装备词条列表!$A$2:$A$5000=AL25, ROW(装备词条列表!$A$2:$A$5000)-ROW(装备词条列表!$A$2)+1), 3), 4),
    OFFSET(装备词条列表!$A$1, SMALL(IF(装备词条列表!$A$2:$A$5000=AL25, ROW(装备词条列表!$A$2:$A$5000)-ROW(装备词条列表!$A$2)+1), 3), 4)*CHOOSE(MATCH($C$1,$AK$1:$AK$3,0),1,0.5,0)
   +OFFSET(装备词条列表!$A$1, SMALL(IF(装备词条列表!$A$2:$A$5000=AL25, ROW(装备词条列表!$A$2:$A$5000)-ROW(装备词条列表!$A$2)+1), 3), 5)*CHOOSE(MATCH($C$1,$AK$1:$AK$3,0),0,0.5,1))</f>
        <v>#N/A</v>
      </c>
      <c r="AS25" s="25" t="e">
        <f t="shared" ca="1" si="12"/>
        <v>#N/A</v>
      </c>
      <c r="AT25" s="25" t="e">
        <f t="array" aca="1" ref="AT25" ca="1">OFFSET(装备词条列表!$A$2, MATCH(1, (装备词条列表!$I$2:$I$5000=L25)*(装备词条列表!$J$2:$J$5000=M25)*(装备词条列表!$C$2:$C$5000=O25), 0)-1, 0)</f>
        <v>#N/A</v>
      </c>
      <c r="AU25" s="25" t="str">
        <f t="array" aca="1" ref="AU25" ca="1">OFFSET(装备词条列表!$C$2, MATCH(L25&amp;M25&amp;N25, 装备词条列表!$L$2:$L$5062, 0)-1, 0, COUNTIF(装备词条列表!$L$2:$L$5062, L25&amp;M25&amp;N25), 1)</f>
        <v>+(25–35)% 火焰抗性</v>
      </c>
      <c r="AV25" s="25" t="e">
        <f t="array" aca="1" ref="AV25" ca="1">IF(OFFSET(装备词条列表!$A$1, SMALL(IF(装备词条列表!$A$2:$A$5000=AT25, ROW(装备词条列表!$A$2:$A$5000)-ROW(装备词条列表!$A$2)+1), 1), 5)="",
    OFFSET(装备词条列表!$A$1, SMALL(IF(装备词条列表!$A$2:$A$5000=AT25, ROW(装备词条列表!$A$2:$A$5000)-ROW(装备词条列表!$A$2)+1), 1), 4),
    OFFSET(装备词条列表!$A$1, SMALL(IF(装备词条列表!$A$2:$A$5000=AT25, ROW(装备词条列表!$A$2:$A$5000)-ROW(装备词条列表!$A$2)+1), 1), 4)*CHOOSE(MATCH($C$1,$AK$1:$AK$3,0),1,0.5,0)
   +OFFSET(装备词条列表!$A$1, SMALL(IF(装备词条列表!$A$2:$A$5000=AT25, ROW(装备词条列表!$A$2:$A$5000)-ROW(装备词条列表!$A$2)+1), 1), 5)*CHOOSE(MATCH($C$1,$AK$1:$AK$3,0),0,0.5,1))</f>
        <v>#N/A</v>
      </c>
      <c r="AW25" s="25" t="e">
        <f t="shared" ca="1" si="14"/>
        <v>#N/A</v>
      </c>
      <c r="AX25" s="25" t="e">
        <f t="array" aca="1" ref="AX25" ca="1">IF(OFFSET(装备词条列表!$A$1, SMALL(IF(装备词条列表!$A$2:$A$5000=AT25, ROW(装备词条列表!$A$2:$A$5000)-ROW(装备词条列表!$A$2)+1), 2), 5)="",
    OFFSET(装备词条列表!$A$1, SMALL(IF(装备词条列表!$A$2:$A$5000=AT25, ROW(装备词条列表!$A$2:$A$5000)-ROW(装备词条列表!$A$2)+1), 2), 4),
    OFFSET(装备词条列表!$A$1, SMALL(IF(装备词条列表!$A$2:$A$5000=AT25, ROW(装备词条列表!$A$2:$A$5000)-ROW(装备词条列表!$A$2)+1), 2), 4)*CHOOSE(MATCH($C$1,$AK$1:$AK$3,0),1,0.5,0)
   +OFFSET(装备词条列表!$A$1, SMALL(IF(装备词条列表!$A$2:$A$5000=AT25, ROW(装备词条列表!$A$2:$A$5000)-ROW(装备词条列表!$A$2)+1), 2), 5)*CHOOSE(MATCH($C$1,$AK$1:$AK$3,0),0,0.5,1))</f>
        <v>#N/A</v>
      </c>
      <c r="AY25" s="25" t="e">
        <f t="shared" ca="1" si="15"/>
        <v>#N/A</v>
      </c>
      <c r="AZ25" s="25" t="e">
        <f t="array" aca="1" ref="AZ25" ca="1">IF(OFFSET(装备词条列表!$A$1, SMALL(IF(装备词条列表!$A$2:$A$5000=AT25, ROW(装备词条列表!$A$2:$A$5000)-ROW(装备词条列表!$A$2)+1), 3), 5)="",
    OFFSET(装备词条列表!$A$1, SMALL(IF(装备词条列表!$A$2:$A$5000=AT25, ROW(装备词条列表!$A$2:$A$5000)-ROW(装备词条列表!$A$2)+1), 3), 4),
    OFFSET(装备词条列表!$A$1, SMALL(IF(装备词条列表!$A$2:$A$5000=AT25, ROW(装备词条列表!$A$2:$A$5000)-ROW(装备词条列表!$A$2)+1), 3), 4)*CHOOSE(MATCH($C$1,$AK$1:$AK$3,0),1,0.5,0)
   +OFFSET(装备词条列表!$A$1, SMALL(IF(装备词条列表!$A$2:$A$5000=AT25, ROW(装备词条列表!$A$2:$A$5000)-ROW(装备词条列表!$A$2)+1), 3), 5)*CHOOSE(MATCH($C$1,$AK$1:$AK$3,0),0,0.5,1))</f>
        <v>#N/A</v>
      </c>
      <c r="BA25" s="25" t="e">
        <f t="shared" ca="1" si="16"/>
        <v>#N/A</v>
      </c>
    </row>
    <row r="26" spans="2:53" ht="14.5" thickBot="1">
      <c r="B26" s="36" t="str">
        <f>B16</f>
        <v>项链</v>
      </c>
      <c r="C26" s="104" t="s">
        <v>3557</v>
      </c>
      <c r="D26" s="124">
        <v>0</v>
      </c>
      <c r="E26" s="69"/>
      <c r="F26" s="100" t="e">
        <f t="shared" ca="1" si="17"/>
        <v>#N/A</v>
      </c>
      <c r="G26" s="108"/>
      <c r="H26" s="69"/>
      <c r="I26" s="69"/>
      <c r="J26" s="167" t="e">
        <f ca="1">INDEX(装备词条列表!$K$2:$K$4745,MATCH(AL26,装备词条列表!$A$2:$A$4745,0))</f>
        <v>#N/A</v>
      </c>
      <c r="L26" s="36" t="str">
        <f>L16</f>
        <v>智慧手套</v>
      </c>
      <c r="M26" s="104" t="s">
        <v>3557</v>
      </c>
      <c r="N26" s="124">
        <v>0</v>
      </c>
      <c r="O26" s="69"/>
      <c r="P26" s="170" t="e">
        <f t="shared" ca="1" si="13"/>
        <v>#N/A</v>
      </c>
      <c r="Q26" s="69"/>
      <c r="R26" s="69"/>
      <c r="S26" s="69"/>
      <c r="T26" s="167" t="e">
        <f ca="1">INDEX(装备词条列表!$K$2:$K$4745,MATCH(AT26,装备词条列表!$A$2:$A$4745,0))</f>
        <v>#N/A</v>
      </c>
      <c r="AL26" s="25" t="e">
        <f t="array" aca="1" ref="AL26" ca="1">OFFSET(装备词条列表!$A$2, MATCH(1, (装备词条列表!$I$2:$I$5000=B26)*(装备词条列表!$J$2:$J$5000=C26)*(装备词条列表!$C$2:$C$5000=E26), 0)-1, 0)</f>
        <v>#N/A</v>
      </c>
      <c r="AM26" s="25" t="str">
        <f t="array" aca="1" ref="AM26" ca="1">OFFSET(装备词条列表!$C$2, MATCH(B26&amp;C26&amp;D26, 装备词条列表!$L$2:$L$5062, 0)-1, 0, COUNTIF(装备词条列表!$L$2:$L$5062, B26&amp;C26&amp;D26), 1)</f>
        <v>+(25–35)% 火焰抗性</v>
      </c>
      <c r="AN26" s="25" t="e">
        <f t="array" aca="1" ref="AN26" ca="1">IF(OFFSET(装备词条列表!$A$1, SMALL(IF(装备词条列表!$A$2:$A$5000=AL26, ROW(装备词条列表!$A$2:$A$5000)-ROW(装备词条列表!$A$2)+1), 1), 5)="",
    OFFSET(装备词条列表!$A$1, SMALL(IF(装备词条列表!$A$2:$A$5000=AL26, ROW(装备词条列表!$A$2:$A$5000)-ROW(装备词条列表!$A$2)+1), 1), 4),
    OFFSET(装备词条列表!$A$1, SMALL(IF(装备词条列表!$A$2:$A$5000=AL26, ROW(装备词条列表!$A$2:$A$5000)-ROW(装备词条列表!$A$2)+1), 1), 4)*CHOOSE(MATCH($C$1,$AK$1:$AK$3,0),1,0.5,0)
   +OFFSET(装备词条列表!$A$1, SMALL(IF(装备词条列表!$A$2:$A$5000=AL26, ROW(装备词条列表!$A$2:$A$5000)-ROW(装备词条列表!$A$2)+1), 1), 5)*CHOOSE(MATCH($C$1,$AK$1:$AK$3,0),0,0.5,1))</f>
        <v>#N/A</v>
      </c>
      <c r="AO26" s="25" t="e">
        <f t="shared" ca="1" si="10"/>
        <v>#N/A</v>
      </c>
      <c r="AP26" s="25" t="e">
        <f t="array" aca="1" ref="AP26" ca="1">IF(OFFSET(装备词条列表!$A$1, SMALL(IF(装备词条列表!$A$2:$A$5000=AL26, ROW(装备词条列表!$A$2:$A$5000)-ROW(装备词条列表!$A$2)+1), 2), 5)="",
    OFFSET(装备词条列表!$A$1, SMALL(IF(装备词条列表!$A$2:$A$5000=AL26, ROW(装备词条列表!$A$2:$A$5000)-ROW(装备词条列表!$A$2)+1), 2), 4),
    OFFSET(装备词条列表!$A$1, SMALL(IF(装备词条列表!$A$2:$A$5000=AL26, ROW(装备词条列表!$A$2:$A$5000)-ROW(装备词条列表!$A$2)+1), 2), 4)*CHOOSE(MATCH($C$1,$AK$1:$AK$3,0),1,0.5,0)
   +OFFSET(装备词条列表!$A$1, SMALL(IF(装备词条列表!$A$2:$A$5000=AL26, ROW(装备词条列表!$A$2:$A$5000)-ROW(装备词条列表!$A$2)+1), 2), 5)*CHOOSE(MATCH($C$1,$AK$1:$AK$3,0),0,0.5,1))</f>
        <v>#N/A</v>
      </c>
      <c r="AQ26" s="25" t="e">
        <f t="shared" ca="1" si="11"/>
        <v>#N/A</v>
      </c>
      <c r="AR26" s="25" t="e">
        <f t="array" aca="1" ref="AR26" ca="1">IF(OFFSET(装备词条列表!$A$1, SMALL(IF(装备词条列表!$A$2:$A$5000=AL26, ROW(装备词条列表!$A$2:$A$5000)-ROW(装备词条列表!$A$2)+1), 3), 5)="",
    OFFSET(装备词条列表!$A$1, SMALL(IF(装备词条列表!$A$2:$A$5000=AL26, ROW(装备词条列表!$A$2:$A$5000)-ROW(装备词条列表!$A$2)+1), 3), 4),
    OFFSET(装备词条列表!$A$1, SMALL(IF(装备词条列表!$A$2:$A$5000=AL26, ROW(装备词条列表!$A$2:$A$5000)-ROW(装备词条列表!$A$2)+1), 3), 4)*CHOOSE(MATCH($C$1,$AK$1:$AK$3,0),1,0.5,0)
   +OFFSET(装备词条列表!$A$1, SMALL(IF(装备词条列表!$A$2:$A$5000=AL26, ROW(装备词条列表!$A$2:$A$5000)-ROW(装备词条列表!$A$2)+1), 3), 5)*CHOOSE(MATCH($C$1,$AK$1:$AK$3,0),0,0.5,1))</f>
        <v>#N/A</v>
      </c>
      <c r="AS26" s="25" t="e">
        <f t="shared" ca="1" si="12"/>
        <v>#N/A</v>
      </c>
      <c r="AT26" s="25" t="e">
        <f t="array" aca="1" ref="AT26" ca="1">OFFSET(装备词条列表!$A$2, MATCH(1, (装备词条列表!$I$2:$I$5000=L26)*(装备词条列表!$J$2:$J$5000=M26)*(装备词条列表!$C$2:$C$5000=O26), 0)-1, 0)</f>
        <v>#N/A</v>
      </c>
      <c r="AU26" s="25" t="str">
        <f t="array" aca="1" ref="AU26" ca="1">OFFSET(装备词条列表!$C$2, MATCH(L26&amp;M26&amp;N26, 装备词条列表!$L$2:$L$5062, 0)-1, 0, COUNTIF(装备词条列表!$L$2:$L$5062, L26&amp;M26&amp;N26), 1)</f>
        <v>+(25–35)% 火焰抗性</v>
      </c>
      <c r="AV26" s="25" t="e">
        <f t="array" aca="1" ref="AV26" ca="1">IF(OFFSET(装备词条列表!$A$1, SMALL(IF(装备词条列表!$A$2:$A$5000=AT26, ROW(装备词条列表!$A$2:$A$5000)-ROW(装备词条列表!$A$2)+1), 1), 5)="",
    OFFSET(装备词条列表!$A$1, SMALL(IF(装备词条列表!$A$2:$A$5000=AT26, ROW(装备词条列表!$A$2:$A$5000)-ROW(装备词条列表!$A$2)+1), 1), 4),
    OFFSET(装备词条列表!$A$1, SMALL(IF(装备词条列表!$A$2:$A$5000=AT26, ROW(装备词条列表!$A$2:$A$5000)-ROW(装备词条列表!$A$2)+1), 1), 4)*CHOOSE(MATCH($C$1,$AK$1:$AK$3,0),1,0.5,0)
   +OFFSET(装备词条列表!$A$1, SMALL(IF(装备词条列表!$A$2:$A$5000=AT26, ROW(装备词条列表!$A$2:$A$5000)-ROW(装备词条列表!$A$2)+1), 1), 5)*CHOOSE(MATCH($C$1,$AK$1:$AK$3,0),0,0.5,1))</f>
        <v>#N/A</v>
      </c>
      <c r="AW26" s="25" t="e">
        <f t="shared" ca="1" si="14"/>
        <v>#N/A</v>
      </c>
      <c r="AX26" s="25" t="e">
        <f t="array" aca="1" ref="AX26" ca="1">IF(OFFSET(装备词条列表!$A$1, SMALL(IF(装备词条列表!$A$2:$A$5000=AT26, ROW(装备词条列表!$A$2:$A$5000)-ROW(装备词条列表!$A$2)+1), 2), 5)="",
    OFFSET(装备词条列表!$A$1, SMALL(IF(装备词条列表!$A$2:$A$5000=AT26, ROW(装备词条列表!$A$2:$A$5000)-ROW(装备词条列表!$A$2)+1), 2), 4),
    OFFSET(装备词条列表!$A$1, SMALL(IF(装备词条列表!$A$2:$A$5000=AT26, ROW(装备词条列表!$A$2:$A$5000)-ROW(装备词条列表!$A$2)+1), 2), 4)*CHOOSE(MATCH($C$1,$AK$1:$AK$3,0),1,0.5,0)
   +OFFSET(装备词条列表!$A$1, SMALL(IF(装备词条列表!$A$2:$A$5000=AT26, ROW(装备词条列表!$A$2:$A$5000)-ROW(装备词条列表!$A$2)+1), 2), 5)*CHOOSE(MATCH($C$1,$AK$1:$AK$3,0),0,0.5,1))</f>
        <v>#N/A</v>
      </c>
      <c r="AY26" s="25" t="e">
        <f t="shared" ca="1" si="15"/>
        <v>#N/A</v>
      </c>
      <c r="AZ26" s="25" t="e">
        <f t="array" aca="1" ref="AZ26" ca="1">IF(OFFSET(装备词条列表!$A$1, SMALL(IF(装备词条列表!$A$2:$A$5000=AT26, ROW(装备词条列表!$A$2:$A$5000)-ROW(装备词条列表!$A$2)+1), 3), 5)="",
    OFFSET(装备词条列表!$A$1, SMALL(IF(装备词条列表!$A$2:$A$5000=AT26, ROW(装备词条列表!$A$2:$A$5000)-ROW(装备词条列表!$A$2)+1), 3), 4),
    OFFSET(装备词条列表!$A$1, SMALL(IF(装备词条列表!$A$2:$A$5000=AT26, ROW(装备词条列表!$A$2:$A$5000)-ROW(装备词条列表!$A$2)+1), 3), 4)*CHOOSE(MATCH($C$1,$AK$1:$AK$3,0),1,0.5,0)
   +OFFSET(装备词条列表!$A$1, SMALL(IF(装备词条列表!$A$2:$A$5000=AT26, ROW(装备词条列表!$A$2:$A$5000)-ROW(装备词条列表!$A$2)+1), 3), 5)*CHOOSE(MATCH($C$1,$AK$1:$AK$3,0),0,0.5,1))</f>
        <v>#N/A</v>
      </c>
      <c r="BA26" s="25" t="e">
        <f t="shared" ca="1" si="16"/>
        <v>#N/A</v>
      </c>
    </row>
    <row r="27" spans="2:53" ht="14.5" thickBot="1"/>
    <row r="28" spans="2:53" s="3" customFormat="1" ht="14.5" thickBot="1">
      <c r="B28" s="87" t="s">
        <v>3574</v>
      </c>
      <c r="C28" s="88" t="s">
        <v>1639</v>
      </c>
      <c r="D28" s="88" t="s">
        <v>1644</v>
      </c>
      <c r="E28" s="43" t="s">
        <v>3560</v>
      </c>
      <c r="F28" s="43" t="s">
        <v>1743</v>
      </c>
      <c r="G28" s="88" t="s">
        <v>4652</v>
      </c>
      <c r="H28" s="88" t="s">
        <v>4653</v>
      </c>
      <c r="I28" s="88" t="s">
        <v>4654</v>
      </c>
      <c r="J28" s="44" t="s">
        <v>3564</v>
      </c>
      <c r="L28" s="87" t="s">
        <v>3669</v>
      </c>
      <c r="M28" s="88" t="s">
        <v>3670</v>
      </c>
      <c r="N28" s="88" t="s">
        <v>3671</v>
      </c>
      <c r="O28" s="88" t="s">
        <v>3560</v>
      </c>
      <c r="P28" s="88" t="s">
        <v>1743</v>
      </c>
      <c r="Q28" s="43" t="s">
        <v>4652</v>
      </c>
      <c r="R28" s="43" t="s">
        <v>4653</v>
      </c>
      <c r="S28" s="43" t="s">
        <v>4654</v>
      </c>
      <c r="T28" s="89" t="s">
        <v>3564</v>
      </c>
      <c r="AL28" s="25" t="s">
        <v>1394</v>
      </c>
      <c r="AM28" s="25" t="s">
        <v>3563</v>
      </c>
      <c r="AN28" s="25" t="s">
        <v>3561</v>
      </c>
      <c r="AO28" s="25" t="s">
        <v>4010</v>
      </c>
      <c r="AP28" s="25"/>
      <c r="AQ28" s="25"/>
      <c r="AR28" s="25"/>
      <c r="AS28" s="25"/>
      <c r="AT28" s="25" t="s">
        <v>1394</v>
      </c>
      <c r="AU28" s="25" t="s">
        <v>3563</v>
      </c>
      <c r="AV28" s="25" t="s">
        <v>3561</v>
      </c>
      <c r="AW28" s="25" t="s">
        <v>3562</v>
      </c>
      <c r="AX28" s="25" t="s">
        <v>4010</v>
      </c>
    </row>
    <row r="29" spans="2:53" s="3" customFormat="1">
      <c r="B29" s="75" t="s">
        <v>274</v>
      </c>
      <c r="C29" s="102" t="s">
        <v>3603</v>
      </c>
      <c r="D29" s="105">
        <v>0</v>
      </c>
      <c r="E29" s="98"/>
      <c r="F29" s="114" t="e">
        <f t="shared" ref="F29:F32" ca="1" si="18">AN29</f>
        <v>#N/A</v>
      </c>
      <c r="G29" s="115"/>
      <c r="H29" s="98"/>
      <c r="I29" s="98"/>
      <c r="J29" s="165"/>
      <c r="L29" s="75" t="s">
        <v>2595</v>
      </c>
      <c r="M29" s="102" t="s">
        <v>3674</v>
      </c>
      <c r="N29" s="105">
        <v>0</v>
      </c>
      <c r="O29" s="98"/>
      <c r="P29" s="101" t="e">
        <f ca="1">AV29</f>
        <v>#N/A</v>
      </c>
      <c r="Q29" s="68"/>
      <c r="R29" s="68"/>
      <c r="S29" s="68"/>
      <c r="T29" s="165"/>
      <c r="AL29" s="25" t="e">
        <f t="array" aca="1" ref="AL29" ca="1">OFFSET(装备词条列表!$A$2, MATCH(1, (装备词条列表!$I$2:$I$5000=B29)*(装备词条列表!$J$2:$J$5000=C29)*(装备词条列表!$C$2:$C$5000=E29), 0)-1, 0)</f>
        <v>#N/A</v>
      </c>
      <c r="AM29" s="25" t="str">
        <f t="array" aca="1" ref="AM29" ca="1">OFFSET(装备词条列表!$C$2, MATCH(B29&amp;C29&amp;D29, 装备词条列表!$L$2:$L$5062, 0)-1, 0, COUNTIF(装备词条列表!$L$2:$L$5062, B29&amp;C29&amp;D29), 1)</f>
        <v>最大生命</v>
      </c>
      <c r="AN29" s="25" t="e">
        <f t="array" aca="1" ref="AN29" ca="1">IF(OFFSET(装备词条列表!$A$1, SMALL(IF(装备词条列表!$A$2:$A$5000=AL29, ROW(装备词条列表!$A$2:$A$5000)-ROW(装备词条列表!$A$2)+1), 1), 5)="",
    OFFSET(装备词条列表!$A$1, SMALL(IF(装备词条列表!$A$2:$A$5000=AL29, ROW(装备词条列表!$A$2:$A$5000)-ROW(装备词条列表!$A$2)+1), 1), 4),
    OFFSET(装备词条列表!$A$1, SMALL(IF(装备词条列表!$A$2:$A$5000=AL29, ROW(装备词条列表!$A$2:$A$5000)-ROW(装备词条列表!$A$2)+1), 1), 4)*CHOOSE(MATCH($C$1,$AK$1:$AK$3,0),1,0.5,0)
   +OFFSET(装备词条列表!$A$1, SMALL(IF(装备词条列表!$A$2:$A$5000=AL29, ROW(装备词条列表!$A$2:$A$5000)-ROW(装备词条列表!$A$2)+1), 1), 5)*CHOOSE(MATCH($C$1,$AK$1:$AK$3,0),0,0.5,1))</f>
        <v>#N/A</v>
      </c>
      <c r="AO29" s="25" t="e">
        <f t="shared" ref="AO29:AO39" ca="1" si="19">IF(G29&lt;&gt;"",G29,AN29)</f>
        <v>#N/A</v>
      </c>
      <c r="AP29" s="25" t="e">
        <f t="array" aca="1" ref="AP29" ca="1">IF(OFFSET(装备词条列表!$A$1, SMALL(IF(装备词条列表!$A$2:$A$5000=AL29, ROW(装备词条列表!$A$2:$A$5000)-ROW(装备词条列表!$A$2)+1), 2), 5)="",
    OFFSET(装备词条列表!$A$1, SMALL(IF(装备词条列表!$A$2:$A$5000=AL29, ROW(装备词条列表!$A$2:$A$5000)-ROW(装备词条列表!$A$2)+1), 2), 4),
    OFFSET(装备词条列表!$A$1, SMALL(IF(装备词条列表!$A$2:$A$5000=AL29, ROW(装备词条列表!$A$2:$A$5000)-ROW(装备词条列表!$A$2)+1), 2), 4)*CHOOSE(MATCH($C$1,$AK$1:$AK$3,0),1,0.5,0)
   +OFFSET(装备词条列表!$A$1, SMALL(IF(装备词条列表!$A$2:$A$5000=AL29, ROW(装备词条列表!$A$2:$A$5000)-ROW(装备词条列表!$A$2)+1), 2), 5)*CHOOSE(MATCH($C$1,$AK$1:$AK$3,0),0,0.5,1))</f>
        <v>#N/A</v>
      </c>
      <c r="AQ29" s="25" t="e">
        <f t="shared" ref="AQ29:AQ39" ca="1" si="20">IF(H29&lt;&gt;"",H29,AP29)</f>
        <v>#N/A</v>
      </c>
      <c r="AR29" s="25" t="e">
        <f t="array" aca="1" ref="AR29" ca="1">IF(OFFSET(装备词条列表!$A$1, SMALL(IF(装备词条列表!$A$2:$A$5000=AL29, ROW(装备词条列表!$A$2:$A$5000)-ROW(装备词条列表!$A$2)+1), 3), 5)="",
    OFFSET(装备词条列表!$A$1, SMALL(IF(装备词条列表!$A$2:$A$5000=AL29, ROW(装备词条列表!$A$2:$A$5000)-ROW(装备词条列表!$A$2)+1), 3), 4),
    OFFSET(装备词条列表!$A$1, SMALL(IF(装备词条列表!$A$2:$A$5000=AL29, ROW(装备词条列表!$A$2:$A$5000)-ROW(装备词条列表!$A$2)+1), 3), 4)*CHOOSE(MATCH($C$1,$AK$1:$AK$3,0),1,0.5,0)
   +OFFSET(装备词条列表!$A$1, SMALL(IF(装备词条列表!$A$2:$A$5000=AL29, ROW(装备词条列表!$A$2:$A$5000)-ROW(装备词条列表!$A$2)+1), 3), 5)*CHOOSE(MATCH($C$1,$AK$1:$AK$3,0),0,0.5,1))</f>
        <v>#N/A</v>
      </c>
      <c r="AS29" s="25" t="e">
        <f t="shared" ref="AS29:AS39" ca="1" si="21">IF(I29&lt;&gt;"",I29,AR29)</f>
        <v>#N/A</v>
      </c>
      <c r="AT29" s="25" t="e">
        <f t="array" aca="1" ref="AT29" ca="1">OFFSET(装备词条列表!$A$2, MATCH(1, (装备词条列表!$I$2:$I$5000=L29)*(装备词条列表!$J$2:$J$5000=M29)*(装备词条列表!$C$2:$C$5000=O29), 0)-1, 0)</f>
        <v>#N/A</v>
      </c>
      <c r="AU29" s="25" t="str">
        <f t="array" aca="1" ref="AU29" ca="1">OFFSET(装备词条列表!$C$2, MATCH(L29&amp;M29&amp;N29, 装备词条列表!$L$2:$L$5062, 0)-1, 0, COUNTIF(装备词条列表!$L$2:$L$5062, L29&amp;M29&amp;N29), 1)</f>
        <v>该装备护甲值</v>
      </c>
      <c r="AV29" s="25" t="e">
        <f t="array" aca="1" ref="AV29" ca="1">IF(OFFSET(装备词条列表!$A$1, SMALL(IF(装备词条列表!$A$2:$A$5000=AT29, ROW(装备词条列表!$A$2:$A$5000)-ROW(装备词条列表!$A$2)+1), 1), 5)="",
    OFFSET(装备词条列表!$A$1, SMALL(IF(装备词条列表!$A$2:$A$5000=AT29, ROW(装备词条列表!$A$2:$A$5000)-ROW(装备词条列表!$A$2)+1), 1), 4),
    OFFSET(装备词条列表!$A$1, SMALL(IF(装备词条列表!$A$2:$A$5000=AT29, ROW(装备词条列表!$A$2:$A$5000)-ROW(装备词条列表!$A$2)+1), 1), 4)*CHOOSE(MATCH($C$1,$AK$1:$AK$3,0),1,0.5,0)
   +OFFSET(装备词条列表!$A$1, SMALL(IF(装备词条列表!$A$2:$A$5000=AT29, ROW(装备词条列表!$A$2:$A$5000)-ROW(装备词条列表!$A$2)+1), 1), 5)*CHOOSE(MATCH($C$1,$AK$1:$AK$3,0),0,0.5,1))</f>
        <v>#N/A</v>
      </c>
      <c r="AW29" s="25" t="e">
        <f ca="1">IF(Q29&lt;&gt;"",Q29,AV29)</f>
        <v>#N/A</v>
      </c>
      <c r="AX29" s="25" t="e">
        <f t="array" aca="1" ref="AX29" ca="1">IF(OFFSET(装备词条列表!$A$1, SMALL(IF(装备词条列表!$A$2:$A$5000=AT29, ROW(装备词条列表!$A$2:$A$5000)-ROW(装备词条列表!$A$2)+1), 2), 5)="",
    OFFSET(装备词条列表!$A$1, SMALL(IF(装备词条列表!$A$2:$A$5000=AT29, ROW(装备词条列表!$A$2:$A$5000)-ROW(装备词条列表!$A$2)+1), 2), 4),
    OFFSET(装备词条列表!$A$1, SMALL(IF(装备词条列表!$A$2:$A$5000=AT29, ROW(装备词条列表!$A$2:$A$5000)-ROW(装备词条列表!$A$2)+1), 2), 4)*CHOOSE(MATCH($C$1,$AK$1:$AK$3,0),1,0.5,0)
   +OFFSET(装备词条列表!$A$1, SMALL(IF(装备词条列表!$A$2:$A$5000=AT29, ROW(装备词条列表!$A$2:$A$5000)-ROW(装备词条列表!$A$2)+1), 2), 5)*CHOOSE(MATCH($C$1,$AK$1:$AK$3,0),0,0.5,1))</f>
        <v>#N/A</v>
      </c>
      <c r="AY29" s="25" t="e">
        <f ca="1">IF(R29&lt;&gt;"",R29,AX29)</f>
        <v>#N/A</v>
      </c>
      <c r="AZ29" s="25" t="e">
        <f t="array" aca="1" ref="AZ29" ca="1">IF(OFFSET(装备词条列表!$A$1, SMALL(IF(装备词条列表!$A$2:$A$5000=AT29, ROW(装备词条列表!$A$2:$A$5000)-ROW(装备词条列表!$A$2)+1), 3), 5)="",
    OFFSET(装备词条列表!$A$1, SMALL(IF(装备词条列表!$A$2:$A$5000=AT29, ROW(装备词条列表!$A$2:$A$5000)-ROW(装备词条列表!$A$2)+1), 3), 4),
    OFFSET(装备词条列表!$A$1, SMALL(IF(装备词条列表!$A$2:$A$5000=AT29, ROW(装备词条列表!$A$2:$A$5000)-ROW(装备词条列表!$A$2)+1), 3), 4)*CHOOSE(MATCH($C$1,$AK$1:$AK$3,0),1,0.5,0)
   +OFFSET(装备词条列表!$A$1, SMALL(IF(装备词条列表!$A$2:$A$5000=AT29, ROW(装备词条列表!$A$2:$A$5000)-ROW(装备词条列表!$A$2)+1), 3), 5)*CHOOSE(MATCH($C$1,$AK$1:$AK$3,0),0,0.5,1))</f>
        <v>#N/A</v>
      </c>
      <c r="BA29" s="25" t="e">
        <f ca="1">IF(S29&lt;&gt;"",S29,AZ29)</f>
        <v>#N/A</v>
      </c>
    </row>
    <row r="30" spans="2:53" s="3" customFormat="1">
      <c r="B30" s="35" t="str">
        <f>B29</f>
        <v>腰带</v>
      </c>
      <c r="C30" s="103" t="s">
        <v>3572</v>
      </c>
      <c r="D30" s="106">
        <v>0</v>
      </c>
      <c r="E30" s="68"/>
      <c r="F30" s="99" t="e">
        <f t="shared" ca="1" si="18"/>
        <v>#N/A</v>
      </c>
      <c r="G30" s="116"/>
      <c r="H30" s="168"/>
      <c r="I30" s="168"/>
      <c r="J30" s="166"/>
      <c r="L30" s="35" t="str">
        <f>L29</f>
        <v>力量鞋子</v>
      </c>
      <c r="M30" s="103" t="s">
        <v>3675</v>
      </c>
      <c r="N30" s="106">
        <v>0</v>
      </c>
      <c r="O30" s="68"/>
      <c r="P30" s="101" t="e">
        <f t="shared" ref="P30:P39" ca="1" si="22">AV30</f>
        <v>#N/A</v>
      </c>
      <c r="Q30" s="68"/>
      <c r="R30" s="68"/>
      <c r="S30" s="68"/>
      <c r="T30" s="166"/>
      <c r="AL30" s="25" t="e">
        <f t="array" aca="1" ref="AL30" ca="1">OFFSET(装备词条列表!$A$2, MATCH(1, (装备词条列表!$I$2:$I$5000=B30)*(装备词条列表!$J$2:$J$5000=C30)*(装备词条列表!$C$2:$C$5000=E30), 0)-1, 0)</f>
        <v>#N/A</v>
      </c>
      <c r="AM30" s="25" t="e">
        <f t="array" aca="1" ref="AM30" ca="1">OFFSET(装备词条列表!$C$2, MATCH(B30&amp;C30&amp;D30, 装备词条列表!$L$2:$L$5062, 0)-1, 0, COUNTIF(装备词条列表!$L$2:$L$5062, B30&amp;C30&amp;D30), 1)</f>
        <v>#N/A</v>
      </c>
      <c r="AN30" s="25" t="e">
        <f t="array" aca="1" ref="AN30" ca="1">IF(OFFSET(装备词条列表!$A$1, SMALL(IF(装备词条列表!$A$2:$A$5000=AL30, ROW(装备词条列表!$A$2:$A$5000)-ROW(装备词条列表!$A$2)+1), 1), 5)="",
    OFFSET(装备词条列表!$A$1, SMALL(IF(装备词条列表!$A$2:$A$5000=AL30, ROW(装备词条列表!$A$2:$A$5000)-ROW(装备词条列表!$A$2)+1), 1), 4),
    OFFSET(装备词条列表!$A$1, SMALL(IF(装备词条列表!$A$2:$A$5000=AL30, ROW(装备词条列表!$A$2:$A$5000)-ROW(装备词条列表!$A$2)+1), 1), 4)*CHOOSE(MATCH($C$1,$AK$1:$AK$3,0),1,0.5,0)
   +OFFSET(装备词条列表!$A$1, SMALL(IF(装备词条列表!$A$2:$A$5000=AL30, ROW(装备词条列表!$A$2:$A$5000)-ROW(装备词条列表!$A$2)+1), 1), 5)*CHOOSE(MATCH($C$1,$AK$1:$AK$3,0),0,0.5,1))</f>
        <v>#N/A</v>
      </c>
      <c r="AO30" s="25" t="e">
        <f t="shared" ca="1" si="19"/>
        <v>#N/A</v>
      </c>
      <c r="AP30" s="25" t="e">
        <f t="array" aca="1" ref="AP30" ca="1">IF(OFFSET(装备词条列表!$A$1, SMALL(IF(装备词条列表!$A$2:$A$5000=AL30, ROW(装备词条列表!$A$2:$A$5000)-ROW(装备词条列表!$A$2)+1), 2), 5)="",
    OFFSET(装备词条列表!$A$1, SMALL(IF(装备词条列表!$A$2:$A$5000=AL30, ROW(装备词条列表!$A$2:$A$5000)-ROW(装备词条列表!$A$2)+1), 2), 4),
    OFFSET(装备词条列表!$A$1, SMALL(IF(装备词条列表!$A$2:$A$5000=AL30, ROW(装备词条列表!$A$2:$A$5000)-ROW(装备词条列表!$A$2)+1), 2), 4)*CHOOSE(MATCH($C$1,$AK$1:$AK$3,0),1,0.5,0)
   +OFFSET(装备词条列表!$A$1, SMALL(IF(装备词条列表!$A$2:$A$5000=AL30, ROW(装备词条列表!$A$2:$A$5000)-ROW(装备词条列表!$A$2)+1), 2), 5)*CHOOSE(MATCH($C$1,$AK$1:$AK$3,0),0,0.5,1))</f>
        <v>#N/A</v>
      </c>
      <c r="AQ30" s="25" t="e">
        <f t="shared" ca="1" si="20"/>
        <v>#N/A</v>
      </c>
      <c r="AR30" s="25" t="e">
        <f t="array" aca="1" ref="AR30" ca="1">IF(OFFSET(装备词条列表!$A$1, SMALL(IF(装备词条列表!$A$2:$A$5000=AL30, ROW(装备词条列表!$A$2:$A$5000)-ROW(装备词条列表!$A$2)+1), 3), 5)="",
    OFFSET(装备词条列表!$A$1, SMALL(IF(装备词条列表!$A$2:$A$5000=AL30, ROW(装备词条列表!$A$2:$A$5000)-ROW(装备词条列表!$A$2)+1), 3), 4),
    OFFSET(装备词条列表!$A$1, SMALL(IF(装备词条列表!$A$2:$A$5000=AL30, ROW(装备词条列表!$A$2:$A$5000)-ROW(装备词条列表!$A$2)+1), 3), 4)*CHOOSE(MATCH($C$1,$AK$1:$AK$3,0),1,0.5,0)
   +OFFSET(装备词条列表!$A$1, SMALL(IF(装备词条列表!$A$2:$A$5000=AL30, ROW(装备词条列表!$A$2:$A$5000)-ROW(装备词条列表!$A$2)+1), 3), 5)*CHOOSE(MATCH($C$1,$AK$1:$AK$3,0),0,0.5,1))</f>
        <v>#N/A</v>
      </c>
      <c r="AS30" s="25" t="e">
        <f t="shared" ca="1" si="21"/>
        <v>#N/A</v>
      </c>
      <c r="AT30" s="25" t="e">
        <f t="array" aca="1" ref="AT30" ca="1">OFFSET(装备词条列表!$A$2, MATCH(1, (装备词条列表!$I$2:$I$5000=L30)*(装备词条列表!$J$2:$J$5000=M30)*(装备词条列表!$C$2:$C$5000=O30), 0)-1, 0)</f>
        <v>#N/A</v>
      </c>
      <c r="AU30" s="25" t="str">
        <f t="array" aca="1" ref="AU30" ca="1">OFFSET(装备词条列表!$C$2, MATCH(L30&amp;M30&amp;N30, 装备词条列表!$L$2:$L$5062, 0)-1, 0, COUNTIF(装备词条列表!$L$2:$L$5062, L30&amp;M30&amp;N30), 1)</f>
        <v>+(20–25)% 移动速度</v>
      </c>
      <c r="AV30" s="25" t="e">
        <f t="array" aca="1" ref="AV30" ca="1">IF(OFFSET(装备词条列表!$A$1, SMALL(IF(装备词条列表!$A$2:$A$5000=AT30, ROW(装备词条列表!$A$2:$A$5000)-ROW(装备词条列表!$A$2)+1), 1), 5)="",
    OFFSET(装备词条列表!$A$1, SMALL(IF(装备词条列表!$A$2:$A$5000=AT30, ROW(装备词条列表!$A$2:$A$5000)-ROW(装备词条列表!$A$2)+1), 1), 4),
    OFFSET(装备词条列表!$A$1, SMALL(IF(装备词条列表!$A$2:$A$5000=AT30, ROW(装备词条列表!$A$2:$A$5000)-ROW(装备词条列表!$A$2)+1), 1), 4)*CHOOSE(MATCH($C$1,$AK$1:$AK$3,0),1,0.5,0)
   +OFFSET(装备词条列表!$A$1, SMALL(IF(装备词条列表!$A$2:$A$5000=AT30, ROW(装备词条列表!$A$2:$A$5000)-ROW(装备词条列表!$A$2)+1), 1), 5)*CHOOSE(MATCH($C$1,$AK$1:$AK$3,0),0,0.5,1))</f>
        <v>#N/A</v>
      </c>
      <c r="AW30" s="25" t="e">
        <f t="shared" ref="AW30:AW39" ca="1" si="23">IF(Q30&lt;&gt;"",Q30,AV30)</f>
        <v>#N/A</v>
      </c>
      <c r="AX30" s="25" t="e">
        <f t="array" aca="1" ref="AX30" ca="1">IF(OFFSET(装备词条列表!$A$1, SMALL(IF(装备词条列表!$A$2:$A$5000=AT30, ROW(装备词条列表!$A$2:$A$5000)-ROW(装备词条列表!$A$2)+1), 2), 5)="",
    OFFSET(装备词条列表!$A$1, SMALL(IF(装备词条列表!$A$2:$A$5000=AT30, ROW(装备词条列表!$A$2:$A$5000)-ROW(装备词条列表!$A$2)+1), 2), 4),
    OFFSET(装备词条列表!$A$1, SMALL(IF(装备词条列表!$A$2:$A$5000=AT30, ROW(装备词条列表!$A$2:$A$5000)-ROW(装备词条列表!$A$2)+1), 2), 4)*CHOOSE(MATCH($C$1,$AK$1:$AK$3,0),1,0.5,0)
   +OFFSET(装备词条列表!$A$1, SMALL(IF(装备词条列表!$A$2:$A$5000=AT30, ROW(装备词条列表!$A$2:$A$5000)-ROW(装备词条列表!$A$2)+1), 2), 5)*CHOOSE(MATCH($C$1,$AK$1:$AK$3,0),0,0.5,1))</f>
        <v>#N/A</v>
      </c>
      <c r="AY30" s="25" t="e">
        <f t="shared" ref="AY30:AY39" ca="1" si="24">IF(R30&lt;&gt;"",R30,AX30)</f>
        <v>#N/A</v>
      </c>
      <c r="AZ30" s="25" t="e">
        <f t="array" aca="1" ref="AZ30" ca="1">IF(OFFSET(装备词条列表!$A$1, SMALL(IF(装备词条列表!$A$2:$A$5000=AT30, ROW(装备词条列表!$A$2:$A$5000)-ROW(装备词条列表!$A$2)+1), 3), 5)="",
    OFFSET(装备词条列表!$A$1, SMALL(IF(装备词条列表!$A$2:$A$5000=AT30, ROW(装备词条列表!$A$2:$A$5000)-ROW(装备词条列表!$A$2)+1), 3), 4),
    OFFSET(装备词条列表!$A$1, SMALL(IF(装备词条列表!$A$2:$A$5000=AT30, ROW(装备词条列表!$A$2:$A$5000)-ROW(装备词条列表!$A$2)+1), 3), 4)*CHOOSE(MATCH($C$1,$AK$1:$AK$3,0),1,0.5,0)
   +OFFSET(装备词条列表!$A$1, SMALL(IF(装备词条列表!$A$2:$A$5000=AT30, ROW(装备词条列表!$A$2:$A$5000)-ROW(装备词条列表!$A$2)+1), 3), 5)*CHOOSE(MATCH($C$1,$AK$1:$AK$3,0),0,0.5,1))</f>
        <v>#N/A</v>
      </c>
      <c r="BA30" s="25" t="e">
        <f t="shared" ref="BA30:BA39" ca="1" si="25">IF(S30&lt;&gt;"",S30,AZ30)</f>
        <v>#N/A</v>
      </c>
    </row>
    <row r="31" spans="2:53" s="3" customFormat="1">
      <c r="B31" s="35" t="str">
        <f>B29</f>
        <v>腰带</v>
      </c>
      <c r="C31" s="103" t="s">
        <v>3572</v>
      </c>
      <c r="D31" s="106">
        <v>0</v>
      </c>
      <c r="E31" s="68"/>
      <c r="F31" s="99" t="e">
        <f t="shared" ca="1" si="18"/>
        <v>#N/A</v>
      </c>
      <c r="G31" s="107"/>
      <c r="H31" s="68"/>
      <c r="I31" s="68"/>
      <c r="J31" s="166"/>
      <c r="L31" s="35" t="str">
        <f>L29</f>
        <v>力量鞋子</v>
      </c>
      <c r="M31" s="103" t="s">
        <v>3676</v>
      </c>
      <c r="N31" s="106">
        <v>0</v>
      </c>
      <c r="O31" s="68"/>
      <c r="P31" s="101" t="e">
        <f t="shared" ca="1" si="22"/>
        <v>#N/A</v>
      </c>
      <c r="Q31" s="68"/>
      <c r="R31" s="68"/>
      <c r="S31" s="68"/>
      <c r="T31" s="166"/>
      <c r="AL31" s="25" t="e">
        <f t="array" aca="1" ref="AL31" ca="1">OFFSET(装备词条列表!$A$2, MATCH(1, (装备词条列表!$I$2:$I$5000=B31)*(装备词条列表!$J$2:$J$5000=C31)*(装备词条列表!$C$2:$C$5000=E31), 0)-1, 0)</f>
        <v>#N/A</v>
      </c>
      <c r="AM31" s="25" t="e">
        <f t="array" aca="1" ref="AM31" ca="1">OFFSET(装备词条列表!$C$2, MATCH(B31&amp;C31&amp;D31, 装备词条列表!$L$2:$L$5062, 0)-1, 0, COUNTIF(装备词条列表!$L$2:$L$5062, B31&amp;C31&amp;D31), 1)</f>
        <v>#N/A</v>
      </c>
      <c r="AN31" s="25" t="e">
        <f t="array" aca="1" ref="AN31" ca="1">IF(OFFSET(装备词条列表!$A$1, SMALL(IF(装备词条列表!$A$2:$A$5000=AL31, ROW(装备词条列表!$A$2:$A$5000)-ROW(装备词条列表!$A$2)+1), 1), 5)="",
    OFFSET(装备词条列表!$A$1, SMALL(IF(装备词条列表!$A$2:$A$5000=AL31, ROW(装备词条列表!$A$2:$A$5000)-ROW(装备词条列表!$A$2)+1), 1), 4),
    OFFSET(装备词条列表!$A$1, SMALL(IF(装备词条列表!$A$2:$A$5000=AL31, ROW(装备词条列表!$A$2:$A$5000)-ROW(装备词条列表!$A$2)+1), 1), 4)*CHOOSE(MATCH($C$1,$AK$1:$AK$3,0),1,0.5,0)
   +OFFSET(装备词条列表!$A$1, SMALL(IF(装备词条列表!$A$2:$A$5000=AL31, ROW(装备词条列表!$A$2:$A$5000)-ROW(装备词条列表!$A$2)+1), 1), 5)*CHOOSE(MATCH($C$1,$AK$1:$AK$3,0),0,0.5,1))</f>
        <v>#N/A</v>
      </c>
      <c r="AO31" s="25" t="e">
        <f t="shared" ca="1" si="19"/>
        <v>#N/A</v>
      </c>
      <c r="AP31" s="25" t="e">
        <f t="array" aca="1" ref="AP31" ca="1">IF(OFFSET(装备词条列表!$A$1, SMALL(IF(装备词条列表!$A$2:$A$5000=AL31, ROW(装备词条列表!$A$2:$A$5000)-ROW(装备词条列表!$A$2)+1), 2), 5)="",
    OFFSET(装备词条列表!$A$1, SMALL(IF(装备词条列表!$A$2:$A$5000=AL31, ROW(装备词条列表!$A$2:$A$5000)-ROW(装备词条列表!$A$2)+1), 2), 4),
    OFFSET(装备词条列表!$A$1, SMALL(IF(装备词条列表!$A$2:$A$5000=AL31, ROW(装备词条列表!$A$2:$A$5000)-ROW(装备词条列表!$A$2)+1), 2), 4)*CHOOSE(MATCH($C$1,$AK$1:$AK$3,0),1,0.5,0)
   +OFFSET(装备词条列表!$A$1, SMALL(IF(装备词条列表!$A$2:$A$5000=AL31, ROW(装备词条列表!$A$2:$A$5000)-ROW(装备词条列表!$A$2)+1), 2), 5)*CHOOSE(MATCH($C$1,$AK$1:$AK$3,0),0,0.5,1))</f>
        <v>#N/A</v>
      </c>
      <c r="AQ31" s="25" t="e">
        <f t="shared" ca="1" si="20"/>
        <v>#N/A</v>
      </c>
      <c r="AR31" s="25" t="e">
        <f t="array" aca="1" ref="AR31" ca="1">IF(OFFSET(装备词条列表!$A$1, SMALL(IF(装备词条列表!$A$2:$A$5000=AL31, ROW(装备词条列表!$A$2:$A$5000)-ROW(装备词条列表!$A$2)+1), 3), 5)="",
    OFFSET(装备词条列表!$A$1, SMALL(IF(装备词条列表!$A$2:$A$5000=AL31, ROW(装备词条列表!$A$2:$A$5000)-ROW(装备词条列表!$A$2)+1), 3), 4),
    OFFSET(装备词条列表!$A$1, SMALL(IF(装备词条列表!$A$2:$A$5000=AL31, ROW(装备词条列表!$A$2:$A$5000)-ROW(装备词条列表!$A$2)+1), 3), 4)*CHOOSE(MATCH($C$1,$AK$1:$AK$3,0),1,0.5,0)
   +OFFSET(装备词条列表!$A$1, SMALL(IF(装备词条列表!$A$2:$A$5000=AL31, ROW(装备词条列表!$A$2:$A$5000)-ROW(装备词条列表!$A$2)+1), 3), 5)*CHOOSE(MATCH($C$1,$AK$1:$AK$3,0),0,0.5,1))</f>
        <v>#N/A</v>
      </c>
      <c r="AS31" s="25" t="e">
        <f t="shared" ca="1" si="21"/>
        <v>#N/A</v>
      </c>
      <c r="AT31" s="25" t="e">
        <f t="array" aca="1" ref="AT31" ca="1">OFFSET(装备词条列表!$A$2, MATCH(1, (装备词条列表!$I$2:$I$5000=L31)*(装备词条列表!$J$2:$J$5000=M31)*(装备词条列表!$C$2:$C$5000=O31), 0)-1, 0)</f>
        <v>#N/A</v>
      </c>
      <c r="AU31" s="25" t="str">
        <f t="array" aca="1" ref="AU31" ca="1">OFFSET(装备词条列表!$C$2, MATCH(L31&amp;M31&amp;N31, 装备词条列表!$L$2:$L$5062, 0)-1, 0, COUNTIF(装备词条列表!$L$2:$L$5062, L31&amp;M31&amp;N31), 1)</f>
        <v>+(20–25)% 移动速度</v>
      </c>
      <c r="AV31" s="25" t="e">
        <f t="array" aca="1" ref="AV31" ca="1">IF(OFFSET(装备词条列表!$A$1, SMALL(IF(装备词条列表!$A$2:$A$5000=AT31, ROW(装备词条列表!$A$2:$A$5000)-ROW(装备词条列表!$A$2)+1), 1), 5)="",
    OFFSET(装备词条列表!$A$1, SMALL(IF(装备词条列表!$A$2:$A$5000=AT31, ROW(装备词条列表!$A$2:$A$5000)-ROW(装备词条列表!$A$2)+1), 1), 4),
    OFFSET(装备词条列表!$A$1, SMALL(IF(装备词条列表!$A$2:$A$5000=AT31, ROW(装备词条列表!$A$2:$A$5000)-ROW(装备词条列表!$A$2)+1), 1), 4)*CHOOSE(MATCH($C$1,$AK$1:$AK$3,0),1,0.5,0)
   +OFFSET(装备词条列表!$A$1, SMALL(IF(装备词条列表!$A$2:$A$5000=AT31, ROW(装备词条列表!$A$2:$A$5000)-ROW(装备词条列表!$A$2)+1), 1), 5)*CHOOSE(MATCH($C$1,$AK$1:$AK$3,0),0,0.5,1))</f>
        <v>#N/A</v>
      </c>
      <c r="AW31" s="25" t="e">
        <f t="shared" ca="1" si="23"/>
        <v>#N/A</v>
      </c>
      <c r="AX31" s="25" t="e">
        <f t="array" aca="1" ref="AX31" ca="1">IF(OFFSET(装备词条列表!$A$1, SMALL(IF(装备词条列表!$A$2:$A$5000=AT31, ROW(装备词条列表!$A$2:$A$5000)-ROW(装备词条列表!$A$2)+1), 2), 5)="",
    OFFSET(装备词条列表!$A$1, SMALL(IF(装备词条列表!$A$2:$A$5000=AT31, ROW(装备词条列表!$A$2:$A$5000)-ROW(装备词条列表!$A$2)+1), 2), 4),
    OFFSET(装备词条列表!$A$1, SMALL(IF(装备词条列表!$A$2:$A$5000=AT31, ROW(装备词条列表!$A$2:$A$5000)-ROW(装备词条列表!$A$2)+1), 2), 4)*CHOOSE(MATCH($C$1,$AK$1:$AK$3,0),1,0.5,0)
   +OFFSET(装备词条列表!$A$1, SMALL(IF(装备词条列表!$A$2:$A$5000=AT31, ROW(装备词条列表!$A$2:$A$5000)-ROW(装备词条列表!$A$2)+1), 2), 5)*CHOOSE(MATCH($C$1,$AK$1:$AK$3,0),0,0.5,1))</f>
        <v>#N/A</v>
      </c>
      <c r="AY31" s="25" t="e">
        <f t="shared" ca="1" si="24"/>
        <v>#N/A</v>
      </c>
      <c r="AZ31" s="25" t="e">
        <f t="array" aca="1" ref="AZ31" ca="1">IF(OFFSET(装备词条列表!$A$1, SMALL(IF(装备词条列表!$A$2:$A$5000=AT31, ROW(装备词条列表!$A$2:$A$5000)-ROW(装备词条列表!$A$2)+1), 3), 5)="",
    OFFSET(装备词条列表!$A$1, SMALL(IF(装备词条列表!$A$2:$A$5000=AT31, ROW(装备词条列表!$A$2:$A$5000)-ROW(装备词条列表!$A$2)+1), 3), 4),
    OFFSET(装备词条列表!$A$1, SMALL(IF(装备词条列表!$A$2:$A$5000=AT31, ROW(装备词条列表!$A$2:$A$5000)-ROW(装备词条列表!$A$2)+1), 3), 4)*CHOOSE(MATCH($C$1,$AK$1:$AK$3,0),1,0.5,0)
   +OFFSET(装备词条列表!$A$1, SMALL(IF(装备词条列表!$A$2:$A$5000=AT31, ROW(装备词条列表!$A$2:$A$5000)-ROW(装备词条列表!$A$2)+1), 3), 5)*CHOOSE(MATCH($C$1,$AK$1:$AK$3,0),0,0.5,1))</f>
        <v>#N/A</v>
      </c>
      <c r="BA31" s="25" t="e">
        <f t="shared" ca="1" si="25"/>
        <v>#N/A</v>
      </c>
    </row>
    <row r="32" spans="2:53" s="3" customFormat="1">
      <c r="B32" s="35" t="str">
        <f>B29</f>
        <v>腰带</v>
      </c>
      <c r="C32" s="103" t="s">
        <v>3552</v>
      </c>
      <c r="D32" s="106">
        <v>0</v>
      </c>
      <c r="E32" s="68"/>
      <c r="F32" s="99" t="e">
        <f t="shared" ca="1" si="18"/>
        <v>#N/A</v>
      </c>
      <c r="G32" s="107"/>
      <c r="H32" s="68"/>
      <c r="I32" s="68"/>
      <c r="J32" s="166"/>
      <c r="L32" s="35" t="str">
        <f>L29</f>
        <v>力量鞋子</v>
      </c>
      <c r="M32" s="103" t="s">
        <v>3677</v>
      </c>
      <c r="N32" s="106">
        <v>0</v>
      </c>
      <c r="O32" s="68"/>
      <c r="P32" s="101" t="e">
        <f t="shared" ca="1" si="22"/>
        <v>#N/A</v>
      </c>
      <c r="Q32" s="68"/>
      <c r="R32" s="68"/>
      <c r="S32" s="68"/>
      <c r="T32" s="166"/>
      <c r="AL32" s="25" t="e">
        <f t="array" aca="1" ref="AL32" ca="1">OFFSET(装备词条列表!$A$2, MATCH(1, (装备词条列表!$I$2:$I$5000=B32)*(装备词条列表!$J$2:$J$5000=C32)*(装备词条列表!$C$2:$C$5000=E32), 0)-1, 0)</f>
        <v>#N/A</v>
      </c>
      <c r="AM32" s="25" t="e">
        <f t="array" aca="1" ref="AM32" ca="1">OFFSET(装备词条列表!$C$2, MATCH(B32&amp;C32&amp;D32, 装备词条列表!$L$2:$L$5062, 0)-1, 0, COUNTIF(装备词条列表!$L$2:$L$5062, B32&amp;C32&amp;D32), 1)</f>
        <v>#N/A</v>
      </c>
      <c r="AN32" s="25" t="e">
        <f t="array" aca="1" ref="AN32" ca="1">IF(OFFSET(装备词条列表!$A$1, SMALL(IF(装备词条列表!$A$2:$A$5000=AL32, ROW(装备词条列表!$A$2:$A$5000)-ROW(装备词条列表!$A$2)+1), 1), 5)="",
    OFFSET(装备词条列表!$A$1, SMALL(IF(装备词条列表!$A$2:$A$5000=AL32, ROW(装备词条列表!$A$2:$A$5000)-ROW(装备词条列表!$A$2)+1), 1), 4),
    OFFSET(装备词条列表!$A$1, SMALL(IF(装备词条列表!$A$2:$A$5000=AL32, ROW(装备词条列表!$A$2:$A$5000)-ROW(装备词条列表!$A$2)+1), 1), 4)*CHOOSE(MATCH($C$1,$AK$1:$AK$3,0),1,0.5,0)
   +OFFSET(装备词条列表!$A$1, SMALL(IF(装备词条列表!$A$2:$A$5000=AL32, ROW(装备词条列表!$A$2:$A$5000)-ROW(装备词条列表!$A$2)+1), 1), 5)*CHOOSE(MATCH($C$1,$AK$1:$AK$3,0),0,0.5,1))</f>
        <v>#N/A</v>
      </c>
      <c r="AO32" s="25" t="e">
        <f t="shared" ca="1" si="19"/>
        <v>#N/A</v>
      </c>
      <c r="AP32" s="25" t="e">
        <f t="array" aca="1" ref="AP32" ca="1">IF(OFFSET(装备词条列表!$A$1, SMALL(IF(装备词条列表!$A$2:$A$5000=AL32, ROW(装备词条列表!$A$2:$A$5000)-ROW(装备词条列表!$A$2)+1), 2), 5)="",
    OFFSET(装备词条列表!$A$1, SMALL(IF(装备词条列表!$A$2:$A$5000=AL32, ROW(装备词条列表!$A$2:$A$5000)-ROW(装备词条列表!$A$2)+1), 2), 4),
    OFFSET(装备词条列表!$A$1, SMALL(IF(装备词条列表!$A$2:$A$5000=AL32, ROW(装备词条列表!$A$2:$A$5000)-ROW(装备词条列表!$A$2)+1), 2), 4)*CHOOSE(MATCH($C$1,$AK$1:$AK$3,0),1,0.5,0)
   +OFFSET(装备词条列表!$A$1, SMALL(IF(装备词条列表!$A$2:$A$5000=AL32, ROW(装备词条列表!$A$2:$A$5000)-ROW(装备词条列表!$A$2)+1), 2), 5)*CHOOSE(MATCH($C$1,$AK$1:$AK$3,0),0,0.5,1))</f>
        <v>#N/A</v>
      </c>
      <c r="AQ32" s="25" t="e">
        <f t="shared" ca="1" si="20"/>
        <v>#N/A</v>
      </c>
      <c r="AR32" s="25" t="e">
        <f t="array" aca="1" ref="AR32" ca="1">IF(OFFSET(装备词条列表!$A$1, SMALL(IF(装备词条列表!$A$2:$A$5000=AL32, ROW(装备词条列表!$A$2:$A$5000)-ROW(装备词条列表!$A$2)+1), 3), 5)="",
    OFFSET(装备词条列表!$A$1, SMALL(IF(装备词条列表!$A$2:$A$5000=AL32, ROW(装备词条列表!$A$2:$A$5000)-ROW(装备词条列表!$A$2)+1), 3), 4),
    OFFSET(装备词条列表!$A$1, SMALL(IF(装备词条列表!$A$2:$A$5000=AL32, ROW(装备词条列表!$A$2:$A$5000)-ROW(装备词条列表!$A$2)+1), 3), 4)*CHOOSE(MATCH($C$1,$AK$1:$AK$3,0),1,0.5,0)
   +OFFSET(装备词条列表!$A$1, SMALL(IF(装备词条列表!$A$2:$A$5000=AL32, ROW(装备词条列表!$A$2:$A$5000)-ROW(装备词条列表!$A$2)+1), 3), 5)*CHOOSE(MATCH($C$1,$AK$1:$AK$3,0),0,0.5,1))</f>
        <v>#N/A</v>
      </c>
      <c r="AS32" s="25" t="e">
        <f t="shared" ca="1" si="21"/>
        <v>#N/A</v>
      </c>
      <c r="AT32" s="25" t="e">
        <f t="array" aca="1" ref="AT32" ca="1">OFFSET(装备词条列表!$A$2, MATCH(1, (装备词条列表!$I$2:$I$5000=L32)*(装备词条列表!$J$2:$J$5000=M32)*(装备词条列表!$C$2:$C$5000=O32), 0)-1, 0)</f>
        <v>#N/A</v>
      </c>
      <c r="AU32" s="25" t="str">
        <f t="array" aca="1" ref="AU32" ca="1">OFFSET(装备词条列表!$C$2, MATCH(L32&amp;M32&amp;N32, 装备词条列表!$L$2:$L$5062, 0)-1, 0, COUNTIF(装备词条列表!$L$2:$L$5062, L32&amp;M32&amp;N32), 1)</f>
        <v>+(20–25)% 移动速度</v>
      </c>
      <c r="AV32" s="25" t="e">
        <f t="array" aca="1" ref="AV32" ca="1">IF(OFFSET(装备词条列表!$A$1, SMALL(IF(装备词条列表!$A$2:$A$5000=AT32, ROW(装备词条列表!$A$2:$A$5000)-ROW(装备词条列表!$A$2)+1), 1), 5)="",
    OFFSET(装备词条列表!$A$1, SMALL(IF(装备词条列表!$A$2:$A$5000=AT32, ROW(装备词条列表!$A$2:$A$5000)-ROW(装备词条列表!$A$2)+1), 1), 4),
    OFFSET(装备词条列表!$A$1, SMALL(IF(装备词条列表!$A$2:$A$5000=AT32, ROW(装备词条列表!$A$2:$A$5000)-ROW(装备词条列表!$A$2)+1), 1), 4)*CHOOSE(MATCH($C$1,$AK$1:$AK$3,0),1,0.5,0)
   +OFFSET(装备词条列表!$A$1, SMALL(IF(装备词条列表!$A$2:$A$5000=AT32, ROW(装备词条列表!$A$2:$A$5000)-ROW(装备词条列表!$A$2)+1), 1), 5)*CHOOSE(MATCH($C$1,$AK$1:$AK$3,0),0,0.5,1))</f>
        <v>#N/A</v>
      </c>
      <c r="AW32" s="25" t="e">
        <f t="shared" ca="1" si="23"/>
        <v>#N/A</v>
      </c>
      <c r="AX32" s="25" t="e">
        <f t="array" aca="1" ref="AX32" ca="1">IF(OFFSET(装备词条列表!$A$1, SMALL(IF(装备词条列表!$A$2:$A$5000=AT32, ROW(装备词条列表!$A$2:$A$5000)-ROW(装备词条列表!$A$2)+1), 2), 5)="",
    OFFSET(装备词条列表!$A$1, SMALL(IF(装备词条列表!$A$2:$A$5000=AT32, ROW(装备词条列表!$A$2:$A$5000)-ROW(装备词条列表!$A$2)+1), 2), 4),
    OFFSET(装备词条列表!$A$1, SMALL(IF(装备词条列表!$A$2:$A$5000=AT32, ROW(装备词条列表!$A$2:$A$5000)-ROW(装备词条列表!$A$2)+1), 2), 4)*CHOOSE(MATCH($C$1,$AK$1:$AK$3,0),1,0.5,0)
   +OFFSET(装备词条列表!$A$1, SMALL(IF(装备词条列表!$A$2:$A$5000=AT32, ROW(装备词条列表!$A$2:$A$5000)-ROW(装备词条列表!$A$2)+1), 2), 5)*CHOOSE(MATCH($C$1,$AK$1:$AK$3,0),0,0.5,1))</f>
        <v>#N/A</v>
      </c>
      <c r="AY32" s="25" t="e">
        <f t="shared" ca="1" si="24"/>
        <v>#N/A</v>
      </c>
      <c r="AZ32" s="25" t="e">
        <f t="array" aca="1" ref="AZ32" ca="1">IF(OFFSET(装备词条列表!$A$1, SMALL(IF(装备词条列表!$A$2:$A$5000=AT32, ROW(装备词条列表!$A$2:$A$5000)-ROW(装备词条列表!$A$2)+1), 3), 5)="",
    OFFSET(装备词条列表!$A$1, SMALL(IF(装备词条列表!$A$2:$A$5000=AT32, ROW(装备词条列表!$A$2:$A$5000)-ROW(装备词条列表!$A$2)+1), 3), 4),
    OFFSET(装备词条列表!$A$1, SMALL(IF(装备词条列表!$A$2:$A$5000=AT32, ROW(装备词条列表!$A$2:$A$5000)-ROW(装备词条列表!$A$2)+1), 3), 4)*CHOOSE(MATCH($C$1,$AK$1:$AK$3,0),1,0.5,0)
   +OFFSET(装备词条列表!$A$1, SMALL(IF(装备词条列表!$A$2:$A$5000=AT32, ROW(装备词条列表!$A$2:$A$5000)-ROW(装备词条列表!$A$2)+1), 3), 5)*CHOOSE(MATCH($C$1,$AK$1:$AK$3,0),0,0.5,1))</f>
        <v>#N/A</v>
      </c>
      <c r="BA32" s="25" t="e">
        <f t="shared" ca="1" si="25"/>
        <v>#N/A</v>
      </c>
    </row>
    <row r="33" spans="2:53" s="3" customFormat="1">
      <c r="B33" s="35" t="str">
        <f>B29</f>
        <v>腰带</v>
      </c>
      <c r="C33" s="103" t="s">
        <v>3553</v>
      </c>
      <c r="D33" s="106">
        <v>0</v>
      </c>
      <c r="E33" s="68"/>
      <c r="F33" s="99"/>
      <c r="G33" s="107"/>
      <c r="H33" s="68"/>
      <c r="I33" s="68"/>
      <c r="J33" s="166"/>
      <c r="L33" s="35" t="str">
        <f>L29</f>
        <v>力量鞋子</v>
      </c>
      <c r="M33" s="103" t="s">
        <v>3678</v>
      </c>
      <c r="N33" s="106">
        <v>0</v>
      </c>
      <c r="O33" s="68"/>
      <c r="P33" s="101" t="e">
        <f t="shared" ca="1" si="22"/>
        <v>#N/A</v>
      </c>
      <c r="Q33" s="68"/>
      <c r="R33" s="68"/>
      <c r="S33" s="68"/>
      <c r="T33" s="166"/>
      <c r="AL33" s="25" t="e">
        <f t="array" aca="1" ref="AL33" ca="1">OFFSET(装备词条列表!$A$2, MATCH(1, (装备词条列表!$I$2:$I$5000=B33)*(装备词条列表!$J$2:$J$5000=C33)*(装备词条列表!$C$2:$C$5000=E33), 0)-1, 0)</f>
        <v>#N/A</v>
      </c>
      <c r="AM33" s="25" t="e">
        <f t="array" aca="1" ref="AM33" ca="1">OFFSET(装备词条列表!$C$2, MATCH(B33&amp;C33&amp;D33, 装备词条列表!$L$2:$L$5062, 0)-1, 0, COUNTIF(装备词条列表!$L$2:$L$5062, B33&amp;C33&amp;D33), 1)</f>
        <v>#N/A</v>
      </c>
      <c r="AN33" s="25" t="e">
        <f t="array" aca="1" ref="AN33" ca="1">IF(OFFSET(装备词条列表!$A$1, SMALL(IF(装备词条列表!$A$2:$A$5000=AL33, ROW(装备词条列表!$A$2:$A$5000)-ROW(装备词条列表!$A$2)+1), 1), 5)="",
    OFFSET(装备词条列表!$A$1, SMALL(IF(装备词条列表!$A$2:$A$5000=AL33, ROW(装备词条列表!$A$2:$A$5000)-ROW(装备词条列表!$A$2)+1), 1), 4),
    OFFSET(装备词条列表!$A$1, SMALL(IF(装备词条列表!$A$2:$A$5000=AL33, ROW(装备词条列表!$A$2:$A$5000)-ROW(装备词条列表!$A$2)+1), 1), 4)*CHOOSE(MATCH($C$1,$AK$1:$AK$3,0),1,0.5,0)
   +OFFSET(装备词条列表!$A$1, SMALL(IF(装备词条列表!$A$2:$A$5000=AL33, ROW(装备词条列表!$A$2:$A$5000)-ROW(装备词条列表!$A$2)+1), 1), 5)*CHOOSE(MATCH($C$1,$AK$1:$AK$3,0),0,0.5,1))</f>
        <v>#N/A</v>
      </c>
      <c r="AO33" s="25" t="e">
        <f t="shared" ca="1" si="19"/>
        <v>#N/A</v>
      </c>
      <c r="AP33" s="25" t="e">
        <f t="array" aca="1" ref="AP33" ca="1">IF(OFFSET(装备词条列表!$A$1, SMALL(IF(装备词条列表!$A$2:$A$5000=AL33, ROW(装备词条列表!$A$2:$A$5000)-ROW(装备词条列表!$A$2)+1), 2), 5)="",
    OFFSET(装备词条列表!$A$1, SMALL(IF(装备词条列表!$A$2:$A$5000=AL33, ROW(装备词条列表!$A$2:$A$5000)-ROW(装备词条列表!$A$2)+1), 2), 4),
    OFFSET(装备词条列表!$A$1, SMALL(IF(装备词条列表!$A$2:$A$5000=AL33, ROW(装备词条列表!$A$2:$A$5000)-ROW(装备词条列表!$A$2)+1), 2), 4)*CHOOSE(MATCH($C$1,$AK$1:$AK$3,0),1,0.5,0)
   +OFFSET(装备词条列表!$A$1, SMALL(IF(装备词条列表!$A$2:$A$5000=AL33, ROW(装备词条列表!$A$2:$A$5000)-ROW(装备词条列表!$A$2)+1), 2), 5)*CHOOSE(MATCH($C$1,$AK$1:$AK$3,0),0,0.5,1))</f>
        <v>#N/A</v>
      </c>
      <c r="AQ33" s="25" t="e">
        <f t="shared" ca="1" si="20"/>
        <v>#N/A</v>
      </c>
      <c r="AR33" s="25" t="e">
        <f t="array" aca="1" ref="AR33" ca="1">IF(OFFSET(装备词条列表!$A$1, SMALL(IF(装备词条列表!$A$2:$A$5000=AL33, ROW(装备词条列表!$A$2:$A$5000)-ROW(装备词条列表!$A$2)+1), 3), 5)="",
    OFFSET(装备词条列表!$A$1, SMALL(IF(装备词条列表!$A$2:$A$5000=AL33, ROW(装备词条列表!$A$2:$A$5000)-ROW(装备词条列表!$A$2)+1), 3), 4),
    OFFSET(装备词条列表!$A$1, SMALL(IF(装备词条列表!$A$2:$A$5000=AL33, ROW(装备词条列表!$A$2:$A$5000)-ROW(装备词条列表!$A$2)+1), 3), 4)*CHOOSE(MATCH($C$1,$AK$1:$AK$3,0),1,0.5,0)
   +OFFSET(装备词条列表!$A$1, SMALL(IF(装备词条列表!$A$2:$A$5000=AL33, ROW(装备词条列表!$A$2:$A$5000)-ROW(装备词条列表!$A$2)+1), 3), 5)*CHOOSE(MATCH($C$1,$AK$1:$AK$3,0),0,0.5,1))</f>
        <v>#N/A</v>
      </c>
      <c r="AS33" s="25" t="e">
        <f t="shared" ca="1" si="21"/>
        <v>#N/A</v>
      </c>
      <c r="AT33" s="25" t="e">
        <f t="array" aca="1" ref="AT33" ca="1">OFFSET(装备词条列表!$A$2, MATCH(1, (装备词条列表!$I$2:$I$5000=L33)*(装备词条列表!$J$2:$J$5000=M33)*(装备词条列表!$C$2:$C$5000=O33), 0)-1, 0)</f>
        <v>#N/A</v>
      </c>
      <c r="AU33" s="25" t="e">
        <f t="array" aca="1" ref="AU33" ca="1">OFFSET(装备词条列表!$C$2, MATCH(L33&amp;M33&amp;N33, 装备词条列表!$L$2:$L$5062, 0)-1, 0, COUNTIF(装备词条列表!$L$2:$L$5062, L33&amp;M33&amp;N33), 1)</f>
        <v>#N/A</v>
      </c>
      <c r="AV33" s="25" t="e">
        <f t="array" aca="1" ref="AV33" ca="1">IF(OFFSET(装备词条列表!$A$1, SMALL(IF(装备词条列表!$A$2:$A$5000=AT33, ROW(装备词条列表!$A$2:$A$5000)-ROW(装备词条列表!$A$2)+1), 1), 5)="",
    OFFSET(装备词条列表!$A$1, SMALL(IF(装备词条列表!$A$2:$A$5000=AT33, ROW(装备词条列表!$A$2:$A$5000)-ROW(装备词条列表!$A$2)+1), 1), 4),
    OFFSET(装备词条列表!$A$1, SMALL(IF(装备词条列表!$A$2:$A$5000=AT33, ROW(装备词条列表!$A$2:$A$5000)-ROW(装备词条列表!$A$2)+1), 1), 4)*CHOOSE(MATCH($C$1,$AK$1:$AK$3,0),1,0.5,0)
   +OFFSET(装备词条列表!$A$1, SMALL(IF(装备词条列表!$A$2:$A$5000=AT33, ROW(装备词条列表!$A$2:$A$5000)-ROW(装备词条列表!$A$2)+1), 1), 5)*CHOOSE(MATCH($C$1,$AK$1:$AK$3,0),0,0.5,1))</f>
        <v>#N/A</v>
      </c>
      <c r="AW33" s="25" t="e">
        <f t="shared" ca="1" si="23"/>
        <v>#N/A</v>
      </c>
      <c r="AX33" s="25" t="e">
        <f t="array" aca="1" ref="AX33" ca="1">IF(OFFSET(装备词条列表!$A$1, SMALL(IF(装备词条列表!$A$2:$A$5000=AT33, ROW(装备词条列表!$A$2:$A$5000)-ROW(装备词条列表!$A$2)+1), 2), 5)="",
    OFFSET(装备词条列表!$A$1, SMALL(IF(装备词条列表!$A$2:$A$5000=AT33, ROW(装备词条列表!$A$2:$A$5000)-ROW(装备词条列表!$A$2)+1), 2), 4),
    OFFSET(装备词条列表!$A$1, SMALL(IF(装备词条列表!$A$2:$A$5000=AT33, ROW(装备词条列表!$A$2:$A$5000)-ROW(装备词条列表!$A$2)+1), 2), 4)*CHOOSE(MATCH($C$1,$AK$1:$AK$3,0),1,0.5,0)
   +OFFSET(装备词条列表!$A$1, SMALL(IF(装备词条列表!$A$2:$A$5000=AT33, ROW(装备词条列表!$A$2:$A$5000)-ROW(装备词条列表!$A$2)+1), 2), 5)*CHOOSE(MATCH($C$1,$AK$1:$AK$3,0),0,0.5,1))</f>
        <v>#N/A</v>
      </c>
      <c r="AY33" s="25" t="e">
        <f t="shared" ca="1" si="24"/>
        <v>#N/A</v>
      </c>
      <c r="AZ33" s="25" t="e">
        <f t="array" aca="1" ref="AZ33" ca="1">IF(OFFSET(装备词条列表!$A$1, SMALL(IF(装备词条列表!$A$2:$A$5000=AT33, ROW(装备词条列表!$A$2:$A$5000)-ROW(装备词条列表!$A$2)+1), 3), 5)="",
    OFFSET(装备词条列表!$A$1, SMALL(IF(装备词条列表!$A$2:$A$5000=AT33, ROW(装备词条列表!$A$2:$A$5000)-ROW(装备词条列表!$A$2)+1), 3), 4),
    OFFSET(装备词条列表!$A$1, SMALL(IF(装备词条列表!$A$2:$A$5000=AT33, ROW(装备词条列表!$A$2:$A$5000)-ROW(装备词条列表!$A$2)+1), 3), 4)*CHOOSE(MATCH($C$1,$AK$1:$AK$3,0),1,0.5,0)
   +OFFSET(装备词条列表!$A$1, SMALL(IF(装备词条列表!$A$2:$A$5000=AT33, ROW(装备词条列表!$A$2:$A$5000)-ROW(装备词条列表!$A$2)+1), 3), 5)*CHOOSE(MATCH($C$1,$AK$1:$AK$3,0),0,0.5,1))</f>
        <v>#N/A</v>
      </c>
      <c r="BA33" s="25" t="e">
        <f t="shared" ca="1" si="25"/>
        <v>#N/A</v>
      </c>
    </row>
    <row r="34" spans="2:53" s="3" customFormat="1">
      <c r="B34" s="35" t="str">
        <f>B29</f>
        <v>腰带</v>
      </c>
      <c r="C34" s="103" t="s">
        <v>3554</v>
      </c>
      <c r="D34" s="106">
        <v>0</v>
      </c>
      <c r="E34" s="68"/>
      <c r="F34" s="99" t="e">
        <f ca="1">AN34</f>
        <v>#N/A</v>
      </c>
      <c r="G34" s="131"/>
      <c r="H34" s="168"/>
      <c r="I34" s="168"/>
      <c r="J34" s="166" t="e">
        <f ca="1">INDEX(装备词条列表!$K$2:$K$4745,MATCH(AL34,装备词条列表!$A$2:$A$4745,0))</f>
        <v>#N/A</v>
      </c>
      <c r="L34" s="35" t="str">
        <f>L29</f>
        <v>力量鞋子</v>
      </c>
      <c r="M34" s="103" t="s">
        <v>3679</v>
      </c>
      <c r="N34" s="106">
        <v>0</v>
      </c>
      <c r="O34" s="68"/>
      <c r="P34" s="101" t="e">
        <f t="shared" ca="1" si="22"/>
        <v>#N/A</v>
      </c>
      <c r="Q34" s="68"/>
      <c r="R34" s="68"/>
      <c r="S34" s="68"/>
      <c r="T34" s="166" t="e">
        <f ca="1">INDEX(装备词条列表!$K$2:$K$4745,MATCH(AT34,装备词条列表!$A$2:$A$4745,0))</f>
        <v>#N/A</v>
      </c>
      <c r="AL34" s="25" t="e">
        <f t="array" aca="1" ref="AL34" ca="1">OFFSET(装备词条列表!$A$2, MATCH(1, (装备词条列表!$I$2:$I$5000=B34)*(装备词条列表!$J$2:$J$5000=C34)*(装备词条列表!$C$2:$C$5000=E34), 0)-1, 0)</f>
        <v>#N/A</v>
      </c>
      <c r="AM34" s="25" t="str">
        <f t="array" aca="1" ref="AM34" ca="1">OFFSET(装备词条列表!$C$2, MATCH(B34&amp;C34&amp;D34, 装备词条列表!$L$2:$L$5062, 0)-1, 0, COUNTIF(装备词条列表!$L$2:$L$5062, B34&amp;C34&amp;D34), 1)</f>
        <v>+(221–286)最大生命</v>
      </c>
      <c r="AN34" s="25" t="e">
        <f t="array" aca="1" ref="AN34" ca="1">IF(OFFSET(装备词条列表!$A$1, SMALL(IF(装备词条列表!$A$2:$A$5000=AL34, ROW(装备词条列表!$A$2:$A$5000)-ROW(装备词条列表!$A$2)+1), 1), 5)="",
    OFFSET(装备词条列表!$A$1, SMALL(IF(装备词条列表!$A$2:$A$5000=AL34, ROW(装备词条列表!$A$2:$A$5000)-ROW(装备词条列表!$A$2)+1), 1), 4),
    OFFSET(装备词条列表!$A$1, SMALL(IF(装备词条列表!$A$2:$A$5000=AL34, ROW(装备词条列表!$A$2:$A$5000)-ROW(装备词条列表!$A$2)+1), 1), 4)*CHOOSE(MATCH($C$1,$AK$1:$AK$3,0),1,0.5,0)
   +OFFSET(装备词条列表!$A$1, SMALL(IF(装备词条列表!$A$2:$A$5000=AL34, ROW(装备词条列表!$A$2:$A$5000)-ROW(装备词条列表!$A$2)+1), 1), 5)*CHOOSE(MATCH($C$1,$AK$1:$AK$3,0),0,0.5,1))</f>
        <v>#N/A</v>
      </c>
      <c r="AO34" s="25" t="e">
        <f t="shared" ca="1" si="19"/>
        <v>#N/A</v>
      </c>
      <c r="AP34" s="25" t="e">
        <f t="array" aca="1" ref="AP34" ca="1">IF(OFFSET(装备词条列表!$A$1, SMALL(IF(装备词条列表!$A$2:$A$5000=AL34, ROW(装备词条列表!$A$2:$A$5000)-ROW(装备词条列表!$A$2)+1), 2), 5)="",
    OFFSET(装备词条列表!$A$1, SMALL(IF(装备词条列表!$A$2:$A$5000=AL34, ROW(装备词条列表!$A$2:$A$5000)-ROW(装备词条列表!$A$2)+1), 2), 4),
    OFFSET(装备词条列表!$A$1, SMALL(IF(装备词条列表!$A$2:$A$5000=AL34, ROW(装备词条列表!$A$2:$A$5000)-ROW(装备词条列表!$A$2)+1), 2), 4)*CHOOSE(MATCH($C$1,$AK$1:$AK$3,0),1,0.5,0)
   +OFFSET(装备词条列表!$A$1, SMALL(IF(装备词条列表!$A$2:$A$5000=AL34, ROW(装备词条列表!$A$2:$A$5000)-ROW(装备词条列表!$A$2)+1), 2), 5)*CHOOSE(MATCH($C$1,$AK$1:$AK$3,0),0,0.5,1))</f>
        <v>#N/A</v>
      </c>
      <c r="AQ34" s="25" t="e">
        <f t="shared" ca="1" si="20"/>
        <v>#N/A</v>
      </c>
      <c r="AR34" s="25" t="e">
        <f t="array" aca="1" ref="AR34" ca="1">IF(OFFSET(装备词条列表!$A$1, SMALL(IF(装备词条列表!$A$2:$A$5000=AL34, ROW(装备词条列表!$A$2:$A$5000)-ROW(装备词条列表!$A$2)+1), 3), 5)="",
    OFFSET(装备词条列表!$A$1, SMALL(IF(装备词条列表!$A$2:$A$5000=AL34, ROW(装备词条列表!$A$2:$A$5000)-ROW(装备词条列表!$A$2)+1), 3), 4),
    OFFSET(装备词条列表!$A$1, SMALL(IF(装备词条列表!$A$2:$A$5000=AL34, ROW(装备词条列表!$A$2:$A$5000)-ROW(装备词条列表!$A$2)+1), 3), 4)*CHOOSE(MATCH($C$1,$AK$1:$AK$3,0),1,0.5,0)
   +OFFSET(装备词条列表!$A$1, SMALL(IF(装备词条列表!$A$2:$A$5000=AL34, ROW(装备词条列表!$A$2:$A$5000)-ROW(装备词条列表!$A$2)+1), 3), 5)*CHOOSE(MATCH($C$1,$AK$1:$AK$3,0),0,0.5,1))</f>
        <v>#N/A</v>
      </c>
      <c r="AS34" s="25" t="e">
        <f t="shared" ca="1" si="21"/>
        <v>#N/A</v>
      </c>
      <c r="AT34" s="25" t="e">
        <f t="array" aca="1" ref="AT34" ca="1">OFFSET(装备词条列表!$A$2, MATCH(1, (装备词条列表!$I$2:$I$5000=L34)*(装备词条列表!$J$2:$J$5000=M34)*(装备词条列表!$C$2:$C$5000=O34), 0)-1, 0)</f>
        <v>#N/A</v>
      </c>
      <c r="AU34" s="25" t="str">
        <f t="array" aca="1" ref="AU34" ca="1">OFFSET(装备词条列表!$C$2, MATCH(L34&amp;M34&amp;N34, 装备词条列表!$L$2:$L$5062, 0)-1, 0, COUNTIF(装备词条列表!$L$2:$L$5062, L34&amp;M34&amp;N34), 1)</f>
        <v>+(221–286)最大生命</v>
      </c>
      <c r="AV34" s="25" t="e">
        <f t="array" aca="1" ref="AV34" ca="1">IF(OFFSET(装备词条列表!$A$1, SMALL(IF(装备词条列表!$A$2:$A$5000=AT34, ROW(装备词条列表!$A$2:$A$5000)-ROW(装备词条列表!$A$2)+1), 1), 5)="",
    OFFSET(装备词条列表!$A$1, SMALL(IF(装备词条列表!$A$2:$A$5000=AT34, ROW(装备词条列表!$A$2:$A$5000)-ROW(装备词条列表!$A$2)+1), 1), 4),
    OFFSET(装备词条列表!$A$1, SMALL(IF(装备词条列表!$A$2:$A$5000=AT34, ROW(装备词条列表!$A$2:$A$5000)-ROW(装备词条列表!$A$2)+1), 1), 4)*CHOOSE(MATCH($C$1,$AK$1:$AK$3,0),1,0.5,0)
   +OFFSET(装备词条列表!$A$1, SMALL(IF(装备词条列表!$A$2:$A$5000=AT34, ROW(装备词条列表!$A$2:$A$5000)-ROW(装备词条列表!$A$2)+1), 1), 5)*CHOOSE(MATCH($C$1,$AK$1:$AK$3,0),0,0.5,1))</f>
        <v>#N/A</v>
      </c>
      <c r="AW34" s="25" t="e">
        <f t="shared" ca="1" si="23"/>
        <v>#N/A</v>
      </c>
      <c r="AX34" s="25" t="e">
        <f t="array" aca="1" ref="AX34" ca="1">IF(OFFSET(装备词条列表!$A$1, SMALL(IF(装备词条列表!$A$2:$A$5000=AT34, ROW(装备词条列表!$A$2:$A$5000)-ROW(装备词条列表!$A$2)+1), 2), 5)="",
    OFFSET(装备词条列表!$A$1, SMALL(IF(装备词条列表!$A$2:$A$5000=AT34, ROW(装备词条列表!$A$2:$A$5000)-ROW(装备词条列表!$A$2)+1), 2), 4),
    OFFSET(装备词条列表!$A$1, SMALL(IF(装备词条列表!$A$2:$A$5000=AT34, ROW(装备词条列表!$A$2:$A$5000)-ROW(装备词条列表!$A$2)+1), 2), 4)*CHOOSE(MATCH($C$1,$AK$1:$AK$3,0),1,0.5,0)
   +OFFSET(装备词条列表!$A$1, SMALL(IF(装备词条列表!$A$2:$A$5000=AT34, ROW(装备词条列表!$A$2:$A$5000)-ROW(装备词条列表!$A$2)+1), 2), 5)*CHOOSE(MATCH($C$1,$AK$1:$AK$3,0),0,0.5,1))</f>
        <v>#N/A</v>
      </c>
      <c r="AY34" s="25" t="e">
        <f t="shared" ca="1" si="24"/>
        <v>#N/A</v>
      </c>
      <c r="AZ34" s="25" t="e">
        <f t="array" aca="1" ref="AZ34" ca="1">IF(OFFSET(装备词条列表!$A$1, SMALL(IF(装备词条列表!$A$2:$A$5000=AT34, ROW(装备词条列表!$A$2:$A$5000)-ROW(装备词条列表!$A$2)+1), 3), 5)="",
    OFFSET(装备词条列表!$A$1, SMALL(IF(装备词条列表!$A$2:$A$5000=AT34, ROW(装备词条列表!$A$2:$A$5000)-ROW(装备词条列表!$A$2)+1), 3), 4),
    OFFSET(装备词条列表!$A$1, SMALL(IF(装备词条列表!$A$2:$A$5000=AT34, ROW(装备词条列表!$A$2:$A$5000)-ROW(装备词条列表!$A$2)+1), 3), 4)*CHOOSE(MATCH($C$1,$AK$1:$AK$3,0),1,0.5,0)
   +OFFSET(装备词条列表!$A$1, SMALL(IF(装备词条列表!$A$2:$A$5000=AT34, ROW(装备词条列表!$A$2:$A$5000)-ROW(装备词条列表!$A$2)+1), 3), 5)*CHOOSE(MATCH($C$1,$AK$1:$AK$3,0),0,0.5,1))</f>
        <v>#N/A</v>
      </c>
      <c r="BA34" s="25" t="e">
        <f t="shared" ca="1" si="25"/>
        <v>#N/A</v>
      </c>
    </row>
    <row r="35" spans="2:53" s="3" customFormat="1">
      <c r="B35" s="35" t="str">
        <f>B29</f>
        <v>腰带</v>
      </c>
      <c r="C35" s="103" t="s">
        <v>3554</v>
      </c>
      <c r="D35" s="106">
        <v>0</v>
      </c>
      <c r="E35" s="68"/>
      <c r="F35" s="99" t="e">
        <f t="shared" ref="F35:F39" ca="1" si="26">AN35</f>
        <v>#N/A</v>
      </c>
      <c r="G35" s="131"/>
      <c r="H35" s="169"/>
      <c r="I35" s="169"/>
      <c r="J35" s="166" t="e">
        <f ca="1">INDEX(装备词条列表!$K$2:$K$4745,MATCH(AL35,装备词条列表!$A$2:$A$4745,0))</f>
        <v>#N/A</v>
      </c>
      <c r="L35" s="35" t="str">
        <f>L29</f>
        <v>力量鞋子</v>
      </c>
      <c r="M35" s="103" t="s">
        <v>3679</v>
      </c>
      <c r="N35" s="106">
        <v>0</v>
      </c>
      <c r="O35" s="68"/>
      <c r="P35" s="101" t="e">
        <f t="shared" ca="1" si="22"/>
        <v>#N/A</v>
      </c>
      <c r="Q35" s="168"/>
      <c r="R35" s="168"/>
      <c r="S35" s="168"/>
      <c r="T35" s="166" t="e">
        <f ca="1">INDEX(装备词条列表!$K$2:$K$4745,MATCH(AT35,装备词条列表!$A$2:$A$4745,0))</f>
        <v>#N/A</v>
      </c>
      <c r="AL35" s="25" t="e">
        <f t="array" aca="1" ref="AL35" ca="1">OFFSET(装备词条列表!$A$2, MATCH(1, (装备词条列表!$I$2:$I$5000=B35)*(装备词条列表!$J$2:$J$5000=C35)*(装备词条列表!$C$2:$C$5000=E35), 0)-1, 0)</f>
        <v>#N/A</v>
      </c>
      <c r="AM35" s="25" t="str">
        <f t="array" aca="1" ref="AM35" ca="1">OFFSET(装备词条列表!$C$2, MATCH(B35&amp;C35&amp;D35, 装备词条列表!$L$2:$L$5062, 0)-1, 0, COUNTIF(装备词条列表!$L$2:$L$5062, B35&amp;C35&amp;D35), 1)</f>
        <v>+(221–286)最大生命</v>
      </c>
      <c r="AN35" s="25" t="e">
        <f t="array" aca="1" ref="AN35" ca="1">IF(OFFSET(装备词条列表!$A$1, SMALL(IF(装备词条列表!$A$2:$A$5000=AL35, ROW(装备词条列表!$A$2:$A$5000)-ROW(装备词条列表!$A$2)+1), 1), 5)="",
    OFFSET(装备词条列表!$A$1, SMALL(IF(装备词条列表!$A$2:$A$5000=AL35, ROW(装备词条列表!$A$2:$A$5000)-ROW(装备词条列表!$A$2)+1), 1), 4),
    OFFSET(装备词条列表!$A$1, SMALL(IF(装备词条列表!$A$2:$A$5000=AL35, ROW(装备词条列表!$A$2:$A$5000)-ROW(装备词条列表!$A$2)+1), 1), 4)*CHOOSE(MATCH($C$1,$AK$1:$AK$3,0),1,0.5,0)
   +OFFSET(装备词条列表!$A$1, SMALL(IF(装备词条列表!$A$2:$A$5000=AL35, ROW(装备词条列表!$A$2:$A$5000)-ROW(装备词条列表!$A$2)+1), 1), 5)*CHOOSE(MATCH($C$1,$AK$1:$AK$3,0),0,0.5,1))</f>
        <v>#N/A</v>
      </c>
      <c r="AO35" s="25" t="e">
        <f t="shared" ca="1" si="19"/>
        <v>#N/A</v>
      </c>
      <c r="AP35" s="25" t="e">
        <f t="array" aca="1" ref="AP35" ca="1">IF(OFFSET(装备词条列表!$A$1, SMALL(IF(装备词条列表!$A$2:$A$5000=AL35, ROW(装备词条列表!$A$2:$A$5000)-ROW(装备词条列表!$A$2)+1), 2), 5)="",
    OFFSET(装备词条列表!$A$1, SMALL(IF(装备词条列表!$A$2:$A$5000=AL35, ROW(装备词条列表!$A$2:$A$5000)-ROW(装备词条列表!$A$2)+1), 2), 4),
    OFFSET(装备词条列表!$A$1, SMALL(IF(装备词条列表!$A$2:$A$5000=AL35, ROW(装备词条列表!$A$2:$A$5000)-ROW(装备词条列表!$A$2)+1), 2), 4)*CHOOSE(MATCH($C$1,$AK$1:$AK$3,0),1,0.5,0)
   +OFFSET(装备词条列表!$A$1, SMALL(IF(装备词条列表!$A$2:$A$5000=AL35, ROW(装备词条列表!$A$2:$A$5000)-ROW(装备词条列表!$A$2)+1), 2), 5)*CHOOSE(MATCH($C$1,$AK$1:$AK$3,0),0,0.5,1))</f>
        <v>#N/A</v>
      </c>
      <c r="AQ35" s="25" t="e">
        <f t="shared" ca="1" si="20"/>
        <v>#N/A</v>
      </c>
      <c r="AR35" s="25" t="e">
        <f t="array" aca="1" ref="AR35" ca="1">IF(OFFSET(装备词条列表!$A$1, SMALL(IF(装备词条列表!$A$2:$A$5000=AL35, ROW(装备词条列表!$A$2:$A$5000)-ROW(装备词条列表!$A$2)+1), 3), 5)="",
    OFFSET(装备词条列表!$A$1, SMALL(IF(装备词条列表!$A$2:$A$5000=AL35, ROW(装备词条列表!$A$2:$A$5000)-ROW(装备词条列表!$A$2)+1), 3), 4),
    OFFSET(装备词条列表!$A$1, SMALL(IF(装备词条列表!$A$2:$A$5000=AL35, ROW(装备词条列表!$A$2:$A$5000)-ROW(装备词条列表!$A$2)+1), 3), 4)*CHOOSE(MATCH($C$1,$AK$1:$AK$3,0),1,0.5,0)
   +OFFSET(装备词条列表!$A$1, SMALL(IF(装备词条列表!$A$2:$A$5000=AL35, ROW(装备词条列表!$A$2:$A$5000)-ROW(装备词条列表!$A$2)+1), 3), 5)*CHOOSE(MATCH($C$1,$AK$1:$AK$3,0),0,0.5,1))</f>
        <v>#N/A</v>
      </c>
      <c r="AS35" s="25" t="e">
        <f t="shared" ca="1" si="21"/>
        <v>#N/A</v>
      </c>
      <c r="AT35" s="25" t="e">
        <f t="array" aca="1" ref="AT35" ca="1">OFFSET(装备词条列表!$A$2, MATCH(1, (装备词条列表!$I$2:$I$5000=L35)*(装备词条列表!$J$2:$J$5000=M35)*(装备词条列表!$C$2:$C$5000=O35), 0)-1, 0)</f>
        <v>#N/A</v>
      </c>
      <c r="AU35" s="25" t="str">
        <f t="array" aca="1" ref="AU35" ca="1">OFFSET(装备词条列表!$C$2, MATCH(L35&amp;M35&amp;N35, 装备词条列表!$L$2:$L$5062, 0)-1, 0, COUNTIF(装备词条列表!$L$2:$L$5062, L35&amp;M35&amp;N35), 1)</f>
        <v>+(221–286)最大生命</v>
      </c>
      <c r="AV35" s="25" t="e">
        <f t="array" aca="1" ref="AV35" ca="1">IF(OFFSET(装备词条列表!$A$1, SMALL(IF(装备词条列表!$A$2:$A$5000=AT35, ROW(装备词条列表!$A$2:$A$5000)-ROW(装备词条列表!$A$2)+1), 1), 5)="",
    OFFSET(装备词条列表!$A$1, SMALL(IF(装备词条列表!$A$2:$A$5000=AT35, ROW(装备词条列表!$A$2:$A$5000)-ROW(装备词条列表!$A$2)+1), 1), 4),
    OFFSET(装备词条列表!$A$1, SMALL(IF(装备词条列表!$A$2:$A$5000=AT35, ROW(装备词条列表!$A$2:$A$5000)-ROW(装备词条列表!$A$2)+1), 1), 4)*CHOOSE(MATCH($C$1,$AK$1:$AK$3,0),1,0.5,0)
   +OFFSET(装备词条列表!$A$1, SMALL(IF(装备词条列表!$A$2:$A$5000=AT35, ROW(装备词条列表!$A$2:$A$5000)-ROW(装备词条列表!$A$2)+1), 1), 5)*CHOOSE(MATCH($C$1,$AK$1:$AK$3,0),0,0.5,1))</f>
        <v>#N/A</v>
      </c>
      <c r="AW35" s="25" t="e">
        <f t="shared" ca="1" si="23"/>
        <v>#N/A</v>
      </c>
      <c r="AX35" s="25" t="e">
        <f t="array" aca="1" ref="AX35" ca="1">IF(OFFSET(装备词条列表!$A$1, SMALL(IF(装备词条列表!$A$2:$A$5000=AT35, ROW(装备词条列表!$A$2:$A$5000)-ROW(装备词条列表!$A$2)+1), 2), 5)="",
    OFFSET(装备词条列表!$A$1, SMALL(IF(装备词条列表!$A$2:$A$5000=AT35, ROW(装备词条列表!$A$2:$A$5000)-ROW(装备词条列表!$A$2)+1), 2), 4),
    OFFSET(装备词条列表!$A$1, SMALL(IF(装备词条列表!$A$2:$A$5000=AT35, ROW(装备词条列表!$A$2:$A$5000)-ROW(装备词条列表!$A$2)+1), 2), 4)*CHOOSE(MATCH($C$1,$AK$1:$AK$3,0),1,0.5,0)
   +OFFSET(装备词条列表!$A$1, SMALL(IF(装备词条列表!$A$2:$A$5000=AT35, ROW(装备词条列表!$A$2:$A$5000)-ROW(装备词条列表!$A$2)+1), 2), 5)*CHOOSE(MATCH($C$1,$AK$1:$AK$3,0),0,0.5,1))</f>
        <v>#N/A</v>
      </c>
      <c r="AY35" s="25" t="e">
        <f t="shared" ca="1" si="24"/>
        <v>#N/A</v>
      </c>
      <c r="AZ35" s="25" t="e">
        <f t="array" aca="1" ref="AZ35" ca="1">IF(OFFSET(装备词条列表!$A$1, SMALL(IF(装备词条列表!$A$2:$A$5000=AT35, ROW(装备词条列表!$A$2:$A$5000)-ROW(装备词条列表!$A$2)+1), 3), 5)="",
    OFFSET(装备词条列表!$A$1, SMALL(IF(装备词条列表!$A$2:$A$5000=AT35, ROW(装备词条列表!$A$2:$A$5000)-ROW(装备词条列表!$A$2)+1), 3), 4),
    OFFSET(装备词条列表!$A$1, SMALL(IF(装备词条列表!$A$2:$A$5000=AT35, ROW(装备词条列表!$A$2:$A$5000)-ROW(装备词条列表!$A$2)+1), 3), 4)*CHOOSE(MATCH($C$1,$AK$1:$AK$3,0),1,0.5,0)
   +OFFSET(装备词条列表!$A$1, SMALL(IF(装备词条列表!$A$2:$A$5000=AT35, ROW(装备词条列表!$A$2:$A$5000)-ROW(装备词条列表!$A$2)+1), 3), 5)*CHOOSE(MATCH($C$1,$AK$1:$AK$3,0),0,0.5,1))</f>
        <v>#N/A</v>
      </c>
      <c r="BA35" s="25" t="e">
        <f t="shared" ca="1" si="25"/>
        <v>#N/A</v>
      </c>
    </row>
    <row r="36" spans="2:53" s="3" customFormat="1">
      <c r="B36" s="35" t="str">
        <f>B29</f>
        <v>腰带</v>
      </c>
      <c r="C36" s="103" t="s">
        <v>3554</v>
      </c>
      <c r="D36" s="106">
        <v>0</v>
      </c>
      <c r="E36" s="68"/>
      <c r="F36" s="99" t="e">
        <f t="shared" ca="1" si="26"/>
        <v>#N/A</v>
      </c>
      <c r="G36" s="116"/>
      <c r="H36" s="168"/>
      <c r="I36" s="168"/>
      <c r="J36" s="166" t="e">
        <f ca="1">INDEX(装备词条列表!$K$2:$K$4745,MATCH(AL36,装备词条列表!$A$2:$A$4745,0))</f>
        <v>#N/A</v>
      </c>
      <c r="L36" s="35" t="str">
        <f>L29</f>
        <v>力量鞋子</v>
      </c>
      <c r="M36" s="103" t="s">
        <v>3679</v>
      </c>
      <c r="N36" s="106">
        <v>0</v>
      </c>
      <c r="O36" s="68"/>
      <c r="P36" s="101" t="e">
        <f t="shared" ca="1" si="22"/>
        <v>#N/A</v>
      </c>
      <c r="Q36" s="68"/>
      <c r="R36" s="68"/>
      <c r="S36" s="68"/>
      <c r="T36" s="166" t="e">
        <f ca="1">INDEX(装备词条列表!$K$2:$K$4745,MATCH(AT36,装备词条列表!$A$2:$A$4745,0))</f>
        <v>#N/A</v>
      </c>
      <c r="AL36" s="25" t="e">
        <f t="array" aca="1" ref="AL36" ca="1">OFFSET(装备词条列表!$A$2, MATCH(1, (装备词条列表!$I$2:$I$5000=B36)*(装备词条列表!$J$2:$J$5000=C36)*(装备词条列表!$C$2:$C$5000=E36), 0)-1, 0)</f>
        <v>#N/A</v>
      </c>
      <c r="AM36" s="25" t="str">
        <f t="array" aca="1" ref="AM36" ca="1">OFFSET(装备词条列表!$C$2, MATCH(B36&amp;C36&amp;D36, 装备词条列表!$L$2:$L$5062, 0)-1, 0, COUNTIF(装备词条列表!$L$2:$L$5062, B36&amp;C36&amp;D36), 1)</f>
        <v>+(221–286)最大生命</v>
      </c>
      <c r="AN36" s="25" t="e">
        <f t="array" aca="1" ref="AN36" ca="1">IF(OFFSET(装备词条列表!$A$1, SMALL(IF(装备词条列表!$A$2:$A$5000=AL36, ROW(装备词条列表!$A$2:$A$5000)-ROW(装备词条列表!$A$2)+1), 1), 5)="",
    OFFSET(装备词条列表!$A$1, SMALL(IF(装备词条列表!$A$2:$A$5000=AL36, ROW(装备词条列表!$A$2:$A$5000)-ROW(装备词条列表!$A$2)+1), 1), 4),
    OFFSET(装备词条列表!$A$1, SMALL(IF(装备词条列表!$A$2:$A$5000=AL36, ROW(装备词条列表!$A$2:$A$5000)-ROW(装备词条列表!$A$2)+1), 1), 4)*CHOOSE(MATCH($C$1,$AK$1:$AK$3,0),1,0.5,0)
   +OFFSET(装备词条列表!$A$1, SMALL(IF(装备词条列表!$A$2:$A$5000=AL36, ROW(装备词条列表!$A$2:$A$5000)-ROW(装备词条列表!$A$2)+1), 1), 5)*CHOOSE(MATCH($C$1,$AK$1:$AK$3,0),0,0.5,1))</f>
        <v>#N/A</v>
      </c>
      <c r="AO36" s="25" t="e">
        <f t="shared" ca="1" si="19"/>
        <v>#N/A</v>
      </c>
      <c r="AP36" s="25" t="e">
        <f t="array" aca="1" ref="AP36" ca="1">IF(OFFSET(装备词条列表!$A$1, SMALL(IF(装备词条列表!$A$2:$A$5000=AL36, ROW(装备词条列表!$A$2:$A$5000)-ROW(装备词条列表!$A$2)+1), 2), 5)="",
    OFFSET(装备词条列表!$A$1, SMALL(IF(装备词条列表!$A$2:$A$5000=AL36, ROW(装备词条列表!$A$2:$A$5000)-ROW(装备词条列表!$A$2)+1), 2), 4),
    OFFSET(装备词条列表!$A$1, SMALL(IF(装备词条列表!$A$2:$A$5000=AL36, ROW(装备词条列表!$A$2:$A$5000)-ROW(装备词条列表!$A$2)+1), 2), 4)*CHOOSE(MATCH($C$1,$AK$1:$AK$3,0),1,0.5,0)
   +OFFSET(装备词条列表!$A$1, SMALL(IF(装备词条列表!$A$2:$A$5000=AL36, ROW(装备词条列表!$A$2:$A$5000)-ROW(装备词条列表!$A$2)+1), 2), 5)*CHOOSE(MATCH($C$1,$AK$1:$AK$3,0),0,0.5,1))</f>
        <v>#N/A</v>
      </c>
      <c r="AQ36" s="25" t="e">
        <f t="shared" ca="1" si="20"/>
        <v>#N/A</v>
      </c>
      <c r="AR36" s="25" t="e">
        <f t="array" aca="1" ref="AR36" ca="1">IF(OFFSET(装备词条列表!$A$1, SMALL(IF(装备词条列表!$A$2:$A$5000=AL36, ROW(装备词条列表!$A$2:$A$5000)-ROW(装备词条列表!$A$2)+1), 3), 5)="",
    OFFSET(装备词条列表!$A$1, SMALL(IF(装备词条列表!$A$2:$A$5000=AL36, ROW(装备词条列表!$A$2:$A$5000)-ROW(装备词条列表!$A$2)+1), 3), 4),
    OFFSET(装备词条列表!$A$1, SMALL(IF(装备词条列表!$A$2:$A$5000=AL36, ROW(装备词条列表!$A$2:$A$5000)-ROW(装备词条列表!$A$2)+1), 3), 4)*CHOOSE(MATCH($C$1,$AK$1:$AK$3,0),1,0.5,0)
   +OFFSET(装备词条列表!$A$1, SMALL(IF(装备词条列表!$A$2:$A$5000=AL36, ROW(装备词条列表!$A$2:$A$5000)-ROW(装备词条列表!$A$2)+1), 3), 5)*CHOOSE(MATCH($C$1,$AK$1:$AK$3,0),0,0.5,1))</f>
        <v>#N/A</v>
      </c>
      <c r="AS36" s="25" t="e">
        <f t="shared" ca="1" si="21"/>
        <v>#N/A</v>
      </c>
      <c r="AT36" s="25" t="e">
        <f t="array" aca="1" ref="AT36" ca="1">OFFSET(装备词条列表!$A$2, MATCH(1, (装备词条列表!$I$2:$I$5000=L36)*(装备词条列表!$J$2:$J$5000=M36)*(装备词条列表!$C$2:$C$5000=O36), 0)-1, 0)</f>
        <v>#N/A</v>
      </c>
      <c r="AU36" s="25" t="str">
        <f t="array" aca="1" ref="AU36" ca="1">OFFSET(装备词条列表!$C$2, MATCH(L36&amp;M36&amp;N36, 装备词条列表!$L$2:$L$5062, 0)-1, 0, COUNTIF(装备词条列表!$L$2:$L$5062, L36&amp;M36&amp;N36), 1)</f>
        <v>+(221–286)最大生命</v>
      </c>
      <c r="AV36" s="25" t="e">
        <f t="array" aca="1" ref="AV36" ca="1">IF(OFFSET(装备词条列表!$A$1, SMALL(IF(装备词条列表!$A$2:$A$5000=AT36, ROW(装备词条列表!$A$2:$A$5000)-ROW(装备词条列表!$A$2)+1), 1), 5)="",
    OFFSET(装备词条列表!$A$1, SMALL(IF(装备词条列表!$A$2:$A$5000=AT36, ROW(装备词条列表!$A$2:$A$5000)-ROW(装备词条列表!$A$2)+1), 1), 4),
    OFFSET(装备词条列表!$A$1, SMALL(IF(装备词条列表!$A$2:$A$5000=AT36, ROW(装备词条列表!$A$2:$A$5000)-ROW(装备词条列表!$A$2)+1), 1), 4)*CHOOSE(MATCH($C$1,$AK$1:$AK$3,0),1,0.5,0)
   +OFFSET(装备词条列表!$A$1, SMALL(IF(装备词条列表!$A$2:$A$5000=AT36, ROW(装备词条列表!$A$2:$A$5000)-ROW(装备词条列表!$A$2)+1), 1), 5)*CHOOSE(MATCH($C$1,$AK$1:$AK$3,0),0,0.5,1))</f>
        <v>#N/A</v>
      </c>
      <c r="AW36" s="25" t="e">
        <f t="shared" ca="1" si="23"/>
        <v>#N/A</v>
      </c>
      <c r="AX36" s="25" t="e">
        <f t="array" aca="1" ref="AX36" ca="1">IF(OFFSET(装备词条列表!$A$1, SMALL(IF(装备词条列表!$A$2:$A$5000=AT36, ROW(装备词条列表!$A$2:$A$5000)-ROW(装备词条列表!$A$2)+1), 2), 5)="",
    OFFSET(装备词条列表!$A$1, SMALL(IF(装备词条列表!$A$2:$A$5000=AT36, ROW(装备词条列表!$A$2:$A$5000)-ROW(装备词条列表!$A$2)+1), 2), 4),
    OFFSET(装备词条列表!$A$1, SMALL(IF(装备词条列表!$A$2:$A$5000=AT36, ROW(装备词条列表!$A$2:$A$5000)-ROW(装备词条列表!$A$2)+1), 2), 4)*CHOOSE(MATCH($C$1,$AK$1:$AK$3,0),1,0.5,0)
   +OFFSET(装备词条列表!$A$1, SMALL(IF(装备词条列表!$A$2:$A$5000=AT36, ROW(装备词条列表!$A$2:$A$5000)-ROW(装备词条列表!$A$2)+1), 2), 5)*CHOOSE(MATCH($C$1,$AK$1:$AK$3,0),0,0.5,1))</f>
        <v>#N/A</v>
      </c>
      <c r="AY36" s="25" t="e">
        <f t="shared" ca="1" si="24"/>
        <v>#N/A</v>
      </c>
      <c r="AZ36" s="25" t="e">
        <f t="array" aca="1" ref="AZ36" ca="1">IF(OFFSET(装备词条列表!$A$1, SMALL(IF(装备词条列表!$A$2:$A$5000=AT36, ROW(装备词条列表!$A$2:$A$5000)-ROW(装备词条列表!$A$2)+1), 3), 5)="",
    OFFSET(装备词条列表!$A$1, SMALL(IF(装备词条列表!$A$2:$A$5000=AT36, ROW(装备词条列表!$A$2:$A$5000)-ROW(装备词条列表!$A$2)+1), 3), 4),
    OFFSET(装备词条列表!$A$1, SMALL(IF(装备词条列表!$A$2:$A$5000=AT36, ROW(装备词条列表!$A$2:$A$5000)-ROW(装备词条列表!$A$2)+1), 3), 4)*CHOOSE(MATCH($C$1,$AK$1:$AK$3,0),1,0.5,0)
   +OFFSET(装备词条列表!$A$1, SMALL(IF(装备词条列表!$A$2:$A$5000=AT36, ROW(装备词条列表!$A$2:$A$5000)-ROW(装备词条列表!$A$2)+1), 3), 5)*CHOOSE(MATCH($C$1,$AK$1:$AK$3,0),0,0.5,1))</f>
        <v>#N/A</v>
      </c>
      <c r="BA36" s="25" t="e">
        <f t="shared" ca="1" si="25"/>
        <v>#N/A</v>
      </c>
    </row>
    <row r="37" spans="2:53" s="3" customFormat="1">
      <c r="B37" s="35" t="str">
        <f>B29</f>
        <v>腰带</v>
      </c>
      <c r="C37" s="103" t="s">
        <v>3557</v>
      </c>
      <c r="D37" s="106">
        <v>0</v>
      </c>
      <c r="E37" s="68"/>
      <c r="F37" s="99" t="e">
        <f t="shared" ca="1" si="26"/>
        <v>#N/A</v>
      </c>
      <c r="G37" s="107"/>
      <c r="H37" s="68"/>
      <c r="I37" s="68"/>
      <c r="J37" s="166" t="e">
        <f ca="1">INDEX(装备词条列表!$K$2:$K$4745,MATCH(AL37,装备词条列表!$A$2:$A$4745,0))</f>
        <v>#N/A</v>
      </c>
      <c r="L37" s="35" t="str">
        <f>L29</f>
        <v>力量鞋子</v>
      </c>
      <c r="M37" s="103" t="s">
        <v>3659</v>
      </c>
      <c r="N37" s="106">
        <v>0</v>
      </c>
      <c r="O37" s="68"/>
      <c r="P37" s="101" t="e">
        <f t="shared" ca="1" si="22"/>
        <v>#N/A</v>
      </c>
      <c r="Q37" s="68"/>
      <c r="R37" s="68"/>
      <c r="S37" s="68"/>
      <c r="T37" s="166" t="e">
        <f ca="1">INDEX(装备词条列表!$K$2:$K$4745,MATCH(AT37,装备词条列表!$A$2:$A$4745,0))</f>
        <v>#N/A</v>
      </c>
      <c r="AL37" s="25" t="e">
        <f t="array" aca="1" ref="AL37" ca="1">OFFSET(装备词条列表!$A$2, MATCH(1, (装备词条列表!$I$2:$I$5000=B37)*(装备词条列表!$J$2:$J$5000=C37)*(装备词条列表!$C$2:$C$5000=E37), 0)-1, 0)</f>
        <v>#N/A</v>
      </c>
      <c r="AM37" s="25" t="str">
        <f t="array" aca="1" ref="AM37" ca="1">OFFSET(装备词条列表!$C$2, MATCH(B37&amp;C37&amp;D37, 装备词条列表!$L$2:$L$5062, 0)-1, 0, COUNTIF(装备词条列表!$L$2:$L$5062, B37&amp;C37&amp;D37), 1)</f>
        <v>+(25–35)% 火焰抗性</v>
      </c>
      <c r="AN37" s="25" t="e">
        <f t="array" aca="1" ref="AN37" ca="1">IF(OFFSET(装备词条列表!$A$1, SMALL(IF(装备词条列表!$A$2:$A$5000=AL37, ROW(装备词条列表!$A$2:$A$5000)-ROW(装备词条列表!$A$2)+1), 1), 5)="",
    OFFSET(装备词条列表!$A$1, SMALL(IF(装备词条列表!$A$2:$A$5000=AL37, ROW(装备词条列表!$A$2:$A$5000)-ROW(装备词条列表!$A$2)+1), 1), 4),
    OFFSET(装备词条列表!$A$1, SMALL(IF(装备词条列表!$A$2:$A$5000=AL37, ROW(装备词条列表!$A$2:$A$5000)-ROW(装备词条列表!$A$2)+1), 1), 4)*CHOOSE(MATCH($C$1,$AK$1:$AK$3,0),1,0.5,0)
   +OFFSET(装备词条列表!$A$1, SMALL(IF(装备词条列表!$A$2:$A$5000=AL37, ROW(装备词条列表!$A$2:$A$5000)-ROW(装备词条列表!$A$2)+1), 1), 5)*CHOOSE(MATCH($C$1,$AK$1:$AK$3,0),0,0.5,1))</f>
        <v>#N/A</v>
      </c>
      <c r="AO37" s="25" t="e">
        <f t="shared" ca="1" si="19"/>
        <v>#N/A</v>
      </c>
      <c r="AP37" s="25" t="e">
        <f t="array" aca="1" ref="AP37" ca="1">IF(OFFSET(装备词条列表!$A$1, SMALL(IF(装备词条列表!$A$2:$A$5000=AL37, ROW(装备词条列表!$A$2:$A$5000)-ROW(装备词条列表!$A$2)+1), 2), 5)="",
    OFFSET(装备词条列表!$A$1, SMALL(IF(装备词条列表!$A$2:$A$5000=AL37, ROW(装备词条列表!$A$2:$A$5000)-ROW(装备词条列表!$A$2)+1), 2), 4),
    OFFSET(装备词条列表!$A$1, SMALL(IF(装备词条列表!$A$2:$A$5000=AL37, ROW(装备词条列表!$A$2:$A$5000)-ROW(装备词条列表!$A$2)+1), 2), 4)*CHOOSE(MATCH($C$1,$AK$1:$AK$3,0),1,0.5,0)
   +OFFSET(装备词条列表!$A$1, SMALL(IF(装备词条列表!$A$2:$A$5000=AL37, ROW(装备词条列表!$A$2:$A$5000)-ROW(装备词条列表!$A$2)+1), 2), 5)*CHOOSE(MATCH($C$1,$AK$1:$AK$3,0),0,0.5,1))</f>
        <v>#N/A</v>
      </c>
      <c r="AQ37" s="25" t="e">
        <f t="shared" ca="1" si="20"/>
        <v>#N/A</v>
      </c>
      <c r="AR37" s="25" t="e">
        <f t="array" aca="1" ref="AR37" ca="1">IF(OFFSET(装备词条列表!$A$1, SMALL(IF(装备词条列表!$A$2:$A$5000=AL37, ROW(装备词条列表!$A$2:$A$5000)-ROW(装备词条列表!$A$2)+1), 3), 5)="",
    OFFSET(装备词条列表!$A$1, SMALL(IF(装备词条列表!$A$2:$A$5000=AL37, ROW(装备词条列表!$A$2:$A$5000)-ROW(装备词条列表!$A$2)+1), 3), 4),
    OFFSET(装备词条列表!$A$1, SMALL(IF(装备词条列表!$A$2:$A$5000=AL37, ROW(装备词条列表!$A$2:$A$5000)-ROW(装备词条列表!$A$2)+1), 3), 4)*CHOOSE(MATCH($C$1,$AK$1:$AK$3,0),1,0.5,0)
   +OFFSET(装备词条列表!$A$1, SMALL(IF(装备词条列表!$A$2:$A$5000=AL37, ROW(装备词条列表!$A$2:$A$5000)-ROW(装备词条列表!$A$2)+1), 3), 5)*CHOOSE(MATCH($C$1,$AK$1:$AK$3,0),0,0.5,1))</f>
        <v>#N/A</v>
      </c>
      <c r="AS37" s="25" t="e">
        <f t="shared" ca="1" si="21"/>
        <v>#N/A</v>
      </c>
      <c r="AT37" s="25" t="e">
        <f t="array" aca="1" ref="AT37" ca="1">OFFSET(装备词条列表!$A$2, MATCH(1, (装备词条列表!$I$2:$I$5000=L37)*(装备词条列表!$J$2:$J$5000=M37)*(装备词条列表!$C$2:$C$5000=O37), 0)-1, 0)</f>
        <v>#N/A</v>
      </c>
      <c r="AU37" s="25" t="str">
        <f t="array" aca="1" ref="AU37" ca="1">OFFSET(装备词条列表!$C$2, MATCH(L37&amp;M37&amp;N37, 装备词条列表!$L$2:$L$5062, 0)-1, 0, COUNTIF(装备词条列表!$L$2:$L$5062, L37&amp;M37&amp;N37), 1)</f>
        <v>移动时，每秒自然回复4% 生命</v>
      </c>
      <c r="AV37" s="25" t="e">
        <f t="array" aca="1" ref="AV37" ca="1">IF(OFFSET(装备词条列表!$A$1, SMALL(IF(装备词条列表!$A$2:$A$5000=AT37, ROW(装备词条列表!$A$2:$A$5000)-ROW(装备词条列表!$A$2)+1), 1), 5)="",
    OFFSET(装备词条列表!$A$1, SMALL(IF(装备词条列表!$A$2:$A$5000=AT37, ROW(装备词条列表!$A$2:$A$5000)-ROW(装备词条列表!$A$2)+1), 1), 4),
    OFFSET(装备词条列表!$A$1, SMALL(IF(装备词条列表!$A$2:$A$5000=AT37, ROW(装备词条列表!$A$2:$A$5000)-ROW(装备词条列表!$A$2)+1), 1), 4)*CHOOSE(MATCH($C$1,$AK$1:$AK$3,0),1,0.5,0)
   +OFFSET(装备词条列表!$A$1, SMALL(IF(装备词条列表!$A$2:$A$5000=AT37, ROW(装备词条列表!$A$2:$A$5000)-ROW(装备词条列表!$A$2)+1), 1), 5)*CHOOSE(MATCH($C$1,$AK$1:$AK$3,0),0,0.5,1))</f>
        <v>#N/A</v>
      </c>
      <c r="AW37" s="25" t="e">
        <f t="shared" ca="1" si="23"/>
        <v>#N/A</v>
      </c>
      <c r="AX37" s="25" t="e">
        <f t="array" aca="1" ref="AX37" ca="1">IF(OFFSET(装备词条列表!$A$1, SMALL(IF(装备词条列表!$A$2:$A$5000=AT37, ROW(装备词条列表!$A$2:$A$5000)-ROW(装备词条列表!$A$2)+1), 2), 5)="",
    OFFSET(装备词条列表!$A$1, SMALL(IF(装备词条列表!$A$2:$A$5000=AT37, ROW(装备词条列表!$A$2:$A$5000)-ROW(装备词条列表!$A$2)+1), 2), 4),
    OFFSET(装备词条列表!$A$1, SMALL(IF(装备词条列表!$A$2:$A$5000=AT37, ROW(装备词条列表!$A$2:$A$5000)-ROW(装备词条列表!$A$2)+1), 2), 4)*CHOOSE(MATCH($C$1,$AK$1:$AK$3,0),1,0.5,0)
   +OFFSET(装备词条列表!$A$1, SMALL(IF(装备词条列表!$A$2:$A$5000=AT37, ROW(装备词条列表!$A$2:$A$5000)-ROW(装备词条列表!$A$2)+1), 2), 5)*CHOOSE(MATCH($C$1,$AK$1:$AK$3,0),0,0.5,1))</f>
        <v>#N/A</v>
      </c>
      <c r="AY37" s="25" t="e">
        <f t="shared" ca="1" si="24"/>
        <v>#N/A</v>
      </c>
      <c r="AZ37" s="25" t="e">
        <f t="array" aca="1" ref="AZ37" ca="1">IF(OFFSET(装备词条列表!$A$1, SMALL(IF(装备词条列表!$A$2:$A$5000=AT37, ROW(装备词条列表!$A$2:$A$5000)-ROW(装备词条列表!$A$2)+1), 3), 5)="",
    OFFSET(装备词条列表!$A$1, SMALL(IF(装备词条列表!$A$2:$A$5000=AT37, ROW(装备词条列表!$A$2:$A$5000)-ROW(装备词条列表!$A$2)+1), 3), 4),
    OFFSET(装备词条列表!$A$1, SMALL(IF(装备词条列表!$A$2:$A$5000=AT37, ROW(装备词条列表!$A$2:$A$5000)-ROW(装备词条列表!$A$2)+1), 3), 4)*CHOOSE(MATCH($C$1,$AK$1:$AK$3,0),1,0.5,0)
   +OFFSET(装备词条列表!$A$1, SMALL(IF(装备词条列表!$A$2:$A$5000=AT37, ROW(装备词条列表!$A$2:$A$5000)-ROW(装备词条列表!$A$2)+1), 3), 5)*CHOOSE(MATCH($C$1,$AK$1:$AK$3,0),0,0.5,1))</f>
        <v>#N/A</v>
      </c>
      <c r="BA37" s="25" t="e">
        <f t="shared" ca="1" si="25"/>
        <v>#N/A</v>
      </c>
    </row>
    <row r="38" spans="2:53" s="3" customFormat="1">
      <c r="B38" s="35" t="str">
        <f>B29</f>
        <v>腰带</v>
      </c>
      <c r="C38" s="103" t="s">
        <v>3557</v>
      </c>
      <c r="D38" s="106">
        <v>0</v>
      </c>
      <c r="E38" s="68"/>
      <c r="F38" s="99" t="e">
        <f t="shared" ca="1" si="26"/>
        <v>#N/A</v>
      </c>
      <c r="G38" s="107"/>
      <c r="H38" s="68"/>
      <c r="I38" s="68"/>
      <c r="J38" s="166" t="e">
        <f ca="1">INDEX(装备词条列表!$K$2:$K$4745,MATCH(AL38,装备词条列表!$A$2:$A$4745,0))</f>
        <v>#N/A</v>
      </c>
      <c r="L38" s="35" t="str">
        <f>L29</f>
        <v>力量鞋子</v>
      </c>
      <c r="M38" s="103" t="s">
        <v>3659</v>
      </c>
      <c r="N38" s="106">
        <v>0</v>
      </c>
      <c r="O38" s="68"/>
      <c r="P38" s="101" t="e">
        <f t="shared" ca="1" si="22"/>
        <v>#N/A</v>
      </c>
      <c r="Q38" s="68"/>
      <c r="R38" s="68"/>
      <c r="S38" s="68"/>
      <c r="T38" s="166" t="e">
        <f ca="1">INDEX(装备词条列表!$K$2:$K$4745,MATCH(AT38,装备词条列表!$A$2:$A$4745,0))</f>
        <v>#N/A</v>
      </c>
      <c r="AL38" s="25" t="e">
        <f t="array" aca="1" ref="AL38" ca="1">OFFSET(装备词条列表!$A$2, MATCH(1, (装备词条列表!$I$2:$I$5000=B38)*(装备词条列表!$J$2:$J$5000=C38)*(装备词条列表!$C$2:$C$5000=E38), 0)-1, 0)</f>
        <v>#N/A</v>
      </c>
      <c r="AM38" s="25" t="str">
        <f t="array" aca="1" ref="AM38" ca="1">OFFSET(装备词条列表!$C$2, MATCH(B38&amp;C38&amp;D38, 装备词条列表!$L$2:$L$5062, 0)-1, 0, COUNTIF(装备词条列表!$L$2:$L$5062, B38&amp;C38&amp;D38), 1)</f>
        <v>+(25–35)% 火焰抗性</v>
      </c>
      <c r="AN38" s="25" t="e">
        <f t="array" aca="1" ref="AN38" ca="1">IF(OFFSET(装备词条列表!$A$1, SMALL(IF(装备词条列表!$A$2:$A$5000=AL38, ROW(装备词条列表!$A$2:$A$5000)-ROW(装备词条列表!$A$2)+1), 1), 5)="",
    OFFSET(装备词条列表!$A$1, SMALL(IF(装备词条列表!$A$2:$A$5000=AL38, ROW(装备词条列表!$A$2:$A$5000)-ROW(装备词条列表!$A$2)+1), 1), 4),
    OFFSET(装备词条列表!$A$1, SMALL(IF(装备词条列表!$A$2:$A$5000=AL38, ROW(装备词条列表!$A$2:$A$5000)-ROW(装备词条列表!$A$2)+1), 1), 4)*CHOOSE(MATCH($C$1,$AK$1:$AK$3,0),1,0.5,0)
   +OFFSET(装备词条列表!$A$1, SMALL(IF(装备词条列表!$A$2:$A$5000=AL38, ROW(装备词条列表!$A$2:$A$5000)-ROW(装备词条列表!$A$2)+1), 1), 5)*CHOOSE(MATCH($C$1,$AK$1:$AK$3,0),0,0.5,1))</f>
        <v>#N/A</v>
      </c>
      <c r="AO38" s="25" t="e">
        <f t="shared" ca="1" si="19"/>
        <v>#N/A</v>
      </c>
      <c r="AP38" s="25" t="e">
        <f t="array" aca="1" ref="AP38" ca="1">IF(OFFSET(装备词条列表!$A$1, SMALL(IF(装备词条列表!$A$2:$A$5000=AL38, ROW(装备词条列表!$A$2:$A$5000)-ROW(装备词条列表!$A$2)+1), 2), 5)="",
    OFFSET(装备词条列表!$A$1, SMALL(IF(装备词条列表!$A$2:$A$5000=AL38, ROW(装备词条列表!$A$2:$A$5000)-ROW(装备词条列表!$A$2)+1), 2), 4),
    OFFSET(装备词条列表!$A$1, SMALL(IF(装备词条列表!$A$2:$A$5000=AL38, ROW(装备词条列表!$A$2:$A$5000)-ROW(装备词条列表!$A$2)+1), 2), 4)*CHOOSE(MATCH($C$1,$AK$1:$AK$3,0),1,0.5,0)
   +OFFSET(装备词条列表!$A$1, SMALL(IF(装备词条列表!$A$2:$A$5000=AL38, ROW(装备词条列表!$A$2:$A$5000)-ROW(装备词条列表!$A$2)+1), 2), 5)*CHOOSE(MATCH($C$1,$AK$1:$AK$3,0),0,0.5,1))</f>
        <v>#N/A</v>
      </c>
      <c r="AQ38" s="25" t="e">
        <f t="shared" ca="1" si="20"/>
        <v>#N/A</v>
      </c>
      <c r="AR38" s="25" t="e">
        <f t="array" aca="1" ref="AR38" ca="1">IF(OFFSET(装备词条列表!$A$1, SMALL(IF(装备词条列表!$A$2:$A$5000=AL38, ROW(装备词条列表!$A$2:$A$5000)-ROW(装备词条列表!$A$2)+1), 3), 5)="",
    OFFSET(装备词条列表!$A$1, SMALL(IF(装备词条列表!$A$2:$A$5000=AL38, ROW(装备词条列表!$A$2:$A$5000)-ROW(装备词条列表!$A$2)+1), 3), 4),
    OFFSET(装备词条列表!$A$1, SMALL(IF(装备词条列表!$A$2:$A$5000=AL38, ROW(装备词条列表!$A$2:$A$5000)-ROW(装备词条列表!$A$2)+1), 3), 4)*CHOOSE(MATCH($C$1,$AK$1:$AK$3,0),1,0.5,0)
   +OFFSET(装备词条列表!$A$1, SMALL(IF(装备词条列表!$A$2:$A$5000=AL38, ROW(装备词条列表!$A$2:$A$5000)-ROW(装备词条列表!$A$2)+1), 3), 5)*CHOOSE(MATCH($C$1,$AK$1:$AK$3,0),0,0.5,1))</f>
        <v>#N/A</v>
      </c>
      <c r="AS38" s="25" t="e">
        <f t="shared" ca="1" si="21"/>
        <v>#N/A</v>
      </c>
      <c r="AT38" s="25" t="e">
        <f t="array" aca="1" ref="AT38" ca="1">OFFSET(装备词条列表!$A$2, MATCH(1, (装备词条列表!$I$2:$I$5000=L38)*(装备词条列表!$J$2:$J$5000=M38)*(装备词条列表!$C$2:$C$5000=O38), 0)-1, 0)</f>
        <v>#N/A</v>
      </c>
      <c r="AU38" s="25" t="str">
        <f t="array" aca="1" ref="AU38" ca="1">OFFSET(装备词条列表!$C$2, MATCH(L38&amp;M38&amp;N38, 装备词条列表!$L$2:$L$5062, 0)-1, 0, COUNTIF(装备词条列表!$L$2:$L$5062, L38&amp;M38&amp;N38), 1)</f>
        <v>移动时，每秒自然回复4% 生命</v>
      </c>
      <c r="AV38" s="25" t="e">
        <f t="array" aca="1" ref="AV38" ca="1">IF(OFFSET(装备词条列表!$A$1, SMALL(IF(装备词条列表!$A$2:$A$5000=AT38, ROW(装备词条列表!$A$2:$A$5000)-ROW(装备词条列表!$A$2)+1), 1), 5)="",
    OFFSET(装备词条列表!$A$1, SMALL(IF(装备词条列表!$A$2:$A$5000=AT38, ROW(装备词条列表!$A$2:$A$5000)-ROW(装备词条列表!$A$2)+1), 1), 4),
    OFFSET(装备词条列表!$A$1, SMALL(IF(装备词条列表!$A$2:$A$5000=AT38, ROW(装备词条列表!$A$2:$A$5000)-ROW(装备词条列表!$A$2)+1), 1), 4)*CHOOSE(MATCH($C$1,$AK$1:$AK$3,0),1,0.5,0)
   +OFFSET(装备词条列表!$A$1, SMALL(IF(装备词条列表!$A$2:$A$5000=AT38, ROW(装备词条列表!$A$2:$A$5000)-ROW(装备词条列表!$A$2)+1), 1), 5)*CHOOSE(MATCH($C$1,$AK$1:$AK$3,0),0,0.5,1))</f>
        <v>#N/A</v>
      </c>
      <c r="AW38" s="25" t="e">
        <f t="shared" ca="1" si="23"/>
        <v>#N/A</v>
      </c>
      <c r="AX38" s="25" t="e">
        <f t="array" aca="1" ref="AX38" ca="1">IF(OFFSET(装备词条列表!$A$1, SMALL(IF(装备词条列表!$A$2:$A$5000=AT38, ROW(装备词条列表!$A$2:$A$5000)-ROW(装备词条列表!$A$2)+1), 2), 5)="",
    OFFSET(装备词条列表!$A$1, SMALL(IF(装备词条列表!$A$2:$A$5000=AT38, ROW(装备词条列表!$A$2:$A$5000)-ROW(装备词条列表!$A$2)+1), 2), 4),
    OFFSET(装备词条列表!$A$1, SMALL(IF(装备词条列表!$A$2:$A$5000=AT38, ROW(装备词条列表!$A$2:$A$5000)-ROW(装备词条列表!$A$2)+1), 2), 4)*CHOOSE(MATCH($C$1,$AK$1:$AK$3,0),1,0.5,0)
   +OFFSET(装备词条列表!$A$1, SMALL(IF(装备词条列表!$A$2:$A$5000=AT38, ROW(装备词条列表!$A$2:$A$5000)-ROW(装备词条列表!$A$2)+1), 2), 5)*CHOOSE(MATCH($C$1,$AK$1:$AK$3,0),0,0.5,1))</f>
        <v>#N/A</v>
      </c>
      <c r="AY38" s="25" t="e">
        <f t="shared" ca="1" si="24"/>
        <v>#N/A</v>
      </c>
      <c r="AZ38" s="25" t="e">
        <f t="array" aca="1" ref="AZ38" ca="1">IF(OFFSET(装备词条列表!$A$1, SMALL(IF(装备词条列表!$A$2:$A$5000=AT38, ROW(装备词条列表!$A$2:$A$5000)-ROW(装备词条列表!$A$2)+1), 3), 5)="",
    OFFSET(装备词条列表!$A$1, SMALL(IF(装备词条列表!$A$2:$A$5000=AT38, ROW(装备词条列表!$A$2:$A$5000)-ROW(装备词条列表!$A$2)+1), 3), 4),
    OFFSET(装备词条列表!$A$1, SMALL(IF(装备词条列表!$A$2:$A$5000=AT38, ROW(装备词条列表!$A$2:$A$5000)-ROW(装备词条列表!$A$2)+1), 3), 4)*CHOOSE(MATCH($C$1,$AK$1:$AK$3,0),1,0.5,0)
   +OFFSET(装备词条列表!$A$1, SMALL(IF(装备词条列表!$A$2:$A$5000=AT38, ROW(装备词条列表!$A$2:$A$5000)-ROW(装备词条列表!$A$2)+1), 3), 5)*CHOOSE(MATCH($C$1,$AK$1:$AK$3,0),0,0.5,1))</f>
        <v>#N/A</v>
      </c>
      <c r="BA38" s="25" t="e">
        <f t="shared" ca="1" si="25"/>
        <v>#N/A</v>
      </c>
    </row>
    <row r="39" spans="2:53" s="3" customFormat="1" ht="14.5" thickBot="1">
      <c r="B39" s="36" t="str">
        <f>B29</f>
        <v>腰带</v>
      </c>
      <c r="C39" s="104" t="s">
        <v>3557</v>
      </c>
      <c r="D39" s="124">
        <v>0</v>
      </c>
      <c r="E39" s="69"/>
      <c r="F39" s="100" t="e">
        <f t="shared" ca="1" si="26"/>
        <v>#N/A</v>
      </c>
      <c r="G39" s="108"/>
      <c r="H39" s="69"/>
      <c r="I39" s="69"/>
      <c r="J39" s="167" t="e">
        <f ca="1">INDEX(装备词条列表!$K$2:$K$4745,MATCH(AL39,装备词条列表!$A$2:$A$4745,0))</f>
        <v>#N/A</v>
      </c>
      <c r="L39" s="36" t="str">
        <f>L29</f>
        <v>力量鞋子</v>
      </c>
      <c r="M39" s="104" t="s">
        <v>3659</v>
      </c>
      <c r="N39" s="124">
        <v>0</v>
      </c>
      <c r="O39" s="69"/>
      <c r="P39" s="170" t="e">
        <f t="shared" ca="1" si="22"/>
        <v>#N/A</v>
      </c>
      <c r="Q39" s="69"/>
      <c r="R39" s="69"/>
      <c r="S39" s="69"/>
      <c r="T39" s="167" t="e">
        <f ca="1">INDEX(装备词条列表!$K$2:$K$4745,MATCH(AT39,装备词条列表!$A$2:$A$4745,0))</f>
        <v>#N/A</v>
      </c>
      <c r="AL39" s="25" t="e">
        <f t="array" aca="1" ref="AL39" ca="1">OFFSET(装备词条列表!$A$2, MATCH(1, (装备词条列表!$I$2:$I$5000=B39)*(装备词条列表!$J$2:$J$5000=C39)*(装备词条列表!$C$2:$C$5000=E39), 0)-1, 0)</f>
        <v>#N/A</v>
      </c>
      <c r="AM39" s="25" t="str">
        <f t="array" aca="1" ref="AM39" ca="1">OFFSET(装备词条列表!$C$2, MATCH(B39&amp;C39&amp;D39, 装备词条列表!$L$2:$L$5062, 0)-1, 0, COUNTIF(装备词条列表!$L$2:$L$5062, B39&amp;C39&amp;D39), 1)</f>
        <v>+(25–35)% 火焰抗性</v>
      </c>
      <c r="AN39" s="25" t="e">
        <f t="array" aca="1" ref="AN39" ca="1">IF(OFFSET(装备词条列表!$A$1, SMALL(IF(装备词条列表!$A$2:$A$5000=AL39, ROW(装备词条列表!$A$2:$A$5000)-ROW(装备词条列表!$A$2)+1), 1), 5)="",
    OFFSET(装备词条列表!$A$1, SMALL(IF(装备词条列表!$A$2:$A$5000=AL39, ROW(装备词条列表!$A$2:$A$5000)-ROW(装备词条列表!$A$2)+1), 1), 4),
    OFFSET(装备词条列表!$A$1, SMALL(IF(装备词条列表!$A$2:$A$5000=AL39, ROW(装备词条列表!$A$2:$A$5000)-ROW(装备词条列表!$A$2)+1), 1), 4)*CHOOSE(MATCH($C$1,$AK$1:$AK$3,0),1,0.5,0)
   +OFFSET(装备词条列表!$A$1, SMALL(IF(装备词条列表!$A$2:$A$5000=AL39, ROW(装备词条列表!$A$2:$A$5000)-ROW(装备词条列表!$A$2)+1), 1), 5)*CHOOSE(MATCH($C$1,$AK$1:$AK$3,0),0,0.5,1))</f>
        <v>#N/A</v>
      </c>
      <c r="AO39" s="25" t="e">
        <f t="shared" ca="1" si="19"/>
        <v>#N/A</v>
      </c>
      <c r="AP39" s="25" t="e">
        <f t="array" aca="1" ref="AP39" ca="1">IF(OFFSET(装备词条列表!$A$1, SMALL(IF(装备词条列表!$A$2:$A$5000=AL39, ROW(装备词条列表!$A$2:$A$5000)-ROW(装备词条列表!$A$2)+1), 2), 5)="",
    OFFSET(装备词条列表!$A$1, SMALL(IF(装备词条列表!$A$2:$A$5000=AL39, ROW(装备词条列表!$A$2:$A$5000)-ROW(装备词条列表!$A$2)+1), 2), 4),
    OFFSET(装备词条列表!$A$1, SMALL(IF(装备词条列表!$A$2:$A$5000=AL39, ROW(装备词条列表!$A$2:$A$5000)-ROW(装备词条列表!$A$2)+1), 2), 4)*CHOOSE(MATCH($C$1,$AK$1:$AK$3,0),1,0.5,0)
   +OFFSET(装备词条列表!$A$1, SMALL(IF(装备词条列表!$A$2:$A$5000=AL39, ROW(装备词条列表!$A$2:$A$5000)-ROW(装备词条列表!$A$2)+1), 2), 5)*CHOOSE(MATCH($C$1,$AK$1:$AK$3,0),0,0.5,1))</f>
        <v>#N/A</v>
      </c>
      <c r="AQ39" s="25" t="e">
        <f t="shared" ca="1" si="20"/>
        <v>#N/A</v>
      </c>
      <c r="AR39" s="25" t="e">
        <f t="array" aca="1" ref="AR39" ca="1">IF(OFFSET(装备词条列表!$A$1, SMALL(IF(装备词条列表!$A$2:$A$5000=AL39, ROW(装备词条列表!$A$2:$A$5000)-ROW(装备词条列表!$A$2)+1), 3), 5)="",
    OFFSET(装备词条列表!$A$1, SMALL(IF(装备词条列表!$A$2:$A$5000=AL39, ROW(装备词条列表!$A$2:$A$5000)-ROW(装备词条列表!$A$2)+1), 3), 4),
    OFFSET(装备词条列表!$A$1, SMALL(IF(装备词条列表!$A$2:$A$5000=AL39, ROW(装备词条列表!$A$2:$A$5000)-ROW(装备词条列表!$A$2)+1), 3), 4)*CHOOSE(MATCH($C$1,$AK$1:$AK$3,0),1,0.5,0)
   +OFFSET(装备词条列表!$A$1, SMALL(IF(装备词条列表!$A$2:$A$5000=AL39, ROW(装备词条列表!$A$2:$A$5000)-ROW(装备词条列表!$A$2)+1), 3), 5)*CHOOSE(MATCH($C$1,$AK$1:$AK$3,0),0,0.5,1))</f>
        <v>#N/A</v>
      </c>
      <c r="AS39" s="25" t="e">
        <f t="shared" ca="1" si="21"/>
        <v>#N/A</v>
      </c>
      <c r="AT39" s="25" t="e">
        <f t="array" aca="1" ref="AT39" ca="1">OFFSET(装备词条列表!$A$2, MATCH(1, (装备词条列表!$I$2:$I$5000=L39)*(装备词条列表!$J$2:$J$5000=M39)*(装备词条列表!$C$2:$C$5000=O39), 0)-1, 0)</f>
        <v>#N/A</v>
      </c>
      <c r="AU39" s="25" t="str">
        <f t="array" aca="1" ref="AU39" ca="1">OFFSET(装备词条列表!$C$2, MATCH(L39&amp;M39&amp;N39, 装备词条列表!$L$2:$L$5062, 0)-1, 0, COUNTIF(装备词条列表!$L$2:$L$5062, L39&amp;M39&amp;N39), 1)</f>
        <v>移动时，每秒自然回复4% 生命</v>
      </c>
      <c r="AV39" s="25" t="e">
        <f t="array" aca="1" ref="AV39" ca="1">IF(OFFSET(装备词条列表!$A$1, SMALL(IF(装备词条列表!$A$2:$A$5000=AT39, ROW(装备词条列表!$A$2:$A$5000)-ROW(装备词条列表!$A$2)+1), 1), 5)="",
    OFFSET(装备词条列表!$A$1, SMALL(IF(装备词条列表!$A$2:$A$5000=AT39, ROW(装备词条列表!$A$2:$A$5000)-ROW(装备词条列表!$A$2)+1), 1), 4),
    OFFSET(装备词条列表!$A$1, SMALL(IF(装备词条列表!$A$2:$A$5000=AT39, ROW(装备词条列表!$A$2:$A$5000)-ROW(装备词条列表!$A$2)+1), 1), 4)*CHOOSE(MATCH($C$1,$AK$1:$AK$3,0),1,0.5,0)
   +OFFSET(装备词条列表!$A$1, SMALL(IF(装备词条列表!$A$2:$A$5000=AT39, ROW(装备词条列表!$A$2:$A$5000)-ROW(装备词条列表!$A$2)+1), 1), 5)*CHOOSE(MATCH($C$1,$AK$1:$AK$3,0),0,0.5,1))</f>
        <v>#N/A</v>
      </c>
      <c r="AW39" s="25" t="e">
        <f t="shared" ca="1" si="23"/>
        <v>#N/A</v>
      </c>
      <c r="AX39" s="25" t="e">
        <f t="array" aca="1" ref="AX39" ca="1">IF(OFFSET(装备词条列表!$A$1, SMALL(IF(装备词条列表!$A$2:$A$5000=AT39, ROW(装备词条列表!$A$2:$A$5000)-ROW(装备词条列表!$A$2)+1), 2), 5)="",
    OFFSET(装备词条列表!$A$1, SMALL(IF(装备词条列表!$A$2:$A$5000=AT39, ROW(装备词条列表!$A$2:$A$5000)-ROW(装备词条列表!$A$2)+1), 2), 4),
    OFFSET(装备词条列表!$A$1, SMALL(IF(装备词条列表!$A$2:$A$5000=AT39, ROW(装备词条列表!$A$2:$A$5000)-ROW(装备词条列表!$A$2)+1), 2), 4)*CHOOSE(MATCH($C$1,$AK$1:$AK$3,0),1,0.5,0)
   +OFFSET(装备词条列表!$A$1, SMALL(IF(装备词条列表!$A$2:$A$5000=AT39, ROW(装备词条列表!$A$2:$A$5000)-ROW(装备词条列表!$A$2)+1), 2), 5)*CHOOSE(MATCH($C$1,$AK$1:$AK$3,0),0,0.5,1))</f>
        <v>#N/A</v>
      </c>
      <c r="AY39" s="25" t="e">
        <f t="shared" ca="1" si="24"/>
        <v>#N/A</v>
      </c>
      <c r="AZ39" s="25" t="e">
        <f t="array" aca="1" ref="AZ39" ca="1">IF(OFFSET(装备词条列表!$A$1, SMALL(IF(装备词条列表!$A$2:$A$5000=AT39, ROW(装备词条列表!$A$2:$A$5000)-ROW(装备词条列表!$A$2)+1), 3), 5)="",
    OFFSET(装备词条列表!$A$1, SMALL(IF(装备词条列表!$A$2:$A$5000=AT39, ROW(装备词条列表!$A$2:$A$5000)-ROW(装备词条列表!$A$2)+1), 3), 4),
    OFFSET(装备词条列表!$A$1, SMALL(IF(装备词条列表!$A$2:$A$5000=AT39, ROW(装备词条列表!$A$2:$A$5000)-ROW(装备词条列表!$A$2)+1), 3), 4)*CHOOSE(MATCH($C$1,$AK$1:$AK$3,0),1,0.5,0)
   +OFFSET(装备词条列表!$A$1, SMALL(IF(装备词条列表!$A$2:$A$5000=AT39, ROW(装备词条列表!$A$2:$A$5000)-ROW(装备词条列表!$A$2)+1), 3), 5)*CHOOSE(MATCH($C$1,$AK$1:$AK$3,0),0,0.5,1))</f>
        <v>#N/A</v>
      </c>
      <c r="BA39" s="25" t="e">
        <f t="shared" ca="1" si="25"/>
        <v>#N/A</v>
      </c>
    </row>
    <row r="40" spans="2:53" s="3" customFormat="1" ht="14.5" thickBot="1"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 spans="2:53" s="3" customFormat="1" ht="14.5" thickBot="1">
      <c r="B41" s="87" t="s">
        <v>3680</v>
      </c>
      <c r="C41" s="88" t="s">
        <v>3670</v>
      </c>
      <c r="D41" s="88" t="s">
        <v>3681</v>
      </c>
      <c r="E41" s="43" t="s">
        <v>3560</v>
      </c>
      <c r="F41" s="43" t="s">
        <v>1743</v>
      </c>
      <c r="G41" s="88" t="s">
        <v>4652</v>
      </c>
      <c r="H41" s="88" t="s">
        <v>4653</v>
      </c>
      <c r="I41" s="88" t="s">
        <v>4654</v>
      </c>
      <c r="J41" s="44" t="s">
        <v>3564</v>
      </c>
      <c r="L41" s="87" t="s">
        <v>3576</v>
      </c>
      <c r="M41" s="88" t="s">
        <v>1639</v>
      </c>
      <c r="N41" s="88" t="s">
        <v>1644</v>
      </c>
      <c r="O41" s="88" t="s">
        <v>3560</v>
      </c>
      <c r="P41" s="88" t="s">
        <v>1743</v>
      </c>
      <c r="Q41" s="43" t="s">
        <v>4652</v>
      </c>
      <c r="R41" s="43" t="s">
        <v>4653</v>
      </c>
      <c r="S41" s="43" t="s">
        <v>4654</v>
      </c>
      <c r="T41" s="89" t="s">
        <v>3564</v>
      </c>
      <c r="AL41" s="25" t="s">
        <v>1394</v>
      </c>
      <c r="AM41" s="25" t="s">
        <v>3563</v>
      </c>
      <c r="AN41" s="25" t="s">
        <v>3561</v>
      </c>
      <c r="AO41" s="25" t="s">
        <v>4010</v>
      </c>
      <c r="AP41" s="25"/>
      <c r="AQ41" s="25"/>
      <c r="AR41" s="25"/>
      <c r="AS41" s="25"/>
      <c r="AT41" s="25" t="s">
        <v>1394</v>
      </c>
      <c r="AU41" s="25" t="s">
        <v>3563</v>
      </c>
      <c r="AV41" s="25" t="s">
        <v>3561</v>
      </c>
      <c r="AW41" s="25" t="s">
        <v>3562</v>
      </c>
      <c r="AX41" s="25" t="s">
        <v>4010</v>
      </c>
    </row>
    <row r="42" spans="2:53" s="3" customFormat="1">
      <c r="B42" s="75" t="s">
        <v>3419</v>
      </c>
      <c r="C42" s="102" t="s">
        <v>3674</v>
      </c>
      <c r="D42" s="105">
        <v>0</v>
      </c>
      <c r="E42" s="98"/>
      <c r="F42" s="114" t="e">
        <f t="shared" ref="F42:F45" ca="1" si="27">AN42</f>
        <v>#N/A</v>
      </c>
      <c r="G42" s="115"/>
      <c r="H42" s="98"/>
      <c r="I42" s="98"/>
      <c r="J42" s="165"/>
      <c r="L42" s="75" t="s">
        <v>3506</v>
      </c>
      <c r="M42" s="102" t="s">
        <v>3603</v>
      </c>
      <c r="N42" s="105">
        <v>0</v>
      </c>
      <c r="O42" s="98"/>
      <c r="P42" s="101" t="e">
        <f ca="1">AV42</f>
        <v>#N/A</v>
      </c>
      <c r="Q42" s="68"/>
      <c r="R42" s="68"/>
      <c r="S42" s="68"/>
      <c r="T42" s="165"/>
      <c r="AL42" s="25" t="e">
        <f t="array" aca="1" ref="AL42" ca="1">OFFSET(装备词条列表!$A$2, MATCH(1, (装备词条列表!$I$2:$I$5000=B42)*(装备词条列表!$J$2:$J$5000=C42)*(装备词条列表!$C$2:$C$5000=E42), 0)-1, 0)</f>
        <v>#N/A</v>
      </c>
      <c r="AM42" s="25" t="str">
        <f t="array" aca="1" ref="AM42" ca="1">OFFSET(装备词条列表!$C$2, MATCH(B42&amp;C42&amp;D42, 装备词条列表!$L$2:$L$5062, 0)-1, 0, COUNTIF(装备词条列表!$L$2:$L$5062, B42&amp;C42&amp;D42), 1)</f>
        <v>火焰抗性</v>
      </c>
      <c r="AN42" s="25" t="e">
        <f t="array" aca="1" ref="AN42" ca="1">IF(OFFSET(装备词条列表!$A$1, SMALL(IF(装备词条列表!$A$2:$A$5000=AL42, ROW(装备词条列表!$A$2:$A$5000)-ROW(装备词条列表!$A$2)+1), 1), 5)="",
    OFFSET(装备词条列表!$A$1, SMALL(IF(装备词条列表!$A$2:$A$5000=AL42, ROW(装备词条列表!$A$2:$A$5000)-ROW(装备词条列表!$A$2)+1), 1), 4),
    OFFSET(装备词条列表!$A$1, SMALL(IF(装备词条列表!$A$2:$A$5000=AL42, ROW(装备词条列表!$A$2:$A$5000)-ROW(装备词条列表!$A$2)+1), 1), 4)*CHOOSE(MATCH($C$1,$AK$1:$AK$3,0),1,0.5,0)
   +OFFSET(装备词条列表!$A$1, SMALL(IF(装备词条列表!$A$2:$A$5000=AL42, ROW(装备词条列表!$A$2:$A$5000)-ROW(装备词条列表!$A$2)+1), 1), 5)*CHOOSE(MATCH($C$1,$AK$1:$AK$3,0),0,0.5,1))</f>
        <v>#N/A</v>
      </c>
      <c r="AO42" s="25" t="e">
        <f t="shared" ref="AO42:AO52" ca="1" si="28">IF(G42&lt;&gt;"",G42,AN42)</f>
        <v>#N/A</v>
      </c>
      <c r="AP42" s="25" t="e">
        <f t="array" aca="1" ref="AP42" ca="1">IF(OFFSET(装备词条列表!$A$1, SMALL(IF(装备词条列表!$A$2:$A$5000=AL42, ROW(装备词条列表!$A$2:$A$5000)-ROW(装备词条列表!$A$2)+1), 2), 5)="",
    OFFSET(装备词条列表!$A$1, SMALL(IF(装备词条列表!$A$2:$A$5000=AL42, ROW(装备词条列表!$A$2:$A$5000)-ROW(装备词条列表!$A$2)+1), 2), 4),
    OFFSET(装备词条列表!$A$1, SMALL(IF(装备词条列表!$A$2:$A$5000=AL42, ROW(装备词条列表!$A$2:$A$5000)-ROW(装备词条列表!$A$2)+1), 2), 4)*CHOOSE(MATCH($C$1,$AK$1:$AK$3,0),1,0.5,0)
   +OFFSET(装备词条列表!$A$1, SMALL(IF(装备词条列表!$A$2:$A$5000=AL42, ROW(装备词条列表!$A$2:$A$5000)-ROW(装备词条列表!$A$2)+1), 2), 5)*CHOOSE(MATCH($C$1,$AK$1:$AK$3,0),0,0.5,1))</f>
        <v>#N/A</v>
      </c>
      <c r="AQ42" s="25" t="e">
        <f t="shared" ref="AQ42:AQ52" ca="1" si="29">IF(H42&lt;&gt;"",H42,AP42)</f>
        <v>#N/A</v>
      </c>
      <c r="AR42" s="25" t="e">
        <f t="array" aca="1" ref="AR42" ca="1">IF(OFFSET(装备词条列表!$A$1, SMALL(IF(装备词条列表!$A$2:$A$5000=AL42, ROW(装备词条列表!$A$2:$A$5000)-ROW(装备词条列表!$A$2)+1), 3), 5)="",
    OFFSET(装备词条列表!$A$1, SMALL(IF(装备词条列表!$A$2:$A$5000=AL42, ROW(装备词条列表!$A$2:$A$5000)-ROW(装备词条列表!$A$2)+1), 3), 4),
    OFFSET(装备词条列表!$A$1, SMALL(IF(装备词条列表!$A$2:$A$5000=AL42, ROW(装备词条列表!$A$2:$A$5000)-ROW(装备词条列表!$A$2)+1), 3), 4)*CHOOSE(MATCH($C$1,$AK$1:$AK$3,0),1,0.5,0)
   +OFFSET(装备词条列表!$A$1, SMALL(IF(装备词条列表!$A$2:$A$5000=AL42, ROW(装备词条列表!$A$2:$A$5000)-ROW(装备词条列表!$A$2)+1), 3), 5)*CHOOSE(MATCH($C$1,$AK$1:$AK$3,0),0,0.5,1))</f>
        <v>#N/A</v>
      </c>
      <c r="AS42" s="25" t="e">
        <f t="shared" ref="AS42:AS52" ca="1" si="30">IF(I42&lt;&gt;"",I42,AR42)</f>
        <v>#N/A</v>
      </c>
      <c r="AT42" s="25" t="e">
        <f t="array" aca="1" ref="AT42" ca="1">OFFSET(装备词条列表!$A$2, MATCH(1, (装备词条列表!$I$2:$I$5000=L42)*(装备词条列表!$J$2:$J$5000=M42)*(装备词条列表!$C$2:$C$5000=O42), 0)-1, 0)</f>
        <v>#N/A</v>
      </c>
      <c r="AU42" s="25" t="str">
        <f t="array" aca="1" ref="AU42" ca="1">OFFSET(装备词条列表!$C$2, MATCH(L42&amp;M42&amp;N42, 装备词条列表!$L$2:$L$5062, 0)-1, 0, COUNTIF(装备词条列表!$L$2:$L$5062, L42&amp;M42&amp;N42), 1)</f>
        <v>召唤物伤害</v>
      </c>
      <c r="AV42" s="25" t="e">
        <f t="array" aca="1" ref="AV42" ca="1">IF(OFFSET(装备词条列表!$A$1, SMALL(IF(装备词条列表!$A$2:$A$5000=AT42, ROW(装备词条列表!$A$2:$A$5000)-ROW(装备词条列表!$A$2)+1), 1), 5)="",
    OFFSET(装备词条列表!$A$1, SMALL(IF(装备词条列表!$A$2:$A$5000=AT42, ROW(装备词条列表!$A$2:$A$5000)-ROW(装备词条列表!$A$2)+1), 1), 4),
    OFFSET(装备词条列表!$A$1, SMALL(IF(装备词条列表!$A$2:$A$5000=AT42, ROW(装备词条列表!$A$2:$A$5000)-ROW(装备词条列表!$A$2)+1), 1), 4)*CHOOSE(MATCH($C$1,$AK$1:$AK$3,0),1,0.5,0)
   +OFFSET(装备词条列表!$A$1, SMALL(IF(装备词条列表!$A$2:$A$5000=AT42, ROW(装备词条列表!$A$2:$A$5000)-ROW(装备词条列表!$A$2)+1), 1), 5)*CHOOSE(MATCH($C$1,$AK$1:$AK$3,0),0,0.5,1))</f>
        <v>#N/A</v>
      </c>
      <c r="AW42" s="25" t="e">
        <f ca="1">IF(Q42&lt;&gt;"",Q42,AV42)</f>
        <v>#N/A</v>
      </c>
      <c r="AX42" s="25" t="e">
        <f t="array" aca="1" ref="AX42" ca="1">IF(OFFSET(装备词条列表!$A$1, SMALL(IF(装备词条列表!$A$2:$A$5000=AT42, ROW(装备词条列表!$A$2:$A$5000)-ROW(装备词条列表!$A$2)+1), 2), 5)="",
    OFFSET(装备词条列表!$A$1, SMALL(IF(装备词条列表!$A$2:$A$5000=AT42, ROW(装备词条列表!$A$2:$A$5000)-ROW(装备词条列表!$A$2)+1), 2), 4),
    OFFSET(装备词条列表!$A$1, SMALL(IF(装备词条列表!$A$2:$A$5000=AT42, ROW(装备词条列表!$A$2:$A$5000)-ROW(装备词条列表!$A$2)+1), 2), 4)*CHOOSE(MATCH($C$1,$AK$1:$AK$3,0),1,0.5,0)
   +OFFSET(装备词条列表!$A$1, SMALL(IF(装备词条列表!$A$2:$A$5000=AT42, ROW(装备词条列表!$A$2:$A$5000)-ROW(装备词条列表!$A$2)+1), 2), 5)*CHOOSE(MATCH($C$1,$AK$1:$AK$3,0),0,0.5,1))</f>
        <v>#N/A</v>
      </c>
      <c r="AY42" s="25" t="e">
        <f ca="1">IF(R42&lt;&gt;"",R42,AX42)</f>
        <v>#N/A</v>
      </c>
      <c r="AZ42" s="25" t="e">
        <f t="array" aca="1" ref="AZ42" ca="1">IF(OFFSET(装备词条列表!$A$1, SMALL(IF(装备词条列表!$A$2:$A$5000=AT42, ROW(装备词条列表!$A$2:$A$5000)-ROW(装备词条列表!$A$2)+1), 3), 5)="",
    OFFSET(装备词条列表!$A$1, SMALL(IF(装备词条列表!$A$2:$A$5000=AT42, ROW(装备词条列表!$A$2:$A$5000)-ROW(装备词条列表!$A$2)+1), 3), 4),
    OFFSET(装备词条列表!$A$1, SMALL(IF(装备词条列表!$A$2:$A$5000=AT42, ROW(装备词条列表!$A$2:$A$5000)-ROW(装备词条列表!$A$2)+1), 3), 4)*CHOOSE(MATCH($C$1,$AK$1:$AK$3,0),1,0.5,0)
   +OFFSET(装备词条列表!$A$1, SMALL(IF(装备词条列表!$A$2:$A$5000=AT42, ROW(装备词条列表!$A$2:$A$5000)-ROW(装备词条列表!$A$2)+1), 3), 5)*CHOOSE(MATCH($C$1,$AK$1:$AK$3,0),0,0.5,1))</f>
        <v>#N/A</v>
      </c>
      <c r="BA42" s="25" t="e">
        <f ca="1">IF(S42&lt;&gt;"",S42,AZ42)</f>
        <v>#N/A</v>
      </c>
    </row>
    <row r="43" spans="2:53" s="3" customFormat="1">
      <c r="B43" s="35" t="str">
        <f>B42</f>
        <v>戒指</v>
      </c>
      <c r="C43" s="103" t="s">
        <v>3676</v>
      </c>
      <c r="D43" s="106">
        <v>0</v>
      </c>
      <c r="E43" s="68"/>
      <c r="F43" s="99" t="e">
        <f t="shared" ca="1" si="27"/>
        <v>#N/A</v>
      </c>
      <c r="G43" s="116"/>
      <c r="H43" s="168"/>
      <c r="I43" s="168"/>
      <c r="J43" s="166"/>
      <c r="L43" s="35" t="str">
        <f>L42</f>
        <v>灵戒</v>
      </c>
      <c r="M43" s="103" t="s">
        <v>3572</v>
      </c>
      <c r="N43" s="106">
        <v>0</v>
      </c>
      <c r="O43" s="68"/>
      <c r="P43" s="101" t="e">
        <f t="shared" ref="P43:P52" ca="1" si="31">AV43</f>
        <v>#N/A</v>
      </c>
      <c r="Q43" s="68"/>
      <c r="R43" s="68"/>
      <c r="S43" s="68"/>
      <c r="T43" s="166"/>
      <c r="AL43" s="25" t="e">
        <f t="array" aca="1" ref="AL43" ca="1">OFFSET(装备词条列表!$A$2, MATCH(1, (装备词条列表!$I$2:$I$5000=B43)*(装备词条列表!$J$2:$J$5000=C43)*(装备词条列表!$C$2:$C$5000=E43), 0)-1, 0)</f>
        <v>#N/A</v>
      </c>
      <c r="AM43" s="25" t="str">
        <f t="array" aca="1" ref="AM43" ca="1">OFFSET(装备词条列表!$C$2, MATCH(B43&amp;C43&amp;D43, 装备词条列表!$L$2:$L$5062, 0)-1, 0, COUNTIF(装备词条列表!$L$2:$L$5062, B43&amp;C43&amp;D43), 1)</f>
        <v>+1坚韧祝福层数上限</v>
      </c>
      <c r="AN43" s="25" t="e">
        <f t="array" aca="1" ref="AN43" ca="1">IF(OFFSET(装备词条列表!$A$1, SMALL(IF(装备词条列表!$A$2:$A$5000=AL43, ROW(装备词条列表!$A$2:$A$5000)-ROW(装备词条列表!$A$2)+1), 1), 5)="",
    OFFSET(装备词条列表!$A$1, SMALL(IF(装备词条列表!$A$2:$A$5000=AL43, ROW(装备词条列表!$A$2:$A$5000)-ROW(装备词条列表!$A$2)+1), 1), 4),
    OFFSET(装备词条列表!$A$1, SMALL(IF(装备词条列表!$A$2:$A$5000=AL43, ROW(装备词条列表!$A$2:$A$5000)-ROW(装备词条列表!$A$2)+1), 1), 4)*CHOOSE(MATCH($C$1,$AK$1:$AK$3,0),1,0.5,0)
   +OFFSET(装备词条列表!$A$1, SMALL(IF(装备词条列表!$A$2:$A$5000=AL43, ROW(装备词条列表!$A$2:$A$5000)-ROW(装备词条列表!$A$2)+1), 1), 5)*CHOOSE(MATCH($C$1,$AK$1:$AK$3,0),0,0.5,1))</f>
        <v>#N/A</v>
      </c>
      <c r="AO43" s="25" t="e">
        <f t="shared" ca="1" si="28"/>
        <v>#N/A</v>
      </c>
      <c r="AP43" s="25" t="e">
        <f t="array" aca="1" ref="AP43" ca="1">IF(OFFSET(装备词条列表!$A$1, SMALL(IF(装备词条列表!$A$2:$A$5000=AL43, ROW(装备词条列表!$A$2:$A$5000)-ROW(装备词条列表!$A$2)+1), 2), 5)="",
    OFFSET(装备词条列表!$A$1, SMALL(IF(装备词条列表!$A$2:$A$5000=AL43, ROW(装备词条列表!$A$2:$A$5000)-ROW(装备词条列表!$A$2)+1), 2), 4),
    OFFSET(装备词条列表!$A$1, SMALL(IF(装备词条列表!$A$2:$A$5000=AL43, ROW(装备词条列表!$A$2:$A$5000)-ROW(装备词条列表!$A$2)+1), 2), 4)*CHOOSE(MATCH($C$1,$AK$1:$AK$3,0),1,0.5,0)
   +OFFSET(装备词条列表!$A$1, SMALL(IF(装备词条列表!$A$2:$A$5000=AL43, ROW(装备词条列表!$A$2:$A$5000)-ROW(装备词条列表!$A$2)+1), 2), 5)*CHOOSE(MATCH($C$1,$AK$1:$AK$3,0),0,0.5,1))</f>
        <v>#N/A</v>
      </c>
      <c r="AQ43" s="25" t="e">
        <f t="shared" ca="1" si="29"/>
        <v>#N/A</v>
      </c>
      <c r="AR43" s="25" t="e">
        <f t="array" aca="1" ref="AR43" ca="1">IF(OFFSET(装备词条列表!$A$1, SMALL(IF(装备词条列表!$A$2:$A$5000=AL43, ROW(装备词条列表!$A$2:$A$5000)-ROW(装备词条列表!$A$2)+1), 3), 5)="",
    OFFSET(装备词条列表!$A$1, SMALL(IF(装备词条列表!$A$2:$A$5000=AL43, ROW(装备词条列表!$A$2:$A$5000)-ROW(装备词条列表!$A$2)+1), 3), 4),
    OFFSET(装备词条列表!$A$1, SMALL(IF(装备词条列表!$A$2:$A$5000=AL43, ROW(装备词条列表!$A$2:$A$5000)-ROW(装备词条列表!$A$2)+1), 3), 4)*CHOOSE(MATCH($C$1,$AK$1:$AK$3,0),1,0.5,0)
   +OFFSET(装备词条列表!$A$1, SMALL(IF(装备词条列表!$A$2:$A$5000=AL43, ROW(装备词条列表!$A$2:$A$5000)-ROW(装备词条列表!$A$2)+1), 3), 5)*CHOOSE(MATCH($C$1,$AK$1:$AK$3,0),0,0.5,1))</f>
        <v>#N/A</v>
      </c>
      <c r="AS43" s="25" t="e">
        <f t="shared" ca="1" si="30"/>
        <v>#N/A</v>
      </c>
      <c r="AT43" s="25" t="e">
        <f t="array" aca="1" ref="AT43" ca="1">OFFSET(装备词条列表!$A$2, MATCH(1, (装备词条列表!$I$2:$I$5000=L43)*(装备词条列表!$J$2:$J$5000=M43)*(装备词条列表!$C$2:$C$5000=O43), 0)-1, 0)</f>
        <v>#N/A</v>
      </c>
      <c r="AU43" s="25" t="str">
        <f t="array" aca="1" ref="AU43" ca="1">OFFSET(装备词条列表!$C$2, MATCH(L43&amp;M43&amp;N43, 装备词条列表!$L$2:$L$5062, 0)-1, 0, COUNTIF(装备词条列表!$L$2:$L$5062, L43&amp;M43&amp;N43), 1)</f>
        <v>+1坚韧祝福层数上限</v>
      </c>
      <c r="AV43" s="25" t="e">
        <f t="array" aca="1" ref="AV43" ca="1">IF(OFFSET(装备词条列表!$A$1, SMALL(IF(装备词条列表!$A$2:$A$5000=AT43, ROW(装备词条列表!$A$2:$A$5000)-ROW(装备词条列表!$A$2)+1), 1), 5)="",
    OFFSET(装备词条列表!$A$1, SMALL(IF(装备词条列表!$A$2:$A$5000=AT43, ROW(装备词条列表!$A$2:$A$5000)-ROW(装备词条列表!$A$2)+1), 1), 4),
    OFFSET(装备词条列表!$A$1, SMALL(IF(装备词条列表!$A$2:$A$5000=AT43, ROW(装备词条列表!$A$2:$A$5000)-ROW(装备词条列表!$A$2)+1), 1), 4)*CHOOSE(MATCH($C$1,$AK$1:$AK$3,0),1,0.5,0)
   +OFFSET(装备词条列表!$A$1, SMALL(IF(装备词条列表!$A$2:$A$5000=AT43, ROW(装备词条列表!$A$2:$A$5000)-ROW(装备词条列表!$A$2)+1), 1), 5)*CHOOSE(MATCH($C$1,$AK$1:$AK$3,0),0,0.5,1))</f>
        <v>#N/A</v>
      </c>
      <c r="AW43" s="25" t="e">
        <f t="shared" ref="AW43:AW52" ca="1" si="32">IF(Q43&lt;&gt;"",Q43,AV43)</f>
        <v>#N/A</v>
      </c>
      <c r="AX43" s="25" t="e">
        <f t="array" aca="1" ref="AX43" ca="1">IF(OFFSET(装备词条列表!$A$1, SMALL(IF(装备词条列表!$A$2:$A$5000=AT43, ROW(装备词条列表!$A$2:$A$5000)-ROW(装备词条列表!$A$2)+1), 2), 5)="",
    OFFSET(装备词条列表!$A$1, SMALL(IF(装备词条列表!$A$2:$A$5000=AT43, ROW(装备词条列表!$A$2:$A$5000)-ROW(装备词条列表!$A$2)+1), 2), 4),
    OFFSET(装备词条列表!$A$1, SMALL(IF(装备词条列表!$A$2:$A$5000=AT43, ROW(装备词条列表!$A$2:$A$5000)-ROW(装备词条列表!$A$2)+1), 2), 4)*CHOOSE(MATCH($C$1,$AK$1:$AK$3,0),1,0.5,0)
   +OFFSET(装备词条列表!$A$1, SMALL(IF(装备词条列表!$A$2:$A$5000=AT43, ROW(装备词条列表!$A$2:$A$5000)-ROW(装备词条列表!$A$2)+1), 2), 5)*CHOOSE(MATCH($C$1,$AK$1:$AK$3,0),0,0.5,1))</f>
        <v>#N/A</v>
      </c>
      <c r="AY43" s="25" t="e">
        <f t="shared" ref="AY43:AY52" ca="1" si="33">IF(R43&lt;&gt;"",R43,AX43)</f>
        <v>#N/A</v>
      </c>
      <c r="AZ43" s="25" t="e">
        <f t="array" aca="1" ref="AZ43" ca="1">IF(OFFSET(装备词条列表!$A$1, SMALL(IF(装备词条列表!$A$2:$A$5000=AT43, ROW(装备词条列表!$A$2:$A$5000)-ROW(装备词条列表!$A$2)+1), 3), 5)="",
    OFFSET(装备词条列表!$A$1, SMALL(IF(装备词条列表!$A$2:$A$5000=AT43, ROW(装备词条列表!$A$2:$A$5000)-ROW(装备词条列表!$A$2)+1), 3), 4),
    OFFSET(装备词条列表!$A$1, SMALL(IF(装备词条列表!$A$2:$A$5000=AT43, ROW(装备词条列表!$A$2:$A$5000)-ROW(装备词条列表!$A$2)+1), 3), 4)*CHOOSE(MATCH($C$1,$AK$1:$AK$3,0),1,0.5,0)
   +OFFSET(装备词条列表!$A$1, SMALL(IF(装备词条列表!$A$2:$A$5000=AT43, ROW(装备词条列表!$A$2:$A$5000)-ROW(装备词条列表!$A$2)+1), 3), 5)*CHOOSE(MATCH($C$1,$AK$1:$AK$3,0),0,0.5,1))</f>
        <v>#N/A</v>
      </c>
      <c r="BA43" s="25" t="e">
        <f t="shared" ref="BA43:BA52" ca="1" si="34">IF(S43&lt;&gt;"",S43,AZ43)</f>
        <v>#N/A</v>
      </c>
    </row>
    <row r="44" spans="2:53" s="3" customFormat="1">
      <c r="B44" s="35" t="str">
        <f>B42</f>
        <v>戒指</v>
      </c>
      <c r="C44" s="103" t="s">
        <v>3676</v>
      </c>
      <c r="D44" s="106">
        <v>0</v>
      </c>
      <c r="E44" s="68"/>
      <c r="F44" s="99" t="e">
        <f t="shared" ca="1" si="27"/>
        <v>#N/A</v>
      </c>
      <c r="G44" s="107"/>
      <c r="H44" s="68"/>
      <c r="I44" s="68"/>
      <c r="J44" s="166"/>
      <c r="L44" s="35" t="str">
        <f>L42</f>
        <v>灵戒</v>
      </c>
      <c r="M44" s="103" t="s">
        <v>3572</v>
      </c>
      <c r="N44" s="106">
        <v>0</v>
      </c>
      <c r="O44" s="68"/>
      <c r="P44" s="101" t="e">
        <f t="shared" ca="1" si="31"/>
        <v>#N/A</v>
      </c>
      <c r="Q44" s="68"/>
      <c r="R44" s="68"/>
      <c r="S44" s="68"/>
      <c r="T44" s="166"/>
      <c r="AL44" s="25" t="e">
        <f t="array" aca="1" ref="AL44" ca="1">OFFSET(装备词条列表!$A$2, MATCH(1, (装备词条列表!$I$2:$I$5000=B44)*(装备词条列表!$J$2:$J$5000=C44)*(装备词条列表!$C$2:$C$5000=E44), 0)-1, 0)</f>
        <v>#N/A</v>
      </c>
      <c r="AM44" s="25" t="str">
        <f t="array" aca="1" ref="AM44" ca="1">OFFSET(装备词条列表!$C$2, MATCH(B44&amp;C44&amp;D44, 装备词条列表!$L$2:$L$5062, 0)-1, 0, COUNTIF(装备词条列表!$L$2:$L$5062, B44&amp;C44&amp;D44), 1)</f>
        <v>+1坚韧祝福层数上限</v>
      </c>
      <c r="AN44" s="25" t="e">
        <f t="array" aca="1" ref="AN44" ca="1">IF(OFFSET(装备词条列表!$A$1, SMALL(IF(装备词条列表!$A$2:$A$5000=AL44, ROW(装备词条列表!$A$2:$A$5000)-ROW(装备词条列表!$A$2)+1), 1), 5)="",
    OFFSET(装备词条列表!$A$1, SMALL(IF(装备词条列表!$A$2:$A$5000=AL44, ROW(装备词条列表!$A$2:$A$5000)-ROW(装备词条列表!$A$2)+1), 1), 4),
    OFFSET(装备词条列表!$A$1, SMALL(IF(装备词条列表!$A$2:$A$5000=AL44, ROW(装备词条列表!$A$2:$A$5000)-ROW(装备词条列表!$A$2)+1), 1), 4)*CHOOSE(MATCH($C$1,$AK$1:$AK$3,0),1,0.5,0)
   +OFFSET(装备词条列表!$A$1, SMALL(IF(装备词条列表!$A$2:$A$5000=AL44, ROW(装备词条列表!$A$2:$A$5000)-ROW(装备词条列表!$A$2)+1), 1), 5)*CHOOSE(MATCH($C$1,$AK$1:$AK$3,0),0,0.5,1))</f>
        <v>#N/A</v>
      </c>
      <c r="AO44" s="25" t="e">
        <f t="shared" ca="1" si="28"/>
        <v>#N/A</v>
      </c>
      <c r="AP44" s="25" t="e">
        <f t="array" aca="1" ref="AP44" ca="1">IF(OFFSET(装备词条列表!$A$1, SMALL(IF(装备词条列表!$A$2:$A$5000=AL44, ROW(装备词条列表!$A$2:$A$5000)-ROW(装备词条列表!$A$2)+1), 2), 5)="",
    OFFSET(装备词条列表!$A$1, SMALL(IF(装备词条列表!$A$2:$A$5000=AL44, ROW(装备词条列表!$A$2:$A$5000)-ROW(装备词条列表!$A$2)+1), 2), 4),
    OFFSET(装备词条列表!$A$1, SMALL(IF(装备词条列表!$A$2:$A$5000=AL44, ROW(装备词条列表!$A$2:$A$5000)-ROW(装备词条列表!$A$2)+1), 2), 4)*CHOOSE(MATCH($C$1,$AK$1:$AK$3,0),1,0.5,0)
   +OFFSET(装备词条列表!$A$1, SMALL(IF(装备词条列表!$A$2:$A$5000=AL44, ROW(装备词条列表!$A$2:$A$5000)-ROW(装备词条列表!$A$2)+1), 2), 5)*CHOOSE(MATCH($C$1,$AK$1:$AK$3,0),0,0.5,1))</f>
        <v>#N/A</v>
      </c>
      <c r="AQ44" s="25" t="e">
        <f t="shared" ca="1" si="29"/>
        <v>#N/A</v>
      </c>
      <c r="AR44" s="25" t="e">
        <f t="array" aca="1" ref="AR44" ca="1">IF(OFFSET(装备词条列表!$A$1, SMALL(IF(装备词条列表!$A$2:$A$5000=AL44, ROW(装备词条列表!$A$2:$A$5000)-ROW(装备词条列表!$A$2)+1), 3), 5)="",
    OFFSET(装备词条列表!$A$1, SMALL(IF(装备词条列表!$A$2:$A$5000=AL44, ROW(装备词条列表!$A$2:$A$5000)-ROW(装备词条列表!$A$2)+1), 3), 4),
    OFFSET(装备词条列表!$A$1, SMALL(IF(装备词条列表!$A$2:$A$5000=AL44, ROW(装备词条列表!$A$2:$A$5000)-ROW(装备词条列表!$A$2)+1), 3), 4)*CHOOSE(MATCH($C$1,$AK$1:$AK$3,0),1,0.5,0)
   +OFFSET(装备词条列表!$A$1, SMALL(IF(装备词条列表!$A$2:$A$5000=AL44, ROW(装备词条列表!$A$2:$A$5000)-ROW(装备词条列表!$A$2)+1), 3), 5)*CHOOSE(MATCH($C$1,$AK$1:$AK$3,0),0,0.5,1))</f>
        <v>#N/A</v>
      </c>
      <c r="AS44" s="25" t="e">
        <f t="shared" ca="1" si="30"/>
        <v>#N/A</v>
      </c>
      <c r="AT44" s="25" t="e">
        <f t="array" aca="1" ref="AT44" ca="1">OFFSET(装备词条列表!$A$2, MATCH(1, (装备词条列表!$I$2:$I$5000=L44)*(装备词条列表!$J$2:$J$5000=M44)*(装备词条列表!$C$2:$C$5000=O44), 0)-1, 0)</f>
        <v>#N/A</v>
      </c>
      <c r="AU44" s="25" t="str">
        <f t="array" aca="1" ref="AU44" ca="1">OFFSET(装备词条列表!$C$2, MATCH(L44&amp;M44&amp;N44, 装备词条列表!$L$2:$L$5062, 0)-1, 0, COUNTIF(装备词条列表!$L$2:$L$5062, L44&amp;M44&amp;N44), 1)</f>
        <v>+1坚韧祝福层数上限</v>
      </c>
      <c r="AV44" s="25" t="e">
        <f t="array" aca="1" ref="AV44" ca="1">IF(OFFSET(装备词条列表!$A$1, SMALL(IF(装备词条列表!$A$2:$A$5000=AT44, ROW(装备词条列表!$A$2:$A$5000)-ROW(装备词条列表!$A$2)+1), 1), 5)="",
    OFFSET(装备词条列表!$A$1, SMALL(IF(装备词条列表!$A$2:$A$5000=AT44, ROW(装备词条列表!$A$2:$A$5000)-ROW(装备词条列表!$A$2)+1), 1), 4),
    OFFSET(装备词条列表!$A$1, SMALL(IF(装备词条列表!$A$2:$A$5000=AT44, ROW(装备词条列表!$A$2:$A$5000)-ROW(装备词条列表!$A$2)+1), 1), 4)*CHOOSE(MATCH($C$1,$AK$1:$AK$3,0),1,0.5,0)
   +OFFSET(装备词条列表!$A$1, SMALL(IF(装备词条列表!$A$2:$A$5000=AT44, ROW(装备词条列表!$A$2:$A$5000)-ROW(装备词条列表!$A$2)+1), 1), 5)*CHOOSE(MATCH($C$1,$AK$1:$AK$3,0),0,0.5,1))</f>
        <v>#N/A</v>
      </c>
      <c r="AW44" s="25" t="e">
        <f t="shared" ca="1" si="32"/>
        <v>#N/A</v>
      </c>
      <c r="AX44" s="25" t="e">
        <f t="array" aca="1" ref="AX44" ca="1">IF(OFFSET(装备词条列表!$A$1, SMALL(IF(装备词条列表!$A$2:$A$5000=AT44, ROW(装备词条列表!$A$2:$A$5000)-ROW(装备词条列表!$A$2)+1), 2), 5)="",
    OFFSET(装备词条列表!$A$1, SMALL(IF(装备词条列表!$A$2:$A$5000=AT44, ROW(装备词条列表!$A$2:$A$5000)-ROW(装备词条列表!$A$2)+1), 2), 4),
    OFFSET(装备词条列表!$A$1, SMALL(IF(装备词条列表!$A$2:$A$5000=AT44, ROW(装备词条列表!$A$2:$A$5000)-ROW(装备词条列表!$A$2)+1), 2), 4)*CHOOSE(MATCH($C$1,$AK$1:$AK$3,0),1,0.5,0)
   +OFFSET(装备词条列表!$A$1, SMALL(IF(装备词条列表!$A$2:$A$5000=AT44, ROW(装备词条列表!$A$2:$A$5000)-ROW(装备词条列表!$A$2)+1), 2), 5)*CHOOSE(MATCH($C$1,$AK$1:$AK$3,0),0,0.5,1))</f>
        <v>#N/A</v>
      </c>
      <c r="AY44" s="25" t="e">
        <f t="shared" ca="1" si="33"/>
        <v>#N/A</v>
      </c>
      <c r="AZ44" s="25" t="e">
        <f t="array" aca="1" ref="AZ44" ca="1">IF(OFFSET(装备词条列表!$A$1, SMALL(IF(装备词条列表!$A$2:$A$5000=AT44, ROW(装备词条列表!$A$2:$A$5000)-ROW(装备词条列表!$A$2)+1), 3), 5)="",
    OFFSET(装备词条列表!$A$1, SMALL(IF(装备词条列表!$A$2:$A$5000=AT44, ROW(装备词条列表!$A$2:$A$5000)-ROW(装备词条列表!$A$2)+1), 3), 4),
    OFFSET(装备词条列表!$A$1, SMALL(IF(装备词条列表!$A$2:$A$5000=AT44, ROW(装备词条列表!$A$2:$A$5000)-ROW(装备词条列表!$A$2)+1), 3), 4)*CHOOSE(MATCH($C$1,$AK$1:$AK$3,0),1,0.5,0)
   +OFFSET(装备词条列表!$A$1, SMALL(IF(装备词条列表!$A$2:$A$5000=AT44, ROW(装备词条列表!$A$2:$A$5000)-ROW(装备词条列表!$A$2)+1), 3), 5)*CHOOSE(MATCH($C$1,$AK$1:$AK$3,0),0,0.5,1))</f>
        <v>#N/A</v>
      </c>
      <c r="BA44" s="25" t="e">
        <f t="shared" ca="1" si="34"/>
        <v>#N/A</v>
      </c>
    </row>
    <row r="45" spans="2:53" s="3" customFormat="1">
      <c r="B45" s="35" t="str">
        <f>B42</f>
        <v>戒指</v>
      </c>
      <c r="C45" s="103" t="s">
        <v>3677</v>
      </c>
      <c r="D45" s="106">
        <v>0</v>
      </c>
      <c r="E45" s="68"/>
      <c r="F45" s="99" t="e">
        <f t="shared" ca="1" si="27"/>
        <v>#N/A</v>
      </c>
      <c r="G45" s="107"/>
      <c r="H45" s="68"/>
      <c r="I45" s="68"/>
      <c r="J45" s="166"/>
      <c r="L45" s="35" t="str">
        <f>L42</f>
        <v>灵戒</v>
      </c>
      <c r="M45" s="103" t="s">
        <v>3552</v>
      </c>
      <c r="N45" s="106">
        <v>0</v>
      </c>
      <c r="O45" s="68"/>
      <c r="P45" s="101" t="e">
        <f t="shared" ca="1" si="31"/>
        <v>#N/A</v>
      </c>
      <c r="Q45" s="68"/>
      <c r="R45" s="68"/>
      <c r="S45" s="68"/>
      <c r="T45" s="166"/>
      <c r="AL45" s="25" t="e">
        <f t="array" aca="1" ref="AL45" ca="1">OFFSET(装备词条列表!$A$2, MATCH(1, (装备词条列表!$I$2:$I$5000=B45)*(装备词条列表!$J$2:$J$5000=C45)*(装备词条列表!$C$2:$C$5000=E45), 0)-1, 0)</f>
        <v>#N/A</v>
      </c>
      <c r="AM45" s="25" t="str">
        <f t="array" aca="1" ref="AM45" ca="1">OFFSET(装备词条列表!$C$2, MATCH(B45&amp;C45&amp;D45, 装备词条列表!$L$2:$L$5062, 0)-1, 0, COUNTIF(装备词条列表!$L$2:$L$5062, B45&amp;C45&amp;D45), 1)</f>
        <v>+1坚韧祝福层数上限</v>
      </c>
      <c r="AN45" s="25" t="e">
        <f t="array" aca="1" ref="AN45" ca="1">IF(OFFSET(装备词条列表!$A$1, SMALL(IF(装备词条列表!$A$2:$A$5000=AL45, ROW(装备词条列表!$A$2:$A$5000)-ROW(装备词条列表!$A$2)+1), 1), 5)="",
    OFFSET(装备词条列表!$A$1, SMALL(IF(装备词条列表!$A$2:$A$5000=AL45, ROW(装备词条列表!$A$2:$A$5000)-ROW(装备词条列表!$A$2)+1), 1), 4),
    OFFSET(装备词条列表!$A$1, SMALL(IF(装备词条列表!$A$2:$A$5000=AL45, ROW(装备词条列表!$A$2:$A$5000)-ROW(装备词条列表!$A$2)+1), 1), 4)*CHOOSE(MATCH($C$1,$AK$1:$AK$3,0),1,0.5,0)
   +OFFSET(装备词条列表!$A$1, SMALL(IF(装备词条列表!$A$2:$A$5000=AL45, ROW(装备词条列表!$A$2:$A$5000)-ROW(装备词条列表!$A$2)+1), 1), 5)*CHOOSE(MATCH($C$1,$AK$1:$AK$3,0),0,0.5,1))</f>
        <v>#N/A</v>
      </c>
      <c r="AO45" s="25" t="e">
        <f t="shared" ca="1" si="28"/>
        <v>#N/A</v>
      </c>
      <c r="AP45" s="25" t="e">
        <f t="array" aca="1" ref="AP45" ca="1">IF(OFFSET(装备词条列表!$A$1, SMALL(IF(装备词条列表!$A$2:$A$5000=AL45, ROW(装备词条列表!$A$2:$A$5000)-ROW(装备词条列表!$A$2)+1), 2), 5)="",
    OFFSET(装备词条列表!$A$1, SMALL(IF(装备词条列表!$A$2:$A$5000=AL45, ROW(装备词条列表!$A$2:$A$5000)-ROW(装备词条列表!$A$2)+1), 2), 4),
    OFFSET(装备词条列表!$A$1, SMALL(IF(装备词条列表!$A$2:$A$5000=AL45, ROW(装备词条列表!$A$2:$A$5000)-ROW(装备词条列表!$A$2)+1), 2), 4)*CHOOSE(MATCH($C$1,$AK$1:$AK$3,0),1,0.5,0)
   +OFFSET(装备词条列表!$A$1, SMALL(IF(装备词条列表!$A$2:$A$5000=AL45, ROW(装备词条列表!$A$2:$A$5000)-ROW(装备词条列表!$A$2)+1), 2), 5)*CHOOSE(MATCH($C$1,$AK$1:$AK$3,0),0,0.5,1))</f>
        <v>#N/A</v>
      </c>
      <c r="AQ45" s="25" t="e">
        <f t="shared" ca="1" si="29"/>
        <v>#N/A</v>
      </c>
      <c r="AR45" s="25" t="e">
        <f t="array" aca="1" ref="AR45" ca="1">IF(OFFSET(装备词条列表!$A$1, SMALL(IF(装备词条列表!$A$2:$A$5000=AL45, ROW(装备词条列表!$A$2:$A$5000)-ROW(装备词条列表!$A$2)+1), 3), 5)="",
    OFFSET(装备词条列表!$A$1, SMALL(IF(装备词条列表!$A$2:$A$5000=AL45, ROW(装备词条列表!$A$2:$A$5000)-ROW(装备词条列表!$A$2)+1), 3), 4),
    OFFSET(装备词条列表!$A$1, SMALL(IF(装备词条列表!$A$2:$A$5000=AL45, ROW(装备词条列表!$A$2:$A$5000)-ROW(装备词条列表!$A$2)+1), 3), 4)*CHOOSE(MATCH($C$1,$AK$1:$AK$3,0),1,0.5,0)
   +OFFSET(装备词条列表!$A$1, SMALL(IF(装备词条列表!$A$2:$A$5000=AL45, ROW(装备词条列表!$A$2:$A$5000)-ROW(装备词条列表!$A$2)+1), 3), 5)*CHOOSE(MATCH($C$1,$AK$1:$AK$3,0),0,0.5,1))</f>
        <v>#N/A</v>
      </c>
      <c r="AS45" s="25" t="e">
        <f t="shared" ca="1" si="30"/>
        <v>#N/A</v>
      </c>
      <c r="AT45" s="25" t="e">
        <f t="array" aca="1" ref="AT45" ca="1">OFFSET(装备词条列表!$A$2, MATCH(1, (装备词条列表!$I$2:$I$5000=L45)*(装备词条列表!$J$2:$J$5000=M45)*(装备词条列表!$C$2:$C$5000=O45), 0)-1, 0)</f>
        <v>#N/A</v>
      </c>
      <c r="AU45" s="25" t="str">
        <f t="array" aca="1" ref="AU45" ca="1">OFFSET(装备词条列表!$C$2, MATCH(L45&amp;M45&amp;N45, 装备词条列表!$L$2:$L$5062, 0)-1, 0, COUNTIF(装备词条列表!$L$2:$L$5062, L45&amp;M45&amp;N45), 1)</f>
        <v>+1坚韧祝福层数上限</v>
      </c>
      <c r="AV45" s="25" t="e">
        <f t="array" aca="1" ref="AV45" ca="1">IF(OFFSET(装备词条列表!$A$1, SMALL(IF(装备词条列表!$A$2:$A$5000=AT45, ROW(装备词条列表!$A$2:$A$5000)-ROW(装备词条列表!$A$2)+1), 1), 5)="",
    OFFSET(装备词条列表!$A$1, SMALL(IF(装备词条列表!$A$2:$A$5000=AT45, ROW(装备词条列表!$A$2:$A$5000)-ROW(装备词条列表!$A$2)+1), 1), 4),
    OFFSET(装备词条列表!$A$1, SMALL(IF(装备词条列表!$A$2:$A$5000=AT45, ROW(装备词条列表!$A$2:$A$5000)-ROW(装备词条列表!$A$2)+1), 1), 4)*CHOOSE(MATCH($C$1,$AK$1:$AK$3,0),1,0.5,0)
   +OFFSET(装备词条列表!$A$1, SMALL(IF(装备词条列表!$A$2:$A$5000=AT45, ROW(装备词条列表!$A$2:$A$5000)-ROW(装备词条列表!$A$2)+1), 1), 5)*CHOOSE(MATCH($C$1,$AK$1:$AK$3,0),0,0.5,1))</f>
        <v>#N/A</v>
      </c>
      <c r="AW45" s="25" t="e">
        <f t="shared" ca="1" si="32"/>
        <v>#N/A</v>
      </c>
      <c r="AX45" s="25" t="e">
        <f t="array" aca="1" ref="AX45" ca="1">IF(OFFSET(装备词条列表!$A$1, SMALL(IF(装备词条列表!$A$2:$A$5000=AT45, ROW(装备词条列表!$A$2:$A$5000)-ROW(装备词条列表!$A$2)+1), 2), 5)="",
    OFFSET(装备词条列表!$A$1, SMALL(IF(装备词条列表!$A$2:$A$5000=AT45, ROW(装备词条列表!$A$2:$A$5000)-ROW(装备词条列表!$A$2)+1), 2), 4),
    OFFSET(装备词条列表!$A$1, SMALL(IF(装备词条列表!$A$2:$A$5000=AT45, ROW(装备词条列表!$A$2:$A$5000)-ROW(装备词条列表!$A$2)+1), 2), 4)*CHOOSE(MATCH($C$1,$AK$1:$AK$3,0),1,0.5,0)
   +OFFSET(装备词条列表!$A$1, SMALL(IF(装备词条列表!$A$2:$A$5000=AT45, ROW(装备词条列表!$A$2:$A$5000)-ROW(装备词条列表!$A$2)+1), 2), 5)*CHOOSE(MATCH($C$1,$AK$1:$AK$3,0),0,0.5,1))</f>
        <v>#N/A</v>
      </c>
      <c r="AY45" s="25" t="e">
        <f t="shared" ca="1" si="33"/>
        <v>#N/A</v>
      </c>
      <c r="AZ45" s="25" t="e">
        <f t="array" aca="1" ref="AZ45" ca="1">IF(OFFSET(装备词条列表!$A$1, SMALL(IF(装备词条列表!$A$2:$A$5000=AT45, ROW(装备词条列表!$A$2:$A$5000)-ROW(装备词条列表!$A$2)+1), 3), 5)="",
    OFFSET(装备词条列表!$A$1, SMALL(IF(装备词条列表!$A$2:$A$5000=AT45, ROW(装备词条列表!$A$2:$A$5000)-ROW(装备词条列表!$A$2)+1), 3), 4),
    OFFSET(装备词条列表!$A$1, SMALL(IF(装备词条列表!$A$2:$A$5000=AT45, ROW(装备词条列表!$A$2:$A$5000)-ROW(装备词条列表!$A$2)+1), 3), 4)*CHOOSE(MATCH($C$1,$AK$1:$AK$3,0),1,0.5,0)
   +OFFSET(装备词条列表!$A$1, SMALL(IF(装备词条列表!$A$2:$A$5000=AT45, ROW(装备词条列表!$A$2:$A$5000)-ROW(装备词条列表!$A$2)+1), 3), 5)*CHOOSE(MATCH($C$1,$AK$1:$AK$3,0),0,0.5,1))</f>
        <v>#N/A</v>
      </c>
      <c r="BA45" s="25" t="e">
        <f t="shared" ca="1" si="34"/>
        <v>#N/A</v>
      </c>
    </row>
    <row r="46" spans="2:53" s="3" customFormat="1">
      <c r="B46" s="35" t="str">
        <f>B42</f>
        <v>戒指</v>
      </c>
      <c r="C46" s="103" t="s">
        <v>3678</v>
      </c>
      <c r="D46" s="106">
        <v>0</v>
      </c>
      <c r="E46" s="68"/>
      <c r="F46" s="99"/>
      <c r="G46" s="107"/>
      <c r="H46" s="68"/>
      <c r="I46" s="68"/>
      <c r="J46" s="166"/>
      <c r="L46" s="35" t="str">
        <f>L42</f>
        <v>灵戒</v>
      </c>
      <c r="M46" s="103" t="s">
        <v>3553</v>
      </c>
      <c r="N46" s="106">
        <v>0</v>
      </c>
      <c r="O46" s="68"/>
      <c r="P46" s="101" t="e">
        <f t="shared" ca="1" si="31"/>
        <v>#N/A</v>
      </c>
      <c r="Q46" s="68"/>
      <c r="R46" s="68"/>
      <c r="S46" s="68"/>
      <c r="T46" s="166"/>
      <c r="AL46" s="25" t="e">
        <f t="array" aca="1" ref="AL46" ca="1">OFFSET(装备词条列表!$A$2, MATCH(1, (装备词条列表!$I$2:$I$5000=B46)*(装备词条列表!$J$2:$J$5000=C46)*(装备词条列表!$C$2:$C$5000=E46), 0)-1, 0)</f>
        <v>#N/A</v>
      </c>
      <c r="AM46" s="25" t="e">
        <f t="array" aca="1" ref="AM46" ca="1">OFFSET(装备词条列表!$C$2, MATCH(B46&amp;C46&amp;D46, 装备词条列表!$L$2:$L$5062, 0)-1, 0, COUNTIF(装备词条列表!$L$2:$L$5062, B46&amp;C46&amp;D46), 1)</f>
        <v>#N/A</v>
      </c>
      <c r="AN46" s="25" t="e">
        <f t="array" aca="1" ref="AN46" ca="1">IF(OFFSET(装备词条列表!$A$1, SMALL(IF(装备词条列表!$A$2:$A$5000=AL46, ROW(装备词条列表!$A$2:$A$5000)-ROW(装备词条列表!$A$2)+1), 1), 5)="",
    OFFSET(装备词条列表!$A$1, SMALL(IF(装备词条列表!$A$2:$A$5000=AL46, ROW(装备词条列表!$A$2:$A$5000)-ROW(装备词条列表!$A$2)+1), 1), 4),
    OFFSET(装备词条列表!$A$1, SMALL(IF(装备词条列表!$A$2:$A$5000=AL46, ROW(装备词条列表!$A$2:$A$5000)-ROW(装备词条列表!$A$2)+1), 1), 4)*CHOOSE(MATCH($C$1,$AK$1:$AK$3,0),1,0.5,0)
   +OFFSET(装备词条列表!$A$1, SMALL(IF(装备词条列表!$A$2:$A$5000=AL46, ROW(装备词条列表!$A$2:$A$5000)-ROW(装备词条列表!$A$2)+1), 1), 5)*CHOOSE(MATCH($C$1,$AK$1:$AK$3,0),0,0.5,1))</f>
        <v>#N/A</v>
      </c>
      <c r="AO46" s="25" t="e">
        <f t="shared" ca="1" si="28"/>
        <v>#N/A</v>
      </c>
      <c r="AP46" s="25" t="e">
        <f t="array" aca="1" ref="AP46" ca="1">IF(OFFSET(装备词条列表!$A$1, SMALL(IF(装备词条列表!$A$2:$A$5000=AL46, ROW(装备词条列表!$A$2:$A$5000)-ROW(装备词条列表!$A$2)+1), 2), 5)="",
    OFFSET(装备词条列表!$A$1, SMALL(IF(装备词条列表!$A$2:$A$5000=AL46, ROW(装备词条列表!$A$2:$A$5000)-ROW(装备词条列表!$A$2)+1), 2), 4),
    OFFSET(装备词条列表!$A$1, SMALL(IF(装备词条列表!$A$2:$A$5000=AL46, ROW(装备词条列表!$A$2:$A$5000)-ROW(装备词条列表!$A$2)+1), 2), 4)*CHOOSE(MATCH($C$1,$AK$1:$AK$3,0),1,0.5,0)
   +OFFSET(装备词条列表!$A$1, SMALL(IF(装备词条列表!$A$2:$A$5000=AL46, ROW(装备词条列表!$A$2:$A$5000)-ROW(装备词条列表!$A$2)+1), 2), 5)*CHOOSE(MATCH($C$1,$AK$1:$AK$3,0),0,0.5,1))</f>
        <v>#N/A</v>
      </c>
      <c r="AQ46" s="25" t="e">
        <f t="shared" ca="1" si="29"/>
        <v>#N/A</v>
      </c>
      <c r="AR46" s="25" t="e">
        <f t="array" aca="1" ref="AR46" ca="1">IF(OFFSET(装备词条列表!$A$1, SMALL(IF(装备词条列表!$A$2:$A$5000=AL46, ROW(装备词条列表!$A$2:$A$5000)-ROW(装备词条列表!$A$2)+1), 3), 5)="",
    OFFSET(装备词条列表!$A$1, SMALL(IF(装备词条列表!$A$2:$A$5000=AL46, ROW(装备词条列表!$A$2:$A$5000)-ROW(装备词条列表!$A$2)+1), 3), 4),
    OFFSET(装备词条列表!$A$1, SMALL(IF(装备词条列表!$A$2:$A$5000=AL46, ROW(装备词条列表!$A$2:$A$5000)-ROW(装备词条列表!$A$2)+1), 3), 4)*CHOOSE(MATCH($C$1,$AK$1:$AK$3,0),1,0.5,0)
   +OFFSET(装备词条列表!$A$1, SMALL(IF(装备词条列表!$A$2:$A$5000=AL46, ROW(装备词条列表!$A$2:$A$5000)-ROW(装备词条列表!$A$2)+1), 3), 5)*CHOOSE(MATCH($C$1,$AK$1:$AK$3,0),0,0.5,1))</f>
        <v>#N/A</v>
      </c>
      <c r="AS46" s="25" t="e">
        <f t="shared" ca="1" si="30"/>
        <v>#N/A</v>
      </c>
      <c r="AT46" s="25" t="e">
        <f t="array" aca="1" ref="AT46" ca="1">OFFSET(装备词条列表!$A$2, MATCH(1, (装备词条列表!$I$2:$I$5000=L46)*(装备词条列表!$J$2:$J$5000=M46)*(装备词条列表!$C$2:$C$5000=O46), 0)-1, 0)</f>
        <v>#N/A</v>
      </c>
      <c r="AU46" s="25" t="e">
        <f t="array" aca="1" ref="AU46" ca="1">OFFSET(装备词条列表!$C$2, MATCH(L46&amp;M46&amp;N46, 装备词条列表!$L$2:$L$5062, 0)-1, 0, COUNTIF(装备词条列表!$L$2:$L$5062, L46&amp;M46&amp;N46), 1)</f>
        <v>#N/A</v>
      </c>
      <c r="AV46" s="25" t="e">
        <f t="array" aca="1" ref="AV46" ca="1">IF(OFFSET(装备词条列表!$A$1, SMALL(IF(装备词条列表!$A$2:$A$5000=AT46, ROW(装备词条列表!$A$2:$A$5000)-ROW(装备词条列表!$A$2)+1), 1), 5)="",
    OFFSET(装备词条列表!$A$1, SMALL(IF(装备词条列表!$A$2:$A$5000=AT46, ROW(装备词条列表!$A$2:$A$5000)-ROW(装备词条列表!$A$2)+1), 1), 4),
    OFFSET(装备词条列表!$A$1, SMALL(IF(装备词条列表!$A$2:$A$5000=AT46, ROW(装备词条列表!$A$2:$A$5000)-ROW(装备词条列表!$A$2)+1), 1), 4)*CHOOSE(MATCH($C$1,$AK$1:$AK$3,0),1,0.5,0)
   +OFFSET(装备词条列表!$A$1, SMALL(IF(装备词条列表!$A$2:$A$5000=AT46, ROW(装备词条列表!$A$2:$A$5000)-ROW(装备词条列表!$A$2)+1), 1), 5)*CHOOSE(MATCH($C$1,$AK$1:$AK$3,0),0,0.5,1))</f>
        <v>#N/A</v>
      </c>
      <c r="AW46" s="25" t="e">
        <f t="shared" ca="1" si="32"/>
        <v>#N/A</v>
      </c>
      <c r="AX46" s="25" t="e">
        <f t="array" aca="1" ref="AX46" ca="1">IF(OFFSET(装备词条列表!$A$1, SMALL(IF(装备词条列表!$A$2:$A$5000=AT46, ROW(装备词条列表!$A$2:$A$5000)-ROW(装备词条列表!$A$2)+1), 2), 5)="",
    OFFSET(装备词条列表!$A$1, SMALL(IF(装备词条列表!$A$2:$A$5000=AT46, ROW(装备词条列表!$A$2:$A$5000)-ROW(装备词条列表!$A$2)+1), 2), 4),
    OFFSET(装备词条列表!$A$1, SMALL(IF(装备词条列表!$A$2:$A$5000=AT46, ROW(装备词条列表!$A$2:$A$5000)-ROW(装备词条列表!$A$2)+1), 2), 4)*CHOOSE(MATCH($C$1,$AK$1:$AK$3,0),1,0.5,0)
   +OFFSET(装备词条列表!$A$1, SMALL(IF(装备词条列表!$A$2:$A$5000=AT46, ROW(装备词条列表!$A$2:$A$5000)-ROW(装备词条列表!$A$2)+1), 2), 5)*CHOOSE(MATCH($C$1,$AK$1:$AK$3,0),0,0.5,1))</f>
        <v>#N/A</v>
      </c>
      <c r="AY46" s="25" t="e">
        <f t="shared" ca="1" si="33"/>
        <v>#N/A</v>
      </c>
      <c r="AZ46" s="25" t="e">
        <f t="array" aca="1" ref="AZ46" ca="1">IF(OFFSET(装备词条列表!$A$1, SMALL(IF(装备词条列表!$A$2:$A$5000=AT46, ROW(装备词条列表!$A$2:$A$5000)-ROW(装备词条列表!$A$2)+1), 3), 5)="",
    OFFSET(装备词条列表!$A$1, SMALL(IF(装备词条列表!$A$2:$A$5000=AT46, ROW(装备词条列表!$A$2:$A$5000)-ROW(装备词条列表!$A$2)+1), 3), 4),
    OFFSET(装备词条列表!$A$1, SMALL(IF(装备词条列表!$A$2:$A$5000=AT46, ROW(装备词条列表!$A$2:$A$5000)-ROW(装备词条列表!$A$2)+1), 3), 4)*CHOOSE(MATCH($C$1,$AK$1:$AK$3,0),1,0.5,0)
   +OFFSET(装备词条列表!$A$1, SMALL(IF(装备词条列表!$A$2:$A$5000=AT46, ROW(装备词条列表!$A$2:$A$5000)-ROW(装备词条列表!$A$2)+1), 3), 5)*CHOOSE(MATCH($C$1,$AK$1:$AK$3,0),0,0.5,1))</f>
        <v>#N/A</v>
      </c>
      <c r="BA46" s="25" t="e">
        <f t="shared" ca="1" si="34"/>
        <v>#N/A</v>
      </c>
    </row>
    <row r="47" spans="2:53" s="3" customFormat="1">
      <c r="B47" s="35" t="str">
        <f>B42</f>
        <v>戒指</v>
      </c>
      <c r="C47" s="103" t="s">
        <v>3679</v>
      </c>
      <c r="D47" s="106">
        <v>0</v>
      </c>
      <c r="E47" s="68"/>
      <c r="F47" s="99" t="e">
        <f ca="1">AN47</f>
        <v>#N/A</v>
      </c>
      <c r="G47" s="131"/>
      <c r="H47" s="168"/>
      <c r="I47" s="168"/>
      <c r="J47" s="166" t="e">
        <f ca="1">INDEX(装备词条列表!$K$2:$K$4745,MATCH(AL47,装备词条列表!$A$2:$A$4745,0))</f>
        <v>#N/A</v>
      </c>
      <c r="L47" s="35" t="str">
        <f>L42</f>
        <v>灵戒</v>
      </c>
      <c r="M47" s="103" t="s">
        <v>3554</v>
      </c>
      <c r="N47" s="106">
        <v>0</v>
      </c>
      <c r="O47" s="68"/>
      <c r="P47" s="101" t="e">
        <f t="shared" ca="1" si="31"/>
        <v>#N/A</v>
      </c>
      <c r="Q47" s="68"/>
      <c r="R47" s="68"/>
      <c r="S47" s="68"/>
      <c r="T47" s="166" t="e">
        <f ca="1">INDEX(装备词条列表!$K$2:$K$4745,MATCH(AT47,装备词条列表!$A$2:$A$4745,0))</f>
        <v>#N/A</v>
      </c>
      <c r="AL47" s="25" t="e">
        <f t="array" aca="1" ref="AL47" ca="1">OFFSET(装备词条列表!$A$2, MATCH(1, (装备词条列表!$I$2:$I$5000=B47)*(装备词条列表!$J$2:$J$5000=C47)*(装备词条列表!$C$2:$C$5000=E47), 0)-1, 0)</f>
        <v>#N/A</v>
      </c>
      <c r="AM47" s="25" t="str">
        <f t="array" aca="1" ref="AM47" ca="1">OFFSET(装备词条列表!$C$2, MATCH(B47&amp;C47&amp;D47, 装备词条列表!$L$2:$L$5062, 0)-1, 0, COUNTIF(装备词条列表!$L$2:$L$5062, B47&amp;C47&amp;D47), 1)</f>
        <v>+(221–286)最大生命</v>
      </c>
      <c r="AN47" s="25" t="e">
        <f t="array" aca="1" ref="AN47" ca="1">IF(OFFSET(装备词条列表!$A$1, SMALL(IF(装备词条列表!$A$2:$A$5000=AL47, ROW(装备词条列表!$A$2:$A$5000)-ROW(装备词条列表!$A$2)+1), 1), 5)="",
    OFFSET(装备词条列表!$A$1, SMALL(IF(装备词条列表!$A$2:$A$5000=AL47, ROW(装备词条列表!$A$2:$A$5000)-ROW(装备词条列表!$A$2)+1), 1), 4),
    OFFSET(装备词条列表!$A$1, SMALL(IF(装备词条列表!$A$2:$A$5000=AL47, ROW(装备词条列表!$A$2:$A$5000)-ROW(装备词条列表!$A$2)+1), 1), 4)*CHOOSE(MATCH($C$1,$AK$1:$AK$3,0),1,0.5,0)
   +OFFSET(装备词条列表!$A$1, SMALL(IF(装备词条列表!$A$2:$A$5000=AL47, ROW(装备词条列表!$A$2:$A$5000)-ROW(装备词条列表!$A$2)+1), 1), 5)*CHOOSE(MATCH($C$1,$AK$1:$AK$3,0),0,0.5,1))</f>
        <v>#N/A</v>
      </c>
      <c r="AO47" s="25" t="e">
        <f t="shared" ca="1" si="28"/>
        <v>#N/A</v>
      </c>
      <c r="AP47" s="25" t="e">
        <f t="array" aca="1" ref="AP47" ca="1">IF(OFFSET(装备词条列表!$A$1, SMALL(IF(装备词条列表!$A$2:$A$5000=AL47, ROW(装备词条列表!$A$2:$A$5000)-ROW(装备词条列表!$A$2)+1), 2), 5)="",
    OFFSET(装备词条列表!$A$1, SMALL(IF(装备词条列表!$A$2:$A$5000=AL47, ROW(装备词条列表!$A$2:$A$5000)-ROW(装备词条列表!$A$2)+1), 2), 4),
    OFFSET(装备词条列表!$A$1, SMALL(IF(装备词条列表!$A$2:$A$5000=AL47, ROW(装备词条列表!$A$2:$A$5000)-ROW(装备词条列表!$A$2)+1), 2), 4)*CHOOSE(MATCH($C$1,$AK$1:$AK$3,0),1,0.5,0)
   +OFFSET(装备词条列表!$A$1, SMALL(IF(装备词条列表!$A$2:$A$5000=AL47, ROW(装备词条列表!$A$2:$A$5000)-ROW(装备词条列表!$A$2)+1), 2), 5)*CHOOSE(MATCH($C$1,$AK$1:$AK$3,0),0,0.5,1))</f>
        <v>#N/A</v>
      </c>
      <c r="AQ47" s="25" t="e">
        <f t="shared" ca="1" si="29"/>
        <v>#N/A</v>
      </c>
      <c r="AR47" s="25" t="e">
        <f t="array" aca="1" ref="AR47" ca="1">IF(OFFSET(装备词条列表!$A$1, SMALL(IF(装备词条列表!$A$2:$A$5000=AL47, ROW(装备词条列表!$A$2:$A$5000)-ROW(装备词条列表!$A$2)+1), 3), 5)="",
    OFFSET(装备词条列表!$A$1, SMALL(IF(装备词条列表!$A$2:$A$5000=AL47, ROW(装备词条列表!$A$2:$A$5000)-ROW(装备词条列表!$A$2)+1), 3), 4),
    OFFSET(装备词条列表!$A$1, SMALL(IF(装备词条列表!$A$2:$A$5000=AL47, ROW(装备词条列表!$A$2:$A$5000)-ROW(装备词条列表!$A$2)+1), 3), 4)*CHOOSE(MATCH($C$1,$AK$1:$AK$3,0),1,0.5,0)
   +OFFSET(装备词条列表!$A$1, SMALL(IF(装备词条列表!$A$2:$A$5000=AL47, ROW(装备词条列表!$A$2:$A$5000)-ROW(装备词条列表!$A$2)+1), 3), 5)*CHOOSE(MATCH($C$1,$AK$1:$AK$3,0),0,0.5,1))</f>
        <v>#N/A</v>
      </c>
      <c r="AS47" s="25" t="e">
        <f t="shared" ca="1" si="30"/>
        <v>#N/A</v>
      </c>
      <c r="AT47" s="25" t="e">
        <f t="array" aca="1" ref="AT47" ca="1">OFFSET(装备词条列表!$A$2, MATCH(1, (装备词条列表!$I$2:$I$5000=L47)*(装备词条列表!$J$2:$J$5000=M47)*(装备词条列表!$C$2:$C$5000=O47), 0)-1, 0)</f>
        <v>#N/A</v>
      </c>
      <c r="AU47" s="25" t="str">
        <f t="array" aca="1" ref="AU47" ca="1">OFFSET(装备词条列表!$C$2, MATCH(L47&amp;M47&amp;N47, 装备词条列表!$L$2:$L$5062, 0)-1, 0, COUNTIF(装备词条列表!$L$2:$L$5062, L47&amp;M47&amp;N47), 1)</f>
        <v>+(221–286)最大生命</v>
      </c>
      <c r="AV47" s="25" t="e">
        <f t="array" aca="1" ref="AV47" ca="1">IF(OFFSET(装备词条列表!$A$1, SMALL(IF(装备词条列表!$A$2:$A$5000=AT47, ROW(装备词条列表!$A$2:$A$5000)-ROW(装备词条列表!$A$2)+1), 1), 5)="",
    OFFSET(装备词条列表!$A$1, SMALL(IF(装备词条列表!$A$2:$A$5000=AT47, ROW(装备词条列表!$A$2:$A$5000)-ROW(装备词条列表!$A$2)+1), 1), 4),
    OFFSET(装备词条列表!$A$1, SMALL(IF(装备词条列表!$A$2:$A$5000=AT47, ROW(装备词条列表!$A$2:$A$5000)-ROW(装备词条列表!$A$2)+1), 1), 4)*CHOOSE(MATCH($C$1,$AK$1:$AK$3,0),1,0.5,0)
   +OFFSET(装备词条列表!$A$1, SMALL(IF(装备词条列表!$A$2:$A$5000=AT47, ROW(装备词条列表!$A$2:$A$5000)-ROW(装备词条列表!$A$2)+1), 1), 5)*CHOOSE(MATCH($C$1,$AK$1:$AK$3,0),0,0.5,1))</f>
        <v>#N/A</v>
      </c>
      <c r="AW47" s="25" t="e">
        <f t="shared" ca="1" si="32"/>
        <v>#N/A</v>
      </c>
      <c r="AX47" s="25" t="e">
        <f t="array" aca="1" ref="AX47" ca="1">IF(OFFSET(装备词条列表!$A$1, SMALL(IF(装备词条列表!$A$2:$A$5000=AT47, ROW(装备词条列表!$A$2:$A$5000)-ROW(装备词条列表!$A$2)+1), 2), 5)="",
    OFFSET(装备词条列表!$A$1, SMALL(IF(装备词条列表!$A$2:$A$5000=AT47, ROW(装备词条列表!$A$2:$A$5000)-ROW(装备词条列表!$A$2)+1), 2), 4),
    OFFSET(装备词条列表!$A$1, SMALL(IF(装备词条列表!$A$2:$A$5000=AT47, ROW(装备词条列表!$A$2:$A$5000)-ROW(装备词条列表!$A$2)+1), 2), 4)*CHOOSE(MATCH($C$1,$AK$1:$AK$3,0),1,0.5,0)
   +OFFSET(装备词条列表!$A$1, SMALL(IF(装备词条列表!$A$2:$A$5000=AT47, ROW(装备词条列表!$A$2:$A$5000)-ROW(装备词条列表!$A$2)+1), 2), 5)*CHOOSE(MATCH($C$1,$AK$1:$AK$3,0),0,0.5,1))</f>
        <v>#N/A</v>
      </c>
      <c r="AY47" s="25" t="e">
        <f t="shared" ca="1" si="33"/>
        <v>#N/A</v>
      </c>
      <c r="AZ47" s="25" t="e">
        <f t="array" aca="1" ref="AZ47" ca="1">IF(OFFSET(装备词条列表!$A$1, SMALL(IF(装备词条列表!$A$2:$A$5000=AT47, ROW(装备词条列表!$A$2:$A$5000)-ROW(装备词条列表!$A$2)+1), 3), 5)="",
    OFFSET(装备词条列表!$A$1, SMALL(IF(装备词条列表!$A$2:$A$5000=AT47, ROW(装备词条列表!$A$2:$A$5000)-ROW(装备词条列表!$A$2)+1), 3), 4),
    OFFSET(装备词条列表!$A$1, SMALL(IF(装备词条列表!$A$2:$A$5000=AT47, ROW(装备词条列表!$A$2:$A$5000)-ROW(装备词条列表!$A$2)+1), 3), 4)*CHOOSE(MATCH($C$1,$AK$1:$AK$3,0),1,0.5,0)
   +OFFSET(装备词条列表!$A$1, SMALL(IF(装备词条列表!$A$2:$A$5000=AT47, ROW(装备词条列表!$A$2:$A$5000)-ROW(装备词条列表!$A$2)+1), 3), 5)*CHOOSE(MATCH($C$1,$AK$1:$AK$3,0),0,0.5,1))</f>
        <v>#N/A</v>
      </c>
      <c r="BA47" s="25" t="e">
        <f t="shared" ca="1" si="34"/>
        <v>#N/A</v>
      </c>
    </row>
    <row r="48" spans="2:53" s="3" customFormat="1">
      <c r="B48" s="35" t="str">
        <f>B42</f>
        <v>戒指</v>
      </c>
      <c r="C48" s="103" t="s">
        <v>3679</v>
      </c>
      <c r="D48" s="106">
        <v>0</v>
      </c>
      <c r="E48" s="68"/>
      <c r="F48" s="99" t="e">
        <f t="shared" ref="F48:F52" ca="1" si="35">AN48</f>
        <v>#N/A</v>
      </c>
      <c r="G48" s="131"/>
      <c r="H48" s="169"/>
      <c r="I48" s="169"/>
      <c r="J48" s="166" t="e">
        <f ca="1">INDEX(装备词条列表!$K$2:$K$4745,MATCH(AL48,装备词条列表!$A$2:$A$4745,0))</f>
        <v>#N/A</v>
      </c>
      <c r="L48" s="35" t="str">
        <f>L42</f>
        <v>灵戒</v>
      </c>
      <c r="M48" s="103" t="s">
        <v>3667</v>
      </c>
      <c r="N48" s="106">
        <v>0</v>
      </c>
      <c r="O48" s="68"/>
      <c r="P48" s="101" t="e">
        <f t="shared" ca="1" si="31"/>
        <v>#N/A</v>
      </c>
      <c r="Q48" s="168"/>
      <c r="R48" s="168"/>
      <c r="S48" s="168"/>
      <c r="T48" s="166" t="e">
        <f ca="1">INDEX(装备词条列表!$K$2:$K$4745,MATCH(AT48,装备词条列表!$A$2:$A$4745,0))</f>
        <v>#N/A</v>
      </c>
      <c r="AL48" s="25" t="e">
        <f t="array" aca="1" ref="AL48" ca="1">OFFSET(装备词条列表!$A$2, MATCH(1, (装备词条列表!$I$2:$I$5000=B48)*(装备词条列表!$J$2:$J$5000=C48)*(装备词条列表!$C$2:$C$5000=E48), 0)-1, 0)</f>
        <v>#N/A</v>
      </c>
      <c r="AM48" s="25" t="str">
        <f t="array" aca="1" ref="AM48" ca="1">OFFSET(装备词条列表!$C$2, MATCH(B48&amp;C48&amp;D48, 装备词条列表!$L$2:$L$5062, 0)-1, 0, COUNTIF(装备词条列表!$L$2:$L$5062, B48&amp;C48&amp;D48), 1)</f>
        <v>+(221–286)最大生命</v>
      </c>
      <c r="AN48" s="25" t="e">
        <f t="array" aca="1" ref="AN48" ca="1">IF(OFFSET(装备词条列表!$A$1, SMALL(IF(装备词条列表!$A$2:$A$5000=AL48, ROW(装备词条列表!$A$2:$A$5000)-ROW(装备词条列表!$A$2)+1), 1), 5)="",
    OFFSET(装备词条列表!$A$1, SMALL(IF(装备词条列表!$A$2:$A$5000=AL48, ROW(装备词条列表!$A$2:$A$5000)-ROW(装备词条列表!$A$2)+1), 1), 4),
    OFFSET(装备词条列表!$A$1, SMALL(IF(装备词条列表!$A$2:$A$5000=AL48, ROW(装备词条列表!$A$2:$A$5000)-ROW(装备词条列表!$A$2)+1), 1), 4)*CHOOSE(MATCH($C$1,$AK$1:$AK$3,0),1,0.5,0)
   +OFFSET(装备词条列表!$A$1, SMALL(IF(装备词条列表!$A$2:$A$5000=AL48, ROW(装备词条列表!$A$2:$A$5000)-ROW(装备词条列表!$A$2)+1), 1), 5)*CHOOSE(MATCH($C$1,$AK$1:$AK$3,0),0,0.5,1))</f>
        <v>#N/A</v>
      </c>
      <c r="AO48" s="25" t="e">
        <f t="shared" ca="1" si="28"/>
        <v>#N/A</v>
      </c>
      <c r="AP48" s="25" t="e">
        <f t="array" aca="1" ref="AP48" ca="1">IF(OFFSET(装备词条列表!$A$1, SMALL(IF(装备词条列表!$A$2:$A$5000=AL48, ROW(装备词条列表!$A$2:$A$5000)-ROW(装备词条列表!$A$2)+1), 2), 5)="",
    OFFSET(装备词条列表!$A$1, SMALL(IF(装备词条列表!$A$2:$A$5000=AL48, ROW(装备词条列表!$A$2:$A$5000)-ROW(装备词条列表!$A$2)+1), 2), 4),
    OFFSET(装备词条列表!$A$1, SMALL(IF(装备词条列表!$A$2:$A$5000=AL48, ROW(装备词条列表!$A$2:$A$5000)-ROW(装备词条列表!$A$2)+1), 2), 4)*CHOOSE(MATCH($C$1,$AK$1:$AK$3,0),1,0.5,0)
   +OFFSET(装备词条列表!$A$1, SMALL(IF(装备词条列表!$A$2:$A$5000=AL48, ROW(装备词条列表!$A$2:$A$5000)-ROW(装备词条列表!$A$2)+1), 2), 5)*CHOOSE(MATCH($C$1,$AK$1:$AK$3,0),0,0.5,1))</f>
        <v>#N/A</v>
      </c>
      <c r="AQ48" s="25" t="e">
        <f t="shared" ca="1" si="29"/>
        <v>#N/A</v>
      </c>
      <c r="AR48" s="25" t="e">
        <f t="array" aca="1" ref="AR48" ca="1">IF(OFFSET(装备词条列表!$A$1, SMALL(IF(装备词条列表!$A$2:$A$5000=AL48, ROW(装备词条列表!$A$2:$A$5000)-ROW(装备词条列表!$A$2)+1), 3), 5)="",
    OFFSET(装备词条列表!$A$1, SMALL(IF(装备词条列表!$A$2:$A$5000=AL48, ROW(装备词条列表!$A$2:$A$5000)-ROW(装备词条列表!$A$2)+1), 3), 4),
    OFFSET(装备词条列表!$A$1, SMALL(IF(装备词条列表!$A$2:$A$5000=AL48, ROW(装备词条列表!$A$2:$A$5000)-ROW(装备词条列表!$A$2)+1), 3), 4)*CHOOSE(MATCH($C$1,$AK$1:$AK$3,0),1,0.5,0)
   +OFFSET(装备词条列表!$A$1, SMALL(IF(装备词条列表!$A$2:$A$5000=AL48, ROW(装备词条列表!$A$2:$A$5000)-ROW(装备词条列表!$A$2)+1), 3), 5)*CHOOSE(MATCH($C$1,$AK$1:$AK$3,0),0,0.5,1))</f>
        <v>#N/A</v>
      </c>
      <c r="AS48" s="25" t="e">
        <f t="shared" ca="1" si="30"/>
        <v>#N/A</v>
      </c>
      <c r="AT48" s="25" t="e">
        <f t="array" aca="1" ref="AT48" ca="1">OFFSET(装备词条列表!$A$2, MATCH(1, (装备词条列表!$I$2:$I$5000=L48)*(装备词条列表!$J$2:$J$5000=M48)*(装备词条列表!$C$2:$C$5000=O48), 0)-1, 0)</f>
        <v>#N/A</v>
      </c>
      <c r="AU48" s="25" t="str">
        <f t="array" aca="1" ref="AU48" ca="1">OFFSET(装备词条列表!$C$2, MATCH(L48&amp;M48&amp;N48, 装备词条列表!$L$2:$L$5062, 0)-1, 0, COUNTIF(装备词条列表!$L$2:$L$5062, L48&amp;M48&amp;N48), 1)</f>
        <v>+(221–286)最大生命</v>
      </c>
      <c r="AV48" s="25" t="e">
        <f t="array" aca="1" ref="AV48" ca="1">IF(OFFSET(装备词条列表!$A$1, SMALL(IF(装备词条列表!$A$2:$A$5000=AT48, ROW(装备词条列表!$A$2:$A$5000)-ROW(装备词条列表!$A$2)+1), 1), 5)="",
    OFFSET(装备词条列表!$A$1, SMALL(IF(装备词条列表!$A$2:$A$5000=AT48, ROW(装备词条列表!$A$2:$A$5000)-ROW(装备词条列表!$A$2)+1), 1), 4),
    OFFSET(装备词条列表!$A$1, SMALL(IF(装备词条列表!$A$2:$A$5000=AT48, ROW(装备词条列表!$A$2:$A$5000)-ROW(装备词条列表!$A$2)+1), 1), 4)*CHOOSE(MATCH($C$1,$AK$1:$AK$3,0),1,0.5,0)
   +OFFSET(装备词条列表!$A$1, SMALL(IF(装备词条列表!$A$2:$A$5000=AT48, ROW(装备词条列表!$A$2:$A$5000)-ROW(装备词条列表!$A$2)+1), 1), 5)*CHOOSE(MATCH($C$1,$AK$1:$AK$3,0),0,0.5,1))</f>
        <v>#N/A</v>
      </c>
      <c r="AW48" s="25" t="e">
        <f t="shared" ca="1" si="32"/>
        <v>#N/A</v>
      </c>
      <c r="AX48" s="25" t="e">
        <f t="array" aca="1" ref="AX48" ca="1">IF(OFFSET(装备词条列表!$A$1, SMALL(IF(装备词条列表!$A$2:$A$5000=AT48, ROW(装备词条列表!$A$2:$A$5000)-ROW(装备词条列表!$A$2)+1), 2), 5)="",
    OFFSET(装备词条列表!$A$1, SMALL(IF(装备词条列表!$A$2:$A$5000=AT48, ROW(装备词条列表!$A$2:$A$5000)-ROW(装备词条列表!$A$2)+1), 2), 4),
    OFFSET(装备词条列表!$A$1, SMALL(IF(装备词条列表!$A$2:$A$5000=AT48, ROW(装备词条列表!$A$2:$A$5000)-ROW(装备词条列表!$A$2)+1), 2), 4)*CHOOSE(MATCH($C$1,$AK$1:$AK$3,0),1,0.5,0)
   +OFFSET(装备词条列表!$A$1, SMALL(IF(装备词条列表!$A$2:$A$5000=AT48, ROW(装备词条列表!$A$2:$A$5000)-ROW(装备词条列表!$A$2)+1), 2), 5)*CHOOSE(MATCH($C$1,$AK$1:$AK$3,0),0,0.5,1))</f>
        <v>#N/A</v>
      </c>
      <c r="AY48" s="25" t="e">
        <f t="shared" ca="1" si="33"/>
        <v>#N/A</v>
      </c>
      <c r="AZ48" s="25" t="e">
        <f t="array" aca="1" ref="AZ48" ca="1">IF(OFFSET(装备词条列表!$A$1, SMALL(IF(装备词条列表!$A$2:$A$5000=AT48, ROW(装备词条列表!$A$2:$A$5000)-ROW(装备词条列表!$A$2)+1), 3), 5)="",
    OFFSET(装备词条列表!$A$1, SMALL(IF(装备词条列表!$A$2:$A$5000=AT48, ROW(装备词条列表!$A$2:$A$5000)-ROW(装备词条列表!$A$2)+1), 3), 4),
    OFFSET(装备词条列表!$A$1, SMALL(IF(装备词条列表!$A$2:$A$5000=AT48, ROW(装备词条列表!$A$2:$A$5000)-ROW(装备词条列表!$A$2)+1), 3), 4)*CHOOSE(MATCH($C$1,$AK$1:$AK$3,0),1,0.5,0)
   +OFFSET(装备词条列表!$A$1, SMALL(IF(装备词条列表!$A$2:$A$5000=AT48, ROW(装备词条列表!$A$2:$A$5000)-ROW(装备词条列表!$A$2)+1), 3), 5)*CHOOSE(MATCH($C$1,$AK$1:$AK$3,0),0,0.5,1))</f>
        <v>#N/A</v>
      </c>
      <c r="BA48" s="25" t="e">
        <f t="shared" ca="1" si="34"/>
        <v>#N/A</v>
      </c>
    </row>
    <row r="49" spans="2:53" s="3" customFormat="1">
      <c r="B49" s="35" t="str">
        <f>B42</f>
        <v>戒指</v>
      </c>
      <c r="C49" s="103" t="s">
        <v>3679</v>
      </c>
      <c r="D49" s="106">
        <v>0</v>
      </c>
      <c r="E49" s="68"/>
      <c r="F49" s="99" t="e">
        <f t="shared" ca="1" si="35"/>
        <v>#N/A</v>
      </c>
      <c r="G49" s="116"/>
      <c r="H49" s="168"/>
      <c r="I49" s="168"/>
      <c r="J49" s="166" t="e">
        <f ca="1">INDEX(装备词条列表!$K$2:$K$4745,MATCH(AL49,装备词条列表!$A$2:$A$4745,0))</f>
        <v>#N/A</v>
      </c>
      <c r="L49" s="35" t="str">
        <f>L42</f>
        <v>灵戒</v>
      </c>
      <c r="M49" s="103" t="s">
        <v>3667</v>
      </c>
      <c r="N49" s="106">
        <v>0</v>
      </c>
      <c r="O49" s="68"/>
      <c r="P49" s="101" t="e">
        <f t="shared" ca="1" si="31"/>
        <v>#N/A</v>
      </c>
      <c r="Q49" s="68"/>
      <c r="R49" s="68"/>
      <c r="S49" s="68"/>
      <c r="T49" s="166" t="e">
        <f ca="1">INDEX(装备词条列表!$K$2:$K$4745,MATCH(AT49,装备词条列表!$A$2:$A$4745,0))</f>
        <v>#N/A</v>
      </c>
      <c r="AL49" s="25" t="e">
        <f t="array" aca="1" ref="AL49" ca="1">OFFSET(装备词条列表!$A$2, MATCH(1, (装备词条列表!$I$2:$I$5000=B49)*(装备词条列表!$J$2:$J$5000=C49)*(装备词条列表!$C$2:$C$5000=E49), 0)-1, 0)</f>
        <v>#N/A</v>
      </c>
      <c r="AM49" s="25" t="str">
        <f t="array" aca="1" ref="AM49" ca="1">OFFSET(装备词条列表!$C$2, MATCH(B49&amp;C49&amp;D49, 装备词条列表!$L$2:$L$5062, 0)-1, 0, COUNTIF(装备词条列表!$L$2:$L$5062, B49&amp;C49&amp;D49), 1)</f>
        <v>+(221–286)最大生命</v>
      </c>
      <c r="AN49" s="25" t="e">
        <f t="array" aca="1" ref="AN49" ca="1">IF(OFFSET(装备词条列表!$A$1, SMALL(IF(装备词条列表!$A$2:$A$5000=AL49, ROW(装备词条列表!$A$2:$A$5000)-ROW(装备词条列表!$A$2)+1), 1), 5)="",
    OFFSET(装备词条列表!$A$1, SMALL(IF(装备词条列表!$A$2:$A$5000=AL49, ROW(装备词条列表!$A$2:$A$5000)-ROW(装备词条列表!$A$2)+1), 1), 4),
    OFFSET(装备词条列表!$A$1, SMALL(IF(装备词条列表!$A$2:$A$5000=AL49, ROW(装备词条列表!$A$2:$A$5000)-ROW(装备词条列表!$A$2)+1), 1), 4)*CHOOSE(MATCH($C$1,$AK$1:$AK$3,0),1,0.5,0)
   +OFFSET(装备词条列表!$A$1, SMALL(IF(装备词条列表!$A$2:$A$5000=AL49, ROW(装备词条列表!$A$2:$A$5000)-ROW(装备词条列表!$A$2)+1), 1), 5)*CHOOSE(MATCH($C$1,$AK$1:$AK$3,0),0,0.5,1))</f>
        <v>#N/A</v>
      </c>
      <c r="AO49" s="25" t="e">
        <f t="shared" ca="1" si="28"/>
        <v>#N/A</v>
      </c>
      <c r="AP49" s="25" t="e">
        <f t="array" aca="1" ref="AP49" ca="1">IF(OFFSET(装备词条列表!$A$1, SMALL(IF(装备词条列表!$A$2:$A$5000=AL49, ROW(装备词条列表!$A$2:$A$5000)-ROW(装备词条列表!$A$2)+1), 2), 5)="",
    OFFSET(装备词条列表!$A$1, SMALL(IF(装备词条列表!$A$2:$A$5000=AL49, ROW(装备词条列表!$A$2:$A$5000)-ROW(装备词条列表!$A$2)+1), 2), 4),
    OFFSET(装备词条列表!$A$1, SMALL(IF(装备词条列表!$A$2:$A$5000=AL49, ROW(装备词条列表!$A$2:$A$5000)-ROW(装备词条列表!$A$2)+1), 2), 4)*CHOOSE(MATCH($C$1,$AK$1:$AK$3,0),1,0.5,0)
   +OFFSET(装备词条列表!$A$1, SMALL(IF(装备词条列表!$A$2:$A$5000=AL49, ROW(装备词条列表!$A$2:$A$5000)-ROW(装备词条列表!$A$2)+1), 2), 5)*CHOOSE(MATCH($C$1,$AK$1:$AK$3,0),0,0.5,1))</f>
        <v>#N/A</v>
      </c>
      <c r="AQ49" s="25" t="e">
        <f t="shared" ca="1" si="29"/>
        <v>#N/A</v>
      </c>
      <c r="AR49" s="25" t="e">
        <f t="array" aca="1" ref="AR49" ca="1">IF(OFFSET(装备词条列表!$A$1, SMALL(IF(装备词条列表!$A$2:$A$5000=AL49, ROW(装备词条列表!$A$2:$A$5000)-ROW(装备词条列表!$A$2)+1), 3), 5)="",
    OFFSET(装备词条列表!$A$1, SMALL(IF(装备词条列表!$A$2:$A$5000=AL49, ROW(装备词条列表!$A$2:$A$5000)-ROW(装备词条列表!$A$2)+1), 3), 4),
    OFFSET(装备词条列表!$A$1, SMALL(IF(装备词条列表!$A$2:$A$5000=AL49, ROW(装备词条列表!$A$2:$A$5000)-ROW(装备词条列表!$A$2)+1), 3), 4)*CHOOSE(MATCH($C$1,$AK$1:$AK$3,0),1,0.5,0)
   +OFFSET(装备词条列表!$A$1, SMALL(IF(装备词条列表!$A$2:$A$5000=AL49, ROW(装备词条列表!$A$2:$A$5000)-ROW(装备词条列表!$A$2)+1), 3), 5)*CHOOSE(MATCH($C$1,$AK$1:$AK$3,0),0,0.5,1))</f>
        <v>#N/A</v>
      </c>
      <c r="AS49" s="25" t="e">
        <f t="shared" ca="1" si="30"/>
        <v>#N/A</v>
      </c>
      <c r="AT49" s="25" t="e">
        <f t="array" aca="1" ref="AT49" ca="1">OFFSET(装备词条列表!$A$2, MATCH(1, (装备词条列表!$I$2:$I$5000=L49)*(装备词条列表!$J$2:$J$5000=M49)*(装备词条列表!$C$2:$C$5000=O49), 0)-1, 0)</f>
        <v>#N/A</v>
      </c>
      <c r="AU49" s="25" t="str">
        <f t="array" aca="1" ref="AU49" ca="1">OFFSET(装备词条列表!$C$2, MATCH(L49&amp;M49&amp;N49, 装备词条列表!$L$2:$L$5062, 0)-1, 0, COUNTIF(装备词条列表!$L$2:$L$5062, L49&amp;M49&amp;N49), 1)</f>
        <v>+(221–286)最大生命</v>
      </c>
      <c r="AV49" s="25" t="e">
        <f t="array" aca="1" ref="AV49" ca="1">IF(OFFSET(装备词条列表!$A$1, SMALL(IF(装备词条列表!$A$2:$A$5000=AT49, ROW(装备词条列表!$A$2:$A$5000)-ROW(装备词条列表!$A$2)+1), 1), 5)="",
    OFFSET(装备词条列表!$A$1, SMALL(IF(装备词条列表!$A$2:$A$5000=AT49, ROW(装备词条列表!$A$2:$A$5000)-ROW(装备词条列表!$A$2)+1), 1), 4),
    OFFSET(装备词条列表!$A$1, SMALL(IF(装备词条列表!$A$2:$A$5000=AT49, ROW(装备词条列表!$A$2:$A$5000)-ROW(装备词条列表!$A$2)+1), 1), 4)*CHOOSE(MATCH($C$1,$AK$1:$AK$3,0),1,0.5,0)
   +OFFSET(装备词条列表!$A$1, SMALL(IF(装备词条列表!$A$2:$A$5000=AT49, ROW(装备词条列表!$A$2:$A$5000)-ROW(装备词条列表!$A$2)+1), 1), 5)*CHOOSE(MATCH($C$1,$AK$1:$AK$3,0),0,0.5,1))</f>
        <v>#N/A</v>
      </c>
      <c r="AW49" s="25" t="e">
        <f t="shared" ca="1" si="32"/>
        <v>#N/A</v>
      </c>
      <c r="AX49" s="25" t="e">
        <f t="array" aca="1" ref="AX49" ca="1">IF(OFFSET(装备词条列表!$A$1, SMALL(IF(装备词条列表!$A$2:$A$5000=AT49, ROW(装备词条列表!$A$2:$A$5000)-ROW(装备词条列表!$A$2)+1), 2), 5)="",
    OFFSET(装备词条列表!$A$1, SMALL(IF(装备词条列表!$A$2:$A$5000=AT49, ROW(装备词条列表!$A$2:$A$5000)-ROW(装备词条列表!$A$2)+1), 2), 4),
    OFFSET(装备词条列表!$A$1, SMALL(IF(装备词条列表!$A$2:$A$5000=AT49, ROW(装备词条列表!$A$2:$A$5000)-ROW(装备词条列表!$A$2)+1), 2), 4)*CHOOSE(MATCH($C$1,$AK$1:$AK$3,0),1,0.5,0)
   +OFFSET(装备词条列表!$A$1, SMALL(IF(装备词条列表!$A$2:$A$5000=AT49, ROW(装备词条列表!$A$2:$A$5000)-ROW(装备词条列表!$A$2)+1), 2), 5)*CHOOSE(MATCH($C$1,$AK$1:$AK$3,0),0,0.5,1))</f>
        <v>#N/A</v>
      </c>
      <c r="AY49" s="25" t="e">
        <f t="shared" ca="1" si="33"/>
        <v>#N/A</v>
      </c>
      <c r="AZ49" s="25" t="e">
        <f t="array" aca="1" ref="AZ49" ca="1">IF(OFFSET(装备词条列表!$A$1, SMALL(IF(装备词条列表!$A$2:$A$5000=AT49, ROW(装备词条列表!$A$2:$A$5000)-ROW(装备词条列表!$A$2)+1), 3), 5)="",
    OFFSET(装备词条列表!$A$1, SMALL(IF(装备词条列表!$A$2:$A$5000=AT49, ROW(装备词条列表!$A$2:$A$5000)-ROW(装备词条列表!$A$2)+1), 3), 4),
    OFFSET(装备词条列表!$A$1, SMALL(IF(装备词条列表!$A$2:$A$5000=AT49, ROW(装备词条列表!$A$2:$A$5000)-ROW(装备词条列表!$A$2)+1), 3), 4)*CHOOSE(MATCH($C$1,$AK$1:$AK$3,0),1,0.5,0)
   +OFFSET(装备词条列表!$A$1, SMALL(IF(装备词条列表!$A$2:$A$5000=AT49, ROW(装备词条列表!$A$2:$A$5000)-ROW(装备词条列表!$A$2)+1), 3), 5)*CHOOSE(MATCH($C$1,$AK$1:$AK$3,0),0,0.5,1))</f>
        <v>#N/A</v>
      </c>
      <c r="BA49" s="25" t="e">
        <f t="shared" ca="1" si="34"/>
        <v>#N/A</v>
      </c>
    </row>
    <row r="50" spans="2:53" s="3" customFormat="1">
      <c r="B50" s="35" t="str">
        <f>B42</f>
        <v>戒指</v>
      </c>
      <c r="C50" s="103" t="s">
        <v>3659</v>
      </c>
      <c r="D50" s="106">
        <v>0</v>
      </c>
      <c r="E50" s="68"/>
      <c r="F50" s="99" t="e">
        <f t="shared" ca="1" si="35"/>
        <v>#N/A</v>
      </c>
      <c r="G50" s="107"/>
      <c r="H50" s="68"/>
      <c r="I50" s="68"/>
      <c r="J50" s="166" t="e">
        <f ca="1">INDEX(装备词条列表!$K$2:$K$4745,MATCH(AL50,装备词条列表!$A$2:$A$4745,0))</f>
        <v>#N/A</v>
      </c>
      <c r="L50" s="35" t="str">
        <f>L42</f>
        <v>灵戒</v>
      </c>
      <c r="M50" s="103" t="s">
        <v>3557</v>
      </c>
      <c r="N50" s="106">
        <v>0</v>
      </c>
      <c r="O50" s="68"/>
      <c r="P50" s="101" t="e">
        <f t="shared" ca="1" si="31"/>
        <v>#N/A</v>
      </c>
      <c r="Q50" s="68"/>
      <c r="R50" s="68"/>
      <c r="S50" s="68"/>
      <c r="T50" s="166" t="e">
        <f ca="1">INDEX(装备词条列表!$K$2:$K$4745,MATCH(AT50,装备词条列表!$A$2:$A$4745,0))</f>
        <v>#N/A</v>
      </c>
      <c r="AL50" s="25" t="e">
        <f t="array" aca="1" ref="AL50" ca="1">OFFSET(装备词条列表!$A$2, MATCH(1, (装备词条列表!$I$2:$I$5000=B50)*(装备词条列表!$J$2:$J$5000=C50)*(装备词条列表!$C$2:$C$5000=E50), 0)-1, 0)</f>
        <v>#N/A</v>
      </c>
      <c r="AM50" s="25" t="str">
        <f t="array" aca="1" ref="AM50" ca="1">OFFSET(装备词条列表!$C$2, MATCH(B50&amp;C50&amp;D50, 装备词条列表!$L$2:$L$5062, 0)-1, 0, COUNTIF(装备词条列表!$L$2:$L$5062, B50&amp;C50&amp;D50), 1)</f>
        <v>+(25–35)% 火焰抗性</v>
      </c>
      <c r="AN50" s="25" t="e">
        <f t="array" aca="1" ref="AN50" ca="1">IF(OFFSET(装备词条列表!$A$1, SMALL(IF(装备词条列表!$A$2:$A$5000=AL50, ROW(装备词条列表!$A$2:$A$5000)-ROW(装备词条列表!$A$2)+1), 1), 5)="",
    OFFSET(装备词条列表!$A$1, SMALL(IF(装备词条列表!$A$2:$A$5000=AL50, ROW(装备词条列表!$A$2:$A$5000)-ROW(装备词条列表!$A$2)+1), 1), 4),
    OFFSET(装备词条列表!$A$1, SMALL(IF(装备词条列表!$A$2:$A$5000=AL50, ROW(装备词条列表!$A$2:$A$5000)-ROW(装备词条列表!$A$2)+1), 1), 4)*CHOOSE(MATCH($C$1,$AK$1:$AK$3,0),1,0.5,0)
   +OFFSET(装备词条列表!$A$1, SMALL(IF(装备词条列表!$A$2:$A$5000=AL50, ROW(装备词条列表!$A$2:$A$5000)-ROW(装备词条列表!$A$2)+1), 1), 5)*CHOOSE(MATCH($C$1,$AK$1:$AK$3,0),0,0.5,1))</f>
        <v>#N/A</v>
      </c>
      <c r="AO50" s="25" t="e">
        <f t="shared" ca="1" si="28"/>
        <v>#N/A</v>
      </c>
      <c r="AP50" s="25" t="e">
        <f t="array" aca="1" ref="AP50" ca="1">IF(OFFSET(装备词条列表!$A$1, SMALL(IF(装备词条列表!$A$2:$A$5000=AL50, ROW(装备词条列表!$A$2:$A$5000)-ROW(装备词条列表!$A$2)+1), 2), 5)="",
    OFFSET(装备词条列表!$A$1, SMALL(IF(装备词条列表!$A$2:$A$5000=AL50, ROW(装备词条列表!$A$2:$A$5000)-ROW(装备词条列表!$A$2)+1), 2), 4),
    OFFSET(装备词条列表!$A$1, SMALL(IF(装备词条列表!$A$2:$A$5000=AL50, ROW(装备词条列表!$A$2:$A$5000)-ROW(装备词条列表!$A$2)+1), 2), 4)*CHOOSE(MATCH($C$1,$AK$1:$AK$3,0),1,0.5,0)
   +OFFSET(装备词条列表!$A$1, SMALL(IF(装备词条列表!$A$2:$A$5000=AL50, ROW(装备词条列表!$A$2:$A$5000)-ROW(装备词条列表!$A$2)+1), 2), 5)*CHOOSE(MATCH($C$1,$AK$1:$AK$3,0),0,0.5,1))</f>
        <v>#N/A</v>
      </c>
      <c r="AQ50" s="25" t="e">
        <f t="shared" ca="1" si="29"/>
        <v>#N/A</v>
      </c>
      <c r="AR50" s="25" t="e">
        <f t="array" aca="1" ref="AR50" ca="1">IF(OFFSET(装备词条列表!$A$1, SMALL(IF(装备词条列表!$A$2:$A$5000=AL50, ROW(装备词条列表!$A$2:$A$5000)-ROW(装备词条列表!$A$2)+1), 3), 5)="",
    OFFSET(装备词条列表!$A$1, SMALL(IF(装备词条列表!$A$2:$A$5000=AL50, ROW(装备词条列表!$A$2:$A$5000)-ROW(装备词条列表!$A$2)+1), 3), 4),
    OFFSET(装备词条列表!$A$1, SMALL(IF(装备词条列表!$A$2:$A$5000=AL50, ROW(装备词条列表!$A$2:$A$5000)-ROW(装备词条列表!$A$2)+1), 3), 4)*CHOOSE(MATCH($C$1,$AK$1:$AK$3,0),1,0.5,0)
   +OFFSET(装备词条列表!$A$1, SMALL(IF(装备词条列表!$A$2:$A$5000=AL50, ROW(装备词条列表!$A$2:$A$5000)-ROW(装备词条列表!$A$2)+1), 3), 5)*CHOOSE(MATCH($C$1,$AK$1:$AK$3,0),0,0.5,1))</f>
        <v>#N/A</v>
      </c>
      <c r="AS50" s="25" t="e">
        <f t="shared" ca="1" si="30"/>
        <v>#N/A</v>
      </c>
      <c r="AT50" s="25" t="e">
        <f t="array" aca="1" ref="AT50" ca="1">OFFSET(装备词条列表!$A$2, MATCH(1, (装备词条列表!$I$2:$I$5000=L50)*(装备词条列表!$J$2:$J$5000=M50)*(装备词条列表!$C$2:$C$5000=O50), 0)-1, 0)</f>
        <v>#N/A</v>
      </c>
      <c r="AU50" s="25" t="str">
        <f t="array" aca="1" ref="AU50" ca="1">OFFSET(装备词条列表!$C$2, MATCH(L50&amp;M50&amp;N50, 装备词条列表!$L$2:$L$5062, 0)-1, 0, COUNTIF(装备词条列表!$L$2:$L$5062, L50&amp;M50&amp;N50), 1)</f>
        <v>+(25–35)% 火焰抗性</v>
      </c>
      <c r="AV50" s="25" t="e">
        <f t="array" aca="1" ref="AV50" ca="1">IF(OFFSET(装备词条列表!$A$1, SMALL(IF(装备词条列表!$A$2:$A$5000=AT50, ROW(装备词条列表!$A$2:$A$5000)-ROW(装备词条列表!$A$2)+1), 1), 5)="",
    OFFSET(装备词条列表!$A$1, SMALL(IF(装备词条列表!$A$2:$A$5000=AT50, ROW(装备词条列表!$A$2:$A$5000)-ROW(装备词条列表!$A$2)+1), 1), 4),
    OFFSET(装备词条列表!$A$1, SMALL(IF(装备词条列表!$A$2:$A$5000=AT50, ROW(装备词条列表!$A$2:$A$5000)-ROW(装备词条列表!$A$2)+1), 1), 4)*CHOOSE(MATCH($C$1,$AK$1:$AK$3,0),1,0.5,0)
   +OFFSET(装备词条列表!$A$1, SMALL(IF(装备词条列表!$A$2:$A$5000=AT50, ROW(装备词条列表!$A$2:$A$5000)-ROW(装备词条列表!$A$2)+1), 1), 5)*CHOOSE(MATCH($C$1,$AK$1:$AK$3,0),0,0.5,1))</f>
        <v>#N/A</v>
      </c>
      <c r="AW50" s="25" t="e">
        <f t="shared" ca="1" si="32"/>
        <v>#N/A</v>
      </c>
      <c r="AX50" s="25" t="e">
        <f t="array" aca="1" ref="AX50" ca="1">IF(OFFSET(装备词条列表!$A$1, SMALL(IF(装备词条列表!$A$2:$A$5000=AT50, ROW(装备词条列表!$A$2:$A$5000)-ROW(装备词条列表!$A$2)+1), 2), 5)="",
    OFFSET(装备词条列表!$A$1, SMALL(IF(装备词条列表!$A$2:$A$5000=AT50, ROW(装备词条列表!$A$2:$A$5000)-ROW(装备词条列表!$A$2)+1), 2), 4),
    OFFSET(装备词条列表!$A$1, SMALL(IF(装备词条列表!$A$2:$A$5000=AT50, ROW(装备词条列表!$A$2:$A$5000)-ROW(装备词条列表!$A$2)+1), 2), 4)*CHOOSE(MATCH($C$1,$AK$1:$AK$3,0),1,0.5,0)
   +OFFSET(装备词条列表!$A$1, SMALL(IF(装备词条列表!$A$2:$A$5000=AT50, ROW(装备词条列表!$A$2:$A$5000)-ROW(装备词条列表!$A$2)+1), 2), 5)*CHOOSE(MATCH($C$1,$AK$1:$AK$3,0),0,0.5,1))</f>
        <v>#N/A</v>
      </c>
      <c r="AY50" s="25" t="e">
        <f t="shared" ca="1" si="33"/>
        <v>#N/A</v>
      </c>
      <c r="AZ50" s="25" t="e">
        <f t="array" aca="1" ref="AZ50" ca="1">IF(OFFSET(装备词条列表!$A$1, SMALL(IF(装备词条列表!$A$2:$A$5000=AT50, ROW(装备词条列表!$A$2:$A$5000)-ROW(装备词条列表!$A$2)+1), 3), 5)="",
    OFFSET(装备词条列表!$A$1, SMALL(IF(装备词条列表!$A$2:$A$5000=AT50, ROW(装备词条列表!$A$2:$A$5000)-ROW(装备词条列表!$A$2)+1), 3), 4),
    OFFSET(装备词条列表!$A$1, SMALL(IF(装备词条列表!$A$2:$A$5000=AT50, ROW(装备词条列表!$A$2:$A$5000)-ROW(装备词条列表!$A$2)+1), 3), 4)*CHOOSE(MATCH($C$1,$AK$1:$AK$3,0),1,0.5,0)
   +OFFSET(装备词条列表!$A$1, SMALL(IF(装备词条列表!$A$2:$A$5000=AT50, ROW(装备词条列表!$A$2:$A$5000)-ROW(装备词条列表!$A$2)+1), 3), 5)*CHOOSE(MATCH($C$1,$AK$1:$AK$3,0),0,0.5,1))</f>
        <v>#N/A</v>
      </c>
      <c r="BA50" s="25" t="e">
        <f t="shared" ca="1" si="34"/>
        <v>#N/A</v>
      </c>
    </row>
    <row r="51" spans="2:53" s="3" customFormat="1">
      <c r="B51" s="35" t="str">
        <f>B42</f>
        <v>戒指</v>
      </c>
      <c r="C51" s="103" t="s">
        <v>3659</v>
      </c>
      <c r="D51" s="106">
        <v>0</v>
      </c>
      <c r="E51" s="68"/>
      <c r="F51" s="99" t="e">
        <f t="shared" ca="1" si="35"/>
        <v>#N/A</v>
      </c>
      <c r="G51" s="107"/>
      <c r="H51" s="68"/>
      <c r="I51" s="68"/>
      <c r="J51" s="166" t="e">
        <f ca="1">INDEX(装备词条列表!$K$2:$K$4745,MATCH(AL51,装备词条列表!$A$2:$A$4745,0))</f>
        <v>#N/A</v>
      </c>
      <c r="L51" s="35" t="str">
        <f>L42</f>
        <v>灵戒</v>
      </c>
      <c r="M51" s="103" t="s">
        <v>3557</v>
      </c>
      <c r="N51" s="106">
        <v>0</v>
      </c>
      <c r="O51" s="68"/>
      <c r="P51" s="101" t="e">
        <f t="shared" ca="1" si="31"/>
        <v>#N/A</v>
      </c>
      <c r="Q51" s="68"/>
      <c r="R51" s="68"/>
      <c r="S51" s="68"/>
      <c r="T51" s="166" t="e">
        <f ca="1">INDEX(装备词条列表!$K$2:$K$4745,MATCH(AT51,装备词条列表!$A$2:$A$4745,0))</f>
        <v>#N/A</v>
      </c>
      <c r="AL51" s="25" t="e">
        <f t="array" aca="1" ref="AL51" ca="1">OFFSET(装备词条列表!$A$2, MATCH(1, (装备词条列表!$I$2:$I$5000=B51)*(装备词条列表!$J$2:$J$5000=C51)*(装备词条列表!$C$2:$C$5000=E51), 0)-1, 0)</f>
        <v>#N/A</v>
      </c>
      <c r="AM51" s="25" t="str">
        <f t="array" aca="1" ref="AM51" ca="1">OFFSET(装备词条列表!$C$2, MATCH(B51&amp;C51&amp;D51, 装备词条列表!$L$2:$L$5062, 0)-1, 0, COUNTIF(装备词条列表!$L$2:$L$5062, B51&amp;C51&amp;D51), 1)</f>
        <v>+(25–35)% 火焰抗性</v>
      </c>
      <c r="AN51" s="25" t="e">
        <f t="array" aca="1" ref="AN51" ca="1">IF(OFFSET(装备词条列表!$A$1, SMALL(IF(装备词条列表!$A$2:$A$5000=AL51, ROW(装备词条列表!$A$2:$A$5000)-ROW(装备词条列表!$A$2)+1), 1), 5)="",
    OFFSET(装备词条列表!$A$1, SMALL(IF(装备词条列表!$A$2:$A$5000=AL51, ROW(装备词条列表!$A$2:$A$5000)-ROW(装备词条列表!$A$2)+1), 1), 4),
    OFFSET(装备词条列表!$A$1, SMALL(IF(装备词条列表!$A$2:$A$5000=AL51, ROW(装备词条列表!$A$2:$A$5000)-ROW(装备词条列表!$A$2)+1), 1), 4)*CHOOSE(MATCH($C$1,$AK$1:$AK$3,0),1,0.5,0)
   +OFFSET(装备词条列表!$A$1, SMALL(IF(装备词条列表!$A$2:$A$5000=AL51, ROW(装备词条列表!$A$2:$A$5000)-ROW(装备词条列表!$A$2)+1), 1), 5)*CHOOSE(MATCH($C$1,$AK$1:$AK$3,0),0,0.5,1))</f>
        <v>#N/A</v>
      </c>
      <c r="AO51" s="25" t="e">
        <f t="shared" ca="1" si="28"/>
        <v>#N/A</v>
      </c>
      <c r="AP51" s="25" t="e">
        <f t="array" aca="1" ref="AP51" ca="1">IF(OFFSET(装备词条列表!$A$1, SMALL(IF(装备词条列表!$A$2:$A$5000=AL51, ROW(装备词条列表!$A$2:$A$5000)-ROW(装备词条列表!$A$2)+1), 2), 5)="",
    OFFSET(装备词条列表!$A$1, SMALL(IF(装备词条列表!$A$2:$A$5000=AL51, ROW(装备词条列表!$A$2:$A$5000)-ROW(装备词条列表!$A$2)+1), 2), 4),
    OFFSET(装备词条列表!$A$1, SMALL(IF(装备词条列表!$A$2:$A$5000=AL51, ROW(装备词条列表!$A$2:$A$5000)-ROW(装备词条列表!$A$2)+1), 2), 4)*CHOOSE(MATCH($C$1,$AK$1:$AK$3,0),1,0.5,0)
   +OFFSET(装备词条列表!$A$1, SMALL(IF(装备词条列表!$A$2:$A$5000=AL51, ROW(装备词条列表!$A$2:$A$5000)-ROW(装备词条列表!$A$2)+1), 2), 5)*CHOOSE(MATCH($C$1,$AK$1:$AK$3,0),0,0.5,1))</f>
        <v>#N/A</v>
      </c>
      <c r="AQ51" s="25" t="e">
        <f t="shared" ca="1" si="29"/>
        <v>#N/A</v>
      </c>
      <c r="AR51" s="25" t="e">
        <f t="array" aca="1" ref="AR51" ca="1">IF(OFFSET(装备词条列表!$A$1, SMALL(IF(装备词条列表!$A$2:$A$5000=AL51, ROW(装备词条列表!$A$2:$A$5000)-ROW(装备词条列表!$A$2)+1), 3), 5)="",
    OFFSET(装备词条列表!$A$1, SMALL(IF(装备词条列表!$A$2:$A$5000=AL51, ROW(装备词条列表!$A$2:$A$5000)-ROW(装备词条列表!$A$2)+1), 3), 4),
    OFFSET(装备词条列表!$A$1, SMALL(IF(装备词条列表!$A$2:$A$5000=AL51, ROW(装备词条列表!$A$2:$A$5000)-ROW(装备词条列表!$A$2)+1), 3), 4)*CHOOSE(MATCH($C$1,$AK$1:$AK$3,0),1,0.5,0)
   +OFFSET(装备词条列表!$A$1, SMALL(IF(装备词条列表!$A$2:$A$5000=AL51, ROW(装备词条列表!$A$2:$A$5000)-ROW(装备词条列表!$A$2)+1), 3), 5)*CHOOSE(MATCH($C$1,$AK$1:$AK$3,0),0,0.5,1))</f>
        <v>#N/A</v>
      </c>
      <c r="AS51" s="25" t="e">
        <f t="shared" ca="1" si="30"/>
        <v>#N/A</v>
      </c>
      <c r="AT51" s="25" t="e">
        <f t="array" aca="1" ref="AT51" ca="1">OFFSET(装备词条列表!$A$2, MATCH(1, (装备词条列表!$I$2:$I$5000=L51)*(装备词条列表!$J$2:$J$5000=M51)*(装备词条列表!$C$2:$C$5000=O51), 0)-1, 0)</f>
        <v>#N/A</v>
      </c>
      <c r="AU51" s="25" t="str">
        <f t="array" aca="1" ref="AU51" ca="1">OFFSET(装备词条列表!$C$2, MATCH(L51&amp;M51&amp;N51, 装备词条列表!$L$2:$L$5062, 0)-1, 0, COUNTIF(装备词条列表!$L$2:$L$5062, L51&amp;M51&amp;N51), 1)</f>
        <v>+(25–35)% 火焰抗性</v>
      </c>
      <c r="AV51" s="25" t="e">
        <f t="array" aca="1" ref="AV51" ca="1">IF(OFFSET(装备词条列表!$A$1, SMALL(IF(装备词条列表!$A$2:$A$5000=AT51, ROW(装备词条列表!$A$2:$A$5000)-ROW(装备词条列表!$A$2)+1), 1), 5)="",
    OFFSET(装备词条列表!$A$1, SMALL(IF(装备词条列表!$A$2:$A$5000=AT51, ROW(装备词条列表!$A$2:$A$5000)-ROW(装备词条列表!$A$2)+1), 1), 4),
    OFFSET(装备词条列表!$A$1, SMALL(IF(装备词条列表!$A$2:$A$5000=AT51, ROW(装备词条列表!$A$2:$A$5000)-ROW(装备词条列表!$A$2)+1), 1), 4)*CHOOSE(MATCH($C$1,$AK$1:$AK$3,0),1,0.5,0)
   +OFFSET(装备词条列表!$A$1, SMALL(IF(装备词条列表!$A$2:$A$5000=AT51, ROW(装备词条列表!$A$2:$A$5000)-ROW(装备词条列表!$A$2)+1), 1), 5)*CHOOSE(MATCH($C$1,$AK$1:$AK$3,0),0,0.5,1))</f>
        <v>#N/A</v>
      </c>
      <c r="AW51" s="25" t="e">
        <f t="shared" ca="1" si="32"/>
        <v>#N/A</v>
      </c>
      <c r="AX51" s="25" t="e">
        <f t="array" aca="1" ref="AX51" ca="1">IF(OFFSET(装备词条列表!$A$1, SMALL(IF(装备词条列表!$A$2:$A$5000=AT51, ROW(装备词条列表!$A$2:$A$5000)-ROW(装备词条列表!$A$2)+1), 2), 5)="",
    OFFSET(装备词条列表!$A$1, SMALL(IF(装备词条列表!$A$2:$A$5000=AT51, ROW(装备词条列表!$A$2:$A$5000)-ROW(装备词条列表!$A$2)+1), 2), 4),
    OFFSET(装备词条列表!$A$1, SMALL(IF(装备词条列表!$A$2:$A$5000=AT51, ROW(装备词条列表!$A$2:$A$5000)-ROW(装备词条列表!$A$2)+1), 2), 4)*CHOOSE(MATCH($C$1,$AK$1:$AK$3,0),1,0.5,0)
   +OFFSET(装备词条列表!$A$1, SMALL(IF(装备词条列表!$A$2:$A$5000=AT51, ROW(装备词条列表!$A$2:$A$5000)-ROW(装备词条列表!$A$2)+1), 2), 5)*CHOOSE(MATCH($C$1,$AK$1:$AK$3,0),0,0.5,1))</f>
        <v>#N/A</v>
      </c>
      <c r="AY51" s="25" t="e">
        <f t="shared" ca="1" si="33"/>
        <v>#N/A</v>
      </c>
      <c r="AZ51" s="25" t="e">
        <f t="array" aca="1" ref="AZ51" ca="1">IF(OFFSET(装备词条列表!$A$1, SMALL(IF(装备词条列表!$A$2:$A$5000=AT51, ROW(装备词条列表!$A$2:$A$5000)-ROW(装备词条列表!$A$2)+1), 3), 5)="",
    OFFSET(装备词条列表!$A$1, SMALL(IF(装备词条列表!$A$2:$A$5000=AT51, ROW(装备词条列表!$A$2:$A$5000)-ROW(装备词条列表!$A$2)+1), 3), 4),
    OFFSET(装备词条列表!$A$1, SMALL(IF(装备词条列表!$A$2:$A$5000=AT51, ROW(装备词条列表!$A$2:$A$5000)-ROW(装备词条列表!$A$2)+1), 3), 4)*CHOOSE(MATCH($C$1,$AK$1:$AK$3,0),1,0.5,0)
   +OFFSET(装备词条列表!$A$1, SMALL(IF(装备词条列表!$A$2:$A$5000=AT51, ROW(装备词条列表!$A$2:$A$5000)-ROW(装备词条列表!$A$2)+1), 3), 5)*CHOOSE(MATCH($C$1,$AK$1:$AK$3,0),0,0.5,1))</f>
        <v>#N/A</v>
      </c>
      <c r="BA51" s="25" t="e">
        <f t="shared" ca="1" si="34"/>
        <v>#N/A</v>
      </c>
    </row>
    <row r="52" spans="2:53" s="3" customFormat="1" ht="14.5" thickBot="1">
      <c r="B52" s="36" t="str">
        <f>B42</f>
        <v>戒指</v>
      </c>
      <c r="C52" s="104" t="s">
        <v>3659</v>
      </c>
      <c r="D52" s="124">
        <v>0</v>
      </c>
      <c r="E52" s="69"/>
      <c r="F52" s="100" t="e">
        <f t="shared" ca="1" si="35"/>
        <v>#N/A</v>
      </c>
      <c r="G52" s="108"/>
      <c r="H52" s="69"/>
      <c r="I52" s="69"/>
      <c r="J52" s="167" t="e">
        <f ca="1">INDEX(装备词条列表!$K$2:$K$4745,MATCH(AL52,装备词条列表!$A$2:$A$4745,0))</f>
        <v>#N/A</v>
      </c>
      <c r="L52" s="36" t="str">
        <f>L42</f>
        <v>灵戒</v>
      </c>
      <c r="M52" s="104" t="s">
        <v>3557</v>
      </c>
      <c r="N52" s="124">
        <v>0</v>
      </c>
      <c r="O52" s="69"/>
      <c r="P52" s="170" t="e">
        <f t="shared" ca="1" si="31"/>
        <v>#N/A</v>
      </c>
      <c r="Q52" s="69"/>
      <c r="R52" s="69"/>
      <c r="S52" s="69"/>
      <c r="T52" s="167" t="e">
        <f ca="1">INDEX(装备词条列表!$K$2:$K$4745,MATCH(AT52,装备词条列表!$A$2:$A$4745,0))</f>
        <v>#N/A</v>
      </c>
      <c r="AL52" s="25" t="e">
        <f t="array" aca="1" ref="AL52" ca="1">OFFSET(装备词条列表!$A$2, MATCH(1, (装备词条列表!$I$2:$I$5000=B52)*(装备词条列表!$J$2:$J$5000=C52)*(装备词条列表!$C$2:$C$5000=E52), 0)-1, 0)</f>
        <v>#N/A</v>
      </c>
      <c r="AM52" s="25" t="str">
        <f t="array" aca="1" ref="AM52" ca="1">OFFSET(装备词条列表!$C$2, MATCH(B52&amp;C52&amp;D52, 装备词条列表!$L$2:$L$5062, 0)-1, 0, COUNTIF(装备词条列表!$L$2:$L$5062, B52&amp;C52&amp;D52), 1)</f>
        <v>+(25–35)% 火焰抗性</v>
      </c>
      <c r="AN52" s="25" t="e">
        <f t="array" aca="1" ref="AN52" ca="1">IF(OFFSET(装备词条列表!$A$1, SMALL(IF(装备词条列表!$A$2:$A$5000=AL52, ROW(装备词条列表!$A$2:$A$5000)-ROW(装备词条列表!$A$2)+1), 1), 5)="",
    OFFSET(装备词条列表!$A$1, SMALL(IF(装备词条列表!$A$2:$A$5000=AL52, ROW(装备词条列表!$A$2:$A$5000)-ROW(装备词条列表!$A$2)+1), 1), 4),
    OFFSET(装备词条列表!$A$1, SMALL(IF(装备词条列表!$A$2:$A$5000=AL52, ROW(装备词条列表!$A$2:$A$5000)-ROW(装备词条列表!$A$2)+1), 1), 4)*CHOOSE(MATCH($C$1,$AK$1:$AK$3,0),1,0.5,0)
   +OFFSET(装备词条列表!$A$1, SMALL(IF(装备词条列表!$A$2:$A$5000=AL52, ROW(装备词条列表!$A$2:$A$5000)-ROW(装备词条列表!$A$2)+1), 1), 5)*CHOOSE(MATCH($C$1,$AK$1:$AK$3,0),0,0.5,1))</f>
        <v>#N/A</v>
      </c>
      <c r="AO52" s="25" t="e">
        <f t="shared" ca="1" si="28"/>
        <v>#N/A</v>
      </c>
      <c r="AP52" s="25" t="e">
        <f t="array" aca="1" ref="AP52" ca="1">IF(OFFSET(装备词条列表!$A$1, SMALL(IF(装备词条列表!$A$2:$A$5000=AL52, ROW(装备词条列表!$A$2:$A$5000)-ROW(装备词条列表!$A$2)+1), 2), 5)="",
    OFFSET(装备词条列表!$A$1, SMALL(IF(装备词条列表!$A$2:$A$5000=AL52, ROW(装备词条列表!$A$2:$A$5000)-ROW(装备词条列表!$A$2)+1), 2), 4),
    OFFSET(装备词条列表!$A$1, SMALL(IF(装备词条列表!$A$2:$A$5000=AL52, ROW(装备词条列表!$A$2:$A$5000)-ROW(装备词条列表!$A$2)+1), 2), 4)*CHOOSE(MATCH($C$1,$AK$1:$AK$3,0),1,0.5,0)
   +OFFSET(装备词条列表!$A$1, SMALL(IF(装备词条列表!$A$2:$A$5000=AL52, ROW(装备词条列表!$A$2:$A$5000)-ROW(装备词条列表!$A$2)+1), 2), 5)*CHOOSE(MATCH($C$1,$AK$1:$AK$3,0),0,0.5,1))</f>
        <v>#N/A</v>
      </c>
      <c r="AQ52" s="25" t="e">
        <f t="shared" ca="1" si="29"/>
        <v>#N/A</v>
      </c>
      <c r="AR52" s="25" t="e">
        <f t="array" aca="1" ref="AR52" ca="1">IF(OFFSET(装备词条列表!$A$1, SMALL(IF(装备词条列表!$A$2:$A$5000=AL52, ROW(装备词条列表!$A$2:$A$5000)-ROW(装备词条列表!$A$2)+1), 3), 5)="",
    OFFSET(装备词条列表!$A$1, SMALL(IF(装备词条列表!$A$2:$A$5000=AL52, ROW(装备词条列表!$A$2:$A$5000)-ROW(装备词条列表!$A$2)+1), 3), 4),
    OFFSET(装备词条列表!$A$1, SMALL(IF(装备词条列表!$A$2:$A$5000=AL52, ROW(装备词条列表!$A$2:$A$5000)-ROW(装备词条列表!$A$2)+1), 3), 4)*CHOOSE(MATCH($C$1,$AK$1:$AK$3,0),1,0.5,0)
   +OFFSET(装备词条列表!$A$1, SMALL(IF(装备词条列表!$A$2:$A$5000=AL52, ROW(装备词条列表!$A$2:$A$5000)-ROW(装备词条列表!$A$2)+1), 3), 5)*CHOOSE(MATCH($C$1,$AK$1:$AK$3,0),0,0.5,1))</f>
        <v>#N/A</v>
      </c>
      <c r="AS52" s="25" t="e">
        <f t="shared" ca="1" si="30"/>
        <v>#N/A</v>
      </c>
      <c r="AT52" s="25" t="e">
        <f t="array" aca="1" ref="AT52" ca="1">OFFSET(装备词条列表!$A$2, MATCH(1, (装备词条列表!$I$2:$I$5000=L52)*(装备词条列表!$J$2:$J$5000=M52)*(装备词条列表!$C$2:$C$5000=O52), 0)-1, 0)</f>
        <v>#N/A</v>
      </c>
      <c r="AU52" s="25" t="str">
        <f t="array" aca="1" ref="AU52" ca="1">OFFSET(装备词条列表!$C$2, MATCH(L52&amp;M52&amp;N52, 装备词条列表!$L$2:$L$5062, 0)-1, 0, COUNTIF(装备词条列表!$L$2:$L$5062, L52&amp;M52&amp;N52), 1)</f>
        <v>+(25–35)% 火焰抗性</v>
      </c>
      <c r="AV52" s="25" t="e">
        <f t="array" aca="1" ref="AV52" ca="1">IF(OFFSET(装备词条列表!$A$1, SMALL(IF(装备词条列表!$A$2:$A$5000=AT52, ROW(装备词条列表!$A$2:$A$5000)-ROW(装备词条列表!$A$2)+1), 1), 5)="",
    OFFSET(装备词条列表!$A$1, SMALL(IF(装备词条列表!$A$2:$A$5000=AT52, ROW(装备词条列表!$A$2:$A$5000)-ROW(装备词条列表!$A$2)+1), 1), 4),
    OFFSET(装备词条列表!$A$1, SMALL(IF(装备词条列表!$A$2:$A$5000=AT52, ROW(装备词条列表!$A$2:$A$5000)-ROW(装备词条列表!$A$2)+1), 1), 4)*CHOOSE(MATCH($C$1,$AK$1:$AK$3,0),1,0.5,0)
   +OFFSET(装备词条列表!$A$1, SMALL(IF(装备词条列表!$A$2:$A$5000=AT52, ROW(装备词条列表!$A$2:$A$5000)-ROW(装备词条列表!$A$2)+1), 1), 5)*CHOOSE(MATCH($C$1,$AK$1:$AK$3,0),0,0.5,1))</f>
        <v>#N/A</v>
      </c>
      <c r="AW52" s="25" t="e">
        <f t="shared" ca="1" si="32"/>
        <v>#N/A</v>
      </c>
      <c r="AX52" s="25" t="e">
        <f t="array" aca="1" ref="AX52" ca="1">IF(OFFSET(装备词条列表!$A$1, SMALL(IF(装备词条列表!$A$2:$A$5000=AT52, ROW(装备词条列表!$A$2:$A$5000)-ROW(装备词条列表!$A$2)+1), 2), 5)="",
    OFFSET(装备词条列表!$A$1, SMALL(IF(装备词条列表!$A$2:$A$5000=AT52, ROW(装备词条列表!$A$2:$A$5000)-ROW(装备词条列表!$A$2)+1), 2), 4),
    OFFSET(装备词条列表!$A$1, SMALL(IF(装备词条列表!$A$2:$A$5000=AT52, ROW(装备词条列表!$A$2:$A$5000)-ROW(装备词条列表!$A$2)+1), 2), 4)*CHOOSE(MATCH($C$1,$AK$1:$AK$3,0),1,0.5,0)
   +OFFSET(装备词条列表!$A$1, SMALL(IF(装备词条列表!$A$2:$A$5000=AT52, ROW(装备词条列表!$A$2:$A$5000)-ROW(装备词条列表!$A$2)+1), 2), 5)*CHOOSE(MATCH($C$1,$AK$1:$AK$3,0),0,0.5,1))</f>
        <v>#N/A</v>
      </c>
      <c r="AY52" s="25" t="e">
        <f t="shared" ca="1" si="33"/>
        <v>#N/A</v>
      </c>
      <c r="AZ52" s="25" t="e">
        <f t="array" aca="1" ref="AZ52" ca="1">IF(OFFSET(装备词条列表!$A$1, SMALL(IF(装备词条列表!$A$2:$A$5000=AT52, ROW(装备词条列表!$A$2:$A$5000)-ROW(装备词条列表!$A$2)+1), 3), 5)="",
    OFFSET(装备词条列表!$A$1, SMALL(IF(装备词条列表!$A$2:$A$5000=AT52, ROW(装备词条列表!$A$2:$A$5000)-ROW(装备词条列表!$A$2)+1), 3), 4),
    OFFSET(装备词条列表!$A$1, SMALL(IF(装备词条列表!$A$2:$A$5000=AT52, ROW(装备词条列表!$A$2:$A$5000)-ROW(装备词条列表!$A$2)+1), 3), 4)*CHOOSE(MATCH($C$1,$AK$1:$AK$3,0),1,0.5,0)
   +OFFSET(装备词条列表!$A$1, SMALL(IF(装备词条列表!$A$2:$A$5000=AT52, ROW(装备词条列表!$A$2:$A$5000)-ROW(装备词条列表!$A$2)+1), 3), 5)*CHOOSE(MATCH($C$1,$AK$1:$AK$3,0),0,0.5,1))</f>
        <v>#N/A</v>
      </c>
      <c r="BA52" s="25" t="e">
        <f t="shared" ca="1" si="34"/>
        <v>#N/A</v>
      </c>
    </row>
    <row r="53" spans="2:53" s="3" customFormat="1" ht="14.5" thickBot="1"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 spans="2:53" s="3" customFormat="1" ht="14.5" thickBot="1">
      <c r="B54" s="39" t="s">
        <v>3682</v>
      </c>
      <c r="C54" s="43" t="s">
        <v>3670</v>
      </c>
      <c r="D54" s="43" t="s">
        <v>3681</v>
      </c>
      <c r="E54" s="43" t="s">
        <v>3672</v>
      </c>
      <c r="F54" s="43" t="s">
        <v>3673</v>
      </c>
      <c r="G54" s="88" t="s">
        <v>4652</v>
      </c>
      <c r="H54" s="88" t="s">
        <v>4653</v>
      </c>
      <c r="I54" s="88" t="s">
        <v>4654</v>
      </c>
      <c r="J54" s="44" t="s">
        <v>3656</v>
      </c>
      <c r="L54" s="87" t="s">
        <v>3683</v>
      </c>
      <c r="M54" s="88" t="s">
        <v>3670</v>
      </c>
      <c r="N54" s="88" t="s">
        <v>3681</v>
      </c>
      <c r="O54" s="88" t="s">
        <v>3672</v>
      </c>
      <c r="P54" s="88" t="s">
        <v>3673</v>
      </c>
      <c r="Q54" s="43" t="s">
        <v>4652</v>
      </c>
      <c r="R54" s="43" t="s">
        <v>4653</v>
      </c>
      <c r="S54" s="43" t="s">
        <v>4654</v>
      </c>
      <c r="T54" s="89" t="s">
        <v>3656</v>
      </c>
      <c r="AL54" s="25" t="s">
        <v>1394</v>
      </c>
      <c r="AM54" s="25" t="s">
        <v>3563</v>
      </c>
      <c r="AN54" s="25" t="s">
        <v>3561</v>
      </c>
      <c r="AO54" s="25" t="s">
        <v>4010</v>
      </c>
      <c r="AP54" s="25"/>
      <c r="AQ54" s="25"/>
      <c r="AR54" s="25"/>
      <c r="AS54" s="25"/>
      <c r="AT54" s="25" t="s">
        <v>1394</v>
      </c>
      <c r="AU54" s="25" t="s">
        <v>3563</v>
      </c>
      <c r="AV54" s="25" t="s">
        <v>3561</v>
      </c>
      <c r="AW54" s="25" t="s">
        <v>3562</v>
      </c>
      <c r="AX54" s="25" t="s">
        <v>4010</v>
      </c>
    </row>
    <row r="55" spans="2:53" s="3" customFormat="1">
      <c r="B55" s="112" t="s">
        <v>3249</v>
      </c>
      <c r="C55" s="102" t="s">
        <v>3674</v>
      </c>
      <c r="D55" s="113">
        <v>0</v>
      </c>
      <c r="E55" s="98" t="s">
        <v>3604</v>
      </c>
      <c r="F55" s="114">
        <f t="shared" ref="F55:F58" ca="1" si="36">AN55</f>
        <v>220</v>
      </c>
      <c r="G55" s="115"/>
      <c r="H55" s="98"/>
      <c r="I55" s="98"/>
      <c r="J55" s="165"/>
      <c r="L55" s="75" t="s">
        <v>2780</v>
      </c>
      <c r="M55" s="102" t="s">
        <v>3674</v>
      </c>
      <c r="N55" s="105">
        <v>0</v>
      </c>
      <c r="O55" s="98"/>
      <c r="P55" s="101" t="e">
        <f ca="1">AV55</f>
        <v>#N/A</v>
      </c>
      <c r="Q55" s="68"/>
      <c r="R55" s="68"/>
      <c r="S55" s="68"/>
      <c r="T55" s="165"/>
      <c r="AL55" s="25">
        <f t="array" aca="1" ref="AL55" ca="1">OFFSET(装备词条列表!$A$2, MATCH(1, (装备词条列表!$I$2:$I$5000=B55)*(装备词条列表!$J$2:$J$5000=C55)*(装备词条列表!$C$2:$C$5000=E55), 0)-1, 0)</f>
        <v>3857</v>
      </c>
      <c r="AM55" s="25" t="str">
        <f t="array" aca="1" ref="AM55" ca="1">OFFSET(装备词条列表!$C$2, MATCH(B55&amp;C55&amp;D55, 装备词条列表!$L$2:$L$5062, 0)-1, 0, COUNTIF(装备词条列表!$L$2:$L$5062, B55&amp;C55&amp;D55), 1)</f>
        <v>武器基础物理伤害</v>
      </c>
      <c r="AN55" s="25">
        <f t="array" aca="1" ref="AN55" ca="1">IF(OFFSET(装备词条列表!$A$1, SMALL(IF(装备词条列表!$A$2:$A$5000=AL55, ROW(装备词条列表!$A$2:$A$5000)-ROW(装备词条列表!$A$2)+1), 1), 5)="",
    OFFSET(装备词条列表!$A$1, SMALL(IF(装备词条列表!$A$2:$A$5000=AL55, ROW(装备词条列表!$A$2:$A$5000)-ROW(装备词条列表!$A$2)+1), 1), 4),
    OFFSET(装备词条列表!$A$1, SMALL(IF(装备词条列表!$A$2:$A$5000=AL55, ROW(装备词条列表!$A$2:$A$5000)-ROW(装备词条列表!$A$2)+1), 1), 4)*CHOOSE(MATCH($C$1,$AK$1:$AK$3,0),1,0.5,0)
   +OFFSET(装备词条列表!$A$1, SMALL(IF(装备词条列表!$A$2:$A$5000=AL55, ROW(装备词条列表!$A$2:$A$5000)-ROW(装备词条列表!$A$2)+1), 1), 5)*CHOOSE(MATCH($C$1,$AK$1:$AK$3,0),0,0.5,1))</f>
        <v>220</v>
      </c>
      <c r="AO55" s="25">
        <f t="shared" ref="AO55" ca="1" si="37">IF(G55&lt;&gt;"",G55,AN55)</f>
        <v>220</v>
      </c>
      <c r="AP55" s="25">
        <f t="array" aca="1" ref="AP55" ca="1">IF(OFFSET(装备词条列表!$A$1, SMALL(IF(装备词条列表!$A$2:$A$5000=AL55, ROW(装备词条列表!$A$2:$A$5000)-ROW(装备词条列表!$A$2)+1), 2), 5)="",
    OFFSET(装备词条列表!$A$1, SMALL(IF(装备词条列表!$A$2:$A$5000=AL55, ROW(装备词条列表!$A$2:$A$5000)-ROW(装备词条列表!$A$2)+1), 2), 4),
    OFFSET(装备词条列表!$A$1, SMALL(IF(装备词条列表!$A$2:$A$5000=AL55, ROW(装备词条列表!$A$2:$A$5000)-ROW(装备词条列表!$A$2)+1), 2), 4)*CHOOSE(MATCH($C$1,$AK$1:$AK$3,0),1,0.5,0)
   +OFFSET(装备词条列表!$A$1, SMALL(IF(装备词条列表!$A$2:$A$5000=AL55, ROW(装备词条列表!$A$2:$A$5000)-ROW(装备词条列表!$A$2)+1), 2), 5)*CHOOSE(MATCH($C$1,$AK$1:$AK$3,0),0,0.5,1))</f>
        <v>500</v>
      </c>
      <c r="AQ55" s="25">
        <f t="shared" ref="AQ55" ca="1" si="38">IF(H55&lt;&gt;"",H55,AP55)</f>
        <v>500</v>
      </c>
      <c r="AR55" s="25">
        <f t="array" aca="1" ref="AR55" ca="1">IF(OFFSET(装备词条列表!$A$1, SMALL(IF(装备词条列表!$A$2:$A$5000=AL55, ROW(装备词条列表!$A$2:$A$5000)-ROW(装备词条列表!$A$2)+1), 3), 5)="",
    OFFSET(装备词条列表!$A$1, SMALL(IF(装备词条列表!$A$2:$A$5000=AL55, ROW(装备词条列表!$A$2:$A$5000)-ROW(装备词条列表!$A$2)+1), 3), 4),
    OFFSET(装备词条列表!$A$1, SMALL(IF(装备词条列表!$A$2:$A$5000=AL55, ROW(装备词条列表!$A$2:$A$5000)-ROW(装备词条列表!$A$2)+1), 3), 4)*CHOOSE(MATCH($C$1,$AK$1:$AK$3,0),1,0.5,0)
   +OFFSET(装备词条列表!$A$1, SMALL(IF(装备词条列表!$A$2:$A$5000=AL55, ROW(装备词条列表!$A$2:$A$5000)-ROW(装备词条列表!$A$2)+1), 3), 5)*CHOOSE(MATCH($C$1,$AK$1:$AK$3,0),0,0.5,1))</f>
        <v>1.5</v>
      </c>
      <c r="AS55" s="25">
        <f t="shared" ref="AS55" ca="1" si="39">IF(I55&lt;&gt;"",I55,AR55)</f>
        <v>1.5</v>
      </c>
      <c r="AT55" s="25" t="e">
        <f t="array" aca="1" ref="AT55" ca="1">OFFSET(装备词条列表!$A$2, MATCH(1, (装备词条列表!$I$2:$I$5000=L55)*(装备词条列表!$J$2:$J$5000=M55)*(装备词条列表!$C$2:$C$5000=O55), 0)-1, 0)</f>
        <v>#N/A</v>
      </c>
      <c r="AU55" s="25" t="str">
        <f t="array" aca="1" ref="AU55" ca="1">OFFSET(装备词条列表!$C$2, MATCH(L55&amp;M55&amp;N55, 装备词条列表!$L$2:$L$5062, 0)-1, 0, COUNTIF(装备词条列表!$L$2:$L$5062, L55&amp;M55&amp;N55), 1)</f>
        <v>武器基础物理伤害</v>
      </c>
      <c r="AV55" s="25" t="e">
        <f t="array" aca="1" ref="AV55" ca="1">IF(OFFSET(装备词条列表!$A$1, SMALL(IF(装备词条列表!$A$2:$A$5000=AT55, ROW(装备词条列表!$A$2:$A$5000)-ROW(装备词条列表!$A$2)+1), 1), 5)="",
    OFFSET(装备词条列表!$A$1, SMALL(IF(装备词条列表!$A$2:$A$5000=AT55, ROW(装备词条列表!$A$2:$A$5000)-ROW(装备词条列表!$A$2)+1), 1), 4),
    OFFSET(装备词条列表!$A$1, SMALL(IF(装备词条列表!$A$2:$A$5000=AT55, ROW(装备词条列表!$A$2:$A$5000)-ROW(装备词条列表!$A$2)+1), 1), 4)*CHOOSE(MATCH($C$1,$AK$1:$AK$3,0),1,0.5,0)
   +OFFSET(装备词条列表!$A$1, SMALL(IF(装备词条列表!$A$2:$A$5000=AT55, ROW(装备词条列表!$A$2:$A$5000)-ROW(装备词条列表!$A$2)+1), 1), 5)*CHOOSE(MATCH($C$1,$AK$1:$AK$3,0),0,0.5,1))</f>
        <v>#N/A</v>
      </c>
      <c r="AW55" s="25" t="e">
        <f ca="1">IF(Q55&lt;&gt;"",Q55,AV55)</f>
        <v>#N/A</v>
      </c>
      <c r="AX55" s="25" t="e">
        <f t="array" aca="1" ref="AX55" ca="1">IF(OFFSET(装备词条列表!$A$1, SMALL(IF(装备词条列表!$A$2:$A$5000=AT55, ROW(装备词条列表!$A$2:$A$5000)-ROW(装备词条列表!$A$2)+1), 2), 5)="",
    OFFSET(装备词条列表!$A$1, SMALL(IF(装备词条列表!$A$2:$A$5000=AT55, ROW(装备词条列表!$A$2:$A$5000)-ROW(装备词条列表!$A$2)+1), 2), 4),
    OFFSET(装备词条列表!$A$1, SMALL(IF(装备词条列表!$A$2:$A$5000=AT55, ROW(装备词条列表!$A$2:$A$5000)-ROW(装备词条列表!$A$2)+1), 2), 4)*CHOOSE(MATCH($C$1,$AK$1:$AK$3,0),1,0.5,0)
   +OFFSET(装备词条列表!$A$1, SMALL(IF(装备词条列表!$A$2:$A$5000=AT55, ROW(装备词条列表!$A$2:$A$5000)-ROW(装备词条列表!$A$2)+1), 2), 5)*CHOOSE(MATCH($C$1,$AK$1:$AK$3,0),0,0.5,1))</f>
        <v>#N/A</v>
      </c>
      <c r="AY55" s="25" t="e">
        <f ca="1">IF(R55&lt;&gt;"",R55,AX55)</f>
        <v>#N/A</v>
      </c>
      <c r="AZ55" s="25" t="e">
        <f t="array" aca="1" ref="AZ55" ca="1">IF(OFFSET(装备词条列表!$A$1, SMALL(IF(装备词条列表!$A$2:$A$5000=AT55, ROW(装备词条列表!$A$2:$A$5000)-ROW(装备词条列表!$A$2)+1), 3), 5)="",
    OFFSET(装备词条列表!$A$1, SMALL(IF(装备词条列表!$A$2:$A$5000=AT55, ROW(装备词条列表!$A$2:$A$5000)-ROW(装备词条列表!$A$2)+1), 3), 4),
    OFFSET(装备词条列表!$A$1, SMALL(IF(装备词条列表!$A$2:$A$5000=AT55, ROW(装备词条列表!$A$2:$A$5000)-ROW(装备词条列表!$A$2)+1), 3), 4)*CHOOSE(MATCH($C$1,$AK$1:$AK$3,0),1,0.5,0)
   +OFFSET(装备词条列表!$A$1, SMALL(IF(装备词条列表!$A$2:$A$5000=AT55, ROW(装备词条列表!$A$2:$A$5000)-ROW(装备词条列表!$A$2)+1), 3), 5)*CHOOSE(MATCH($C$1,$AK$1:$AK$3,0),0,0.5,1))</f>
        <v>#N/A</v>
      </c>
      <c r="BA55" s="25" t="e">
        <f ca="1">IF(S55&lt;&gt;"",S55,AZ55)</f>
        <v>#N/A</v>
      </c>
    </row>
    <row r="56" spans="2:53" s="3" customFormat="1">
      <c r="B56" s="35" t="str">
        <f>B55</f>
        <v>弓</v>
      </c>
      <c r="C56" s="103" t="s">
        <v>3676</v>
      </c>
      <c r="D56" s="106">
        <v>1</v>
      </c>
      <c r="E56" s="68"/>
      <c r="F56" s="99" t="e">
        <f t="shared" ca="1" si="36"/>
        <v>#N/A</v>
      </c>
      <c r="G56" s="116"/>
      <c r="H56" s="168"/>
      <c r="I56" s="168"/>
      <c r="J56" s="166"/>
      <c r="L56" s="35" t="str">
        <f>L55</f>
        <v>单手剑</v>
      </c>
      <c r="M56" s="103" t="s">
        <v>3676</v>
      </c>
      <c r="N56" s="106">
        <v>0</v>
      </c>
      <c r="O56" s="68"/>
      <c r="P56" s="101" t="e">
        <f t="shared" ref="P56:P65" ca="1" si="40">AV56</f>
        <v>#N/A</v>
      </c>
      <c r="Q56" s="68"/>
      <c r="R56" s="68"/>
      <c r="S56" s="68"/>
      <c r="T56" s="166"/>
      <c r="AL56" s="25" t="e">
        <f t="array" aca="1" ref="AL56" ca="1">OFFSET(装备词条列表!$A$2, MATCH(1, (装备词条列表!$I$2:$I$5000=B56)*(装备词条列表!$J$2:$J$5000=C56)*(装备词条列表!$C$2:$C$5000=E56), 0)-1, 0)</f>
        <v>#N/A</v>
      </c>
      <c r="AM56" s="25" t="str">
        <f t="array" aca="1" ref="AM56" ca="1">OFFSET(装备词条列表!$C$2, MATCH(B56&amp;C56&amp;D56, 装备词条列表!$L$2:$L$5062, 0)-1, 0, COUNTIF(装备词条列表!$L$2:$L$5062, B56&amp;C56&amp;D56), 1)</f>
        <v>+2投射物数量</v>
      </c>
      <c r="AN56" s="25" t="e">
        <f t="array" aca="1" ref="AN56" ca="1">IF(OFFSET(装备词条列表!$A$1, SMALL(IF(装备词条列表!$A$2:$A$5000=AL56, ROW(装备词条列表!$A$2:$A$5000)-ROW(装备词条列表!$A$2)+1), 1), 5)="",
    OFFSET(装备词条列表!$A$1, SMALL(IF(装备词条列表!$A$2:$A$5000=AL56, ROW(装备词条列表!$A$2:$A$5000)-ROW(装备词条列表!$A$2)+1), 1), 4),
    OFFSET(装备词条列表!$A$1, SMALL(IF(装备词条列表!$A$2:$A$5000=AL56, ROW(装备词条列表!$A$2:$A$5000)-ROW(装备词条列表!$A$2)+1), 1), 4)*CHOOSE(MATCH($C$1,$AK$1:$AK$3,0),1,0.5,0)
   +OFFSET(装备词条列表!$A$1, SMALL(IF(装备词条列表!$A$2:$A$5000=AL56, ROW(装备词条列表!$A$2:$A$5000)-ROW(装备词条列表!$A$2)+1), 1), 5)*CHOOSE(MATCH($C$1,$AK$1:$AK$3,0),0,0.5,1))</f>
        <v>#N/A</v>
      </c>
      <c r="AO56" s="25" t="e">
        <f t="shared" ref="AO56:AO65" ca="1" si="41">IF(G56&lt;&gt;"",G56,AN56)</f>
        <v>#N/A</v>
      </c>
      <c r="AP56" s="25" t="e">
        <f t="array" aca="1" ref="AP56" ca="1">IF(OFFSET(装备词条列表!$A$1, SMALL(IF(装备词条列表!$A$2:$A$5000=AL56, ROW(装备词条列表!$A$2:$A$5000)-ROW(装备词条列表!$A$2)+1), 2), 5)="",
    OFFSET(装备词条列表!$A$1, SMALL(IF(装备词条列表!$A$2:$A$5000=AL56, ROW(装备词条列表!$A$2:$A$5000)-ROW(装备词条列表!$A$2)+1), 2), 4),
    OFFSET(装备词条列表!$A$1, SMALL(IF(装备词条列表!$A$2:$A$5000=AL56, ROW(装备词条列表!$A$2:$A$5000)-ROW(装备词条列表!$A$2)+1), 2), 4)*CHOOSE(MATCH($C$1,$AK$1:$AK$3,0),1,0.5,0)
   +OFFSET(装备词条列表!$A$1, SMALL(IF(装备词条列表!$A$2:$A$5000=AL56, ROW(装备词条列表!$A$2:$A$5000)-ROW(装备词条列表!$A$2)+1), 2), 5)*CHOOSE(MATCH($C$1,$AK$1:$AK$3,0),0,0.5,1))</f>
        <v>#N/A</v>
      </c>
      <c r="AQ56" s="25" t="e">
        <f t="shared" ref="AQ56:AQ65" ca="1" si="42">IF(H56&lt;&gt;"",H56,AP56)</f>
        <v>#N/A</v>
      </c>
      <c r="AR56" s="25" t="e">
        <f t="array" aca="1" ref="AR56" ca="1">IF(OFFSET(装备词条列表!$A$1, SMALL(IF(装备词条列表!$A$2:$A$5000=AL56, ROW(装备词条列表!$A$2:$A$5000)-ROW(装备词条列表!$A$2)+1), 3), 5)="",
    OFFSET(装备词条列表!$A$1, SMALL(IF(装备词条列表!$A$2:$A$5000=AL56, ROW(装备词条列表!$A$2:$A$5000)-ROW(装备词条列表!$A$2)+1), 3), 4),
    OFFSET(装备词条列表!$A$1, SMALL(IF(装备词条列表!$A$2:$A$5000=AL56, ROW(装备词条列表!$A$2:$A$5000)-ROW(装备词条列表!$A$2)+1), 3), 4)*CHOOSE(MATCH($C$1,$AK$1:$AK$3,0),1,0.5,0)
   +OFFSET(装备词条列表!$A$1, SMALL(IF(装备词条列表!$A$2:$A$5000=AL56, ROW(装备词条列表!$A$2:$A$5000)-ROW(装备词条列表!$A$2)+1), 3), 5)*CHOOSE(MATCH($C$1,$AK$1:$AK$3,0),0,0.5,1))</f>
        <v>#N/A</v>
      </c>
      <c r="AS56" s="25" t="e">
        <f t="shared" ref="AS56:AS65" ca="1" si="43">IF(I56&lt;&gt;"",I56,AR56)</f>
        <v>#N/A</v>
      </c>
      <c r="AT56" s="25" t="e">
        <f t="array" aca="1" ref="AT56" ca="1">OFFSET(装备词条列表!$A$2, MATCH(1, (装备词条列表!$I$2:$I$5000=L56)*(装备词条列表!$J$2:$J$5000=M56)*(装备词条列表!$C$2:$C$5000=O56), 0)-1, 0)</f>
        <v>#N/A</v>
      </c>
      <c r="AU56" s="25" t="str">
        <f t="array" aca="1" ref="AU56" ca="1">OFFSET(装备词条列表!$C$2, MATCH(L56&amp;M56&amp;N56, 装备词条列表!$L$2:$L$5062, 0)-1, 0, COUNTIF(装备词条列表!$L$2:$L$5062, L56&amp;M56&amp;N56), 1)</f>
        <v>+1坚韧祝福层数上限</v>
      </c>
      <c r="AV56" s="25" t="e">
        <f t="array" aca="1" ref="AV56" ca="1">IF(OFFSET(装备词条列表!$A$1, SMALL(IF(装备词条列表!$A$2:$A$5000=AT56, ROW(装备词条列表!$A$2:$A$5000)-ROW(装备词条列表!$A$2)+1), 1), 5)="",
    OFFSET(装备词条列表!$A$1, SMALL(IF(装备词条列表!$A$2:$A$5000=AT56, ROW(装备词条列表!$A$2:$A$5000)-ROW(装备词条列表!$A$2)+1), 1), 4),
    OFFSET(装备词条列表!$A$1, SMALL(IF(装备词条列表!$A$2:$A$5000=AT56, ROW(装备词条列表!$A$2:$A$5000)-ROW(装备词条列表!$A$2)+1), 1), 4)*CHOOSE(MATCH($C$1,$AK$1:$AK$3,0),1,0.5,0)
   +OFFSET(装备词条列表!$A$1, SMALL(IF(装备词条列表!$A$2:$A$5000=AT56, ROW(装备词条列表!$A$2:$A$5000)-ROW(装备词条列表!$A$2)+1), 1), 5)*CHOOSE(MATCH($C$1,$AK$1:$AK$3,0),0,0.5,1))</f>
        <v>#N/A</v>
      </c>
      <c r="AW56" s="25" t="e">
        <f t="shared" ref="AW56:AW65" ca="1" si="44">IF(Q56&lt;&gt;"",Q56,AV56)</f>
        <v>#N/A</v>
      </c>
      <c r="AX56" s="25" t="e">
        <f t="array" aca="1" ref="AX56" ca="1">IF(OFFSET(装备词条列表!$A$1, SMALL(IF(装备词条列表!$A$2:$A$5000=AT56, ROW(装备词条列表!$A$2:$A$5000)-ROW(装备词条列表!$A$2)+1), 2), 5)="",
    OFFSET(装备词条列表!$A$1, SMALL(IF(装备词条列表!$A$2:$A$5000=AT56, ROW(装备词条列表!$A$2:$A$5000)-ROW(装备词条列表!$A$2)+1), 2), 4),
    OFFSET(装备词条列表!$A$1, SMALL(IF(装备词条列表!$A$2:$A$5000=AT56, ROW(装备词条列表!$A$2:$A$5000)-ROW(装备词条列表!$A$2)+1), 2), 4)*CHOOSE(MATCH($C$1,$AK$1:$AK$3,0),1,0.5,0)
   +OFFSET(装备词条列表!$A$1, SMALL(IF(装备词条列表!$A$2:$A$5000=AT56, ROW(装备词条列表!$A$2:$A$5000)-ROW(装备词条列表!$A$2)+1), 2), 5)*CHOOSE(MATCH($C$1,$AK$1:$AK$3,0),0,0.5,1))</f>
        <v>#N/A</v>
      </c>
      <c r="AY56" s="25" t="e">
        <f t="shared" ref="AY56:AY65" ca="1" si="45">IF(R56&lt;&gt;"",R56,AX56)</f>
        <v>#N/A</v>
      </c>
      <c r="AZ56" s="25" t="e">
        <f t="array" aca="1" ref="AZ56" ca="1">IF(OFFSET(装备词条列表!$A$1, SMALL(IF(装备词条列表!$A$2:$A$5000=AT56, ROW(装备词条列表!$A$2:$A$5000)-ROW(装备词条列表!$A$2)+1), 3), 5)="",
    OFFSET(装备词条列表!$A$1, SMALL(IF(装备词条列表!$A$2:$A$5000=AT56, ROW(装备词条列表!$A$2:$A$5000)-ROW(装备词条列表!$A$2)+1), 3), 4),
    OFFSET(装备词条列表!$A$1, SMALL(IF(装备词条列表!$A$2:$A$5000=AT56, ROW(装备词条列表!$A$2:$A$5000)-ROW(装备词条列表!$A$2)+1), 3), 4)*CHOOSE(MATCH($C$1,$AK$1:$AK$3,0),1,0.5,0)
   +OFFSET(装备词条列表!$A$1, SMALL(IF(装备词条列表!$A$2:$A$5000=AT56, ROW(装备词条列表!$A$2:$A$5000)-ROW(装备词条列表!$A$2)+1), 3), 5)*CHOOSE(MATCH($C$1,$AK$1:$AK$3,0),0,0.5,1))</f>
        <v>#N/A</v>
      </c>
      <c r="BA56" s="25" t="e">
        <f t="shared" ref="BA56:BA65" ca="1" si="46">IF(S56&lt;&gt;"",S56,AZ56)</f>
        <v>#N/A</v>
      </c>
    </row>
    <row r="57" spans="2:53" s="3" customFormat="1">
      <c r="B57" s="35" t="str">
        <f>B55</f>
        <v>弓</v>
      </c>
      <c r="C57" s="103" t="s">
        <v>3676</v>
      </c>
      <c r="D57" s="106">
        <v>1</v>
      </c>
      <c r="E57" s="68"/>
      <c r="F57" s="99" t="e">
        <f t="shared" ca="1" si="36"/>
        <v>#N/A</v>
      </c>
      <c r="G57" s="107"/>
      <c r="H57" s="68"/>
      <c r="I57" s="68"/>
      <c r="J57" s="166"/>
      <c r="L57" s="35" t="str">
        <f>L55</f>
        <v>单手剑</v>
      </c>
      <c r="M57" s="103" t="s">
        <v>3676</v>
      </c>
      <c r="N57" s="106">
        <v>0</v>
      </c>
      <c r="O57" s="68"/>
      <c r="P57" s="101" t="e">
        <f t="shared" ca="1" si="40"/>
        <v>#N/A</v>
      </c>
      <c r="Q57" s="68"/>
      <c r="R57" s="68"/>
      <c r="S57" s="68"/>
      <c r="T57" s="166"/>
      <c r="AL57" s="25" t="e">
        <f t="array" aca="1" ref="AL57" ca="1">OFFSET(装备词条列表!$A$2, MATCH(1, (装备词条列表!$I$2:$I$5000=B57)*(装备词条列表!$J$2:$J$5000=C57)*(装备词条列表!$C$2:$C$5000=E57), 0)-1, 0)</f>
        <v>#N/A</v>
      </c>
      <c r="AM57" s="25" t="str">
        <f t="array" aca="1" ref="AM57" ca="1">OFFSET(装备词条列表!$C$2, MATCH(B57&amp;C57&amp;D57, 装备词条列表!$L$2:$L$5062, 0)-1, 0, COUNTIF(装备词条列表!$L$2:$L$5062, B57&amp;C57&amp;D57), 1)</f>
        <v>+2投射物数量</v>
      </c>
      <c r="AN57" s="25" t="e">
        <f t="array" aca="1" ref="AN57" ca="1">IF(OFFSET(装备词条列表!$A$1, SMALL(IF(装备词条列表!$A$2:$A$5000=AL57, ROW(装备词条列表!$A$2:$A$5000)-ROW(装备词条列表!$A$2)+1), 1), 5)="",
    OFFSET(装备词条列表!$A$1, SMALL(IF(装备词条列表!$A$2:$A$5000=AL57, ROW(装备词条列表!$A$2:$A$5000)-ROW(装备词条列表!$A$2)+1), 1), 4),
    OFFSET(装备词条列表!$A$1, SMALL(IF(装备词条列表!$A$2:$A$5000=AL57, ROW(装备词条列表!$A$2:$A$5000)-ROW(装备词条列表!$A$2)+1), 1), 4)*CHOOSE(MATCH($C$1,$AK$1:$AK$3,0),1,0.5,0)
   +OFFSET(装备词条列表!$A$1, SMALL(IF(装备词条列表!$A$2:$A$5000=AL57, ROW(装备词条列表!$A$2:$A$5000)-ROW(装备词条列表!$A$2)+1), 1), 5)*CHOOSE(MATCH($C$1,$AK$1:$AK$3,0),0,0.5,1))</f>
        <v>#N/A</v>
      </c>
      <c r="AO57" s="25" t="e">
        <f t="shared" ca="1" si="41"/>
        <v>#N/A</v>
      </c>
      <c r="AP57" s="25" t="e">
        <f t="array" aca="1" ref="AP57" ca="1">IF(OFFSET(装备词条列表!$A$1, SMALL(IF(装备词条列表!$A$2:$A$5000=AL57, ROW(装备词条列表!$A$2:$A$5000)-ROW(装备词条列表!$A$2)+1), 2), 5)="",
    OFFSET(装备词条列表!$A$1, SMALL(IF(装备词条列表!$A$2:$A$5000=AL57, ROW(装备词条列表!$A$2:$A$5000)-ROW(装备词条列表!$A$2)+1), 2), 4),
    OFFSET(装备词条列表!$A$1, SMALL(IF(装备词条列表!$A$2:$A$5000=AL57, ROW(装备词条列表!$A$2:$A$5000)-ROW(装备词条列表!$A$2)+1), 2), 4)*CHOOSE(MATCH($C$1,$AK$1:$AK$3,0),1,0.5,0)
   +OFFSET(装备词条列表!$A$1, SMALL(IF(装备词条列表!$A$2:$A$5000=AL57, ROW(装备词条列表!$A$2:$A$5000)-ROW(装备词条列表!$A$2)+1), 2), 5)*CHOOSE(MATCH($C$1,$AK$1:$AK$3,0),0,0.5,1))</f>
        <v>#N/A</v>
      </c>
      <c r="AQ57" s="25" t="e">
        <f t="shared" ca="1" si="42"/>
        <v>#N/A</v>
      </c>
      <c r="AR57" s="25" t="e">
        <f t="array" aca="1" ref="AR57" ca="1">IF(OFFSET(装备词条列表!$A$1, SMALL(IF(装备词条列表!$A$2:$A$5000=AL57, ROW(装备词条列表!$A$2:$A$5000)-ROW(装备词条列表!$A$2)+1), 3), 5)="",
    OFFSET(装备词条列表!$A$1, SMALL(IF(装备词条列表!$A$2:$A$5000=AL57, ROW(装备词条列表!$A$2:$A$5000)-ROW(装备词条列表!$A$2)+1), 3), 4),
    OFFSET(装备词条列表!$A$1, SMALL(IF(装备词条列表!$A$2:$A$5000=AL57, ROW(装备词条列表!$A$2:$A$5000)-ROW(装备词条列表!$A$2)+1), 3), 4)*CHOOSE(MATCH($C$1,$AK$1:$AK$3,0),1,0.5,0)
   +OFFSET(装备词条列表!$A$1, SMALL(IF(装备词条列表!$A$2:$A$5000=AL57, ROW(装备词条列表!$A$2:$A$5000)-ROW(装备词条列表!$A$2)+1), 3), 5)*CHOOSE(MATCH($C$1,$AK$1:$AK$3,0),0,0.5,1))</f>
        <v>#N/A</v>
      </c>
      <c r="AS57" s="25" t="e">
        <f t="shared" ca="1" si="43"/>
        <v>#N/A</v>
      </c>
      <c r="AT57" s="25" t="e">
        <f t="array" aca="1" ref="AT57" ca="1">OFFSET(装备词条列表!$A$2, MATCH(1, (装备词条列表!$I$2:$I$5000=L57)*(装备词条列表!$J$2:$J$5000=M57)*(装备词条列表!$C$2:$C$5000=O57), 0)-1, 0)</f>
        <v>#N/A</v>
      </c>
      <c r="AU57" s="25" t="str">
        <f t="array" aca="1" ref="AU57" ca="1">OFFSET(装备词条列表!$C$2, MATCH(L57&amp;M57&amp;N57, 装备词条列表!$L$2:$L$5062, 0)-1, 0, COUNTIF(装备词条列表!$L$2:$L$5062, L57&amp;M57&amp;N57), 1)</f>
        <v>+1坚韧祝福层数上限</v>
      </c>
      <c r="AV57" s="25" t="e">
        <f t="array" aca="1" ref="AV57" ca="1">IF(OFFSET(装备词条列表!$A$1, SMALL(IF(装备词条列表!$A$2:$A$5000=AT57, ROW(装备词条列表!$A$2:$A$5000)-ROW(装备词条列表!$A$2)+1), 1), 5)="",
    OFFSET(装备词条列表!$A$1, SMALL(IF(装备词条列表!$A$2:$A$5000=AT57, ROW(装备词条列表!$A$2:$A$5000)-ROW(装备词条列表!$A$2)+1), 1), 4),
    OFFSET(装备词条列表!$A$1, SMALL(IF(装备词条列表!$A$2:$A$5000=AT57, ROW(装备词条列表!$A$2:$A$5000)-ROW(装备词条列表!$A$2)+1), 1), 4)*CHOOSE(MATCH($C$1,$AK$1:$AK$3,0),1,0.5,0)
   +OFFSET(装备词条列表!$A$1, SMALL(IF(装备词条列表!$A$2:$A$5000=AT57, ROW(装备词条列表!$A$2:$A$5000)-ROW(装备词条列表!$A$2)+1), 1), 5)*CHOOSE(MATCH($C$1,$AK$1:$AK$3,0),0,0.5,1))</f>
        <v>#N/A</v>
      </c>
      <c r="AW57" s="25" t="e">
        <f t="shared" ca="1" si="44"/>
        <v>#N/A</v>
      </c>
      <c r="AX57" s="25" t="e">
        <f t="array" aca="1" ref="AX57" ca="1">IF(OFFSET(装备词条列表!$A$1, SMALL(IF(装备词条列表!$A$2:$A$5000=AT57, ROW(装备词条列表!$A$2:$A$5000)-ROW(装备词条列表!$A$2)+1), 2), 5)="",
    OFFSET(装备词条列表!$A$1, SMALL(IF(装备词条列表!$A$2:$A$5000=AT57, ROW(装备词条列表!$A$2:$A$5000)-ROW(装备词条列表!$A$2)+1), 2), 4),
    OFFSET(装备词条列表!$A$1, SMALL(IF(装备词条列表!$A$2:$A$5000=AT57, ROW(装备词条列表!$A$2:$A$5000)-ROW(装备词条列表!$A$2)+1), 2), 4)*CHOOSE(MATCH($C$1,$AK$1:$AK$3,0),1,0.5,0)
   +OFFSET(装备词条列表!$A$1, SMALL(IF(装备词条列表!$A$2:$A$5000=AT57, ROW(装备词条列表!$A$2:$A$5000)-ROW(装备词条列表!$A$2)+1), 2), 5)*CHOOSE(MATCH($C$1,$AK$1:$AK$3,0),0,0.5,1))</f>
        <v>#N/A</v>
      </c>
      <c r="AY57" s="25" t="e">
        <f t="shared" ca="1" si="45"/>
        <v>#N/A</v>
      </c>
      <c r="AZ57" s="25" t="e">
        <f t="array" aca="1" ref="AZ57" ca="1">IF(OFFSET(装备词条列表!$A$1, SMALL(IF(装备词条列表!$A$2:$A$5000=AT57, ROW(装备词条列表!$A$2:$A$5000)-ROW(装备词条列表!$A$2)+1), 3), 5)="",
    OFFSET(装备词条列表!$A$1, SMALL(IF(装备词条列表!$A$2:$A$5000=AT57, ROW(装备词条列表!$A$2:$A$5000)-ROW(装备词条列表!$A$2)+1), 3), 4),
    OFFSET(装备词条列表!$A$1, SMALL(IF(装备词条列表!$A$2:$A$5000=AT57, ROW(装备词条列表!$A$2:$A$5000)-ROW(装备词条列表!$A$2)+1), 3), 4)*CHOOSE(MATCH($C$1,$AK$1:$AK$3,0),1,0.5,0)
   +OFFSET(装备词条列表!$A$1, SMALL(IF(装备词条列表!$A$2:$A$5000=AT57, ROW(装备词条列表!$A$2:$A$5000)-ROW(装备词条列表!$A$2)+1), 3), 5)*CHOOSE(MATCH($C$1,$AK$1:$AK$3,0),0,0.5,1))</f>
        <v>#N/A</v>
      </c>
      <c r="BA57" s="25" t="e">
        <f t="shared" ca="1" si="46"/>
        <v>#N/A</v>
      </c>
    </row>
    <row r="58" spans="2:53" s="3" customFormat="1">
      <c r="B58" s="35" t="str">
        <f>B55</f>
        <v>弓</v>
      </c>
      <c r="C58" s="103" t="s">
        <v>3552</v>
      </c>
      <c r="D58" s="106">
        <v>0</v>
      </c>
      <c r="E58" s="68"/>
      <c r="F58" s="99" t="e">
        <f t="shared" ca="1" si="36"/>
        <v>#N/A</v>
      </c>
      <c r="G58" s="107"/>
      <c r="H58" s="68"/>
      <c r="I58" s="68"/>
      <c r="J58" s="166"/>
      <c r="L58" s="35" t="str">
        <f>L55</f>
        <v>单手剑</v>
      </c>
      <c r="M58" s="103" t="s">
        <v>3677</v>
      </c>
      <c r="N58" s="106">
        <v>0</v>
      </c>
      <c r="O58" s="68"/>
      <c r="P58" s="101" t="e">
        <f t="shared" ca="1" si="40"/>
        <v>#N/A</v>
      </c>
      <c r="Q58" s="68"/>
      <c r="R58" s="68"/>
      <c r="S58" s="68"/>
      <c r="T58" s="166"/>
      <c r="AL58" s="25" t="e">
        <f t="array" aca="1" ref="AL58" ca="1">OFFSET(装备词条列表!$A$2, MATCH(1, (装备词条列表!$I$2:$I$5000=B58)*(装备词条列表!$J$2:$J$5000=C58)*(装备词条列表!$C$2:$C$5000=E58), 0)-1, 0)</f>
        <v>#N/A</v>
      </c>
      <c r="AM58" s="25" t="str">
        <f t="array" aca="1" ref="AM58" ca="1">OFFSET(装备词条列表!$C$2, MATCH(B58&amp;C58&amp;D58, 装备词条列表!$L$2:$L$5062, 0)-1, 0, COUNTIF(装备词条列表!$L$2:$L$5062, B58&amp;C58&amp;D58), 1)</f>
        <v>+1坚韧祝福层数上限</v>
      </c>
      <c r="AN58" s="25" t="e">
        <f t="array" aca="1" ref="AN58" ca="1">IF(OFFSET(装备词条列表!$A$1, SMALL(IF(装备词条列表!$A$2:$A$5000=AL58, ROW(装备词条列表!$A$2:$A$5000)-ROW(装备词条列表!$A$2)+1), 1), 5)="",
    OFFSET(装备词条列表!$A$1, SMALL(IF(装备词条列表!$A$2:$A$5000=AL58, ROW(装备词条列表!$A$2:$A$5000)-ROW(装备词条列表!$A$2)+1), 1), 4),
    OFFSET(装备词条列表!$A$1, SMALL(IF(装备词条列表!$A$2:$A$5000=AL58, ROW(装备词条列表!$A$2:$A$5000)-ROW(装备词条列表!$A$2)+1), 1), 4)*CHOOSE(MATCH($C$1,$AK$1:$AK$3,0),1,0.5,0)
   +OFFSET(装备词条列表!$A$1, SMALL(IF(装备词条列表!$A$2:$A$5000=AL58, ROW(装备词条列表!$A$2:$A$5000)-ROW(装备词条列表!$A$2)+1), 1), 5)*CHOOSE(MATCH($C$1,$AK$1:$AK$3,0),0,0.5,1))</f>
        <v>#N/A</v>
      </c>
      <c r="AO58" s="25" t="e">
        <f t="shared" ca="1" si="41"/>
        <v>#N/A</v>
      </c>
      <c r="AP58" s="25" t="e">
        <f t="array" aca="1" ref="AP58" ca="1">IF(OFFSET(装备词条列表!$A$1, SMALL(IF(装备词条列表!$A$2:$A$5000=AL58, ROW(装备词条列表!$A$2:$A$5000)-ROW(装备词条列表!$A$2)+1), 2), 5)="",
    OFFSET(装备词条列表!$A$1, SMALL(IF(装备词条列表!$A$2:$A$5000=AL58, ROW(装备词条列表!$A$2:$A$5000)-ROW(装备词条列表!$A$2)+1), 2), 4),
    OFFSET(装备词条列表!$A$1, SMALL(IF(装备词条列表!$A$2:$A$5000=AL58, ROW(装备词条列表!$A$2:$A$5000)-ROW(装备词条列表!$A$2)+1), 2), 4)*CHOOSE(MATCH($C$1,$AK$1:$AK$3,0),1,0.5,0)
   +OFFSET(装备词条列表!$A$1, SMALL(IF(装备词条列表!$A$2:$A$5000=AL58, ROW(装备词条列表!$A$2:$A$5000)-ROW(装备词条列表!$A$2)+1), 2), 5)*CHOOSE(MATCH($C$1,$AK$1:$AK$3,0),0,0.5,1))</f>
        <v>#N/A</v>
      </c>
      <c r="AQ58" s="25" t="e">
        <f t="shared" ca="1" si="42"/>
        <v>#N/A</v>
      </c>
      <c r="AR58" s="25" t="e">
        <f t="array" aca="1" ref="AR58" ca="1">IF(OFFSET(装备词条列表!$A$1, SMALL(IF(装备词条列表!$A$2:$A$5000=AL58, ROW(装备词条列表!$A$2:$A$5000)-ROW(装备词条列表!$A$2)+1), 3), 5)="",
    OFFSET(装备词条列表!$A$1, SMALL(IF(装备词条列表!$A$2:$A$5000=AL58, ROW(装备词条列表!$A$2:$A$5000)-ROW(装备词条列表!$A$2)+1), 3), 4),
    OFFSET(装备词条列表!$A$1, SMALL(IF(装备词条列表!$A$2:$A$5000=AL58, ROW(装备词条列表!$A$2:$A$5000)-ROW(装备词条列表!$A$2)+1), 3), 4)*CHOOSE(MATCH($C$1,$AK$1:$AK$3,0),1,0.5,0)
   +OFFSET(装备词条列表!$A$1, SMALL(IF(装备词条列表!$A$2:$A$5000=AL58, ROW(装备词条列表!$A$2:$A$5000)-ROW(装备词条列表!$A$2)+1), 3), 5)*CHOOSE(MATCH($C$1,$AK$1:$AK$3,0),0,0.5,1))</f>
        <v>#N/A</v>
      </c>
      <c r="AS58" s="25" t="e">
        <f t="shared" ca="1" si="43"/>
        <v>#N/A</v>
      </c>
      <c r="AT58" s="25" t="e">
        <f t="array" aca="1" ref="AT58" ca="1">OFFSET(装备词条列表!$A$2, MATCH(1, (装备词条列表!$I$2:$I$5000=L58)*(装备词条列表!$J$2:$J$5000=M58)*(装备词条列表!$C$2:$C$5000=O58), 0)-1, 0)</f>
        <v>#N/A</v>
      </c>
      <c r="AU58" s="25" t="str">
        <f t="array" aca="1" ref="AU58" ca="1">OFFSET(装备词条列表!$C$2, MATCH(L58&amp;M58&amp;N58, 装备词条列表!$L$2:$L$5062, 0)-1, 0, COUNTIF(装备词条列表!$L$2:$L$5062, L58&amp;M58&amp;N58), 1)</f>
        <v>+1坚韧祝福层数上限</v>
      </c>
      <c r="AV58" s="25" t="e">
        <f t="array" aca="1" ref="AV58" ca="1">IF(OFFSET(装备词条列表!$A$1, SMALL(IF(装备词条列表!$A$2:$A$5000=AT58, ROW(装备词条列表!$A$2:$A$5000)-ROW(装备词条列表!$A$2)+1), 1), 5)="",
    OFFSET(装备词条列表!$A$1, SMALL(IF(装备词条列表!$A$2:$A$5000=AT58, ROW(装备词条列表!$A$2:$A$5000)-ROW(装备词条列表!$A$2)+1), 1), 4),
    OFFSET(装备词条列表!$A$1, SMALL(IF(装备词条列表!$A$2:$A$5000=AT58, ROW(装备词条列表!$A$2:$A$5000)-ROW(装备词条列表!$A$2)+1), 1), 4)*CHOOSE(MATCH($C$1,$AK$1:$AK$3,0),1,0.5,0)
   +OFFSET(装备词条列表!$A$1, SMALL(IF(装备词条列表!$A$2:$A$5000=AT58, ROW(装备词条列表!$A$2:$A$5000)-ROW(装备词条列表!$A$2)+1), 1), 5)*CHOOSE(MATCH($C$1,$AK$1:$AK$3,0),0,0.5,1))</f>
        <v>#N/A</v>
      </c>
      <c r="AW58" s="25" t="e">
        <f t="shared" ca="1" si="44"/>
        <v>#N/A</v>
      </c>
      <c r="AX58" s="25" t="e">
        <f t="array" aca="1" ref="AX58" ca="1">IF(OFFSET(装备词条列表!$A$1, SMALL(IF(装备词条列表!$A$2:$A$5000=AT58, ROW(装备词条列表!$A$2:$A$5000)-ROW(装备词条列表!$A$2)+1), 2), 5)="",
    OFFSET(装备词条列表!$A$1, SMALL(IF(装备词条列表!$A$2:$A$5000=AT58, ROW(装备词条列表!$A$2:$A$5000)-ROW(装备词条列表!$A$2)+1), 2), 4),
    OFFSET(装备词条列表!$A$1, SMALL(IF(装备词条列表!$A$2:$A$5000=AT58, ROW(装备词条列表!$A$2:$A$5000)-ROW(装备词条列表!$A$2)+1), 2), 4)*CHOOSE(MATCH($C$1,$AK$1:$AK$3,0),1,0.5,0)
   +OFFSET(装备词条列表!$A$1, SMALL(IF(装备词条列表!$A$2:$A$5000=AT58, ROW(装备词条列表!$A$2:$A$5000)-ROW(装备词条列表!$A$2)+1), 2), 5)*CHOOSE(MATCH($C$1,$AK$1:$AK$3,0),0,0.5,1))</f>
        <v>#N/A</v>
      </c>
      <c r="AY58" s="25" t="e">
        <f t="shared" ca="1" si="45"/>
        <v>#N/A</v>
      </c>
      <c r="AZ58" s="25" t="e">
        <f t="array" aca="1" ref="AZ58" ca="1">IF(OFFSET(装备词条列表!$A$1, SMALL(IF(装备词条列表!$A$2:$A$5000=AT58, ROW(装备词条列表!$A$2:$A$5000)-ROW(装备词条列表!$A$2)+1), 3), 5)="",
    OFFSET(装备词条列表!$A$1, SMALL(IF(装备词条列表!$A$2:$A$5000=AT58, ROW(装备词条列表!$A$2:$A$5000)-ROW(装备词条列表!$A$2)+1), 3), 4),
    OFFSET(装备词条列表!$A$1, SMALL(IF(装备词条列表!$A$2:$A$5000=AT58, ROW(装备词条列表!$A$2:$A$5000)-ROW(装备词条列表!$A$2)+1), 3), 4)*CHOOSE(MATCH($C$1,$AK$1:$AK$3,0),1,0.5,0)
   +OFFSET(装备词条列表!$A$1, SMALL(IF(装备词条列表!$A$2:$A$5000=AT58, ROW(装备词条列表!$A$2:$A$5000)-ROW(装备词条列表!$A$2)+1), 3), 5)*CHOOSE(MATCH($C$1,$AK$1:$AK$3,0),0,0.5,1))</f>
        <v>#N/A</v>
      </c>
      <c r="BA58" s="25" t="e">
        <f t="shared" ca="1" si="46"/>
        <v>#N/A</v>
      </c>
    </row>
    <row r="59" spans="2:53" s="3" customFormat="1">
      <c r="B59" s="35" t="str">
        <f>B55</f>
        <v>弓</v>
      </c>
      <c r="C59" s="103" t="s">
        <v>3678</v>
      </c>
      <c r="D59" s="106">
        <v>0</v>
      </c>
      <c r="E59" s="68"/>
      <c r="F59" s="99"/>
      <c r="G59" s="107"/>
      <c r="H59" s="68"/>
      <c r="I59" s="68"/>
      <c r="J59" s="166"/>
      <c r="L59" s="35" t="str">
        <f>L55</f>
        <v>单手剑</v>
      </c>
      <c r="M59" s="103" t="s">
        <v>3678</v>
      </c>
      <c r="N59" s="106">
        <v>0</v>
      </c>
      <c r="O59" s="68"/>
      <c r="P59" s="101" t="e">
        <f t="shared" ca="1" si="40"/>
        <v>#N/A</v>
      </c>
      <c r="Q59" s="68"/>
      <c r="R59" s="68"/>
      <c r="S59" s="68"/>
      <c r="T59" s="166"/>
      <c r="AL59" s="25" t="e">
        <f t="array" aca="1" ref="AL59" ca="1">OFFSET(装备词条列表!$A$2, MATCH(1, (装备词条列表!$I$2:$I$5000=B59)*(装备词条列表!$J$2:$J$5000=C59)*(装备词条列表!$C$2:$C$5000=E59), 0)-1, 0)</f>
        <v>#N/A</v>
      </c>
      <c r="AM59" s="25" t="e">
        <f t="array" aca="1" ref="AM59" ca="1">OFFSET(装备词条列表!$C$2, MATCH(B59&amp;C59&amp;D59, 装备词条列表!$L$2:$L$5062, 0)-1, 0, COUNTIF(装备词条列表!$L$2:$L$5062, B59&amp;C59&amp;D59), 1)</f>
        <v>#N/A</v>
      </c>
      <c r="AN59" s="25" t="e">
        <f t="array" aca="1" ref="AN59" ca="1">IF(OFFSET(装备词条列表!$A$1, SMALL(IF(装备词条列表!$A$2:$A$5000=AL59, ROW(装备词条列表!$A$2:$A$5000)-ROW(装备词条列表!$A$2)+1), 1), 5)="",
    OFFSET(装备词条列表!$A$1, SMALL(IF(装备词条列表!$A$2:$A$5000=AL59, ROW(装备词条列表!$A$2:$A$5000)-ROW(装备词条列表!$A$2)+1), 1), 4),
    OFFSET(装备词条列表!$A$1, SMALL(IF(装备词条列表!$A$2:$A$5000=AL59, ROW(装备词条列表!$A$2:$A$5000)-ROW(装备词条列表!$A$2)+1), 1), 4)*CHOOSE(MATCH($C$1,$AK$1:$AK$3,0),1,0.5,0)
   +OFFSET(装备词条列表!$A$1, SMALL(IF(装备词条列表!$A$2:$A$5000=AL59, ROW(装备词条列表!$A$2:$A$5000)-ROW(装备词条列表!$A$2)+1), 1), 5)*CHOOSE(MATCH($C$1,$AK$1:$AK$3,0),0,0.5,1))</f>
        <v>#N/A</v>
      </c>
      <c r="AO59" s="25" t="e">
        <f t="shared" ca="1" si="41"/>
        <v>#N/A</v>
      </c>
      <c r="AP59" s="25" t="e">
        <f t="array" aca="1" ref="AP59" ca="1">IF(OFFSET(装备词条列表!$A$1, SMALL(IF(装备词条列表!$A$2:$A$5000=AL59, ROW(装备词条列表!$A$2:$A$5000)-ROW(装备词条列表!$A$2)+1), 2), 5)="",
    OFFSET(装备词条列表!$A$1, SMALL(IF(装备词条列表!$A$2:$A$5000=AL59, ROW(装备词条列表!$A$2:$A$5000)-ROW(装备词条列表!$A$2)+1), 2), 4),
    OFFSET(装备词条列表!$A$1, SMALL(IF(装备词条列表!$A$2:$A$5000=AL59, ROW(装备词条列表!$A$2:$A$5000)-ROW(装备词条列表!$A$2)+1), 2), 4)*CHOOSE(MATCH($C$1,$AK$1:$AK$3,0),1,0.5,0)
   +OFFSET(装备词条列表!$A$1, SMALL(IF(装备词条列表!$A$2:$A$5000=AL59, ROW(装备词条列表!$A$2:$A$5000)-ROW(装备词条列表!$A$2)+1), 2), 5)*CHOOSE(MATCH($C$1,$AK$1:$AK$3,0),0,0.5,1))</f>
        <v>#N/A</v>
      </c>
      <c r="AQ59" s="25" t="e">
        <f t="shared" ca="1" si="42"/>
        <v>#N/A</v>
      </c>
      <c r="AR59" s="25" t="e">
        <f t="array" aca="1" ref="AR59" ca="1">IF(OFFSET(装备词条列表!$A$1, SMALL(IF(装备词条列表!$A$2:$A$5000=AL59, ROW(装备词条列表!$A$2:$A$5000)-ROW(装备词条列表!$A$2)+1), 3), 5)="",
    OFFSET(装备词条列表!$A$1, SMALL(IF(装备词条列表!$A$2:$A$5000=AL59, ROW(装备词条列表!$A$2:$A$5000)-ROW(装备词条列表!$A$2)+1), 3), 4),
    OFFSET(装备词条列表!$A$1, SMALL(IF(装备词条列表!$A$2:$A$5000=AL59, ROW(装备词条列表!$A$2:$A$5000)-ROW(装备词条列表!$A$2)+1), 3), 4)*CHOOSE(MATCH($C$1,$AK$1:$AK$3,0),1,0.5,0)
   +OFFSET(装备词条列表!$A$1, SMALL(IF(装备词条列表!$A$2:$A$5000=AL59, ROW(装备词条列表!$A$2:$A$5000)-ROW(装备词条列表!$A$2)+1), 3), 5)*CHOOSE(MATCH($C$1,$AK$1:$AK$3,0),0,0.5,1))</f>
        <v>#N/A</v>
      </c>
      <c r="AS59" s="25" t="e">
        <f t="shared" ca="1" si="43"/>
        <v>#N/A</v>
      </c>
      <c r="AT59" s="25" t="e">
        <f t="array" aca="1" ref="AT59" ca="1">OFFSET(装备词条列表!$A$2, MATCH(1, (装备词条列表!$I$2:$I$5000=L59)*(装备词条列表!$J$2:$J$5000=M59)*(装备词条列表!$C$2:$C$5000=O59), 0)-1, 0)</f>
        <v>#N/A</v>
      </c>
      <c r="AU59" s="25" t="e">
        <f t="array" aca="1" ref="AU59" ca="1">OFFSET(装备词条列表!$C$2, MATCH(L59&amp;M59&amp;N59, 装备词条列表!$L$2:$L$5062, 0)-1, 0, COUNTIF(装备词条列表!$L$2:$L$5062, L59&amp;M59&amp;N59), 1)</f>
        <v>#N/A</v>
      </c>
      <c r="AV59" s="25" t="e">
        <f t="array" aca="1" ref="AV59" ca="1">IF(OFFSET(装备词条列表!$A$1, SMALL(IF(装备词条列表!$A$2:$A$5000=AT59, ROW(装备词条列表!$A$2:$A$5000)-ROW(装备词条列表!$A$2)+1), 1), 5)="",
    OFFSET(装备词条列表!$A$1, SMALL(IF(装备词条列表!$A$2:$A$5000=AT59, ROW(装备词条列表!$A$2:$A$5000)-ROW(装备词条列表!$A$2)+1), 1), 4),
    OFFSET(装备词条列表!$A$1, SMALL(IF(装备词条列表!$A$2:$A$5000=AT59, ROW(装备词条列表!$A$2:$A$5000)-ROW(装备词条列表!$A$2)+1), 1), 4)*CHOOSE(MATCH($C$1,$AK$1:$AK$3,0),1,0.5,0)
   +OFFSET(装备词条列表!$A$1, SMALL(IF(装备词条列表!$A$2:$A$5000=AT59, ROW(装备词条列表!$A$2:$A$5000)-ROW(装备词条列表!$A$2)+1), 1), 5)*CHOOSE(MATCH($C$1,$AK$1:$AK$3,0),0,0.5,1))</f>
        <v>#N/A</v>
      </c>
      <c r="AW59" s="25" t="e">
        <f t="shared" ca="1" si="44"/>
        <v>#N/A</v>
      </c>
      <c r="AX59" s="25" t="e">
        <f t="array" aca="1" ref="AX59" ca="1">IF(OFFSET(装备词条列表!$A$1, SMALL(IF(装备词条列表!$A$2:$A$5000=AT59, ROW(装备词条列表!$A$2:$A$5000)-ROW(装备词条列表!$A$2)+1), 2), 5)="",
    OFFSET(装备词条列表!$A$1, SMALL(IF(装备词条列表!$A$2:$A$5000=AT59, ROW(装备词条列表!$A$2:$A$5000)-ROW(装备词条列表!$A$2)+1), 2), 4),
    OFFSET(装备词条列表!$A$1, SMALL(IF(装备词条列表!$A$2:$A$5000=AT59, ROW(装备词条列表!$A$2:$A$5000)-ROW(装备词条列表!$A$2)+1), 2), 4)*CHOOSE(MATCH($C$1,$AK$1:$AK$3,0),1,0.5,0)
   +OFFSET(装备词条列表!$A$1, SMALL(IF(装备词条列表!$A$2:$A$5000=AT59, ROW(装备词条列表!$A$2:$A$5000)-ROW(装备词条列表!$A$2)+1), 2), 5)*CHOOSE(MATCH($C$1,$AK$1:$AK$3,0),0,0.5,1))</f>
        <v>#N/A</v>
      </c>
      <c r="AY59" s="25" t="e">
        <f t="shared" ca="1" si="45"/>
        <v>#N/A</v>
      </c>
      <c r="AZ59" s="25" t="e">
        <f t="array" aca="1" ref="AZ59" ca="1">IF(OFFSET(装备词条列表!$A$1, SMALL(IF(装备词条列表!$A$2:$A$5000=AT59, ROW(装备词条列表!$A$2:$A$5000)-ROW(装备词条列表!$A$2)+1), 3), 5)="",
    OFFSET(装备词条列表!$A$1, SMALL(IF(装备词条列表!$A$2:$A$5000=AT59, ROW(装备词条列表!$A$2:$A$5000)-ROW(装备词条列表!$A$2)+1), 3), 4),
    OFFSET(装备词条列表!$A$1, SMALL(IF(装备词条列表!$A$2:$A$5000=AT59, ROW(装备词条列表!$A$2:$A$5000)-ROW(装备词条列表!$A$2)+1), 3), 4)*CHOOSE(MATCH($C$1,$AK$1:$AK$3,0),1,0.5,0)
   +OFFSET(装备词条列表!$A$1, SMALL(IF(装备词条列表!$A$2:$A$5000=AT59, ROW(装备词条列表!$A$2:$A$5000)-ROW(装备词条列表!$A$2)+1), 3), 5)*CHOOSE(MATCH($C$1,$AK$1:$AK$3,0),0,0.5,1))</f>
        <v>#N/A</v>
      </c>
      <c r="BA59" s="25" t="e">
        <f t="shared" ca="1" si="46"/>
        <v>#N/A</v>
      </c>
    </row>
    <row r="60" spans="2:53" s="3" customFormat="1">
      <c r="B60" s="35" t="str">
        <f>B55</f>
        <v>弓</v>
      </c>
      <c r="C60" s="103" t="s">
        <v>3679</v>
      </c>
      <c r="D60" s="106">
        <v>0</v>
      </c>
      <c r="E60" s="68"/>
      <c r="F60" s="99" t="e">
        <f ca="1">AN60</f>
        <v>#N/A</v>
      </c>
      <c r="G60" s="116"/>
      <c r="H60" s="168"/>
      <c r="I60" s="168"/>
      <c r="J60" s="166" t="e">
        <f ca="1">INDEX(装备词条列表!$K$2:$K$4745,MATCH(AL60,装备词条列表!$A$2:$A$4745,0))</f>
        <v>#N/A</v>
      </c>
      <c r="L60" s="35" t="str">
        <f>L55</f>
        <v>单手剑</v>
      </c>
      <c r="M60" s="103" t="s">
        <v>3679</v>
      </c>
      <c r="N60" s="106">
        <v>0</v>
      </c>
      <c r="O60" s="68"/>
      <c r="P60" s="101" t="e">
        <f t="shared" ca="1" si="40"/>
        <v>#N/A</v>
      </c>
      <c r="Q60" s="68"/>
      <c r="R60" s="68"/>
      <c r="S60" s="68"/>
      <c r="T60" s="166" t="e">
        <f ca="1">INDEX(装备词条列表!$K$2:$K$4745,MATCH(AT60,装备词条列表!$A$2:$A$4745,0))</f>
        <v>#N/A</v>
      </c>
      <c r="AL60" s="25" t="e">
        <f t="array" aca="1" ref="AL60" ca="1">OFFSET(装备词条列表!$A$2, MATCH(1, (装备词条列表!$I$2:$I$5000=B60)*(装备词条列表!$J$2:$J$5000=C60)*(装备词条列表!$C$2:$C$5000=E60), 0)-1, 0)</f>
        <v>#N/A</v>
      </c>
      <c r="AM60" s="25" t="str">
        <f t="array" aca="1" ref="AM60" ca="1">OFFSET(装备词条列表!$C$2, MATCH(B60&amp;C60&amp;D60, 装备词条列表!$L$2:$L$5062, 0)-1, 0, COUNTIF(装备词条列表!$L$2:$L$5062, B60&amp;C60&amp;D60), 1)</f>
        <v>该装备附加(93–95)-(113–115)点物理伤害</v>
      </c>
      <c r="AN60" s="25" t="e">
        <f t="array" aca="1" ref="AN60" ca="1">IF(OFFSET(装备词条列表!$A$1, SMALL(IF(装备词条列表!$A$2:$A$5000=AL60, ROW(装备词条列表!$A$2:$A$5000)-ROW(装备词条列表!$A$2)+1), 1), 5)="",
    OFFSET(装备词条列表!$A$1, SMALL(IF(装备词条列表!$A$2:$A$5000=AL60, ROW(装备词条列表!$A$2:$A$5000)-ROW(装备词条列表!$A$2)+1), 1), 4),
    OFFSET(装备词条列表!$A$1, SMALL(IF(装备词条列表!$A$2:$A$5000=AL60, ROW(装备词条列表!$A$2:$A$5000)-ROW(装备词条列表!$A$2)+1), 1), 4)*CHOOSE(MATCH($C$1,$AK$1:$AK$3,0),1,0.5,0)
   +OFFSET(装备词条列表!$A$1, SMALL(IF(装备词条列表!$A$2:$A$5000=AL60, ROW(装备词条列表!$A$2:$A$5000)-ROW(装备词条列表!$A$2)+1), 1), 5)*CHOOSE(MATCH($C$1,$AK$1:$AK$3,0),0,0.5,1))</f>
        <v>#N/A</v>
      </c>
      <c r="AO60" s="25" t="e">
        <f t="shared" ca="1" si="41"/>
        <v>#N/A</v>
      </c>
      <c r="AP60" s="25" t="e">
        <f t="array" aca="1" ref="AP60" ca="1">IF(OFFSET(装备词条列表!$A$1, SMALL(IF(装备词条列表!$A$2:$A$5000=AL60, ROW(装备词条列表!$A$2:$A$5000)-ROW(装备词条列表!$A$2)+1), 2), 5)="",
    OFFSET(装备词条列表!$A$1, SMALL(IF(装备词条列表!$A$2:$A$5000=AL60, ROW(装备词条列表!$A$2:$A$5000)-ROW(装备词条列表!$A$2)+1), 2), 4),
    OFFSET(装备词条列表!$A$1, SMALL(IF(装备词条列表!$A$2:$A$5000=AL60, ROW(装备词条列表!$A$2:$A$5000)-ROW(装备词条列表!$A$2)+1), 2), 4)*CHOOSE(MATCH($C$1,$AK$1:$AK$3,0),1,0.5,0)
   +OFFSET(装备词条列表!$A$1, SMALL(IF(装备词条列表!$A$2:$A$5000=AL60, ROW(装备词条列表!$A$2:$A$5000)-ROW(装备词条列表!$A$2)+1), 2), 5)*CHOOSE(MATCH($C$1,$AK$1:$AK$3,0),0,0.5,1))</f>
        <v>#N/A</v>
      </c>
      <c r="AQ60" s="25" t="e">
        <f t="shared" ca="1" si="42"/>
        <v>#N/A</v>
      </c>
      <c r="AR60" s="25" t="e">
        <f t="array" aca="1" ref="AR60" ca="1">IF(OFFSET(装备词条列表!$A$1, SMALL(IF(装备词条列表!$A$2:$A$5000=AL60, ROW(装备词条列表!$A$2:$A$5000)-ROW(装备词条列表!$A$2)+1), 3), 5)="",
    OFFSET(装备词条列表!$A$1, SMALL(IF(装备词条列表!$A$2:$A$5000=AL60, ROW(装备词条列表!$A$2:$A$5000)-ROW(装备词条列表!$A$2)+1), 3), 4),
    OFFSET(装备词条列表!$A$1, SMALL(IF(装备词条列表!$A$2:$A$5000=AL60, ROW(装备词条列表!$A$2:$A$5000)-ROW(装备词条列表!$A$2)+1), 3), 4)*CHOOSE(MATCH($C$1,$AK$1:$AK$3,0),1,0.5,0)
   +OFFSET(装备词条列表!$A$1, SMALL(IF(装备词条列表!$A$2:$A$5000=AL60, ROW(装备词条列表!$A$2:$A$5000)-ROW(装备词条列表!$A$2)+1), 3), 5)*CHOOSE(MATCH($C$1,$AK$1:$AK$3,0),0,0.5,1))</f>
        <v>#N/A</v>
      </c>
      <c r="AS60" s="25" t="e">
        <f t="shared" ca="1" si="43"/>
        <v>#N/A</v>
      </c>
      <c r="AT60" s="25" t="e">
        <f t="array" aca="1" ref="AT60" ca="1">OFFSET(装备词条列表!$A$2, MATCH(1, (装备词条列表!$I$2:$I$5000=L60)*(装备词条列表!$J$2:$J$5000=M60)*(装备词条列表!$C$2:$C$5000=O60), 0)-1, 0)</f>
        <v>#N/A</v>
      </c>
      <c r="AU60" s="25" t="str">
        <f t="array" aca="1" ref="AU60" ca="1">OFFSET(装备词条列表!$C$2, MATCH(L60&amp;M60&amp;N60, 装备词条列表!$L$2:$L$5062, 0)-1, 0, COUNTIF(装备词条列表!$L$2:$L$5062, L60&amp;M60&amp;N60), 1)</f>
        <v>该装备附加(47–49)-(57–59)点物理伤害</v>
      </c>
      <c r="AV60" s="25" t="e">
        <f t="array" aca="1" ref="AV60" ca="1">IF(OFFSET(装备词条列表!$A$1, SMALL(IF(装备词条列表!$A$2:$A$5000=AT60, ROW(装备词条列表!$A$2:$A$5000)-ROW(装备词条列表!$A$2)+1), 1), 5)="",
    OFFSET(装备词条列表!$A$1, SMALL(IF(装备词条列表!$A$2:$A$5000=AT60, ROW(装备词条列表!$A$2:$A$5000)-ROW(装备词条列表!$A$2)+1), 1), 4),
    OFFSET(装备词条列表!$A$1, SMALL(IF(装备词条列表!$A$2:$A$5000=AT60, ROW(装备词条列表!$A$2:$A$5000)-ROW(装备词条列表!$A$2)+1), 1), 4)*CHOOSE(MATCH($C$1,$AK$1:$AK$3,0),1,0.5,0)
   +OFFSET(装备词条列表!$A$1, SMALL(IF(装备词条列表!$A$2:$A$5000=AT60, ROW(装备词条列表!$A$2:$A$5000)-ROW(装备词条列表!$A$2)+1), 1), 5)*CHOOSE(MATCH($C$1,$AK$1:$AK$3,0),0,0.5,1))</f>
        <v>#N/A</v>
      </c>
      <c r="AW60" s="25" t="e">
        <f t="shared" ca="1" si="44"/>
        <v>#N/A</v>
      </c>
      <c r="AX60" s="25" t="e">
        <f t="array" aca="1" ref="AX60" ca="1">IF(OFFSET(装备词条列表!$A$1, SMALL(IF(装备词条列表!$A$2:$A$5000=AT60, ROW(装备词条列表!$A$2:$A$5000)-ROW(装备词条列表!$A$2)+1), 2), 5)="",
    OFFSET(装备词条列表!$A$1, SMALL(IF(装备词条列表!$A$2:$A$5000=AT60, ROW(装备词条列表!$A$2:$A$5000)-ROW(装备词条列表!$A$2)+1), 2), 4),
    OFFSET(装备词条列表!$A$1, SMALL(IF(装备词条列表!$A$2:$A$5000=AT60, ROW(装备词条列表!$A$2:$A$5000)-ROW(装备词条列表!$A$2)+1), 2), 4)*CHOOSE(MATCH($C$1,$AK$1:$AK$3,0),1,0.5,0)
   +OFFSET(装备词条列表!$A$1, SMALL(IF(装备词条列表!$A$2:$A$5000=AT60, ROW(装备词条列表!$A$2:$A$5000)-ROW(装备词条列表!$A$2)+1), 2), 5)*CHOOSE(MATCH($C$1,$AK$1:$AK$3,0),0,0.5,1))</f>
        <v>#N/A</v>
      </c>
      <c r="AY60" s="25" t="e">
        <f t="shared" ca="1" si="45"/>
        <v>#N/A</v>
      </c>
      <c r="AZ60" s="25" t="e">
        <f t="array" aca="1" ref="AZ60" ca="1">IF(OFFSET(装备词条列表!$A$1, SMALL(IF(装备词条列表!$A$2:$A$5000=AT60, ROW(装备词条列表!$A$2:$A$5000)-ROW(装备词条列表!$A$2)+1), 3), 5)="",
    OFFSET(装备词条列表!$A$1, SMALL(IF(装备词条列表!$A$2:$A$5000=AT60, ROW(装备词条列表!$A$2:$A$5000)-ROW(装备词条列表!$A$2)+1), 3), 4),
    OFFSET(装备词条列表!$A$1, SMALL(IF(装备词条列表!$A$2:$A$5000=AT60, ROW(装备词条列表!$A$2:$A$5000)-ROW(装备词条列表!$A$2)+1), 3), 4)*CHOOSE(MATCH($C$1,$AK$1:$AK$3,0),1,0.5,0)
   +OFFSET(装备词条列表!$A$1, SMALL(IF(装备词条列表!$A$2:$A$5000=AT60, ROW(装备词条列表!$A$2:$A$5000)-ROW(装备词条列表!$A$2)+1), 3), 5)*CHOOSE(MATCH($C$1,$AK$1:$AK$3,0),0,0.5,1))</f>
        <v>#N/A</v>
      </c>
      <c r="BA60" s="25" t="e">
        <f t="shared" ca="1" si="46"/>
        <v>#N/A</v>
      </c>
    </row>
    <row r="61" spans="2:53" s="3" customFormat="1">
      <c r="B61" s="35" t="str">
        <f>B55</f>
        <v>弓</v>
      </c>
      <c r="C61" s="103" t="s">
        <v>3679</v>
      </c>
      <c r="D61" s="106">
        <v>0</v>
      </c>
      <c r="E61" s="68"/>
      <c r="F61" s="99" t="e">
        <f t="shared" ref="F61:F65" ca="1" si="47">AN61</f>
        <v>#N/A</v>
      </c>
      <c r="G61" s="116"/>
      <c r="H61" s="169"/>
      <c r="I61" s="169"/>
      <c r="J61" s="166" t="e">
        <f ca="1">INDEX(装备词条列表!$K$2:$K$4745,MATCH(AL61,装备词条列表!$A$2:$A$4745,0))</f>
        <v>#N/A</v>
      </c>
      <c r="L61" s="35" t="str">
        <f>L55</f>
        <v>单手剑</v>
      </c>
      <c r="M61" s="103" t="s">
        <v>3679</v>
      </c>
      <c r="N61" s="106">
        <v>0</v>
      </c>
      <c r="O61" s="68"/>
      <c r="P61" s="101" t="e">
        <f t="shared" ca="1" si="40"/>
        <v>#N/A</v>
      </c>
      <c r="Q61" s="168"/>
      <c r="R61" s="168"/>
      <c r="S61" s="168"/>
      <c r="T61" s="166" t="e">
        <f ca="1">INDEX(装备词条列表!$K$2:$K$4745,MATCH(AT61,装备词条列表!$A$2:$A$4745,0))</f>
        <v>#N/A</v>
      </c>
      <c r="AL61" s="25" t="e">
        <f t="array" aca="1" ref="AL61" ca="1">OFFSET(装备词条列表!$A$2, MATCH(1, (装备词条列表!$I$2:$I$5000=B61)*(装备词条列表!$J$2:$J$5000=C61)*(装备词条列表!$C$2:$C$5000=E61), 0)-1, 0)</f>
        <v>#N/A</v>
      </c>
      <c r="AM61" s="25" t="str">
        <f t="array" aca="1" ref="AM61" ca="1">OFFSET(装备词条列表!$C$2, MATCH(B61&amp;C61&amp;D61, 装备词条列表!$L$2:$L$5062, 0)-1, 0, COUNTIF(装备词条列表!$L$2:$L$5062, B61&amp;C61&amp;D61), 1)</f>
        <v>该装备附加(93–95)-(113–115)点物理伤害</v>
      </c>
      <c r="AN61" s="25" t="e">
        <f t="array" aca="1" ref="AN61" ca="1">IF(OFFSET(装备词条列表!$A$1, SMALL(IF(装备词条列表!$A$2:$A$5000=AL61, ROW(装备词条列表!$A$2:$A$5000)-ROW(装备词条列表!$A$2)+1), 1), 5)="",
    OFFSET(装备词条列表!$A$1, SMALL(IF(装备词条列表!$A$2:$A$5000=AL61, ROW(装备词条列表!$A$2:$A$5000)-ROW(装备词条列表!$A$2)+1), 1), 4),
    OFFSET(装备词条列表!$A$1, SMALL(IF(装备词条列表!$A$2:$A$5000=AL61, ROW(装备词条列表!$A$2:$A$5000)-ROW(装备词条列表!$A$2)+1), 1), 4)*CHOOSE(MATCH($C$1,$AK$1:$AK$3,0),1,0.5,0)
   +OFFSET(装备词条列表!$A$1, SMALL(IF(装备词条列表!$A$2:$A$5000=AL61, ROW(装备词条列表!$A$2:$A$5000)-ROW(装备词条列表!$A$2)+1), 1), 5)*CHOOSE(MATCH($C$1,$AK$1:$AK$3,0),0,0.5,1))</f>
        <v>#N/A</v>
      </c>
      <c r="AO61" s="25" t="e">
        <f t="shared" ca="1" si="41"/>
        <v>#N/A</v>
      </c>
      <c r="AP61" s="25" t="e">
        <f t="array" aca="1" ref="AP61" ca="1">IF(OFFSET(装备词条列表!$A$1, SMALL(IF(装备词条列表!$A$2:$A$5000=AL61, ROW(装备词条列表!$A$2:$A$5000)-ROW(装备词条列表!$A$2)+1), 2), 5)="",
    OFFSET(装备词条列表!$A$1, SMALL(IF(装备词条列表!$A$2:$A$5000=AL61, ROW(装备词条列表!$A$2:$A$5000)-ROW(装备词条列表!$A$2)+1), 2), 4),
    OFFSET(装备词条列表!$A$1, SMALL(IF(装备词条列表!$A$2:$A$5000=AL61, ROW(装备词条列表!$A$2:$A$5000)-ROW(装备词条列表!$A$2)+1), 2), 4)*CHOOSE(MATCH($C$1,$AK$1:$AK$3,0),1,0.5,0)
   +OFFSET(装备词条列表!$A$1, SMALL(IF(装备词条列表!$A$2:$A$5000=AL61, ROW(装备词条列表!$A$2:$A$5000)-ROW(装备词条列表!$A$2)+1), 2), 5)*CHOOSE(MATCH($C$1,$AK$1:$AK$3,0),0,0.5,1))</f>
        <v>#N/A</v>
      </c>
      <c r="AQ61" s="25" t="e">
        <f t="shared" ca="1" si="42"/>
        <v>#N/A</v>
      </c>
      <c r="AR61" s="25" t="e">
        <f t="array" aca="1" ref="AR61" ca="1">IF(OFFSET(装备词条列表!$A$1, SMALL(IF(装备词条列表!$A$2:$A$5000=AL61, ROW(装备词条列表!$A$2:$A$5000)-ROW(装备词条列表!$A$2)+1), 3), 5)="",
    OFFSET(装备词条列表!$A$1, SMALL(IF(装备词条列表!$A$2:$A$5000=AL61, ROW(装备词条列表!$A$2:$A$5000)-ROW(装备词条列表!$A$2)+1), 3), 4),
    OFFSET(装备词条列表!$A$1, SMALL(IF(装备词条列表!$A$2:$A$5000=AL61, ROW(装备词条列表!$A$2:$A$5000)-ROW(装备词条列表!$A$2)+1), 3), 4)*CHOOSE(MATCH($C$1,$AK$1:$AK$3,0),1,0.5,0)
   +OFFSET(装备词条列表!$A$1, SMALL(IF(装备词条列表!$A$2:$A$5000=AL61, ROW(装备词条列表!$A$2:$A$5000)-ROW(装备词条列表!$A$2)+1), 3), 5)*CHOOSE(MATCH($C$1,$AK$1:$AK$3,0),0,0.5,1))</f>
        <v>#N/A</v>
      </c>
      <c r="AS61" s="25" t="e">
        <f t="shared" ca="1" si="43"/>
        <v>#N/A</v>
      </c>
      <c r="AT61" s="25" t="e">
        <f t="array" aca="1" ref="AT61" ca="1">OFFSET(装备词条列表!$A$2, MATCH(1, (装备词条列表!$I$2:$I$5000=L61)*(装备词条列表!$J$2:$J$5000=M61)*(装备词条列表!$C$2:$C$5000=O61), 0)-1, 0)</f>
        <v>#N/A</v>
      </c>
      <c r="AU61" s="25" t="str">
        <f t="array" aca="1" ref="AU61" ca="1">OFFSET(装备词条列表!$C$2, MATCH(L61&amp;M61&amp;N61, 装备词条列表!$L$2:$L$5062, 0)-1, 0, COUNTIF(装备词条列表!$L$2:$L$5062, L61&amp;M61&amp;N61), 1)</f>
        <v>该装备附加(47–49)-(57–59)点物理伤害</v>
      </c>
      <c r="AV61" s="25" t="e">
        <f t="array" aca="1" ref="AV61" ca="1">IF(OFFSET(装备词条列表!$A$1, SMALL(IF(装备词条列表!$A$2:$A$5000=AT61, ROW(装备词条列表!$A$2:$A$5000)-ROW(装备词条列表!$A$2)+1), 1), 5)="",
    OFFSET(装备词条列表!$A$1, SMALL(IF(装备词条列表!$A$2:$A$5000=AT61, ROW(装备词条列表!$A$2:$A$5000)-ROW(装备词条列表!$A$2)+1), 1), 4),
    OFFSET(装备词条列表!$A$1, SMALL(IF(装备词条列表!$A$2:$A$5000=AT61, ROW(装备词条列表!$A$2:$A$5000)-ROW(装备词条列表!$A$2)+1), 1), 4)*CHOOSE(MATCH($C$1,$AK$1:$AK$3,0),1,0.5,0)
   +OFFSET(装备词条列表!$A$1, SMALL(IF(装备词条列表!$A$2:$A$5000=AT61, ROW(装备词条列表!$A$2:$A$5000)-ROW(装备词条列表!$A$2)+1), 1), 5)*CHOOSE(MATCH($C$1,$AK$1:$AK$3,0),0,0.5,1))</f>
        <v>#N/A</v>
      </c>
      <c r="AW61" s="25" t="e">
        <f t="shared" ca="1" si="44"/>
        <v>#N/A</v>
      </c>
      <c r="AX61" s="25" t="e">
        <f t="array" aca="1" ref="AX61" ca="1">IF(OFFSET(装备词条列表!$A$1, SMALL(IF(装备词条列表!$A$2:$A$5000=AT61, ROW(装备词条列表!$A$2:$A$5000)-ROW(装备词条列表!$A$2)+1), 2), 5)="",
    OFFSET(装备词条列表!$A$1, SMALL(IF(装备词条列表!$A$2:$A$5000=AT61, ROW(装备词条列表!$A$2:$A$5000)-ROW(装备词条列表!$A$2)+1), 2), 4),
    OFFSET(装备词条列表!$A$1, SMALL(IF(装备词条列表!$A$2:$A$5000=AT61, ROW(装备词条列表!$A$2:$A$5000)-ROW(装备词条列表!$A$2)+1), 2), 4)*CHOOSE(MATCH($C$1,$AK$1:$AK$3,0),1,0.5,0)
   +OFFSET(装备词条列表!$A$1, SMALL(IF(装备词条列表!$A$2:$A$5000=AT61, ROW(装备词条列表!$A$2:$A$5000)-ROW(装备词条列表!$A$2)+1), 2), 5)*CHOOSE(MATCH($C$1,$AK$1:$AK$3,0),0,0.5,1))</f>
        <v>#N/A</v>
      </c>
      <c r="AY61" s="25" t="e">
        <f t="shared" ca="1" si="45"/>
        <v>#N/A</v>
      </c>
      <c r="AZ61" s="25" t="e">
        <f t="array" aca="1" ref="AZ61" ca="1">IF(OFFSET(装备词条列表!$A$1, SMALL(IF(装备词条列表!$A$2:$A$5000=AT61, ROW(装备词条列表!$A$2:$A$5000)-ROW(装备词条列表!$A$2)+1), 3), 5)="",
    OFFSET(装备词条列表!$A$1, SMALL(IF(装备词条列表!$A$2:$A$5000=AT61, ROW(装备词条列表!$A$2:$A$5000)-ROW(装备词条列表!$A$2)+1), 3), 4),
    OFFSET(装备词条列表!$A$1, SMALL(IF(装备词条列表!$A$2:$A$5000=AT61, ROW(装备词条列表!$A$2:$A$5000)-ROW(装备词条列表!$A$2)+1), 3), 4)*CHOOSE(MATCH($C$1,$AK$1:$AK$3,0),1,0.5,0)
   +OFFSET(装备词条列表!$A$1, SMALL(IF(装备词条列表!$A$2:$A$5000=AT61, ROW(装备词条列表!$A$2:$A$5000)-ROW(装备词条列表!$A$2)+1), 3), 5)*CHOOSE(MATCH($C$1,$AK$1:$AK$3,0),0,0.5,1))</f>
        <v>#N/A</v>
      </c>
      <c r="BA61" s="25" t="e">
        <f t="shared" ca="1" si="46"/>
        <v>#N/A</v>
      </c>
    </row>
    <row r="62" spans="2:53" s="3" customFormat="1">
      <c r="B62" s="35" t="str">
        <f>B55</f>
        <v>弓</v>
      </c>
      <c r="C62" s="103" t="s">
        <v>3679</v>
      </c>
      <c r="D62" s="106">
        <v>0</v>
      </c>
      <c r="E62" s="68"/>
      <c r="F62" s="99" t="e">
        <f t="shared" ca="1" si="47"/>
        <v>#N/A</v>
      </c>
      <c r="G62" s="131"/>
      <c r="H62" s="169"/>
      <c r="I62" s="168"/>
      <c r="J62" s="166" t="e">
        <f ca="1">INDEX(装备词条列表!$K$2:$K$4745,MATCH(AL62,装备词条列表!$A$2:$A$4745,0))</f>
        <v>#N/A</v>
      </c>
      <c r="L62" s="35" t="str">
        <f>L55</f>
        <v>单手剑</v>
      </c>
      <c r="M62" s="103" t="s">
        <v>3679</v>
      </c>
      <c r="N62" s="106">
        <v>0</v>
      </c>
      <c r="O62" s="68"/>
      <c r="P62" s="101" t="e">
        <f t="shared" ca="1" si="40"/>
        <v>#N/A</v>
      </c>
      <c r="Q62" s="68"/>
      <c r="R62" s="68"/>
      <c r="S62" s="68"/>
      <c r="T62" s="166" t="e">
        <f ca="1">INDEX(装备词条列表!$K$2:$K$4745,MATCH(AT62,装备词条列表!$A$2:$A$4745,0))</f>
        <v>#N/A</v>
      </c>
      <c r="AL62" s="25" t="e">
        <f t="array" aca="1" ref="AL62" ca="1">OFFSET(装备词条列表!$A$2, MATCH(1, (装备词条列表!$I$2:$I$5000=B62)*(装备词条列表!$J$2:$J$5000=C62)*(装备词条列表!$C$2:$C$5000=E62), 0)-1, 0)</f>
        <v>#N/A</v>
      </c>
      <c r="AM62" s="25" t="str">
        <f t="array" aca="1" ref="AM62" ca="1">OFFSET(装备词条列表!$C$2, MATCH(B62&amp;C62&amp;D62, 装备词条列表!$L$2:$L$5062, 0)-1, 0, COUNTIF(装备词条列表!$L$2:$L$5062, B62&amp;C62&amp;D62), 1)</f>
        <v>该装备附加(93–95)-(113–115)点物理伤害</v>
      </c>
      <c r="AN62" s="25" t="e">
        <f t="array" aca="1" ref="AN62" ca="1">IF(OFFSET(装备词条列表!$A$1, SMALL(IF(装备词条列表!$A$2:$A$5000=AL62, ROW(装备词条列表!$A$2:$A$5000)-ROW(装备词条列表!$A$2)+1), 1), 5)="",
    OFFSET(装备词条列表!$A$1, SMALL(IF(装备词条列表!$A$2:$A$5000=AL62, ROW(装备词条列表!$A$2:$A$5000)-ROW(装备词条列表!$A$2)+1), 1), 4),
    OFFSET(装备词条列表!$A$1, SMALL(IF(装备词条列表!$A$2:$A$5000=AL62, ROW(装备词条列表!$A$2:$A$5000)-ROW(装备词条列表!$A$2)+1), 1), 4)*CHOOSE(MATCH($C$1,$AK$1:$AK$3,0),1,0.5,0)
   +OFFSET(装备词条列表!$A$1, SMALL(IF(装备词条列表!$A$2:$A$5000=AL62, ROW(装备词条列表!$A$2:$A$5000)-ROW(装备词条列表!$A$2)+1), 1), 5)*CHOOSE(MATCH($C$1,$AK$1:$AK$3,0),0,0.5,1))</f>
        <v>#N/A</v>
      </c>
      <c r="AO62" s="25" t="e">
        <f t="shared" ca="1" si="41"/>
        <v>#N/A</v>
      </c>
      <c r="AP62" s="25" t="e">
        <f t="array" aca="1" ref="AP62" ca="1">IF(OFFSET(装备词条列表!$A$1, SMALL(IF(装备词条列表!$A$2:$A$5000=AL62, ROW(装备词条列表!$A$2:$A$5000)-ROW(装备词条列表!$A$2)+1), 2), 5)="",
    OFFSET(装备词条列表!$A$1, SMALL(IF(装备词条列表!$A$2:$A$5000=AL62, ROW(装备词条列表!$A$2:$A$5000)-ROW(装备词条列表!$A$2)+1), 2), 4),
    OFFSET(装备词条列表!$A$1, SMALL(IF(装备词条列表!$A$2:$A$5000=AL62, ROW(装备词条列表!$A$2:$A$5000)-ROW(装备词条列表!$A$2)+1), 2), 4)*CHOOSE(MATCH($C$1,$AK$1:$AK$3,0),1,0.5,0)
   +OFFSET(装备词条列表!$A$1, SMALL(IF(装备词条列表!$A$2:$A$5000=AL62, ROW(装备词条列表!$A$2:$A$5000)-ROW(装备词条列表!$A$2)+1), 2), 5)*CHOOSE(MATCH($C$1,$AK$1:$AK$3,0),0,0.5,1))</f>
        <v>#N/A</v>
      </c>
      <c r="AQ62" s="25" t="e">
        <f t="shared" ca="1" si="42"/>
        <v>#N/A</v>
      </c>
      <c r="AR62" s="25" t="e">
        <f t="array" aca="1" ref="AR62" ca="1">IF(OFFSET(装备词条列表!$A$1, SMALL(IF(装备词条列表!$A$2:$A$5000=AL62, ROW(装备词条列表!$A$2:$A$5000)-ROW(装备词条列表!$A$2)+1), 3), 5)="",
    OFFSET(装备词条列表!$A$1, SMALL(IF(装备词条列表!$A$2:$A$5000=AL62, ROW(装备词条列表!$A$2:$A$5000)-ROW(装备词条列表!$A$2)+1), 3), 4),
    OFFSET(装备词条列表!$A$1, SMALL(IF(装备词条列表!$A$2:$A$5000=AL62, ROW(装备词条列表!$A$2:$A$5000)-ROW(装备词条列表!$A$2)+1), 3), 4)*CHOOSE(MATCH($C$1,$AK$1:$AK$3,0),1,0.5,0)
   +OFFSET(装备词条列表!$A$1, SMALL(IF(装备词条列表!$A$2:$A$5000=AL62, ROW(装备词条列表!$A$2:$A$5000)-ROW(装备词条列表!$A$2)+1), 3), 5)*CHOOSE(MATCH($C$1,$AK$1:$AK$3,0),0,0.5,1))</f>
        <v>#N/A</v>
      </c>
      <c r="AS62" s="25" t="e">
        <f t="shared" ca="1" si="43"/>
        <v>#N/A</v>
      </c>
      <c r="AT62" s="25" t="e">
        <f t="array" aca="1" ref="AT62" ca="1">OFFSET(装备词条列表!$A$2, MATCH(1, (装备词条列表!$I$2:$I$5000=L62)*(装备词条列表!$J$2:$J$5000=M62)*(装备词条列表!$C$2:$C$5000=O62), 0)-1, 0)</f>
        <v>#N/A</v>
      </c>
      <c r="AU62" s="25" t="str">
        <f t="array" aca="1" ref="AU62" ca="1">OFFSET(装备词条列表!$C$2, MATCH(L62&amp;M62&amp;N62, 装备词条列表!$L$2:$L$5062, 0)-1, 0, COUNTIF(装备词条列表!$L$2:$L$5062, L62&amp;M62&amp;N62), 1)</f>
        <v>该装备附加(47–49)-(57–59)点物理伤害</v>
      </c>
      <c r="AV62" s="25" t="e">
        <f t="array" aca="1" ref="AV62" ca="1">IF(OFFSET(装备词条列表!$A$1, SMALL(IF(装备词条列表!$A$2:$A$5000=AT62, ROW(装备词条列表!$A$2:$A$5000)-ROW(装备词条列表!$A$2)+1), 1), 5)="",
    OFFSET(装备词条列表!$A$1, SMALL(IF(装备词条列表!$A$2:$A$5000=AT62, ROW(装备词条列表!$A$2:$A$5000)-ROW(装备词条列表!$A$2)+1), 1), 4),
    OFFSET(装备词条列表!$A$1, SMALL(IF(装备词条列表!$A$2:$A$5000=AT62, ROW(装备词条列表!$A$2:$A$5000)-ROW(装备词条列表!$A$2)+1), 1), 4)*CHOOSE(MATCH($C$1,$AK$1:$AK$3,0),1,0.5,0)
   +OFFSET(装备词条列表!$A$1, SMALL(IF(装备词条列表!$A$2:$A$5000=AT62, ROW(装备词条列表!$A$2:$A$5000)-ROW(装备词条列表!$A$2)+1), 1), 5)*CHOOSE(MATCH($C$1,$AK$1:$AK$3,0),0,0.5,1))</f>
        <v>#N/A</v>
      </c>
      <c r="AW62" s="25" t="e">
        <f t="shared" ca="1" si="44"/>
        <v>#N/A</v>
      </c>
      <c r="AX62" s="25" t="e">
        <f t="array" aca="1" ref="AX62" ca="1">IF(OFFSET(装备词条列表!$A$1, SMALL(IF(装备词条列表!$A$2:$A$5000=AT62, ROW(装备词条列表!$A$2:$A$5000)-ROW(装备词条列表!$A$2)+1), 2), 5)="",
    OFFSET(装备词条列表!$A$1, SMALL(IF(装备词条列表!$A$2:$A$5000=AT62, ROW(装备词条列表!$A$2:$A$5000)-ROW(装备词条列表!$A$2)+1), 2), 4),
    OFFSET(装备词条列表!$A$1, SMALL(IF(装备词条列表!$A$2:$A$5000=AT62, ROW(装备词条列表!$A$2:$A$5000)-ROW(装备词条列表!$A$2)+1), 2), 4)*CHOOSE(MATCH($C$1,$AK$1:$AK$3,0),1,0.5,0)
   +OFFSET(装备词条列表!$A$1, SMALL(IF(装备词条列表!$A$2:$A$5000=AT62, ROW(装备词条列表!$A$2:$A$5000)-ROW(装备词条列表!$A$2)+1), 2), 5)*CHOOSE(MATCH($C$1,$AK$1:$AK$3,0),0,0.5,1))</f>
        <v>#N/A</v>
      </c>
      <c r="AY62" s="25" t="e">
        <f t="shared" ca="1" si="45"/>
        <v>#N/A</v>
      </c>
      <c r="AZ62" s="25" t="e">
        <f t="array" aca="1" ref="AZ62" ca="1">IF(OFFSET(装备词条列表!$A$1, SMALL(IF(装备词条列表!$A$2:$A$5000=AT62, ROW(装备词条列表!$A$2:$A$5000)-ROW(装备词条列表!$A$2)+1), 3), 5)="",
    OFFSET(装备词条列表!$A$1, SMALL(IF(装备词条列表!$A$2:$A$5000=AT62, ROW(装备词条列表!$A$2:$A$5000)-ROW(装备词条列表!$A$2)+1), 3), 4),
    OFFSET(装备词条列表!$A$1, SMALL(IF(装备词条列表!$A$2:$A$5000=AT62, ROW(装备词条列表!$A$2:$A$5000)-ROW(装备词条列表!$A$2)+1), 3), 4)*CHOOSE(MATCH($C$1,$AK$1:$AK$3,0),1,0.5,0)
   +OFFSET(装备词条列表!$A$1, SMALL(IF(装备词条列表!$A$2:$A$5000=AT62, ROW(装备词条列表!$A$2:$A$5000)-ROW(装备词条列表!$A$2)+1), 3), 5)*CHOOSE(MATCH($C$1,$AK$1:$AK$3,0),0,0.5,1))</f>
        <v>#N/A</v>
      </c>
      <c r="BA62" s="25" t="e">
        <f t="shared" ca="1" si="46"/>
        <v>#N/A</v>
      </c>
    </row>
    <row r="63" spans="2:53" s="3" customFormat="1">
      <c r="B63" s="35" t="str">
        <f>B55</f>
        <v>弓</v>
      </c>
      <c r="C63" s="103" t="s">
        <v>3659</v>
      </c>
      <c r="D63" s="106">
        <v>0</v>
      </c>
      <c r="E63" s="68"/>
      <c r="F63" s="99" t="e">
        <f t="shared" ca="1" si="47"/>
        <v>#N/A</v>
      </c>
      <c r="G63" s="116"/>
      <c r="H63" s="68"/>
      <c r="I63" s="68"/>
      <c r="J63" s="166" t="e">
        <f ca="1">INDEX(装备词条列表!$K$2:$K$4745,MATCH(AL63,装备词条列表!$A$2:$A$4745,0))</f>
        <v>#N/A</v>
      </c>
      <c r="L63" s="35" t="str">
        <f>L55</f>
        <v>单手剑</v>
      </c>
      <c r="M63" s="103" t="s">
        <v>3659</v>
      </c>
      <c r="N63" s="106">
        <v>0</v>
      </c>
      <c r="O63" s="68"/>
      <c r="P63" s="101" t="e">
        <f t="shared" ca="1" si="40"/>
        <v>#N/A</v>
      </c>
      <c r="Q63" s="68"/>
      <c r="R63" s="68"/>
      <c r="S63" s="68"/>
      <c r="T63" s="166" t="e">
        <f ca="1">INDEX(装备词条列表!$K$2:$K$4745,MATCH(AT63,装备词条列表!$A$2:$A$4745,0))</f>
        <v>#N/A</v>
      </c>
      <c r="AL63" s="25" t="e">
        <f t="array" aca="1" ref="AL63" ca="1">OFFSET(装备词条列表!$A$2, MATCH(1, (装备词条列表!$I$2:$I$5000=B63)*(装备词条列表!$J$2:$J$5000=C63)*(装备词条列表!$C$2:$C$5000=E63), 0)-1, 0)</f>
        <v>#N/A</v>
      </c>
      <c r="AM63" s="25" t="str">
        <f t="array" aca="1" ref="AM63" ca="1">OFFSET(装备词条列表!$C$2, MATCH(B63&amp;C63&amp;D63, 装备词条列表!$L$2:$L$5062, 0)-1, 0, COUNTIF(装备词条列表!$L$2:$L$5062, B63&amp;C63&amp;D63), 1)</f>
        <v>+(33–42)% 该装备攻击速度</v>
      </c>
      <c r="AN63" s="25" t="e">
        <f t="array" aca="1" ref="AN63" ca="1">IF(OFFSET(装备词条列表!$A$1, SMALL(IF(装备词条列表!$A$2:$A$5000=AL63, ROW(装备词条列表!$A$2:$A$5000)-ROW(装备词条列表!$A$2)+1), 1), 5)="",
    OFFSET(装备词条列表!$A$1, SMALL(IF(装备词条列表!$A$2:$A$5000=AL63, ROW(装备词条列表!$A$2:$A$5000)-ROW(装备词条列表!$A$2)+1), 1), 4),
    OFFSET(装备词条列表!$A$1, SMALL(IF(装备词条列表!$A$2:$A$5000=AL63, ROW(装备词条列表!$A$2:$A$5000)-ROW(装备词条列表!$A$2)+1), 1), 4)*CHOOSE(MATCH($C$1,$AK$1:$AK$3,0),1,0.5,0)
   +OFFSET(装备词条列表!$A$1, SMALL(IF(装备词条列表!$A$2:$A$5000=AL63, ROW(装备词条列表!$A$2:$A$5000)-ROW(装备词条列表!$A$2)+1), 1), 5)*CHOOSE(MATCH($C$1,$AK$1:$AK$3,0),0,0.5,1))</f>
        <v>#N/A</v>
      </c>
      <c r="AO63" s="25" t="e">
        <f t="shared" ca="1" si="41"/>
        <v>#N/A</v>
      </c>
      <c r="AP63" s="25" t="e">
        <f t="array" aca="1" ref="AP63" ca="1">IF(OFFSET(装备词条列表!$A$1, SMALL(IF(装备词条列表!$A$2:$A$5000=AL63, ROW(装备词条列表!$A$2:$A$5000)-ROW(装备词条列表!$A$2)+1), 2), 5)="",
    OFFSET(装备词条列表!$A$1, SMALL(IF(装备词条列表!$A$2:$A$5000=AL63, ROW(装备词条列表!$A$2:$A$5000)-ROW(装备词条列表!$A$2)+1), 2), 4),
    OFFSET(装备词条列表!$A$1, SMALL(IF(装备词条列表!$A$2:$A$5000=AL63, ROW(装备词条列表!$A$2:$A$5000)-ROW(装备词条列表!$A$2)+1), 2), 4)*CHOOSE(MATCH($C$1,$AK$1:$AK$3,0),1,0.5,0)
   +OFFSET(装备词条列表!$A$1, SMALL(IF(装备词条列表!$A$2:$A$5000=AL63, ROW(装备词条列表!$A$2:$A$5000)-ROW(装备词条列表!$A$2)+1), 2), 5)*CHOOSE(MATCH($C$1,$AK$1:$AK$3,0),0,0.5,1))</f>
        <v>#N/A</v>
      </c>
      <c r="AQ63" s="25" t="e">
        <f t="shared" ca="1" si="42"/>
        <v>#N/A</v>
      </c>
      <c r="AR63" s="25" t="e">
        <f t="array" aca="1" ref="AR63" ca="1">IF(OFFSET(装备词条列表!$A$1, SMALL(IF(装备词条列表!$A$2:$A$5000=AL63, ROW(装备词条列表!$A$2:$A$5000)-ROW(装备词条列表!$A$2)+1), 3), 5)="",
    OFFSET(装备词条列表!$A$1, SMALL(IF(装备词条列表!$A$2:$A$5000=AL63, ROW(装备词条列表!$A$2:$A$5000)-ROW(装备词条列表!$A$2)+1), 3), 4),
    OFFSET(装备词条列表!$A$1, SMALL(IF(装备词条列表!$A$2:$A$5000=AL63, ROW(装备词条列表!$A$2:$A$5000)-ROW(装备词条列表!$A$2)+1), 3), 4)*CHOOSE(MATCH($C$1,$AK$1:$AK$3,0),1,0.5,0)
   +OFFSET(装备词条列表!$A$1, SMALL(IF(装备词条列表!$A$2:$A$5000=AL63, ROW(装备词条列表!$A$2:$A$5000)-ROW(装备词条列表!$A$2)+1), 3), 5)*CHOOSE(MATCH($C$1,$AK$1:$AK$3,0),0,0.5,1))</f>
        <v>#N/A</v>
      </c>
      <c r="AS63" s="25" t="e">
        <f t="shared" ca="1" si="43"/>
        <v>#N/A</v>
      </c>
      <c r="AT63" s="25" t="e">
        <f t="array" aca="1" ref="AT63" ca="1">OFFSET(装备词条列表!$A$2, MATCH(1, (装备词条列表!$I$2:$I$5000=L63)*(装备词条列表!$J$2:$J$5000=M63)*(装备词条列表!$C$2:$C$5000=O63), 0)-1, 0)</f>
        <v>#N/A</v>
      </c>
      <c r="AU63" s="25" t="str">
        <f t="array" aca="1" ref="AU63" ca="1">OFFSET(装备词条列表!$C$2, MATCH(L63&amp;M63&amp;N63, 装备词条列表!$L$2:$L$5062, 0)-1, 0, COUNTIF(装备词条列表!$L$2:$L$5062, L63&amp;M63&amp;N63), 1)</f>
        <v>+(29–41)% 该装备攻击速度</v>
      </c>
      <c r="AV63" s="25" t="e">
        <f t="array" aca="1" ref="AV63" ca="1">IF(OFFSET(装备词条列表!$A$1, SMALL(IF(装备词条列表!$A$2:$A$5000=AT63, ROW(装备词条列表!$A$2:$A$5000)-ROW(装备词条列表!$A$2)+1), 1), 5)="",
    OFFSET(装备词条列表!$A$1, SMALL(IF(装备词条列表!$A$2:$A$5000=AT63, ROW(装备词条列表!$A$2:$A$5000)-ROW(装备词条列表!$A$2)+1), 1), 4),
    OFFSET(装备词条列表!$A$1, SMALL(IF(装备词条列表!$A$2:$A$5000=AT63, ROW(装备词条列表!$A$2:$A$5000)-ROW(装备词条列表!$A$2)+1), 1), 4)*CHOOSE(MATCH($C$1,$AK$1:$AK$3,0),1,0.5,0)
   +OFFSET(装备词条列表!$A$1, SMALL(IF(装备词条列表!$A$2:$A$5000=AT63, ROW(装备词条列表!$A$2:$A$5000)-ROW(装备词条列表!$A$2)+1), 1), 5)*CHOOSE(MATCH($C$1,$AK$1:$AK$3,0),0,0.5,1))</f>
        <v>#N/A</v>
      </c>
      <c r="AW63" s="25" t="e">
        <f t="shared" ca="1" si="44"/>
        <v>#N/A</v>
      </c>
      <c r="AX63" s="25" t="e">
        <f t="array" aca="1" ref="AX63" ca="1">IF(OFFSET(装备词条列表!$A$1, SMALL(IF(装备词条列表!$A$2:$A$5000=AT63, ROW(装备词条列表!$A$2:$A$5000)-ROW(装备词条列表!$A$2)+1), 2), 5)="",
    OFFSET(装备词条列表!$A$1, SMALL(IF(装备词条列表!$A$2:$A$5000=AT63, ROW(装备词条列表!$A$2:$A$5000)-ROW(装备词条列表!$A$2)+1), 2), 4),
    OFFSET(装备词条列表!$A$1, SMALL(IF(装备词条列表!$A$2:$A$5000=AT63, ROW(装备词条列表!$A$2:$A$5000)-ROW(装备词条列表!$A$2)+1), 2), 4)*CHOOSE(MATCH($C$1,$AK$1:$AK$3,0),1,0.5,0)
   +OFFSET(装备词条列表!$A$1, SMALL(IF(装备词条列表!$A$2:$A$5000=AT63, ROW(装备词条列表!$A$2:$A$5000)-ROW(装备词条列表!$A$2)+1), 2), 5)*CHOOSE(MATCH($C$1,$AK$1:$AK$3,0),0,0.5,1))</f>
        <v>#N/A</v>
      </c>
      <c r="AY63" s="25" t="e">
        <f t="shared" ca="1" si="45"/>
        <v>#N/A</v>
      </c>
      <c r="AZ63" s="25" t="e">
        <f t="array" aca="1" ref="AZ63" ca="1">IF(OFFSET(装备词条列表!$A$1, SMALL(IF(装备词条列表!$A$2:$A$5000=AT63, ROW(装备词条列表!$A$2:$A$5000)-ROW(装备词条列表!$A$2)+1), 3), 5)="",
    OFFSET(装备词条列表!$A$1, SMALL(IF(装备词条列表!$A$2:$A$5000=AT63, ROW(装备词条列表!$A$2:$A$5000)-ROW(装备词条列表!$A$2)+1), 3), 4),
    OFFSET(装备词条列表!$A$1, SMALL(IF(装备词条列表!$A$2:$A$5000=AT63, ROW(装备词条列表!$A$2:$A$5000)-ROW(装备词条列表!$A$2)+1), 3), 4)*CHOOSE(MATCH($C$1,$AK$1:$AK$3,0),1,0.5,0)
   +OFFSET(装备词条列表!$A$1, SMALL(IF(装备词条列表!$A$2:$A$5000=AT63, ROW(装备词条列表!$A$2:$A$5000)-ROW(装备词条列表!$A$2)+1), 3), 5)*CHOOSE(MATCH($C$1,$AK$1:$AK$3,0),0,0.5,1))</f>
        <v>#N/A</v>
      </c>
      <c r="BA63" s="25" t="e">
        <f t="shared" ca="1" si="46"/>
        <v>#N/A</v>
      </c>
    </row>
    <row r="64" spans="2:53" s="3" customFormat="1">
      <c r="B64" s="35" t="str">
        <f>B55</f>
        <v>弓</v>
      </c>
      <c r="C64" s="103" t="s">
        <v>3659</v>
      </c>
      <c r="D64" s="106">
        <v>0</v>
      </c>
      <c r="E64" s="68"/>
      <c r="F64" s="99" t="e">
        <f t="shared" ca="1" si="47"/>
        <v>#N/A</v>
      </c>
      <c r="G64" s="116"/>
      <c r="H64" s="68"/>
      <c r="I64" s="68"/>
      <c r="J64" s="166" t="e">
        <f ca="1">INDEX(装备词条列表!$K$2:$K$4745,MATCH(AL64,装备词条列表!$A$2:$A$4745,0))</f>
        <v>#N/A</v>
      </c>
      <c r="L64" s="35" t="str">
        <f>L55</f>
        <v>单手剑</v>
      </c>
      <c r="M64" s="103" t="s">
        <v>3659</v>
      </c>
      <c r="N64" s="106">
        <v>0</v>
      </c>
      <c r="O64" s="68"/>
      <c r="P64" s="101" t="e">
        <f t="shared" ca="1" si="40"/>
        <v>#N/A</v>
      </c>
      <c r="Q64" s="68"/>
      <c r="R64" s="68"/>
      <c r="S64" s="68"/>
      <c r="T64" s="166" t="e">
        <f ca="1">INDEX(装备词条列表!$K$2:$K$4745,MATCH(AT64,装备词条列表!$A$2:$A$4745,0))</f>
        <v>#N/A</v>
      </c>
      <c r="AL64" s="25" t="e">
        <f t="array" aca="1" ref="AL64" ca="1">OFFSET(装备词条列表!$A$2, MATCH(1, (装备词条列表!$I$2:$I$5000=B64)*(装备词条列表!$J$2:$J$5000=C64)*(装备词条列表!$C$2:$C$5000=E64), 0)-1, 0)</f>
        <v>#N/A</v>
      </c>
      <c r="AM64" s="25" t="str">
        <f t="array" aca="1" ref="AM64" ca="1">OFFSET(装备词条列表!$C$2, MATCH(B64&amp;C64&amp;D64, 装备词条列表!$L$2:$L$5062, 0)-1, 0, COUNTIF(装备词条列表!$L$2:$L$5062, B64&amp;C64&amp;D64), 1)</f>
        <v>+(33–42)% 该装备攻击速度</v>
      </c>
      <c r="AN64" s="25" t="e">
        <f t="array" aca="1" ref="AN64" ca="1">IF(OFFSET(装备词条列表!$A$1, SMALL(IF(装备词条列表!$A$2:$A$5000=AL64, ROW(装备词条列表!$A$2:$A$5000)-ROW(装备词条列表!$A$2)+1), 1), 5)="",
    OFFSET(装备词条列表!$A$1, SMALL(IF(装备词条列表!$A$2:$A$5000=AL64, ROW(装备词条列表!$A$2:$A$5000)-ROW(装备词条列表!$A$2)+1), 1), 4),
    OFFSET(装备词条列表!$A$1, SMALL(IF(装备词条列表!$A$2:$A$5000=AL64, ROW(装备词条列表!$A$2:$A$5000)-ROW(装备词条列表!$A$2)+1), 1), 4)*CHOOSE(MATCH($C$1,$AK$1:$AK$3,0),1,0.5,0)
   +OFFSET(装备词条列表!$A$1, SMALL(IF(装备词条列表!$A$2:$A$5000=AL64, ROW(装备词条列表!$A$2:$A$5000)-ROW(装备词条列表!$A$2)+1), 1), 5)*CHOOSE(MATCH($C$1,$AK$1:$AK$3,0),0,0.5,1))</f>
        <v>#N/A</v>
      </c>
      <c r="AO64" s="25" t="e">
        <f t="shared" ca="1" si="41"/>
        <v>#N/A</v>
      </c>
      <c r="AP64" s="25" t="e">
        <f t="array" aca="1" ref="AP64" ca="1">IF(OFFSET(装备词条列表!$A$1, SMALL(IF(装备词条列表!$A$2:$A$5000=AL64, ROW(装备词条列表!$A$2:$A$5000)-ROW(装备词条列表!$A$2)+1), 2), 5)="",
    OFFSET(装备词条列表!$A$1, SMALL(IF(装备词条列表!$A$2:$A$5000=AL64, ROW(装备词条列表!$A$2:$A$5000)-ROW(装备词条列表!$A$2)+1), 2), 4),
    OFFSET(装备词条列表!$A$1, SMALL(IF(装备词条列表!$A$2:$A$5000=AL64, ROW(装备词条列表!$A$2:$A$5000)-ROW(装备词条列表!$A$2)+1), 2), 4)*CHOOSE(MATCH($C$1,$AK$1:$AK$3,0),1,0.5,0)
   +OFFSET(装备词条列表!$A$1, SMALL(IF(装备词条列表!$A$2:$A$5000=AL64, ROW(装备词条列表!$A$2:$A$5000)-ROW(装备词条列表!$A$2)+1), 2), 5)*CHOOSE(MATCH($C$1,$AK$1:$AK$3,0),0,0.5,1))</f>
        <v>#N/A</v>
      </c>
      <c r="AQ64" s="25" t="e">
        <f t="shared" ca="1" si="42"/>
        <v>#N/A</v>
      </c>
      <c r="AR64" s="25" t="e">
        <f t="array" aca="1" ref="AR64" ca="1">IF(OFFSET(装备词条列表!$A$1, SMALL(IF(装备词条列表!$A$2:$A$5000=AL64, ROW(装备词条列表!$A$2:$A$5000)-ROW(装备词条列表!$A$2)+1), 3), 5)="",
    OFFSET(装备词条列表!$A$1, SMALL(IF(装备词条列表!$A$2:$A$5000=AL64, ROW(装备词条列表!$A$2:$A$5000)-ROW(装备词条列表!$A$2)+1), 3), 4),
    OFFSET(装备词条列表!$A$1, SMALL(IF(装备词条列表!$A$2:$A$5000=AL64, ROW(装备词条列表!$A$2:$A$5000)-ROW(装备词条列表!$A$2)+1), 3), 4)*CHOOSE(MATCH($C$1,$AK$1:$AK$3,0),1,0.5,0)
   +OFFSET(装备词条列表!$A$1, SMALL(IF(装备词条列表!$A$2:$A$5000=AL64, ROW(装备词条列表!$A$2:$A$5000)-ROW(装备词条列表!$A$2)+1), 3), 5)*CHOOSE(MATCH($C$1,$AK$1:$AK$3,0),0,0.5,1))</f>
        <v>#N/A</v>
      </c>
      <c r="AS64" s="25" t="e">
        <f t="shared" ca="1" si="43"/>
        <v>#N/A</v>
      </c>
      <c r="AT64" s="25" t="e">
        <f t="array" aca="1" ref="AT64" ca="1">OFFSET(装备词条列表!$A$2, MATCH(1, (装备词条列表!$I$2:$I$5000=L64)*(装备词条列表!$J$2:$J$5000=M64)*(装备词条列表!$C$2:$C$5000=O64), 0)-1, 0)</f>
        <v>#N/A</v>
      </c>
      <c r="AU64" s="25" t="str">
        <f t="array" aca="1" ref="AU64" ca="1">OFFSET(装备词条列表!$C$2, MATCH(L64&amp;M64&amp;N64, 装备词条列表!$L$2:$L$5062, 0)-1, 0, COUNTIF(装备词条列表!$L$2:$L$5062, L64&amp;M64&amp;N64), 1)</f>
        <v>+(29–41)% 该装备攻击速度</v>
      </c>
      <c r="AV64" s="25" t="e">
        <f t="array" aca="1" ref="AV64" ca="1">IF(OFFSET(装备词条列表!$A$1, SMALL(IF(装备词条列表!$A$2:$A$5000=AT64, ROW(装备词条列表!$A$2:$A$5000)-ROW(装备词条列表!$A$2)+1), 1), 5)="",
    OFFSET(装备词条列表!$A$1, SMALL(IF(装备词条列表!$A$2:$A$5000=AT64, ROW(装备词条列表!$A$2:$A$5000)-ROW(装备词条列表!$A$2)+1), 1), 4),
    OFFSET(装备词条列表!$A$1, SMALL(IF(装备词条列表!$A$2:$A$5000=AT64, ROW(装备词条列表!$A$2:$A$5000)-ROW(装备词条列表!$A$2)+1), 1), 4)*CHOOSE(MATCH($C$1,$AK$1:$AK$3,0),1,0.5,0)
   +OFFSET(装备词条列表!$A$1, SMALL(IF(装备词条列表!$A$2:$A$5000=AT64, ROW(装备词条列表!$A$2:$A$5000)-ROW(装备词条列表!$A$2)+1), 1), 5)*CHOOSE(MATCH($C$1,$AK$1:$AK$3,0),0,0.5,1))</f>
        <v>#N/A</v>
      </c>
      <c r="AW64" s="25" t="e">
        <f t="shared" ca="1" si="44"/>
        <v>#N/A</v>
      </c>
      <c r="AX64" s="25" t="e">
        <f t="array" aca="1" ref="AX64" ca="1">IF(OFFSET(装备词条列表!$A$1, SMALL(IF(装备词条列表!$A$2:$A$5000=AT64, ROW(装备词条列表!$A$2:$A$5000)-ROW(装备词条列表!$A$2)+1), 2), 5)="",
    OFFSET(装备词条列表!$A$1, SMALL(IF(装备词条列表!$A$2:$A$5000=AT64, ROW(装备词条列表!$A$2:$A$5000)-ROW(装备词条列表!$A$2)+1), 2), 4),
    OFFSET(装备词条列表!$A$1, SMALL(IF(装备词条列表!$A$2:$A$5000=AT64, ROW(装备词条列表!$A$2:$A$5000)-ROW(装备词条列表!$A$2)+1), 2), 4)*CHOOSE(MATCH($C$1,$AK$1:$AK$3,0),1,0.5,0)
   +OFFSET(装备词条列表!$A$1, SMALL(IF(装备词条列表!$A$2:$A$5000=AT64, ROW(装备词条列表!$A$2:$A$5000)-ROW(装备词条列表!$A$2)+1), 2), 5)*CHOOSE(MATCH($C$1,$AK$1:$AK$3,0),0,0.5,1))</f>
        <v>#N/A</v>
      </c>
      <c r="AY64" s="25" t="e">
        <f t="shared" ca="1" si="45"/>
        <v>#N/A</v>
      </c>
      <c r="AZ64" s="25" t="e">
        <f t="array" aca="1" ref="AZ64" ca="1">IF(OFFSET(装备词条列表!$A$1, SMALL(IF(装备词条列表!$A$2:$A$5000=AT64, ROW(装备词条列表!$A$2:$A$5000)-ROW(装备词条列表!$A$2)+1), 3), 5)="",
    OFFSET(装备词条列表!$A$1, SMALL(IF(装备词条列表!$A$2:$A$5000=AT64, ROW(装备词条列表!$A$2:$A$5000)-ROW(装备词条列表!$A$2)+1), 3), 4),
    OFFSET(装备词条列表!$A$1, SMALL(IF(装备词条列表!$A$2:$A$5000=AT64, ROW(装备词条列表!$A$2:$A$5000)-ROW(装备词条列表!$A$2)+1), 3), 4)*CHOOSE(MATCH($C$1,$AK$1:$AK$3,0),1,0.5,0)
   +OFFSET(装备词条列表!$A$1, SMALL(IF(装备词条列表!$A$2:$A$5000=AT64, ROW(装备词条列表!$A$2:$A$5000)-ROW(装备词条列表!$A$2)+1), 3), 5)*CHOOSE(MATCH($C$1,$AK$1:$AK$3,0),0,0.5,1))</f>
        <v>#N/A</v>
      </c>
      <c r="BA64" s="25" t="e">
        <f t="shared" ca="1" si="46"/>
        <v>#N/A</v>
      </c>
    </row>
    <row r="65" spans="2:53" s="3" customFormat="1" ht="14.5" thickBot="1">
      <c r="B65" s="36" t="str">
        <f>B55</f>
        <v>弓</v>
      </c>
      <c r="C65" s="104" t="s">
        <v>3659</v>
      </c>
      <c r="D65" s="124">
        <v>0</v>
      </c>
      <c r="E65" s="69"/>
      <c r="F65" s="100" t="e">
        <f t="shared" ca="1" si="47"/>
        <v>#N/A</v>
      </c>
      <c r="G65" s="218"/>
      <c r="H65" s="69"/>
      <c r="I65" s="69"/>
      <c r="J65" s="167" t="e">
        <f ca="1">INDEX(装备词条列表!$K$2:$K$4745,MATCH(AL65,装备词条列表!$A$2:$A$4745,0))</f>
        <v>#N/A</v>
      </c>
      <c r="L65" s="36" t="str">
        <f>L55</f>
        <v>单手剑</v>
      </c>
      <c r="M65" s="104" t="s">
        <v>3659</v>
      </c>
      <c r="N65" s="124">
        <v>0</v>
      </c>
      <c r="O65" s="69"/>
      <c r="P65" s="170" t="e">
        <f t="shared" ca="1" si="40"/>
        <v>#N/A</v>
      </c>
      <c r="Q65" s="69"/>
      <c r="R65" s="69"/>
      <c r="S65" s="69"/>
      <c r="T65" s="167" t="e">
        <f ca="1">INDEX(装备词条列表!$K$2:$K$4745,MATCH(AT65,装备词条列表!$A$2:$A$4745,0))</f>
        <v>#N/A</v>
      </c>
      <c r="AL65" s="25" t="e">
        <f t="array" aca="1" ref="AL65" ca="1">OFFSET(装备词条列表!$A$2, MATCH(1, (装备词条列表!$I$2:$I$5000=B65)*(装备词条列表!$J$2:$J$5000=C65)*(装备词条列表!$C$2:$C$5000=E65), 0)-1, 0)</f>
        <v>#N/A</v>
      </c>
      <c r="AM65" s="25" t="str">
        <f t="array" aca="1" ref="AM65" ca="1">OFFSET(装备词条列表!$C$2, MATCH(B65&amp;C65&amp;D65, 装备词条列表!$L$2:$L$5062, 0)-1, 0, COUNTIF(装备词条列表!$L$2:$L$5062, B65&amp;C65&amp;D65), 1)</f>
        <v>+(33–42)% 该装备攻击速度</v>
      </c>
      <c r="AN65" s="25" t="e">
        <f t="array" aca="1" ref="AN65" ca="1">IF(OFFSET(装备词条列表!$A$1, SMALL(IF(装备词条列表!$A$2:$A$5000=AL65, ROW(装备词条列表!$A$2:$A$5000)-ROW(装备词条列表!$A$2)+1), 1), 5)="",
    OFFSET(装备词条列表!$A$1, SMALL(IF(装备词条列表!$A$2:$A$5000=AL65, ROW(装备词条列表!$A$2:$A$5000)-ROW(装备词条列表!$A$2)+1), 1), 4),
    OFFSET(装备词条列表!$A$1, SMALL(IF(装备词条列表!$A$2:$A$5000=AL65, ROW(装备词条列表!$A$2:$A$5000)-ROW(装备词条列表!$A$2)+1), 1), 4)*CHOOSE(MATCH($C$1,$AK$1:$AK$3,0),1,0.5,0)
   +OFFSET(装备词条列表!$A$1, SMALL(IF(装备词条列表!$A$2:$A$5000=AL65, ROW(装备词条列表!$A$2:$A$5000)-ROW(装备词条列表!$A$2)+1), 1), 5)*CHOOSE(MATCH($C$1,$AK$1:$AK$3,0),0,0.5,1))</f>
        <v>#N/A</v>
      </c>
      <c r="AO65" s="25" t="e">
        <f t="shared" ca="1" si="41"/>
        <v>#N/A</v>
      </c>
      <c r="AP65" s="25" t="e">
        <f t="array" aca="1" ref="AP65" ca="1">IF(OFFSET(装备词条列表!$A$1, SMALL(IF(装备词条列表!$A$2:$A$5000=AL65, ROW(装备词条列表!$A$2:$A$5000)-ROW(装备词条列表!$A$2)+1), 2), 5)="",
    OFFSET(装备词条列表!$A$1, SMALL(IF(装备词条列表!$A$2:$A$5000=AL65, ROW(装备词条列表!$A$2:$A$5000)-ROW(装备词条列表!$A$2)+1), 2), 4),
    OFFSET(装备词条列表!$A$1, SMALL(IF(装备词条列表!$A$2:$A$5000=AL65, ROW(装备词条列表!$A$2:$A$5000)-ROW(装备词条列表!$A$2)+1), 2), 4)*CHOOSE(MATCH($C$1,$AK$1:$AK$3,0),1,0.5,0)
   +OFFSET(装备词条列表!$A$1, SMALL(IF(装备词条列表!$A$2:$A$5000=AL65, ROW(装备词条列表!$A$2:$A$5000)-ROW(装备词条列表!$A$2)+1), 2), 5)*CHOOSE(MATCH($C$1,$AK$1:$AK$3,0),0,0.5,1))</f>
        <v>#N/A</v>
      </c>
      <c r="AQ65" s="25" t="e">
        <f t="shared" ca="1" si="42"/>
        <v>#N/A</v>
      </c>
      <c r="AR65" s="25" t="e">
        <f t="array" aca="1" ref="AR65" ca="1">IF(OFFSET(装备词条列表!$A$1, SMALL(IF(装备词条列表!$A$2:$A$5000=AL65, ROW(装备词条列表!$A$2:$A$5000)-ROW(装备词条列表!$A$2)+1), 3), 5)="",
    OFFSET(装备词条列表!$A$1, SMALL(IF(装备词条列表!$A$2:$A$5000=AL65, ROW(装备词条列表!$A$2:$A$5000)-ROW(装备词条列表!$A$2)+1), 3), 4),
    OFFSET(装备词条列表!$A$1, SMALL(IF(装备词条列表!$A$2:$A$5000=AL65, ROW(装备词条列表!$A$2:$A$5000)-ROW(装备词条列表!$A$2)+1), 3), 4)*CHOOSE(MATCH($C$1,$AK$1:$AK$3,0),1,0.5,0)
   +OFFSET(装备词条列表!$A$1, SMALL(IF(装备词条列表!$A$2:$A$5000=AL65, ROW(装备词条列表!$A$2:$A$5000)-ROW(装备词条列表!$A$2)+1), 3), 5)*CHOOSE(MATCH($C$1,$AK$1:$AK$3,0),0,0.5,1))</f>
        <v>#N/A</v>
      </c>
      <c r="AS65" s="25" t="e">
        <f t="shared" ca="1" si="43"/>
        <v>#N/A</v>
      </c>
      <c r="AT65" s="25" t="e">
        <f t="array" aca="1" ref="AT65" ca="1">OFFSET(装备词条列表!$A$2, MATCH(1, (装备词条列表!$I$2:$I$5000=L65)*(装备词条列表!$J$2:$J$5000=M65)*(装备词条列表!$C$2:$C$5000=O65), 0)-1, 0)</f>
        <v>#N/A</v>
      </c>
      <c r="AU65" s="25" t="str">
        <f t="array" aca="1" ref="AU65" ca="1">OFFSET(装备词条列表!$C$2, MATCH(L65&amp;M65&amp;N65, 装备词条列表!$L$2:$L$5062, 0)-1, 0, COUNTIF(装备词条列表!$L$2:$L$5062, L65&amp;M65&amp;N65), 1)</f>
        <v>+(29–41)% 该装备攻击速度</v>
      </c>
      <c r="AV65" s="25" t="e">
        <f t="array" aca="1" ref="AV65" ca="1">IF(OFFSET(装备词条列表!$A$1, SMALL(IF(装备词条列表!$A$2:$A$5000=AT65, ROW(装备词条列表!$A$2:$A$5000)-ROW(装备词条列表!$A$2)+1), 1), 5)="",
    OFFSET(装备词条列表!$A$1, SMALL(IF(装备词条列表!$A$2:$A$5000=AT65, ROW(装备词条列表!$A$2:$A$5000)-ROW(装备词条列表!$A$2)+1), 1), 4),
    OFFSET(装备词条列表!$A$1, SMALL(IF(装备词条列表!$A$2:$A$5000=AT65, ROW(装备词条列表!$A$2:$A$5000)-ROW(装备词条列表!$A$2)+1), 1), 4)*CHOOSE(MATCH($C$1,$AK$1:$AK$3,0),1,0.5,0)
   +OFFSET(装备词条列表!$A$1, SMALL(IF(装备词条列表!$A$2:$A$5000=AT65, ROW(装备词条列表!$A$2:$A$5000)-ROW(装备词条列表!$A$2)+1), 1), 5)*CHOOSE(MATCH($C$1,$AK$1:$AK$3,0),0,0.5,1))</f>
        <v>#N/A</v>
      </c>
      <c r="AW65" s="25" t="e">
        <f t="shared" ca="1" si="44"/>
        <v>#N/A</v>
      </c>
      <c r="AX65" s="25" t="e">
        <f t="array" aca="1" ref="AX65" ca="1">IF(OFFSET(装备词条列表!$A$1, SMALL(IF(装备词条列表!$A$2:$A$5000=AT65, ROW(装备词条列表!$A$2:$A$5000)-ROW(装备词条列表!$A$2)+1), 2), 5)="",
    OFFSET(装备词条列表!$A$1, SMALL(IF(装备词条列表!$A$2:$A$5000=AT65, ROW(装备词条列表!$A$2:$A$5000)-ROW(装备词条列表!$A$2)+1), 2), 4),
    OFFSET(装备词条列表!$A$1, SMALL(IF(装备词条列表!$A$2:$A$5000=AT65, ROW(装备词条列表!$A$2:$A$5000)-ROW(装备词条列表!$A$2)+1), 2), 4)*CHOOSE(MATCH($C$1,$AK$1:$AK$3,0),1,0.5,0)
   +OFFSET(装备词条列表!$A$1, SMALL(IF(装备词条列表!$A$2:$A$5000=AT65, ROW(装备词条列表!$A$2:$A$5000)-ROW(装备词条列表!$A$2)+1), 2), 5)*CHOOSE(MATCH($C$1,$AK$1:$AK$3,0),0,0.5,1))</f>
        <v>#N/A</v>
      </c>
      <c r="AY65" s="25" t="e">
        <f t="shared" ca="1" si="45"/>
        <v>#N/A</v>
      </c>
      <c r="AZ65" s="25" t="e">
        <f t="array" aca="1" ref="AZ65" ca="1">IF(OFFSET(装备词条列表!$A$1, SMALL(IF(装备词条列表!$A$2:$A$5000=AT65, ROW(装备词条列表!$A$2:$A$5000)-ROW(装备词条列表!$A$2)+1), 3), 5)="",
    OFFSET(装备词条列表!$A$1, SMALL(IF(装备词条列表!$A$2:$A$5000=AT65, ROW(装备词条列表!$A$2:$A$5000)-ROW(装备词条列表!$A$2)+1), 3), 4),
    OFFSET(装备词条列表!$A$1, SMALL(IF(装备词条列表!$A$2:$A$5000=AT65, ROW(装备词条列表!$A$2:$A$5000)-ROW(装备词条列表!$A$2)+1), 3), 4)*CHOOSE(MATCH($C$1,$AK$1:$AK$3,0),1,0.5,0)
   +OFFSET(装备词条列表!$A$1, SMALL(IF(装备词条列表!$A$2:$A$5000=AT65, ROW(装备词条列表!$A$2:$A$5000)-ROW(装备词条列表!$A$2)+1), 3), 5)*CHOOSE(MATCH($C$1,$AK$1:$AK$3,0),0,0.5,1))</f>
        <v>#N/A</v>
      </c>
      <c r="BA65" s="25" t="e">
        <f t="shared" ca="1" si="46"/>
        <v>#N/A</v>
      </c>
    </row>
    <row r="66" spans="2:53" s="3" customFormat="1"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</sheetData>
  <sheetProtection algorithmName="SHA-512" hashValue="OkN3QQgc5FwfTgzJXXmfhlu9MEZ4e2hlXk+6Cz2Ubu5XgeylmbZyIlH0mI2tjS8Cc8i6PKv6PHsdO78pWtb5kg==" saltValue="cZEBNe47ck57TNfPC1hazA==" spinCount="100000" sheet="1" objects="1" scenarios="1"/>
  <phoneticPr fontId="1" type="noConversion"/>
  <dataValidations count="3">
    <dataValidation type="list" allowBlank="1" showInputMessage="1" showErrorMessage="1" sqref="C1">
      <formula1>"最小,平均,最大"</formula1>
    </dataValidation>
    <dataValidation type="list" allowBlank="1" showInputMessage="1" showErrorMessage="1" sqref="D56:D59 N43:N46 D4:D7 D17:D20 N30:N33 N17:N20 D43:D46 N56:N59 D30:D33 N4:N7">
      <formula1>"0,1,2"</formula1>
    </dataValidation>
    <dataValidation type="list" allowBlank="1" showInputMessage="1" showErrorMessage="1" sqref="D60:D65 N60:N65 N47:N52 D47:D52 D34:D39 N34:N39 N21:N26 D21:D26 D8:D13 N8:N13">
      <formula1>"0,1"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定义list!$AF$2:$AF$4</xm:f>
          </x14:formula1>
          <xm:sqref>B3</xm:sqref>
        </x14:dataValidation>
        <x14:dataValidation type="list" allowBlank="1" showInputMessage="1" showErrorMessage="1">
          <x14:formula1>
            <xm:f>定义list!$AF$36</xm:f>
          </x14:formula1>
          <xm:sqref>B16</xm:sqref>
        </x14:dataValidation>
        <x14:dataValidation type="list" allowBlank="1" showInputMessage="1" showErrorMessage="1">
          <x14:formula1>
            <xm:f>定义list!$AF$5:$AF$7</xm:f>
          </x14:formula1>
          <xm:sqref>L3</xm:sqref>
        </x14:dataValidation>
        <x14:dataValidation type="list" allowBlank="1" showInputMessage="1" showErrorMessage="1">
          <x14:formula1>
            <xm:f>定义list!$AF$8:$AF$10</xm:f>
          </x14:formula1>
          <xm:sqref>L16</xm:sqref>
        </x14:dataValidation>
        <x14:dataValidation type="list" allowBlank="1" showInputMessage="1" showErrorMessage="1">
          <x14:formula1>
            <xm:f>定义list!$AF$11:$AF$13</xm:f>
          </x14:formula1>
          <xm:sqref>L29</xm:sqref>
        </x14:dataValidation>
        <x14:dataValidation type="list" allowBlank="1" showInputMessage="1" showErrorMessage="1">
          <x14:formula1>
            <xm:f>定义list!$AF$37</xm:f>
          </x14:formula1>
          <xm:sqref>B29</xm:sqref>
        </x14:dataValidation>
        <x14:dataValidation type="list" allowBlank="1" showInputMessage="1" showErrorMessage="1">
          <x14:formula1>
            <xm:f>定义list!$AF$38:$AF$39</xm:f>
          </x14:formula1>
          <xm:sqref>B42 L42</xm:sqref>
        </x14:dataValidation>
        <x14:dataValidation type="list" allowBlank="1" showInputMessage="1" showErrorMessage="1">
          <x14:formula1>
            <xm:f>定义list!$AF$14:$AF$32</xm:f>
          </x14:formula1>
          <xm:sqref>B55</xm:sqref>
        </x14:dataValidation>
        <x14:dataValidation type="list" allowBlank="1" showInputMessage="1" showErrorMessage="1">
          <x14:formula1>
            <xm:f>定义list!$AF$23:$AF$35</xm:f>
          </x14:formula1>
          <xm:sqref>L55</xm:sqref>
        </x14:dataValidation>
        <x14:dataValidation type="list" allowBlank="1" showInputMessage="1" showErrorMessage="1">
          <x14:formula1>
            <xm:f>OFFSET(装备词条列表!$C$2, MATCH(B3&amp;C3&amp;D3, 装备词条列表!$L$2:$L$5062, 0)-1, 0, COUNTIF(装备词条列表!$L$2:$L$5062, B3&amp;C3&amp;D3), 1)</xm:f>
          </x14:formula1>
          <xm:sqref>E16:E19 E21:E26 O16:O19 O21:O26 E29:E32 E34:E39 O29:O32 O34:O39 O42:O45 O47:O52 O55:O58 O60:O65 E3:E6 E8:E13 E55:E58 E60:E65 E42:E45 E47:E52 O3:O6 O8:O13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</sheetPr>
  <dimension ref="A1:AN120"/>
  <sheetViews>
    <sheetView topLeftCell="B1" workbookViewId="0"/>
  </sheetViews>
  <sheetFormatPr defaultRowHeight="14"/>
  <cols>
    <col min="1" max="1" width="5" hidden="1" customWidth="1"/>
    <col min="2" max="2" width="29.1796875" customWidth="1"/>
    <col min="3" max="3" width="7" style="3" customWidth="1"/>
    <col min="4" max="4" width="3.54296875" style="3" customWidth="1"/>
    <col min="5" max="5" width="5" style="3" hidden="1" customWidth="1"/>
    <col min="6" max="6" width="29.1796875" style="3" customWidth="1"/>
    <col min="7" max="7" width="7" style="3" customWidth="1"/>
    <col min="8" max="8" width="3.90625" style="27" customWidth="1"/>
    <col min="9" max="9" width="5" style="27" hidden="1" customWidth="1"/>
    <col min="10" max="10" width="29.1796875" style="27" customWidth="1"/>
    <col min="11" max="11" width="7" style="27" customWidth="1"/>
    <col min="12" max="12" width="3.08984375" style="3" customWidth="1"/>
    <col min="13" max="13" width="5" style="3" hidden="1" customWidth="1"/>
    <col min="14" max="14" width="29.1796875" style="3" customWidth="1"/>
    <col min="15" max="15" width="7" style="3" customWidth="1"/>
    <col min="16" max="16" width="6.1796875" style="3" customWidth="1"/>
    <col min="17" max="17" width="4.6328125" style="3" customWidth="1"/>
    <col min="18" max="18" width="29.1796875" style="3" customWidth="1"/>
    <col min="19" max="20" width="6.1796875" style="3" customWidth="1"/>
    <col min="21" max="21" width="4.6328125" style="3" customWidth="1"/>
    <col min="22" max="22" width="29.1796875" style="3" customWidth="1"/>
    <col min="23" max="24" width="6.1796875" style="3" customWidth="1"/>
    <col min="25" max="25" width="4.6328125" style="3" customWidth="1"/>
    <col min="26" max="26" width="29.1796875" style="3" hidden="1" customWidth="1"/>
    <col min="27" max="27" width="6.1796875" style="3" hidden="1" customWidth="1"/>
    <col min="28" max="28" width="6.1796875" style="3" customWidth="1"/>
    <col min="29" max="29" width="4.6328125" style="3" customWidth="1"/>
    <col min="30" max="30" width="29.1796875" style="3" customWidth="1"/>
    <col min="31" max="32" width="6.1796875" style="3" customWidth="1"/>
    <col min="33" max="33" width="4.6328125" style="3" customWidth="1"/>
    <col min="34" max="34" width="29.1796875" style="3" customWidth="1"/>
    <col min="35" max="36" width="6.1796875" style="3" customWidth="1"/>
    <col min="37" max="37" width="4.6328125" style="3" customWidth="1"/>
    <col min="38" max="38" width="29.1796875" style="3" customWidth="1"/>
    <col min="39" max="40" width="6.1796875" style="3" customWidth="1"/>
  </cols>
  <sheetData>
    <row r="1" spans="1:26">
      <c r="A1" s="5"/>
      <c r="B1" s="82" t="s">
        <v>3602</v>
      </c>
      <c r="C1" s="162"/>
      <c r="D1" s="5"/>
      <c r="E1" s="5"/>
      <c r="F1" s="82" t="s">
        <v>3613</v>
      </c>
      <c r="G1" s="83"/>
      <c r="I1" s="5"/>
      <c r="J1" s="82" t="s">
        <v>3640</v>
      </c>
      <c r="K1" s="83"/>
      <c r="M1" s="5"/>
      <c r="N1" s="82" t="s">
        <v>3652</v>
      </c>
      <c r="O1" s="83"/>
    </row>
    <row r="2" spans="1:26">
      <c r="A2" s="27" t="s">
        <v>1394</v>
      </c>
      <c r="B2" s="27" t="s">
        <v>3610</v>
      </c>
      <c r="C2" s="27" t="s">
        <v>4656</v>
      </c>
      <c r="D2" s="27"/>
      <c r="E2" s="27" t="s">
        <v>1394</v>
      </c>
      <c r="F2" s="27" t="s">
        <v>3614</v>
      </c>
      <c r="G2" s="27" t="s">
        <v>3615</v>
      </c>
      <c r="I2" s="24" t="s">
        <v>3641</v>
      </c>
      <c r="J2" s="24" t="s">
        <v>3642</v>
      </c>
      <c r="K2" s="24" t="s">
        <v>3643</v>
      </c>
      <c r="M2" s="97" t="s">
        <v>3641</v>
      </c>
      <c r="N2" s="97" t="s">
        <v>3642</v>
      </c>
      <c r="O2" s="97" t="s">
        <v>3643</v>
      </c>
      <c r="Z2" s="3" t="s">
        <v>4890</v>
      </c>
    </row>
    <row r="3" spans="1:26" s="27" customFormat="1">
      <c r="A3" s="27" t="str">
        <f t="array" aca="1" ref="A3" ca="1">IFERROR(INDEX(装备词条列表!$A$2:$A$5062, SMALL(IF(COUNTIF(非传奇装备!$AL$3:$AL$13, 装备词条列表!$A$2:$A$5062), ROW(装备词条列表!$A$2:$A$5062)-ROW(装备词条列表!$A$2)+1), ROW()-2)), "")</f>
        <v/>
      </c>
      <c r="B3" s="27" t="str">
        <f t="array" aca="1" ref="B3" ca="1">IFERROR(INDEX(装备词条列表!$D$2:$D$5062, SMALL(IF(COUNTIF(非传奇装备!$AL$3:$AL$13, 装备词条列表!$A$2:$A$5062), ROW(装备词条列表!$A$2:$A$5062)-ROW(装备词条列表!$A$2)+1), ROW()-2)), "")</f>
        <v/>
      </c>
      <c r="C3" s="27" t="e">
        <f ca="1">INDEX(非传奇装备!$AN$3:$AS$13,MATCH(A3,非传奇装备!$AL$3:$AL$13,0),COUNTIF(A$3:A3,A3)*2)</f>
        <v>#N/A</v>
      </c>
      <c r="E3" s="27" t="str">
        <f t="array" aca="1" ref="E3" ca="1">IFERROR(INDEX(装备词条列表!$A$2:$A$5062, SMALL(IF(COUNTIF(非传奇装备!$AT$3:$AT$13, 装备词条列表!$A$2:$A$5062), ROW(装备词条列表!$A$2:$A$5062)-ROW(装备词条列表!$A$2)+1), ROW()-2)), "")</f>
        <v/>
      </c>
      <c r="F3" s="27" t="str">
        <f t="array" aca="1" ref="F3" ca="1">IFERROR(INDEX(装备词条列表!$D$2:$D$5062, SMALL(IF(COUNTIF(非传奇装备!$AT$3:$AT$13, 装备词条列表!$A$2:$A$5062), ROW(装备词条列表!$A$2:$A$5062)-ROW(装备词条列表!$A$2)+1), ROW()-2)), "")</f>
        <v/>
      </c>
      <c r="G3" s="27" t="e">
        <f ca="1">INDEX(非传奇装备!$AV$3:$BA$13,MATCH(E3,非传奇装备!$AT$3:$AT$13,0),COUNTIF(E$3:E3,E3)*2)</f>
        <v>#N/A</v>
      </c>
      <c r="I3" s="24" t="str">
        <f t="array" ref="I3">IFERROR(INDEX(追忆词条列表!$R$2:$R$100, SMALL(IF(COUNTIF('追忆，石板，魂烛'!$AA$4:$AA$29, 追忆词条列表!$R$2:$R$100), ROW(追忆词条列表!$R$2:$R$100)-ROW(追忆词条列表!$R$2)+1), ROW()-2)), "")</f>
        <v/>
      </c>
      <c r="J3" s="94" t="str">
        <f t="array" ref="J3">IFERROR(INDEX(追忆词条列表!$S$2:$S$100, SMALL(IF(COUNTIF('追忆，石板，魂烛'!$AA$4:$AA$29, 追忆词条列表!$R$2:$R$100), ROW(追忆词条列表!$R$2:$R$100)-ROW(追忆词条列表!$R$2)+1), ROW()-2)), "")</f>
        <v/>
      </c>
      <c r="K3" s="24">
        <f>SUMIF('追忆，石板，魂烛'!$AA$4:$AA$29,I3,'追忆，石板，魂烛'!$AD$4:$AD$29)</f>
        <v>0</v>
      </c>
      <c r="M3" s="27" t="str">
        <f t="array" ref="M3">IFERROR(INDEX(魂烛词条列表!$A$2:$A$501, SMALL(IF(COUNTIF('追忆，石板，魂烛'!$AA$34:$AA$48, 魂烛词条列表!$A$2:$A$501), ROW(魂烛词条列表!$A$2:$A$501)-ROW(魂烛词条列表!$A$2)+1), ROW()-2)), "")</f>
        <v/>
      </c>
      <c r="N3" s="27" t="str">
        <f t="array" ref="N3">IFERROR(INDEX(魂烛词条列表!$D$2:$D$501, SMALL(IF(COUNTIF('追忆，石板，魂烛'!$AA$34:$AA$48, 魂烛词条列表!$A$2:$A$501), ROW(魂烛词条列表!$A$2:$A$501)-ROW(魂烛词条列表!$A$2)+1), ROW()-2)), "")</f>
        <v/>
      </c>
      <c r="O3" s="27" t="str">
        <f t="array" ref="O3">IFERROR(
 (Z3=0)*SUMIF('追忆，石板，魂烛'!$AA$34:$AA$48,M3,'追忆，石板，魂烛'!$AD$34:$AD$48)
+(Z3=1)*(PRODUCT(IF('追忆，石板，魂烛'!$AA$34:$AA$48=M3,'追忆，石板，魂烛'!$AD$34:$AD$48+1))-1),"")</f>
        <v/>
      </c>
      <c r="Z3" s="3">
        <f>IFERROR(INDEX(词条统合定义列表!$E$2:$E$1000,MATCH(魂烛[[#This Row],[词条]],词条统合定义列表!$B$2:$B$1000,0)),0)</f>
        <v>0</v>
      </c>
    </row>
    <row r="4" spans="1:26" s="27" customFormat="1">
      <c r="A4" s="27" t="str">
        <f t="array" aca="1" ref="A4" ca="1">IFERROR(INDEX(装备词条列表!$A$2:$A$5062, SMALL(IF(COUNTIF(非传奇装备!$AL$3:$AL$13, 装备词条列表!$A$2:$A$5062), ROW(装备词条列表!$A$2:$A$5062)-ROW(装备词条列表!$A$2)+1), ROW()-2)), "")</f>
        <v/>
      </c>
      <c r="B4" s="27" t="str">
        <f t="array" aca="1" ref="B4" ca="1">IFERROR(INDEX(装备词条列表!$D$2:$D$5062, SMALL(IF(COUNTIF(非传奇装备!$AL$3:$AL$13, 装备词条列表!$A$2:$A$5062), ROW(装备词条列表!$A$2:$A$5062)-ROW(装备词条列表!$A$2)+1), ROW()-2)), "")</f>
        <v/>
      </c>
      <c r="C4" s="27" t="e">
        <f ca="1">INDEX(非传奇装备!$AN$3:$AS$13,MATCH(A4,非传奇装备!$AL$3:$AL$13,0),COUNTIF(A$3:A4,A4)*2)</f>
        <v>#N/A</v>
      </c>
      <c r="E4" s="27" t="str">
        <f t="array" aca="1" ref="E4" ca="1">IFERROR(INDEX(装备词条列表!$A$2:$A$5062, SMALL(IF(COUNTIF(非传奇装备!$AT$3:$AT$13, 装备词条列表!$A$2:$A$5062), ROW(装备词条列表!$A$2:$A$5062)-ROW(装备词条列表!$A$2)+1), ROW()-2)), "")</f>
        <v/>
      </c>
      <c r="F4" s="27" t="str">
        <f t="array" aca="1" ref="F4" ca="1">IFERROR(INDEX(装备词条列表!$D$2:$D$5062, SMALL(IF(COUNTIF(非传奇装备!$AT$3:$AT$13, 装备词条列表!$A$2:$A$5062), ROW(装备词条列表!$A$2:$A$5062)-ROW(装备词条列表!$A$2)+1), ROW()-2)), "")</f>
        <v/>
      </c>
      <c r="G4" s="27" t="e">
        <f ca="1">INDEX(非传奇装备!$AV$3:$BA$13,MATCH(E4,非传奇装备!$AT$3:$AT$13,0),COUNTIF(E$3:E4,E4)*2)</f>
        <v>#N/A</v>
      </c>
      <c r="I4" s="24" t="str">
        <f t="array" ref="I4">IFERROR(INDEX(追忆词条列表!$R$2:$R$100, SMALL(IF(COUNTIF('追忆，石板，魂烛'!$AA$4:$AA$29, 追忆词条列表!$R$2:$R$100), ROW(追忆词条列表!$R$2:$R$100)-ROW(追忆词条列表!$R$2)+1), ROW()-2)), "")</f>
        <v/>
      </c>
      <c r="J4" s="94" t="str">
        <f t="array" ref="J4">IFERROR(INDEX(追忆词条列表!$S$2:$S$100, SMALL(IF(COUNTIF('追忆，石板，魂烛'!$AA$4:$AA$29, 追忆词条列表!$R$2:$R$100), ROW(追忆词条列表!$R$2:$R$100)-ROW(追忆词条列表!$R$2)+1), ROW()-2)), "")</f>
        <v/>
      </c>
      <c r="K4" s="24">
        <f>SUMIF('追忆，石板，魂烛'!$AA$4:$AA$29,I4,'追忆，石板，魂烛'!$AD$4:$AD$29)</f>
        <v>0</v>
      </c>
      <c r="M4" s="27" t="str">
        <f t="array" ref="M4">IFERROR(INDEX(魂烛词条列表!$A$2:$A$501, SMALL(IF(COUNTIF('追忆，石板，魂烛'!$AA$34:$AA$48, 魂烛词条列表!$A$2:$A$501), ROW(魂烛词条列表!$A$2:$A$501)-ROW(魂烛词条列表!$A$2)+1), ROW()-2)), "")</f>
        <v/>
      </c>
      <c r="N4" s="27" t="str">
        <f t="array" ref="N4">IFERROR(INDEX(魂烛词条列表!$D$2:$D$501, SMALL(IF(COUNTIF('追忆，石板，魂烛'!$AA$34:$AA$48, 魂烛词条列表!$A$2:$A$501), ROW(魂烛词条列表!$A$2:$A$501)-ROW(魂烛词条列表!$A$2)+1), ROW()-2)), "")</f>
        <v/>
      </c>
      <c r="O4" s="27" t="str">
        <f t="array" ref="O4">IFERROR(
 (Z4=0)*SUMIF('追忆，石板，魂烛'!$AA$34:$AA$48,M4,'追忆，石板，魂烛'!$AD$34:$AD$48)
+(Z4=1)*(PRODUCT(IF('追忆，石板，魂烛'!$AA$34:$AA$48=M4,'追忆，石板，魂烛'!$AD$34:$AD$48+1))-1),"")</f>
        <v/>
      </c>
      <c r="Z4" s="3">
        <f>IFERROR(INDEX(词条统合定义列表!$E$2:$E$1000,MATCH(魂烛[[#This Row],[词条]],词条统合定义列表!$B$2:$B$1000,0)),0)</f>
        <v>0</v>
      </c>
    </row>
    <row r="5" spans="1:26" s="27" customFormat="1">
      <c r="A5" s="27" t="str">
        <f t="array" aca="1" ref="A5" ca="1">IFERROR(INDEX(装备词条列表!$A$2:$A$5062, SMALL(IF(COUNTIF(非传奇装备!$AL$3:$AL$13, 装备词条列表!$A$2:$A$5062), ROW(装备词条列表!$A$2:$A$5062)-ROW(装备词条列表!$A$2)+1), ROW()-2)), "")</f>
        <v/>
      </c>
      <c r="B5" s="27" t="str">
        <f t="array" aca="1" ref="B5" ca="1">IFERROR(INDEX(装备词条列表!$D$2:$D$5062, SMALL(IF(COUNTIF(非传奇装备!$AL$3:$AL$13, 装备词条列表!$A$2:$A$5062), ROW(装备词条列表!$A$2:$A$5062)-ROW(装备词条列表!$A$2)+1), ROW()-2)), "")</f>
        <v/>
      </c>
      <c r="C5" s="27" t="e">
        <f ca="1">INDEX(非传奇装备!$AN$3:$AS$13,MATCH(A5,非传奇装备!$AL$3:$AL$13,0),COUNTIF(A$3:A5,A5)*2)</f>
        <v>#N/A</v>
      </c>
      <c r="E5" s="27" t="str">
        <f t="array" aca="1" ref="E5" ca="1">IFERROR(INDEX(装备词条列表!$A$2:$A$5062, SMALL(IF(COUNTIF(非传奇装备!$AT$3:$AT$13, 装备词条列表!$A$2:$A$5062), ROW(装备词条列表!$A$2:$A$5062)-ROW(装备词条列表!$A$2)+1), ROW()-2)), "")</f>
        <v/>
      </c>
      <c r="F5" s="27" t="str">
        <f t="array" aca="1" ref="F5" ca="1">IFERROR(INDEX(装备词条列表!$D$2:$D$5062, SMALL(IF(COUNTIF(非传奇装备!$AT$3:$AT$13, 装备词条列表!$A$2:$A$5062), ROW(装备词条列表!$A$2:$A$5062)-ROW(装备词条列表!$A$2)+1), ROW()-2)), "")</f>
        <v/>
      </c>
      <c r="G5" s="27" t="e">
        <f ca="1">INDEX(非传奇装备!$AV$3:$BA$13,MATCH(E5,非传奇装备!$AT$3:$AT$13,0),COUNTIF(E$3:E5,E5)*2)</f>
        <v>#N/A</v>
      </c>
      <c r="I5" s="24" t="str">
        <f t="array" ref="I5">IFERROR(INDEX(追忆词条列表!$R$2:$R$100, SMALL(IF(COUNTIF('追忆，石板，魂烛'!$AA$4:$AA$29, 追忆词条列表!$R$2:$R$100), ROW(追忆词条列表!$R$2:$R$100)-ROW(追忆词条列表!$R$2)+1), ROW()-2)), "")</f>
        <v/>
      </c>
      <c r="J5" s="94" t="str">
        <f t="array" ref="J5">IFERROR(INDEX(追忆词条列表!$S$2:$S$100, SMALL(IF(COUNTIF('追忆，石板，魂烛'!$AA$4:$AA$29, 追忆词条列表!$R$2:$R$100), ROW(追忆词条列表!$R$2:$R$100)-ROW(追忆词条列表!$R$2)+1), ROW()-2)), "")</f>
        <v/>
      </c>
      <c r="K5" s="24">
        <f>SUMIF('追忆，石板，魂烛'!$AA$4:$AA$29,I5,'追忆，石板，魂烛'!$AD$4:$AD$29)</f>
        <v>0</v>
      </c>
      <c r="M5" s="27" t="str">
        <f t="array" ref="M5">IFERROR(INDEX(魂烛词条列表!$A$2:$A$501, SMALL(IF(COUNTIF('追忆，石板，魂烛'!$AA$34:$AA$48, 魂烛词条列表!$A$2:$A$501), ROW(魂烛词条列表!$A$2:$A$501)-ROW(魂烛词条列表!$A$2)+1), ROW()-2)), "")</f>
        <v/>
      </c>
      <c r="N5" s="27" t="str">
        <f t="array" ref="N5">IFERROR(INDEX(魂烛词条列表!$D$2:$D$501, SMALL(IF(COUNTIF('追忆，石板，魂烛'!$AA$34:$AA$48, 魂烛词条列表!$A$2:$A$501), ROW(魂烛词条列表!$A$2:$A$501)-ROW(魂烛词条列表!$A$2)+1), ROW()-2)), "")</f>
        <v/>
      </c>
      <c r="O5" s="27" t="str">
        <f t="array" ref="O5">IFERROR(
 (Z5=0)*SUMIF('追忆，石板，魂烛'!$AA$34:$AA$48,M5,'追忆，石板，魂烛'!$AD$34:$AD$48)
+(Z5=1)*(PRODUCT(IF('追忆，石板，魂烛'!$AA$34:$AA$48=M5,'追忆，石板，魂烛'!$AD$34:$AD$48+1))-1),"")</f>
        <v/>
      </c>
      <c r="Z5" s="3">
        <f>IFERROR(INDEX(词条统合定义列表!$E$2:$E$1000,MATCH(魂烛[[#This Row],[词条]],词条统合定义列表!$B$2:$B$1000,0)),0)</f>
        <v>0</v>
      </c>
    </row>
    <row r="6" spans="1:26" s="27" customFormat="1">
      <c r="A6" s="27" t="str">
        <f t="array" aca="1" ref="A6" ca="1">IFERROR(INDEX(装备词条列表!$A$2:$A$5062, SMALL(IF(COUNTIF(非传奇装备!$AL$3:$AL$13, 装备词条列表!$A$2:$A$5062), ROW(装备词条列表!$A$2:$A$5062)-ROW(装备词条列表!$A$2)+1), ROW()-2)), "")</f>
        <v/>
      </c>
      <c r="B6" s="27" t="str">
        <f t="array" aca="1" ref="B6" ca="1">IFERROR(INDEX(装备词条列表!$D$2:$D$5062, SMALL(IF(COUNTIF(非传奇装备!$AL$3:$AL$13, 装备词条列表!$A$2:$A$5062), ROW(装备词条列表!$A$2:$A$5062)-ROW(装备词条列表!$A$2)+1), ROW()-2)), "")</f>
        <v/>
      </c>
      <c r="C6" s="27" t="e">
        <f ca="1">INDEX(非传奇装备!$AN$3:$AS$13,MATCH(A6,非传奇装备!$AL$3:$AL$13,0),COUNTIF(A$3:A6,A6)*2)</f>
        <v>#N/A</v>
      </c>
      <c r="E6" s="27" t="str">
        <f t="array" aca="1" ref="E6" ca="1">IFERROR(INDEX(装备词条列表!$A$2:$A$5062, SMALL(IF(COUNTIF(非传奇装备!$AT$3:$AT$13, 装备词条列表!$A$2:$A$5062), ROW(装备词条列表!$A$2:$A$5062)-ROW(装备词条列表!$A$2)+1), ROW()-2)), "")</f>
        <v/>
      </c>
      <c r="F6" s="27" t="str">
        <f t="array" aca="1" ref="F6" ca="1">IFERROR(INDEX(装备词条列表!$D$2:$D$5062, SMALL(IF(COUNTIF(非传奇装备!$AT$3:$AT$13, 装备词条列表!$A$2:$A$5062), ROW(装备词条列表!$A$2:$A$5062)-ROW(装备词条列表!$A$2)+1), ROW()-2)), "")</f>
        <v/>
      </c>
      <c r="G6" s="27" t="e">
        <f ca="1">INDEX(非传奇装备!$AV$3:$BA$13,MATCH(E6,非传奇装备!$AT$3:$AT$13,0),COUNTIF(E$3:E6,E6)*2)</f>
        <v>#N/A</v>
      </c>
      <c r="I6" s="24" t="str">
        <f t="array" ref="I6">IFERROR(INDEX(追忆词条列表!$R$2:$R$100, SMALL(IF(COUNTIF('追忆，石板，魂烛'!$AA$4:$AA$29, 追忆词条列表!$R$2:$R$100), ROW(追忆词条列表!$R$2:$R$100)-ROW(追忆词条列表!$R$2)+1), ROW()-2)), "")</f>
        <v/>
      </c>
      <c r="J6" s="94" t="str">
        <f t="array" ref="J6">IFERROR(INDEX(追忆词条列表!$S$2:$S$100, SMALL(IF(COUNTIF('追忆，石板，魂烛'!$AA$4:$AA$29, 追忆词条列表!$R$2:$R$100), ROW(追忆词条列表!$R$2:$R$100)-ROW(追忆词条列表!$R$2)+1), ROW()-2)), "")</f>
        <v/>
      </c>
      <c r="K6" s="24">
        <f>SUMIF('追忆，石板，魂烛'!$AA$4:$AA$29,I6,'追忆，石板，魂烛'!$AD$4:$AD$29)</f>
        <v>0</v>
      </c>
      <c r="M6" s="27" t="str">
        <f t="array" ref="M6">IFERROR(INDEX(魂烛词条列表!$A$2:$A$501, SMALL(IF(COUNTIF('追忆，石板，魂烛'!$AA$34:$AA$48, 魂烛词条列表!$A$2:$A$501), ROW(魂烛词条列表!$A$2:$A$501)-ROW(魂烛词条列表!$A$2)+1), ROW()-2)), "")</f>
        <v/>
      </c>
      <c r="N6" s="27" t="str">
        <f t="array" ref="N6">IFERROR(INDEX(魂烛词条列表!$D$2:$D$501, SMALL(IF(COUNTIF('追忆，石板，魂烛'!$AA$34:$AA$48, 魂烛词条列表!$A$2:$A$501), ROW(魂烛词条列表!$A$2:$A$501)-ROW(魂烛词条列表!$A$2)+1), ROW()-2)), "")</f>
        <v/>
      </c>
      <c r="O6" s="27" t="str">
        <f t="array" ref="O6">IFERROR(
 (Z6=0)*SUMIF('追忆，石板，魂烛'!$AA$34:$AA$48,M6,'追忆，石板，魂烛'!$AD$34:$AD$48)
+(Z6=1)*(PRODUCT(IF('追忆，石板，魂烛'!$AA$34:$AA$48=M6,'追忆，石板，魂烛'!$AD$34:$AD$48+1))-1),"")</f>
        <v/>
      </c>
      <c r="Z6" s="3">
        <f>IFERROR(INDEX(词条统合定义列表!$E$2:$E$1000,MATCH(魂烛[[#This Row],[词条]],词条统合定义列表!$B$2:$B$1000,0)),0)</f>
        <v>0</v>
      </c>
    </row>
    <row r="7" spans="1:26" s="27" customFormat="1">
      <c r="A7" s="27" t="str">
        <f t="array" aca="1" ref="A7" ca="1">IFERROR(INDEX(装备词条列表!$A$2:$A$5062, SMALL(IF(COUNTIF(非传奇装备!$AL$3:$AL$13, 装备词条列表!$A$2:$A$5062), ROW(装备词条列表!$A$2:$A$5062)-ROW(装备词条列表!$A$2)+1), ROW()-2)), "")</f>
        <v/>
      </c>
      <c r="B7" s="27" t="str">
        <f t="array" aca="1" ref="B7" ca="1">IFERROR(INDEX(装备词条列表!$D$2:$D$5062, SMALL(IF(COUNTIF(非传奇装备!$AL$3:$AL$13, 装备词条列表!$A$2:$A$5062), ROW(装备词条列表!$A$2:$A$5062)-ROW(装备词条列表!$A$2)+1), ROW()-2)), "")</f>
        <v/>
      </c>
      <c r="C7" s="27" t="e">
        <f ca="1">INDEX(非传奇装备!$AN$3:$AS$13,MATCH(A7,非传奇装备!$AL$3:$AL$13,0),COUNTIF(A$3:A7,A7)*2)</f>
        <v>#N/A</v>
      </c>
      <c r="E7" s="27" t="str">
        <f t="array" aca="1" ref="E7" ca="1">IFERROR(INDEX(装备词条列表!$A$2:$A$5062, SMALL(IF(COUNTIF(非传奇装备!$AT$3:$AT$13, 装备词条列表!$A$2:$A$5062), ROW(装备词条列表!$A$2:$A$5062)-ROW(装备词条列表!$A$2)+1), ROW()-2)), "")</f>
        <v/>
      </c>
      <c r="F7" s="27" t="str">
        <f t="array" aca="1" ref="F7" ca="1">IFERROR(INDEX(装备词条列表!$D$2:$D$5062, SMALL(IF(COUNTIF(非传奇装备!$AT$3:$AT$13, 装备词条列表!$A$2:$A$5062), ROW(装备词条列表!$A$2:$A$5062)-ROW(装备词条列表!$A$2)+1), ROW()-2)), "")</f>
        <v/>
      </c>
      <c r="G7" s="27" t="e">
        <f ca="1">INDEX(非传奇装备!$AV$3:$BA$13,MATCH(E7,非传奇装备!$AT$3:$AT$13,0),COUNTIF(E$3:E7,E7)*2)</f>
        <v>#N/A</v>
      </c>
      <c r="I7" s="24" t="str">
        <f t="array" ref="I7">IFERROR(INDEX(追忆词条列表!$R$2:$R$100, SMALL(IF(COUNTIF('追忆，石板，魂烛'!$AA$4:$AA$29, 追忆词条列表!$R$2:$R$100), ROW(追忆词条列表!$R$2:$R$100)-ROW(追忆词条列表!$R$2)+1), ROW()-2)), "")</f>
        <v/>
      </c>
      <c r="J7" s="94" t="str">
        <f t="array" ref="J7">IFERROR(INDEX(追忆词条列表!$S$2:$S$100, SMALL(IF(COUNTIF('追忆，石板，魂烛'!$AA$4:$AA$29, 追忆词条列表!$R$2:$R$100), ROW(追忆词条列表!$R$2:$R$100)-ROW(追忆词条列表!$R$2)+1), ROW()-2)), "")</f>
        <v/>
      </c>
      <c r="K7" s="24">
        <f>SUMIF('追忆，石板，魂烛'!$AA$4:$AA$29,I7,'追忆，石板，魂烛'!$AD$4:$AD$29)</f>
        <v>0</v>
      </c>
      <c r="M7" s="27" t="str">
        <f t="array" ref="M7">IFERROR(INDEX(魂烛词条列表!$A$2:$A$501, SMALL(IF(COUNTIF('追忆，石板，魂烛'!$AA$34:$AA$48, 魂烛词条列表!$A$2:$A$501), ROW(魂烛词条列表!$A$2:$A$501)-ROW(魂烛词条列表!$A$2)+1), ROW()-2)), "")</f>
        <v/>
      </c>
      <c r="N7" s="27" t="str">
        <f t="array" ref="N7">IFERROR(INDEX(魂烛词条列表!$D$2:$D$501, SMALL(IF(COUNTIF('追忆，石板，魂烛'!$AA$34:$AA$48, 魂烛词条列表!$A$2:$A$501), ROW(魂烛词条列表!$A$2:$A$501)-ROW(魂烛词条列表!$A$2)+1), ROW()-2)), "")</f>
        <v/>
      </c>
      <c r="O7" s="27" t="str">
        <f t="array" ref="O7">IFERROR(
 (Z7=0)*SUMIF('追忆，石板，魂烛'!$AA$34:$AA$48,M7,'追忆，石板，魂烛'!$AD$34:$AD$48)
+(Z7=1)*(PRODUCT(IF('追忆，石板，魂烛'!$AA$34:$AA$48=M7,'追忆，石板，魂烛'!$AD$34:$AD$48+1))-1),"")</f>
        <v/>
      </c>
      <c r="Z7" s="3">
        <f>IFERROR(INDEX(词条统合定义列表!$E$2:$E$1000,MATCH(魂烛[[#This Row],[词条]],词条统合定义列表!$B$2:$B$1000,0)),0)</f>
        <v>0</v>
      </c>
    </row>
    <row r="8" spans="1:26" s="27" customFormat="1">
      <c r="A8" s="27" t="str">
        <f t="array" aca="1" ref="A8" ca="1">IFERROR(INDEX(装备词条列表!$A$2:$A$5062, SMALL(IF(COUNTIF(非传奇装备!$AL$3:$AL$13, 装备词条列表!$A$2:$A$5062), ROW(装备词条列表!$A$2:$A$5062)-ROW(装备词条列表!$A$2)+1), ROW()-2)), "")</f>
        <v/>
      </c>
      <c r="B8" s="27" t="str">
        <f t="array" aca="1" ref="B8" ca="1">IFERROR(INDEX(装备词条列表!$D$2:$D$5062, SMALL(IF(COUNTIF(非传奇装备!$AL$3:$AL$13, 装备词条列表!$A$2:$A$5062), ROW(装备词条列表!$A$2:$A$5062)-ROW(装备词条列表!$A$2)+1), ROW()-2)), "")</f>
        <v/>
      </c>
      <c r="C8" s="27" t="e">
        <f ca="1">INDEX(非传奇装备!$AN$3:$AS$13,MATCH(A8,非传奇装备!$AL$3:$AL$13,0),COUNTIF(A$3:A8,A8)*2)</f>
        <v>#N/A</v>
      </c>
      <c r="E8" s="27" t="str">
        <f t="array" aca="1" ref="E8" ca="1">IFERROR(INDEX(装备词条列表!$A$2:$A$5062, SMALL(IF(COUNTIF(非传奇装备!$AT$3:$AT$13, 装备词条列表!$A$2:$A$5062), ROW(装备词条列表!$A$2:$A$5062)-ROW(装备词条列表!$A$2)+1), ROW()-2)), "")</f>
        <v/>
      </c>
      <c r="F8" s="27" t="str">
        <f t="array" aca="1" ref="F8" ca="1">IFERROR(INDEX(装备词条列表!$D$2:$D$5062, SMALL(IF(COUNTIF(非传奇装备!$AT$3:$AT$13, 装备词条列表!$A$2:$A$5062), ROW(装备词条列表!$A$2:$A$5062)-ROW(装备词条列表!$A$2)+1), ROW()-2)), "")</f>
        <v/>
      </c>
      <c r="G8" s="27" t="e">
        <f ca="1">INDEX(非传奇装备!$AV$3:$BA$13,MATCH(E8,非传奇装备!$AT$3:$AT$13,0),COUNTIF(E$3:E8,E8)*2)</f>
        <v>#N/A</v>
      </c>
      <c r="I8" s="24" t="str">
        <f t="array" ref="I8">IFERROR(INDEX(追忆词条列表!$R$2:$R$100, SMALL(IF(COUNTIF('追忆，石板，魂烛'!$AA$4:$AA$29, 追忆词条列表!$R$2:$R$100), ROW(追忆词条列表!$R$2:$R$100)-ROW(追忆词条列表!$R$2)+1), ROW()-2)), "")</f>
        <v/>
      </c>
      <c r="J8" s="94" t="str">
        <f t="array" ref="J8">IFERROR(INDEX(追忆词条列表!$S$2:$S$100, SMALL(IF(COUNTIF('追忆，石板，魂烛'!$AA$4:$AA$29, 追忆词条列表!$R$2:$R$100), ROW(追忆词条列表!$R$2:$R$100)-ROW(追忆词条列表!$R$2)+1), ROW()-2)), "")</f>
        <v/>
      </c>
      <c r="K8" s="24">
        <f>SUMIF('追忆，石板，魂烛'!$AA$4:$AA$29,I8,'追忆，石板，魂烛'!$AD$4:$AD$29)</f>
        <v>0</v>
      </c>
      <c r="M8" s="27" t="str">
        <f t="array" ref="M8">IFERROR(INDEX(魂烛词条列表!$A$2:$A$501, SMALL(IF(COUNTIF('追忆，石板，魂烛'!$AA$34:$AA$48, 魂烛词条列表!$A$2:$A$501), ROW(魂烛词条列表!$A$2:$A$501)-ROW(魂烛词条列表!$A$2)+1), ROW()-2)), "")</f>
        <v/>
      </c>
      <c r="N8" s="27" t="str">
        <f t="array" ref="N8">IFERROR(INDEX(魂烛词条列表!$D$2:$D$501, SMALL(IF(COUNTIF('追忆，石板，魂烛'!$AA$34:$AA$48, 魂烛词条列表!$A$2:$A$501), ROW(魂烛词条列表!$A$2:$A$501)-ROW(魂烛词条列表!$A$2)+1), ROW()-2)), "")</f>
        <v/>
      </c>
      <c r="O8" s="27" t="str">
        <f t="array" ref="O8">IFERROR(
 (Z8=0)*SUMIF('追忆，石板，魂烛'!$AA$34:$AA$48,M8,'追忆，石板，魂烛'!$AD$34:$AD$48)
+(Z8=1)*(PRODUCT(IF('追忆，石板，魂烛'!$AA$34:$AA$48=M8,'追忆，石板，魂烛'!$AD$34:$AD$48+1))-1),"")</f>
        <v/>
      </c>
      <c r="Z8" s="3">
        <f>IFERROR(INDEX(词条统合定义列表!$E$2:$E$1000,MATCH(魂烛[[#This Row],[词条]],词条统合定义列表!$B$2:$B$1000,0)),0)</f>
        <v>0</v>
      </c>
    </row>
    <row r="9" spans="1:26" s="27" customFormat="1">
      <c r="A9" s="27" t="str">
        <f t="array" aca="1" ref="A9" ca="1">IFERROR(INDEX(装备词条列表!$A$2:$A$5062, SMALL(IF(COUNTIF(非传奇装备!$AL$3:$AL$13, 装备词条列表!$A$2:$A$5062), ROW(装备词条列表!$A$2:$A$5062)-ROW(装备词条列表!$A$2)+1), ROW()-2)), "")</f>
        <v/>
      </c>
      <c r="B9" s="27" t="str">
        <f t="array" aca="1" ref="B9" ca="1">IFERROR(INDEX(装备词条列表!$D$2:$D$5062, SMALL(IF(COUNTIF(非传奇装备!$AL$3:$AL$13, 装备词条列表!$A$2:$A$5062), ROW(装备词条列表!$A$2:$A$5062)-ROW(装备词条列表!$A$2)+1), ROW()-2)), "")</f>
        <v/>
      </c>
      <c r="C9" s="27" t="e">
        <f ca="1">INDEX(非传奇装备!$AN$3:$AS$13,MATCH(A9,非传奇装备!$AL$3:$AL$13,0),COUNTIF(A$3:A9,A9)*2)</f>
        <v>#N/A</v>
      </c>
      <c r="E9" s="27" t="str">
        <f t="array" aca="1" ref="E9" ca="1">IFERROR(INDEX(装备词条列表!$A$2:$A$5062, SMALL(IF(COUNTIF(非传奇装备!$AT$3:$AT$13, 装备词条列表!$A$2:$A$5062), ROW(装备词条列表!$A$2:$A$5062)-ROW(装备词条列表!$A$2)+1), ROW()-2)), "")</f>
        <v/>
      </c>
      <c r="F9" s="27" t="str">
        <f t="array" aca="1" ref="F9" ca="1">IFERROR(INDEX(装备词条列表!$D$2:$D$5062, SMALL(IF(COUNTIF(非传奇装备!$AT$3:$AT$13, 装备词条列表!$A$2:$A$5062), ROW(装备词条列表!$A$2:$A$5062)-ROW(装备词条列表!$A$2)+1), ROW()-2)), "")</f>
        <v/>
      </c>
      <c r="G9" s="27" t="e">
        <f ca="1">INDEX(非传奇装备!$AV$3:$BA$13,MATCH(E9,非传奇装备!$AT$3:$AT$13,0),COUNTIF(E$3:E9,E9)*2)</f>
        <v>#N/A</v>
      </c>
      <c r="I9" s="24" t="str">
        <f t="array" ref="I9">IFERROR(INDEX(追忆词条列表!$R$2:$R$100, SMALL(IF(COUNTIF('追忆，石板，魂烛'!$AA$4:$AA$29, 追忆词条列表!$R$2:$R$100), ROW(追忆词条列表!$R$2:$R$100)-ROW(追忆词条列表!$R$2)+1), ROW()-2)), "")</f>
        <v/>
      </c>
      <c r="J9" s="94" t="str">
        <f t="array" ref="J9">IFERROR(INDEX(追忆词条列表!$S$2:$S$100, SMALL(IF(COUNTIF('追忆，石板，魂烛'!$AA$4:$AA$29, 追忆词条列表!$R$2:$R$100), ROW(追忆词条列表!$R$2:$R$100)-ROW(追忆词条列表!$R$2)+1), ROW()-2)), "")</f>
        <v/>
      </c>
      <c r="K9" s="24">
        <f>SUMIF('追忆，石板，魂烛'!$AA$4:$AA$29,I9,'追忆，石板，魂烛'!$AD$4:$AD$29)</f>
        <v>0</v>
      </c>
      <c r="M9" s="27" t="str">
        <f t="array" ref="M9">IFERROR(INDEX(魂烛词条列表!$A$2:$A$501, SMALL(IF(COUNTIF('追忆，石板，魂烛'!$AA$34:$AA$48, 魂烛词条列表!$A$2:$A$501), ROW(魂烛词条列表!$A$2:$A$501)-ROW(魂烛词条列表!$A$2)+1), ROW()-2)), "")</f>
        <v/>
      </c>
      <c r="N9" s="27" t="str">
        <f t="array" ref="N9">IFERROR(INDEX(魂烛词条列表!$D$2:$D$501, SMALL(IF(COUNTIF('追忆，石板，魂烛'!$AA$34:$AA$48, 魂烛词条列表!$A$2:$A$501), ROW(魂烛词条列表!$A$2:$A$501)-ROW(魂烛词条列表!$A$2)+1), ROW()-2)), "")</f>
        <v/>
      </c>
      <c r="O9" s="27" t="str">
        <f t="array" ref="O9">IFERROR(
 (Z9=0)*SUMIF('追忆，石板，魂烛'!$AA$34:$AA$48,M9,'追忆，石板，魂烛'!$AD$34:$AD$48)
+(Z9=1)*(PRODUCT(IF('追忆，石板，魂烛'!$AA$34:$AA$48=M9,'追忆，石板，魂烛'!$AD$34:$AD$48+1))-1),"")</f>
        <v/>
      </c>
      <c r="Z9" s="3">
        <f>IFERROR(INDEX(词条统合定义列表!$E$2:$E$1000,MATCH(魂烛[[#This Row],[词条]],词条统合定义列表!$B$2:$B$1000,0)),0)</f>
        <v>0</v>
      </c>
    </row>
    <row r="10" spans="1:26" s="27" customFormat="1">
      <c r="A10" s="27" t="str">
        <f t="array" aca="1" ref="A10" ca="1">IFERROR(INDEX(装备词条列表!$A$2:$A$5062, SMALL(IF(COUNTIF(非传奇装备!$AL$3:$AL$13, 装备词条列表!$A$2:$A$5062), ROW(装备词条列表!$A$2:$A$5062)-ROW(装备词条列表!$A$2)+1), ROW()-2)), "")</f>
        <v/>
      </c>
      <c r="B10" s="27" t="str">
        <f t="array" aca="1" ref="B10" ca="1">IFERROR(INDEX(装备词条列表!$D$2:$D$5062, SMALL(IF(COUNTIF(非传奇装备!$AL$3:$AL$13, 装备词条列表!$A$2:$A$5062), ROW(装备词条列表!$A$2:$A$5062)-ROW(装备词条列表!$A$2)+1), ROW()-2)), "")</f>
        <v/>
      </c>
      <c r="C10" s="27" t="e">
        <f ca="1">INDEX(非传奇装备!$AN$3:$AS$13,MATCH(A10,非传奇装备!$AL$3:$AL$13,0),COUNTIF(A$3:A10,A10)*2)</f>
        <v>#N/A</v>
      </c>
      <c r="E10" s="27" t="str">
        <f t="array" aca="1" ref="E10" ca="1">IFERROR(INDEX(装备词条列表!$A$2:$A$5062, SMALL(IF(COUNTIF(非传奇装备!$AT$3:$AT$13, 装备词条列表!$A$2:$A$5062), ROW(装备词条列表!$A$2:$A$5062)-ROW(装备词条列表!$A$2)+1), ROW()-2)), "")</f>
        <v/>
      </c>
      <c r="F10" s="27" t="str">
        <f t="array" aca="1" ref="F10" ca="1">IFERROR(INDEX(装备词条列表!$D$2:$D$5062, SMALL(IF(COUNTIF(非传奇装备!$AT$3:$AT$13, 装备词条列表!$A$2:$A$5062), ROW(装备词条列表!$A$2:$A$5062)-ROW(装备词条列表!$A$2)+1), ROW()-2)), "")</f>
        <v/>
      </c>
      <c r="G10" s="27" t="e">
        <f ca="1">INDEX(非传奇装备!$AV$3:$BA$13,MATCH(E10,非传奇装备!$AT$3:$AT$13,0),COUNTIF(E$3:E10,E10)*2)</f>
        <v>#N/A</v>
      </c>
      <c r="I10" s="24" t="str">
        <f t="array" ref="I10">IFERROR(INDEX(追忆词条列表!$R$2:$R$100, SMALL(IF(COUNTIF('追忆，石板，魂烛'!$AA$4:$AA$29, 追忆词条列表!$R$2:$R$100), ROW(追忆词条列表!$R$2:$R$100)-ROW(追忆词条列表!$R$2)+1), ROW()-2)), "")</f>
        <v/>
      </c>
      <c r="J10" s="94" t="str">
        <f t="array" ref="J10">IFERROR(INDEX(追忆词条列表!$S$2:$S$100, SMALL(IF(COUNTIF('追忆，石板，魂烛'!$AA$4:$AA$29, 追忆词条列表!$R$2:$R$100), ROW(追忆词条列表!$R$2:$R$100)-ROW(追忆词条列表!$R$2)+1), ROW()-2)), "")</f>
        <v/>
      </c>
      <c r="K10" s="24">
        <f>SUMIF('追忆，石板，魂烛'!$AA$4:$AA$29,I10,'追忆，石板，魂烛'!$AD$4:$AD$29)</f>
        <v>0</v>
      </c>
      <c r="M10" s="27" t="str">
        <f t="array" ref="M10">IFERROR(INDEX(魂烛词条列表!$A$2:$A$501, SMALL(IF(COUNTIF('追忆，石板，魂烛'!$AA$34:$AA$48, 魂烛词条列表!$A$2:$A$501), ROW(魂烛词条列表!$A$2:$A$501)-ROW(魂烛词条列表!$A$2)+1), ROW()-2)), "")</f>
        <v/>
      </c>
      <c r="N10" s="27" t="str">
        <f t="array" ref="N10">IFERROR(INDEX(魂烛词条列表!$D$2:$D$501, SMALL(IF(COUNTIF('追忆，石板，魂烛'!$AA$34:$AA$48, 魂烛词条列表!$A$2:$A$501), ROW(魂烛词条列表!$A$2:$A$501)-ROW(魂烛词条列表!$A$2)+1), ROW()-2)), "")</f>
        <v/>
      </c>
      <c r="O10" s="27" t="str">
        <f t="array" ref="O10">IFERROR(
 (Z10=0)*SUMIF('追忆，石板，魂烛'!$AA$34:$AA$48,M10,'追忆，石板，魂烛'!$AD$34:$AD$48)
+(Z10=1)*(PRODUCT(IF('追忆，石板，魂烛'!$AA$34:$AA$48=M10,'追忆，石板，魂烛'!$AD$34:$AD$48+1))-1),"")</f>
        <v/>
      </c>
      <c r="Z10" s="3">
        <f>IFERROR(INDEX(词条统合定义列表!$E$2:$E$1000,MATCH(魂烛[[#This Row],[词条]],词条统合定义列表!$B$2:$B$1000,0)),0)</f>
        <v>0</v>
      </c>
    </row>
    <row r="11" spans="1:26" s="27" customFormat="1">
      <c r="A11" s="27" t="str">
        <f t="array" aca="1" ref="A11" ca="1">IFERROR(INDEX(装备词条列表!$A$2:$A$5062, SMALL(IF(COUNTIF(非传奇装备!$AL$3:$AL$13, 装备词条列表!$A$2:$A$5062), ROW(装备词条列表!$A$2:$A$5062)-ROW(装备词条列表!$A$2)+1), ROW()-2)), "")</f>
        <v/>
      </c>
      <c r="B11" s="27" t="str">
        <f t="array" aca="1" ref="B11" ca="1">IFERROR(INDEX(装备词条列表!$D$2:$D$5062, SMALL(IF(COUNTIF(非传奇装备!$AL$3:$AL$13, 装备词条列表!$A$2:$A$5062), ROW(装备词条列表!$A$2:$A$5062)-ROW(装备词条列表!$A$2)+1), ROW()-2)), "")</f>
        <v/>
      </c>
      <c r="C11" s="27" t="e">
        <f ca="1">INDEX(非传奇装备!$AN$3:$AS$13,MATCH(A11,非传奇装备!$AL$3:$AL$13,0),COUNTIF(A$3:A11,A11)*2)</f>
        <v>#N/A</v>
      </c>
      <c r="E11" s="27" t="str">
        <f t="array" aca="1" ref="E11" ca="1">IFERROR(INDEX(装备词条列表!$A$2:$A$5062, SMALL(IF(COUNTIF(非传奇装备!$AT$3:$AT$13, 装备词条列表!$A$2:$A$5062), ROW(装备词条列表!$A$2:$A$5062)-ROW(装备词条列表!$A$2)+1), ROW()-2)), "")</f>
        <v/>
      </c>
      <c r="F11" s="27" t="str">
        <f t="array" aca="1" ref="F11" ca="1">IFERROR(INDEX(装备词条列表!$D$2:$D$5062, SMALL(IF(COUNTIF(非传奇装备!$AT$3:$AT$13, 装备词条列表!$A$2:$A$5062), ROW(装备词条列表!$A$2:$A$5062)-ROW(装备词条列表!$A$2)+1), ROW()-2)), "")</f>
        <v/>
      </c>
      <c r="G11" s="27" t="e">
        <f ca="1">INDEX(非传奇装备!$AV$3:$BA$13,MATCH(E11,非传奇装备!$AT$3:$AT$13,0),COUNTIF(E$3:E11,E11)*2)</f>
        <v>#N/A</v>
      </c>
      <c r="I11" s="24" t="str">
        <f t="array" ref="I11">IFERROR(INDEX(追忆词条列表!$R$2:$R$100, SMALL(IF(COUNTIF('追忆，石板，魂烛'!$AA$4:$AA$29, 追忆词条列表!$R$2:$R$100), ROW(追忆词条列表!$R$2:$R$100)-ROW(追忆词条列表!$R$2)+1), ROW()-2)), "")</f>
        <v/>
      </c>
      <c r="J11" s="94" t="str">
        <f t="array" ref="J11">IFERROR(INDEX(追忆词条列表!$S$2:$S$100, SMALL(IF(COUNTIF('追忆，石板，魂烛'!$AA$4:$AA$29, 追忆词条列表!$R$2:$R$100), ROW(追忆词条列表!$R$2:$R$100)-ROW(追忆词条列表!$R$2)+1), ROW()-2)), "")</f>
        <v/>
      </c>
      <c r="K11" s="24">
        <f>SUMIF('追忆，石板，魂烛'!$AA$4:$AA$29,I11,'追忆，石板，魂烛'!$AD$4:$AD$29)</f>
        <v>0</v>
      </c>
      <c r="M11" s="27" t="str">
        <f t="array" ref="M11">IFERROR(INDEX(魂烛词条列表!$A$2:$A$501, SMALL(IF(COUNTIF('追忆，石板，魂烛'!$AA$34:$AA$48, 魂烛词条列表!$A$2:$A$501), ROW(魂烛词条列表!$A$2:$A$501)-ROW(魂烛词条列表!$A$2)+1), ROW()-2)), "")</f>
        <v/>
      </c>
      <c r="N11" s="27" t="str">
        <f t="array" ref="N11">IFERROR(INDEX(魂烛词条列表!$D$2:$D$501, SMALL(IF(COUNTIF('追忆，石板，魂烛'!$AA$34:$AA$48, 魂烛词条列表!$A$2:$A$501), ROW(魂烛词条列表!$A$2:$A$501)-ROW(魂烛词条列表!$A$2)+1), ROW()-2)), "")</f>
        <v/>
      </c>
      <c r="O11" s="27" t="str">
        <f t="array" ref="O11">IFERROR(
 (Z11=0)*SUMIF('追忆，石板，魂烛'!$AA$34:$AA$48,M11,'追忆，石板，魂烛'!$AD$34:$AD$48)
+(Z11=1)*(PRODUCT(IF('追忆，石板，魂烛'!$AA$34:$AA$48=M11,'追忆，石板，魂烛'!$AD$34:$AD$48+1))-1),"")</f>
        <v/>
      </c>
      <c r="Z11" s="3">
        <f>IFERROR(INDEX(词条统合定义列表!$E$2:$E$1000,MATCH(魂烛[[#This Row],[词条]],词条统合定义列表!$B$2:$B$1000,0)),0)</f>
        <v>0</v>
      </c>
    </row>
    <row r="12" spans="1:26" s="27" customFormat="1">
      <c r="A12" s="27" t="str">
        <f t="array" aca="1" ref="A12" ca="1">IFERROR(INDEX(装备词条列表!$A$2:$A$5062, SMALL(IF(COUNTIF(非传奇装备!$AL$3:$AL$13, 装备词条列表!$A$2:$A$5062), ROW(装备词条列表!$A$2:$A$5062)-ROW(装备词条列表!$A$2)+1), ROW()-2)), "")</f>
        <v/>
      </c>
      <c r="B12" s="27" t="str">
        <f t="array" aca="1" ref="B12" ca="1">IFERROR(INDEX(装备词条列表!$D$2:$D$5062, SMALL(IF(COUNTIF(非传奇装备!$AL$3:$AL$13, 装备词条列表!$A$2:$A$5062), ROW(装备词条列表!$A$2:$A$5062)-ROW(装备词条列表!$A$2)+1), ROW()-2)), "")</f>
        <v/>
      </c>
      <c r="C12" s="27" t="e">
        <f ca="1">INDEX(非传奇装备!$AN$3:$AS$13,MATCH(A12,非传奇装备!$AL$3:$AL$13,0),COUNTIF(A$3:A12,A12)*2)</f>
        <v>#N/A</v>
      </c>
      <c r="E12" s="27" t="str">
        <f t="array" aca="1" ref="E12" ca="1">IFERROR(INDEX(装备词条列表!$A$2:$A$5062, SMALL(IF(COUNTIF(非传奇装备!$AT$3:$AT$13, 装备词条列表!$A$2:$A$5062), ROW(装备词条列表!$A$2:$A$5062)-ROW(装备词条列表!$A$2)+1), ROW()-2)), "")</f>
        <v/>
      </c>
      <c r="F12" s="27" t="str">
        <f t="array" aca="1" ref="F12" ca="1">IFERROR(INDEX(装备词条列表!$D$2:$D$5062, SMALL(IF(COUNTIF(非传奇装备!$AT$3:$AT$13, 装备词条列表!$A$2:$A$5062), ROW(装备词条列表!$A$2:$A$5062)-ROW(装备词条列表!$A$2)+1), ROW()-2)), "")</f>
        <v/>
      </c>
      <c r="G12" s="27" t="e">
        <f ca="1">INDEX(非传奇装备!$AV$3:$BA$13,MATCH(E12,非传奇装备!$AT$3:$AT$13,0),COUNTIF(E$3:E12,E12)*2)</f>
        <v>#N/A</v>
      </c>
      <c r="I12" s="24" t="str">
        <f t="array" ref="I12">IFERROR(INDEX(追忆词条列表!$R$2:$R$100, SMALL(IF(COUNTIF('追忆，石板，魂烛'!$AA$4:$AA$29, 追忆词条列表!$R$2:$R$100), ROW(追忆词条列表!$R$2:$R$100)-ROW(追忆词条列表!$R$2)+1), ROW()-2)), "")</f>
        <v/>
      </c>
      <c r="J12" s="94" t="str">
        <f t="array" ref="J12">IFERROR(INDEX(追忆词条列表!$S$2:$S$100, SMALL(IF(COUNTIF('追忆，石板，魂烛'!$AA$4:$AA$29, 追忆词条列表!$R$2:$R$100), ROW(追忆词条列表!$R$2:$R$100)-ROW(追忆词条列表!$R$2)+1), ROW()-2)), "")</f>
        <v/>
      </c>
      <c r="K12" s="24">
        <f>SUMIF('追忆，石板，魂烛'!$AA$4:$AA$29,I12,'追忆，石板，魂烛'!$AD$4:$AD$29)</f>
        <v>0</v>
      </c>
      <c r="M12" s="27" t="str">
        <f t="array" ref="M12">IFERROR(INDEX(魂烛词条列表!$A$2:$A$501, SMALL(IF(COUNTIF('追忆，石板，魂烛'!$AA$34:$AA$48, 魂烛词条列表!$A$2:$A$501), ROW(魂烛词条列表!$A$2:$A$501)-ROW(魂烛词条列表!$A$2)+1), ROW()-2)), "")</f>
        <v/>
      </c>
      <c r="N12" s="27" t="str">
        <f t="array" ref="N12">IFERROR(INDEX(魂烛词条列表!$D$2:$D$501, SMALL(IF(COUNTIF('追忆，石板，魂烛'!$AA$34:$AA$48, 魂烛词条列表!$A$2:$A$501), ROW(魂烛词条列表!$A$2:$A$501)-ROW(魂烛词条列表!$A$2)+1), ROW()-2)), "")</f>
        <v/>
      </c>
      <c r="O12" s="27" t="str">
        <f t="array" ref="O12">IFERROR(
 (Z12=0)*SUMIF('追忆，石板，魂烛'!$AA$34:$AA$48,M12,'追忆，石板，魂烛'!$AD$34:$AD$48)
+(Z12=1)*(PRODUCT(IF('追忆，石板，魂烛'!$AA$34:$AA$48=M12,'追忆，石板，魂烛'!$AD$34:$AD$48+1))-1),"")</f>
        <v/>
      </c>
      <c r="Z12" s="3">
        <f>IFERROR(INDEX(词条统合定义列表!$E$2:$E$1000,MATCH(魂烛[[#This Row],[词条]],词条统合定义列表!$B$2:$B$1000,0)),0)</f>
        <v>0</v>
      </c>
    </row>
    <row r="13" spans="1:26" s="27" customFormat="1">
      <c r="A13" s="27" t="str">
        <f t="array" aca="1" ref="A13" ca="1">IFERROR(INDEX(装备词条列表!$A$2:$A$5062, SMALL(IF(COUNTIF(非传奇装备!$AL$3:$AL$13, 装备词条列表!$A$2:$A$5062), ROW(装备词条列表!$A$2:$A$5062)-ROW(装备词条列表!$A$2)+1), ROW()-2)), "")</f>
        <v/>
      </c>
      <c r="B13" s="27" t="str">
        <f t="array" aca="1" ref="B13" ca="1">IFERROR(INDEX(装备词条列表!$D$2:$D$5062, SMALL(IF(COUNTIF(非传奇装备!$AL$3:$AL$13, 装备词条列表!$A$2:$A$5062), ROW(装备词条列表!$A$2:$A$5062)-ROW(装备词条列表!$A$2)+1), ROW()-2)), "")</f>
        <v/>
      </c>
      <c r="C13" s="27" t="e">
        <f ca="1">INDEX(非传奇装备!$AN$3:$AS$13,MATCH(A13,非传奇装备!$AL$3:$AL$13,0),COUNTIF(A$3:A13,A13)*2)</f>
        <v>#N/A</v>
      </c>
      <c r="E13" s="27" t="str">
        <f t="array" aca="1" ref="E13" ca="1">IFERROR(INDEX(装备词条列表!$A$2:$A$5062, SMALL(IF(COUNTIF(非传奇装备!$AT$3:$AT$13, 装备词条列表!$A$2:$A$5062), ROW(装备词条列表!$A$2:$A$5062)-ROW(装备词条列表!$A$2)+1), ROW()-2)), "")</f>
        <v/>
      </c>
      <c r="F13" s="27" t="str">
        <f t="array" aca="1" ref="F13" ca="1">IFERROR(INDEX(装备词条列表!$D$2:$D$5062, SMALL(IF(COUNTIF(非传奇装备!$AT$3:$AT$13, 装备词条列表!$A$2:$A$5062), ROW(装备词条列表!$A$2:$A$5062)-ROW(装备词条列表!$A$2)+1), ROW()-2)), "")</f>
        <v/>
      </c>
      <c r="G13" s="27" t="e">
        <f ca="1">INDEX(非传奇装备!$AV$3:$BA$13,MATCH(E13,非传奇装备!$AT$3:$AT$13,0),COUNTIF(E$3:E13,E13)*2)</f>
        <v>#N/A</v>
      </c>
      <c r="I13" s="24" t="str">
        <f t="array" ref="I13">IFERROR(INDEX(追忆词条列表!$R$2:$R$100, SMALL(IF(COUNTIF('追忆，石板，魂烛'!$AA$4:$AA$29, 追忆词条列表!$R$2:$R$100), ROW(追忆词条列表!$R$2:$R$100)-ROW(追忆词条列表!$R$2)+1), ROW()-2)), "")</f>
        <v/>
      </c>
      <c r="J13" s="94" t="str">
        <f t="array" ref="J13">IFERROR(INDEX(追忆词条列表!$S$2:$S$100, SMALL(IF(COUNTIF('追忆，石板，魂烛'!$AA$4:$AA$29, 追忆词条列表!$R$2:$R$100), ROW(追忆词条列表!$R$2:$R$100)-ROW(追忆词条列表!$R$2)+1), ROW()-2)), "")</f>
        <v/>
      </c>
      <c r="K13" s="24">
        <f>SUMIF('追忆，石板，魂烛'!$AA$4:$AA$29,I13,'追忆，石板，魂烛'!$AD$4:$AD$29)</f>
        <v>0</v>
      </c>
      <c r="M13" s="27" t="str">
        <f t="array" ref="M13">IFERROR(INDEX(魂烛词条列表!$A$2:$A$501, SMALL(IF(COUNTIF('追忆，石板，魂烛'!$AA$34:$AA$48, 魂烛词条列表!$A$2:$A$501), ROW(魂烛词条列表!$A$2:$A$501)-ROW(魂烛词条列表!$A$2)+1), ROW()-2)), "")</f>
        <v/>
      </c>
      <c r="N13" s="27" t="str">
        <f t="array" ref="N13">IFERROR(INDEX(魂烛词条列表!$D$2:$D$501, SMALL(IF(COUNTIF('追忆，石板，魂烛'!$AA$34:$AA$48, 魂烛词条列表!$A$2:$A$501), ROW(魂烛词条列表!$A$2:$A$501)-ROW(魂烛词条列表!$A$2)+1), ROW()-2)), "")</f>
        <v/>
      </c>
      <c r="O13" s="27" t="str">
        <f t="array" ref="O13">IFERROR(
 (Z13=0)*SUMIF('追忆，石板，魂烛'!$AA$34:$AA$48,M13,'追忆，石板，魂烛'!$AD$34:$AD$48)
+(Z13=1)*(PRODUCT(IF('追忆，石板，魂烛'!$AA$34:$AA$48=M13,'追忆，石板，魂烛'!$AD$34:$AD$48+1))-1),"")</f>
        <v/>
      </c>
      <c r="Z13" s="3">
        <f>IFERROR(INDEX(词条统合定义列表!$E$2:$E$1000,MATCH(魂烛[[#This Row],[词条]],词条统合定义列表!$B$2:$B$1000,0)),0)</f>
        <v>0</v>
      </c>
    </row>
    <row r="14" spans="1:26" s="27" customFormat="1">
      <c r="A14" s="27" t="str">
        <f t="array" aca="1" ref="A14" ca="1">IFERROR(INDEX(装备词条列表!$A$2:$A$5062, SMALL(IF(COUNTIF(非传奇装备!$AL$3:$AL$13, 装备词条列表!$A$2:$A$5062), ROW(装备词条列表!$A$2:$A$5062)-ROW(装备词条列表!$A$2)+1), ROW()-2)), "")</f>
        <v/>
      </c>
      <c r="B14" s="27" t="str">
        <f t="array" aca="1" ref="B14" ca="1">IFERROR(INDEX(装备词条列表!$D$2:$D$5062, SMALL(IF(COUNTIF(非传奇装备!$AL$3:$AL$13, 装备词条列表!$A$2:$A$5062), ROW(装备词条列表!$A$2:$A$5062)-ROW(装备词条列表!$A$2)+1), ROW()-2)), "")</f>
        <v/>
      </c>
      <c r="C14" s="27" t="e">
        <f ca="1">INDEX(非传奇装备!$AN$3:$AS$13,MATCH(A14,非传奇装备!$AL$3:$AL$13,0),COUNTIF(A$3:A14,A14)*2)</f>
        <v>#N/A</v>
      </c>
      <c r="E14" s="27" t="str">
        <f t="array" aca="1" ref="E14" ca="1">IFERROR(INDEX(装备词条列表!$A$2:$A$5062, SMALL(IF(COUNTIF(非传奇装备!$AT$3:$AT$13, 装备词条列表!$A$2:$A$5062), ROW(装备词条列表!$A$2:$A$5062)-ROW(装备词条列表!$A$2)+1), ROW()-2)), "")</f>
        <v/>
      </c>
      <c r="F14" s="27" t="str">
        <f t="array" aca="1" ref="F14" ca="1">IFERROR(INDEX(装备词条列表!$D$2:$D$5062, SMALL(IF(COUNTIF(非传奇装备!$AT$3:$AT$13, 装备词条列表!$A$2:$A$5062), ROW(装备词条列表!$A$2:$A$5062)-ROW(装备词条列表!$A$2)+1), ROW()-2)), "")</f>
        <v/>
      </c>
      <c r="G14" s="27" t="e">
        <f ca="1">INDEX(非传奇装备!$AV$3:$BA$13,MATCH(E14,非传奇装备!$AT$3:$AT$13,0),COUNTIF(E$3:E14,E14)*2)</f>
        <v>#N/A</v>
      </c>
      <c r="I14" s="24" t="str">
        <f t="array" ref="I14">IFERROR(INDEX(追忆词条列表!$R$2:$R$100, SMALL(IF(COUNTIF('追忆，石板，魂烛'!$AA$4:$AA$29, 追忆词条列表!$R$2:$R$100), ROW(追忆词条列表!$R$2:$R$100)-ROW(追忆词条列表!$R$2)+1), ROW()-2)), "")</f>
        <v/>
      </c>
      <c r="J14" s="94" t="str">
        <f t="array" ref="J14">IFERROR(INDEX(追忆词条列表!$S$2:$S$100, SMALL(IF(COUNTIF('追忆，石板，魂烛'!$AA$4:$AA$29, 追忆词条列表!$R$2:$R$100), ROW(追忆词条列表!$R$2:$R$100)-ROW(追忆词条列表!$R$2)+1), ROW()-2)), "")</f>
        <v/>
      </c>
      <c r="K14" s="24">
        <f>SUMIF('追忆，石板，魂烛'!$AA$4:$AA$29,I14,'追忆，石板，魂烛'!$AD$4:$AD$29)</f>
        <v>0</v>
      </c>
      <c r="M14" s="27" t="str">
        <f t="array" ref="M14">IFERROR(INDEX(魂烛词条列表!$A$2:$A$501, SMALL(IF(COUNTIF('追忆，石板，魂烛'!$AA$34:$AA$48, 魂烛词条列表!$A$2:$A$501), ROW(魂烛词条列表!$A$2:$A$501)-ROW(魂烛词条列表!$A$2)+1), ROW()-2)), "")</f>
        <v/>
      </c>
      <c r="N14" s="27" t="str">
        <f t="array" ref="N14">IFERROR(INDEX(魂烛词条列表!$D$2:$D$501, SMALL(IF(COUNTIF('追忆，石板，魂烛'!$AA$34:$AA$48, 魂烛词条列表!$A$2:$A$501), ROW(魂烛词条列表!$A$2:$A$501)-ROW(魂烛词条列表!$A$2)+1), ROW()-2)), "")</f>
        <v/>
      </c>
      <c r="O14" s="27" t="str">
        <f t="array" ref="O14">IFERROR(
 (Z14=0)*SUMIF('追忆，石板，魂烛'!$AA$34:$AA$48,M14,'追忆，石板，魂烛'!$AD$34:$AD$48)
+(Z14=1)*(PRODUCT(IF('追忆，石板，魂烛'!$AA$34:$AA$48=M14,'追忆，石板，魂烛'!$AD$34:$AD$48+1))-1),"")</f>
        <v/>
      </c>
      <c r="Z14" s="3">
        <f>IFERROR(INDEX(词条统合定义列表!$E$2:$E$1000,MATCH(魂烛[[#This Row],[词条]],词条统合定义列表!$B$2:$B$1000,0)),0)</f>
        <v>0</v>
      </c>
    </row>
    <row r="15" spans="1:26" s="27" customFormat="1">
      <c r="A15" s="27" t="str">
        <f t="array" aca="1" ref="A15" ca="1">IFERROR(INDEX(装备词条列表!$A$2:$A$5062, SMALL(IF(COUNTIF(非传奇装备!$AL$3:$AL$13, 装备词条列表!$A$2:$A$5062), ROW(装备词条列表!$A$2:$A$5062)-ROW(装备词条列表!$A$2)+1), ROW()-2)), "")</f>
        <v/>
      </c>
      <c r="B15" s="27" t="str">
        <f t="array" aca="1" ref="B15" ca="1">IFERROR(INDEX(装备词条列表!$D$2:$D$5062, SMALL(IF(COUNTIF(非传奇装备!$AL$3:$AL$13, 装备词条列表!$A$2:$A$5062), ROW(装备词条列表!$A$2:$A$5062)-ROW(装备词条列表!$A$2)+1), ROW()-2)), "")</f>
        <v/>
      </c>
      <c r="C15" s="27" t="e">
        <f ca="1">INDEX(非传奇装备!$AN$3:$AS$13,MATCH(A15,非传奇装备!$AL$3:$AL$13,0),COUNTIF(A$3:A15,A15)*2)</f>
        <v>#N/A</v>
      </c>
      <c r="E15" s="27" t="str">
        <f t="array" aca="1" ref="E15" ca="1">IFERROR(INDEX(装备词条列表!$A$2:$A$5062, SMALL(IF(COUNTIF(非传奇装备!$AT$3:$AT$13, 装备词条列表!$A$2:$A$5062), ROW(装备词条列表!$A$2:$A$5062)-ROW(装备词条列表!$A$2)+1), ROW()-2)), "")</f>
        <v/>
      </c>
      <c r="F15" s="27" t="str">
        <f t="array" aca="1" ref="F15" ca="1">IFERROR(INDEX(装备词条列表!$D$2:$D$5062, SMALL(IF(COUNTIF(非传奇装备!$AT$3:$AT$13, 装备词条列表!$A$2:$A$5062), ROW(装备词条列表!$A$2:$A$5062)-ROW(装备词条列表!$A$2)+1), ROW()-2)), "")</f>
        <v/>
      </c>
      <c r="G15" s="27" t="e">
        <f ca="1">INDEX(非传奇装备!$AV$3:$BA$13,MATCH(E15,非传奇装备!$AT$3:$AT$13,0),COUNTIF(E$3:E15,E15)*2)</f>
        <v>#N/A</v>
      </c>
      <c r="I15" s="24" t="str">
        <f t="array" ref="I15">IFERROR(INDEX(追忆词条列表!$R$2:$R$100, SMALL(IF(COUNTIF('追忆，石板，魂烛'!$AA$4:$AA$29, 追忆词条列表!$R$2:$R$100), ROW(追忆词条列表!$R$2:$R$100)-ROW(追忆词条列表!$R$2)+1), ROW()-2)), "")</f>
        <v/>
      </c>
      <c r="J15" s="94" t="str">
        <f t="array" ref="J15">IFERROR(INDEX(追忆词条列表!$S$2:$S$100, SMALL(IF(COUNTIF('追忆，石板，魂烛'!$AA$4:$AA$29, 追忆词条列表!$R$2:$R$100), ROW(追忆词条列表!$R$2:$R$100)-ROW(追忆词条列表!$R$2)+1), ROW()-2)), "")</f>
        <v/>
      </c>
      <c r="K15" s="24">
        <f>SUMIF('追忆，石板，魂烛'!$AA$4:$AA$29,I15,'追忆，石板，魂烛'!$AD$4:$AD$29)</f>
        <v>0</v>
      </c>
      <c r="M15" s="27" t="str">
        <f t="array" ref="M15">IFERROR(INDEX(魂烛词条列表!$A$2:$A$501, SMALL(IF(COUNTIF('追忆，石板，魂烛'!$AA$34:$AA$48, 魂烛词条列表!$A$2:$A$501), ROW(魂烛词条列表!$A$2:$A$501)-ROW(魂烛词条列表!$A$2)+1), ROW()-2)), "")</f>
        <v/>
      </c>
      <c r="N15" s="27" t="str">
        <f t="array" ref="N15">IFERROR(INDEX(魂烛词条列表!$D$2:$D$501, SMALL(IF(COUNTIF('追忆，石板，魂烛'!$AA$34:$AA$48, 魂烛词条列表!$A$2:$A$501), ROW(魂烛词条列表!$A$2:$A$501)-ROW(魂烛词条列表!$A$2)+1), ROW()-2)), "")</f>
        <v/>
      </c>
      <c r="O15" s="27" t="str">
        <f t="array" ref="O15">IFERROR(
 (Z15=0)*SUMIF('追忆，石板，魂烛'!$AA$34:$AA$48,M15,'追忆，石板，魂烛'!$AD$34:$AD$48)
+(Z15=1)*(PRODUCT(IF('追忆，石板，魂烛'!$AA$34:$AA$48=M15,'追忆，石板，魂烛'!$AD$34:$AD$48+1))-1),"")</f>
        <v/>
      </c>
      <c r="Z15" s="3">
        <f>IFERROR(INDEX(词条统合定义列表!$E$2:$E$1000,MATCH(魂烛[[#This Row],[词条]],词条统合定义列表!$B$2:$B$1000,0)),0)</f>
        <v>0</v>
      </c>
    </row>
    <row r="16" spans="1:26" s="27" customFormat="1">
      <c r="A16" s="27" t="str">
        <f t="array" aca="1" ref="A16" ca="1">IFERROR(INDEX(装备词条列表!$A$2:$A$5062, SMALL(IF(COUNTIF(非传奇装备!$AL$3:$AL$13, 装备词条列表!$A$2:$A$5062), ROW(装备词条列表!$A$2:$A$5062)-ROW(装备词条列表!$A$2)+1), ROW()-2)), "")</f>
        <v/>
      </c>
      <c r="B16" s="27" t="str">
        <f t="array" aca="1" ref="B16" ca="1">IFERROR(INDEX(装备词条列表!$D$2:$D$5062, SMALL(IF(COUNTIF(非传奇装备!$AL$3:$AL$13, 装备词条列表!$A$2:$A$5062), ROW(装备词条列表!$A$2:$A$5062)-ROW(装备词条列表!$A$2)+1), ROW()-2)), "")</f>
        <v/>
      </c>
      <c r="C16" s="27" t="e">
        <f ca="1">INDEX(非传奇装备!$AN$3:$AS$13,MATCH(A16,非传奇装备!$AL$3:$AL$13,0),COUNTIF(A$3:A16,A16)*2)</f>
        <v>#N/A</v>
      </c>
      <c r="E16" s="27" t="str">
        <f t="array" aca="1" ref="E16" ca="1">IFERROR(INDEX(装备词条列表!$A$2:$A$5062, SMALL(IF(COUNTIF(非传奇装备!$AT$3:$AT$13, 装备词条列表!$A$2:$A$5062), ROW(装备词条列表!$A$2:$A$5062)-ROW(装备词条列表!$A$2)+1), ROW()-2)), "")</f>
        <v/>
      </c>
      <c r="F16" s="27" t="str">
        <f t="array" aca="1" ref="F16" ca="1">IFERROR(INDEX(装备词条列表!$D$2:$D$5062, SMALL(IF(COUNTIF(非传奇装备!$AT$3:$AT$13, 装备词条列表!$A$2:$A$5062), ROW(装备词条列表!$A$2:$A$5062)-ROW(装备词条列表!$A$2)+1), ROW()-2)), "")</f>
        <v/>
      </c>
      <c r="G16" s="27" t="e">
        <f ca="1">INDEX(非传奇装备!$AV$3:$BA$13,MATCH(E16,非传奇装备!$AT$3:$AT$13,0),COUNTIF(E$3:E16,E16)*2)</f>
        <v>#N/A</v>
      </c>
      <c r="I16" s="24" t="str">
        <f t="array" ref="I16">IFERROR(INDEX(追忆词条列表!$R$2:$R$100, SMALL(IF(COUNTIF('追忆，石板，魂烛'!$AA$4:$AA$29, 追忆词条列表!$R$2:$R$100), ROW(追忆词条列表!$R$2:$R$100)-ROW(追忆词条列表!$R$2)+1), ROW()-2)), "")</f>
        <v/>
      </c>
      <c r="J16" s="94" t="str">
        <f t="array" ref="J16">IFERROR(INDEX(追忆词条列表!$S$2:$S$100, SMALL(IF(COUNTIF('追忆，石板，魂烛'!$AA$4:$AA$29, 追忆词条列表!$R$2:$R$100), ROW(追忆词条列表!$R$2:$R$100)-ROW(追忆词条列表!$R$2)+1), ROW()-2)), "")</f>
        <v/>
      </c>
      <c r="K16" s="24">
        <f>SUMIF('追忆，石板，魂烛'!$AA$4:$AA$29,I16,'追忆，石板，魂烛'!$AD$4:$AD$29)</f>
        <v>0</v>
      </c>
      <c r="M16" s="27" t="str">
        <f t="array" ref="M16">IFERROR(INDEX(魂烛词条列表!$A$2:$A$501, SMALL(IF(COUNTIF('追忆，石板，魂烛'!$AA$34:$AA$48, 魂烛词条列表!$A$2:$A$501), ROW(魂烛词条列表!$A$2:$A$501)-ROW(魂烛词条列表!$A$2)+1), ROW()-2)), "")</f>
        <v/>
      </c>
      <c r="N16" s="27" t="str">
        <f t="array" ref="N16">IFERROR(INDEX(魂烛词条列表!$D$2:$D$501, SMALL(IF(COUNTIF('追忆，石板，魂烛'!$AA$34:$AA$48, 魂烛词条列表!$A$2:$A$501), ROW(魂烛词条列表!$A$2:$A$501)-ROW(魂烛词条列表!$A$2)+1), ROW()-2)), "")</f>
        <v/>
      </c>
      <c r="O16" s="27" t="str">
        <f t="array" ref="O16">IFERROR(
 (Z16=0)*SUMIF('追忆，石板，魂烛'!$AA$34:$AA$48,M16,'追忆，石板，魂烛'!$AD$34:$AD$48)
+(Z16=1)*(PRODUCT(IF('追忆，石板，魂烛'!$AA$34:$AA$48=M16,'追忆，石板，魂烛'!$AD$34:$AD$48+1))-1),"")</f>
        <v/>
      </c>
      <c r="Z16" s="3">
        <f>IFERROR(INDEX(词条统合定义列表!$E$2:$E$1000,MATCH(魂烛[[#This Row],[词条]],词条统合定义列表!$B$2:$B$1000,0)),0)</f>
        <v>0</v>
      </c>
    </row>
    <row r="17" spans="1:26" s="27" customFormat="1">
      <c r="A17" s="27" t="str">
        <f t="array" aca="1" ref="A17" ca="1">IFERROR(INDEX(装备词条列表!$A$2:$A$5062, SMALL(IF(COUNTIF(非传奇装备!$AL$3:$AL$13, 装备词条列表!$A$2:$A$5062), ROW(装备词条列表!$A$2:$A$5062)-ROW(装备词条列表!$A$2)+1), ROW()-2)), "")</f>
        <v/>
      </c>
      <c r="B17" s="27" t="str">
        <f t="array" aca="1" ref="B17" ca="1">IFERROR(INDEX(装备词条列表!$D$2:$D$5062, SMALL(IF(COUNTIF(非传奇装备!$AL$3:$AL$13, 装备词条列表!$A$2:$A$5062), ROW(装备词条列表!$A$2:$A$5062)-ROW(装备词条列表!$A$2)+1), ROW()-2)), "")</f>
        <v/>
      </c>
      <c r="C17" s="27" t="e">
        <f ca="1">INDEX(非传奇装备!$AN$3:$AS$13,MATCH(A17,非传奇装备!$AL$3:$AL$13,0),COUNTIF(A$3:A17,A17)*2)</f>
        <v>#N/A</v>
      </c>
      <c r="E17" s="27" t="str">
        <f t="array" aca="1" ref="E17" ca="1">IFERROR(INDEX(装备词条列表!$A$2:$A$5062, SMALL(IF(COUNTIF(非传奇装备!$AT$3:$AT$13, 装备词条列表!$A$2:$A$5062), ROW(装备词条列表!$A$2:$A$5062)-ROW(装备词条列表!$A$2)+1), ROW()-2)), "")</f>
        <v/>
      </c>
      <c r="F17" s="27" t="str">
        <f t="array" aca="1" ref="F17" ca="1">IFERROR(INDEX(装备词条列表!$D$2:$D$5062, SMALL(IF(COUNTIF(非传奇装备!$AT$3:$AT$13, 装备词条列表!$A$2:$A$5062), ROW(装备词条列表!$A$2:$A$5062)-ROW(装备词条列表!$A$2)+1), ROW()-2)), "")</f>
        <v/>
      </c>
      <c r="G17" s="27" t="e">
        <f ca="1">INDEX(非传奇装备!$AV$3:$BA$13,MATCH(E17,非传奇装备!$AT$3:$AT$13,0),COUNTIF(E$3:E17,E17)*2)</f>
        <v>#N/A</v>
      </c>
      <c r="I17" s="24" t="str">
        <f t="array" ref="I17">IFERROR(INDEX(追忆词条列表!$R$2:$R$100, SMALL(IF(COUNTIF('追忆，石板，魂烛'!$AA$4:$AA$29, 追忆词条列表!$R$2:$R$100), ROW(追忆词条列表!$R$2:$R$100)-ROW(追忆词条列表!$R$2)+1), ROW()-2)), "")</f>
        <v/>
      </c>
      <c r="J17" s="94" t="str">
        <f t="array" ref="J17">IFERROR(INDEX(追忆词条列表!$S$2:$S$100, SMALL(IF(COUNTIF('追忆，石板，魂烛'!$AA$4:$AA$29, 追忆词条列表!$R$2:$R$100), ROW(追忆词条列表!$R$2:$R$100)-ROW(追忆词条列表!$R$2)+1), ROW()-2)), "")</f>
        <v/>
      </c>
      <c r="K17" s="24">
        <f>SUMIF('追忆，石板，魂烛'!$AA$4:$AA$29,I17,'追忆，石板，魂烛'!$AD$4:$AD$29)</f>
        <v>0</v>
      </c>
      <c r="M17" s="27" t="str">
        <f t="array" ref="M17">IFERROR(INDEX(魂烛词条列表!$A$2:$A$501, SMALL(IF(COUNTIF('追忆，石板，魂烛'!$AA$34:$AA$48, 魂烛词条列表!$A$2:$A$501), ROW(魂烛词条列表!$A$2:$A$501)-ROW(魂烛词条列表!$A$2)+1), ROW()-2)), "")</f>
        <v/>
      </c>
      <c r="N17" s="27" t="str">
        <f t="array" ref="N17">IFERROR(INDEX(魂烛词条列表!$D$2:$D$501, SMALL(IF(COUNTIF('追忆，石板，魂烛'!$AA$34:$AA$48, 魂烛词条列表!$A$2:$A$501), ROW(魂烛词条列表!$A$2:$A$501)-ROW(魂烛词条列表!$A$2)+1), ROW()-2)), "")</f>
        <v/>
      </c>
      <c r="O17" s="27" t="str">
        <f t="array" ref="O17">IFERROR(
 (Z17=0)*SUMIF('追忆，石板，魂烛'!$AA$34:$AA$48,M17,'追忆，石板，魂烛'!$AD$34:$AD$48)
+(Z17=1)*(PRODUCT(IF('追忆，石板，魂烛'!$AA$34:$AA$48=M17,'追忆，石板，魂烛'!$AD$34:$AD$48+1))-1),"")</f>
        <v/>
      </c>
      <c r="Z17" s="3">
        <f>IFERROR(INDEX(词条统合定义列表!$E$2:$E$1000,MATCH(魂烛[[#This Row],[词条]],词条统合定义列表!$B$2:$B$1000,0)),0)</f>
        <v>0</v>
      </c>
    </row>
    <row r="18" spans="1:26" s="27" customFormat="1">
      <c r="A18" s="27" t="str">
        <f t="array" aca="1" ref="A18" ca="1">IFERROR(INDEX(装备词条列表!$A$2:$A$5062, SMALL(IF(COUNTIF(非传奇装备!$AL$3:$AL$13, 装备词条列表!$A$2:$A$5062), ROW(装备词条列表!$A$2:$A$5062)-ROW(装备词条列表!$A$2)+1), ROW()-2)), "")</f>
        <v/>
      </c>
      <c r="B18" s="27" t="str">
        <f t="array" aca="1" ref="B18" ca="1">IFERROR(INDEX(装备词条列表!$D$2:$D$5062, SMALL(IF(COUNTIF(非传奇装备!$AL$3:$AL$13, 装备词条列表!$A$2:$A$5062), ROW(装备词条列表!$A$2:$A$5062)-ROW(装备词条列表!$A$2)+1), ROW()-2)), "")</f>
        <v/>
      </c>
      <c r="C18" s="27" t="e">
        <f ca="1">INDEX(非传奇装备!$AN$3:$AS$13,MATCH(A18,非传奇装备!$AL$3:$AL$13,0),COUNTIF(A$3:A18,A18)*2)</f>
        <v>#N/A</v>
      </c>
      <c r="E18" s="27" t="str">
        <f t="array" aca="1" ref="E18" ca="1">IFERROR(INDEX(装备词条列表!$A$2:$A$5062, SMALL(IF(COUNTIF(非传奇装备!$AT$3:$AT$13, 装备词条列表!$A$2:$A$5062), ROW(装备词条列表!$A$2:$A$5062)-ROW(装备词条列表!$A$2)+1), ROW()-2)), "")</f>
        <v/>
      </c>
      <c r="F18" s="27" t="str">
        <f t="array" aca="1" ref="F18" ca="1">IFERROR(INDEX(装备词条列表!$D$2:$D$5062, SMALL(IF(COUNTIF(非传奇装备!$AT$3:$AT$13, 装备词条列表!$A$2:$A$5062), ROW(装备词条列表!$A$2:$A$5062)-ROW(装备词条列表!$A$2)+1), ROW()-2)), "")</f>
        <v/>
      </c>
      <c r="G18" s="27" t="e">
        <f ca="1">INDEX(非传奇装备!$AV$3:$BA$13,MATCH(E18,非传奇装备!$AT$3:$AT$13,0),COUNTIF(E$3:E18,E18)*2)</f>
        <v>#N/A</v>
      </c>
      <c r="I18" s="24" t="str">
        <f t="array" ref="I18">IFERROR(INDEX(追忆词条列表!$R$2:$R$100, SMALL(IF(COUNTIF('追忆，石板，魂烛'!$AA$4:$AA$29, 追忆词条列表!$R$2:$R$100), ROW(追忆词条列表!$R$2:$R$100)-ROW(追忆词条列表!$R$2)+1), ROW()-2)), "")</f>
        <v/>
      </c>
      <c r="J18" s="94" t="str">
        <f t="array" ref="J18">IFERROR(INDEX(追忆词条列表!$S$2:$S$100, SMALL(IF(COUNTIF('追忆，石板，魂烛'!$AA$4:$AA$29, 追忆词条列表!$R$2:$R$100), ROW(追忆词条列表!$R$2:$R$100)-ROW(追忆词条列表!$R$2)+1), ROW()-2)), "")</f>
        <v/>
      </c>
      <c r="K18" s="24">
        <f>SUMIF('追忆，石板，魂烛'!$AA$4:$AA$29,I18,'追忆，石板，魂烛'!$AD$4:$AD$29)</f>
        <v>0</v>
      </c>
      <c r="M18" s="27" t="str">
        <f t="array" ref="M18">IFERROR(INDEX(魂烛词条列表!$A$2:$A$501, SMALL(IF(COUNTIF('追忆，石板，魂烛'!$AA$34:$AA$48, 魂烛词条列表!$A$2:$A$501), ROW(魂烛词条列表!$A$2:$A$501)-ROW(魂烛词条列表!$A$2)+1), ROW()-2)), "")</f>
        <v/>
      </c>
      <c r="N18" s="27" t="str">
        <f t="array" ref="N18">IFERROR(INDEX(魂烛词条列表!$D$2:$D$501, SMALL(IF(COUNTIF('追忆，石板，魂烛'!$AA$34:$AA$48, 魂烛词条列表!$A$2:$A$501), ROW(魂烛词条列表!$A$2:$A$501)-ROW(魂烛词条列表!$A$2)+1), ROW()-2)), "")</f>
        <v/>
      </c>
      <c r="O18" s="27" t="str">
        <f t="array" ref="O18">IFERROR(
 (Z18=0)*SUMIF('追忆，石板，魂烛'!$AA$34:$AA$48,M18,'追忆，石板，魂烛'!$AD$34:$AD$48)
+(Z18=1)*(PRODUCT(IF('追忆，石板，魂烛'!$AA$34:$AA$48=M18,'追忆，石板，魂烛'!$AD$34:$AD$48+1))-1),"")</f>
        <v/>
      </c>
      <c r="Z18" s="3">
        <f>IFERROR(INDEX(词条统合定义列表!$E$2:$E$1000,MATCH(魂烛[[#This Row],[词条]],词条统合定义列表!$B$2:$B$1000,0)),0)</f>
        <v>0</v>
      </c>
    </row>
    <row r="19" spans="1:26" s="27" customFormat="1">
      <c r="A19" s="27" t="str">
        <f t="array" aca="1" ref="A19" ca="1">IFERROR(INDEX(装备词条列表!$A$2:$A$5062, SMALL(IF(COUNTIF(非传奇装备!$AL$3:$AL$13, 装备词条列表!$A$2:$A$5062), ROW(装备词条列表!$A$2:$A$5062)-ROW(装备词条列表!$A$2)+1), ROW()-2)), "")</f>
        <v/>
      </c>
      <c r="B19" s="27" t="str">
        <f t="array" aca="1" ref="B19" ca="1">IFERROR(INDEX(装备词条列表!$D$2:$D$5062, SMALL(IF(COUNTIF(非传奇装备!$AL$3:$AL$13, 装备词条列表!$A$2:$A$5062), ROW(装备词条列表!$A$2:$A$5062)-ROW(装备词条列表!$A$2)+1), ROW()-2)), "")</f>
        <v/>
      </c>
      <c r="C19" s="27" t="e">
        <f ca="1">INDEX(非传奇装备!$AN$3:$AS$13,MATCH(A19,非传奇装备!$AL$3:$AL$13,0),COUNTIF(A$3:A19,A19)*2)</f>
        <v>#N/A</v>
      </c>
      <c r="E19" s="27" t="str">
        <f t="array" aca="1" ref="E19" ca="1">IFERROR(INDEX(装备词条列表!$A$2:$A$5062, SMALL(IF(COUNTIF(非传奇装备!$AT$3:$AT$13, 装备词条列表!$A$2:$A$5062), ROW(装备词条列表!$A$2:$A$5062)-ROW(装备词条列表!$A$2)+1), ROW()-2)), "")</f>
        <v/>
      </c>
      <c r="F19" s="27" t="str">
        <f t="array" aca="1" ref="F19" ca="1">IFERROR(INDEX(装备词条列表!$D$2:$D$5062, SMALL(IF(COUNTIF(非传奇装备!$AT$3:$AT$13, 装备词条列表!$A$2:$A$5062), ROW(装备词条列表!$A$2:$A$5062)-ROW(装备词条列表!$A$2)+1), ROW()-2)), "")</f>
        <v/>
      </c>
      <c r="G19" s="27" t="e">
        <f ca="1">INDEX(非传奇装备!$AV$3:$BA$13,MATCH(E19,非传奇装备!$AT$3:$AT$13,0),COUNTIF(E$3:E19,E19)*2)</f>
        <v>#N/A</v>
      </c>
      <c r="I19" s="24" t="str">
        <f t="array" ref="I19">IFERROR(INDEX(追忆词条列表!$R$2:$R$100, SMALL(IF(COUNTIF('追忆，石板，魂烛'!$AA$4:$AA$29, 追忆词条列表!$R$2:$R$100), ROW(追忆词条列表!$R$2:$R$100)-ROW(追忆词条列表!$R$2)+1), ROW()-2)), "")</f>
        <v/>
      </c>
      <c r="J19" s="94" t="str">
        <f t="array" ref="J19">IFERROR(INDEX(追忆词条列表!$S$2:$S$100, SMALL(IF(COUNTIF('追忆，石板，魂烛'!$AA$4:$AA$29, 追忆词条列表!$R$2:$R$100), ROW(追忆词条列表!$R$2:$R$100)-ROW(追忆词条列表!$R$2)+1), ROW()-2)), "")</f>
        <v/>
      </c>
      <c r="K19" s="24">
        <f>SUMIF('追忆，石板，魂烛'!$AA$4:$AA$29,I19,'追忆，石板，魂烛'!$AD$4:$AD$29)</f>
        <v>0</v>
      </c>
      <c r="M19" s="27" t="str">
        <f t="array" ref="M19">IFERROR(INDEX(魂烛词条列表!$A$2:$A$501, SMALL(IF(COUNTIF('追忆，石板，魂烛'!$AA$34:$AA$48, 魂烛词条列表!$A$2:$A$501), ROW(魂烛词条列表!$A$2:$A$501)-ROW(魂烛词条列表!$A$2)+1), ROW()-2)), "")</f>
        <v/>
      </c>
      <c r="N19" s="27" t="str">
        <f t="array" ref="N19">IFERROR(INDEX(魂烛词条列表!$D$2:$D$501, SMALL(IF(COUNTIF('追忆，石板，魂烛'!$AA$34:$AA$48, 魂烛词条列表!$A$2:$A$501), ROW(魂烛词条列表!$A$2:$A$501)-ROW(魂烛词条列表!$A$2)+1), ROW()-2)), "")</f>
        <v/>
      </c>
      <c r="O19" s="27" t="str">
        <f t="array" ref="O19">IFERROR(
 (Z19=0)*SUMIF('追忆，石板，魂烛'!$AA$34:$AA$48,M19,'追忆，石板，魂烛'!$AD$34:$AD$48)
+(Z19=1)*(PRODUCT(IF('追忆，石板，魂烛'!$AA$34:$AA$48=M19,'追忆，石板，魂烛'!$AD$34:$AD$48+1))-1),"")</f>
        <v/>
      </c>
      <c r="Z19" s="3">
        <f>IFERROR(INDEX(词条统合定义列表!$E$2:$E$1000,MATCH(魂烛[[#This Row],[词条]],词条统合定义列表!$B$2:$B$1000,0)),0)</f>
        <v>0</v>
      </c>
    </row>
    <row r="20" spans="1:26" s="27" customFormat="1">
      <c r="A20" s="27" t="str">
        <f t="array" aca="1" ref="A20" ca="1">IFERROR(INDEX(装备词条列表!$A$2:$A$5062, SMALL(IF(COUNTIF(非传奇装备!$AL$3:$AL$13, 装备词条列表!$A$2:$A$5062), ROW(装备词条列表!$A$2:$A$5062)-ROW(装备词条列表!$A$2)+1), ROW()-2)), "")</f>
        <v/>
      </c>
      <c r="B20" s="27" t="str">
        <f t="array" aca="1" ref="B20" ca="1">IFERROR(INDEX(装备词条列表!$D$2:$D$5062, SMALL(IF(COUNTIF(非传奇装备!$AL$3:$AL$13, 装备词条列表!$A$2:$A$5062), ROW(装备词条列表!$A$2:$A$5062)-ROW(装备词条列表!$A$2)+1), ROW()-2)), "")</f>
        <v/>
      </c>
      <c r="C20" s="27" t="e">
        <f ca="1">INDEX(非传奇装备!$AN$3:$AS$13,MATCH(A20,非传奇装备!$AL$3:$AL$13,0),COUNTIF(A$3:A20,A20)*2)</f>
        <v>#N/A</v>
      </c>
      <c r="E20" s="27" t="str">
        <f t="array" aca="1" ref="E20" ca="1">IFERROR(INDEX(装备词条列表!$A$2:$A$5062, SMALL(IF(COUNTIF(非传奇装备!$AT$3:$AT$13, 装备词条列表!$A$2:$A$5062), ROW(装备词条列表!$A$2:$A$5062)-ROW(装备词条列表!$A$2)+1), ROW()-2)), "")</f>
        <v/>
      </c>
      <c r="F20" s="27" t="str">
        <f t="array" aca="1" ref="F20" ca="1">IFERROR(INDEX(装备词条列表!$D$2:$D$5062, SMALL(IF(COUNTIF(非传奇装备!$AT$3:$AT$13, 装备词条列表!$A$2:$A$5062), ROW(装备词条列表!$A$2:$A$5062)-ROW(装备词条列表!$A$2)+1), ROW()-2)), "")</f>
        <v/>
      </c>
      <c r="G20" s="27" t="e">
        <f ca="1">INDEX(非传奇装备!$AV$3:$BA$13,MATCH(E20,非传奇装备!$AT$3:$AT$13,0),COUNTIF(E$3:E20,E20)*2)</f>
        <v>#N/A</v>
      </c>
      <c r="I20" s="24" t="str">
        <f t="array" ref="I20">IFERROR(INDEX(追忆词条列表!$R$2:$R$100, SMALL(IF(COUNTIF('追忆，石板，魂烛'!$AA$4:$AA$29, 追忆词条列表!$R$2:$R$100), ROW(追忆词条列表!$R$2:$R$100)-ROW(追忆词条列表!$R$2)+1), ROW()-2)), "")</f>
        <v/>
      </c>
      <c r="J20" s="94" t="str">
        <f t="array" ref="J20">IFERROR(INDEX(追忆词条列表!$S$2:$S$100, SMALL(IF(COUNTIF('追忆，石板，魂烛'!$AA$4:$AA$29, 追忆词条列表!$R$2:$R$100), ROW(追忆词条列表!$R$2:$R$100)-ROW(追忆词条列表!$R$2)+1), ROW()-2)), "")</f>
        <v/>
      </c>
      <c r="K20" s="24">
        <f>SUMIF('追忆，石板，魂烛'!$AA$4:$AA$29,I20,'追忆，石板，魂烛'!$AD$4:$AD$29)</f>
        <v>0</v>
      </c>
      <c r="M20" s="27" t="str">
        <f t="array" ref="M20">IFERROR(INDEX(魂烛词条列表!$A$2:$A$501, SMALL(IF(COUNTIF('追忆，石板，魂烛'!$AA$34:$AA$48, 魂烛词条列表!$A$2:$A$501), ROW(魂烛词条列表!$A$2:$A$501)-ROW(魂烛词条列表!$A$2)+1), ROW()-2)), "")</f>
        <v/>
      </c>
      <c r="N20" s="27" t="str">
        <f t="array" ref="N20">IFERROR(INDEX(魂烛词条列表!$D$2:$D$501, SMALL(IF(COUNTIF('追忆，石板，魂烛'!$AA$34:$AA$48, 魂烛词条列表!$A$2:$A$501), ROW(魂烛词条列表!$A$2:$A$501)-ROW(魂烛词条列表!$A$2)+1), ROW()-2)), "")</f>
        <v/>
      </c>
      <c r="O20" s="27" t="str">
        <f t="array" ref="O20">IFERROR(
 (Z20=0)*SUMIF('追忆，石板，魂烛'!$AA$34:$AA$48,M20,'追忆，石板，魂烛'!$AD$34:$AD$48)
+(Z20=1)*(PRODUCT(IF('追忆，石板，魂烛'!$AA$34:$AA$48=M20,'追忆，石板，魂烛'!$AD$34:$AD$48+1))-1),"")</f>
        <v/>
      </c>
      <c r="Z20" s="3">
        <f>IFERROR(INDEX(词条统合定义列表!$E$2:$E$1000,MATCH(魂烛[[#This Row],[词条]],词条统合定义列表!$B$2:$B$1000,0)),0)</f>
        <v>0</v>
      </c>
    </row>
    <row r="21" spans="1:26" s="27" customFormat="1">
      <c r="A21" s="27" t="str">
        <f t="array" aca="1" ref="A21" ca="1">IFERROR(INDEX(装备词条列表!$A$2:$A$5062, SMALL(IF(COUNTIF(非传奇装备!$AL$3:$AL$13, 装备词条列表!$A$2:$A$5062), ROW(装备词条列表!$A$2:$A$5062)-ROW(装备词条列表!$A$2)+1), ROW()-2)), "")</f>
        <v/>
      </c>
      <c r="B21" s="27" t="str">
        <f t="array" aca="1" ref="B21" ca="1">IFERROR(INDEX(装备词条列表!$D$2:$D$5062, SMALL(IF(COUNTIF(非传奇装备!$AL$3:$AL$13, 装备词条列表!$A$2:$A$5062), ROW(装备词条列表!$A$2:$A$5062)-ROW(装备词条列表!$A$2)+1), ROW()-2)), "")</f>
        <v/>
      </c>
      <c r="C21" s="27" t="e">
        <f ca="1">INDEX(非传奇装备!$AN$3:$AS$13,MATCH(A21,非传奇装备!$AL$3:$AL$13,0),COUNTIF(A$3:A21,A21)*2)</f>
        <v>#N/A</v>
      </c>
      <c r="E21" s="27" t="str">
        <f t="array" aca="1" ref="E21" ca="1">IFERROR(INDEX(装备词条列表!$A$2:$A$5062, SMALL(IF(COUNTIF(非传奇装备!$AT$3:$AT$13, 装备词条列表!$A$2:$A$5062), ROW(装备词条列表!$A$2:$A$5062)-ROW(装备词条列表!$A$2)+1), ROW()-2)), "")</f>
        <v/>
      </c>
      <c r="F21" s="27" t="str">
        <f t="array" aca="1" ref="F21" ca="1">IFERROR(INDEX(装备词条列表!$D$2:$D$5062, SMALL(IF(COUNTIF(非传奇装备!$AT$3:$AT$13, 装备词条列表!$A$2:$A$5062), ROW(装备词条列表!$A$2:$A$5062)-ROW(装备词条列表!$A$2)+1), ROW()-2)), "")</f>
        <v/>
      </c>
      <c r="G21" s="27" t="e">
        <f ca="1">INDEX(非传奇装备!$AV$3:$BA$13,MATCH(E21,非传奇装备!$AT$3:$AT$13,0),COUNTIF(E$3:E21,E21)*2)</f>
        <v>#N/A</v>
      </c>
      <c r="I21" s="24" t="str">
        <f t="array" ref="I21">IFERROR(INDEX(追忆词条列表!$R$2:$R$100, SMALL(IF(COUNTIF('追忆，石板，魂烛'!$AA$4:$AA$29, 追忆词条列表!$R$2:$R$100), ROW(追忆词条列表!$R$2:$R$100)-ROW(追忆词条列表!$R$2)+1), ROW()-2)), "")</f>
        <v/>
      </c>
      <c r="J21" s="94" t="str">
        <f t="array" ref="J21">IFERROR(INDEX(追忆词条列表!$S$2:$S$100, SMALL(IF(COUNTIF('追忆，石板，魂烛'!$AA$4:$AA$29, 追忆词条列表!$R$2:$R$100), ROW(追忆词条列表!$R$2:$R$100)-ROW(追忆词条列表!$R$2)+1), ROW()-2)), "")</f>
        <v/>
      </c>
      <c r="K21" s="24">
        <f>SUMIF('追忆，石板，魂烛'!$AA$4:$AA$29,I21,'追忆，石板，魂烛'!$AD$4:$AD$29)</f>
        <v>0</v>
      </c>
      <c r="M21" s="27" t="str">
        <f t="array" ref="M21">IFERROR(INDEX(魂烛词条列表!$A$2:$A$501, SMALL(IF(COUNTIF('追忆，石板，魂烛'!$AA$34:$AA$48, 魂烛词条列表!$A$2:$A$501), ROW(魂烛词条列表!$A$2:$A$501)-ROW(魂烛词条列表!$A$2)+1), ROW()-2)), "")</f>
        <v/>
      </c>
      <c r="N21" s="27" t="str">
        <f t="array" ref="N21">IFERROR(INDEX(魂烛词条列表!$D$2:$D$501, SMALL(IF(COUNTIF('追忆，石板，魂烛'!$AA$34:$AA$48, 魂烛词条列表!$A$2:$A$501), ROW(魂烛词条列表!$A$2:$A$501)-ROW(魂烛词条列表!$A$2)+1), ROW()-2)), "")</f>
        <v/>
      </c>
      <c r="O21" s="27" t="str">
        <f t="array" ref="O21">IFERROR(
 (Z21=0)*SUMIF('追忆，石板，魂烛'!$AA$34:$AA$48,M21,'追忆，石板，魂烛'!$AD$34:$AD$48)
+(Z21=1)*(PRODUCT(IF('追忆，石板，魂烛'!$AA$34:$AA$48=M21,'追忆，石板，魂烛'!$AD$34:$AD$48+1))-1),"")</f>
        <v/>
      </c>
      <c r="Z21" s="3">
        <f>IFERROR(INDEX(词条统合定义列表!$E$2:$E$1000,MATCH(魂烛[[#This Row],[词条]],词条统合定义列表!$B$2:$B$1000,0)),0)</f>
        <v>0</v>
      </c>
    </row>
    <row r="22" spans="1:26" s="27" customFormat="1">
      <c r="A22" s="27" t="str">
        <f t="array" aca="1" ref="A22" ca="1">IFERROR(INDEX(装备词条列表!$A$2:$A$5062, SMALL(IF(COUNTIF(非传奇装备!$AL$3:$AL$13, 装备词条列表!$A$2:$A$5062), ROW(装备词条列表!$A$2:$A$5062)-ROW(装备词条列表!$A$2)+1), ROW()-2)), "")</f>
        <v/>
      </c>
      <c r="B22" s="27" t="str">
        <f t="array" aca="1" ref="B22" ca="1">IFERROR(INDEX(装备词条列表!$D$2:$D$5062, SMALL(IF(COUNTIF(非传奇装备!$AL$3:$AL$13, 装备词条列表!$A$2:$A$5062), ROW(装备词条列表!$A$2:$A$5062)-ROW(装备词条列表!$A$2)+1), ROW()-2)), "")</f>
        <v/>
      </c>
      <c r="C22" s="27" t="e">
        <f ca="1">INDEX(非传奇装备!$AN$3:$AS$13,MATCH(A22,非传奇装备!$AL$3:$AL$13,0),COUNTIF(A$3:A22,A22)*2)</f>
        <v>#N/A</v>
      </c>
      <c r="E22" s="27" t="str">
        <f t="array" aca="1" ref="E22" ca="1">IFERROR(INDEX(装备词条列表!$A$2:$A$5062, SMALL(IF(COUNTIF(非传奇装备!$AT$3:$AT$13, 装备词条列表!$A$2:$A$5062), ROW(装备词条列表!$A$2:$A$5062)-ROW(装备词条列表!$A$2)+1), ROW()-2)), "")</f>
        <v/>
      </c>
      <c r="F22" s="27" t="str">
        <f t="array" aca="1" ref="F22" ca="1">IFERROR(INDEX(装备词条列表!$D$2:$D$5062, SMALL(IF(COUNTIF(非传奇装备!$AT$3:$AT$13, 装备词条列表!$A$2:$A$5062), ROW(装备词条列表!$A$2:$A$5062)-ROW(装备词条列表!$A$2)+1), ROW()-2)), "")</f>
        <v/>
      </c>
      <c r="G22" s="27" t="e">
        <f ca="1">INDEX(非传奇装备!$AV$3:$BA$13,MATCH(E22,非传奇装备!$AT$3:$AT$13,0),COUNTIF(E$3:E22,E22)*2)</f>
        <v>#N/A</v>
      </c>
      <c r="I22" s="24" t="str">
        <f t="array" ref="I22">IFERROR(INDEX(追忆词条列表!$R$2:$R$100, SMALL(IF(COUNTIF('追忆，石板，魂烛'!$AA$4:$AA$29, 追忆词条列表!$R$2:$R$100), ROW(追忆词条列表!$R$2:$R$100)-ROW(追忆词条列表!$R$2)+1), ROW()-2)), "")</f>
        <v/>
      </c>
      <c r="J22" s="94" t="str">
        <f t="array" ref="J22">IFERROR(INDEX(追忆词条列表!$S$2:$S$100, SMALL(IF(COUNTIF('追忆，石板，魂烛'!$AA$4:$AA$29, 追忆词条列表!$R$2:$R$100), ROW(追忆词条列表!$R$2:$R$100)-ROW(追忆词条列表!$R$2)+1), ROW()-2)), "")</f>
        <v/>
      </c>
      <c r="K22" s="24">
        <f>SUMIF('追忆，石板，魂烛'!$AA$4:$AA$29,I22,'追忆，石板，魂烛'!$AD$4:$AD$29)</f>
        <v>0</v>
      </c>
      <c r="M22" s="27" t="str">
        <f t="array" ref="M22">IFERROR(INDEX(魂烛词条列表!$A$2:$A$501, SMALL(IF(COUNTIF('追忆，石板，魂烛'!$AA$34:$AA$48, 魂烛词条列表!$A$2:$A$501), ROW(魂烛词条列表!$A$2:$A$501)-ROW(魂烛词条列表!$A$2)+1), ROW()-2)), "")</f>
        <v/>
      </c>
      <c r="N22" s="27" t="str">
        <f t="array" ref="N22">IFERROR(INDEX(魂烛词条列表!$D$2:$D$501, SMALL(IF(COUNTIF('追忆，石板，魂烛'!$AA$34:$AA$48, 魂烛词条列表!$A$2:$A$501), ROW(魂烛词条列表!$A$2:$A$501)-ROW(魂烛词条列表!$A$2)+1), ROW()-2)), "")</f>
        <v/>
      </c>
      <c r="O22" s="27" t="str">
        <f t="array" ref="O22">IFERROR(
 (Z22=0)*SUMIF('追忆，石板，魂烛'!$AA$34:$AA$48,M22,'追忆，石板，魂烛'!$AD$34:$AD$48)
+(Z22=1)*(PRODUCT(IF('追忆，石板，魂烛'!$AA$34:$AA$48=M22,'追忆，石板，魂烛'!$AD$34:$AD$48+1))-1),"")</f>
        <v/>
      </c>
      <c r="Z22" s="3">
        <f>IFERROR(INDEX(词条统合定义列表!$E$2:$E$1000,MATCH(魂烛[[#This Row],[词条]],词条统合定义列表!$B$2:$B$1000,0)),0)</f>
        <v>0</v>
      </c>
    </row>
    <row r="23" spans="1:26" s="27" customFormat="1">
      <c r="A23" s="27" t="str">
        <f t="array" aca="1" ref="A23" ca="1">IFERROR(INDEX(装备词条列表!$A$2:$A$5062, SMALL(IF(COUNTIF(非传奇装备!$AL$3:$AL$13, 装备词条列表!$A$2:$A$5062), ROW(装备词条列表!$A$2:$A$5062)-ROW(装备词条列表!$A$2)+1), ROW()-2)), "")</f>
        <v/>
      </c>
      <c r="B23" s="27" t="str">
        <f t="array" aca="1" ref="B23" ca="1">IFERROR(INDEX(装备词条列表!$D$2:$D$5062, SMALL(IF(COUNTIF(非传奇装备!$AL$3:$AL$13, 装备词条列表!$A$2:$A$5062), ROW(装备词条列表!$A$2:$A$5062)-ROW(装备词条列表!$A$2)+1), ROW()-2)), "")</f>
        <v/>
      </c>
      <c r="C23" s="27" t="e">
        <f ca="1">INDEX(非传奇装备!$AN$3:$AS$13,MATCH(A23,非传奇装备!$AL$3:$AL$13,0),COUNTIF(A$3:A23,A23)*2)</f>
        <v>#N/A</v>
      </c>
      <c r="E23" s="27" t="str">
        <f t="array" aca="1" ref="E23" ca="1">IFERROR(INDEX(装备词条列表!$A$2:$A$5062, SMALL(IF(COUNTIF(非传奇装备!$AT$3:$AT$13, 装备词条列表!$A$2:$A$5062), ROW(装备词条列表!$A$2:$A$5062)-ROW(装备词条列表!$A$2)+1), ROW()-2)), "")</f>
        <v/>
      </c>
      <c r="F23" s="27" t="str">
        <f t="array" aca="1" ref="F23" ca="1">IFERROR(INDEX(装备词条列表!$D$2:$D$5062, SMALL(IF(COUNTIF(非传奇装备!$AT$3:$AT$13, 装备词条列表!$A$2:$A$5062), ROW(装备词条列表!$A$2:$A$5062)-ROW(装备词条列表!$A$2)+1), ROW()-2)), "")</f>
        <v/>
      </c>
      <c r="G23" s="27" t="e">
        <f ca="1">INDEX(非传奇装备!$AV$3:$BA$13,MATCH(E23,非传奇装备!$AT$3:$AT$13,0),COUNTIF(E$3:E23,E23)*2)</f>
        <v>#N/A</v>
      </c>
      <c r="I23" s="24" t="str">
        <f t="array" ref="I23">IFERROR(INDEX(追忆词条列表!$R$2:$R$100, SMALL(IF(COUNTIF('追忆，石板，魂烛'!$AA$4:$AA$29, 追忆词条列表!$R$2:$R$100), ROW(追忆词条列表!$R$2:$R$100)-ROW(追忆词条列表!$R$2)+1), ROW()-2)), "")</f>
        <v/>
      </c>
      <c r="J23" s="94" t="str">
        <f t="array" ref="J23">IFERROR(INDEX(追忆词条列表!$S$2:$S$100, SMALL(IF(COUNTIF('追忆，石板，魂烛'!$AA$4:$AA$29, 追忆词条列表!$R$2:$R$100), ROW(追忆词条列表!$R$2:$R$100)-ROW(追忆词条列表!$R$2)+1), ROW()-2)), "")</f>
        <v/>
      </c>
      <c r="K23" s="24">
        <f>SUMIF('追忆，石板，魂烛'!$AA$4:$AA$29,I23,'追忆，石板，魂烛'!$AD$4:$AD$29)</f>
        <v>0</v>
      </c>
      <c r="M23" s="27" t="str">
        <f t="array" ref="M23">IFERROR(INDEX(魂烛词条列表!$A$2:$A$501, SMALL(IF(COUNTIF('追忆，石板，魂烛'!$AA$34:$AA$48, 魂烛词条列表!$A$2:$A$501), ROW(魂烛词条列表!$A$2:$A$501)-ROW(魂烛词条列表!$A$2)+1), ROW()-2)), "")</f>
        <v/>
      </c>
      <c r="N23" s="27" t="str">
        <f t="array" ref="N23">IFERROR(INDEX(魂烛词条列表!$D$2:$D$501, SMALL(IF(COUNTIF('追忆，石板，魂烛'!$AA$34:$AA$48, 魂烛词条列表!$A$2:$A$501), ROW(魂烛词条列表!$A$2:$A$501)-ROW(魂烛词条列表!$A$2)+1), ROW()-2)), "")</f>
        <v/>
      </c>
      <c r="O23" s="27" t="str">
        <f t="array" ref="O23">IFERROR(
 (Z23=0)*SUMIF('追忆，石板，魂烛'!$AA$34:$AA$48,M23,'追忆，石板，魂烛'!$AD$34:$AD$48)
+(Z23=1)*(PRODUCT(IF('追忆，石板，魂烛'!$AA$34:$AA$48=M23,'追忆，石板，魂烛'!$AD$34:$AD$48+1))-1),"")</f>
        <v/>
      </c>
      <c r="Z23" s="3">
        <f>IFERROR(INDEX(词条统合定义列表!$E$2:$E$1000,MATCH(魂烛[[#This Row],[词条]],词条统合定义列表!$B$2:$B$1000,0)),0)</f>
        <v>0</v>
      </c>
    </row>
    <row r="24" spans="1:26" s="27" customFormat="1" ht="14.5" thickBot="1">
      <c r="A24" s="27" t="str">
        <f t="array" aca="1" ref="A24" ca="1">IFERROR(INDEX(装备词条列表!$A$2:$A$5062, SMALL(IF(COUNTIF(非传奇装备!$AL$3:$AL$13, 装备词条列表!$A$2:$A$5062), ROW(装备词条列表!$A$2:$A$5062)-ROW(装备词条列表!$A$2)+1), ROW()-2)), "")</f>
        <v/>
      </c>
      <c r="B24" s="27" t="str">
        <f t="array" aca="1" ref="B24" ca="1">IFERROR(INDEX(装备词条列表!$D$2:$D$5062, SMALL(IF(COUNTIF(非传奇装备!$AL$3:$AL$13, 装备词条列表!$A$2:$A$5062), ROW(装备词条列表!$A$2:$A$5062)-ROW(装备词条列表!$A$2)+1), ROW()-2)), "")</f>
        <v/>
      </c>
      <c r="C24" s="27" t="e">
        <f ca="1">INDEX(非传奇装备!$AN$3:$AS$13,MATCH(A24,非传奇装备!$AL$3:$AL$13,0),COUNTIF(A$3:A24,A24)*2)</f>
        <v>#N/A</v>
      </c>
      <c r="D24" s="84"/>
      <c r="E24" s="27" t="str">
        <f t="array" aca="1" ref="E24" ca="1">IFERROR(INDEX(装备词条列表!$A$2:$A$5062, SMALL(IF(COUNTIF(非传奇装备!$AT$3:$AT$13, 装备词条列表!$A$2:$A$5062), ROW(装备词条列表!$A$2:$A$5062)-ROW(装备词条列表!$A$2)+1), ROW()-2)), "")</f>
        <v/>
      </c>
      <c r="F24" s="27" t="str">
        <f t="array" aca="1" ref="F24" ca="1">IFERROR(INDEX(装备词条列表!$D$2:$D$5062, SMALL(IF(COUNTIF(非传奇装备!$AT$3:$AT$13, 装备词条列表!$A$2:$A$5062), ROW(装备词条列表!$A$2:$A$5062)-ROW(装备词条列表!$A$2)+1), ROW()-2)), "")</f>
        <v/>
      </c>
      <c r="G24" s="27" t="e">
        <f ca="1">INDEX(非传奇装备!$AV$3:$BA$13,MATCH(E24,非传奇装备!$AT$3:$AT$13,0),COUNTIF(E$3:E24,E24)*2)</f>
        <v>#N/A</v>
      </c>
      <c r="I24" s="24" t="str">
        <f t="array" ref="I24">IFERROR(INDEX(追忆词条列表!$R$2:$R$100, SMALL(IF(COUNTIF('追忆，石板，魂烛'!$AA$4:$AA$29, 追忆词条列表!$R$2:$R$100), ROW(追忆词条列表!$R$2:$R$100)-ROW(追忆词条列表!$R$2)+1), ROW()-2)), "")</f>
        <v/>
      </c>
      <c r="J24" s="95" t="str">
        <f t="array" ref="J24">IFERROR(INDEX(追忆词条列表!$S$2:$S$100, SMALL(IF(COUNTIF('追忆，石板，魂烛'!$AA$4:$AA$29, 追忆词条列表!$R$2:$R$100), ROW(追忆词条列表!$R$2:$R$100)-ROW(追忆词条列表!$R$2)+1), ROW()-2)), "")</f>
        <v/>
      </c>
      <c r="K24" s="24">
        <f>SUMIF('追忆，石板，魂烛'!$AA$4:$AA$29,I24,'追忆，石板，魂烛'!$AD$4:$AD$29)</f>
        <v>0</v>
      </c>
      <c r="M24" s="27" t="str">
        <f t="array" ref="M24">IFERROR(INDEX(魂烛词条列表!$A$2:$A$501, SMALL(IF(COUNTIF('追忆，石板，魂烛'!$AA$34:$AA$48, 魂烛词条列表!$A$2:$A$501), ROW(魂烛词条列表!$A$2:$A$501)-ROW(魂烛词条列表!$A$2)+1), ROW()-2)), "")</f>
        <v/>
      </c>
      <c r="N24" s="27" t="str">
        <f t="array" ref="N24">IFERROR(INDEX(魂烛词条列表!$D$2:$D$501, SMALL(IF(COUNTIF('追忆，石板，魂烛'!$AA$34:$AA$48, 魂烛词条列表!$A$2:$A$501), ROW(魂烛词条列表!$A$2:$A$501)-ROW(魂烛词条列表!$A$2)+1), ROW()-2)), "")</f>
        <v/>
      </c>
      <c r="O24" s="27" t="str">
        <f t="array" ref="O24">IFERROR(
 (Z24=0)*SUMIF('追忆，石板，魂烛'!$AA$34:$AA$48,M24,'追忆，石板，魂烛'!$AD$34:$AD$48)
+(Z24=1)*(PRODUCT(IF('追忆，石板，魂烛'!$AA$34:$AA$48=M24,'追忆，石板，魂烛'!$AD$34:$AD$48+1))-1),"")</f>
        <v/>
      </c>
      <c r="Z24" s="3">
        <f>IFERROR(INDEX(词条统合定义列表!$E$2:$E$1000,MATCH(魂烛[[#This Row],[词条]],词条统合定义列表!$B$2:$B$1000,0)),0)</f>
        <v>0</v>
      </c>
    </row>
    <row r="25" spans="1:26">
      <c r="A25" s="1"/>
      <c r="B25" s="27" t="s">
        <v>3566</v>
      </c>
      <c r="C25" s="163"/>
      <c r="D25" s="1"/>
      <c r="E25" s="1"/>
      <c r="F25" s="27" t="s">
        <v>3570</v>
      </c>
      <c r="G25" s="85"/>
      <c r="M25" s="27" t="str">
        <f t="array" ref="M25">IFERROR(INDEX(魂烛词条列表!$A$2:$A$501, SMALL(IF(COUNTIF('追忆，石板，魂烛'!$AA$34:$AA$48, 魂烛词条列表!$A$2:$A$501), ROW(魂烛词条列表!$A$2:$A$501)-ROW(魂烛词条列表!$A$2)+1), ROW()-2)), "")</f>
        <v/>
      </c>
      <c r="N25" s="27" t="str">
        <f t="array" ref="N25">IFERROR(INDEX(魂烛词条列表!$D$2:$D$501, SMALL(IF(COUNTIF('追忆，石板，魂烛'!$AA$34:$AA$48, 魂烛词条列表!$A$2:$A$501), ROW(魂烛词条列表!$A$2:$A$501)-ROW(魂烛词条列表!$A$2)+1), ROW()-2)), "")</f>
        <v/>
      </c>
      <c r="O25" s="27" t="str">
        <f t="array" ref="O25">IFERROR(
 (Z25=0)*SUMIF('追忆，石板，魂烛'!$AA$34:$AA$48,M25,'追忆，石板，魂烛'!$AD$34:$AD$48)
+(Z25=1)*(PRODUCT(IF('追忆，石板，魂烛'!$AA$34:$AA$48=M25,'追忆，石板，魂烛'!$AD$34:$AD$48+1))-1),"")</f>
        <v/>
      </c>
      <c r="Z25" s="3">
        <f>IFERROR(INDEX(词条统合定义列表!$E$2:$E$1000,MATCH(魂烛[[#This Row],[词条]],词条统合定义列表!$B$2:$B$1000,0)),0)</f>
        <v>0</v>
      </c>
    </row>
    <row r="26" spans="1:26">
      <c r="A26" s="27" t="s">
        <v>3611</v>
      </c>
      <c r="B26" s="27" t="s">
        <v>3612</v>
      </c>
      <c r="C26" s="27" t="s">
        <v>4656</v>
      </c>
      <c r="D26" s="27"/>
      <c r="E26" s="27" t="s">
        <v>1394</v>
      </c>
      <c r="F26" s="27" t="s">
        <v>3616</v>
      </c>
      <c r="G26" s="27" t="s">
        <v>3615</v>
      </c>
      <c r="M26" s="27" t="str">
        <f t="array" ref="M26">IFERROR(INDEX(魂烛词条列表!$A$2:$A$501, SMALL(IF(COUNTIF('追忆，石板，魂烛'!$AA$34:$AA$48, 魂烛词条列表!$A$2:$A$501), ROW(魂烛词条列表!$A$2:$A$501)-ROW(魂烛词条列表!$A$2)+1), ROW()-2)), "")</f>
        <v/>
      </c>
      <c r="N26" s="27" t="str">
        <f t="array" ref="N26">IFERROR(INDEX(魂烛词条列表!$D$2:$D$501, SMALL(IF(COUNTIF('追忆，石板，魂烛'!$AA$34:$AA$48, 魂烛词条列表!$A$2:$A$501), ROW(魂烛词条列表!$A$2:$A$501)-ROW(魂烛词条列表!$A$2)+1), ROW()-2)), "")</f>
        <v/>
      </c>
      <c r="O26" s="27" t="str">
        <f t="array" ref="O26">IFERROR(
 (Z26=0)*SUMIF('追忆，石板，魂烛'!$AA$34:$AA$48,M26,'追忆，石板，魂烛'!$AD$34:$AD$48)
+(Z26=1)*(PRODUCT(IF('追忆，石板，魂烛'!$AA$34:$AA$48=M26,'追忆，石板，魂烛'!$AD$34:$AD$48+1))-1),"")</f>
        <v/>
      </c>
      <c r="Z26" s="3">
        <f>IFERROR(INDEX(词条统合定义列表!$E$2:$E$1000,MATCH(魂烛[[#This Row],[词条]],词条统合定义列表!$B$2:$B$1000,0)),0)</f>
        <v>0</v>
      </c>
    </row>
    <row r="27" spans="1:26">
      <c r="A27" s="27" t="str">
        <f t="array" aca="1" ref="A27" ca="1">IFERROR(INDEX(装备词条列表!$A$2:$A$5062, SMALL(IF(COUNTIF(非传奇装备!$AL$16:$AL$26, 装备词条列表!$A$2:$A$5062), ROW(装备词条列表!$A$2:$A$5062)-ROW(装备词条列表!$A$2)+1), ROW()-26)), "")</f>
        <v/>
      </c>
      <c r="B27" s="27" t="str">
        <f t="array" aca="1" ref="B27" ca="1">IFERROR(INDEX(装备词条列表!$D$2:$D$5062, SMALL(IF(COUNTIF(非传奇装备!$AL$16:$AL$26, 装备词条列表!$A$2:$A$5062), ROW(装备词条列表!$A$2:$A$5062)-ROW(装备词条列表!$A$2)+1), ROW()-26)), "")</f>
        <v/>
      </c>
      <c r="C27" s="27" t="e">
        <f ca="1">INDEX(非传奇装备!$AN$16:$AS$26,MATCH(A27,非传奇装备!$AL$16:$AL$26,0),COUNTIF(A$27:A27,A27)*2)</f>
        <v>#N/A</v>
      </c>
      <c r="D27" s="27"/>
      <c r="E27" s="27" t="str">
        <f t="array" aca="1" ref="E27" ca="1">IFERROR(INDEX(装备词条列表!$A$2:$A$5062, SMALL(IF(COUNTIF(非传奇装备!$AT$16:$AT$26, 装备词条列表!$A$2:$A$5062), ROW(装备词条列表!$A$2:$A$5062)-ROW(装备词条列表!$A$2)+1), ROW()-26)), "")</f>
        <v/>
      </c>
      <c r="F27" s="27" t="str">
        <f t="array" aca="1" ref="F27" ca="1">IFERROR(INDEX(装备词条列表!$D$2:$D$5062, SMALL(IF(COUNTIF(非传奇装备!$AT$16:$AT$26, 装备词条列表!$A$2:$A$5062), ROW(装备词条列表!$A$2:$A$5062)-ROW(装备词条列表!$A$2)+1), ROW()-26)), "")</f>
        <v/>
      </c>
      <c r="G27" s="27" t="e">
        <f ca="1">INDEX(非传奇装备!$AV$16:$BA$26,MATCH(E27,非传奇装备!$AT$16:$AT$26,0),COUNTIF(E$27:E27,E27)*2)</f>
        <v>#N/A</v>
      </c>
      <c r="M27" s="27" t="str">
        <f t="array" ref="M27">IFERROR(INDEX(魂烛词条列表!$A$2:$A$501, SMALL(IF(COUNTIF('追忆，石板，魂烛'!$AA$34:$AA$48, 魂烛词条列表!$A$2:$A$501), ROW(魂烛词条列表!$A$2:$A$501)-ROW(魂烛词条列表!$A$2)+1), ROW()-2)), "")</f>
        <v/>
      </c>
      <c r="N27" s="27" t="str">
        <f t="array" ref="N27">IFERROR(INDEX(魂烛词条列表!$D$2:$D$501, SMALL(IF(COUNTIF('追忆，石板，魂烛'!$AA$34:$AA$48, 魂烛词条列表!$A$2:$A$501), ROW(魂烛词条列表!$A$2:$A$501)-ROW(魂烛词条列表!$A$2)+1), ROW()-2)), "")</f>
        <v/>
      </c>
      <c r="O27" s="27" t="str">
        <f t="array" ref="O27">IFERROR(
 (Z27=0)*SUMIF('追忆，石板，魂烛'!$AA$34:$AA$48,M27,'追忆，石板，魂烛'!$AD$34:$AD$48)
+(Z27=1)*(PRODUCT(IF('追忆，石板，魂烛'!$AA$34:$AA$48=M27,'追忆，石板，魂烛'!$AD$34:$AD$48+1))-1),"")</f>
        <v/>
      </c>
      <c r="Z27" s="3">
        <f>IFERROR(INDEX(词条统合定义列表!$E$2:$E$1000,MATCH(魂烛[[#This Row],[词条]],词条统合定义列表!$B$2:$B$1000,0)),0)</f>
        <v>0</v>
      </c>
    </row>
    <row r="28" spans="1:26">
      <c r="A28" s="27" t="str">
        <f t="array" aca="1" ref="A28" ca="1">IFERROR(INDEX(装备词条列表!$A$2:$A$5062, SMALL(IF(COUNTIF(非传奇装备!$AL$16:$AL$26, 装备词条列表!$A$2:$A$5062), ROW(装备词条列表!$A$2:$A$5062)-ROW(装备词条列表!$A$2)+1), ROW()-26)), "")</f>
        <v/>
      </c>
      <c r="B28" s="27" t="str">
        <f t="array" aca="1" ref="B28" ca="1">IFERROR(INDEX(装备词条列表!$D$2:$D$5062, SMALL(IF(COUNTIF(非传奇装备!$AL$16:$AL$26, 装备词条列表!$A$2:$A$5062), ROW(装备词条列表!$A$2:$A$5062)-ROW(装备词条列表!$A$2)+1), ROW()-26)), "")</f>
        <v/>
      </c>
      <c r="C28" s="27" t="e">
        <f ca="1">INDEX(非传奇装备!$AN$16:$AS$26,MATCH(A28,非传奇装备!$AL$16:$AL$26,0),COUNTIF(A$27:A28,A28)*2)</f>
        <v>#N/A</v>
      </c>
      <c r="D28" s="27"/>
      <c r="E28" s="27" t="str">
        <f t="array" aca="1" ref="E28" ca="1">IFERROR(INDEX(装备词条列表!$A$2:$A$5062, SMALL(IF(COUNTIF(非传奇装备!$AT$16:$AT$26, 装备词条列表!$A$2:$A$5062), ROW(装备词条列表!$A$2:$A$5062)-ROW(装备词条列表!$A$2)+1), ROW()-26)), "")</f>
        <v/>
      </c>
      <c r="F28" s="27" t="str">
        <f t="array" aca="1" ref="F28" ca="1">IFERROR(INDEX(装备词条列表!$D$2:$D$5062, SMALL(IF(COUNTIF(非传奇装备!$AT$16:$AT$26, 装备词条列表!$A$2:$A$5062), ROW(装备词条列表!$A$2:$A$5062)-ROW(装备词条列表!$A$2)+1), ROW()-26)), "")</f>
        <v/>
      </c>
      <c r="G28" s="27" t="e">
        <f ca="1">INDEX(非传奇装备!$AV$16:$BA$26,MATCH(E28,非传奇装备!$AT$16:$AT$26,0),COUNTIF(E$27:E28,E28)*2)</f>
        <v>#N/A</v>
      </c>
      <c r="M28" s="27" t="str">
        <f t="array" ref="M28">IFERROR(INDEX(魂烛词条列表!$A$2:$A$501, SMALL(IF(COUNTIF('追忆，石板，魂烛'!$AA$34:$AA$48, 魂烛词条列表!$A$2:$A$501), ROW(魂烛词条列表!$A$2:$A$501)-ROW(魂烛词条列表!$A$2)+1), ROW()-2)), "")</f>
        <v/>
      </c>
      <c r="N28" s="27" t="str">
        <f t="array" ref="N28">IFERROR(INDEX(魂烛词条列表!$D$2:$D$501, SMALL(IF(COUNTIF('追忆，石板，魂烛'!$AA$34:$AA$48, 魂烛词条列表!$A$2:$A$501), ROW(魂烛词条列表!$A$2:$A$501)-ROW(魂烛词条列表!$A$2)+1), ROW()-2)), "")</f>
        <v/>
      </c>
      <c r="O28" s="27" t="str">
        <f t="array" ref="O28">IFERROR(
 (Z28=0)*SUMIF('追忆，石板，魂烛'!$AA$34:$AA$48,M28,'追忆，石板，魂烛'!$AD$34:$AD$48)
+(Z28=1)*(PRODUCT(IF('追忆，石板，魂烛'!$AA$34:$AA$48=M28,'追忆，石板，魂烛'!$AD$34:$AD$48+1))-1),"")</f>
        <v/>
      </c>
      <c r="Z28" s="3">
        <f>IFERROR(INDEX(词条统合定义列表!$E$2:$E$1000,MATCH(魂烛[[#This Row],[词条]],词条统合定义列表!$B$2:$B$1000,0)),0)</f>
        <v>0</v>
      </c>
    </row>
    <row r="29" spans="1:26" s="3" customFormat="1">
      <c r="A29" s="27" t="str">
        <f t="array" aca="1" ref="A29" ca="1">IFERROR(INDEX(装备词条列表!$A$2:$A$5062, SMALL(IF(COUNTIF(非传奇装备!$AL$16:$AL$26, 装备词条列表!$A$2:$A$5062), ROW(装备词条列表!$A$2:$A$5062)-ROW(装备词条列表!$A$2)+1), ROW()-26)), "")</f>
        <v/>
      </c>
      <c r="B29" s="27" t="str">
        <f t="array" aca="1" ref="B29" ca="1">IFERROR(INDEX(装备词条列表!$D$2:$D$5062, SMALL(IF(COUNTIF(非传奇装备!$AL$16:$AL$26, 装备词条列表!$A$2:$A$5062), ROW(装备词条列表!$A$2:$A$5062)-ROW(装备词条列表!$A$2)+1), ROW()-26)), "")</f>
        <v/>
      </c>
      <c r="C29" s="27" t="e">
        <f ca="1">INDEX(非传奇装备!$AN$16:$AS$26,MATCH(A29,非传奇装备!$AL$16:$AL$26,0),COUNTIF(A$27:A29,A29)*2)</f>
        <v>#N/A</v>
      </c>
      <c r="D29" s="27"/>
      <c r="E29" s="27" t="str">
        <f t="array" aca="1" ref="E29" ca="1">IFERROR(INDEX(装备词条列表!$A$2:$A$5062, SMALL(IF(COUNTIF(非传奇装备!$AT$16:$AT$26, 装备词条列表!$A$2:$A$5062), ROW(装备词条列表!$A$2:$A$5062)-ROW(装备词条列表!$A$2)+1), ROW()-26)), "")</f>
        <v/>
      </c>
      <c r="F29" s="27" t="str">
        <f t="array" aca="1" ref="F29" ca="1">IFERROR(INDEX(装备词条列表!$D$2:$D$5062, SMALL(IF(COUNTIF(非传奇装备!$AT$16:$AT$26, 装备词条列表!$A$2:$A$5062), ROW(装备词条列表!$A$2:$A$5062)-ROW(装备词条列表!$A$2)+1), ROW()-26)), "")</f>
        <v/>
      </c>
      <c r="G29" s="27" t="e">
        <f ca="1">INDEX(非传奇装备!$AV$16:$BA$26,MATCH(E29,非传奇装备!$AT$16:$AT$26,0),COUNTIF(E$27:E29,E29)*2)</f>
        <v>#N/A</v>
      </c>
      <c r="H29" s="27"/>
      <c r="I29" s="27"/>
      <c r="J29" s="27"/>
      <c r="K29" s="27"/>
      <c r="M29" s="27" t="str">
        <f t="array" ref="M29">IFERROR(INDEX(魂烛词条列表!$A$2:$A$501, SMALL(IF(COUNTIF('追忆，石板，魂烛'!$AA$34:$AA$48, 魂烛词条列表!$A$2:$A$501), ROW(魂烛词条列表!$A$2:$A$501)-ROW(魂烛词条列表!$A$2)+1), ROW()-2)), "")</f>
        <v/>
      </c>
      <c r="N29" s="27" t="str">
        <f t="array" ref="N29">IFERROR(INDEX(魂烛词条列表!$D$2:$D$501, SMALL(IF(COUNTIF('追忆，石板，魂烛'!$AA$34:$AA$48, 魂烛词条列表!$A$2:$A$501), ROW(魂烛词条列表!$A$2:$A$501)-ROW(魂烛词条列表!$A$2)+1), ROW()-2)), "")</f>
        <v/>
      </c>
      <c r="O29" s="27" t="str">
        <f t="array" ref="O29">IFERROR(
 (Z29=0)*SUMIF('追忆，石板，魂烛'!$AA$34:$AA$48,M29,'追忆，石板，魂烛'!$AD$34:$AD$48)
+(Z29=1)*(PRODUCT(IF('追忆，石板，魂烛'!$AA$34:$AA$48=M29,'追忆，石板，魂烛'!$AD$34:$AD$48+1))-1),"")</f>
        <v/>
      </c>
      <c r="Z29" s="3">
        <f>IFERROR(INDEX(词条统合定义列表!$E$2:$E$1000,MATCH(魂烛[[#This Row],[词条]],词条统合定义列表!$B$2:$B$1000,0)),0)</f>
        <v>0</v>
      </c>
    </row>
    <row r="30" spans="1:26">
      <c r="A30" s="27" t="str">
        <f t="array" aca="1" ref="A30" ca="1">IFERROR(INDEX(装备词条列表!$A$2:$A$5062, SMALL(IF(COUNTIF(非传奇装备!$AL$16:$AL$26, 装备词条列表!$A$2:$A$5062), ROW(装备词条列表!$A$2:$A$5062)-ROW(装备词条列表!$A$2)+1), ROW()-26)), "")</f>
        <v/>
      </c>
      <c r="B30" s="27" t="str">
        <f t="array" aca="1" ref="B30" ca="1">IFERROR(INDEX(装备词条列表!$D$2:$D$5062, SMALL(IF(COUNTIF(非传奇装备!$AL$16:$AL$26, 装备词条列表!$A$2:$A$5062), ROW(装备词条列表!$A$2:$A$5062)-ROW(装备词条列表!$A$2)+1), ROW()-26)), "")</f>
        <v/>
      </c>
      <c r="C30" s="27" t="e">
        <f ca="1">INDEX(非传奇装备!$AN$16:$AS$26,MATCH(A30,非传奇装备!$AL$16:$AL$26,0),COUNTIF(A$27:A30,A30)*2)</f>
        <v>#N/A</v>
      </c>
      <c r="D30" s="27"/>
      <c r="E30" s="27" t="str">
        <f t="array" aca="1" ref="E30" ca="1">IFERROR(INDEX(装备词条列表!$A$2:$A$5062, SMALL(IF(COUNTIF(非传奇装备!$AT$16:$AT$26, 装备词条列表!$A$2:$A$5062), ROW(装备词条列表!$A$2:$A$5062)-ROW(装备词条列表!$A$2)+1), ROW()-26)), "")</f>
        <v/>
      </c>
      <c r="F30" s="27" t="str">
        <f t="array" aca="1" ref="F30" ca="1">IFERROR(INDEX(装备词条列表!$D$2:$D$5062, SMALL(IF(COUNTIF(非传奇装备!$AT$16:$AT$26, 装备词条列表!$A$2:$A$5062), ROW(装备词条列表!$A$2:$A$5062)-ROW(装备词条列表!$A$2)+1), ROW()-26)), "")</f>
        <v/>
      </c>
      <c r="G30" s="27" t="e">
        <f ca="1">INDEX(非传奇装备!$AV$16:$BA$26,MATCH(E30,非传奇装备!$AT$16:$AT$26,0),COUNTIF(E$27:E30,E30)*2)</f>
        <v>#N/A</v>
      </c>
      <c r="M30" s="27" t="str">
        <f t="array" ref="M30">IFERROR(INDEX(魂烛词条列表!$A$2:$A$501, SMALL(IF(COUNTIF('追忆，石板，魂烛'!$AA$34:$AA$48, 魂烛词条列表!$A$2:$A$501), ROW(魂烛词条列表!$A$2:$A$501)-ROW(魂烛词条列表!$A$2)+1), ROW()-2)), "")</f>
        <v/>
      </c>
      <c r="N30" s="27" t="str">
        <f t="array" ref="N30">IFERROR(INDEX(魂烛词条列表!$D$2:$D$501, SMALL(IF(COUNTIF('追忆，石板，魂烛'!$AA$34:$AA$48, 魂烛词条列表!$A$2:$A$501), ROW(魂烛词条列表!$A$2:$A$501)-ROW(魂烛词条列表!$A$2)+1), ROW()-2)), "")</f>
        <v/>
      </c>
      <c r="O30" s="27" t="str">
        <f t="array" ref="O30">IFERROR(
 (Z30=0)*SUMIF('追忆，石板，魂烛'!$AA$34:$AA$48,M30,'追忆，石板，魂烛'!$AD$34:$AD$48)
+(Z30=1)*(PRODUCT(IF('追忆，石板，魂烛'!$AA$34:$AA$48=M30,'追忆，石板，魂烛'!$AD$34:$AD$48+1))-1),"")</f>
        <v/>
      </c>
      <c r="Z30" s="3">
        <f>IFERROR(INDEX(词条统合定义列表!$E$2:$E$1000,MATCH(魂烛[[#This Row],[词条]],词条统合定义列表!$B$2:$B$1000,0)),0)</f>
        <v>0</v>
      </c>
    </row>
    <row r="31" spans="1:26" s="3" customFormat="1">
      <c r="A31" s="27" t="str">
        <f t="array" aca="1" ref="A31" ca="1">IFERROR(INDEX(装备词条列表!$A$2:$A$5062, SMALL(IF(COUNTIF(非传奇装备!$AL$16:$AL$26, 装备词条列表!$A$2:$A$5062), ROW(装备词条列表!$A$2:$A$5062)-ROW(装备词条列表!$A$2)+1), ROW()-26)), "")</f>
        <v/>
      </c>
      <c r="B31" s="27" t="str">
        <f t="array" aca="1" ref="B31" ca="1">IFERROR(INDEX(装备词条列表!$D$2:$D$5062, SMALL(IF(COUNTIF(非传奇装备!$AL$16:$AL$26, 装备词条列表!$A$2:$A$5062), ROW(装备词条列表!$A$2:$A$5062)-ROW(装备词条列表!$A$2)+1), ROW()-26)), "")</f>
        <v/>
      </c>
      <c r="C31" s="27" t="e">
        <f ca="1">INDEX(非传奇装备!$AN$16:$AS$26,MATCH(A31,非传奇装备!$AL$16:$AL$26,0),COUNTIF(A$27:A31,A31)*2)</f>
        <v>#N/A</v>
      </c>
      <c r="D31" s="27"/>
      <c r="E31" s="27" t="str">
        <f t="array" aca="1" ref="E31" ca="1">IFERROR(INDEX(装备词条列表!$A$2:$A$5062, SMALL(IF(COUNTIF(非传奇装备!$AT$16:$AT$26, 装备词条列表!$A$2:$A$5062), ROW(装备词条列表!$A$2:$A$5062)-ROW(装备词条列表!$A$2)+1), ROW()-26)), "")</f>
        <v/>
      </c>
      <c r="F31" s="27" t="str">
        <f t="array" aca="1" ref="F31" ca="1">IFERROR(INDEX(装备词条列表!$D$2:$D$5062, SMALL(IF(COUNTIF(非传奇装备!$AT$16:$AT$26, 装备词条列表!$A$2:$A$5062), ROW(装备词条列表!$A$2:$A$5062)-ROW(装备词条列表!$A$2)+1), ROW()-26)), "")</f>
        <v/>
      </c>
      <c r="G31" s="27" t="e">
        <f ca="1">INDEX(非传奇装备!$AV$16:$BA$26,MATCH(E31,非传奇装备!$AT$16:$AT$26,0),COUNTIF(E$27:E31,E31)*2)</f>
        <v>#N/A</v>
      </c>
      <c r="H31" s="27"/>
      <c r="I31" s="27"/>
      <c r="J31" s="27"/>
      <c r="K31" s="27"/>
      <c r="M31" s="27" t="str">
        <f t="array" ref="M31">IFERROR(INDEX(魂烛词条列表!$A$2:$A$501, SMALL(IF(COUNTIF('追忆，石板，魂烛'!$AA$34:$AA$48, 魂烛词条列表!$A$2:$A$501), ROW(魂烛词条列表!$A$2:$A$501)-ROW(魂烛词条列表!$A$2)+1), ROW()-2)), "")</f>
        <v/>
      </c>
      <c r="N31" s="27" t="str">
        <f t="array" ref="N31">IFERROR(INDEX(魂烛词条列表!$D$2:$D$501, SMALL(IF(COUNTIF('追忆，石板，魂烛'!$AA$34:$AA$48, 魂烛词条列表!$A$2:$A$501), ROW(魂烛词条列表!$A$2:$A$501)-ROW(魂烛词条列表!$A$2)+1), ROW()-2)), "")</f>
        <v/>
      </c>
      <c r="O31" s="27" t="str">
        <f t="array" ref="O31">IFERROR(
 (Z31=0)*SUMIF('追忆，石板，魂烛'!$AA$34:$AA$48,M31,'追忆，石板，魂烛'!$AD$34:$AD$48)
+(Z31=1)*(PRODUCT(IF('追忆，石板，魂烛'!$AA$34:$AA$48=M31,'追忆，石板，魂烛'!$AD$34:$AD$48+1))-1),"")</f>
        <v/>
      </c>
      <c r="Z31" s="3">
        <f>IFERROR(INDEX(词条统合定义列表!$E$2:$E$1000,MATCH(魂烛[[#This Row],[词条]],词条统合定义列表!$B$2:$B$1000,0)),0)</f>
        <v>0</v>
      </c>
    </row>
    <row r="32" spans="1:26">
      <c r="A32" s="27" t="str">
        <f t="array" aca="1" ref="A32" ca="1">IFERROR(INDEX(装备词条列表!$A$2:$A$5062, SMALL(IF(COUNTIF(非传奇装备!$AL$16:$AL$26, 装备词条列表!$A$2:$A$5062), ROW(装备词条列表!$A$2:$A$5062)-ROW(装备词条列表!$A$2)+1), ROW()-26)), "")</f>
        <v/>
      </c>
      <c r="B32" s="27" t="str">
        <f t="array" aca="1" ref="B32" ca="1">IFERROR(INDEX(装备词条列表!$D$2:$D$5062, SMALL(IF(COUNTIF(非传奇装备!$AL$16:$AL$26, 装备词条列表!$A$2:$A$5062), ROW(装备词条列表!$A$2:$A$5062)-ROW(装备词条列表!$A$2)+1), ROW()-26)), "")</f>
        <v/>
      </c>
      <c r="C32" s="27" t="e">
        <f ca="1">INDEX(非传奇装备!$AN$16:$AS$26,MATCH(A32,非传奇装备!$AL$16:$AL$26,0),COUNTIF(A$27:A32,A32)*2)</f>
        <v>#N/A</v>
      </c>
      <c r="D32" s="27"/>
      <c r="E32" s="27" t="str">
        <f t="array" aca="1" ref="E32" ca="1">IFERROR(INDEX(装备词条列表!$A$2:$A$5062, SMALL(IF(COUNTIF(非传奇装备!$AT$16:$AT$26, 装备词条列表!$A$2:$A$5062), ROW(装备词条列表!$A$2:$A$5062)-ROW(装备词条列表!$A$2)+1), ROW()-26)), "")</f>
        <v/>
      </c>
      <c r="F32" s="27" t="str">
        <f t="array" aca="1" ref="F32" ca="1">IFERROR(INDEX(装备词条列表!$D$2:$D$5062, SMALL(IF(COUNTIF(非传奇装备!$AT$16:$AT$26, 装备词条列表!$A$2:$A$5062), ROW(装备词条列表!$A$2:$A$5062)-ROW(装备词条列表!$A$2)+1), ROW()-26)), "")</f>
        <v/>
      </c>
      <c r="G32" s="27" t="e">
        <f ca="1">INDEX(非传奇装备!$AV$16:$BA$26,MATCH(E32,非传奇装备!$AT$16:$AT$26,0),COUNTIF(E$27:E32,E32)*2)</f>
        <v>#N/A</v>
      </c>
      <c r="M32" s="27" t="str">
        <f t="array" ref="M32">IFERROR(INDEX(魂烛词条列表!$A$2:$A$501, SMALL(IF(COUNTIF('追忆，石板，魂烛'!$AA$34:$AA$48, 魂烛词条列表!$A$2:$A$501), ROW(魂烛词条列表!$A$2:$A$501)-ROW(魂烛词条列表!$A$2)+1), ROW()-2)), "")</f>
        <v/>
      </c>
      <c r="N32" s="27" t="str">
        <f t="array" ref="N32">IFERROR(INDEX(魂烛词条列表!$D$2:$D$501, SMALL(IF(COUNTIF('追忆，石板，魂烛'!$AA$34:$AA$48, 魂烛词条列表!$A$2:$A$501), ROW(魂烛词条列表!$A$2:$A$501)-ROW(魂烛词条列表!$A$2)+1), ROW()-2)), "")</f>
        <v/>
      </c>
      <c r="O32" s="27" t="str">
        <f t="array" ref="O32">IFERROR(
 (Z32=0)*SUMIF('追忆，石板，魂烛'!$AA$34:$AA$48,M32,'追忆，石板，魂烛'!$AD$34:$AD$48)
+(Z32=1)*(PRODUCT(IF('追忆，石板，魂烛'!$AA$34:$AA$48=M32,'追忆，石板，魂烛'!$AD$34:$AD$48+1))-1),"")</f>
        <v/>
      </c>
      <c r="Z32" s="3">
        <f>IFERROR(INDEX(词条统合定义列表!$E$2:$E$1000,MATCH(魂烛[[#This Row],[词条]],词条统合定义列表!$B$2:$B$1000,0)),0)</f>
        <v>0</v>
      </c>
    </row>
    <row r="33" spans="1:26" s="3" customFormat="1">
      <c r="A33" s="27" t="str">
        <f t="array" aca="1" ref="A33" ca="1">IFERROR(INDEX(装备词条列表!$A$2:$A$5062, SMALL(IF(COUNTIF(非传奇装备!$AL$16:$AL$26, 装备词条列表!$A$2:$A$5062), ROW(装备词条列表!$A$2:$A$5062)-ROW(装备词条列表!$A$2)+1), ROW()-26)), "")</f>
        <v/>
      </c>
      <c r="B33" s="27" t="str">
        <f t="array" aca="1" ref="B33" ca="1">IFERROR(INDEX(装备词条列表!$D$2:$D$5062, SMALL(IF(COUNTIF(非传奇装备!$AL$16:$AL$26, 装备词条列表!$A$2:$A$5062), ROW(装备词条列表!$A$2:$A$5062)-ROW(装备词条列表!$A$2)+1), ROW()-26)), "")</f>
        <v/>
      </c>
      <c r="C33" s="27" t="e">
        <f ca="1">INDEX(非传奇装备!$AN$16:$AS$26,MATCH(A33,非传奇装备!$AL$16:$AL$26,0),COUNTIF(A$27:A33,A33)*2)</f>
        <v>#N/A</v>
      </c>
      <c r="D33" s="27"/>
      <c r="E33" s="27" t="str">
        <f t="array" aca="1" ref="E33" ca="1">IFERROR(INDEX(装备词条列表!$A$2:$A$5062, SMALL(IF(COUNTIF(非传奇装备!$AT$16:$AT$26, 装备词条列表!$A$2:$A$5062), ROW(装备词条列表!$A$2:$A$5062)-ROW(装备词条列表!$A$2)+1), ROW()-26)), "")</f>
        <v/>
      </c>
      <c r="F33" s="27" t="str">
        <f t="array" aca="1" ref="F33" ca="1">IFERROR(INDEX(装备词条列表!$D$2:$D$5062, SMALL(IF(COUNTIF(非传奇装备!$AT$16:$AT$26, 装备词条列表!$A$2:$A$5062), ROW(装备词条列表!$A$2:$A$5062)-ROW(装备词条列表!$A$2)+1), ROW()-26)), "")</f>
        <v/>
      </c>
      <c r="G33" s="27" t="e">
        <f ca="1">INDEX(非传奇装备!$AV$16:$BA$26,MATCH(E33,非传奇装备!$AT$16:$AT$26,0),COUNTIF(E$27:E33,E33)*2)</f>
        <v>#N/A</v>
      </c>
      <c r="H33" s="27"/>
      <c r="I33" s="27"/>
      <c r="J33" s="27"/>
      <c r="K33" s="27"/>
      <c r="M33" s="27" t="str">
        <f t="array" ref="M33">IFERROR(INDEX(魂烛词条列表!$A$2:$A$501, SMALL(IF(COUNTIF('追忆，石板，魂烛'!$AA$34:$AA$48, 魂烛词条列表!$A$2:$A$501), ROW(魂烛词条列表!$A$2:$A$501)-ROW(魂烛词条列表!$A$2)+1), ROW()-2)), "")</f>
        <v/>
      </c>
      <c r="N33" s="27" t="str">
        <f t="array" ref="N33">IFERROR(INDEX(魂烛词条列表!$D$2:$D$501, SMALL(IF(COUNTIF('追忆，石板，魂烛'!$AA$34:$AA$48, 魂烛词条列表!$A$2:$A$501), ROW(魂烛词条列表!$A$2:$A$501)-ROW(魂烛词条列表!$A$2)+1), ROW()-2)), "")</f>
        <v/>
      </c>
      <c r="O33" s="27" t="str">
        <f t="array" ref="O33">IFERROR(
 (Z33=0)*SUMIF('追忆，石板，魂烛'!$AA$34:$AA$48,M33,'追忆，石板，魂烛'!$AD$34:$AD$48)
+(Z33=1)*(PRODUCT(IF('追忆，石板，魂烛'!$AA$34:$AA$48=M33,'追忆，石板，魂烛'!$AD$34:$AD$48+1))-1),"")</f>
        <v/>
      </c>
      <c r="Z33" s="3">
        <f>IFERROR(INDEX(词条统合定义列表!$E$2:$E$1000,MATCH(魂烛[[#This Row],[词条]],词条统合定义列表!$B$2:$B$1000,0)),0)</f>
        <v>0</v>
      </c>
    </row>
    <row r="34" spans="1:26">
      <c r="A34" s="27" t="str">
        <f t="array" aca="1" ref="A34" ca="1">IFERROR(INDEX(装备词条列表!$A$2:$A$5062, SMALL(IF(COUNTIF(非传奇装备!$AL$16:$AL$26, 装备词条列表!$A$2:$A$5062), ROW(装备词条列表!$A$2:$A$5062)-ROW(装备词条列表!$A$2)+1), ROW()-26)), "")</f>
        <v/>
      </c>
      <c r="B34" s="27" t="str">
        <f t="array" aca="1" ref="B34" ca="1">IFERROR(INDEX(装备词条列表!$D$2:$D$5062, SMALL(IF(COUNTIF(非传奇装备!$AL$16:$AL$26, 装备词条列表!$A$2:$A$5062), ROW(装备词条列表!$A$2:$A$5062)-ROW(装备词条列表!$A$2)+1), ROW()-26)), "")</f>
        <v/>
      </c>
      <c r="C34" s="27" t="e">
        <f ca="1">INDEX(非传奇装备!$AN$16:$AS$26,MATCH(A34,非传奇装备!$AL$16:$AL$26,0),COUNTIF(A$27:A34,A34)*2)</f>
        <v>#N/A</v>
      </c>
      <c r="D34" s="27"/>
      <c r="E34" s="27" t="str">
        <f t="array" aca="1" ref="E34" ca="1">IFERROR(INDEX(装备词条列表!$A$2:$A$5062, SMALL(IF(COUNTIF(非传奇装备!$AT$16:$AT$26, 装备词条列表!$A$2:$A$5062), ROW(装备词条列表!$A$2:$A$5062)-ROW(装备词条列表!$A$2)+1), ROW()-26)), "")</f>
        <v/>
      </c>
      <c r="F34" s="27" t="str">
        <f t="array" aca="1" ref="F34" ca="1">IFERROR(INDEX(装备词条列表!$D$2:$D$5062, SMALL(IF(COUNTIF(非传奇装备!$AT$16:$AT$26, 装备词条列表!$A$2:$A$5062), ROW(装备词条列表!$A$2:$A$5062)-ROW(装备词条列表!$A$2)+1), ROW()-26)), "")</f>
        <v/>
      </c>
      <c r="G34" s="27" t="e">
        <f ca="1">INDEX(非传奇装备!$AV$16:$BA$26,MATCH(E34,非传奇装备!$AT$16:$AT$26,0),COUNTIF(E$27:E34,E34)*2)</f>
        <v>#N/A</v>
      </c>
      <c r="M34" s="27" t="str">
        <f t="array" ref="M34">IFERROR(INDEX(魂烛词条列表!$A$2:$A$501, SMALL(IF(COUNTIF('追忆，石板，魂烛'!$AA$34:$AA$48, 魂烛词条列表!$A$2:$A$501), ROW(魂烛词条列表!$A$2:$A$501)-ROW(魂烛词条列表!$A$2)+1), ROW()-2)), "")</f>
        <v/>
      </c>
      <c r="N34" s="27" t="str">
        <f t="array" ref="N34">IFERROR(INDEX(魂烛词条列表!$D$2:$D$501, SMALL(IF(COUNTIF('追忆，石板，魂烛'!$AA$34:$AA$48, 魂烛词条列表!$A$2:$A$501), ROW(魂烛词条列表!$A$2:$A$501)-ROW(魂烛词条列表!$A$2)+1), ROW()-2)), "")</f>
        <v/>
      </c>
      <c r="O34" s="27" t="str">
        <f t="array" ref="O34">IFERROR(
 (Z34=0)*SUMIF('追忆，石板，魂烛'!$AA$34:$AA$48,M34,'追忆，石板，魂烛'!$AD$34:$AD$48)
+(Z34=1)*(PRODUCT(IF('追忆，石板，魂烛'!$AA$34:$AA$48=M34,'追忆，石板，魂烛'!$AD$34:$AD$48+1))-1),"")</f>
        <v/>
      </c>
      <c r="Z34" s="3">
        <f>IFERROR(INDEX(词条统合定义列表!$E$2:$E$1000,MATCH(魂烛[[#This Row],[词条]],词条统合定义列表!$B$2:$B$1000,0)),0)</f>
        <v>0</v>
      </c>
    </row>
    <row r="35" spans="1:26" s="3" customFormat="1">
      <c r="A35" s="27" t="str">
        <f t="array" aca="1" ref="A35" ca="1">IFERROR(INDEX(装备词条列表!$A$2:$A$5062, SMALL(IF(COUNTIF(非传奇装备!$AL$16:$AL$26, 装备词条列表!$A$2:$A$5062), ROW(装备词条列表!$A$2:$A$5062)-ROW(装备词条列表!$A$2)+1), ROW()-26)), "")</f>
        <v/>
      </c>
      <c r="B35" s="27" t="str">
        <f t="array" aca="1" ref="B35" ca="1">IFERROR(INDEX(装备词条列表!$D$2:$D$5062, SMALL(IF(COUNTIF(非传奇装备!$AL$16:$AL$26, 装备词条列表!$A$2:$A$5062), ROW(装备词条列表!$A$2:$A$5062)-ROW(装备词条列表!$A$2)+1), ROW()-26)), "")</f>
        <v/>
      </c>
      <c r="C35" s="27" t="e">
        <f ca="1">INDEX(非传奇装备!$AN$16:$AS$26,MATCH(A35,非传奇装备!$AL$16:$AL$26,0),COUNTIF(A$27:A35,A35)*2)</f>
        <v>#N/A</v>
      </c>
      <c r="D35" s="27"/>
      <c r="E35" s="27" t="str">
        <f t="array" aca="1" ref="E35" ca="1">IFERROR(INDEX(装备词条列表!$A$2:$A$5062, SMALL(IF(COUNTIF(非传奇装备!$AT$16:$AT$26, 装备词条列表!$A$2:$A$5062), ROW(装备词条列表!$A$2:$A$5062)-ROW(装备词条列表!$A$2)+1), ROW()-26)), "")</f>
        <v/>
      </c>
      <c r="F35" s="27" t="str">
        <f t="array" aca="1" ref="F35" ca="1">IFERROR(INDEX(装备词条列表!$D$2:$D$5062, SMALL(IF(COUNTIF(非传奇装备!$AT$16:$AT$26, 装备词条列表!$A$2:$A$5062), ROW(装备词条列表!$A$2:$A$5062)-ROW(装备词条列表!$A$2)+1), ROW()-26)), "")</f>
        <v/>
      </c>
      <c r="G35" s="27" t="e">
        <f ca="1">INDEX(非传奇装备!$AV$16:$BA$26,MATCH(E35,非传奇装备!$AT$16:$AT$26,0),COUNTIF(E$27:E35,E35)*2)</f>
        <v>#N/A</v>
      </c>
      <c r="H35" s="27"/>
      <c r="I35" s="27"/>
      <c r="J35" s="27"/>
      <c r="K35" s="27"/>
      <c r="M35" s="27" t="str">
        <f t="array" ref="M35">IFERROR(INDEX(魂烛词条列表!$A$2:$A$501, SMALL(IF(COUNTIF('追忆，石板，魂烛'!$AA$34:$AA$48, 魂烛词条列表!$A$2:$A$501), ROW(魂烛词条列表!$A$2:$A$501)-ROW(魂烛词条列表!$A$2)+1), ROW()-2)), "")</f>
        <v/>
      </c>
      <c r="N35" s="27" t="str">
        <f t="array" ref="N35">IFERROR(INDEX(魂烛词条列表!$D$2:$D$501, SMALL(IF(COUNTIF('追忆，石板，魂烛'!$AA$34:$AA$48, 魂烛词条列表!$A$2:$A$501), ROW(魂烛词条列表!$A$2:$A$501)-ROW(魂烛词条列表!$A$2)+1), ROW()-2)), "")</f>
        <v/>
      </c>
      <c r="O35" s="27" t="str">
        <f t="array" ref="O35">IFERROR(
 (Z35=0)*SUMIF('追忆，石板，魂烛'!$AA$34:$AA$48,M35,'追忆，石板，魂烛'!$AD$34:$AD$48)
+(Z35=1)*(PRODUCT(IF('追忆，石板，魂烛'!$AA$34:$AA$48=M35,'追忆，石板，魂烛'!$AD$34:$AD$48+1))-1),"")</f>
        <v/>
      </c>
      <c r="Z35" s="3">
        <f>IFERROR(INDEX(词条统合定义列表!$E$2:$E$1000,MATCH(魂烛[[#This Row],[词条]],词条统合定义列表!$B$2:$B$1000,0)),0)</f>
        <v>0</v>
      </c>
    </row>
    <row r="36" spans="1:26">
      <c r="A36" s="27" t="str">
        <f t="array" aca="1" ref="A36" ca="1">IFERROR(INDEX(装备词条列表!$A$2:$A$5062, SMALL(IF(COUNTIF(非传奇装备!$AL$16:$AL$26, 装备词条列表!$A$2:$A$5062), ROW(装备词条列表!$A$2:$A$5062)-ROW(装备词条列表!$A$2)+1), ROW()-26)), "")</f>
        <v/>
      </c>
      <c r="B36" s="27" t="str">
        <f t="array" aca="1" ref="B36" ca="1">IFERROR(INDEX(装备词条列表!$D$2:$D$5062, SMALL(IF(COUNTIF(非传奇装备!$AL$16:$AL$26, 装备词条列表!$A$2:$A$5062), ROW(装备词条列表!$A$2:$A$5062)-ROW(装备词条列表!$A$2)+1), ROW()-26)), "")</f>
        <v/>
      </c>
      <c r="C36" s="27" t="e">
        <f ca="1">INDEX(非传奇装备!$AN$16:$AS$26,MATCH(A36,非传奇装备!$AL$16:$AL$26,0),COUNTIF(A$27:A36,A36)*2)</f>
        <v>#N/A</v>
      </c>
      <c r="D36" s="27"/>
      <c r="E36" s="27" t="str">
        <f t="array" aca="1" ref="E36" ca="1">IFERROR(INDEX(装备词条列表!$A$2:$A$5062, SMALL(IF(COUNTIF(非传奇装备!$AT$16:$AT$26, 装备词条列表!$A$2:$A$5062), ROW(装备词条列表!$A$2:$A$5062)-ROW(装备词条列表!$A$2)+1), ROW()-26)), "")</f>
        <v/>
      </c>
      <c r="F36" s="27" t="str">
        <f t="array" aca="1" ref="F36" ca="1">IFERROR(INDEX(装备词条列表!$D$2:$D$5062, SMALL(IF(COUNTIF(非传奇装备!$AT$16:$AT$26, 装备词条列表!$A$2:$A$5062), ROW(装备词条列表!$A$2:$A$5062)-ROW(装备词条列表!$A$2)+1), ROW()-26)), "")</f>
        <v/>
      </c>
      <c r="G36" s="27" t="e">
        <f ca="1">INDEX(非传奇装备!$AV$16:$BA$26,MATCH(E36,非传奇装备!$AT$16:$AT$26,0),COUNTIF(E$27:E36,E36)*2)</f>
        <v>#N/A</v>
      </c>
      <c r="M36" s="27" t="str">
        <f t="array" ref="M36">IFERROR(INDEX(魂烛词条列表!$A$2:$A$501, SMALL(IF(COUNTIF('追忆，石板，魂烛'!$AA$34:$AA$48, 魂烛词条列表!$A$2:$A$501), ROW(魂烛词条列表!$A$2:$A$501)-ROW(魂烛词条列表!$A$2)+1), ROW()-2)), "")</f>
        <v/>
      </c>
      <c r="N36" s="27" t="str">
        <f t="array" ref="N36">IFERROR(INDEX(魂烛词条列表!$D$2:$D$501, SMALL(IF(COUNTIF('追忆，石板，魂烛'!$AA$34:$AA$48, 魂烛词条列表!$A$2:$A$501), ROW(魂烛词条列表!$A$2:$A$501)-ROW(魂烛词条列表!$A$2)+1), ROW()-2)), "")</f>
        <v/>
      </c>
      <c r="O36" s="27" t="str">
        <f t="array" ref="O36">IFERROR(
 (Z36=0)*SUMIF('追忆，石板，魂烛'!$AA$34:$AA$48,M36,'追忆，石板，魂烛'!$AD$34:$AD$48)
+(Z36=1)*(PRODUCT(IF('追忆，石板，魂烛'!$AA$34:$AA$48=M36,'追忆，石板，魂烛'!$AD$34:$AD$48+1))-1),"")</f>
        <v/>
      </c>
      <c r="Z36" s="3">
        <f>IFERROR(INDEX(词条统合定义列表!$E$2:$E$1000,MATCH(魂烛[[#This Row],[词条]],词条统合定义列表!$B$2:$B$1000,0)),0)</f>
        <v>0</v>
      </c>
    </row>
    <row r="37" spans="1:26">
      <c r="A37" s="27" t="str">
        <f t="array" aca="1" ref="A37" ca="1">IFERROR(INDEX(装备词条列表!$A$2:$A$5062, SMALL(IF(COUNTIF(非传奇装备!$AL$16:$AL$26, 装备词条列表!$A$2:$A$5062), ROW(装备词条列表!$A$2:$A$5062)-ROW(装备词条列表!$A$2)+1), ROW()-26)), "")</f>
        <v/>
      </c>
      <c r="B37" s="27" t="str">
        <f t="array" aca="1" ref="B37" ca="1">IFERROR(INDEX(装备词条列表!$D$2:$D$5062, SMALL(IF(COUNTIF(非传奇装备!$AL$16:$AL$26, 装备词条列表!$A$2:$A$5062), ROW(装备词条列表!$A$2:$A$5062)-ROW(装备词条列表!$A$2)+1), ROW()-26)), "")</f>
        <v/>
      </c>
      <c r="C37" s="27" t="e">
        <f ca="1">INDEX(非传奇装备!$AN$16:$AS$26,MATCH(A37,非传奇装备!$AL$16:$AL$26,0),COUNTIF(A$27:A37,A37)*2)</f>
        <v>#N/A</v>
      </c>
      <c r="D37" s="27"/>
      <c r="E37" s="27" t="str">
        <f t="array" aca="1" ref="E37" ca="1">IFERROR(INDEX(装备词条列表!$A$2:$A$5062, SMALL(IF(COUNTIF(非传奇装备!$AT$16:$AT$26, 装备词条列表!$A$2:$A$5062), ROW(装备词条列表!$A$2:$A$5062)-ROW(装备词条列表!$A$2)+1), ROW()-26)), "")</f>
        <v/>
      </c>
      <c r="F37" s="27" t="str">
        <f t="array" aca="1" ref="F37" ca="1">IFERROR(INDEX(装备词条列表!$D$2:$D$5062, SMALL(IF(COUNTIF(非传奇装备!$AT$16:$AT$26, 装备词条列表!$A$2:$A$5062), ROW(装备词条列表!$A$2:$A$5062)-ROW(装备词条列表!$A$2)+1), ROW()-26)), "")</f>
        <v/>
      </c>
      <c r="G37" s="27" t="e">
        <f ca="1">INDEX(非传奇装备!$AV$16:$BA$26,MATCH(E37,非传奇装备!$AT$16:$AT$26,0),COUNTIF(E$27:E37,E37)*2)</f>
        <v>#N/A</v>
      </c>
      <c r="M37" s="27" t="str">
        <f t="array" ref="M37">IFERROR(INDEX(魂烛词条列表!$A$2:$A$501, SMALL(IF(COUNTIF('追忆，石板，魂烛'!$AA$34:$AA$48, 魂烛词条列表!$A$2:$A$501), ROW(魂烛词条列表!$A$2:$A$501)-ROW(魂烛词条列表!$A$2)+1), ROW()-2)), "")</f>
        <v/>
      </c>
      <c r="N37" s="27" t="str">
        <f t="array" ref="N37">IFERROR(INDEX(魂烛词条列表!$D$2:$D$501, SMALL(IF(COUNTIF('追忆，石板，魂烛'!$AA$34:$AA$48, 魂烛词条列表!$A$2:$A$501), ROW(魂烛词条列表!$A$2:$A$501)-ROW(魂烛词条列表!$A$2)+1), ROW()-2)), "")</f>
        <v/>
      </c>
      <c r="O37" s="27" t="str">
        <f t="array" ref="O37">IFERROR(
 (Z37=0)*SUMIF('追忆，石板，魂烛'!$AA$34:$AA$48,M37,'追忆，石板，魂烛'!$AD$34:$AD$48)
+(Z37=1)*(PRODUCT(IF('追忆，石板，魂烛'!$AA$34:$AA$48=M37,'追忆，石板，魂烛'!$AD$34:$AD$48+1))-1),"")</f>
        <v/>
      </c>
      <c r="Z37" s="3">
        <f>IFERROR(INDEX(词条统合定义列表!$E$2:$E$1000,MATCH(魂烛[[#This Row],[词条]],词条统合定义列表!$B$2:$B$1000,0)),0)</f>
        <v>0</v>
      </c>
    </row>
    <row r="38" spans="1:26">
      <c r="A38" s="27" t="str">
        <f t="array" aca="1" ref="A38" ca="1">IFERROR(INDEX(装备词条列表!$A$2:$A$5062, SMALL(IF(COUNTIF(非传奇装备!$AL$16:$AL$26, 装备词条列表!$A$2:$A$5062), ROW(装备词条列表!$A$2:$A$5062)-ROW(装备词条列表!$A$2)+1), ROW()-26)), "")</f>
        <v/>
      </c>
      <c r="B38" s="27" t="str">
        <f t="array" aca="1" ref="B38" ca="1">IFERROR(INDEX(装备词条列表!$D$2:$D$5062, SMALL(IF(COUNTIF(非传奇装备!$AL$16:$AL$26, 装备词条列表!$A$2:$A$5062), ROW(装备词条列表!$A$2:$A$5062)-ROW(装备词条列表!$A$2)+1), ROW()-26)), "")</f>
        <v/>
      </c>
      <c r="C38" s="27" t="e">
        <f ca="1">INDEX(非传奇装备!$AN$16:$AS$26,MATCH(A38,非传奇装备!$AL$16:$AL$26,0),COUNTIF(A$27:A38,A38)*2)</f>
        <v>#N/A</v>
      </c>
      <c r="D38" s="27"/>
      <c r="E38" s="27" t="str">
        <f t="array" aca="1" ref="E38" ca="1">IFERROR(INDEX(装备词条列表!$A$2:$A$5062, SMALL(IF(COUNTIF(非传奇装备!$AT$16:$AT$26, 装备词条列表!$A$2:$A$5062), ROW(装备词条列表!$A$2:$A$5062)-ROW(装备词条列表!$A$2)+1), ROW()-26)), "")</f>
        <v/>
      </c>
      <c r="F38" s="27" t="str">
        <f t="array" aca="1" ref="F38" ca="1">IFERROR(INDEX(装备词条列表!$D$2:$D$5062, SMALL(IF(COUNTIF(非传奇装备!$AT$16:$AT$26, 装备词条列表!$A$2:$A$5062), ROW(装备词条列表!$A$2:$A$5062)-ROW(装备词条列表!$A$2)+1), ROW()-26)), "")</f>
        <v/>
      </c>
      <c r="G38" s="27" t="e">
        <f ca="1">INDEX(非传奇装备!$AV$16:$BA$26,MATCH(E38,非传奇装备!$AT$16:$AT$26,0),COUNTIF(E$27:E38,E38)*2)</f>
        <v>#N/A</v>
      </c>
      <c r="M38" s="27" t="str">
        <f t="array" ref="M38">IFERROR(INDEX(魂烛词条列表!$A$2:$A$501, SMALL(IF(COUNTIF('追忆，石板，魂烛'!$AA$34:$AA$48, 魂烛词条列表!$A$2:$A$501), ROW(魂烛词条列表!$A$2:$A$501)-ROW(魂烛词条列表!$A$2)+1), ROW()-2)), "")</f>
        <v/>
      </c>
      <c r="N38" s="27" t="str">
        <f t="array" ref="N38">IFERROR(INDEX(魂烛词条列表!$D$2:$D$501, SMALL(IF(COUNTIF('追忆，石板，魂烛'!$AA$34:$AA$48, 魂烛词条列表!$A$2:$A$501), ROW(魂烛词条列表!$A$2:$A$501)-ROW(魂烛词条列表!$A$2)+1), ROW()-2)), "")</f>
        <v/>
      </c>
      <c r="O38" s="27" t="str">
        <f t="array" ref="O38">IFERROR(
 (Z38=0)*SUMIF('追忆，石板，魂烛'!$AA$34:$AA$48,M38,'追忆，石板，魂烛'!$AD$34:$AD$48)
+(Z38=1)*(PRODUCT(IF('追忆，石板，魂烛'!$AA$34:$AA$48=M38,'追忆，石板，魂烛'!$AD$34:$AD$48+1))-1),"")</f>
        <v/>
      </c>
      <c r="Z38" s="3">
        <f>IFERROR(INDEX(词条统合定义列表!$E$2:$E$1000,MATCH(魂烛[[#This Row],[词条]],词条统合定义列表!$B$2:$B$1000,0)),0)</f>
        <v>0</v>
      </c>
    </row>
    <row r="39" spans="1:26">
      <c r="A39" s="27" t="str">
        <f t="array" aca="1" ref="A39" ca="1">IFERROR(INDEX(装备词条列表!$A$2:$A$5062, SMALL(IF(COUNTIF(非传奇装备!$AL$16:$AL$26, 装备词条列表!$A$2:$A$5062), ROW(装备词条列表!$A$2:$A$5062)-ROW(装备词条列表!$A$2)+1), ROW()-26)), "")</f>
        <v/>
      </c>
      <c r="B39" s="27" t="str">
        <f t="array" aca="1" ref="B39" ca="1">IFERROR(INDEX(装备词条列表!$D$2:$D$5062, SMALL(IF(COUNTIF(非传奇装备!$AL$16:$AL$26, 装备词条列表!$A$2:$A$5062), ROW(装备词条列表!$A$2:$A$5062)-ROW(装备词条列表!$A$2)+1), ROW()-26)), "")</f>
        <v/>
      </c>
      <c r="C39" s="27" t="e">
        <f ca="1">INDEX(非传奇装备!$AN$16:$AS$26,MATCH(A39,非传奇装备!$AL$16:$AL$26,0),COUNTIF(A$27:A39,A39)*2)</f>
        <v>#N/A</v>
      </c>
      <c r="D39" s="27"/>
      <c r="E39" s="27" t="str">
        <f t="array" aca="1" ref="E39" ca="1">IFERROR(INDEX(装备词条列表!$A$2:$A$5062, SMALL(IF(COUNTIF(非传奇装备!$AT$16:$AT$26, 装备词条列表!$A$2:$A$5062), ROW(装备词条列表!$A$2:$A$5062)-ROW(装备词条列表!$A$2)+1), ROW()-26)), "")</f>
        <v/>
      </c>
      <c r="F39" s="27" t="str">
        <f t="array" aca="1" ref="F39" ca="1">IFERROR(INDEX(装备词条列表!$D$2:$D$5062, SMALL(IF(COUNTIF(非传奇装备!$AT$16:$AT$26, 装备词条列表!$A$2:$A$5062), ROW(装备词条列表!$A$2:$A$5062)-ROW(装备词条列表!$A$2)+1), ROW()-26)), "")</f>
        <v/>
      </c>
      <c r="G39" s="27" t="e">
        <f ca="1">INDEX(非传奇装备!$AV$16:$BA$26,MATCH(E39,非传奇装备!$AT$16:$AT$26,0),COUNTIF(E$27:E39,E39)*2)</f>
        <v>#N/A</v>
      </c>
      <c r="M39" s="27" t="str">
        <f t="array" ref="M39">IFERROR(INDEX(魂烛词条列表!$A$2:$A$501, SMALL(IF(COUNTIF('追忆，石板，魂烛'!$AA$34:$AA$48, 魂烛词条列表!$A$2:$A$501), ROW(魂烛词条列表!$A$2:$A$501)-ROW(魂烛词条列表!$A$2)+1), ROW()-2)), "")</f>
        <v/>
      </c>
      <c r="N39" s="27" t="str">
        <f t="array" ref="N39">IFERROR(INDEX(魂烛词条列表!$D$2:$D$501, SMALL(IF(COUNTIF('追忆，石板，魂烛'!$AA$34:$AA$48, 魂烛词条列表!$A$2:$A$501), ROW(魂烛词条列表!$A$2:$A$501)-ROW(魂烛词条列表!$A$2)+1), ROW()-2)), "")</f>
        <v/>
      </c>
      <c r="O39" s="27" t="str">
        <f t="array" ref="O39">IFERROR(
 (Z39=0)*SUMIF('追忆，石板，魂烛'!$AA$34:$AA$48,M39,'追忆，石板，魂烛'!$AD$34:$AD$48)
+(Z39=1)*(PRODUCT(IF('追忆，石板，魂烛'!$AA$34:$AA$48=M39,'追忆，石板，魂烛'!$AD$34:$AD$48+1))-1),"")</f>
        <v/>
      </c>
      <c r="Z39" s="3">
        <f>IFERROR(INDEX(词条统合定义列表!$E$2:$E$1000,MATCH(魂烛[[#This Row],[词条]],词条统合定义列表!$B$2:$B$1000,0)),0)</f>
        <v>0</v>
      </c>
    </row>
    <row r="40" spans="1:26">
      <c r="A40" s="27" t="str">
        <f t="array" aca="1" ref="A40" ca="1">IFERROR(INDEX(装备词条列表!$A$2:$A$5062, SMALL(IF(COUNTIF(非传奇装备!$AL$16:$AL$26, 装备词条列表!$A$2:$A$5062), ROW(装备词条列表!$A$2:$A$5062)-ROW(装备词条列表!$A$2)+1), ROW()-26)), "")</f>
        <v/>
      </c>
      <c r="B40" s="27" t="str">
        <f t="array" aca="1" ref="B40" ca="1">IFERROR(INDEX(装备词条列表!$D$2:$D$5062, SMALL(IF(COUNTIF(非传奇装备!$AL$16:$AL$26, 装备词条列表!$A$2:$A$5062), ROW(装备词条列表!$A$2:$A$5062)-ROW(装备词条列表!$A$2)+1), ROW()-26)), "")</f>
        <v/>
      </c>
      <c r="C40" s="27" t="e">
        <f ca="1">INDEX(非传奇装备!$AN$16:$AS$26,MATCH(A40,非传奇装备!$AL$16:$AL$26,0),COUNTIF(A$27:A40,A40)*2)</f>
        <v>#N/A</v>
      </c>
      <c r="D40" s="27"/>
      <c r="E40" s="27" t="str">
        <f t="array" aca="1" ref="E40" ca="1">IFERROR(INDEX(装备词条列表!$A$2:$A$5062, SMALL(IF(COUNTIF(非传奇装备!$AT$16:$AT$26, 装备词条列表!$A$2:$A$5062), ROW(装备词条列表!$A$2:$A$5062)-ROW(装备词条列表!$A$2)+1), ROW()-26)), "")</f>
        <v/>
      </c>
      <c r="F40" s="27" t="str">
        <f t="array" aca="1" ref="F40" ca="1">IFERROR(INDEX(装备词条列表!$D$2:$D$5062, SMALL(IF(COUNTIF(非传奇装备!$AT$16:$AT$26, 装备词条列表!$A$2:$A$5062), ROW(装备词条列表!$A$2:$A$5062)-ROW(装备词条列表!$A$2)+1), ROW()-26)), "")</f>
        <v/>
      </c>
      <c r="G40" s="27" t="e">
        <f ca="1">INDEX(非传奇装备!$AV$16:$BA$26,MATCH(E40,非传奇装备!$AT$16:$AT$26,0),COUNTIF(E$27:E40,E40)*2)</f>
        <v>#N/A</v>
      </c>
      <c r="M40" s="27" t="str">
        <f t="array" ref="M40">IFERROR(INDEX(魂烛词条列表!$A$2:$A$501, SMALL(IF(COUNTIF('追忆，石板，魂烛'!$AA$34:$AA$48, 魂烛词条列表!$A$2:$A$501), ROW(魂烛词条列表!$A$2:$A$501)-ROW(魂烛词条列表!$A$2)+1), ROW()-2)), "")</f>
        <v/>
      </c>
      <c r="N40" s="27" t="str">
        <f t="array" ref="N40">IFERROR(INDEX(魂烛词条列表!$D$2:$D$501, SMALL(IF(COUNTIF('追忆，石板，魂烛'!$AA$34:$AA$48, 魂烛词条列表!$A$2:$A$501), ROW(魂烛词条列表!$A$2:$A$501)-ROW(魂烛词条列表!$A$2)+1), ROW()-2)), "")</f>
        <v/>
      </c>
      <c r="O40" s="27" t="str">
        <f t="array" ref="O40">IFERROR(
 (Z40=0)*SUMIF('追忆，石板，魂烛'!$AA$34:$AA$48,M40,'追忆，石板，魂烛'!$AD$34:$AD$48)
+(Z40=1)*(PRODUCT(IF('追忆，石板，魂烛'!$AA$34:$AA$48=M40,'追忆，石板，魂烛'!$AD$34:$AD$48+1))-1),"")</f>
        <v/>
      </c>
      <c r="Z40" s="3">
        <f>IFERROR(INDEX(词条统合定义列表!$E$2:$E$1000,MATCH(魂烛[[#This Row],[词条]],词条统合定义列表!$B$2:$B$1000,0)),0)</f>
        <v>0</v>
      </c>
    </row>
    <row r="41" spans="1:26">
      <c r="A41" s="27" t="str">
        <f t="array" aca="1" ref="A41" ca="1">IFERROR(INDEX(装备词条列表!$A$2:$A$5062, SMALL(IF(COUNTIF(非传奇装备!$AL$16:$AL$26, 装备词条列表!$A$2:$A$5062), ROW(装备词条列表!$A$2:$A$5062)-ROW(装备词条列表!$A$2)+1), ROW()-26)), "")</f>
        <v/>
      </c>
      <c r="B41" s="27" t="str">
        <f t="array" aca="1" ref="B41" ca="1">IFERROR(INDEX(装备词条列表!$D$2:$D$5062, SMALL(IF(COUNTIF(非传奇装备!$AL$16:$AL$26, 装备词条列表!$A$2:$A$5062), ROW(装备词条列表!$A$2:$A$5062)-ROW(装备词条列表!$A$2)+1), ROW()-26)), "")</f>
        <v/>
      </c>
      <c r="C41" s="27" t="e">
        <f ca="1">INDEX(非传奇装备!$AN$16:$AS$26,MATCH(A41,非传奇装备!$AL$16:$AL$26,0),COUNTIF(A$27:A41,A41)*2)</f>
        <v>#N/A</v>
      </c>
      <c r="D41" s="27"/>
      <c r="E41" s="27" t="str">
        <f t="array" aca="1" ref="E41" ca="1">IFERROR(INDEX(装备词条列表!$A$2:$A$5062, SMALL(IF(COUNTIF(非传奇装备!$AT$16:$AT$26, 装备词条列表!$A$2:$A$5062), ROW(装备词条列表!$A$2:$A$5062)-ROW(装备词条列表!$A$2)+1), ROW()-26)), "")</f>
        <v/>
      </c>
      <c r="F41" s="27" t="str">
        <f t="array" aca="1" ref="F41" ca="1">IFERROR(INDEX(装备词条列表!$D$2:$D$5062, SMALL(IF(COUNTIF(非传奇装备!$AT$16:$AT$26, 装备词条列表!$A$2:$A$5062), ROW(装备词条列表!$A$2:$A$5062)-ROW(装备词条列表!$A$2)+1), ROW()-26)), "")</f>
        <v/>
      </c>
      <c r="G41" s="27" t="e">
        <f ca="1">INDEX(非传奇装备!$AV$16:$BA$26,MATCH(E41,非传奇装备!$AT$16:$AT$26,0),COUNTIF(E$27:E41,E41)*2)</f>
        <v>#N/A</v>
      </c>
      <c r="M41" s="27" t="str">
        <f t="array" ref="M41">IFERROR(INDEX(魂烛词条列表!$A$2:$A$501, SMALL(IF(COUNTIF('追忆，石板，魂烛'!$AA$34:$AA$48, 魂烛词条列表!$A$2:$A$501), ROW(魂烛词条列表!$A$2:$A$501)-ROW(魂烛词条列表!$A$2)+1), ROW()-2)), "")</f>
        <v/>
      </c>
      <c r="N41" s="27" t="str">
        <f t="array" ref="N41">IFERROR(INDEX(魂烛词条列表!$D$2:$D$501, SMALL(IF(COUNTIF('追忆，石板，魂烛'!$AA$34:$AA$48, 魂烛词条列表!$A$2:$A$501), ROW(魂烛词条列表!$A$2:$A$501)-ROW(魂烛词条列表!$A$2)+1), ROW()-2)), "")</f>
        <v/>
      </c>
      <c r="O41" s="27" t="str">
        <f t="array" ref="O41">IFERROR(
 (Z41=0)*SUMIF('追忆，石板，魂烛'!$AA$34:$AA$48,M41,'追忆，石板，魂烛'!$AD$34:$AD$48)
+(Z41=1)*(PRODUCT(IF('追忆，石板，魂烛'!$AA$34:$AA$48=M41,'追忆，石板，魂烛'!$AD$34:$AD$48+1))-1),"")</f>
        <v/>
      </c>
      <c r="Z41" s="3">
        <f>IFERROR(INDEX(词条统合定义列表!$E$2:$E$1000,MATCH(魂烛[[#This Row],[词条]],词条统合定义列表!$B$2:$B$1000,0)),0)</f>
        <v>0</v>
      </c>
    </row>
    <row r="42" spans="1:26">
      <c r="A42" s="27" t="str">
        <f t="array" aca="1" ref="A42" ca="1">IFERROR(INDEX(装备词条列表!$A$2:$A$5062, SMALL(IF(COUNTIF(非传奇装备!$AL$16:$AL$26, 装备词条列表!$A$2:$A$5062), ROW(装备词条列表!$A$2:$A$5062)-ROW(装备词条列表!$A$2)+1), ROW()-26)), "")</f>
        <v/>
      </c>
      <c r="B42" s="27" t="str">
        <f t="array" aca="1" ref="B42" ca="1">IFERROR(INDEX(装备词条列表!$D$2:$D$5062, SMALL(IF(COUNTIF(非传奇装备!$AL$16:$AL$26, 装备词条列表!$A$2:$A$5062), ROW(装备词条列表!$A$2:$A$5062)-ROW(装备词条列表!$A$2)+1), ROW()-26)), "")</f>
        <v/>
      </c>
      <c r="C42" s="27" t="e">
        <f ca="1">INDEX(非传奇装备!$AN$16:$AS$26,MATCH(A42,非传奇装备!$AL$16:$AL$26,0),COUNTIF(A$27:A42,A42)*2)</f>
        <v>#N/A</v>
      </c>
      <c r="D42" s="27"/>
      <c r="E42" s="27" t="str">
        <f t="array" aca="1" ref="E42" ca="1">IFERROR(INDEX(装备词条列表!$A$2:$A$5062, SMALL(IF(COUNTIF(非传奇装备!$AT$16:$AT$26, 装备词条列表!$A$2:$A$5062), ROW(装备词条列表!$A$2:$A$5062)-ROW(装备词条列表!$A$2)+1), ROW()-26)), "")</f>
        <v/>
      </c>
      <c r="F42" s="27" t="str">
        <f t="array" aca="1" ref="F42" ca="1">IFERROR(INDEX(装备词条列表!$D$2:$D$5062, SMALL(IF(COUNTIF(非传奇装备!$AT$16:$AT$26, 装备词条列表!$A$2:$A$5062), ROW(装备词条列表!$A$2:$A$5062)-ROW(装备词条列表!$A$2)+1), ROW()-26)), "")</f>
        <v/>
      </c>
      <c r="G42" s="27" t="e">
        <f ca="1">INDEX(非传奇装备!$AV$16:$BA$26,MATCH(E42,非传奇装备!$AT$16:$AT$26,0),COUNTIF(E$27:E42,E42)*2)</f>
        <v>#N/A</v>
      </c>
      <c r="M42" s="27" t="str">
        <f t="array" ref="M42">IFERROR(INDEX(魂烛词条列表!$A$2:$A$501, SMALL(IF(COUNTIF('追忆，石板，魂烛'!$AA$34:$AA$48, 魂烛词条列表!$A$2:$A$501), ROW(魂烛词条列表!$A$2:$A$501)-ROW(魂烛词条列表!$A$2)+1), ROW()-2)), "")</f>
        <v/>
      </c>
      <c r="N42" s="27" t="str">
        <f t="array" ref="N42">IFERROR(INDEX(魂烛词条列表!$D$2:$D$501, SMALL(IF(COUNTIF('追忆，石板，魂烛'!$AA$34:$AA$48, 魂烛词条列表!$A$2:$A$501), ROW(魂烛词条列表!$A$2:$A$501)-ROW(魂烛词条列表!$A$2)+1), ROW()-2)), "")</f>
        <v/>
      </c>
      <c r="O42" s="27" t="str">
        <f t="array" ref="O42">IFERROR(
 (Z42=0)*SUMIF('追忆，石板，魂烛'!$AA$34:$AA$48,M42,'追忆，石板，魂烛'!$AD$34:$AD$48)
+(Z42=1)*(PRODUCT(IF('追忆，石板，魂烛'!$AA$34:$AA$48=M42,'追忆，石板，魂烛'!$AD$34:$AD$48+1))-1),"")</f>
        <v/>
      </c>
      <c r="Z42" s="3">
        <f>IFERROR(INDEX(词条统合定义列表!$E$2:$E$1000,MATCH(魂烛[[#This Row],[词条]],词条统合定义列表!$B$2:$B$1000,0)),0)</f>
        <v>0</v>
      </c>
    </row>
    <row r="43" spans="1:26">
      <c r="A43" s="27" t="str">
        <f t="array" aca="1" ref="A43" ca="1">IFERROR(INDEX(装备词条列表!$A$2:$A$5062, SMALL(IF(COUNTIF(非传奇装备!$AL$16:$AL$26, 装备词条列表!$A$2:$A$5062), ROW(装备词条列表!$A$2:$A$5062)-ROW(装备词条列表!$A$2)+1), ROW()-26)), "")</f>
        <v/>
      </c>
      <c r="B43" s="27" t="str">
        <f t="array" aca="1" ref="B43" ca="1">IFERROR(INDEX(装备词条列表!$D$2:$D$5062, SMALL(IF(COUNTIF(非传奇装备!$AL$16:$AL$26, 装备词条列表!$A$2:$A$5062), ROW(装备词条列表!$A$2:$A$5062)-ROW(装备词条列表!$A$2)+1), ROW()-26)), "")</f>
        <v/>
      </c>
      <c r="C43" s="27" t="e">
        <f ca="1">INDEX(非传奇装备!$AN$16:$AS$26,MATCH(A43,非传奇装备!$AL$16:$AL$26,0),COUNTIF(A$27:A43,A43)*2)</f>
        <v>#N/A</v>
      </c>
      <c r="D43" s="27"/>
      <c r="E43" s="27" t="str">
        <f t="array" aca="1" ref="E43" ca="1">IFERROR(INDEX(装备词条列表!$A$2:$A$5062, SMALL(IF(COUNTIF(非传奇装备!$AT$16:$AT$26, 装备词条列表!$A$2:$A$5062), ROW(装备词条列表!$A$2:$A$5062)-ROW(装备词条列表!$A$2)+1), ROW()-26)), "")</f>
        <v/>
      </c>
      <c r="F43" s="27" t="str">
        <f t="array" aca="1" ref="F43" ca="1">IFERROR(INDEX(装备词条列表!$D$2:$D$5062, SMALL(IF(COUNTIF(非传奇装备!$AT$16:$AT$26, 装备词条列表!$A$2:$A$5062), ROW(装备词条列表!$A$2:$A$5062)-ROW(装备词条列表!$A$2)+1), ROW()-26)), "")</f>
        <v/>
      </c>
      <c r="G43" s="27" t="e">
        <f ca="1">INDEX(非传奇装备!$AV$16:$BA$26,MATCH(E43,非传奇装备!$AT$16:$AT$26,0),COUNTIF(E$27:E43,E43)*2)</f>
        <v>#N/A</v>
      </c>
      <c r="M43" s="27" t="str">
        <f t="array" ref="M43">IFERROR(INDEX(魂烛词条列表!$A$2:$A$501, SMALL(IF(COUNTIF('追忆，石板，魂烛'!$AA$34:$AA$48, 魂烛词条列表!$A$2:$A$501), ROW(魂烛词条列表!$A$2:$A$501)-ROW(魂烛词条列表!$A$2)+1), ROW()-2)), "")</f>
        <v/>
      </c>
      <c r="N43" s="27" t="str">
        <f t="array" ref="N43">IFERROR(INDEX(魂烛词条列表!$D$2:$D$501, SMALL(IF(COUNTIF('追忆，石板，魂烛'!$AA$34:$AA$48, 魂烛词条列表!$A$2:$A$501), ROW(魂烛词条列表!$A$2:$A$501)-ROW(魂烛词条列表!$A$2)+1), ROW()-2)), "")</f>
        <v/>
      </c>
      <c r="O43" s="27" t="str">
        <f t="array" ref="O43">IFERROR(
 (Z43=0)*SUMIF('追忆，石板，魂烛'!$AA$34:$AA$48,M43,'追忆，石板，魂烛'!$AD$34:$AD$48)
+(Z43=1)*(PRODUCT(IF('追忆，石板，魂烛'!$AA$34:$AA$48=M43,'追忆，石板，魂烛'!$AD$34:$AD$48+1))-1),"")</f>
        <v/>
      </c>
      <c r="Z43" s="3">
        <f>IFERROR(INDEX(词条统合定义列表!$E$2:$E$1000,MATCH(魂烛[[#This Row],[词条]],词条统合定义列表!$B$2:$B$1000,0)),0)</f>
        <v>0</v>
      </c>
    </row>
    <row r="44" spans="1:26">
      <c r="A44" s="27" t="str">
        <f t="array" aca="1" ref="A44" ca="1">IFERROR(INDEX(装备词条列表!$A$2:$A$5062, SMALL(IF(COUNTIF(非传奇装备!$AL$16:$AL$26, 装备词条列表!$A$2:$A$5062), ROW(装备词条列表!$A$2:$A$5062)-ROW(装备词条列表!$A$2)+1), ROW()-26)), "")</f>
        <v/>
      </c>
      <c r="B44" s="27" t="str">
        <f t="array" aca="1" ref="B44" ca="1">IFERROR(INDEX(装备词条列表!$D$2:$D$5062, SMALL(IF(COUNTIF(非传奇装备!$AL$16:$AL$26, 装备词条列表!$A$2:$A$5062), ROW(装备词条列表!$A$2:$A$5062)-ROW(装备词条列表!$A$2)+1), ROW()-26)), "")</f>
        <v/>
      </c>
      <c r="C44" s="27" t="e">
        <f ca="1">INDEX(非传奇装备!$AN$16:$AS$26,MATCH(A44,非传奇装备!$AL$16:$AL$26,0),COUNTIF(A$27:A44,A44)*2)</f>
        <v>#N/A</v>
      </c>
      <c r="D44" s="27"/>
      <c r="E44" s="27" t="str">
        <f t="array" aca="1" ref="E44" ca="1">IFERROR(INDEX(装备词条列表!$A$2:$A$5062, SMALL(IF(COUNTIF(非传奇装备!$AT$16:$AT$26, 装备词条列表!$A$2:$A$5062), ROW(装备词条列表!$A$2:$A$5062)-ROW(装备词条列表!$A$2)+1), ROW()-26)), "")</f>
        <v/>
      </c>
      <c r="F44" s="27" t="str">
        <f t="array" aca="1" ref="F44" ca="1">IFERROR(INDEX(装备词条列表!$D$2:$D$5062, SMALL(IF(COUNTIF(非传奇装备!$AT$16:$AT$26, 装备词条列表!$A$2:$A$5062), ROW(装备词条列表!$A$2:$A$5062)-ROW(装备词条列表!$A$2)+1), ROW()-26)), "")</f>
        <v/>
      </c>
      <c r="G44" s="27" t="e">
        <f ca="1">INDEX(非传奇装备!$AV$16:$BA$26,MATCH(E44,非传奇装备!$AT$16:$AT$26,0),COUNTIF(E$27:E44,E44)*2)</f>
        <v>#N/A</v>
      </c>
      <c r="M44" s="27" t="str">
        <f t="array" ref="M44">IFERROR(INDEX(魂烛词条列表!$A$2:$A$501, SMALL(IF(COUNTIF('追忆，石板，魂烛'!$AA$34:$AA$48, 魂烛词条列表!$A$2:$A$501), ROW(魂烛词条列表!$A$2:$A$501)-ROW(魂烛词条列表!$A$2)+1), ROW()-2)), "")</f>
        <v/>
      </c>
      <c r="N44" s="27" t="str">
        <f t="array" ref="N44">IFERROR(INDEX(魂烛词条列表!$D$2:$D$501, SMALL(IF(COUNTIF('追忆，石板，魂烛'!$AA$34:$AA$48, 魂烛词条列表!$A$2:$A$501), ROW(魂烛词条列表!$A$2:$A$501)-ROW(魂烛词条列表!$A$2)+1), ROW()-2)), "")</f>
        <v/>
      </c>
      <c r="O44" s="27" t="str">
        <f t="array" ref="O44">IFERROR(
 (Z44=0)*SUMIF('追忆，石板，魂烛'!$AA$34:$AA$48,M44,'追忆，石板，魂烛'!$AD$34:$AD$48)
+(Z44=1)*(PRODUCT(IF('追忆，石板，魂烛'!$AA$34:$AA$48=M44,'追忆，石板，魂烛'!$AD$34:$AD$48+1))-1),"")</f>
        <v/>
      </c>
      <c r="Z44" s="3">
        <f>IFERROR(INDEX(词条统合定义列表!$E$2:$E$1000,MATCH(魂烛[[#This Row],[词条]],词条统合定义列表!$B$2:$B$1000,0)),0)</f>
        <v>0</v>
      </c>
    </row>
    <row r="45" spans="1:26">
      <c r="A45" s="27" t="str">
        <f t="array" aca="1" ref="A45" ca="1">IFERROR(INDEX(装备词条列表!$A$2:$A$5062, SMALL(IF(COUNTIF(非传奇装备!$AL$16:$AL$26, 装备词条列表!$A$2:$A$5062), ROW(装备词条列表!$A$2:$A$5062)-ROW(装备词条列表!$A$2)+1), ROW()-26)), "")</f>
        <v/>
      </c>
      <c r="B45" s="27" t="str">
        <f t="array" aca="1" ref="B45" ca="1">IFERROR(INDEX(装备词条列表!$D$2:$D$5062, SMALL(IF(COUNTIF(非传奇装备!$AL$16:$AL$26, 装备词条列表!$A$2:$A$5062), ROW(装备词条列表!$A$2:$A$5062)-ROW(装备词条列表!$A$2)+1), ROW()-26)), "")</f>
        <v/>
      </c>
      <c r="C45" s="27" t="e">
        <f ca="1">INDEX(非传奇装备!$AN$16:$AS$26,MATCH(A45,非传奇装备!$AL$16:$AL$26,0),COUNTIF(A$27:A45,A45)*2)</f>
        <v>#N/A</v>
      </c>
      <c r="D45" s="27"/>
      <c r="E45" s="27" t="str">
        <f t="array" aca="1" ref="E45" ca="1">IFERROR(INDEX(装备词条列表!$A$2:$A$5062, SMALL(IF(COUNTIF(非传奇装备!$AT$16:$AT$26, 装备词条列表!$A$2:$A$5062), ROW(装备词条列表!$A$2:$A$5062)-ROW(装备词条列表!$A$2)+1), ROW()-26)), "")</f>
        <v/>
      </c>
      <c r="F45" s="27" t="str">
        <f t="array" aca="1" ref="F45" ca="1">IFERROR(INDEX(装备词条列表!$D$2:$D$5062, SMALL(IF(COUNTIF(非传奇装备!$AT$16:$AT$26, 装备词条列表!$A$2:$A$5062), ROW(装备词条列表!$A$2:$A$5062)-ROW(装备词条列表!$A$2)+1), ROW()-26)), "")</f>
        <v/>
      </c>
      <c r="G45" s="27" t="e">
        <f ca="1">INDEX(非传奇装备!$AV$16:$BA$26,MATCH(E45,非传奇装备!$AT$16:$AT$26,0),COUNTIF(E$27:E45,E45)*2)</f>
        <v>#N/A</v>
      </c>
      <c r="M45" s="27" t="str">
        <f t="array" ref="M45">IFERROR(INDEX(魂烛词条列表!$A$2:$A$501, SMALL(IF(COUNTIF('追忆，石板，魂烛'!$AA$34:$AA$48, 魂烛词条列表!$A$2:$A$501), ROW(魂烛词条列表!$A$2:$A$501)-ROW(魂烛词条列表!$A$2)+1), ROW()-2)), "")</f>
        <v/>
      </c>
      <c r="N45" s="27" t="str">
        <f t="array" ref="N45">IFERROR(INDEX(魂烛词条列表!$D$2:$D$501, SMALL(IF(COUNTIF('追忆，石板，魂烛'!$AA$34:$AA$48, 魂烛词条列表!$A$2:$A$501), ROW(魂烛词条列表!$A$2:$A$501)-ROW(魂烛词条列表!$A$2)+1), ROW()-2)), "")</f>
        <v/>
      </c>
      <c r="O45" s="27" t="str">
        <f t="array" ref="O45">IFERROR(
 (Z45=0)*SUMIF('追忆，石板，魂烛'!$AA$34:$AA$48,M45,'追忆，石板，魂烛'!$AD$34:$AD$48)
+(Z45=1)*(PRODUCT(IF('追忆，石板，魂烛'!$AA$34:$AA$48=M45,'追忆，石板，魂烛'!$AD$34:$AD$48+1))-1),"")</f>
        <v/>
      </c>
      <c r="Z45" s="3">
        <f>IFERROR(INDEX(词条统合定义列表!$E$2:$E$1000,MATCH(魂烛[[#This Row],[词条]],词条统合定义列表!$B$2:$B$1000,0)),0)</f>
        <v>0</v>
      </c>
    </row>
    <row r="46" spans="1:26">
      <c r="A46" s="27" t="str">
        <f t="array" aca="1" ref="A46" ca="1">IFERROR(INDEX(装备词条列表!$A$2:$A$5062, SMALL(IF(COUNTIF(非传奇装备!$AL$16:$AL$26, 装备词条列表!$A$2:$A$5062), ROW(装备词条列表!$A$2:$A$5062)-ROW(装备词条列表!$A$2)+1), ROW()-26)), "")</f>
        <v/>
      </c>
      <c r="B46" s="27" t="str">
        <f t="array" aca="1" ref="B46" ca="1">IFERROR(INDEX(装备词条列表!$D$2:$D$5062, SMALL(IF(COUNTIF(非传奇装备!$AL$16:$AL$26, 装备词条列表!$A$2:$A$5062), ROW(装备词条列表!$A$2:$A$5062)-ROW(装备词条列表!$A$2)+1), ROW()-26)), "")</f>
        <v/>
      </c>
      <c r="C46" s="27" t="e">
        <f ca="1">INDEX(非传奇装备!$AN$16:$AS$26,MATCH(A46,非传奇装备!$AL$16:$AL$26,0),COUNTIF(A$27:A46,A46)*2)</f>
        <v>#N/A</v>
      </c>
      <c r="D46" s="27"/>
      <c r="E46" s="27" t="str">
        <f t="array" aca="1" ref="E46" ca="1">IFERROR(INDEX(装备词条列表!$A$2:$A$5062, SMALL(IF(COUNTIF(非传奇装备!$AT$16:$AT$26, 装备词条列表!$A$2:$A$5062), ROW(装备词条列表!$A$2:$A$5062)-ROW(装备词条列表!$A$2)+1), ROW()-26)), "")</f>
        <v/>
      </c>
      <c r="F46" s="27" t="str">
        <f t="array" aca="1" ref="F46" ca="1">IFERROR(INDEX(装备词条列表!$D$2:$D$5062, SMALL(IF(COUNTIF(非传奇装备!$AT$16:$AT$26, 装备词条列表!$A$2:$A$5062), ROW(装备词条列表!$A$2:$A$5062)-ROW(装备词条列表!$A$2)+1), ROW()-26)), "")</f>
        <v/>
      </c>
      <c r="G46" s="27" t="e">
        <f ca="1">INDEX(非传奇装备!$AV$16:$BA$26,MATCH(E46,非传奇装备!$AT$16:$AT$26,0),COUNTIF(E$27:E46,E46)*2)</f>
        <v>#N/A</v>
      </c>
      <c r="M46" s="27" t="str">
        <f t="array" ref="M46">IFERROR(INDEX(魂烛词条列表!$A$2:$A$501, SMALL(IF(COUNTIF('追忆，石板，魂烛'!$AA$34:$AA$48, 魂烛词条列表!$A$2:$A$501), ROW(魂烛词条列表!$A$2:$A$501)-ROW(魂烛词条列表!$A$2)+1), ROW()-2)), "")</f>
        <v/>
      </c>
      <c r="N46" s="27" t="str">
        <f t="array" ref="N46">IFERROR(INDEX(魂烛词条列表!$D$2:$D$501, SMALL(IF(COUNTIF('追忆，石板，魂烛'!$AA$34:$AA$48, 魂烛词条列表!$A$2:$A$501), ROW(魂烛词条列表!$A$2:$A$501)-ROW(魂烛词条列表!$A$2)+1), ROW()-2)), "")</f>
        <v/>
      </c>
      <c r="O46" s="27" t="str">
        <f t="array" ref="O46">IFERROR(
 (Z46=0)*SUMIF('追忆，石板，魂烛'!$AA$34:$AA$48,M46,'追忆，石板，魂烛'!$AD$34:$AD$48)
+(Z46=1)*(PRODUCT(IF('追忆，石板，魂烛'!$AA$34:$AA$48=M46,'追忆，石板，魂烛'!$AD$34:$AD$48+1))-1),"")</f>
        <v/>
      </c>
      <c r="Z46" s="3">
        <f>IFERROR(INDEX(词条统合定义列表!$E$2:$E$1000,MATCH(魂烛[[#This Row],[词条]],词条统合定义列表!$B$2:$B$1000,0)),0)</f>
        <v>0</v>
      </c>
    </row>
    <row r="47" spans="1:26">
      <c r="A47" s="27" t="str">
        <f t="array" aca="1" ref="A47" ca="1">IFERROR(INDEX(装备词条列表!$A$2:$A$5062, SMALL(IF(COUNTIF(非传奇装备!$AL$16:$AL$26, 装备词条列表!$A$2:$A$5062), ROW(装备词条列表!$A$2:$A$5062)-ROW(装备词条列表!$A$2)+1), ROW()-26)), "")</f>
        <v/>
      </c>
      <c r="B47" s="27" t="str">
        <f t="array" aca="1" ref="B47" ca="1">IFERROR(INDEX(装备词条列表!$D$2:$D$5062, SMALL(IF(COUNTIF(非传奇装备!$AL$16:$AL$26, 装备词条列表!$A$2:$A$5062), ROW(装备词条列表!$A$2:$A$5062)-ROW(装备词条列表!$A$2)+1), ROW()-26)), "")</f>
        <v/>
      </c>
      <c r="C47" s="27" t="e">
        <f ca="1">INDEX(非传奇装备!$AN$16:$AS$26,MATCH(A47,非传奇装备!$AL$16:$AL$26,0),COUNTIF(A$27:A47,A47)*2)</f>
        <v>#N/A</v>
      </c>
      <c r="D47" s="27"/>
      <c r="E47" s="27" t="str">
        <f t="array" aca="1" ref="E47" ca="1">IFERROR(INDEX(装备词条列表!$A$2:$A$5062, SMALL(IF(COUNTIF(非传奇装备!$AT$16:$AT$26, 装备词条列表!$A$2:$A$5062), ROW(装备词条列表!$A$2:$A$5062)-ROW(装备词条列表!$A$2)+1), ROW()-26)), "")</f>
        <v/>
      </c>
      <c r="F47" s="27" t="str">
        <f t="array" aca="1" ref="F47" ca="1">IFERROR(INDEX(装备词条列表!$D$2:$D$5062, SMALL(IF(COUNTIF(非传奇装备!$AT$16:$AT$26, 装备词条列表!$A$2:$A$5062), ROW(装备词条列表!$A$2:$A$5062)-ROW(装备词条列表!$A$2)+1), ROW()-26)), "")</f>
        <v/>
      </c>
      <c r="G47" s="27" t="e">
        <f ca="1">INDEX(非传奇装备!$AV$16:$BA$26,MATCH(E47,非传奇装备!$AT$16:$AT$26,0),COUNTIF(E$27:E47,E47)*2)</f>
        <v>#N/A</v>
      </c>
      <c r="M47" s="27" t="str">
        <f t="array" ref="M47">IFERROR(INDEX(魂烛词条列表!$A$2:$A$501, SMALL(IF(COUNTIF('追忆，石板，魂烛'!$AA$34:$AA$48, 魂烛词条列表!$A$2:$A$501), ROW(魂烛词条列表!$A$2:$A$501)-ROW(魂烛词条列表!$A$2)+1), ROW()-2)), "")</f>
        <v/>
      </c>
      <c r="N47" s="27" t="str">
        <f t="array" ref="N47">IFERROR(INDEX(魂烛词条列表!$D$2:$D$501, SMALL(IF(COUNTIF('追忆，石板，魂烛'!$AA$34:$AA$48, 魂烛词条列表!$A$2:$A$501), ROW(魂烛词条列表!$A$2:$A$501)-ROW(魂烛词条列表!$A$2)+1), ROW()-2)), "")</f>
        <v/>
      </c>
      <c r="O47" s="27" t="str">
        <f t="array" ref="O47">IFERROR(
 (Z47=0)*SUMIF('追忆，石板，魂烛'!$AA$34:$AA$48,M47,'追忆，石板，魂烛'!$AD$34:$AD$48)
+(Z47=1)*(PRODUCT(IF('追忆，石板，魂烛'!$AA$34:$AA$48=M47,'追忆，石板，魂烛'!$AD$34:$AD$48+1))-1),"")</f>
        <v/>
      </c>
      <c r="Z47" s="3">
        <f>IFERROR(INDEX(词条统合定义列表!$E$2:$E$1000,MATCH(魂烛[[#This Row],[词条]],词条统合定义列表!$B$2:$B$1000,0)),0)</f>
        <v>0</v>
      </c>
    </row>
    <row r="48" spans="1:26" ht="14.5" thickBot="1">
      <c r="A48" s="27" t="str">
        <f t="array" aca="1" ref="A48" ca="1">IFERROR(INDEX(装备词条列表!$A$2:$A$5062, SMALL(IF(COUNTIF(非传奇装备!$AL$16:$AL$26, 装备词条列表!$A$2:$A$5062), ROW(装备词条列表!$A$2:$A$5062)-ROW(装备词条列表!$A$2)+1), ROW()-26)), "")</f>
        <v/>
      </c>
      <c r="B48" s="27" t="str">
        <f t="array" aca="1" ref="B48" ca="1">IFERROR(INDEX(装备词条列表!$D$2:$D$5062, SMALL(IF(COUNTIF(非传奇装备!$AL$16:$AL$26, 装备词条列表!$A$2:$A$5062), ROW(装备词条列表!$A$2:$A$5062)-ROW(装备词条列表!$A$2)+1), ROW()-26)), "")</f>
        <v/>
      </c>
      <c r="C48" s="27" t="e">
        <f ca="1">INDEX(非传奇装备!$AN$16:$AS$26,MATCH(A48,非传奇装备!$AL$16:$AL$26,0),COUNTIF(A$27:A48,A48)*2)</f>
        <v>#N/A</v>
      </c>
      <c r="D48" s="84"/>
      <c r="E48" s="27" t="str">
        <f t="array" aca="1" ref="E48" ca="1">IFERROR(INDEX(装备词条列表!$A$2:$A$5062, SMALL(IF(COUNTIF(非传奇装备!$AT$16:$AT$26, 装备词条列表!$A$2:$A$5062), ROW(装备词条列表!$A$2:$A$5062)-ROW(装备词条列表!$A$2)+1), ROW()-26)), "")</f>
        <v/>
      </c>
      <c r="F48" s="27" t="str">
        <f t="array" aca="1" ref="F48" ca="1">IFERROR(INDEX(装备词条列表!$D$2:$D$5062, SMALL(IF(COUNTIF(非传奇装备!$AT$16:$AT$26, 装备词条列表!$A$2:$A$5062), ROW(装备词条列表!$A$2:$A$5062)-ROW(装备词条列表!$A$2)+1), ROW()-26)), "")</f>
        <v/>
      </c>
      <c r="G48" s="27" t="e">
        <f ca="1">INDEX(非传奇装备!$AV$16:$BA$26,MATCH(E48,非传奇装备!$AT$16:$AT$26,0),COUNTIF(E$27:E48,E48)*2)</f>
        <v>#N/A</v>
      </c>
      <c r="M48" s="27" t="str">
        <f t="array" ref="M48">IFERROR(INDEX(魂烛词条列表!$A$2:$A$501, SMALL(IF(COUNTIF('追忆，石板，魂烛'!$AA$34:$AA$48, 魂烛词条列表!$A$2:$A$501), ROW(魂烛词条列表!$A$2:$A$501)-ROW(魂烛词条列表!$A$2)+1), ROW()-2)), "")</f>
        <v/>
      </c>
      <c r="N48" s="27" t="str">
        <f t="array" ref="N48">IFERROR(INDEX(魂烛词条列表!$D$2:$D$501, SMALL(IF(COUNTIF('追忆，石板，魂烛'!$AA$34:$AA$48, 魂烛词条列表!$A$2:$A$501), ROW(魂烛词条列表!$A$2:$A$501)-ROW(魂烛词条列表!$A$2)+1), ROW()-2)), "")</f>
        <v/>
      </c>
      <c r="O48" s="27" t="str">
        <f t="array" ref="O48">IFERROR(
 (Z48=0)*SUMIF('追忆，石板，魂烛'!$AA$34:$AA$48,M48,'追忆，石板，魂烛'!$AD$34:$AD$48)
+(Z48=1)*(PRODUCT(IF('追忆，石板，魂烛'!$AA$34:$AA$48=M48,'追忆，石板，魂烛'!$AD$34:$AD$48+1))-1),"")</f>
        <v/>
      </c>
      <c r="Z48" s="3">
        <f>IFERROR(INDEX(词条统合定义列表!$E$2:$E$1000,MATCH(魂烛[[#This Row],[词条]],词条统合定义列表!$B$2:$B$1000,0)),0)</f>
        <v>0</v>
      </c>
    </row>
    <row r="49" spans="1:14">
      <c r="A49" s="5"/>
      <c r="B49" s="82" t="s">
        <v>3619</v>
      </c>
      <c r="C49" s="162"/>
      <c r="D49" s="5"/>
      <c r="E49" s="5"/>
      <c r="F49" s="82" t="s">
        <v>3575</v>
      </c>
      <c r="G49" s="83"/>
      <c r="N49" s="27" t="str">
        <f t="array" ref="N49">IFERROR(INDEX(魂烛词条列表!$D$2:$D$501, SMALL(IF(COUNTIF('追忆，石板，魂烛'!$AA$34:$AA$48, 魂烛词条列表!$A$2:$A$501), ROW(魂烛词条列表!$A$2:$A$501)-ROW(魂烛词条列表!$A$2)+1), ROW()-2)), "")</f>
        <v/>
      </c>
    </row>
    <row r="50" spans="1:14">
      <c r="A50" s="27" t="s">
        <v>3611</v>
      </c>
      <c r="B50" s="27" t="s">
        <v>3612</v>
      </c>
      <c r="C50" s="27" t="s">
        <v>4656</v>
      </c>
      <c r="D50" s="27"/>
      <c r="E50" s="27" t="s">
        <v>1394</v>
      </c>
      <c r="F50" s="27" t="s">
        <v>3616</v>
      </c>
      <c r="G50" s="27" t="s">
        <v>3615</v>
      </c>
      <c r="N50" s="27" t="str">
        <f t="array" ref="N50">IFERROR(INDEX(魂烛词条列表!$D$2:$D$501, SMALL(IF(COUNTIF('追忆，石板，魂烛'!$AA$34:$AA$48, 魂烛词条列表!$A$2:$A$501), ROW(魂烛词条列表!$A$2:$A$501)-ROW(魂烛词条列表!$A$2)+1), ROW()-2)), "")</f>
        <v/>
      </c>
    </row>
    <row r="51" spans="1:14">
      <c r="A51" s="27" t="str">
        <f t="array" aca="1" ref="A51" ca="1">IFERROR(INDEX(装备词条列表!$A$2:$A$5062, SMALL(IF(COUNTIF(非传奇装备!$AL$29:$AL$39, 装备词条列表!$A$2:$A$5062), ROW(装备词条列表!$A$2:$A$5062)-ROW(装备词条列表!$A$2)+1), ROW()-50)), "")</f>
        <v/>
      </c>
      <c r="B51" s="27" t="str">
        <f t="array" aca="1" ref="B51" ca="1">IFERROR(INDEX(装备词条列表!$D$2:$D$5062, SMALL(IF(COUNTIF(非传奇装备!$AL$29:$AL$39, 装备词条列表!$A$2:$A$5062), ROW(装备词条列表!$A$2:$A$5062)-ROW(装备词条列表!$A$2)+1), ROW()-50)), "")</f>
        <v/>
      </c>
      <c r="C51" s="27" t="e">
        <f ca="1">INDEX(非传奇装备!$AN$29:$AS$39,MATCH(A51,非传奇装备!$AL$29:$AL$39,0),COUNTIF(A$51:A51,A51)*2)</f>
        <v>#N/A</v>
      </c>
      <c r="D51" s="27"/>
      <c r="E51" s="27" t="str">
        <f t="array" aca="1" ref="E51" ca="1">IFERROR(INDEX(装备词条列表!$A$2:$A$5062, SMALL(IF(COUNTIF(非传奇装备!$AT$29:$AT$39, 装备词条列表!$A$2:$A$5062), ROW(装备词条列表!$A$2:$A$5062)-ROW(装备词条列表!$A$2)+1), ROW()-50)), "")</f>
        <v/>
      </c>
      <c r="F51" s="27" t="str">
        <f t="array" aca="1" ref="F51" ca="1">IFERROR(INDEX(装备词条列表!$D$2:$D$5062, SMALL(IF(COUNTIF(非传奇装备!$AT$29:$AT$39, 装备词条列表!$A$2:$A$5062), ROW(装备词条列表!$A$2:$A$5062)-ROW(装备词条列表!$A$2)+1), ROW()-50)), "")</f>
        <v/>
      </c>
      <c r="G51" s="27" t="e">
        <f ca="1">INDEX(非传奇装备!$AV$29:$BA$39,MATCH(E51,非传奇装备!$AT$29:$AT$39,0),COUNTIF(E$51:E51,E51)*2)</f>
        <v>#N/A</v>
      </c>
      <c r="N51" s="27" t="str">
        <f t="array" ref="N51">IFERROR(INDEX(魂烛词条列表!$D$2:$D$501, SMALL(IF(COUNTIF('追忆，石板，魂烛'!$AA$34:$AA$48, 魂烛词条列表!$A$2:$A$501), ROW(魂烛词条列表!$A$2:$A$501)-ROW(魂烛词条列表!$A$2)+1), ROW()-2)), "")</f>
        <v/>
      </c>
    </row>
    <row r="52" spans="1:14">
      <c r="A52" s="27" t="str">
        <f t="array" aca="1" ref="A52" ca="1">IFERROR(INDEX(装备词条列表!$A$2:$A$5062, SMALL(IF(COUNTIF(非传奇装备!$AL$29:$AL$39, 装备词条列表!$A$2:$A$5062), ROW(装备词条列表!$A$2:$A$5062)-ROW(装备词条列表!$A$2)+1), ROW()-50)), "")</f>
        <v/>
      </c>
      <c r="B52" s="27" t="str">
        <f t="array" aca="1" ref="B52" ca="1">IFERROR(INDEX(装备词条列表!$D$2:$D$5062, SMALL(IF(COUNTIF(非传奇装备!$AL$29:$AL$39, 装备词条列表!$A$2:$A$5062), ROW(装备词条列表!$A$2:$A$5062)-ROW(装备词条列表!$A$2)+1), ROW()-50)), "")</f>
        <v/>
      </c>
      <c r="C52" s="27" t="e">
        <f ca="1">INDEX(非传奇装备!$AN$29:$AS$39,MATCH(A52,非传奇装备!$AL$29:$AL$39,0),COUNTIF(A$51:A52,A52)*2)</f>
        <v>#N/A</v>
      </c>
      <c r="D52" s="27"/>
      <c r="E52" s="27" t="str">
        <f t="array" aca="1" ref="E52" ca="1">IFERROR(INDEX(装备词条列表!$A$2:$A$5062, SMALL(IF(COUNTIF(非传奇装备!$AT$29:$AT$39, 装备词条列表!$A$2:$A$5062), ROW(装备词条列表!$A$2:$A$5062)-ROW(装备词条列表!$A$2)+1), ROW()-50)), "")</f>
        <v/>
      </c>
      <c r="F52" s="27" t="str">
        <f t="array" aca="1" ref="F52" ca="1">IFERROR(INDEX(装备词条列表!$D$2:$D$5062, SMALL(IF(COUNTIF(非传奇装备!$AT$29:$AT$39, 装备词条列表!$A$2:$A$5062), ROW(装备词条列表!$A$2:$A$5062)-ROW(装备词条列表!$A$2)+1), ROW()-50)), "")</f>
        <v/>
      </c>
      <c r="G52" s="27" t="e">
        <f ca="1">INDEX(非传奇装备!$AV$29:$BA$39,MATCH(E52,非传奇装备!$AT$29:$AT$39,0),COUNTIF(E$51:E52,E52)*2)</f>
        <v>#N/A</v>
      </c>
      <c r="N52" s="27" t="str">
        <f t="array" ref="N52">IFERROR(INDEX(魂烛词条列表!$D$2:$D$501, SMALL(IF(COUNTIF('追忆，石板，魂烛'!$AA$34:$AA$48, 魂烛词条列表!$A$2:$A$501), ROW(魂烛词条列表!$A$2:$A$501)-ROW(魂烛词条列表!$A$2)+1), ROW()-2)), "")</f>
        <v/>
      </c>
    </row>
    <row r="53" spans="1:14">
      <c r="A53" s="27" t="str">
        <f t="array" aca="1" ref="A53" ca="1">IFERROR(INDEX(装备词条列表!$A$2:$A$5062, SMALL(IF(COUNTIF(非传奇装备!$AL$29:$AL$39, 装备词条列表!$A$2:$A$5062), ROW(装备词条列表!$A$2:$A$5062)-ROW(装备词条列表!$A$2)+1), ROW()-50)), "")</f>
        <v/>
      </c>
      <c r="B53" s="27" t="str">
        <f t="array" aca="1" ref="B53" ca="1">IFERROR(INDEX(装备词条列表!$D$2:$D$5062, SMALL(IF(COUNTIF(非传奇装备!$AL$29:$AL$39, 装备词条列表!$A$2:$A$5062), ROW(装备词条列表!$A$2:$A$5062)-ROW(装备词条列表!$A$2)+1), ROW()-50)), "")</f>
        <v/>
      </c>
      <c r="C53" s="27" t="e">
        <f ca="1">INDEX(非传奇装备!$AN$29:$AS$39,MATCH(A53,非传奇装备!$AL$29:$AL$39,0),COUNTIF(A$51:A53,A53)*2)</f>
        <v>#N/A</v>
      </c>
      <c r="D53" s="27"/>
      <c r="E53" s="27" t="str">
        <f t="array" aca="1" ref="E53" ca="1">IFERROR(INDEX(装备词条列表!$A$2:$A$5062, SMALL(IF(COUNTIF(非传奇装备!$AT$29:$AT$39, 装备词条列表!$A$2:$A$5062), ROW(装备词条列表!$A$2:$A$5062)-ROW(装备词条列表!$A$2)+1), ROW()-50)), "")</f>
        <v/>
      </c>
      <c r="F53" s="27" t="str">
        <f t="array" aca="1" ref="F53" ca="1">IFERROR(INDEX(装备词条列表!$D$2:$D$5062, SMALL(IF(COUNTIF(非传奇装备!$AT$29:$AT$39, 装备词条列表!$A$2:$A$5062), ROW(装备词条列表!$A$2:$A$5062)-ROW(装备词条列表!$A$2)+1), ROW()-50)), "")</f>
        <v/>
      </c>
      <c r="G53" s="27" t="e">
        <f ca="1">INDEX(非传奇装备!$AV$29:$BA$39,MATCH(E53,非传奇装备!$AT$29:$AT$39,0),COUNTIF(E$51:E53,E53)*2)</f>
        <v>#N/A</v>
      </c>
      <c r="N53" s="27" t="str">
        <f t="array" ref="N53">IFERROR(INDEX(魂烛词条列表!$D$2:$D$501, SMALL(IF(COUNTIF('追忆，石板，魂烛'!$AA$34:$AA$48, 魂烛词条列表!$A$2:$A$501), ROW(魂烛词条列表!$A$2:$A$501)-ROW(魂烛词条列表!$A$2)+1), ROW()-2)), "")</f>
        <v/>
      </c>
    </row>
    <row r="54" spans="1:14">
      <c r="A54" s="27" t="str">
        <f t="array" aca="1" ref="A54" ca="1">IFERROR(INDEX(装备词条列表!$A$2:$A$5062, SMALL(IF(COUNTIF(非传奇装备!$AL$29:$AL$39, 装备词条列表!$A$2:$A$5062), ROW(装备词条列表!$A$2:$A$5062)-ROW(装备词条列表!$A$2)+1), ROW()-50)), "")</f>
        <v/>
      </c>
      <c r="B54" s="27" t="str">
        <f t="array" aca="1" ref="B54" ca="1">IFERROR(INDEX(装备词条列表!$D$2:$D$5062, SMALL(IF(COUNTIF(非传奇装备!$AL$29:$AL$39, 装备词条列表!$A$2:$A$5062), ROW(装备词条列表!$A$2:$A$5062)-ROW(装备词条列表!$A$2)+1), ROW()-50)), "")</f>
        <v/>
      </c>
      <c r="C54" s="27" t="e">
        <f ca="1">INDEX(非传奇装备!$AN$29:$AS$39,MATCH(A54,非传奇装备!$AL$29:$AL$39,0),COUNTIF(A$51:A54,A54)*2)</f>
        <v>#N/A</v>
      </c>
      <c r="D54" s="27"/>
      <c r="E54" s="27" t="str">
        <f t="array" aca="1" ref="E54" ca="1">IFERROR(INDEX(装备词条列表!$A$2:$A$5062, SMALL(IF(COUNTIF(非传奇装备!$AT$29:$AT$39, 装备词条列表!$A$2:$A$5062), ROW(装备词条列表!$A$2:$A$5062)-ROW(装备词条列表!$A$2)+1), ROW()-50)), "")</f>
        <v/>
      </c>
      <c r="F54" s="27" t="str">
        <f t="array" aca="1" ref="F54" ca="1">IFERROR(INDEX(装备词条列表!$D$2:$D$5062, SMALL(IF(COUNTIF(非传奇装备!$AT$29:$AT$39, 装备词条列表!$A$2:$A$5062), ROW(装备词条列表!$A$2:$A$5062)-ROW(装备词条列表!$A$2)+1), ROW()-50)), "")</f>
        <v/>
      </c>
      <c r="G54" s="27" t="e">
        <f ca="1">INDEX(非传奇装备!$AV$29:$BA$39,MATCH(E54,非传奇装备!$AT$29:$AT$39,0),COUNTIF(E$51:E54,E54)*2)</f>
        <v>#N/A</v>
      </c>
      <c r="N54" s="27" t="str">
        <f t="array" ref="N54">IFERROR(INDEX(魂烛词条列表!$D$2:$D$501, SMALL(IF(COUNTIF('追忆，石板，魂烛'!$AA$34:$AA$48, 魂烛词条列表!$A$2:$A$501), ROW(魂烛词条列表!$A$2:$A$501)-ROW(魂烛词条列表!$A$2)+1), ROW()-2)), "")</f>
        <v/>
      </c>
    </row>
    <row r="55" spans="1:14">
      <c r="A55" s="27" t="str">
        <f t="array" aca="1" ref="A55" ca="1">IFERROR(INDEX(装备词条列表!$A$2:$A$5062, SMALL(IF(COUNTIF(非传奇装备!$AL$29:$AL$39, 装备词条列表!$A$2:$A$5062), ROW(装备词条列表!$A$2:$A$5062)-ROW(装备词条列表!$A$2)+1), ROW()-50)), "")</f>
        <v/>
      </c>
      <c r="B55" s="27" t="str">
        <f t="array" aca="1" ref="B55" ca="1">IFERROR(INDEX(装备词条列表!$D$2:$D$5062, SMALL(IF(COUNTIF(非传奇装备!$AL$29:$AL$39, 装备词条列表!$A$2:$A$5062), ROW(装备词条列表!$A$2:$A$5062)-ROW(装备词条列表!$A$2)+1), ROW()-50)), "")</f>
        <v/>
      </c>
      <c r="C55" s="27" t="e">
        <f ca="1">INDEX(非传奇装备!$AN$29:$AS$39,MATCH(A55,非传奇装备!$AL$29:$AL$39,0),COUNTIF(A$51:A55,A55)*2)</f>
        <v>#N/A</v>
      </c>
      <c r="D55" s="27"/>
      <c r="E55" s="27" t="str">
        <f t="array" aca="1" ref="E55" ca="1">IFERROR(INDEX(装备词条列表!$A$2:$A$5062, SMALL(IF(COUNTIF(非传奇装备!$AT$29:$AT$39, 装备词条列表!$A$2:$A$5062), ROW(装备词条列表!$A$2:$A$5062)-ROW(装备词条列表!$A$2)+1), ROW()-50)), "")</f>
        <v/>
      </c>
      <c r="F55" s="27" t="str">
        <f t="array" aca="1" ref="F55" ca="1">IFERROR(INDEX(装备词条列表!$D$2:$D$5062, SMALL(IF(COUNTIF(非传奇装备!$AT$29:$AT$39, 装备词条列表!$A$2:$A$5062), ROW(装备词条列表!$A$2:$A$5062)-ROW(装备词条列表!$A$2)+1), ROW()-50)), "")</f>
        <v/>
      </c>
      <c r="G55" s="27" t="e">
        <f ca="1">INDEX(非传奇装备!$AV$29:$BA$39,MATCH(E55,非传奇装备!$AT$29:$AT$39,0),COUNTIF(E$51:E55,E55)*2)</f>
        <v>#N/A</v>
      </c>
      <c r="N55" s="27" t="str">
        <f t="array" ref="N55">IFERROR(INDEX(魂烛词条列表!$D$2:$D$501, SMALL(IF(COUNTIF('追忆，石板，魂烛'!$AA$34:$AA$48, 魂烛词条列表!$A$2:$A$501), ROW(魂烛词条列表!$A$2:$A$501)-ROW(魂烛词条列表!$A$2)+1), ROW()-2)), "")</f>
        <v/>
      </c>
    </row>
    <row r="56" spans="1:14">
      <c r="A56" s="27" t="str">
        <f t="array" aca="1" ref="A56" ca="1">IFERROR(INDEX(装备词条列表!$A$2:$A$5062, SMALL(IF(COUNTIF(非传奇装备!$AL$29:$AL$39, 装备词条列表!$A$2:$A$5062), ROW(装备词条列表!$A$2:$A$5062)-ROW(装备词条列表!$A$2)+1), ROW()-50)), "")</f>
        <v/>
      </c>
      <c r="B56" s="27" t="str">
        <f t="array" aca="1" ref="B56" ca="1">IFERROR(INDEX(装备词条列表!$D$2:$D$5062, SMALL(IF(COUNTIF(非传奇装备!$AL$29:$AL$39, 装备词条列表!$A$2:$A$5062), ROW(装备词条列表!$A$2:$A$5062)-ROW(装备词条列表!$A$2)+1), ROW()-50)), "")</f>
        <v/>
      </c>
      <c r="C56" s="27" t="e">
        <f ca="1">INDEX(非传奇装备!$AN$29:$AS$39,MATCH(A56,非传奇装备!$AL$29:$AL$39,0),COUNTIF(A$51:A56,A56)*2)</f>
        <v>#N/A</v>
      </c>
      <c r="D56" s="27"/>
      <c r="E56" s="27" t="str">
        <f t="array" aca="1" ref="E56" ca="1">IFERROR(INDEX(装备词条列表!$A$2:$A$5062, SMALL(IF(COUNTIF(非传奇装备!$AT$29:$AT$39, 装备词条列表!$A$2:$A$5062), ROW(装备词条列表!$A$2:$A$5062)-ROW(装备词条列表!$A$2)+1), ROW()-50)), "")</f>
        <v/>
      </c>
      <c r="F56" s="27" t="str">
        <f t="array" aca="1" ref="F56" ca="1">IFERROR(INDEX(装备词条列表!$D$2:$D$5062, SMALL(IF(COUNTIF(非传奇装备!$AT$29:$AT$39, 装备词条列表!$A$2:$A$5062), ROW(装备词条列表!$A$2:$A$5062)-ROW(装备词条列表!$A$2)+1), ROW()-50)), "")</f>
        <v/>
      </c>
      <c r="G56" s="27" t="e">
        <f ca="1">INDEX(非传奇装备!$AV$29:$BA$39,MATCH(E56,非传奇装备!$AT$29:$AT$39,0),COUNTIF(E$51:E56,E56)*2)</f>
        <v>#N/A</v>
      </c>
      <c r="N56" s="27" t="str">
        <f t="array" ref="N56">IFERROR(INDEX(魂烛词条列表!$D$2:$D$501, SMALL(IF(COUNTIF('追忆，石板，魂烛'!$AA$34:$AA$48, 魂烛词条列表!$A$2:$A$501), ROW(魂烛词条列表!$A$2:$A$501)-ROW(魂烛词条列表!$A$2)+1), ROW()-2)), "")</f>
        <v/>
      </c>
    </row>
    <row r="57" spans="1:14">
      <c r="A57" s="27" t="str">
        <f t="array" aca="1" ref="A57" ca="1">IFERROR(INDEX(装备词条列表!$A$2:$A$5062, SMALL(IF(COUNTIF(非传奇装备!$AL$29:$AL$39, 装备词条列表!$A$2:$A$5062), ROW(装备词条列表!$A$2:$A$5062)-ROW(装备词条列表!$A$2)+1), ROW()-50)), "")</f>
        <v/>
      </c>
      <c r="B57" s="27" t="str">
        <f t="array" aca="1" ref="B57" ca="1">IFERROR(INDEX(装备词条列表!$D$2:$D$5062, SMALL(IF(COUNTIF(非传奇装备!$AL$29:$AL$39, 装备词条列表!$A$2:$A$5062), ROW(装备词条列表!$A$2:$A$5062)-ROW(装备词条列表!$A$2)+1), ROW()-50)), "")</f>
        <v/>
      </c>
      <c r="C57" s="27" t="e">
        <f ca="1">INDEX(非传奇装备!$AN$29:$AS$39,MATCH(A57,非传奇装备!$AL$29:$AL$39,0),COUNTIF(A$51:A57,A57)*2)</f>
        <v>#N/A</v>
      </c>
      <c r="D57" s="27"/>
      <c r="E57" s="27" t="str">
        <f t="array" aca="1" ref="E57" ca="1">IFERROR(INDEX(装备词条列表!$A$2:$A$5062, SMALL(IF(COUNTIF(非传奇装备!$AT$29:$AT$39, 装备词条列表!$A$2:$A$5062), ROW(装备词条列表!$A$2:$A$5062)-ROW(装备词条列表!$A$2)+1), ROW()-50)), "")</f>
        <v/>
      </c>
      <c r="F57" s="27" t="str">
        <f t="array" aca="1" ref="F57" ca="1">IFERROR(INDEX(装备词条列表!$D$2:$D$5062, SMALL(IF(COUNTIF(非传奇装备!$AT$29:$AT$39, 装备词条列表!$A$2:$A$5062), ROW(装备词条列表!$A$2:$A$5062)-ROW(装备词条列表!$A$2)+1), ROW()-50)), "")</f>
        <v/>
      </c>
      <c r="G57" s="27" t="e">
        <f ca="1">INDEX(非传奇装备!$AV$29:$BA$39,MATCH(E57,非传奇装备!$AT$29:$AT$39,0),COUNTIF(E$51:E57,E57)*2)</f>
        <v>#N/A</v>
      </c>
      <c r="N57" s="27" t="str">
        <f t="array" ref="N57">IFERROR(INDEX(魂烛词条列表!$D$2:$D$501, SMALL(IF(COUNTIF('追忆，石板，魂烛'!$AA$34:$AA$48, 魂烛词条列表!$A$2:$A$501), ROW(魂烛词条列表!$A$2:$A$501)-ROW(魂烛词条列表!$A$2)+1), ROW()-2)), "")</f>
        <v/>
      </c>
    </row>
    <row r="58" spans="1:14">
      <c r="A58" s="27" t="str">
        <f t="array" aca="1" ref="A58" ca="1">IFERROR(INDEX(装备词条列表!$A$2:$A$5062, SMALL(IF(COUNTIF(非传奇装备!$AL$29:$AL$39, 装备词条列表!$A$2:$A$5062), ROW(装备词条列表!$A$2:$A$5062)-ROW(装备词条列表!$A$2)+1), ROW()-50)), "")</f>
        <v/>
      </c>
      <c r="B58" s="27" t="str">
        <f t="array" aca="1" ref="B58" ca="1">IFERROR(INDEX(装备词条列表!$D$2:$D$5062, SMALL(IF(COUNTIF(非传奇装备!$AL$29:$AL$39, 装备词条列表!$A$2:$A$5062), ROW(装备词条列表!$A$2:$A$5062)-ROW(装备词条列表!$A$2)+1), ROW()-50)), "")</f>
        <v/>
      </c>
      <c r="C58" s="27" t="e">
        <f ca="1">INDEX(非传奇装备!$AN$29:$AS$39,MATCH(A58,非传奇装备!$AL$29:$AL$39,0),COUNTIF(A$51:A58,A58)*2)</f>
        <v>#N/A</v>
      </c>
      <c r="D58" s="27"/>
      <c r="E58" s="27" t="str">
        <f t="array" aca="1" ref="E58" ca="1">IFERROR(INDEX(装备词条列表!$A$2:$A$5062, SMALL(IF(COUNTIF(非传奇装备!$AT$29:$AT$39, 装备词条列表!$A$2:$A$5062), ROW(装备词条列表!$A$2:$A$5062)-ROW(装备词条列表!$A$2)+1), ROW()-50)), "")</f>
        <v/>
      </c>
      <c r="F58" s="27" t="str">
        <f t="array" aca="1" ref="F58" ca="1">IFERROR(INDEX(装备词条列表!$D$2:$D$5062, SMALL(IF(COUNTIF(非传奇装备!$AT$29:$AT$39, 装备词条列表!$A$2:$A$5062), ROW(装备词条列表!$A$2:$A$5062)-ROW(装备词条列表!$A$2)+1), ROW()-50)), "")</f>
        <v/>
      </c>
      <c r="G58" s="27" t="e">
        <f ca="1">INDEX(非传奇装备!$AV$29:$BA$39,MATCH(E58,非传奇装备!$AT$29:$AT$39,0),COUNTIF(E$51:E58,E58)*2)</f>
        <v>#N/A</v>
      </c>
      <c r="N58" s="27" t="str">
        <f t="array" ref="N58">IFERROR(INDEX(魂烛词条列表!$D$2:$D$501, SMALL(IF(COUNTIF('追忆，石板，魂烛'!$AA$34:$AA$48, 魂烛词条列表!$A$2:$A$501), ROW(魂烛词条列表!$A$2:$A$501)-ROW(魂烛词条列表!$A$2)+1), ROW()-2)), "")</f>
        <v/>
      </c>
    </row>
    <row r="59" spans="1:14">
      <c r="A59" s="27" t="str">
        <f t="array" aca="1" ref="A59" ca="1">IFERROR(INDEX(装备词条列表!$A$2:$A$5062, SMALL(IF(COUNTIF(非传奇装备!$AL$29:$AL$39, 装备词条列表!$A$2:$A$5062), ROW(装备词条列表!$A$2:$A$5062)-ROW(装备词条列表!$A$2)+1), ROW()-50)), "")</f>
        <v/>
      </c>
      <c r="B59" s="27" t="str">
        <f t="array" aca="1" ref="B59" ca="1">IFERROR(INDEX(装备词条列表!$D$2:$D$5062, SMALL(IF(COUNTIF(非传奇装备!$AL$29:$AL$39, 装备词条列表!$A$2:$A$5062), ROW(装备词条列表!$A$2:$A$5062)-ROW(装备词条列表!$A$2)+1), ROW()-50)), "")</f>
        <v/>
      </c>
      <c r="C59" s="27" t="e">
        <f ca="1">INDEX(非传奇装备!$AN$29:$AS$39,MATCH(A59,非传奇装备!$AL$29:$AL$39,0),COUNTIF(A$51:A59,A59)*2)</f>
        <v>#N/A</v>
      </c>
      <c r="D59" s="27"/>
      <c r="E59" s="27" t="str">
        <f t="array" aca="1" ref="E59" ca="1">IFERROR(INDEX(装备词条列表!$A$2:$A$5062, SMALL(IF(COUNTIF(非传奇装备!$AT$29:$AT$39, 装备词条列表!$A$2:$A$5062), ROW(装备词条列表!$A$2:$A$5062)-ROW(装备词条列表!$A$2)+1), ROW()-50)), "")</f>
        <v/>
      </c>
      <c r="F59" s="27" t="str">
        <f t="array" aca="1" ref="F59" ca="1">IFERROR(INDEX(装备词条列表!$D$2:$D$5062, SMALL(IF(COUNTIF(非传奇装备!$AT$29:$AT$39, 装备词条列表!$A$2:$A$5062), ROW(装备词条列表!$A$2:$A$5062)-ROW(装备词条列表!$A$2)+1), ROW()-50)), "")</f>
        <v/>
      </c>
      <c r="G59" s="27" t="e">
        <f ca="1">INDEX(非传奇装备!$AV$29:$BA$39,MATCH(E59,非传奇装备!$AT$29:$AT$39,0),COUNTIF(E$51:E59,E59)*2)</f>
        <v>#N/A</v>
      </c>
      <c r="N59" s="27" t="str">
        <f t="array" ref="N59">IFERROR(INDEX(魂烛词条列表!$D$2:$D$501, SMALL(IF(COUNTIF('追忆，石板，魂烛'!$AA$34:$AA$48, 魂烛词条列表!$A$2:$A$501), ROW(魂烛词条列表!$A$2:$A$501)-ROW(魂烛词条列表!$A$2)+1), ROW()-2)), "")</f>
        <v/>
      </c>
    </row>
    <row r="60" spans="1:14">
      <c r="A60" s="27" t="str">
        <f t="array" aca="1" ref="A60" ca="1">IFERROR(INDEX(装备词条列表!$A$2:$A$5062, SMALL(IF(COUNTIF(非传奇装备!$AL$29:$AL$39, 装备词条列表!$A$2:$A$5062), ROW(装备词条列表!$A$2:$A$5062)-ROW(装备词条列表!$A$2)+1), ROW()-50)), "")</f>
        <v/>
      </c>
      <c r="B60" s="27" t="str">
        <f t="array" aca="1" ref="B60" ca="1">IFERROR(INDEX(装备词条列表!$D$2:$D$5062, SMALL(IF(COUNTIF(非传奇装备!$AL$29:$AL$39, 装备词条列表!$A$2:$A$5062), ROW(装备词条列表!$A$2:$A$5062)-ROW(装备词条列表!$A$2)+1), ROW()-50)), "")</f>
        <v/>
      </c>
      <c r="C60" s="27" t="e">
        <f ca="1">INDEX(非传奇装备!$AN$29:$AS$39,MATCH(A60,非传奇装备!$AL$29:$AL$39,0),COUNTIF(A$51:A60,A60)*2)</f>
        <v>#N/A</v>
      </c>
      <c r="D60" s="27"/>
      <c r="E60" s="27" t="str">
        <f t="array" aca="1" ref="E60" ca="1">IFERROR(INDEX(装备词条列表!$A$2:$A$5062, SMALL(IF(COUNTIF(非传奇装备!$AT$29:$AT$39, 装备词条列表!$A$2:$A$5062), ROW(装备词条列表!$A$2:$A$5062)-ROW(装备词条列表!$A$2)+1), ROW()-50)), "")</f>
        <v/>
      </c>
      <c r="F60" s="27" t="str">
        <f t="array" aca="1" ref="F60" ca="1">IFERROR(INDEX(装备词条列表!$D$2:$D$5062, SMALL(IF(COUNTIF(非传奇装备!$AT$29:$AT$39, 装备词条列表!$A$2:$A$5062), ROW(装备词条列表!$A$2:$A$5062)-ROW(装备词条列表!$A$2)+1), ROW()-50)), "")</f>
        <v/>
      </c>
      <c r="G60" s="27" t="e">
        <f ca="1">INDEX(非传奇装备!$AV$29:$BA$39,MATCH(E60,非传奇装备!$AT$29:$AT$39,0),COUNTIF(E$51:E60,E60)*2)</f>
        <v>#N/A</v>
      </c>
      <c r="N60" s="27" t="str">
        <f t="array" ref="N60">IFERROR(INDEX(魂烛词条列表!$D$2:$D$501, SMALL(IF(COUNTIF('追忆，石板，魂烛'!$AA$34:$AA$48, 魂烛词条列表!$A$2:$A$501), ROW(魂烛词条列表!$A$2:$A$501)-ROW(魂烛词条列表!$A$2)+1), ROW()-2)), "")</f>
        <v/>
      </c>
    </row>
    <row r="61" spans="1:14">
      <c r="A61" s="27" t="str">
        <f t="array" aca="1" ref="A61" ca="1">IFERROR(INDEX(装备词条列表!$A$2:$A$5062, SMALL(IF(COUNTIF(非传奇装备!$AL$29:$AL$39, 装备词条列表!$A$2:$A$5062), ROW(装备词条列表!$A$2:$A$5062)-ROW(装备词条列表!$A$2)+1), ROW()-50)), "")</f>
        <v/>
      </c>
      <c r="B61" s="27" t="str">
        <f t="array" aca="1" ref="B61" ca="1">IFERROR(INDEX(装备词条列表!$D$2:$D$5062, SMALL(IF(COUNTIF(非传奇装备!$AL$29:$AL$39, 装备词条列表!$A$2:$A$5062), ROW(装备词条列表!$A$2:$A$5062)-ROW(装备词条列表!$A$2)+1), ROW()-50)), "")</f>
        <v/>
      </c>
      <c r="C61" s="27" t="e">
        <f ca="1">INDEX(非传奇装备!$AN$29:$AS$39,MATCH(A61,非传奇装备!$AL$29:$AL$39,0),COUNTIF(A$51:A61,A61)*2)</f>
        <v>#N/A</v>
      </c>
      <c r="D61" s="27"/>
      <c r="E61" s="27" t="str">
        <f t="array" aca="1" ref="E61" ca="1">IFERROR(INDEX(装备词条列表!$A$2:$A$5062, SMALL(IF(COUNTIF(非传奇装备!$AT$29:$AT$39, 装备词条列表!$A$2:$A$5062), ROW(装备词条列表!$A$2:$A$5062)-ROW(装备词条列表!$A$2)+1), ROW()-50)), "")</f>
        <v/>
      </c>
      <c r="F61" s="27" t="str">
        <f t="array" aca="1" ref="F61" ca="1">IFERROR(INDEX(装备词条列表!$D$2:$D$5062, SMALL(IF(COUNTIF(非传奇装备!$AT$29:$AT$39, 装备词条列表!$A$2:$A$5062), ROW(装备词条列表!$A$2:$A$5062)-ROW(装备词条列表!$A$2)+1), ROW()-50)), "")</f>
        <v/>
      </c>
      <c r="G61" s="27" t="e">
        <f ca="1">INDEX(非传奇装备!$AV$29:$BA$39,MATCH(E61,非传奇装备!$AT$29:$AT$39,0),COUNTIF(E$51:E61,E61)*2)</f>
        <v>#N/A</v>
      </c>
      <c r="N61" s="27" t="str">
        <f t="array" ref="N61">IFERROR(INDEX(魂烛词条列表!$D$2:$D$501, SMALL(IF(COUNTIF('追忆，石板，魂烛'!$AA$34:$AA$48, 魂烛词条列表!$A$2:$A$501), ROW(魂烛词条列表!$A$2:$A$501)-ROW(魂烛词条列表!$A$2)+1), ROW()-2)), "")</f>
        <v/>
      </c>
    </row>
    <row r="62" spans="1:14">
      <c r="A62" s="27" t="str">
        <f t="array" aca="1" ref="A62" ca="1">IFERROR(INDEX(装备词条列表!$A$2:$A$5062, SMALL(IF(COUNTIF(非传奇装备!$AL$29:$AL$39, 装备词条列表!$A$2:$A$5062), ROW(装备词条列表!$A$2:$A$5062)-ROW(装备词条列表!$A$2)+1), ROW()-50)), "")</f>
        <v/>
      </c>
      <c r="B62" s="27" t="str">
        <f t="array" aca="1" ref="B62" ca="1">IFERROR(INDEX(装备词条列表!$D$2:$D$5062, SMALL(IF(COUNTIF(非传奇装备!$AL$29:$AL$39, 装备词条列表!$A$2:$A$5062), ROW(装备词条列表!$A$2:$A$5062)-ROW(装备词条列表!$A$2)+1), ROW()-50)), "")</f>
        <v/>
      </c>
      <c r="C62" s="27" t="e">
        <f ca="1">INDEX(非传奇装备!$AN$29:$AS$39,MATCH(A62,非传奇装备!$AL$29:$AL$39,0),COUNTIF(A$51:A62,A62)*2)</f>
        <v>#N/A</v>
      </c>
      <c r="D62" s="27"/>
      <c r="E62" s="27" t="str">
        <f t="array" aca="1" ref="E62" ca="1">IFERROR(INDEX(装备词条列表!$A$2:$A$5062, SMALL(IF(COUNTIF(非传奇装备!$AT$29:$AT$39, 装备词条列表!$A$2:$A$5062), ROW(装备词条列表!$A$2:$A$5062)-ROW(装备词条列表!$A$2)+1), ROW()-50)), "")</f>
        <v/>
      </c>
      <c r="F62" s="27" t="str">
        <f t="array" aca="1" ref="F62" ca="1">IFERROR(INDEX(装备词条列表!$D$2:$D$5062, SMALL(IF(COUNTIF(非传奇装备!$AT$29:$AT$39, 装备词条列表!$A$2:$A$5062), ROW(装备词条列表!$A$2:$A$5062)-ROW(装备词条列表!$A$2)+1), ROW()-50)), "")</f>
        <v/>
      </c>
      <c r="G62" s="27" t="e">
        <f ca="1">INDEX(非传奇装备!$AV$29:$BA$39,MATCH(E62,非传奇装备!$AT$29:$AT$39,0),COUNTIF(E$51:E62,E62)*2)</f>
        <v>#N/A</v>
      </c>
      <c r="N62" s="27" t="str">
        <f t="array" ref="N62">IFERROR(INDEX(魂烛词条列表!$D$2:$D$501, SMALL(IF(COUNTIF('追忆，石板，魂烛'!$AA$34:$AA$48, 魂烛词条列表!$A$2:$A$501), ROW(魂烛词条列表!$A$2:$A$501)-ROW(魂烛词条列表!$A$2)+1), ROW()-2)), "")</f>
        <v/>
      </c>
    </row>
    <row r="63" spans="1:14">
      <c r="A63" s="27" t="str">
        <f t="array" aca="1" ref="A63" ca="1">IFERROR(INDEX(装备词条列表!$A$2:$A$5062, SMALL(IF(COUNTIF(非传奇装备!$AL$29:$AL$39, 装备词条列表!$A$2:$A$5062), ROW(装备词条列表!$A$2:$A$5062)-ROW(装备词条列表!$A$2)+1), ROW()-50)), "")</f>
        <v/>
      </c>
      <c r="B63" s="27" t="str">
        <f t="array" aca="1" ref="B63" ca="1">IFERROR(INDEX(装备词条列表!$D$2:$D$5062, SMALL(IF(COUNTIF(非传奇装备!$AL$29:$AL$39, 装备词条列表!$A$2:$A$5062), ROW(装备词条列表!$A$2:$A$5062)-ROW(装备词条列表!$A$2)+1), ROW()-50)), "")</f>
        <v/>
      </c>
      <c r="C63" s="27" t="e">
        <f ca="1">INDEX(非传奇装备!$AN$29:$AS$39,MATCH(A63,非传奇装备!$AL$29:$AL$39,0),COUNTIF(A$51:A63,A63)*2)</f>
        <v>#N/A</v>
      </c>
      <c r="D63" s="27"/>
      <c r="E63" s="27" t="str">
        <f t="array" aca="1" ref="E63" ca="1">IFERROR(INDEX(装备词条列表!$A$2:$A$5062, SMALL(IF(COUNTIF(非传奇装备!$AT$29:$AT$39, 装备词条列表!$A$2:$A$5062), ROW(装备词条列表!$A$2:$A$5062)-ROW(装备词条列表!$A$2)+1), ROW()-50)), "")</f>
        <v/>
      </c>
      <c r="F63" s="27" t="str">
        <f t="array" aca="1" ref="F63" ca="1">IFERROR(INDEX(装备词条列表!$D$2:$D$5062, SMALL(IF(COUNTIF(非传奇装备!$AT$29:$AT$39, 装备词条列表!$A$2:$A$5062), ROW(装备词条列表!$A$2:$A$5062)-ROW(装备词条列表!$A$2)+1), ROW()-50)), "")</f>
        <v/>
      </c>
      <c r="G63" s="27" t="e">
        <f ca="1">INDEX(非传奇装备!$AV$29:$BA$39,MATCH(E63,非传奇装备!$AT$29:$AT$39,0),COUNTIF(E$51:E63,E63)*2)</f>
        <v>#N/A</v>
      </c>
    </row>
    <row r="64" spans="1:14">
      <c r="A64" s="27" t="str">
        <f t="array" aca="1" ref="A64" ca="1">IFERROR(INDEX(装备词条列表!$A$2:$A$5062, SMALL(IF(COUNTIF(非传奇装备!$AL$29:$AL$39, 装备词条列表!$A$2:$A$5062), ROW(装备词条列表!$A$2:$A$5062)-ROW(装备词条列表!$A$2)+1), ROW()-50)), "")</f>
        <v/>
      </c>
      <c r="B64" s="27" t="str">
        <f t="array" aca="1" ref="B64" ca="1">IFERROR(INDEX(装备词条列表!$D$2:$D$5062, SMALL(IF(COUNTIF(非传奇装备!$AL$29:$AL$39, 装备词条列表!$A$2:$A$5062), ROW(装备词条列表!$A$2:$A$5062)-ROW(装备词条列表!$A$2)+1), ROW()-50)), "")</f>
        <v/>
      </c>
      <c r="C64" s="27" t="e">
        <f ca="1">INDEX(非传奇装备!$AN$29:$AS$39,MATCH(A64,非传奇装备!$AL$29:$AL$39,0),COUNTIF(A$51:A64,A64)*2)</f>
        <v>#N/A</v>
      </c>
      <c r="D64" s="27"/>
      <c r="E64" s="27" t="str">
        <f t="array" aca="1" ref="E64" ca="1">IFERROR(INDEX(装备词条列表!$A$2:$A$5062, SMALL(IF(COUNTIF(非传奇装备!$AT$29:$AT$39, 装备词条列表!$A$2:$A$5062), ROW(装备词条列表!$A$2:$A$5062)-ROW(装备词条列表!$A$2)+1), ROW()-50)), "")</f>
        <v/>
      </c>
      <c r="F64" s="27" t="str">
        <f t="array" aca="1" ref="F64" ca="1">IFERROR(INDEX(装备词条列表!$D$2:$D$5062, SMALL(IF(COUNTIF(非传奇装备!$AT$29:$AT$39, 装备词条列表!$A$2:$A$5062), ROW(装备词条列表!$A$2:$A$5062)-ROW(装备词条列表!$A$2)+1), ROW()-50)), "")</f>
        <v/>
      </c>
      <c r="G64" s="27" t="e">
        <f ca="1">INDEX(非传奇装备!$AV$29:$BA$39,MATCH(E64,非传奇装备!$AT$29:$AT$39,0),COUNTIF(E$51:E64,E64)*2)</f>
        <v>#N/A</v>
      </c>
    </row>
    <row r="65" spans="1:7">
      <c r="A65" s="27" t="str">
        <f t="array" aca="1" ref="A65" ca="1">IFERROR(INDEX(装备词条列表!$A$2:$A$5062, SMALL(IF(COUNTIF(非传奇装备!$AL$29:$AL$39, 装备词条列表!$A$2:$A$5062), ROW(装备词条列表!$A$2:$A$5062)-ROW(装备词条列表!$A$2)+1), ROW()-50)), "")</f>
        <v/>
      </c>
      <c r="B65" s="27" t="str">
        <f t="array" aca="1" ref="B65" ca="1">IFERROR(INDEX(装备词条列表!$D$2:$D$5062, SMALL(IF(COUNTIF(非传奇装备!$AL$29:$AL$39, 装备词条列表!$A$2:$A$5062), ROW(装备词条列表!$A$2:$A$5062)-ROW(装备词条列表!$A$2)+1), ROW()-50)), "")</f>
        <v/>
      </c>
      <c r="C65" s="27" t="e">
        <f ca="1">INDEX(非传奇装备!$AN$29:$AS$39,MATCH(A65,非传奇装备!$AL$29:$AL$39,0),COUNTIF(A$51:A65,A65)*2)</f>
        <v>#N/A</v>
      </c>
      <c r="D65" s="27"/>
      <c r="E65" s="27" t="str">
        <f t="array" aca="1" ref="E65" ca="1">IFERROR(INDEX(装备词条列表!$A$2:$A$5062, SMALL(IF(COUNTIF(非传奇装备!$AT$29:$AT$39, 装备词条列表!$A$2:$A$5062), ROW(装备词条列表!$A$2:$A$5062)-ROW(装备词条列表!$A$2)+1), ROW()-50)), "")</f>
        <v/>
      </c>
      <c r="F65" s="27" t="str">
        <f t="array" aca="1" ref="F65" ca="1">IFERROR(INDEX(装备词条列表!$D$2:$D$5062, SMALL(IF(COUNTIF(非传奇装备!$AT$29:$AT$39, 装备词条列表!$A$2:$A$5062), ROW(装备词条列表!$A$2:$A$5062)-ROW(装备词条列表!$A$2)+1), ROW()-50)), "")</f>
        <v/>
      </c>
      <c r="G65" s="27" t="e">
        <f ca="1">INDEX(非传奇装备!$AV$29:$BA$39,MATCH(E65,非传奇装备!$AT$29:$AT$39,0),COUNTIF(E$51:E65,E65)*2)</f>
        <v>#N/A</v>
      </c>
    </row>
    <row r="66" spans="1:7">
      <c r="A66" s="27" t="str">
        <f t="array" aca="1" ref="A66" ca="1">IFERROR(INDEX(装备词条列表!$A$2:$A$5062, SMALL(IF(COUNTIF(非传奇装备!$AL$29:$AL$39, 装备词条列表!$A$2:$A$5062), ROW(装备词条列表!$A$2:$A$5062)-ROW(装备词条列表!$A$2)+1), ROW()-50)), "")</f>
        <v/>
      </c>
      <c r="B66" s="27" t="str">
        <f t="array" aca="1" ref="B66" ca="1">IFERROR(INDEX(装备词条列表!$D$2:$D$5062, SMALL(IF(COUNTIF(非传奇装备!$AL$29:$AL$39, 装备词条列表!$A$2:$A$5062), ROW(装备词条列表!$A$2:$A$5062)-ROW(装备词条列表!$A$2)+1), ROW()-50)), "")</f>
        <v/>
      </c>
      <c r="C66" s="27" t="e">
        <f ca="1">INDEX(非传奇装备!$AN$29:$AS$39,MATCH(A66,非传奇装备!$AL$29:$AL$39,0),COUNTIF(A$51:A66,A66)*2)</f>
        <v>#N/A</v>
      </c>
      <c r="D66" s="27"/>
      <c r="E66" s="27" t="str">
        <f t="array" aca="1" ref="E66" ca="1">IFERROR(INDEX(装备词条列表!$A$2:$A$5062, SMALL(IF(COUNTIF(非传奇装备!$AT$29:$AT$39, 装备词条列表!$A$2:$A$5062), ROW(装备词条列表!$A$2:$A$5062)-ROW(装备词条列表!$A$2)+1), ROW()-50)), "")</f>
        <v/>
      </c>
      <c r="F66" s="27" t="str">
        <f t="array" aca="1" ref="F66" ca="1">IFERROR(INDEX(装备词条列表!$D$2:$D$5062, SMALL(IF(COUNTIF(非传奇装备!$AT$29:$AT$39, 装备词条列表!$A$2:$A$5062), ROW(装备词条列表!$A$2:$A$5062)-ROW(装备词条列表!$A$2)+1), ROW()-50)), "")</f>
        <v/>
      </c>
      <c r="G66" s="27" t="e">
        <f ca="1">INDEX(非传奇装备!$AV$29:$BA$39,MATCH(E66,非传奇装备!$AT$29:$AT$39,0),COUNTIF(E$51:E66,E66)*2)</f>
        <v>#N/A</v>
      </c>
    </row>
    <row r="67" spans="1:7">
      <c r="A67" s="27" t="str">
        <f t="array" aca="1" ref="A67" ca="1">IFERROR(INDEX(装备词条列表!$A$2:$A$5062, SMALL(IF(COUNTIF(非传奇装备!$AL$29:$AL$39, 装备词条列表!$A$2:$A$5062), ROW(装备词条列表!$A$2:$A$5062)-ROW(装备词条列表!$A$2)+1), ROW()-50)), "")</f>
        <v/>
      </c>
      <c r="B67" s="27" t="str">
        <f t="array" aca="1" ref="B67" ca="1">IFERROR(INDEX(装备词条列表!$D$2:$D$5062, SMALL(IF(COUNTIF(非传奇装备!$AL$29:$AL$39, 装备词条列表!$A$2:$A$5062), ROW(装备词条列表!$A$2:$A$5062)-ROW(装备词条列表!$A$2)+1), ROW()-50)), "")</f>
        <v/>
      </c>
      <c r="C67" s="27" t="e">
        <f ca="1">INDEX(非传奇装备!$AN$29:$AS$39,MATCH(A67,非传奇装备!$AL$29:$AL$39,0),COUNTIF(A$51:A67,A67)*2)</f>
        <v>#N/A</v>
      </c>
      <c r="D67" s="27"/>
      <c r="E67" s="27" t="str">
        <f t="array" aca="1" ref="E67" ca="1">IFERROR(INDEX(装备词条列表!$A$2:$A$5062, SMALL(IF(COUNTIF(非传奇装备!$AT$29:$AT$39, 装备词条列表!$A$2:$A$5062), ROW(装备词条列表!$A$2:$A$5062)-ROW(装备词条列表!$A$2)+1), ROW()-50)), "")</f>
        <v/>
      </c>
      <c r="F67" s="27" t="str">
        <f t="array" aca="1" ref="F67" ca="1">IFERROR(INDEX(装备词条列表!$D$2:$D$5062, SMALL(IF(COUNTIF(非传奇装备!$AT$29:$AT$39, 装备词条列表!$A$2:$A$5062), ROW(装备词条列表!$A$2:$A$5062)-ROW(装备词条列表!$A$2)+1), ROW()-50)), "")</f>
        <v/>
      </c>
      <c r="G67" s="27" t="e">
        <f ca="1">INDEX(非传奇装备!$AV$29:$BA$39,MATCH(E67,非传奇装备!$AT$29:$AT$39,0),COUNTIF(E$51:E67,E67)*2)</f>
        <v>#N/A</v>
      </c>
    </row>
    <row r="68" spans="1:7">
      <c r="A68" s="27" t="str">
        <f t="array" aca="1" ref="A68" ca="1">IFERROR(INDEX(装备词条列表!$A$2:$A$5062, SMALL(IF(COUNTIF(非传奇装备!$AL$29:$AL$39, 装备词条列表!$A$2:$A$5062), ROW(装备词条列表!$A$2:$A$5062)-ROW(装备词条列表!$A$2)+1), ROW()-50)), "")</f>
        <v/>
      </c>
      <c r="B68" s="27" t="str">
        <f t="array" aca="1" ref="B68" ca="1">IFERROR(INDEX(装备词条列表!$D$2:$D$5062, SMALL(IF(COUNTIF(非传奇装备!$AL$29:$AL$39, 装备词条列表!$A$2:$A$5062), ROW(装备词条列表!$A$2:$A$5062)-ROW(装备词条列表!$A$2)+1), ROW()-50)), "")</f>
        <v/>
      </c>
      <c r="C68" s="27" t="e">
        <f ca="1">INDEX(非传奇装备!$AN$29:$AS$39,MATCH(A68,非传奇装备!$AL$29:$AL$39,0),COUNTIF(A$51:A68,A68)*2)</f>
        <v>#N/A</v>
      </c>
      <c r="D68" s="27"/>
      <c r="E68" s="27" t="str">
        <f t="array" aca="1" ref="E68" ca="1">IFERROR(INDEX(装备词条列表!$A$2:$A$5062, SMALL(IF(COUNTIF(非传奇装备!$AT$29:$AT$39, 装备词条列表!$A$2:$A$5062), ROW(装备词条列表!$A$2:$A$5062)-ROW(装备词条列表!$A$2)+1), ROW()-50)), "")</f>
        <v/>
      </c>
      <c r="F68" s="27" t="str">
        <f t="array" aca="1" ref="F68" ca="1">IFERROR(INDEX(装备词条列表!$D$2:$D$5062, SMALL(IF(COUNTIF(非传奇装备!$AT$29:$AT$39, 装备词条列表!$A$2:$A$5062), ROW(装备词条列表!$A$2:$A$5062)-ROW(装备词条列表!$A$2)+1), ROW()-50)), "")</f>
        <v/>
      </c>
      <c r="G68" s="27" t="e">
        <f ca="1">INDEX(非传奇装备!$AV$29:$BA$39,MATCH(E68,非传奇装备!$AT$29:$AT$39,0),COUNTIF(E$51:E68,E68)*2)</f>
        <v>#N/A</v>
      </c>
    </row>
    <row r="69" spans="1:7">
      <c r="A69" s="27" t="str">
        <f t="array" aca="1" ref="A69" ca="1">IFERROR(INDEX(装备词条列表!$A$2:$A$5062, SMALL(IF(COUNTIF(非传奇装备!$AL$29:$AL$39, 装备词条列表!$A$2:$A$5062), ROW(装备词条列表!$A$2:$A$5062)-ROW(装备词条列表!$A$2)+1), ROW()-50)), "")</f>
        <v/>
      </c>
      <c r="B69" s="27" t="str">
        <f t="array" aca="1" ref="B69" ca="1">IFERROR(INDEX(装备词条列表!$D$2:$D$5062, SMALL(IF(COUNTIF(非传奇装备!$AL$29:$AL$39, 装备词条列表!$A$2:$A$5062), ROW(装备词条列表!$A$2:$A$5062)-ROW(装备词条列表!$A$2)+1), ROW()-50)), "")</f>
        <v/>
      </c>
      <c r="C69" s="27" t="e">
        <f ca="1">INDEX(非传奇装备!$AN$29:$AS$39,MATCH(A69,非传奇装备!$AL$29:$AL$39,0),COUNTIF(A$51:A69,A69)*2)</f>
        <v>#N/A</v>
      </c>
      <c r="D69" s="27"/>
      <c r="E69" s="27" t="str">
        <f t="array" aca="1" ref="E69" ca="1">IFERROR(INDEX(装备词条列表!$A$2:$A$5062, SMALL(IF(COUNTIF(非传奇装备!$AT$29:$AT$39, 装备词条列表!$A$2:$A$5062), ROW(装备词条列表!$A$2:$A$5062)-ROW(装备词条列表!$A$2)+1), ROW()-50)), "")</f>
        <v/>
      </c>
      <c r="F69" s="27" t="str">
        <f t="array" aca="1" ref="F69" ca="1">IFERROR(INDEX(装备词条列表!$D$2:$D$5062, SMALL(IF(COUNTIF(非传奇装备!$AT$29:$AT$39, 装备词条列表!$A$2:$A$5062), ROW(装备词条列表!$A$2:$A$5062)-ROW(装备词条列表!$A$2)+1), ROW()-50)), "")</f>
        <v/>
      </c>
      <c r="G69" s="27" t="e">
        <f ca="1">INDEX(非传奇装备!$AV$29:$BA$39,MATCH(E69,非传奇装备!$AT$29:$AT$39,0),COUNTIF(E$51:E69,E69)*2)</f>
        <v>#N/A</v>
      </c>
    </row>
    <row r="70" spans="1:7">
      <c r="A70" s="27" t="str">
        <f t="array" aca="1" ref="A70" ca="1">IFERROR(INDEX(装备词条列表!$A$2:$A$5062, SMALL(IF(COUNTIF(非传奇装备!$AL$29:$AL$39, 装备词条列表!$A$2:$A$5062), ROW(装备词条列表!$A$2:$A$5062)-ROW(装备词条列表!$A$2)+1), ROW()-50)), "")</f>
        <v/>
      </c>
      <c r="B70" s="27" t="str">
        <f t="array" aca="1" ref="B70" ca="1">IFERROR(INDEX(装备词条列表!$D$2:$D$5062, SMALL(IF(COUNTIF(非传奇装备!$AL$29:$AL$39, 装备词条列表!$A$2:$A$5062), ROW(装备词条列表!$A$2:$A$5062)-ROW(装备词条列表!$A$2)+1), ROW()-50)), "")</f>
        <v/>
      </c>
      <c r="C70" s="27" t="e">
        <f ca="1">INDEX(非传奇装备!$AN$29:$AS$39,MATCH(A70,非传奇装备!$AL$29:$AL$39,0),COUNTIF(A$51:A70,A70)*2)</f>
        <v>#N/A</v>
      </c>
      <c r="D70" s="27"/>
      <c r="E70" s="27" t="str">
        <f t="array" aca="1" ref="E70" ca="1">IFERROR(INDEX(装备词条列表!$A$2:$A$5062, SMALL(IF(COUNTIF(非传奇装备!$AT$29:$AT$39, 装备词条列表!$A$2:$A$5062), ROW(装备词条列表!$A$2:$A$5062)-ROW(装备词条列表!$A$2)+1), ROW()-50)), "")</f>
        <v/>
      </c>
      <c r="F70" s="27" t="str">
        <f t="array" aca="1" ref="F70" ca="1">IFERROR(INDEX(装备词条列表!$D$2:$D$5062, SMALL(IF(COUNTIF(非传奇装备!$AT$29:$AT$39, 装备词条列表!$A$2:$A$5062), ROW(装备词条列表!$A$2:$A$5062)-ROW(装备词条列表!$A$2)+1), ROW()-50)), "")</f>
        <v/>
      </c>
      <c r="G70" s="27" t="e">
        <f ca="1">INDEX(非传奇装备!$AV$29:$BA$39,MATCH(E70,非传奇装备!$AT$29:$AT$39,0),COUNTIF(E$51:E70,E70)*2)</f>
        <v>#N/A</v>
      </c>
    </row>
    <row r="71" spans="1:7">
      <c r="A71" s="27" t="str">
        <f t="array" aca="1" ref="A71" ca="1">IFERROR(INDEX(装备词条列表!$A$2:$A$5062, SMALL(IF(COUNTIF(非传奇装备!$AL$29:$AL$39, 装备词条列表!$A$2:$A$5062), ROW(装备词条列表!$A$2:$A$5062)-ROW(装备词条列表!$A$2)+1), ROW()-50)), "")</f>
        <v/>
      </c>
      <c r="B71" s="27" t="str">
        <f t="array" aca="1" ref="B71" ca="1">IFERROR(INDEX(装备词条列表!$D$2:$D$5062, SMALL(IF(COUNTIF(非传奇装备!$AL$29:$AL$39, 装备词条列表!$A$2:$A$5062), ROW(装备词条列表!$A$2:$A$5062)-ROW(装备词条列表!$A$2)+1), ROW()-50)), "")</f>
        <v/>
      </c>
      <c r="C71" s="27" t="e">
        <f ca="1">INDEX(非传奇装备!$AN$29:$AS$39,MATCH(A71,非传奇装备!$AL$29:$AL$39,0),COUNTIF(A$51:A71,A71)*2)</f>
        <v>#N/A</v>
      </c>
      <c r="D71" s="27"/>
      <c r="E71" s="27" t="str">
        <f t="array" aca="1" ref="E71" ca="1">IFERROR(INDEX(装备词条列表!$A$2:$A$5062, SMALL(IF(COUNTIF(非传奇装备!$AT$29:$AT$39, 装备词条列表!$A$2:$A$5062), ROW(装备词条列表!$A$2:$A$5062)-ROW(装备词条列表!$A$2)+1), ROW()-50)), "")</f>
        <v/>
      </c>
      <c r="F71" s="27" t="str">
        <f t="array" aca="1" ref="F71" ca="1">IFERROR(INDEX(装备词条列表!$D$2:$D$5062, SMALL(IF(COUNTIF(非传奇装备!$AT$29:$AT$39, 装备词条列表!$A$2:$A$5062), ROW(装备词条列表!$A$2:$A$5062)-ROW(装备词条列表!$A$2)+1), ROW()-50)), "")</f>
        <v/>
      </c>
      <c r="G71" s="27" t="e">
        <f ca="1">INDEX(非传奇装备!$AV$29:$BA$39,MATCH(E71,非传奇装备!$AT$29:$AT$39,0),COUNTIF(E$51:E71,E71)*2)</f>
        <v>#N/A</v>
      </c>
    </row>
    <row r="72" spans="1:7" ht="14.5" thickBot="1">
      <c r="A72" s="27" t="str">
        <f t="array" aca="1" ref="A72" ca="1">IFERROR(INDEX(装备词条列表!$A$2:$A$5062, SMALL(IF(COUNTIF(非传奇装备!$AL$29:$AL$39, 装备词条列表!$A$2:$A$5062), ROW(装备词条列表!$A$2:$A$5062)-ROW(装备词条列表!$A$2)+1), ROW()-50)), "")</f>
        <v/>
      </c>
      <c r="B72" s="27" t="str">
        <f t="array" aca="1" ref="B72" ca="1">IFERROR(INDEX(装备词条列表!$D$2:$D$5062, SMALL(IF(COUNTIF(非传奇装备!$AL$29:$AL$39, 装备词条列表!$A$2:$A$5062), ROW(装备词条列表!$A$2:$A$5062)-ROW(装备词条列表!$A$2)+1), ROW()-50)), "")</f>
        <v/>
      </c>
      <c r="C72" s="27" t="e">
        <f ca="1">INDEX(非传奇装备!$AN$29:$AS$39,MATCH(A72,非传奇装备!$AL$29:$AL$39,0),COUNTIF(A$51:A72,A72)*2)</f>
        <v>#N/A</v>
      </c>
      <c r="D72" s="84"/>
      <c r="E72" s="27" t="str">
        <f t="array" aca="1" ref="E72" ca="1">IFERROR(INDEX(装备词条列表!$A$2:$A$5062, SMALL(IF(COUNTIF(非传奇装备!$AT$29:$AT$39, 装备词条列表!$A$2:$A$5062), ROW(装备词条列表!$A$2:$A$5062)-ROW(装备词条列表!$A$2)+1), ROW()-50)), "")</f>
        <v/>
      </c>
      <c r="F72" s="27" t="str">
        <f t="array" aca="1" ref="F72" ca="1">IFERROR(INDEX(装备词条列表!$D$2:$D$5062, SMALL(IF(COUNTIF(非传奇装备!$AT$29:$AT$39, 装备词条列表!$A$2:$A$5062), ROW(装备词条列表!$A$2:$A$5062)-ROW(装备词条列表!$A$2)+1), ROW()-50)), "")</f>
        <v/>
      </c>
      <c r="G72" s="27" t="e">
        <f ca="1">INDEX(非传奇装备!$AV$29:$BA$39,MATCH(E72,非传奇装备!$AT$29:$AT$39,0),COUNTIF(E$51:E72,E72)*2)</f>
        <v>#N/A</v>
      </c>
    </row>
    <row r="73" spans="1:7">
      <c r="A73" s="5"/>
      <c r="B73" s="82" t="s">
        <v>3620</v>
      </c>
      <c r="C73" s="162"/>
      <c r="D73" s="5"/>
      <c r="E73" s="5"/>
      <c r="F73" s="82" t="s">
        <v>3576</v>
      </c>
      <c r="G73" s="83"/>
    </row>
    <row r="74" spans="1:7">
      <c r="A74" s="27" t="s">
        <v>3611</v>
      </c>
      <c r="B74" s="27" t="s">
        <v>3612</v>
      </c>
      <c r="C74" s="27" t="s">
        <v>4656</v>
      </c>
      <c r="D74" s="27"/>
      <c r="E74" s="27" t="s">
        <v>1394</v>
      </c>
      <c r="F74" s="27" t="s">
        <v>3616</v>
      </c>
      <c r="G74" s="27" t="s">
        <v>3615</v>
      </c>
    </row>
    <row r="75" spans="1:7">
      <c r="A75" s="27" t="str">
        <f t="array" aca="1" ref="A75" ca="1">IFERROR(INDEX(装备词条列表!$A$2:$A$5062, SMALL(IF(COUNTIF(非传奇装备!$AL$42:$AL$52, 装备词条列表!$A$2:$A$5062), ROW(装备词条列表!$A$2:$A$5062)-ROW(装备词条列表!$A$2)+1), ROW()-74)), "")</f>
        <v/>
      </c>
      <c r="B75" s="27" t="str">
        <f t="array" aca="1" ref="B75" ca="1">IFERROR(INDEX(装备词条列表!$D$2:$D$5062, SMALL(IF(COUNTIF(非传奇装备!$AL$42:$AL$52, 装备词条列表!$A$2:$A$5062), ROW(装备词条列表!$A$2:$A$5062)-ROW(装备词条列表!$A$2)+1), ROW()-74)), "")</f>
        <v/>
      </c>
      <c r="C75" s="27" t="e">
        <f ca="1">INDEX(非传奇装备!$AN$42:$AS$52,MATCH(A75,非传奇装备!$AL$42:$AL$52,0),COUNTIF(A$75:A75,A75)*2)</f>
        <v>#N/A</v>
      </c>
      <c r="D75" s="27"/>
      <c r="E75" s="27" t="str">
        <f t="array" aca="1" ref="E75" ca="1">IFERROR(INDEX(装备词条列表!$A$2:$A$5062, SMALL(IF(COUNTIF(非传奇装备!$AT$42:$AT$52, 装备词条列表!$A$2:$A$5062), ROW(装备词条列表!$A$2:$A$5062)-ROW(装备词条列表!$A$2)+1), ROW()-74)), "")</f>
        <v/>
      </c>
      <c r="F75" s="27" t="str">
        <f t="array" aca="1" ref="F75" ca="1">IFERROR(INDEX(装备词条列表!$D$2:$D$5062, SMALL(IF(COUNTIF(非传奇装备!$AT$42:$AT$52, 装备词条列表!$A$2:$A$5062), ROW(装备词条列表!$A$2:$A$5062)-ROW(装备词条列表!$A$2)+1), ROW()-74)), "")</f>
        <v/>
      </c>
      <c r="G75" s="27" t="e">
        <f ca="1">INDEX(非传奇装备!$AV$42:$BA$52,MATCH(E75,非传奇装备!$AT$42:$AT$52,0),COUNTIF(E$75:E75,E75)*2)</f>
        <v>#N/A</v>
      </c>
    </row>
    <row r="76" spans="1:7">
      <c r="A76" s="27" t="str">
        <f t="array" aca="1" ref="A76" ca="1">IFERROR(INDEX(装备词条列表!$A$2:$A$5062, SMALL(IF(COUNTIF(非传奇装备!$AL$42:$AL$52, 装备词条列表!$A$2:$A$5062), ROW(装备词条列表!$A$2:$A$5062)-ROW(装备词条列表!$A$2)+1), ROW()-74)), "")</f>
        <v/>
      </c>
      <c r="B76" s="27" t="str">
        <f t="array" aca="1" ref="B76" ca="1">IFERROR(INDEX(装备词条列表!$D$2:$D$5062, SMALL(IF(COUNTIF(非传奇装备!$AL$42:$AL$52, 装备词条列表!$A$2:$A$5062), ROW(装备词条列表!$A$2:$A$5062)-ROW(装备词条列表!$A$2)+1), ROW()-74)), "")</f>
        <v/>
      </c>
      <c r="C76" s="27" t="e">
        <f ca="1">INDEX(非传奇装备!$AN$42:$AS$52,MATCH(A76,非传奇装备!$AL$42:$AL$52,0),COUNTIF(A$75:A76,A76)*2)</f>
        <v>#N/A</v>
      </c>
      <c r="D76" s="27"/>
      <c r="E76" s="27" t="str">
        <f t="array" aca="1" ref="E76" ca="1">IFERROR(INDEX(装备词条列表!$A$2:$A$5062, SMALL(IF(COUNTIF(非传奇装备!$AT$42:$AT$52, 装备词条列表!$A$2:$A$5062), ROW(装备词条列表!$A$2:$A$5062)-ROW(装备词条列表!$A$2)+1), ROW()-74)), "")</f>
        <v/>
      </c>
      <c r="F76" s="27" t="str">
        <f t="array" aca="1" ref="F76" ca="1">IFERROR(INDEX(装备词条列表!$D$2:$D$5062, SMALL(IF(COUNTIF(非传奇装备!$AT$42:$AT$52, 装备词条列表!$A$2:$A$5062), ROW(装备词条列表!$A$2:$A$5062)-ROW(装备词条列表!$A$2)+1), ROW()-74)), "")</f>
        <v/>
      </c>
      <c r="G76" s="27" t="e">
        <f ca="1">INDEX(非传奇装备!$AV$42:$BA$52,MATCH(E76,非传奇装备!$AT$42:$AT$52,0),COUNTIF(E$75:E76,E76)*2)</f>
        <v>#N/A</v>
      </c>
    </row>
    <row r="77" spans="1:7">
      <c r="A77" s="27" t="str">
        <f t="array" aca="1" ref="A77" ca="1">IFERROR(INDEX(装备词条列表!$A$2:$A$5062, SMALL(IF(COUNTIF(非传奇装备!$AL$42:$AL$52, 装备词条列表!$A$2:$A$5062), ROW(装备词条列表!$A$2:$A$5062)-ROW(装备词条列表!$A$2)+1), ROW()-74)), "")</f>
        <v/>
      </c>
      <c r="B77" s="27" t="str">
        <f t="array" aca="1" ref="B77" ca="1">IFERROR(INDEX(装备词条列表!$D$2:$D$5062, SMALL(IF(COUNTIF(非传奇装备!$AL$42:$AL$52, 装备词条列表!$A$2:$A$5062), ROW(装备词条列表!$A$2:$A$5062)-ROW(装备词条列表!$A$2)+1), ROW()-74)), "")</f>
        <v/>
      </c>
      <c r="C77" s="27" t="e">
        <f ca="1">INDEX(非传奇装备!$AN$42:$AS$52,MATCH(A77,非传奇装备!$AL$42:$AL$52,0),COUNTIF(A$75:A77,A77)*2)</f>
        <v>#N/A</v>
      </c>
      <c r="D77" s="27"/>
      <c r="E77" s="27" t="str">
        <f t="array" aca="1" ref="E77" ca="1">IFERROR(INDEX(装备词条列表!$A$2:$A$5062, SMALL(IF(COUNTIF(非传奇装备!$AT$42:$AT$52, 装备词条列表!$A$2:$A$5062), ROW(装备词条列表!$A$2:$A$5062)-ROW(装备词条列表!$A$2)+1), ROW()-74)), "")</f>
        <v/>
      </c>
      <c r="F77" s="27" t="str">
        <f t="array" aca="1" ref="F77" ca="1">IFERROR(INDEX(装备词条列表!$D$2:$D$5062, SMALL(IF(COUNTIF(非传奇装备!$AT$42:$AT$52, 装备词条列表!$A$2:$A$5062), ROW(装备词条列表!$A$2:$A$5062)-ROW(装备词条列表!$A$2)+1), ROW()-74)), "")</f>
        <v/>
      </c>
      <c r="G77" s="27" t="e">
        <f ca="1">INDEX(非传奇装备!$AV$42:$BA$52,MATCH(E77,非传奇装备!$AT$42:$AT$52,0),COUNTIF(E$75:E77,E77)*2)</f>
        <v>#N/A</v>
      </c>
    </row>
    <row r="78" spans="1:7">
      <c r="A78" s="27" t="str">
        <f t="array" aca="1" ref="A78" ca="1">IFERROR(INDEX(装备词条列表!$A$2:$A$5062, SMALL(IF(COUNTIF(非传奇装备!$AL$42:$AL$52, 装备词条列表!$A$2:$A$5062), ROW(装备词条列表!$A$2:$A$5062)-ROW(装备词条列表!$A$2)+1), ROW()-74)), "")</f>
        <v/>
      </c>
      <c r="B78" s="27" t="str">
        <f t="array" aca="1" ref="B78" ca="1">IFERROR(INDEX(装备词条列表!$D$2:$D$5062, SMALL(IF(COUNTIF(非传奇装备!$AL$42:$AL$52, 装备词条列表!$A$2:$A$5062), ROW(装备词条列表!$A$2:$A$5062)-ROW(装备词条列表!$A$2)+1), ROW()-74)), "")</f>
        <v/>
      </c>
      <c r="C78" s="27" t="e">
        <f ca="1">INDEX(非传奇装备!$AN$42:$AS$52,MATCH(A78,非传奇装备!$AL$42:$AL$52,0),COUNTIF(A$75:A78,A78)*2)</f>
        <v>#N/A</v>
      </c>
      <c r="D78" s="27"/>
      <c r="E78" s="27" t="str">
        <f t="array" aca="1" ref="E78" ca="1">IFERROR(INDEX(装备词条列表!$A$2:$A$5062, SMALL(IF(COUNTIF(非传奇装备!$AT$42:$AT$52, 装备词条列表!$A$2:$A$5062), ROW(装备词条列表!$A$2:$A$5062)-ROW(装备词条列表!$A$2)+1), ROW()-74)), "")</f>
        <v/>
      </c>
      <c r="F78" s="27" t="str">
        <f t="array" aca="1" ref="F78" ca="1">IFERROR(INDEX(装备词条列表!$D$2:$D$5062, SMALL(IF(COUNTIF(非传奇装备!$AT$42:$AT$52, 装备词条列表!$A$2:$A$5062), ROW(装备词条列表!$A$2:$A$5062)-ROW(装备词条列表!$A$2)+1), ROW()-74)), "")</f>
        <v/>
      </c>
      <c r="G78" s="27" t="e">
        <f ca="1">INDEX(非传奇装备!$AV$42:$BA$52,MATCH(E78,非传奇装备!$AT$42:$AT$52,0),COUNTIF(E$75:E78,E78)*2)</f>
        <v>#N/A</v>
      </c>
    </row>
    <row r="79" spans="1:7">
      <c r="A79" s="27" t="str">
        <f t="array" aca="1" ref="A79" ca="1">IFERROR(INDEX(装备词条列表!$A$2:$A$5062, SMALL(IF(COUNTIF(非传奇装备!$AL$42:$AL$52, 装备词条列表!$A$2:$A$5062), ROW(装备词条列表!$A$2:$A$5062)-ROW(装备词条列表!$A$2)+1), ROW()-74)), "")</f>
        <v/>
      </c>
      <c r="B79" s="27" t="str">
        <f t="array" aca="1" ref="B79" ca="1">IFERROR(INDEX(装备词条列表!$D$2:$D$5062, SMALL(IF(COUNTIF(非传奇装备!$AL$42:$AL$52, 装备词条列表!$A$2:$A$5062), ROW(装备词条列表!$A$2:$A$5062)-ROW(装备词条列表!$A$2)+1), ROW()-74)), "")</f>
        <v/>
      </c>
      <c r="C79" s="27" t="e">
        <f ca="1">INDEX(非传奇装备!$AN$42:$AS$52,MATCH(A79,非传奇装备!$AL$42:$AL$52,0),COUNTIF(A$75:A79,A79)*2)</f>
        <v>#N/A</v>
      </c>
      <c r="D79" s="27"/>
      <c r="E79" s="27" t="str">
        <f t="array" aca="1" ref="E79" ca="1">IFERROR(INDEX(装备词条列表!$A$2:$A$5062, SMALL(IF(COUNTIF(非传奇装备!$AT$42:$AT$52, 装备词条列表!$A$2:$A$5062), ROW(装备词条列表!$A$2:$A$5062)-ROW(装备词条列表!$A$2)+1), ROW()-74)), "")</f>
        <v/>
      </c>
      <c r="F79" s="27" t="str">
        <f t="array" aca="1" ref="F79" ca="1">IFERROR(INDEX(装备词条列表!$D$2:$D$5062, SMALL(IF(COUNTIF(非传奇装备!$AT$42:$AT$52, 装备词条列表!$A$2:$A$5062), ROW(装备词条列表!$A$2:$A$5062)-ROW(装备词条列表!$A$2)+1), ROW()-74)), "")</f>
        <v/>
      </c>
      <c r="G79" s="27" t="e">
        <f ca="1">INDEX(非传奇装备!$AV$42:$BA$52,MATCH(E79,非传奇装备!$AT$42:$AT$52,0),COUNTIF(E$75:E79,E79)*2)</f>
        <v>#N/A</v>
      </c>
    </row>
    <row r="80" spans="1:7">
      <c r="A80" s="27" t="str">
        <f t="array" aca="1" ref="A80" ca="1">IFERROR(INDEX(装备词条列表!$A$2:$A$5062, SMALL(IF(COUNTIF(非传奇装备!$AL$42:$AL$52, 装备词条列表!$A$2:$A$5062), ROW(装备词条列表!$A$2:$A$5062)-ROW(装备词条列表!$A$2)+1), ROW()-74)), "")</f>
        <v/>
      </c>
      <c r="B80" s="27" t="str">
        <f t="array" aca="1" ref="B80" ca="1">IFERROR(INDEX(装备词条列表!$D$2:$D$5062, SMALL(IF(COUNTIF(非传奇装备!$AL$42:$AL$52, 装备词条列表!$A$2:$A$5062), ROW(装备词条列表!$A$2:$A$5062)-ROW(装备词条列表!$A$2)+1), ROW()-74)), "")</f>
        <v/>
      </c>
      <c r="C80" s="27" t="e">
        <f ca="1">INDEX(非传奇装备!$AN$42:$AS$52,MATCH(A80,非传奇装备!$AL$42:$AL$52,0),COUNTIF(A$75:A80,A80)*2)</f>
        <v>#N/A</v>
      </c>
      <c r="D80" s="27"/>
      <c r="E80" s="27" t="str">
        <f t="array" aca="1" ref="E80" ca="1">IFERROR(INDEX(装备词条列表!$A$2:$A$5062, SMALL(IF(COUNTIF(非传奇装备!$AT$42:$AT$52, 装备词条列表!$A$2:$A$5062), ROW(装备词条列表!$A$2:$A$5062)-ROW(装备词条列表!$A$2)+1), ROW()-74)), "")</f>
        <v/>
      </c>
      <c r="F80" s="27" t="str">
        <f t="array" aca="1" ref="F80" ca="1">IFERROR(INDEX(装备词条列表!$D$2:$D$5062, SMALL(IF(COUNTIF(非传奇装备!$AT$42:$AT$52, 装备词条列表!$A$2:$A$5062), ROW(装备词条列表!$A$2:$A$5062)-ROW(装备词条列表!$A$2)+1), ROW()-74)), "")</f>
        <v/>
      </c>
      <c r="G80" s="27" t="e">
        <f ca="1">INDEX(非传奇装备!$AV$42:$BA$52,MATCH(E80,非传奇装备!$AT$42:$AT$52,0),COUNTIF(E$75:E80,E80)*2)</f>
        <v>#N/A</v>
      </c>
    </row>
    <row r="81" spans="1:7">
      <c r="A81" s="27" t="str">
        <f t="array" aca="1" ref="A81" ca="1">IFERROR(INDEX(装备词条列表!$A$2:$A$5062, SMALL(IF(COUNTIF(非传奇装备!$AL$42:$AL$52, 装备词条列表!$A$2:$A$5062), ROW(装备词条列表!$A$2:$A$5062)-ROW(装备词条列表!$A$2)+1), ROW()-74)), "")</f>
        <v/>
      </c>
      <c r="B81" s="27" t="str">
        <f t="array" aca="1" ref="B81" ca="1">IFERROR(INDEX(装备词条列表!$D$2:$D$5062, SMALL(IF(COUNTIF(非传奇装备!$AL$42:$AL$52, 装备词条列表!$A$2:$A$5062), ROW(装备词条列表!$A$2:$A$5062)-ROW(装备词条列表!$A$2)+1), ROW()-74)), "")</f>
        <v/>
      </c>
      <c r="C81" s="27" t="e">
        <f ca="1">INDEX(非传奇装备!$AN$42:$AS$52,MATCH(A81,非传奇装备!$AL$42:$AL$52,0),COUNTIF(A$75:A81,A81)*2)</f>
        <v>#N/A</v>
      </c>
      <c r="D81" s="27"/>
      <c r="E81" s="27" t="str">
        <f t="array" aca="1" ref="E81" ca="1">IFERROR(INDEX(装备词条列表!$A$2:$A$5062, SMALL(IF(COUNTIF(非传奇装备!$AT$42:$AT$52, 装备词条列表!$A$2:$A$5062), ROW(装备词条列表!$A$2:$A$5062)-ROW(装备词条列表!$A$2)+1), ROW()-74)), "")</f>
        <v/>
      </c>
      <c r="F81" s="27" t="str">
        <f t="array" aca="1" ref="F81" ca="1">IFERROR(INDEX(装备词条列表!$D$2:$D$5062, SMALL(IF(COUNTIF(非传奇装备!$AT$42:$AT$52, 装备词条列表!$A$2:$A$5062), ROW(装备词条列表!$A$2:$A$5062)-ROW(装备词条列表!$A$2)+1), ROW()-74)), "")</f>
        <v/>
      </c>
      <c r="G81" s="27" t="e">
        <f ca="1">INDEX(非传奇装备!$AV$42:$BA$52,MATCH(E81,非传奇装备!$AT$42:$AT$52,0),COUNTIF(E$75:E81,E81)*2)</f>
        <v>#N/A</v>
      </c>
    </row>
    <row r="82" spans="1:7">
      <c r="A82" s="27" t="str">
        <f t="array" aca="1" ref="A82" ca="1">IFERROR(INDEX(装备词条列表!$A$2:$A$5062, SMALL(IF(COUNTIF(非传奇装备!$AL$42:$AL$52, 装备词条列表!$A$2:$A$5062), ROW(装备词条列表!$A$2:$A$5062)-ROW(装备词条列表!$A$2)+1), ROW()-74)), "")</f>
        <v/>
      </c>
      <c r="B82" s="27" t="str">
        <f t="array" aca="1" ref="B82" ca="1">IFERROR(INDEX(装备词条列表!$D$2:$D$5062, SMALL(IF(COUNTIF(非传奇装备!$AL$42:$AL$52, 装备词条列表!$A$2:$A$5062), ROW(装备词条列表!$A$2:$A$5062)-ROW(装备词条列表!$A$2)+1), ROW()-74)), "")</f>
        <v/>
      </c>
      <c r="C82" s="27" t="e">
        <f ca="1">INDEX(非传奇装备!$AN$42:$AS$52,MATCH(A82,非传奇装备!$AL$42:$AL$52,0),COUNTIF(A$75:A82,A82)*2)</f>
        <v>#N/A</v>
      </c>
      <c r="D82" s="27"/>
      <c r="E82" s="27" t="str">
        <f t="array" aca="1" ref="E82" ca="1">IFERROR(INDEX(装备词条列表!$A$2:$A$5062, SMALL(IF(COUNTIF(非传奇装备!$AT$42:$AT$52, 装备词条列表!$A$2:$A$5062), ROW(装备词条列表!$A$2:$A$5062)-ROW(装备词条列表!$A$2)+1), ROW()-74)), "")</f>
        <v/>
      </c>
      <c r="F82" s="27" t="str">
        <f t="array" aca="1" ref="F82" ca="1">IFERROR(INDEX(装备词条列表!$D$2:$D$5062, SMALL(IF(COUNTIF(非传奇装备!$AT$42:$AT$52, 装备词条列表!$A$2:$A$5062), ROW(装备词条列表!$A$2:$A$5062)-ROW(装备词条列表!$A$2)+1), ROW()-74)), "")</f>
        <v/>
      </c>
      <c r="G82" s="27" t="e">
        <f ca="1">INDEX(非传奇装备!$AV$42:$BA$52,MATCH(E82,非传奇装备!$AT$42:$AT$52,0),COUNTIF(E$75:E82,E82)*2)</f>
        <v>#N/A</v>
      </c>
    </row>
    <row r="83" spans="1:7">
      <c r="A83" s="27" t="str">
        <f t="array" aca="1" ref="A83" ca="1">IFERROR(INDEX(装备词条列表!$A$2:$A$5062, SMALL(IF(COUNTIF(非传奇装备!$AL$42:$AL$52, 装备词条列表!$A$2:$A$5062), ROW(装备词条列表!$A$2:$A$5062)-ROW(装备词条列表!$A$2)+1), ROW()-74)), "")</f>
        <v/>
      </c>
      <c r="B83" s="27" t="str">
        <f t="array" aca="1" ref="B83" ca="1">IFERROR(INDEX(装备词条列表!$D$2:$D$5062, SMALL(IF(COUNTIF(非传奇装备!$AL$42:$AL$52, 装备词条列表!$A$2:$A$5062), ROW(装备词条列表!$A$2:$A$5062)-ROW(装备词条列表!$A$2)+1), ROW()-74)), "")</f>
        <v/>
      </c>
      <c r="C83" s="27" t="e">
        <f ca="1">INDEX(非传奇装备!$AN$42:$AS$52,MATCH(A83,非传奇装备!$AL$42:$AL$52,0),COUNTIF(A$75:A83,A83)*2)</f>
        <v>#N/A</v>
      </c>
      <c r="D83" s="27"/>
      <c r="E83" s="27" t="str">
        <f t="array" aca="1" ref="E83" ca="1">IFERROR(INDEX(装备词条列表!$A$2:$A$5062, SMALL(IF(COUNTIF(非传奇装备!$AT$42:$AT$52, 装备词条列表!$A$2:$A$5062), ROW(装备词条列表!$A$2:$A$5062)-ROW(装备词条列表!$A$2)+1), ROW()-74)), "")</f>
        <v/>
      </c>
      <c r="F83" s="27" t="str">
        <f t="array" aca="1" ref="F83" ca="1">IFERROR(INDEX(装备词条列表!$D$2:$D$5062, SMALL(IF(COUNTIF(非传奇装备!$AT$42:$AT$52, 装备词条列表!$A$2:$A$5062), ROW(装备词条列表!$A$2:$A$5062)-ROW(装备词条列表!$A$2)+1), ROW()-74)), "")</f>
        <v/>
      </c>
      <c r="G83" s="27" t="e">
        <f ca="1">INDEX(非传奇装备!$AV$42:$BA$52,MATCH(E83,非传奇装备!$AT$42:$AT$52,0),COUNTIF(E$75:E83,E83)*2)</f>
        <v>#N/A</v>
      </c>
    </row>
    <row r="84" spans="1:7">
      <c r="A84" s="27" t="str">
        <f t="array" aca="1" ref="A84" ca="1">IFERROR(INDEX(装备词条列表!$A$2:$A$5062, SMALL(IF(COUNTIF(非传奇装备!$AL$42:$AL$52, 装备词条列表!$A$2:$A$5062), ROW(装备词条列表!$A$2:$A$5062)-ROW(装备词条列表!$A$2)+1), ROW()-74)), "")</f>
        <v/>
      </c>
      <c r="B84" s="27" t="str">
        <f t="array" aca="1" ref="B84" ca="1">IFERROR(INDEX(装备词条列表!$D$2:$D$5062, SMALL(IF(COUNTIF(非传奇装备!$AL$42:$AL$52, 装备词条列表!$A$2:$A$5062), ROW(装备词条列表!$A$2:$A$5062)-ROW(装备词条列表!$A$2)+1), ROW()-74)), "")</f>
        <v/>
      </c>
      <c r="C84" s="27" t="e">
        <f ca="1">INDEX(非传奇装备!$AN$42:$AS$52,MATCH(A84,非传奇装备!$AL$42:$AL$52,0),COUNTIF(A$75:A84,A84)*2)</f>
        <v>#N/A</v>
      </c>
      <c r="D84" s="27"/>
      <c r="E84" s="27" t="str">
        <f t="array" aca="1" ref="E84" ca="1">IFERROR(INDEX(装备词条列表!$A$2:$A$5062, SMALL(IF(COUNTIF(非传奇装备!$AT$42:$AT$52, 装备词条列表!$A$2:$A$5062), ROW(装备词条列表!$A$2:$A$5062)-ROW(装备词条列表!$A$2)+1), ROW()-74)), "")</f>
        <v/>
      </c>
      <c r="F84" s="27" t="str">
        <f t="array" aca="1" ref="F84" ca="1">IFERROR(INDEX(装备词条列表!$D$2:$D$5062, SMALL(IF(COUNTIF(非传奇装备!$AT$42:$AT$52, 装备词条列表!$A$2:$A$5062), ROW(装备词条列表!$A$2:$A$5062)-ROW(装备词条列表!$A$2)+1), ROW()-74)), "")</f>
        <v/>
      </c>
      <c r="G84" s="27" t="e">
        <f ca="1">INDEX(非传奇装备!$AV$42:$BA$52,MATCH(E84,非传奇装备!$AT$42:$AT$52,0),COUNTIF(E$75:E84,E84)*2)</f>
        <v>#N/A</v>
      </c>
    </row>
    <row r="85" spans="1:7">
      <c r="A85" s="27" t="str">
        <f t="array" aca="1" ref="A85" ca="1">IFERROR(INDEX(装备词条列表!$A$2:$A$5062, SMALL(IF(COUNTIF(非传奇装备!$AL$42:$AL$52, 装备词条列表!$A$2:$A$5062), ROW(装备词条列表!$A$2:$A$5062)-ROW(装备词条列表!$A$2)+1), ROW()-74)), "")</f>
        <v/>
      </c>
      <c r="B85" s="27" t="str">
        <f t="array" aca="1" ref="B85" ca="1">IFERROR(INDEX(装备词条列表!$D$2:$D$5062, SMALL(IF(COUNTIF(非传奇装备!$AL$42:$AL$52, 装备词条列表!$A$2:$A$5062), ROW(装备词条列表!$A$2:$A$5062)-ROW(装备词条列表!$A$2)+1), ROW()-74)), "")</f>
        <v/>
      </c>
      <c r="C85" s="27" t="e">
        <f ca="1">INDEX(非传奇装备!$AN$42:$AS$52,MATCH(A85,非传奇装备!$AL$42:$AL$52,0),COUNTIF(A$75:A85,A85)*2)</f>
        <v>#N/A</v>
      </c>
      <c r="D85" s="27"/>
      <c r="E85" s="27" t="str">
        <f t="array" aca="1" ref="E85" ca="1">IFERROR(INDEX(装备词条列表!$A$2:$A$5062, SMALL(IF(COUNTIF(非传奇装备!$AT$42:$AT$52, 装备词条列表!$A$2:$A$5062), ROW(装备词条列表!$A$2:$A$5062)-ROW(装备词条列表!$A$2)+1), ROW()-74)), "")</f>
        <v/>
      </c>
      <c r="F85" s="27" t="str">
        <f t="array" aca="1" ref="F85" ca="1">IFERROR(INDEX(装备词条列表!$D$2:$D$5062, SMALL(IF(COUNTIF(非传奇装备!$AT$42:$AT$52, 装备词条列表!$A$2:$A$5062), ROW(装备词条列表!$A$2:$A$5062)-ROW(装备词条列表!$A$2)+1), ROW()-74)), "")</f>
        <v/>
      </c>
      <c r="G85" s="27" t="e">
        <f ca="1">INDEX(非传奇装备!$AV$42:$BA$52,MATCH(E85,非传奇装备!$AT$42:$AT$52,0),COUNTIF(E$75:E85,E85)*2)</f>
        <v>#N/A</v>
      </c>
    </row>
    <row r="86" spans="1:7">
      <c r="A86" s="27" t="str">
        <f t="array" aca="1" ref="A86" ca="1">IFERROR(INDEX(装备词条列表!$A$2:$A$5062, SMALL(IF(COUNTIF(非传奇装备!$AL$42:$AL$52, 装备词条列表!$A$2:$A$5062), ROW(装备词条列表!$A$2:$A$5062)-ROW(装备词条列表!$A$2)+1), ROW()-74)), "")</f>
        <v/>
      </c>
      <c r="B86" s="27" t="str">
        <f t="array" aca="1" ref="B86" ca="1">IFERROR(INDEX(装备词条列表!$D$2:$D$5062, SMALL(IF(COUNTIF(非传奇装备!$AL$42:$AL$52, 装备词条列表!$A$2:$A$5062), ROW(装备词条列表!$A$2:$A$5062)-ROW(装备词条列表!$A$2)+1), ROW()-74)), "")</f>
        <v/>
      </c>
      <c r="C86" s="27" t="e">
        <f ca="1">INDEX(非传奇装备!$AN$42:$AS$52,MATCH(A86,非传奇装备!$AL$42:$AL$52,0),COUNTIF(A$75:A86,A86)*2)</f>
        <v>#N/A</v>
      </c>
      <c r="D86" s="27"/>
      <c r="E86" s="27" t="str">
        <f t="array" aca="1" ref="E86" ca="1">IFERROR(INDEX(装备词条列表!$A$2:$A$5062, SMALL(IF(COUNTIF(非传奇装备!$AT$42:$AT$52, 装备词条列表!$A$2:$A$5062), ROW(装备词条列表!$A$2:$A$5062)-ROW(装备词条列表!$A$2)+1), ROW()-74)), "")</f>
        <v/>
      </c>
      <c r="F86" s="27" t="str">
        <f t="array" aca="1" ref="F86" ca="1">IFERROR(INDEX(装备词条列表!$D$2:$D$5062, SMALL(IF(COUNTIF(非传奇装备!$AT$42:$AT$52, 装备词条列表!$A$2:$A$5062), ROW(装备词条列表!$A$2:$A$5062)-ROW(装备词条列表!$A$2)+1), ROW()-74)), "")</f>
        <v/>
      </c>
      <c r="G86" s="27" t="e">
        <f ca="1">INDEX(非传奇装备!$AV$42:$BA$52,MATCH(E86,非传奇装备!$AT$42:$AT$52,0),COUNTIF(E$75:E86,E86)*2)</f>
        <v>#N/A</v>
      </c>
    </row>
    <row r="87" spans="1:7">
      <c r="A87" s="27" t="str">
        <f t="array" aca="1" ref="A87" ca="1">IFERROR(INDEX(装备词条列表!$A$2:$A$5062, SMALL(IF(COUNTIF(非传奇装备!$AL$42:$AL$52, 装备词条列表!$A$2:$A$5062), ROW(装备词条列表!$A$2:$A$5062)-ROW(装备词条列表!$A$2)+1), ROW()-74)), "")</f>
        <v/>
      </c>
      <c r="B87" s="27" t="str">
        <f t="array" aca="1" ref="B87" ca="1">IFERROR(INDEX(装备词条列表!$D$2:$D$5062, SMALL(IF(COUNTIF(非传奇装备!$AL$42:$AL$52, 装备词条列表!$A$2:$A$5062), ROW(装备词条列表!$A$2:$A$5062)-ROW(装备词条列表!$A$2)+1), ROW()-74)), "")</f>
        <v/>
      </c>
      <c r="C87" s="27" t="e">
        <f ca="1">INDEX(非传奇装备!$AN$42:$AS$52,MATCH(A87,非传奇装备!$AL$42:$AL$52,0),COUNTIF(A$75:A87,A87)*2)</f>
        <v>#N/A</v>
      </c>
      <c r="D87" s="27"/>
      <c r="E87" s="27" t="str">
        <f t="array" aca="1" ref="E87" ca="1">IFERROR(INDEX(装备词条列表!$A$2:$A$5062, SMALL(IF(COUNTIF(非传奇装备!$AT$42:$AT$52, 装备词条列表!$A$2:$A$5062), ROW(装备词条列表!$A$2:$A$5062)-ROW(装备词条列表!$A$2)+1), ROW()-74)), "")</f>
        <v/>
      </c>
      <c r="F87" s="27" t="str">
        <f t="array" aca="1" ref="F87" ca="1">IFERROR(INDEX(装备词条列表!$D$2:$D$5062, SMALL(IF(COUNTIF(非传奇装备!$AT$42:$AT$52, 装备词条列表!$A$2:$A$5062), ROW(装备词条列表!$A$2:$A$5062)-ROW(装备词条列表!$A$2)+1), ROW()-74)), "")</f>
        <v/>
      </c>
      <c r="G87" s="27" t="e">
        <f ca="1">INDEX(非传奇装备!$AV$42:$BA$52,MATCH(E87,非传奇装备!$AT$42:$AT$52,0),COUNTIF(E$75:E87,E87)*2)</f>
        <v>#N/A</v>
      </c>
    </row>
    <row r="88" spans="1:7">
      <c r="A88" s="27" t="str">
        <f t="array" aca="1" ref="A88" ca="1">IFERROR(INDEX(装备词条列表!$A$2:$A$5062, SMALL(IF(COUNTIF(非传奇装备!$AL$42:$AL$52, 装备词条列表!$A$2:$A$5062), ROW(装备词条列表!$A$2:$A$5062)-ROW(装备词条列表!$A$2)+1), ROW()-74)), "")</f>
        <v/>
      </c>
      <c r="B88" s="27" t="str">
        <f t="array" aca="1" ref="B88" ca="1">IFERROR(INDEX(装备词条列表!$D$2:$D$5062, SMALL(IF(COUNTIF(非传奇装备!$AL$42:$AL$52, 装备词条列表!$A$2:$A$5062), ROW(装备词条列表!$A$2:$A$5062)-ROW(装备词条列表!$A$2)+1), ROW()-74)), "")</f>
        <v/>
      </c>
      <c r="C88" s="27" t="e">
        <f ca="1">INDEX(非传奇装备!$AN$42:$AS$52,MATCH(A88,非传奇装备!$AL$42:$AL$52,0),COUNTIF(A$75:A88,A88)*2)</f>
        <v>#N/A</v>
      </c>
      <c r="D88" s="27"/>
      <c r="E88" s="27" t="str">
        <f t="array" aca="1" ref="E88" ca="1">IFERROR(INDEX(装备词条列表!$A$2:$A$5062, SMALL(IF(COUNTIF(非传奇装备!$AT$42:$AT$52, 装备词条列表!$A$2:$A$5062), ROW(装备词条列表!$A$2:$A$5062)-ROW(装备词条列表!$A$2)+1), ROW()-74)), "")</f>
        <v/>
      </c>
      <c r="F88" s="27" t="str">
        <f t="array" aca="1" ref="F88" ca="1">IFERROR(INDEX(装备词条列表!$D$2:$D$5062, SMALL(IF(COUNTIF(非传奇装备!$AT$42:$AT$52, 装备词条列表!$A$2:$A$5062), ROW(装备词条列表!$A$2:$A$5062)-ROW(装备词条列表!$A$2)+1), ROW()-74)), "")</f>
        <v/>
      </c>
      <c r="G88" s="27" t="e">
        <f ca="1">INDEX(非传奇装备!$AV$42:$BA$52,MATCH(E88,非传奇装备!$AT$42:$AT$52,0),COUNTIF(E$75:E88,E88)*2)</f>
        <v>#N/A</v>
      </c>
    </row>
    <row r="89" spans="1:7">
      <c r="A89" s="27" t="str">
        <f t="array" aca="1" ref="A89" ca="1">IFERROR(INDEX(装备词条列表!$A$2:$A$5062, SMALL(IF(COUNTIF(非传奇装备!$AL$42:$AL$52, 装备词条列表!$A$2:$A$5062), ROW(装备词条列表!$A$2:$A$5062)-ROW(装备词条列表!$A$2)+1), ROW()-74)), "")</f>
        <v/>
      </c>
      <c r="B89" s="27" t="str">
        <f t="array" aca="1" ref="B89" ca="1">IFERROR(INDEX(装备词条列表!$D$2:$D$5062, SMALL(IF(COUNTIF(非传奇装备!$AL$42:$AL$52, 装备词条列表!$A$2:$A$5062), ROW(装备词条列表!$A$2:$A$5062)-ROW(装备词条列表!$A$2)+1), ROW()-74)), "")</f>
        <v/>
      </c>
      <c r="C89" s="27" t="e">
        <f ca="1">INDEX(非传奇装备!$AN$42:$AS$52,MATCH(A89,非传奇装备!$AL$42:$AL$52,0),COUNTIF(A$75:A89,A89)*2)</f>
        <v>#N/A</v>
      </c>
      <c r="D89" s="27"/>
      <c r="E89" s="27" t="str">
        <f t="array" aca="1" ref="E89" ca="1">IFERROR(INDEX(装备词条列表!$A$2:$A$5062, SMALL(IF(COUNTIF(非传奇装备!$AT$42:$AT$52, 装备词条列表!$A$2:$A$5062), ROW(装备词条列表!$A$2:$A$5062)-ROW(装备词条列表!$A$2)+1), ROW()-74)), "")</f>
        <v/>
      </c>
      <c r="F89" s="27" t="str">
        <f t="array" aca="1" ref="F89" ca="1">IFERROR(INDEX(装备词条列表!$D$2:$D$5062, SMALL(IF(COUNTIF(非传奇装备!$AT$42:$AT$52, 装备词条列表!$A$2:$A$5062), ROW(装备词条列表!$A$2:$A$5062)-ROW(装备词条列表!$A$2)+1), ROW()-74)), "")</f>
        <v/>
      </c>
      <c r="G89" s="27" t="e">
        <f ca="1">INDEX(非传奇装备!$AV$42:$BA$52,MATCH(E89,非传奇装备!$AT$42:$AT$52,0),COUNTIF(E$75:E89,E89)*2)</f>
        <v>#N/A</v>
      </c>
    </row>
    <row r="90" spans="1:7">
      <c r="A90" s="27" t="str">
        <f t="array" aca="1" ref="A90" ca="1">IFERROR(INDEX(装备词条列表!$A$2:$A$5062, SMALL(IF(COUNTIF(非传奇装备!$AL$42:$AL$52, 装备词条列表!$A$2:$A$5062), ROW(装备词条列表!$A$2:$A$5062)-ROW(装备词条列表!$A$2)+1), ROW()-74)), "")</f>
        <v/>
      </c>
      <c r="B90" s="27" t="str">
        <f t="array" aca="1" ref="B90" ca="1">IFERROR(INDEX(装备词条列表!$D$2:$D$5062, SMALL(IF(COUNTIF(非传奇装备!$AL$42:$AL$52, 装备词条列表!$A$2:$A$5062), ROW(装备词条列表!$A$2:$A$5062)-ROW(装备词条列表!$A$2)+1), ROW()-74)), "")</f>
        <v/>
      </c>
      <c r="C90" s="27" t="e">
        <f ca="1">INDEX(非传奇装备!$AN$42:$AS$52,MATCH(A90,非传奇装备!$AL$42:$AL$52,0),COUNTIF(A$75:A90,A90)*2)</f>
        <v>#N/A</v>
      </c>
      <c r="D90" s="27"/>
      <c r="E90" s="27" t="str">
        <f t="array" aca="1" ref="E90" ca="1">IFERROR(INDEX(装备词条列表!$A$2:$A$5062, SMALL(IF(COUNTIF(非传奇装备!$AT$42:$AT$52, 装备词条列表!$A$2:$A$5062), ROW(装备词条列表!$A$2:$A$5062)-ROW(装备词条列表!$A$2)+1), ROW()-74)), "")</f>
        <v/>
      </c>
      <c r="F90" s="27" t="str">
        <f t="array" aca="1" ref="F90" ca="1">IFERROR(INDEX(装备词条列表!$D$2:$D$5062, SMALL(IF(COUNTIF(非传奇装备!$AT$42:$AT$52, 装备词条列表!$A$2:$A$5062), ROW(装备词条列表!$A$2:$A$5062)-ROW(装备词条列表!$A$2)+1), ROW()-74)), "")</f>
        <v/>
      </c>
      <c r="G90" s="27" t="e">
        <f ca="1">INDEX(非传奇装备!$AV$42:$BA$52,MATCH(E90,非传奇装备!$AT$42:$AT$52,0),COUNTIF(E$75:E90,E90)*2)</f>
        <v>#N/A</v>
      </c>
    </row>
    <row r="91" spans="1:7">
      <c r="A91" s="27" t="str">
        <f t="array" aca="1" ref="A91" ca="1">IFERROR(INDEX(装备词条列表!$A$2:$A$5062, SMALL(IF(COUNTIF(非传奇装备!$AL$42:$AL$52, 装备词条列表!$A$2:$A$5062), ROW(装备词条列表!$A$2:$A$5062)-ROW(装备词条列表!$A$2)+1), ROW()-74)), "")</f>
        <v/>
      </c>
      <c r="B91" s="27" t="str">
        <f t="array" aca="1" ref="B91" ca="1">IFERROR(INDEX(装备词条列表!$D$2:$D$5062, SMALL(IF(COUNTIF(非传奇装备!$AL$42:$AL$52, 装备词条列表!$A$2:$A$5062), ROW(装备词条列表!$A$2:$A$5062)-ROW(装备词条列表!$A$2)+1), ROW()-74)), "")</f>
        <v/>
      </c>
      <c r="C91" s="27" t="e">
        <f ca="1">INDEX(非传奇装备!$AN$42:$AS$52,MATCH(A91,非传奇装备!$AL$42:$AL$52,0),COUNTIF(A$75:A91,A91)*2)</f>
        <v>#N/A</v>
      </c>
      <c r="D91" s="27"/>
      <c r="E91" s="27" t="str">
        <f t="array" aca="1" ref="E91" ca="1">IFERROR(INDEX(装备词条列表!$A$2:$A$5062, SMALL(IF(COUNTIF(非传奇装备!$AT$42:$AT$52, 装备词条列表!$A$2:$A$5062), ROW(装备词条列表!$A$2:$A$5062)-ROW(装备词条列表!$A$2)+1), ROW()-74)), "")</f>
        <v/>
      </c>
      <c r="F91" s="27" t="str">
        <f t="array" aca="1" ref="F91" ca="1">IFERROR(INDEX(装备词条列表!$D$2:$D$5062, SMALL(IF(COUNTIF(非传奇装备!$AT$42:$AT$52, 装备词条列表!$A$2:$A$5062), ROW(装备词条列表!$A$2:$A$5062)-ROW(装备词条列表!$A$2)+1), ROW()-74)), "")</f>
        <v/>
      </c>
      <c r="G91" s="27" t="e">
        <f ca="1">INDEX(非传奇装备!$AV$42:$BA$52,MATCH(E91,非传奇装备!$AT$42:$AT$52,0),COUNTIF(E$75:E91,E91)*2)</f>
        <v>#N/A</v>
      </c>
    </row>
    <row r="92" spans="1:7">
      <c r="A92" s="27" t="str">
        <f t="array" aca="1" ref="A92" ca="1">IFERROR(INDEX(装备词条列表!$A$2:$A$5062, SMALL(IF(COUNTIF(非传奇装备!$AL$42:$AL$52, 装备词条列表!$A$2:$A$5062), ROW(装备词条列表!$A$2:$A$5062)-ROW(装备词条列表!$A$2)+1), ROW()-74)), "")</f>
        <v/>
      </c>
      <c r="B92" s="27" t="str">
        <f t="array" aca="1" ref="B92" ca="1">IFERROR(INDEX(装备词条列表!$D$2:$D$5062, SMALL(IF(COUNTIF(非传奇装备!$AL$42:$AL$52, 装备词条列表!$A$2:$A$5062), ROW(装备词条列表!$A$2:$A$5062)-ROW(装备词条列表!$A$2)+1), ROW()-74)), "")</f>
        <v/>
      </c>
      <c r="C92" s="27" t="e">
        <f ca="1">INDEX(非传奇装备!$AN$42:$AS$52,MATCH(A92,非传奇装备!$AL$42:$AL$52,0),COUNTIF(A$75:A92,A92)*2)</f>
        <v>#N/A</v>
      </c>
      <c r="D92" s="27"/>
      <c r="E92" s="27" t="str">
        <f t="array" aca="1" ref="E92" ca="1">IFERROR(INDEX(装备词条列表!$A$2:$A$5062, SMALL(IF(COUNTIF(非传奇装备!$AT$42:$AT$52, 装备词条列表!$A$2:$A$5062), ROW(装备词条列表!$A$2:$A$5062)-ROW(装备词条列表!$A$2)+1), ROW()-74)), "")</f>
        <v/>
      </c>
      <c r="F92" s="27" t="str">
        <f t="array" aca="1" ref="F92" ca="1">IFERROR(INDEX(装备词条列表!$D$2:$D$5062, SMALL(IF(COUNTIF(非传奇装备!$AT$42:$AT$52, 装备词条列表!$A$2:$A$5062), ROW(装备词条列表!$A$2:$A$5062)-ROW(装备词条列表!$A$2)+1), ROW()-74)), "")</f>
        <v/>
      </c>
      <c r="G92" s="27" t="e">
        <f ca="1">INDEX(非传奇装备!$AV$42:$BA$52,MATCH(E92,非传奇装备!$AT$42:$AT$52,0),COUNTIF(E$75:E92,E92)*2)</f>
        <v>#N/A</v>
      </c>
    </row>
    <row r="93" spans="1:7">
      <c r="A93" s="27" t="str">
        <f t="array" aca="1" ref="A93" ca="1">IFERROR(INDEX(装备词条列表!$A$2:$A$5062, SMALL(IF(COUNTIF(非传奇装备!$AL$42:$AL$52, 装备词条列表!$A$2:$A$5062), ROW(装备词条列表!$A$2:$A$5062)-ROW(装备词条列表!$A$2)+1), ROW()-74)), "")</f>
        <v/>
      </c>
      <c r="B93" s="27" t="str">
        <f t="array" aca="1" ref="B93" ca="1">IFERROR(INDEX(装备词条列表!$D$2:$D$5062, SMALL(IF(COUNTIF(非传奇装备!$AL$42:$AL$52, 装备词条列表!$A$2:$A$5062), ROW(装备词条列表!$A$2:$A$5062)-ROW(装备词条列表!$A$2)+1), ROW()-74)), "")</f>
        <v/>
      </c>
      <c r="C93" s="27" t="e">
        <f ca="1">INDEX(非传奇装备!$AN$42:$AS$52,MATCH(A93,非传奇装备!$AL$42:$AL$52,0),COUNTIF(A$75:A93,A93)*2)</f>
        <v>#N/A</v>
      </c>
      <c r="D93" s="27"/>
      <c r="E93" s="27" t="str">
        <f t="array" aca="1" ref="E93" ca="1">IFERROR(INDEX(装备词条列表!$A$2:$A$5062, SMALL(IF(COUNTIF(非传奇装备!$AT$42:$AT$52, 装备词条列表!$A$2:$A$5062), ROW(装备词条列表!$A$2:$A$5062)-ROW(装备词条列表!$A$2)+1), ROW()-74)), "")</f>
        <v/>
      </c>
      <c r="F93" s="27" t="str">
        <f t="array" aca="1" ref="F93" ca="1">IFERROR(INDEX(装备词条列表!$D$2:$D$5062, SMALL(IF(COUNTIF(非传奇装备!$AT$42:$AT$52, 装备词条列表!$A$2:$A$5062), ROW(装备词条列表!$A$2:$A$5062)-ROW(装备词条列表!$A$2)+1), ROW()-74)), "")</f>
        <v/>
      </c>
      <c r="G93" s="27" t="e">
        <f ca="1">INDEX(非传奇装备!$AV$42:$BA$52,MATCH(E93,非传奇装备!$AT$42:$AT$52,0),COUNTIF(E$75:E93,E93)*2)</f>
        <v>#N/A</v>
      </c>
    </row>
    <row r="94" spans="1:7">
      <c r="A94" s="27" t="str">
        <f t="array" aca="1" ref="A94" ca="1">IFERROR(INDEX(装备词条列表!$A$2:$A$5062, SMALL(IF(COUNTIF(非传奇装备!$AL$42:$AL$52, 装备词条列表!$A$2:$A$5062), ROW(装备词条列表!$A$2:$A$5062)-ROW(装备词条列表!$A$2)+1), ROW()-74)), "")</f>
        <v/>
      </c>
      <c r="B94" s="27" t="str">
        <f t="array" aca="1" ref="B94" ca="1">IFERROR(INDEX(装备词条列表!$D$2:$D$5062, SMALL(IF(COUNTIF(非传奇装备!$AL$42:$AL$52, 装备词条列表!$A$2:$A$5062), ROW(装备词条列表!$A$2:$A$5062)-ROW(装备词条列表!$A$2)+1), ROW()-74)), "")</f>
        <v/>
      </c>
      <c r="C94" s="27" t="e">
        <f ca="1">INDEX(非传奇装备!$AN$42:$AS$52,MATCH(A94,非传奇装备!$AL$42:$AL$52,0),COUNTIF(A$75:A94,A94)*2)</f>
        <v>#N/A</v>
      </c>
      <c r="D94" s="27"/>
      <c r="E94" s="27" t="str">
        <f t="array" aca="1" ref="E94" ca="1">IFERROR(INDEX(装备词条列表!$A$2:$A$5062, SMALL(IF(COUNTIF(非传奇装备!$AT$42:$AT$52, 装备词条列表!$A$2:$A$5062), ROW(装备词条列表!$A$2:$A$5062)-ROW(装备词条列表!$A$2)+1), ROW()-74)), "")</f>
        <v/>
      </c>
      <c r="F94" s="27" t="str">
        <f t="array" aca="1" ref="F94" ca="1">IFERROR(INDEX(装备词条列表!$D$2:$D$5062, SMALL(IF(COUNTIF(非传奇装备!$AT$42:$AT$52, 装备词条列表!$A$2:$A$5062), ROW(装备词条列表!$A$2:$A$5062)-ROW(装备词条列表!$A$2)+1), ROW()-74)), "")</f>
        <v/>
      </c>
      <c r="G94" s="27" t="e">
        <f ca="1">INDEX(非传奇装备!$AV$42:$BA$52,MATCH(E94,非传奇装备!$AT$42:$AT$52,0),COUNTIF(E$75:E94,E94)*2)</f>
        <v>#N/A</v>
      </c>
    </row>
    <row r="95" spans="1:7">
      <c r="A95" s="27" t="str">
        <f t="array" aca="1" ref="A95" ca="1">IFERROR(INDEX(装备词条列表!$A$2:$A$5062, SMALL(IF(COUNTIF(非传奇装备!$AL$42:$AL$52, 装备词条列表!$A$2:$A$5062), ROW(装备词条列表!$A$2:$A$5062)-ROW(装备词条列表!$A$2)+1), ROW()-74)), "")</f>
        <v/>
      </c>
      <c r="B95" s="27" t="str">
        <f t="array" aca="1" ref="B95" ca="1">IFERROR(INDEX(装备词条列表!$D$2:$D$5062, SMALL(IF(COUNTIF(非传奇装备!$AL$42:$AL$52, 装备词条列表!$A$2:$A$5062), ROW(装备词条列表!$A$2:$A$5062)-ROW(装备词条列表!$A$2)+1), ROW()-74)), "")</f>
        <v/>
      </c>
      <c r="C95" s="27" t="e">
        <f ca="1">INDEX(非传奇装备!$AN$42:$AS$52,MATCH(A95,非传奇装备!$AL$42:$AL$52,0),COUNTIF(A$75:A95,A95)*2)</f>
        <v>#N/A</v>
      </c>
      <c r="D95" s="27"/>
      <c r="E95" s="27" t="str">
        <f t="array" aca="1" ref="E95" ca="1">IFERROR(INDEX(装备词条列表!$A$2:$A$5062, SMALL(IF(COUNTIF(非传奇装备!$AT$42:$AT$52, 装备词条列表!$A$2:$A$5062), ROW(装备词条列表!$A$2:$A$5062)-ROW(装备词条列表!$A$2)+1), ROW()-74)), "")</f>
        <v/>
      </c>
      <c r="F95" s="27" t="str">
        <f t="array" aca="1" ref="F95" ca="1">IFERROR(INDEX(装备词条列表!$D$2:$D$5062, SMALL(IF(COUNTIF(非传奇装备!$AT$42:$AT$52, 装备词条列表!$A$2:$A$5062), ROW(装备词条列表!$A$2:$A$5062)-ROW(装备词条列表!$A$2)+1), ROW()-74)), "")</f>
        <v/>
      </c>
      <c r="G95" s="27" t="e">
        <f ca="1">INDEX(非传奇装备!$AV$42:$BA$52,MATCH(E95,非传奇装备!$AT$42:$AT$52,0),COUNTIF(E$75:E95,E95)*2)</f>
        <v>#N/A</v>
      </c>
    </row>
    <row r="96" spans="1:7" ht="14.5" thickBot="1">
      <c r="A96" s="27" t="str">
        <f t="array" aca="1" ref="A96" ca="1">IFERROR(INDEX(装备词条列表!$A$2:$A$5062, SMALL(IF(COUNTIF(非传奇装备!$AL$42:$AL$52, 装备词条列表!$A$2:$A$5062), ROW(装备词条列表!$A$2:$A$5062)-ROW(装备词条列表!$A$2)+1), ROW()-74)), "")</f>
        <v/>
      </c>
      <c r="B96" s="27" t="str">
        <f t="array" aca="1" ref="B96" ca="1">IFERROR(INDEX(装备词条列表!$D$2:$D$5062, SMALL(IF(COUNTIF(非传奇装备!$AL$42:$AL$52, 装备词条列表!$A$2:$A$5062), ROW(装备词条列表!$A$2:$A$5062)-ROW(装备词条列表!$A$2)+1), ROW()-74)), "")</f>
        <v/>
      </c>
      <c r="C96" s="27" t="e">
        <f ca="1">INDEX(非传奇装备!$AN$42:$AS$52,MATCH(A96,非传奇装备!$AL$42:$AL$52,0),COUNTIF(A$75:A96,A96)*2)</f>
        <v>#N/A</v>
      </c>
      <c r="D96" s="84"/>
      <c r="E96" s="27" t="str">
        <f t="array" aca="1" ref="E96" ca="1">IFERROR(INDEX(装备词条列表!$A$2:$A$5062, SMALL(IF(COUNTIF(非传奇装备!$AT$42:$AT$52, 装备词条列表!$A$2:$A$5062), ROW(装备词条列表!$A$2:$A$5062)-ROW(装备词条列表!$A$2)+1), ROW()-74)), "")</f>
        <v/>
      </c>
      <c r="F96" s="27" t="str">
        <f t="array" aca="1" ref="F96" ca="1">IFERROR(INDEX(装备词条列表!$D$2:$D$5062, SMALL(IF(COUNTIF(非传奇装备!$AT$42:$AT$52, 装备词条列表!$A$2:$A$5062), ROW(装备词条列表!$A$2:$A$5062)-ROW(装备词条列表!$A$2)+1), ROW()-74)), "")</f>
        <v/>
      </c>
      <c r="G96" s="27" t="e">
        <f ca="1">INDEX(非传奇装备!$AV$42:$BA$52,MATCH(E96,非传奇装备!$AT$42:$AT$52,0),COUNTIF(E$75:E96,E96)*2)</f>
        <v>#N/A</v>
      </c>
    </row>
    <row r="97" spans="1:7">
      <c r="A97" s="5"/>
      <c r="B97" s="82" t="s">
        <v>3621</v>
      </c>
      <c r="C97" s="162"/>
      <c r="D97" s="5"/>
      <c r="E97" s="5"/>
      <c r="F97" s="82" t="s">
        <v>3577</v>
      </c>
      <c r="G97" s="83"/>
    </row>
    <row r="98" spans="1:7">
      <c r="A98" s="27" t="s">
        <v>3611</v>
      </c>
      <c r="B98" s="27" t="s">
        <v>3612</v>
      </c>
      <c r="C98" s="27" t="s">
        <v>4656</v>
      </c>
      <c r="D98" s="27"/>
      <c r="E98" s="27" t="s">
        <v>1394</v>
      </c>
      <c r="F98" s="27" t="s">
        <v>3616</v>
      </c>
      <c r="G98" s="27" t="s">
        <v>3615</v>
      </c>
    </row>
    <row r="99" spans="1:7">
      <c r="A99" s="27">
        <f t="array" aca="1" ref="A99" ca="1">IFERROR(INDEX(装备词条列表!$A$2:$A$5062, SMALL(IF(COUNTIF(非传奇装备!$AL$55:$AL$65, 装备词条列表!$A$2:$A$5062), ROW(装备词条列表!$A$2:$A$5062)-ROW(装备词条列表!$A$2)+1), ROW()-98)), "")</f>
        <v>3857</v>
      </c>
      <c r="B99" s="27" t="str">
        <f t="array" aca="1" ref="B99" ca="1">IFERROR(INDEX(装备词条列表!$D$2:$D$5062, SMALL(IF(COUNTIF(非传奇装备!$AL$55:$AL$65, 装备词条列表!$A$2:$A$5062), ROW(装备词条列表!$A$2:$A$5062)-ROW(装备词条列表!$A$2)+1), ROW()-98)), "")</f>
        <v>武器基础物理伤害</v>
      </c>
      <c r="C99" s="27">
        <f ca="1">INDEX(非传奇装备!$AN$55:$AS$65,MATCH(A99,非传奇装备!$AL$55:$AL$65,0),COUNTIF(A$99:A99,A99)*2)</f>
        <v>220</v>
      </c>
      <c r="D99" s="27"/>
      <c r="E99" s="27" t="str">
        <f t="array" aca="1" ref="E99" ca="1">IFERROR(INDEX(装备词条列表!$A$2:$A$5062, SMALL(IF(COUNTIF(非传奇装备!$AT$55:$AT$65, 装备词条列表!$A$2:$A$5062), ROW(装备词条列表!$A$2:$A$5062)-ROW(装备词条列表!$A$2)+1), ROW()-98)), "")</f>
        <v/>
      </c>
      <c r="F99" s="27" t="str">
        <f t="array" aca="1" ref="F99" ca="1">IFERROR(INDEX(装备词条列表!$D$2:$D$5062, SMALL(IF(COUNTIF(非传奇装备!$AT$55:$AT$65, 装备词条列表!$A$2:$A$5062), ROW(装备词条列表!$A$2:$A$5062)-ROW(装备词条列表!$A$2)+1), ROW()-98)), "")</f>
        <v/>
      </c>
      <c r="G99" s="27" t="e">
        <f ca="1">INDEX(非传奇装备!$AV$55:$BA$65,MATCH(E99,非传奇装备!$AT$55:$AT$65,0),COUNTIF(E$99:E99,E99)*2)</f>
        <v>#N/A</v>
      </c>
    </row>
    <row r="100" spans="1:7">
      <c r="A100" s="27">
        <f t="array" aca="1" ref="A100" ca="1">IFERROR(INDEX(装备词条列表!$A$2:$A$5062, SMALL(IF(COUNTIF(非传奇装备!$AL$55:$AL$65, 装备词条列表!$A$2:$A$5062), ROW(装备词条列表!$A$2:$A$5062)-ROW(装备词条列表!$A$2)+1), ROW()-98)), "")</f>
        <v>3857</v>
      </c>
      <c r="B100" s="27" t="str">
        <f t="array" aca="1" ref="B100" ca="1">IFERROR(INDEX(装备词条列表!$D$2:$D$5062, SMALL(IF(COUNTIF(非传奇装备!$AL$55:$AL$65, 装备词条列表!$A$2:$A$5062), ROW(装备词条列表!$A$2:$A$5062)-ROW(装备词条列表!$A$2)+1), ROW()-98)), "")</f>
        <v>武器基础暴击值</v>
      </c>
      <c r="C100" s="27">
        <f ca="1">INDEX(非传奇装备!$AN$55:$AS$65,MATCH(A100,非传奇装备!$AL$55:$AL$65,0),COUNTIF(A$99:A100,A100)*2)</f>
        <v>500</v>
      </c>
      <c r="D100" s="27"/>
      <c r="E100" s="27" t="str">
        <f t="array" aca="1" ref="E100" ca="1">IFERROR(INDEX(装备词条列表!$A$2:$A$5062, SMALL(IF(COUNTIF(非传奇装备!$AT$55:$AT$65, 装备词条列表!$A$2:$A$5062), ROW(装备词条列表!$A$2:$A$5062)-ROW(装备词条列表!$A$2)+1), ROW()-98)), "")</f>
        <v/>
      </c>
      <c r="F100" s="27" t="str">
        <f t="array" aca="1" ref="F100" ca="1">IFERROR(INDEX(装备词条列表!$D$2:$D$5062, SMALL(IF(COUNTIF(非传奇装备!$AT$55:$AT$65, 装备词条列表!$A$2:$A$5062), ROW(装备词条列表!$A$2:$A$5062)-ROW(装备词条列表!$A$2)+1), ROW()-98)), "")</f>
        <v/>
      </c>
      <c r="G100" s="27" t="e">
        <f ca="1">INDEX(非传奇装备!$AV$55:$BA$65,MATCH(E100,非传奇装备!$AT$55:$AT$65,0),COUNTIF(E$99:E100,E100)*2)</f>
        <v>#N/A</v>
      </c>
    </row>
    <row r="101" spans="1:7">
      <c r="A101" s="27">
        <f t="array" aca="1" ref="A101" ca="1">IFERROR(INDEX(装备词条列表!$A$2:$A$5062, SMALL(IF(COUNTIF(非传奇装备!$AL$55:$AL$65, 装备词条列表!$A$2:$A$5062), ROW(装备词条列表!$A$2:$A$5062)-ROW(装备词条列表!$A$2)+1), ROW()-98)), "")</f>
        <v>3857</v>
      </c>
      <c r="B101" s="27" t="str">
        <f t="array" aca="1" ref="B101" ca="1">IFERROR(INDEX(装备词条列表!$D$2:$D$5062, SMALL(IF(COUNTIF(非传奇装备!$AL$55:$AL$65, 装备词条列表!$A$2:$A$5062), ROW(装备词条列表!$A$2:$A$5062)-ROW(装备词条列表!$A$2)+1), ROW()-98)), "")</f>
        <v>武器基础攻击速度</v>
      </c>
      <c r="C101" s="27">
        <f ca="1">INDEX(非传奇装备!$AN$55:$AS$65,MATCH(A101,非传奇装备!$AL$55:$AL$65,0),COUNTIF(A$99:A101,A101)*2)</f>
        <v>1.5</v>
      </c>
      <c r="D101" s="27"/>
      <c r="E101" s="27" t="str">
        <f t="array" aca="1" ref="E101" ca="1">IFERROR(INDEX(装备词条列表!$A$2:$A$5062, SMALL(IF(COUNTIF(非传奇装备!$AT$55:$AT$65, 装备词条列表!$A$2:$A$5062), ROW(装备词条列表!$A$2:$A$5062)-ROW(装备词条列表!$A$2)+1), ROW()-98)), "")</f>
        <v/>
      </c>
      <c r="F101" s="27" t="str">
        <f t="array" aca="1" ref="F101" ca="1">IFERROR(INDEX(装备词条列表!$D$2:$D$5062, SMALL(IF(COUNTIF(非传奇装备!$AT$55:$AT$65, 装备词条列表!$A$2:$A$5062), ROW(装备词条列表!$A$2:$A$5062)-ROW(装备词条列表!$A$2)+1), ROW()-98)), "")</f>
        <v/>
      </c>
      <c r="G101" s="27" t="e">
        <f ca="1">INDEX(非传奇装备!$AV$55:$BA$65,MATCH(E101,非传奇装备!$AT$55:$AT$65,0),COUNTIF(E$99:E101,E101)*2)</f>
        <v>#N/A</v>
      </c>
    </row>
    <row r="102" spans="1:7">
      <c r="A102" s="27" t="str">
        <f t="array" aca="1" ref="A102" ca="1">IFERROR(INDEX(装备词条列表!$A$2:$A$5062, SMALL(IF(COUNTIF(非传奇装备!$AL$55:$AL$65, 装备词条列表!$A$2:$A$5062), ROW(装备词条列表!$A$2:$A$5062)-ROW(装备词条列表!$A$2)+1), ROW()-98)), "")</f>
        <v/>
      </c>
      <c r="B102" s="27" t="str">
        <f t="array" aca="1" ref="B102" ca="1">IFERROR(INDEX(装备词条列表!$D$2:$D$5062, SMALL(IF(COUNTIF(非传奇装备!$AL$55:$AL$65, 装备词条列表!$A$2:$A$5062), ROW(装备词条列表!$A$2:$A$5062)-ROW(装备词条列表!$A$2)+1), ROW()-98)), "")</f>
        <v/>
      </c>
      <c r="C102" s="27" t="e">
        <f ca="1">INDEX(非传奇装备!$AN$55:$AS$65,MATCH(A102,非传奇装备!$AL$55:$AL$65,0),COUNTIF(A$99:A102,A102)*2)</f>
        <v>#N/A</v>
      </c>
      <c r="D102" s="27"/>
      <c r="E102" s="27" t="str">
        <f t="array" aca="1" ref="E102" ca="1">IFERROR(INDEX(装备词条列表!$A$2:$A$5062, SMALL(IF(COUNTIF(非传奇装备!$AT$55:$AT$65, 装备词条列表!$A$2:$A$5062), ROW(装备词条列表!$A$2:$A$5062)-ROW(装备词条列表!$A$2)+1), ROW()-98)), "")</f>
        <v/>
      </c>
      <c r="F102" s="27" t="str">
        <f t="array" aca="1" ref="F102" ca="1">IFERROR(INDEX(装备词条列表!$D$2:$D$5062, SMALL(IF(COUNTIF(非传奇装备!$AT$55:$AT$65, 装备词条列表!$A$2:$A$5062), ROW(装备词条列表!$A$2:$A$5062)-ROW(装备词条列表!$A$2)+1), ROW()-98)), "")</f>
        <v/>
      </c>
      <c r="G102" s="27" t="e">
        <f ca="1">INDEX(非传奇装备!$AV$55:$BA$65,MATCH(E102,非传奇装备!$AT$55:$AT$65,0),COUNTIF(E$99:E102,E102)*2)</f>
        <v>#N/A</v>
      </c>
    </row>
    <row r="103" spans="1:7">
      <c r="A103" s="27" t="str">
        <f t="array" aca="1" ref="A103" ca="1">IFERROR(INDEX(装备词条列表!$A$2:$A$5062, SMALL(IF(COUNTIF(非传奇装备!$AL$55:$AL$65, 装备词条列表!$A$2:$A$5062), ROW(装备词条列表!$A$2:$A$5062)-ROW(装备词条列表!$A$2)+1), ROW()-98)), "")</f>
        <v/>
      </c>
      <c r="B103" s="27" t="str">
        <f t="array" aca="1" ref="B103" ca="1">IFERROR(INDEX(装备词条列表!$D$2:$D$5062, SMALL(IF(COUNTIF(非传奇装备!$AL$55:$AL$65, 装备词条列表!$A$2:$A$5062), ROW(装备词条列表!$A$2:$A$5062)-ROW(装备词条列表!$A$2)+1), ROW()-98)), "")</f>
        <v/>
      </c>
      <c r="C103" s="27" t="e">
        <f ca="1">INDEX(非传奇装备!$AN$55:$AS$65,MATCH(A103,非传奇装备!$AL$55:$AL$65,0),COUNTIF(A$99:A103,A103)*2)</f>
        <v>#N/A</v>
      </c>
      <c r="D103" s="27"/>
      <c r="E103" s="27" t="str">
        <f t="array" aca="1" ref="E103" ca="1">IFERROR(INDEX(装备词条列表!$A$2:$A$5062, SMALL(IF(COUNTIF(非传奇装备!$AT$55:$AT$65, 装备词条列表!$A$2:$A$5062), ROW(装备词条列表!$A$2:$A$5062)-ROW(装备词条列表!$A$2)+1), ROW()-98)), "")</f>
        <v/>
      </c>
      <c r="F103" s="27" t="str">
        <f t="array" aca="1" ref="F103" ca="1">IFERROR(INDEX(装备词条列表!$D$2:$D$5062, SMALL(IF(COUNTIF(非传奇装备!$AT$55:$AT$65, 装备词条列表!$A$2:$A$5062), ROW(装备词条列表!$A$2:$A$5062)-ROW(装备词条列表!$A$2)+1), ROW()-98)), "")</f>
        <v/>
      </c>
      <c r="G103" s="27" t="e">
        <f ca="1">INDEX(非传奇装备!$AV$55:$BA$65,MATCH(E103,非传奇装备!$AT$55:$AT$65,0),COUNTIF(E$99:E103,E103)*2)</f>
        <v>#N/A</v>
      </c>
    </row>
    <row r="104" spans="1:7">
      <c r="A104" s="27" t="str">
        <f t="array" aca="1" ref="A104" ca="1">IFERROR(INDEX(装备词条列表!$A$2:$A$5062, SMALL(IF(COUNTIF(非传奇装备!$AL$55:$AL$65, 装备词条列表!$A$2:$A$5062), ROW(装备词条列表!$A$2:$A$5062)-ROW(装备词条列表!$A$2)+1), ROW()-98)), "")</f>
        <v/>
      </c>
      <c r="B104" s="27" t="str">
        <f t="array" aca="1" ref="B104" ca="1">IFERROR(INDEX(装备词条列表!$D$2:$D$5062, SMALL(IF(COUNTIF(非传奇装备!$AL$55:$AL$65, 装备词条列表!$A$2:$A$5062), ROW(装备词条列表!$A$2:$A$5062)-ROW(装备词条列表!$A$2)+1), ROW()-98)), "")</f>
        <v/>
      </c>
      <c r="C104" s="27" t="e">
        <f ca="1">INDEX(非传奇装备!$AN$55:$AS$65,MATCH(A104,非传奇装备!$AL$55:$AL$65,0),COUNTIF(A$99:A104,A104)*2)</f>
        <v>#N/A</v>
      </c>
      <c r="D104" s="27"/>
      <c r="E104" s="27" t="str">
        <f t="array" aca="1" ref="E104" ca="1">IFERROR(INDEX(装备词条列表!$A$2:$A$5062, SMALL(IF(COUNTIF(非传奇装备!$AT$55:$AT$65, 装备词条列表!$A$2:$A$5062), ROW(装备词条列表!$A$2:$A$5062)-ROW(装备词条列表!$A$2)+1), ROW()-98)), "")</f>
        <v/>
      </c>
      <c r="F104" s="27" t="str">
        <f t="array" aca="1" ref="F104" ca="1">IFERROR(INDEX(装备词条列表!$D$2:$D$5062, SMALL(IF(COUNTIF(非传奇装备!$AT$55:$AT$65, 装备词条列表!$A$2:$A$5062), ROW(装备词条列表!$A$2:$A$5062)-ROW(装备词条列表!$A$2)+1), ROW()-98)), "")</f>
        <v/>
      </c>
      <c r="G104" s="27" t="e">
        <f ca="1">INDEX(非传奇装备!$AV$55:$BA$65,MATCH(E104,非传奇装备!$AT$55:$AT$65,0),COUNTIF(E$99:E104,E104)*2)</f>
        <v>#N/A</v>
      </c>
    </row>
    <row r="105" spans="1:7">
      <c r="A105" s="27" t="str">
        <f t="array" aca="1" ref="A105" ca="1">IFERROR(INDEX(装备词条列表!$A$2:$A$5062, SMALL(IF(COUNTIF(非传奇装备!$AL$55:$AL$65, 装备词条列表!$A$2:$A$5062), ROW(装备词条列表!$A$2:$A$5062)-ROW(装备词条列表!$A$2)+1), ROW()-98)), "")</f>
        <v/>
      </c>
      <c r="B105" s="27" t="str">
        <f t="array" aca="1" ref="B105" ca="1">IFERROR(INDEX(装备词条列表!$D$2:$D$5062, SMALL(IF(COUNTIF(非传奇装备!$AL$55:$AL$65, 装备词条列表!$A$2:$A$5062), ROW(装备词条列表!$A$2:$A$5062)-ROW(装备词条列表!$A$2)+1), ROW()-98)), "")</f>
        <v/>
      </c>
      <c r="C105" s="27" t="e">
        <f ca="1">INDEX(非传奇装备!$AN$55:$AS$65,MATCH(A105,非传奇装备!$AL$55:$AL$65,0),COUNTIF(A$99:A105,A105)*2)</f>
        <v>#N/A</v>
      </c>
      <c r="D105" s="27"/>
      <c r="E105" s="27" t="str">
        <f t="array" aca="1" ref="E105" ca="1">IFERROR(INDEX(装备词条列表!$A$2:$A$5062, SMALL(IF(COUNTIF(非传奇装备!$AT$55:$AT$65, 装备词条列表!$A$2:$A$5062), ROW(装备词条列表!$A$2:$A$5062)-ROW(装备词条列表!$A$2)+1), ROW()-98)), "")</f>
        <v/>
      </c>
      <c r="F105" s="27" t="str">
        <f t="array" aca="1" ref="F105" ca="1">IFERROR(INDEX(装备词条列表!$D$2:$D$5062, SMALL(IF(COUNTIF(非传奇装备!$AT$55:$AT$65, 装备词条列表!$A$2:$A$5062), ROW(装备词条列表!$A$2:$A$5062)-ROW(装备词条列表!$A$2)+1), ROW()-98)), "")</f>
        <v/>
      </c>
      <c r="G105" s="27" t="e">
        <f ca="1">INDEX(非传奇装备!$AV$55:$BA$65,MATCH(E105,非传奇装备!$AT$55:$AT$65,0),COUNTIF(E$99:E105,E105)*2)</f>
        <v>#N/A</v>
      </c>
    </row>
    <row r="106" spans="1:7">
      <c r="A106" s="27" t="str">
        <f t="array" aca="1" ref="A106" ca="1">IFERROR(INDEX(装备词条列表!$A$2:$A$5062, SMALL(IF(COUNTIF(非传奇装备!$AL$55:$AL$65, 装备词条列表!$A$2:$A$5062), ROW(装备词条列表!$A$2:$A$5062)-ROW(装备词条列表!$A$2)+1), ROW()-98)), "")</f>
        <v/>
      </c>
      <c r="B106" s="27" t="str">
        <f t="array" aca="1" ref="B106" ca="1">IFERROR(INDEX(装备词条列表!$D$2:$D$5062, SMALL(IF(COUNTIF(非传奇装备!$AL$55:$AL$65, 装备词条列表!$A$2:$A$5062), ROW(装备词条列表!$A$2:$A$5062)-ROW(装备词条列表!$A$2)+1), ROW()-98)), "")</f>
        <v/>
      </c>
      <c r="C106" s="27" t="e">
        <f ca="1">INDEX(非传奇装备!$AN$55:$AS$65,MATCH(A106,非传奇装备!$AL$55:$AL$65,0),COUNTIF(A$99:A106,A106)*2)</f>
        <v>#N/A</v>
      </c>
      <c r="D106" s="27"/>
      <c r="E106" s="27" t="str">
        <f t="array" aca="1" ref="E106" ca="1">IFERROR(INDEX(装备词条列表!$A$2:$A$5062, SMALL(IF(COUNTIF(非传奇装备!$AT$55:$AT$65, 装备词条列表!$A$2:$A$5062), ROW(装备词条列表!$A$2:$A$5062)-ROW(装备词条列表!$A$2)+1), ROW()-98)), "")</f>
        <v/>
      </c>
      <c r="F106" s="27" t="str">
        <f t="array" aca="1" ref="F106" ca="1">IFERROR(INDEX(装备词条列表!$D$2:$D$5062, SMALL(IF(COUNTIF(非传奇装备!$AT$55:$AT$65, 装备词条列表!$A$2:$A$5062), ROW(装备词条列表!$A$2:$A$5062)-ROW(装备词条列表!$A$2)+1), ROW()-98)), "")</f>
        <v/>
      </c>
      <c r="G106" s="27" t="e">
        <f ca="1">INDEX(非传奇装备!$AV$55:$BA$65,MATCH(E106,非传奇装备!$AT$55:$AT$65,0),COUNTIF(E$99:E106,E106)*2)</f>
        <v>#N/A</v>
      </c>
    </row>
    <row r="107" spans="1:7">
      <c r="A107" s="27" t="str">
        <f t="array" aca="1" ref="A107" ca="1">IFERROR(INDEX(装备词条列表!$A$2:$A$5062, SMALL(IF(COUNTIF(非传奇装备!$AL$55:$AL$65, 装备词条列表!$A$2:$A$5062), ROW(装备词条列表!$A$2:$A$5062)-ROW(装备词条列表!$A$2)+1), ROW()-98)), "")</f>
        <v/>
      </c>
      <c r="B107" s="27" t="str">
        <f t="array" aca="1" ref="B107" ca="1">IFERROR(INDEX(装备词条列表!$D$2:$D$5062, SMALL(IF(COUNTIF(非传奇装备!$AL$55:$AL$65, 装备词条列表!$A$2:$A$5062), ROW(装备词条列表!$A$2:$A$5062)-ROW(装备词条列表!$A$2)+1), ROW()-98)), "")</f>
        <v/>
      </c>
      <c r="C107" s="27" t="e">
        <f ca="1">INDEX(非传奇装备!$AN$55:$AS$65,MATCH(A107,非传奇装备!$AL$55:$AL$65,0),COUNTIF(A$99:A107,A107)*2)</f>
        <v>#N/A</v>
      </c>
      <c r="D107" s="27"/>
      <c r="E107" s="27" t="str">
        <f t="array" aca="1" ref="E107" ca="1">IFERROR(INDEX(装备词条列表!$A$2:$A$5062, SMALL(IF(COUNTIF(非传奇装备!$AT$55:$AT$65, 装备词条列表!$A$2:$A$5062), ROW(装备词条列表!$A$2:$A$5062)-ROW(装备词条列表!$A$2)+1), ROW()-98)), "")</f>
        <v/>
      </c>
      <c r="F107" s="27" t="str">
        <f t="array" aca="1" ref="F107" ca="1">IFERROR(INDEX(装备词条列表!$D$2:$D$5062, SMALL(IF(COUNTIF(非传奇装备!$AT$55:$AT$65, 装备词条列表!$A$2:$A$5062), ROW(装备词条列表!$A$2:$A$5062)-ROW(装备词条列表!$A$2)+1), ROW()-98)), "")</f>
        <v/>
      </c>
      <c r="G107" s="27" t="e">
        <f ca="1">INDEX(非传奇装备!$AV$55:$BA$65,MATCH(E107,非传奇装备!$AT$55:$AT$65,0),COUNTIF(E$99:E107,E107)*2)</f>
        <v>#N/A</v>
      </c>
    </row>
    <row r="108" spans="1:7">
      <c r="A108" s="27" t="str">
        <f t="array" aca="1" ref="A108" ca="1">IFERROR(INDEX(装备词条列表!$A$2:$A$5062, SMALL(IF(COUNTIF(非传奇装备!$AL$55:$AL$65, 装备词条列表!$A$2:$A$5062), ROW(装备词条列表!$A$2:$A$5062)-ROW(装备词条列表!$A$2)+1), ROW()-98)), "")</f>
        <v/>
      </c>
      <c r="B108" s="27" t="str">
        <f t="array" aca="1" ref="B108" ca="1">IFERROR(INDEX(装备词条列表!$D$2:$D$5062, SMALL(IF(COUNTIF(非传奇装备!$AL$55:$AL$65, 装备词条列表!$A$2:$A$5062), ROW(装备词条列表!$A$2:$A$5062)-ROW(装备词条列表!$A$2)+1), ROW()-98)), "")</f>
        <v/>
      </c>
      <c r="C108" s="27" t="e">
        <f ca="1">INDEX(非传奇装备!$AN$55:$AS$65,MATCH(A108,非传奇装备!$AL$55:$AL$65,0),COUNTIF(A$99:A108,A108)*2)</f>
        <v>#N/A</v>
      </c>
      <c r="D108" s="27"/>
      <c r="E108" s="27" t="str">
        <f t="array" aca="1" ref="E108" ca="1">IFERROR(INDEX(装备词条列表!$A$2:$A$5062, SMALL(IF(COUNTIF(非传奇装备!$AT$55:$AT$65, 装备词条列表!$A$2:$A$5062), ROW(装备词条列表!$A$2:$A$5062)-ROW(装备词条列表!$A$2)+1), ROW()-98)), "")</f>
        <v/>
      </c>
      <c r="F108" s="27" t="str">
        <f t="array" aca="1" ref="F108" ca="1">IFERROR(INDEX(装备词条列表!$D$2:$D$5062, SMALL(IF(COUNTIF(非传奇装备!$AT$55:$AT$65, 装备词条列表!$A$2:$A$5062), ROW(装备词条列表!$A$2:$A$5062)-ROW(装备词条列表!$A$2)+1), ROW()-98)), "")</f>
        <v/>
      </c>
      <c r="G108" s="27" t="e">
        <f ca="1">INDEX(非传奇装备!$AV$55:$BA$65,MATCH(E108,非传奇装备!$AT$55:$AT$65,0),COUNTIF(E$99:E108,E108)*2)</f>
        <v>#N/A</v>
      </c>
    </row>
    <row r="109" spans="1:7">
      <c r="A109" s="27" t="str">
        <f t="array" aca="1" ref="A109" ca="1">IFERROR(INDEX(装备词条列表!$A$2:$A$5062, SMALL(IF(COUNTIF(非传奇装备!$AL$55:$AL$65, 装备词条列表!$A$2:$A$5062), ROW(装备词条列表!$A$2:$A$5062)-ROW(装备词条列表!$A$2)+1), ROW()-98)), "")</f>
        <v/>
      </c>
      <c r="B109" s="27" t="str">
        <f t="array" aca="1" ref="B109" ca="1">IFERROR(INDEX(装备词条列表!$D$2:$D$5062, SMALL(IF(COUNTIF(非传奇装备!$AL$55:$AL$65, 装备词条列表!$A$2:$A$5062), ROW(装备词条列表!$A$2:$A$5062)-ROW(装备词条列表!$A$2)+1), ROW()-98)), "")</f>
        <v/>
      </c>
      <c r="C109" s="27" t="e">
        <f ca="1">INDEX(非传奇装备!$AN$55:$AS$65,MATCH(A109,非传奇装备!$AL$55:$AL$65,0),COUNTIF(A$99:A109,A109)*2)</f>
        <v>#N/A</v>
      </c>
      <c r="D109" s="27"/>
      <c r="E109" s="27" t="str">
        <f t="array" aca="1" ref="E109" ca="1">IFERROR(INDEX(装备词条列表!$A$2:$A$5062, SMALL(IF(COUNTIF(非传奇装备!$AT$55:$AT$65, 装备词条列表!$A$2:$A$5062), ROW(装备词条列表!$A$2:$A$5062)-ROW(装备词条列表!$A$2)+1), ROW()-98)), "")</f>
        <v/>
      </c>
      <c r="F109" s="27" t="str">
        <f t="array" aca="1" ref="F109" ca="1">IFERROR(INDEX(装备词条列表!$D$2:$D$5062, SMALL(IF(COUNTIF(非传奇装备!$AT$55:$AT$65, 装备词条列表!$A$2:$A$5062), ROW(装备词条列表!$A$2:$A$5062)-ROW(装备词条列表!$A$2)+1), ROW()-98)), "")</f>
        <v/>
      </c>
      <c r="G109" s="27" t="e">
        <f ca="1">INDEX(非传奇装备!$AV$55:$BA$65,MATCH(E109,非传奇装备!$AT$55:$AT$65,0),COUNTIF(E$99:E109,E109)*2)</f>
        <v>#N/A</v>
      </c>
    </row>
    <row r="110" spans="1:7">
      <c r="A110" s="27" t="str">
        <f t="array" aca="1" ref="A110" ca="1">IFERROR(INDEX(装备词条列表!$A$2:$A$5062, SMALL(IF(COUNTIF(非传奇装备!$AL$55:$AL$65, 装备词条列表!$A$2:$A$5062), ROW(装备词条列表!$A$2:$A$5062)-ROW(装备词条列表!$A$2)+1), ROW()-98)), "")</f>
        <v/>
      </c>
      <c r="B110" s="27" t="str">
        <f t="array" aca="1" ref="B110" ca="1">IFERROR(INDEX(装备词条列表!$D$2:$D$5062, SMALL(IF(COUNTIF(非传奇装备!$AL$55:$AL$65, 装备词条列表!$A$2:$A$5062), ROW(装备词条列表!$A$2:$A$5062)-ROW(装备词条列表!$A$2)+1), ROW()-98)), "")</f>
        <v/>
      </c>
      <c r="C110" s="27" t="e">
        <f ca="1">INDEX(非传奇装备!$AN$55:$AS$65,MATCH(A110,非传奇装备!$AL$55:$AL$65,0),COUNTIF(A$99:A110,A110)*2)</f>
        <v>#N/A</v>
      </c>
      <c r="D110" s="27"/>
      <c r="E110" s="27" t="str">
        <f t="array" aca="1" ref="E110" ca="1">IFERROR(INDEX(装备词条列表!$A$2:$A$5062, SMALL(IF(COUNTIF(非传奇装备!$AT$55:$AT$65, 装备词条列表!$A$2:$A$5062), ROW(装备词条列表!$A$2:$A$5062)-ROW(装备词条列表!$A$2)+1), ROW()-98)), "")</f>
        <v/>
      </c>
      <c r="F110" s="27" t="str">
        <f t="array" aca="1" ref="F110" ca="1">IFERROR(INDEX(装备词条列表!$D$2:$D$5062, SMALL(IF(COUNTIF(非传奇装备!$AT$55:$AT$65, 装备词条列表!$A$2:$A$5062), ROW(装备词条列表!$A$2:$A$5062)-ROW(装备词条列表!$A$2)+1), ROW()-98)), "")</f>
        <v/>
      </c>
      <c r="G110" s="27" t="e">
        <f ca="1">INDEX(非传奇装备!$AV$55:$BA$65,MATCH(E110,非传奇装备!$AT$55:$AT$65,0),COUNTIF(E$99:E110,E110)*2)</f>
        <v>#N/A</v>
      </c>
    </row>
    <row r="111" spans="1:7">
      <c r="A111" s="27" t="str">
        <f t="array" aca="1" ref="A111" ca="1">IFERROR(INDEX(装备词条列表!$A$2:$A$5062, SMALL(IF(COUNTIF(非传奇装备!$AL$55:$AL$65, 装备词条列表!$A$2:$A$5062), ROW(装备词条列表!$A$2:$A$5062)-ROW(装备词条列表!$A$2)+1), ROW()-98)), "")</f>
        <v/>
      </c>
      <c r="B111" s="27" t="str">
        <f t="array" aca="1" ref="B111" ca="1">IFERROR(INDEX(装备词条列表!$D$2:$D$5062, SMALL(IF(COUNTIF(非传奇装备!$AL$55:$AL$65, 装备词条列表!$A$2:$A$5062), ROW(装备词条列表!$A$2:$A$5062)-ROW(装备词条列表!$A$2)+1), ROW()-98)), "")</f>
        <v/>
      </c>
      <c r="C111" s="27" t="e">
        <f ca="1">INDEX(非传奇装备!$AN$55:$AS$65,MATCH(A111,非传奇装备!$AL$55:$AL$65,0),COUNTIF(A$99:A111,A111)*2)</f>
        <v>#N/A</v>
      </c>
      <c r="D111" s="27"/>
      <c r="E111" s="27" t="str">
        <f t="array" aca="1" ref="E111" ca="1">IFERROR(INDEX(装备词条列表!$A$2:$A$5062, SMALL(IF(COUNTIF(非传奇装备!$AT$55:$AT$65, 装备词条列表!$A$2:$A$5062), ROW(装备词条列表!$A$2:$A$5062)-ROW(装备词条列表!$A$2)+1), ROW()-98)), "")</f>
        <v/>
      </c>
      <c r="F111" s="27" t="str">
        <f t="array" aca="1" ref="F111" ca="1">IFERROR(INDEX(装备词条列表!$D$2:$D$5062, SMALL(IF(COUNTIF(非传奇装备!$AT$55:$AT$65, 装备词条列表!$A$2:$A$5062), ROW(装备词条列表!$A$2:$A$5062)-ROW(装备词条列表!$A$2)+1), ROW()-98)), "")</f>
        <v/>
      </c>
      <c r="G111" s="27" t="e">
        <f ca="1">INDEX(非传奇装备!$AV$55:$BA$65,MATCH(E111,非传奇装备!$AT$55:$AT$65,0),COUNTIF(E$99:E111,E111)*2)</f>
        <v>#N/A</v>
      </c>
    </row>
    <row r="112" spans="1:7">
      <c r="A112" s="27" t="str">
        <f t="array" aca="1" ref="A112" ca="1">IFERROR(INDEX(装备词条列表!$A$2:$A$5062, SMALL(IF(COUNTIF(非传奇装备!$AL$55:$AL$65, 装备词条列表!$A$2:$A$5062), ROW(装备词条列表!$A$2:$A$5062)-ROW(装备词条列表!$A$2)+1), ROW()-98)), "")</f>
        <v/>
      </c>
      <c r="B112" s="27" t="str">
        <f t="array" aca="1" ref="B112" ca="1">IFERROR(INDEX(装备词条列表!$D$2:$D$5062, SMALL(IF(COUNTIF(非传奇装备!$AL$55:$AL$65, 装备词条列表!$A$2:$A$5062), ROW(装备词条列表!$A$2:$A$5062)-ROW(装备词条列表!$A$2)+1), ROW()-98)), "")</f>
        <v/>
      </c>
      <c r="C112" s="27" t="e">
        <f ca="1">INDEX(非传奇装备!$AN$55:$AS$65,MATCH(A112,非传奇装备!$AL$55:$AL$65,0),COUNTIF(A$99:A112,A112)*2)</f>
        <v>#N/A</v>
      </c>
      <c r="D112" s="27"/>
      <c r="E112" s="27" t="str">
        <f t="array" aca="1" ref="E112" ca="1">IFERROR(INDEX(装备词条列表!$A$2:$A$5062, SMALL(IF(COUNTIF(非传奇装备!$AT$55:$AT$65, 装备词条列表!$A$2:$A$5062), ROW(装备词条列表!$A$2:$A$5062)-ROW(装备词条列表!$A$2)+1), ROW()-98)), "")</f>
        <v/>
      </c>
      <c r="F112" s="27" t="str">
        <f t="array" aca="1" ref="F112" ca="1">IFERROR(INDEX(装备词条列表!$D$2:$D$5062, SMALL(IF(COUNTIF(非传奇装备!$AT$55:$AT$65, 装备词条列表!$A$2:$A$5062), ROW(装备词条列表!$A$2:$A$5062)-ROW(装备词条列表!$A$2)+1), ROW()-98)), "")</f>
        <v/>
      </c>
      <c r="G112" s="27" t="e">
        <f ca="1">INDEX(非传奇装备!$AV$55:$BA$65,MATCH(E112,非传奇装备!$AT$55:$AT$65,0),COUNTIF(E$99:E112,E112)*2)</f>
        <v>#N/A</v>
      </c>
    </row>
    <row r="113" spans="1:7">
      <c r="A113" s="27" t="str">
        <f t="array" aca="1" ref="A113" ca="1">IFERROR(INDEX(装备词条列表!$A$2:$A$5062, SMALL(IF(COUNTIF(非传奇装备!$AL$55:$AL$65, 装备词条列表!$A$2:$A$5062), ROW(装备词条列表!$A$2:$A$5062)-ROW(装备词条列表!$A$2)+1), ROW()-98)), "")</f>
        <v/>
      </c>
      <c r="B113" s="27" t="str">
        <f t="array" aca="1" ref="B113" ca="1">IFERROR(INDEX(装备词条列表!$D$2:$D$5062, SMALL(IF(COUNTIF(非传奇装备!$AL$55:$AL$65, 装备词条列表!$A$2:$A$5062), ROW(装备词条列表!$A$2:$A$5062)-ROW(装备词条列表!$A$2)+1), ROW()-98)), "")</f>
        <v/>
      </c>
      <c r="C113" s="27" t="e">
        <f ca="1">INDEX(非传奇装备!$AN$55:$AS$65,MATCH(A113,非传奇装备!$AL$55:$AL$65,0),COUNTIF(A$99:A113,A113)*2)</f>
        <v>#N/A</v>
      </c>
      <c r="D113" s="27"/>
      <c r="E113" s="27" t="str">
        <f t="array" aca="1" ref="E113" ca="1">IFERROR(INDEX(装备词条列表!$A$2:$A$5062, SMALL(IF(COUNTIF(非传奇装备!$AT$55:$AT$65, 装备词条列表!$A$2:$A$5062), ROW(装备词条列表!$A$2:$A$5062)-ROW(装备词条列表!$A$2)+1), ROW()-98)), "")</f>
        <v/>
      </c>
      <c r="F113" s="27" t="str">
        <f t="array" aca="1" ref="F113" ca="1">IFERROR(INDEX(装备词条列表!$D$2:$D$5062, SMALL(IF(COUNTIF(非传奇装备!$AT$55:$AT$65, 装备词条列表!$A$2:$A$5062), ROW(装备词条列表!$A$2:$A$5062)-ROW(装备词条列表!$A$2)+1), ROW()-98)), "")</f>
        <v/>
      </c>
      <c r="G113" s="27" t="e">
        <f ca="1">INDEX(非传奇装备!$AV$55:$BA$65,MATCH(E113,非传奇装备!$AT$55:$AT$65,0),COUNTIF(E$99:E113,E113)*2)</f>
        <v>#N/A</v>
      </c>
    </row>
    <row r="114" spans="1:7">
      <c r="A114" s="27" t="str">
        <f t="array" aca="1" ref="A114" ca="1">IFERROR(INDEX(装备词条列表!$A$2:$A$5062, SMALL(IF(COUNTIF(非传奇装备!$AL$55:$AL$65, 装备词条列表!$A$2:$A$5062), ROW(装备词条列表!$A$2:$A$5062)-ROW(装备词条列表!$A$2)+1), ROW()-98)), "")</f>
        <v/>
      </c>
      <c r="B114" s="27" t="str">
        <f t="array" aca="1" ref="B114" ca="1">IFERROR(INDEX(装备词条列表!$D$2:$D$5062, SMALL(IF(COUNTIF(非传奇装备!$AL$55:$AL$65, 装备词条列表!$A$2:$A$5062), ROW(装备词条列表!$A$2:$A$5062)-ROW(装备词条列表!$A$2)+1), ROW()-98)), "")</f>
        <v/>
      </c>
      <c r="C114" s="27" t="e">
        <f ca="1">INDEX(非传奇装备!$AN$55:$AS$65,MATCH(A114,非传奇装备!$AL$55:$AL$65,0),COUNTIF(A$99:A114,A114)*2)</f>
        <v>#N/A</v>
      </c>
      <c r="D114" s="27"/>
      <c r="E114" s="27" t="str">
        <f t="array" aca="1" ref="E114" ca="1">IFERROR(INDEX(装备词条列表!$A$2:$A$5062, SMALL(IF(COUNTIF(非传奇装备!$AT$55:$AT$65, 装备词条列表!$A$2:$A$5062), ROW(装备词条列表!$A$2:$A$5062)-ROW(装备词条列表!$A$2)+1), ROW()-98)), "")</f>
        <v/>
      </c>
      <c r="F114" s="27" t="str">
        <f t="array" aca="1" ref="F114" ca="1">IFERROR(INDEX(装备词条列表!$D$2:$D$5062, SMALL(IF(COUNTIF(非传奇装备!$AT$55:$AT$65, 装备词条列表!$A$2:$A$5062), ROW(装备词条列表!$A$2:$A$5062)-ROW(装备词条列表!$A$2)+1), ROW()-98)), "")</f>
        <v/>
      </c>
      <c r="G114" s="27" t="e">
        <f ca="1">INDEX(非传奇装备!$AV$55:$BA$65,MATCH(E114,非传奇装备!$AT$55:$AT$65,0),COUNTIF(E$99:E114,E114)*2)</f>
        <v>#N/A</v>
      </c>
    </row>
    <row r="115" spans="1:7">
      <c r="A115" s="27" t="str">
        <f t="array" aca="1" ref="A115" ca="1">IFERROR(INDEX(装备词条列表!$A$2:$A$5062, SMALL(IF(COUNTIF(非传奇装备!$AL$55:$AL$65, 装备词条列表!$A$2:$A$5062), ROW(装备词条列表!$A$2:$A$5062)-ROW(装备词条列表!$A$2)+1), ROW()-98)), "")</f>
        <v/>
      </c>
      <c r="B115" s="27" t="str">
        <f t="array" aca="1" ref="B115" ca="1">IFERROR(INDEX(装备词条列表!$D$2:$D$5062, SMALL(IF(COUNTIF(非传奇装备!$AL$55:$AL$65, 装备词条列表!$A$2:$A$5062), ROW(装备词条列表!$A$2:$A$5062)-ROW(装备词条列表!$A$2)+1), ROW()-98)), "")</f>
        <v/>
      </c>
      <c r="C115" s="27" t="e">
        <f ca="1">INDEX(非传奇装备!$AN$55:$AS$65,MATCH(A115,非传奇装备!$AL$55:$AL$65,0),COUNTIF(A$99:A115,A115)*2)</f>
        <v>#N/A</v>
      </c>
      <c r="D115" s="27"/>
      <c r="E115" s="27" t="str">
        <f t="array" aca="1" ref="E115" ca="1">IFERROR(INDEX(装备词条列表!$A$2:$A$5062, SMALL(IF(COUNTIF(非传奇装备!$AT$55:$AT$65, 装备词条列表!$A$2:$A$5062), ROW(装备词条列表!$A$2:$A$5062)-ROW(装备词条列表!$A$2)+1), ROW()-98)), "")</f>
        <v/>
      </c>
      <c r="F115" s="27" t="str">
        <f t="array" aca="1" ref="F115" ca="1">IFERROR(INDEX(装备词条列表!$D$2:$D$5062, SMALL(IF(COUNTIF(非传奇装备!$AT$55:$AT$65, 装备词条列表!$A$2:$A$5062), ROW(装备词条列表!$A$2:$A$5062)-ROW(装备词条列表!$A$2)+1), ROW()-98)), "")</f>
        <v/>
      </c>
      <c r="G115" s="27" t="e">
        <f ca="1">INDEX(非传奇装备!$AV$55:$BA$65,MATCH(E115,非传奇装备!$AT$55:$AT$65,0),COUNTIF(E$99:E115,E115)*2)</f>
        <v>#N/A</v>
      </c>
    </row>
    <row r="116" spans="1:7">
      <c r="A116" s="27" t="str">
        <f t="array" aca="1" ref="A116" ca="1">IFERROR(INDEX(装备词条列表!$A$2:$A$5062, SMALL(IF(COUNTIF(非传奇装备!$AL$55:$AL$65, 装备词条列表!$A$2:$A$5062), ROW(装备词条列表!$A$2:$A$5062)-ROW(装备词条列表!$A$2)+1), ROW()-98)), "")</f>
        <v/>
      </c>
      <c r="B116" s="27" t="str">
        <f t="array" aca="1" ref="B116" ca="1">IFERROR(INDEX(装备词条列表!$D$2:$D$5062, SMALL(IF(COUNTIF(非传奇装备!$AL$55:$AL$65, 装备词条列表!$A$2:$A$5062), ROW(装备词条列表!$A$2:$A$5062)-ROW(装备词条列表!$A$2)+1), ROW()-98)), "")</f>
        <v/>
      </c>
      <c r="C116" s="27" t="e">
        <f ca="1">INDEX(非传奇装备!$AN$55:$AS$65,MATCH(A116,非传奇装备!$AL$55:$AL$65,0),COUNTIF(A$99:A116,A116)*2)</f>
        <v>#N/A</v>
      </c>
      <c r="D116" s="27"/>
      <c r="E116" s="27" t="str">
        <f t="array" aca="1" ref="E116" ca="1">IFERROR(INDEX(装备词条列表!$A$2:$A$5062, SMALL(IF(COUNTIF(非传奇装备!$AT$55:$AT$65, 装备词条列表!$A$2:$A$5062), ROW(装备词条列表!$A$2:$A$5062)-ROW(装备词条列表!$A$2)+1), ROW()-98)), "")</f>
        <v/>
      </c>
      <c r="F116" s="27" t="str">
        <f t="array" aca="1" ref="F116" ca="1">IFERROR(INDEX(装备词条列表!$D$2:$D$5062, SMALL(IF(COUNTIF(非传奇装备!$AT$55:$AT$65, 装备词条列表!$A$2:$A$5062), ROW(装备词条列表!$A$2:$A$5062)-ROW(装备词条列表!$A$2)+1), ROW()-98)), "")</f>
        <v/>
      </c>
      <c r="G116" s="27" t="e">
        <f ca="1">INDEX(非传奇装备!$AV$55:$BA$65,MATCH(E116,非传奇装备!$AT$55:$AT$65,0),COUNTIF(E$99:E116,E116)*2)</f>
        <v>#N/A</v>
      </c>
    </row>
    <row r="117" spans="1:7">
      <c r="A117" s="27" t="str">
        <f t="array" aca="1" ref="A117" ca="1">IFERROR(INDEX(装备词条列表!$A$2:$A$5062, SMALL(IF(COUNTIF(非传奇装备!$AL$55:$AL$65, 装备词条列表!$A$2:$A$5062), ROW(装备词条列表!$A$2:$A$5062)-ROW(装备词条列表!$A$2)+1), ROW()-98)), "")</f>
        <v/>
      </c>
      <c r="B117" s="27" t="str">
        <f t="array" aca="1" ref="B117" ca="1">IFERROR(INDEX(装备词条列表!$D$2:$D$5062, SMALL(IF(COUNTIF(非传奇装备!$AL$55:$AL$65, 装备词条列表!$A$2:$A$5062), ROW(装备词条列表!$A$2:$A$5062)-ROW(装备词条列表!$A$2)+1), ROW()-98)), "")</f>
        <v/>
      </c>
      <c r="C117" s="27" t="e">
        <f ca="1">INDEX(非传奇装备!$AN$55:$AS$65,MATCH(A117,非传奇装备!$AL$55:$AL$65,0),COUNTIF(A$99:A117,A117)*2)</f>
        <v>#N/A</v>
      </c>
      <c r="D117" s="27"/>
      <c r="E117" s="27" t="str">
        <f t="array" aca="1" ref="E117" ca="1">IFERROR(INDEX(装备词条列表!$A$2:$A$5062, SMALL(IF(COUNTIF(非传奇装备!$AT$55:$AT$65, 装备词条列表!$A$2:$A$5062), ROW(装备词条列表!$A$2:$A$5062)-ROW(装备词条列表!$A$2)+1), ROW()-98)), "")</f>
        <v/>
      </c>
      <c r="F117" s="27" t="str">
        <f t="array" aca="1" ref="F117" ca="1">IFERROR(INDEX(装备词条列表!$D$2:$D$5062, SMALL(IF(COUNTIF(非传奇装备!$AT$55:$AT$65, 装备词条列表!$A$2:$A$5062), ROW(装备词条列表!$A$2:$A$5062)-ROW(装备词条列表!$A$2)+1), ROW()-98)), "")</f>
        <v/>
      </c>
      <c r="G117" s="27" t="e">
        <f ca="1">INDEX(非传奇装备!$AV$55:$BA$65,MATCH(E117,非传奇装备!$AT$55:$AT$65,0),COUNTIF(E$99:E117,E117)*2)</f>
        <v>#N/A</v>
      </c>
    </row>
    <row r="118" spans="1:7">
      <c r="A118" s="27" t="str">
        <f t="array" aca="1" ref="A118" ca="1">IFERROR(INDEX(装备词条列表!$A$2:$A$5062, SMALL(IF(COUNTIF(非传奇装备!$AL$55:$AL$65, 装备词条列表!$A$2:$A$5062), ROW(装备词条列表!$A$2:$A$5062)-ROW(装备词条列表!$A$2)+1), ROW()-98)), "")</f>
        <v/>
      </c>
      <c r="B118" s="27" t="str">
        <f t="array" aca="1" ref="B118" ca="1">IFERROR(INDEX(装备词条列表!$D$2:$D$5062, SMALL(IF(COUNTIF(非传奇装备!$AL$55:$AL$65, 装备词条列表!$A$2:$A$5062), ROW(装备词条列表!$A$2:$A$5062)-ROW(装备词条列表!$A$2)+1), ROW()-98)), "")</f>
        <v/>
      </c>
      <c r="C118" s="27" t="e">
        <f ca="1">INDEX(非传奇装备!$AN$55:$AS$65,MATCH(A118,非传奇装备!$AL$55:$AL$65,0),COUNTIF(A$99:A118,A118)*2)</f>
        <v>#N/A</v>
      </c>
      <c r="D118" s="27"/>
      <c r="E118" s="27" t="str">
        <f t="array" aca="1" ref="E118" ca="1">IFERROR(INDEX(装备词条列表!$A$2:$A$5062, SMALL(IF(COUNTIF(非传奇装备!$AT$55:$AT$65, 装备词条列表!$A$2:$A$5062), ROW(装备词条列表!$A$2:$A$5062)-ROW(装备词条列表!$A$2)+1), ROW()-98)), "")</f>
        <v/>
      </c>
      <c r="F118" s="27" t="str">
        <f t="array" aca="1" ref="F118" ca="1">IFERROR(INDEX(装备词条列表!$D$2:$D$5062, SMALL(IF(COUNTIF(非传奇装备!$AT$55:$AT$65, 装备词条列表!$A$2:$A$5062), ROW(装备词条列表!$A$2:$A$5062)-ROW(装备词条列表!$A$2)+1), ROW()-98)), "")</f>
        <v/>
      </c>
      <c r="G118" s="27" t="e">
        <f ca="1">INDEX(非传奇装备!$AV$55:$BA$65,MATCH(E118,非传奇装备!$AT$55:$AT$65,0),COUNTIF(E$99:E118,E118)*2)</f>
        <v>#N/A</v>
      </c>
    </row>
    <row r="119" spans="1:7">
      <c r="A119" s="27" t="str">
        <f t="array" aca="1" ref="A119" ca="1">IFERROR(INDEX(装备词条列表!$A$2:$A$5062, SMALL(IF(COUNTIF(非传奇装备!$AL$55:$AL$65, 装备词条列表!$A$2:$A$5062), ROW(装备词条列表!$A$2:$A$5062)-ROW(装备词条列表!$A$2)+1), ROW()-98)), "")</f>
        <v/>
      </c>
      <c r="B119" s="27" t="str">
        <f t="array" aca="1" ref="B119" ca="1">IFERROR(INDEX(装备词条列表!$D$2:$D$5062, SMALL(IF(COUNTIF(非传奇装备!$AL$55:$AL$65, 装备词条列表!$A$2:$A$5062), ROW(装备词条列表!$A$2:$A$5062)-ROW(装备词条列表!$A$2)+1), ROW()-98)), "")</f>
        <v/>
      </c>
      <c r="C119" s="27" t="e">
        <f ca="1">INDEX(非传奇装备!$AN$55:$AS$65,MATCH(A119,非传奇装备!$AL$55:$AL$65,0),COUNTIF(A$99:A119,A119)*2)</f>
        <v>#N/A</v>
      </c>
      <c r="D119" s="27"/>
      <c r="E119" s="27" t="str">
        <f t="array" aca="1" ref="E119" ca="1">IFERROR(INDEX(装备词条列表!$A$2:$A$5062, SMALL(IF(COUNTIF(非传奇装备!$AT$55:$AT$65, 装备词条列表!$A$2:$A$5062), ROW(装备词条列表!$A$2:$A$5062)-ROW(装备词条列表!$A$2)+1), ROW()-98)), "")</f>
        <v/>
      </c>
      <c r="F119" s="27" t="str">
        <f t="array" aca="1" ref="F119" ca="1">IFERROR(INDEX(装备词条列表!$D$2:$D$5062, SMALL(IF(COUNTIF(非传奇装备!$AT$55:$AT$65, 装备词条列表!$A$2:$A$5062), ROW(装备词条列表!$A$2:$A$5062)-ROW(装备词条列表!$A$2)+1), ROW()-98)), "")</f>
        <v/>
      </c>
      <c r="G119" s="27" t="e">
        <f ca="1">INDEX(非传奇装备!$AV$55:$BA$65,MATCH(E119,非传奇装备!$AT$55:$AT$65,0),COUNTIF(E$99:E119,E119)*2)</f>
        <v>#N/A</v>
      </c>
    </row>
    <row r="120" spans="1:7" ht="14.5" thickBot="1">
      <c r="A120" s="27" t="str">
        <f t="array" aca="1" ref="A120" ca="1">IFERROR(INDEX(装备词条列表!$A$2:$A$5062, SMALL(IF(COUNTIF(非传奇装备!$AL$55:$AL$65, 装备词条列表!$A$2:$A$5062), ROW(装备词条列表!$A$2:$A$5062)-ROW(装备词条列表!$A$2)+1), ROW()-98)), "")</f>
        <v/>
      </c>
      <c r="B120" s="27" t="str">
        <f t="array" aca="1" ref="B120" ca="1">IFERROR(INDEX(装备词条列表!$D$2:$D$5062, SMALL(IF(COUNTIF(非传奇装备!$AL$55:$AL$65, 装备词条列表!$A$2:$A$5062), ROW(装备词条列表!$A$2:$A$5062)-ROW(装备词条列表!$A$2)+1), ROW()-98)), "")</f>
        <v/>
      </c>
      <c r="C120" s="27" t="e">
        <f ca="1">INDEX(非传奇装备!$AN$55:$AS$65,MATCH(A120,非传奇装备!$AL$55:$AL$65,0),COUNTIF(A$99:A120,A120)*2)</f>
        <v>#N/A</v>
      </c>
      <c r="D120" s="84"/>
      <c r="E120" s="27" t="str">
        <f t="array" aca="1" ref="E120" ca="1">IFERROR(INDEX(装备词条列表!$A$2:$A$5062, SMALL(IF(COUNTIF(非传奇装备!$AT$55:$AT$65, 装备词条列表!$A$2:$A$5062), ROW(装备词条列表!$A$2:$A$5062)-ROW(装备词条列表!$A$2)+1), ROW()-98)), "")</f>
        <v/>
      </c>
      <c r="F120" s="27" t="str">
        <f t="array" aca="1" ref="F120" ca="1">IFERROR(INDEX(装备词条列表!$D$2:$D$5062, SMALL(IF(COUNTIF(非传奇装备!$AT$55:$AT$65, 装备词条列表!$A$2:$A$5062), ROW(装备词条列表!$A$2:$A$5062)-ROW(装备词条列表!$A$2)+1), ROW()-98)), "")</f>
        <v/>
      </c>
      <c r="G120" s="27" t="e">
        <f ca="1">INDEX(非传奇装备!$AV$55:$BA$65,MATCH(E120,非传奇装备!$AT$55:$AT$65,0),COUNTIF(E$99:E120,E120)*2)</f>
        <v>#N/A</v>
      </c>
    </row>
  </sheetData>
  <sheetProtection algorithmName="SHA-512" hashValue="EdqBjJlfcSAeImAOCGovLUZgAx5PQLQcYFYjm9u/GQcir2PsmmXtQF5UPgE6L0vX+V8Ls/zXJWHQLUj53oH2UA==" saltValue="MdOMDOeZPFYxHcGq6702Vg==" spinCount="100000" sheet="1" objects="1" scenarios="1"/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79998168889431442"/>
  </sheetPr>
  <dimension ref="A1:BC100"/>
  <sheetViews>
    <sheetView topLeftCell="B1" zoomScaleNormal="100" workbookViewId="0"/>
  </sheetViews>
  <sheetFormatPr defaultRowHeight="14"/>
  <cols>
    <col min="1" max="1" width="7.1796875" hidden="1" customWidth="1"/>
    <col min="2" max="2" width="7" customWidth="1"/>
    <col min="3" max="3" width="22.6328125" customWidth="1"/>
    <col min="4" max="4" width="7" customWidth="1"/>
    <col min="5" max="5" width="7" style="3" customWidth="1"/>
    <col min="6" max="6" width="5.6328125" hidden="1" customWidth="1"/>
    <col min="7" max="7" width="9.1796875" style="3" hidden="1" customWidth="1"/>
    <col min="8" max="8" width="7" style="3" customWidth="1"/>
    <col min="9" max="9" width="22.6328125" style="3" customWidth="1"/>
    <col min="10" max="10" width="7" style="3" customWidth="1"/>
    <col min="11" max="11" width="3.1796875" style="3" customWidth="1"/>
    <col min="12" max="12" width="9.1796875" style="3" hidden="1" customWidth="1"/>
    <col min="13" max="13" width="7" style="3" customWidth="1"/>
    <col min="14" max="14" width="22.6328125" style="3" customWidth="1"/>
    <col min="15" max="15" width="7" style="3" customWidth="1"/>
    <col min="16" max="16" width="3" style="3" customWidth="1"/>
    <col min="17" max="17" width="9.1796875" style="3" hidden="1" customWidth="1"/>
    <col min="18" max="18" width="7" style="3" customWidth="1"/>
    <col min="19" max="19" width="30.90625" style="3" customWidth="1"/>
    <col min="20" max="20" width="7" style="3" customWidth="1"/>
    <col min="21" max="26" width="8.7265625" style="3"/>
    <col min="27" max="31" width="0" style="3" hidden="1" customWidth="1"/>
    <col min="32" max="35" width="0" hidden="1" customWidth="1"/>
    <col min="36" max="37" width="8.7265625" hidden="1" customWidth="1"/>
    <col min="38" max="38" width="11" hidden="1" customWidth="1"/>
    <col min="39" max="39" width="9.08984375" hidden="1" customWidth="1"/>
    <col min="40" max="40" width="6.6328125" hidden="1" customWidth="1"/>
    <col min="41" max="42" width="8.7265625" style="3" hidden="1" customWidth="1"/>
    <col min="43" max="43" width="11" style="3" hidden="1" customWidth="1"/>
    <col min="44" max="44" width="8.7265625" style="3" hidden="1" customWidth="1"/>
    <col min="45" max="45" width="5.81640625" hidden="1" customWidth="1"/>
    <col min="46" max="47" width="8.7265625" style="3" hidden="1" customWidth="1"/>
    <col min="48" max="48" width="11" style="3" hidden="1" customWidth="1"/>
    <col min="49" max="49" width="8.7265625" style="3" hidden="1" customWidth="1"/>
    <col min="50" max="79" width="0" hidden="1" customWidth="1"/>
  </cols>
  <sheetData>
    <row r="1" spans="1:55">
      <c r="C1" t="s">
        <v>1402</v>
      </c>
      <c r="I1" t="s">
        <v>1696</v>
      </c>
      <c r="N1" s="3" t="s">
        <v>1707</v>
      </c>
      <c r="S1" s="3" t="s">
        <v>1727</v>
      </c>
      <c r="AJ1" t="s">
        <v>1403</v>
      </c>
      <c r="AK1" s="47" t="str">
        <f>天赋加点!BE5&amp;天赋加点!BE8&amp;天赋加点!BE11&amp;天赋加点!BE14&amp;天赋加点!BE17</f>
        <v>000000006170622062706310636000000000000061406180623062806320637000000000613061506190624062906330000000000000000061606200625063006340638000000000000000006210626000006350639000000000</v>
      </c>
      <c r="AO1" s="3" t="s">
        <v>1723</v>
      </c>
      <c r="AP1" s="47" t="str">
        <f>天赋加点!BE24&amp;天赋加点!BE27&amp;天赋加点!BE30&amp;天赋加点!BE33&amp;天赋加点!BE36</f>
        <v>683068606910696070107060711071507200000068706920697070207070000071607210684068806930698070307080712071700000000068906940699070407090713071807220685069006950700070507100714071907230</v>
      </c>
      <c r="AT1" s="3" t="s">
        <v>1724</v>
      </c>
      <c r="AU1" s="47" t="str">
        <f>天赋加点!BE43&amp;天赋加点!BE46&amp;天赋加点!BE49&amp;天赋加点!BE52&amp;天赋加点!BE55</f>
        <v>111011401190124012901340139014401490000011501200125013001350140014501500112011601210126013101360141014601510000011701220127013201370142014701520113011801230128013301380143014801530</v>
      </c>
    </row>
    <row r="2" spans="1:55" ht="14.5" thickBot="1">
      <c r="A2" t="s">
        <v>1394</v>
      </c>
      <c r="B2" s="3" t="s">
        <v>1395</v>
      </c>
      <c r="C2" s="3" t="s">
        <v>1408</v>
      </c>
      <c r="D2" t="s">
        <v>1729</v>
      </c>
      <c r="G2" s="3" t="s">
        <v>1394</v>
      </c>
      <c r="H2" s="3" t="s">
        <v>1395</v>
      </c>
      <c r="I2" s="3" t="s">
        <v>1408</v>
      </c>
      <c r="J2" s="3" t="s">
        <v>1728</v>
      </c>
      <c r="L2" s="3" t="s">
        <v>1394</v>
      </c>
      <c r="M2" s="3" t="s">
        <v>1725</v>
      </c>
      <c r="N2" s="3" t="s">
        <v>1408</v>
      </c>
      <c r="O2" s="3" t="s">
        <v>1728</v>
      </c>
      <c r="Q2" s="27" t="s">
        <v>1394</v>
      </c>
      <c r="R2" s="27" t="s">
        <v>1726</v>
      </c>
      <c r="S2" s="27" t="s">
        <v>1719</v>
      </c>
      <c r="T2" s="27" t="s">
        <v>1730</v>
      </c>
      <c r="AJ2" s="25" t="s">
        <v>1404</v>
      </c>
      <c r="AK2" s="25" t="s">
        <v>1407</v>
      </c>
      <c r="AL2" s="25" t="s">
        <v>1405</v>
      </c>
      <c r="AM2" s="25" t="s">
        <v>1406</v>
      </c>
      <c r="AN2" s="25" t="s">
        <v>4889</v>
      </c>
      <c r="AO2" s="25" t="s">
        <v>1404</v>
      </c>
      <c r="AP2" s="25" t="s">
        <v>1407</v>
      </c>
      <c r="AQ2" s="25" t="s">
        <v>1405</v>
      </c>
      <c r="AR2" s="25" t="s">
        <v>1406</v>
      </c>
      <c r="AS2" s="25" t="s">
        <v>4889</v>
      </c>
      <c r="AT2" s="25" t="s">
        <v>1404</v>
      </c>
      <c r="AU2" s="25" t="s">
        <v>1407</v>
      </c>
      <c r="AV2" s="25" t="s">
        <v>1405</v>
      </c>
      <c r="AW2" s="25" t="s">
        <v>1406</v>
      </c>
      <c r="AX2" s="25" t="s">
        <v>4889</v>
      </c>
      <c r="BC2" s="25" t="s">
        <v>4889</v>
      </c>
    </row>
    <row r="3" spans="1:55">
      <c r="A3" s="5" t="str">
        <f t="array" ref="A3">IFERROR(INDEX(天赋词条列表!$A$2:$A$1504, SMALL(IF(COUNTIF(AL$3:AL$47, 天赋词条列表!$A$2:$A$1504), ROW(天赋词条列表!$A$2:$A$1504)-ROW(天赋词条列表!$A$2)+1), ROW()-2)), "")</f>
        <v/>
      </c>
      <c r="B3" s="5" t="str">
        <f t="shared" ref="B3:B34" si="0">IFERROR(VLOOKUP(A3,AL:AM,2,FALSE),"")</f>
        <v/>
      </c>
      <c r="C3" s="30" t="str">
        <f t="array" ref="C3">IFERROR(INDEX(天赋词条列表!$D$2:$D$1504, SMALL(IF(COUNTIF(AL$3:AL$47, 天赋词条列表!$A$2:$A$1504), ROW(天赋词条列表!$A$2:$A$1504)-ROW(天赋词条列表!$A$2)+1), ROW()-2)), "")</f>
        <v/>
      </c>
      <c r="D3" s="31" t="str">
        <f t="array" ref="D3">IFERROR(
         (AN3=0)*INDEX(天赋词条列表!$E$2:$E$1504, SMALL(IF(COUNTIF(AL$3:AL$47, 天赋词条列表!$A$2:$A$1504), ROW(天赋词条列表!$A$2:$A$1504)-ROW(天赋词条列表!$A$2)+1), ROW()-2))*B3+
         (AN3=1)*((1+INDEX(天赋词条列表!$E$2:$E$1504, SMALL(IF(COUNTIF(AL$3:AL$47, 天赋词条列表!$A$2:$A$1504), ROW(天赋词条列表!$A$2:$A$1504)-ROW(天赋词条列表!$A$2)+1), ROW()-2)))^B3-1),
          "")</f>
        <v/>
      </c>
      <c r="E3" s="27"/>
      <c r="G3" s="5" t="str">
        <f t="array" ref="G3">IFERROR(INDEX(天赋词条列表!$A$2:$A$1504, SMALL(IF(COUNTIF(AQ$3:AQ$47, 天赋词条列表!$A$2:$A$1504), ROW(天赋词条列表!$A$2:$A$1504)-ROW(天赋词条列表!$A$2)+1), ROW()-2)), "")</f>
        <v/>
      </c>
      <c r="H3" s="5" t="str">
        <f>IFERROR(VLOOKUP(G3,AQ:AR,2,FALSE),"")</f>
        <v/>
      </c>
      <c r="I3" s="30" t="str">
        <f t="array" ref="I3">IFERROR(INDEX(天赋词条列表!$D$2:$D$1504, SMALL(IF(COUNTIF(AQ$3:AQ$47, 天赋词条列表!$A$2:$A$1504), ROW(天赋词条列表!$A$2:$A$1504)-ROW(天赋词条列表!$A$2)+1), ROW()-2)), "")</f>
        <v/>
      </c>
      <c r="J3" s="31" t="str">
        <f t="array" ref="J3">IFERROR(
        (AS3=0)*INDEX(天赋词条列表!$E$2:$E$1504, SMALL(IF(COUNTIF(AQ$3:AQ$47, 天赋词条列表!$A$2:$A$1504), ROW(天赋词条列表!$A$2:$A$1504)-ROW(天赋词条列表!$A$2)+1), ROW()-2))*H3+
        (AS3=1)*((1+INDEX(天赋词条列表!$E$2:$E$1504, SMALL(IF(COUNTIF(AQ$3:AQ$47, 天赋词条列表!$A$2:$A$1504), ROW(天赋词条列表!$A$2:$A$1504)-ROW(天赋词条列表!$A$2)+1), ROW()-2)))^H3-1),
          "")</f>
        <v/>
      </c>
      <c r="L3" s="5" t="str">
        <f t="array" ref="L3">IFERROR(INDEX(天赋词条列表!$A$2:$A$1504, SMALL(IF(COUNTIF(AV$3:AV$47, 天赋词条列表!$A$2:$A$1504), ROW(天赋词条列表!$A$2:$A$1504)-ROW(天赋词条列表!$A$2)+1), ROW()-2)), "")</f>
        <v/>
      </c>
      <c r="M3" s="5" t="str">
        <f>IFERROR(VLOOKUP(L3,AV:AW,2,FALSE),"")</f>
        <v/>
      </c>
      <c r="N3" s="30" t="str">
        <f t="array" ref="N3">IFERROR(INDEX(天赋词条列表!$D$2:$D$1504, SMALL(IF(COUNTIF(AV$3:AV$47, 天赋词条列表!$A$2:$A$1504), ROW(天赋词条列表!$A$2:$A$1504)-ROW(天赋词条列表!$A$2)+1), ROW()-2)), "")</f>
        <v/>
      </c>
      <c r="O3" s="52" t="str">
        <f t="array" ref="O3">IFERROR(
         (AX3=0)*INDEX(天赋词条列表!$E$2:$E$1504, SMALL(IF(COUNTIF(AV$3:AV$47, 天赋词条列表!$A$2:$A$1504), ROW(天赋词条列表!$A$2:$A$1504)-ROW(天赋词条列表!$A$2)+1), ROW()-2))*M3+
         (AX3=1)*((1+INDEX(天赋词条列表!$E$2:$E$1504, SMALL(IF(COUNTIF(AV$3:AV$47, 天赋词条列表!$A$2:$A$1504), ROW(天赋词条列表!$A$2:$A$1504)-ROW(天赋词条列表!$A$2)+1), ROW()-2)))^M3-1),
        "")</f>
        <v/>
      </c>
      <c r="Q3" s="220" t="str">
        <f t="array" ref="Q3">IFERROR(INDEX(天赋词条列表!$A$2:$A$1504, SMALL(IF(COUNTIF('追忆，石板，魂烛'!L$2:L$71, 天赋词条列表!$A$2:$A$1504), ROW(天赋词条列表!$A$2:$A$1504)-ROW(天赋词条列表!$A$2)+1), ROW()-2)), "")</f>
        <v/>
      </c>
      <c r="R3" s="202" t="str">
        <f>IF(Q3&lt;&gt;"",COUNTIF('追忆，石板，魂烛'!$L$2:$L$71,Q3),"")</f>
        <v/>
      </c>
      <c r="S3" s="202" t="str">
        <f t="array" ref="S3">IFERROR(INDEX(天赋词条列表!$D$2:$D$1504, SMALL(IF(COUNTIF('追忆，石板，魂烛'!$L$2:$L$71, 天赋词条列表!$A$2:$A$1504), ROW(天赋词条列表!$A$2:$A$1504)-ROW(天赋词条列表!$A$2)+1), ROW()-2)), "")</f>
        <v/>
      </c>
      <c r="T3" s="203" t="str">
        <f t="array" ref="T3">IFERROR(
        (BC3=0)*INDEX(天赋词条列表!$E$2:$E$1504, SMALL(IF(COUNTIF('追忆，石板，魂烛'!$L$2:$L$71, 天赋词条列表!$A$2:$A$1504), ROW(天赋词条列表!$A$2:$A$1504)-ROW(天赋词条列表!$A$2)+1), ROW()-2))*R3+
        (BC3=1)*((1+INDEX(天赋词条列表!$E$2:$E$1504, SMALL(IF(COUNTIF('追忆，石板，魂烛'!$L$2:$L$71, 天赋词条列表!$A$2:$A$1504), ROW(天赋词条列表!$A$2:$A$1504)-ROW(天赋词条列表!$A$2)+1), ROW()-2)))^R3-1),
          "")</f>
        <v/>
      </c>
      <c r="AJ3" s="25" t="str">
        <f t="shared" ref="AJ3:AJ47" si="1">MID(AK$1,(ROW()-3)*4+1,4)</f>
        <v>0000</v>
      </c>
      <c r="AK3" s="25" t="str">
        <f>IF(OR(LEFT(AJ3,3)="000",RIGHT(AJ3,1)="0"), "", ROW()-3)</f>
        <v/>
      </c>
      <c r="AL3" s="25" t="str">
        <f t="shared" ref="AL3:AL47" si="2">IFERROR(VALUE(MID(AK$1,AK3*4+1,3)),"")</f>
        <v/>
      </c>
      <c r="AM3" s="25" t="str">
        <f>IFERROR(VALUE(MID(AK$1,AK3*4+4,1)),"")</f>
        <v/>
      </c>
      <c r="AN3">
        <f>IFERROR(INDEX(词条统合定义列表!$E$2:$E$1000,MATCH(第一天赋板[[#This Row],[天赋词条]],词条统合定义列表!$B$2:$B$1000,0)),0)</f>
        <v>0</v>
      </c>
      <c r="AO3" s="25" t="str">
        <f t="shared" ref="AO3:AO47" si="3">MID(AP$1,(ROW()-3)*4+1,4)</f>
        <v>6830</v>
      </c>
      <c r="AP3" s="25" t="str">
        <f>IF(OR(LEFT(AO3,3)="000",RIGHT(AO3,1)="0"), "", ROW()-3)</f>
        <v/>
      </c>
      <c r="AQ3" s="25" t="str">
        <f t="shared" ref="AQ3:AQ47" si="4">IFERROR(VALUE(MID(AP$1,AP3*4+1,3)),"")</f>
        <v/>
      </c>
      <c r="AR3" s="25" t="str">
        <f>IFERROR(VALUE(MID(AP$1,AP3*4+4,1)),"")</f>
        <v/>
      </c>
      <c r="AS3" s="3">
        <f>IFERROR(INDEX(词条统合定义列表!$E$2:$E$1000,MATCH(第二天赋板[[#This Row],[天赋词条]],词条统合定义列表!$B$2:$B$1000,0)),0)</f>
        <v>0</v>
      </c>
      <c r="AT3" s="25" t="str">
        <f t="shared" ref="AT3:AT47" si="5">MID(AU$1,(ROW()-3)*4+1,4)</f>
        <v>1110</v>
      </c>
      <c r="AU3" s="25" t="str">
        <f>IF(OR(LEFT(AT3,3)="000",RIGHT(AT3,1)="0"), "", ROW()-3)</f>
        <v/>
      </c>
      <c r="AV3" s="25" t="str">
        <f t="shared" ref="AV3:AV47" si="6">IFERROR(VALUE(MID(AU$1,AU3*4+1,3)),"")</f>
        <v/>
      </c>
      <c r="AW3" s="25" t="str">
        <f>IFERROR(VALUE(MID(AU$1,AU3*4+4,1)),"")</f>
        <v/>
      </c>
      <c r="AX3" s="3">
        <f>IFERROR(INDEX(词条统合定义列表!$E$2:$E$1000,MATCH(第三天赋板[[#This Row],[天赋词条]],词条统合定义列表!$B$2:$B$1000,0)),0)</f>
        <v>0</v>
      </c>
      <c r="BC3" s="3">
        <f>IFERROR(INDEX(词条统合定义列表!$E$2:$E$1000,MATCH(神格石板[[#This Row],[天赋词条]],词条统合定义列表!$B$2:$B$1000,0)),0)</f>
        <v>0</v>
      </c>
    </row>
    <row r="4" spans="1:55">
      <c r="A4" s="1" t="str">
        <f t="array" ref="A4">IFERROR(INDEX(天赋词条列表!$A$2:$A$1504, SMALL(IF(COUNTIF(AL$3:AL$47, 天赋词条列表!$A$2:$A$1504), ROW(天赋词条列表!$A$2:$A$1504)-ROW(天赋词条列表!$A$2)+1), ROW()-2)), "")</f>
        <v/>
      </c>
      <c r="B4" s="1" t="str">
        <f t="shared" si="0"/>
        <v/>
      </c>
      <c r="C4" s="27" t="str">
        <f t="array" ref="C4">IFERROR(INDEX(天赋词条列表!$D$2:$D$1504, SMALL(IF(COUNTIF(AL$3:AL$47, 天赋词条列表!$A$2:$A$1504), ROW(天赋词条列表!$A$2:$A$1504)-ROW(天赋词条列表!$A$2)+1), ROW()-2)), "")</f>
        <v/>
      </c>
      <c r="D4" s="32" t="str">
        <f t="array" ref="D4">IFERROR(
         (AN4=0)*INDEX(天赋词条列表!$E$2:$E$1504, SMALL(IF(COUNTIF(AL$3:AL$47, 天赋词条列表!$A$2:$A$1504), ROW(天赋词条列表!$A$2:$A$1504)-ROW(天赋词条列表!$A$2)+1), ROW()-2))*B4+
         (AN4=1)*((1+INDEX(天赋词条列表!$E$2:$E$1504, SMALL(IF(COUNTIF(AL$3:AL$47, 天赋词条列表!$A$2:$A$1504), ROW(天赋词条列表!$A$2:$A$1504)-ROW(天赋词条列表!$A$2)+1), ROW()-2)))^B4-1),
          "")</f>
        <v/>
      </c>
      <c r="E4" s="27"/>
      <c r="G4" s="1" t="str">
        <f t="array" ref="G4">IFERROR(INDEX(天赋词条列表!$A$2:$A$1504, SMALL(IF(COUNTIF(AQ$3:AQ$47, 天赋词条列表!$A$2:$A$1504), ROW(天赋词条列表!$A$2:$A$1504)-ROW(天赋词条列表!$A$2)+1), ROW()-2)), "")</f>
        <v/>
      </c>
      <c r="H4" s="1" t="str">
        <f t="shared" ref="H4:H67" si="7">IFERROR(VLOOKUP(G4,AQ:AR,2,FALSE),"")</f>
        <v/>
      </c>
      <c r="I4" s="27" t="str">
        <f t="array" ref="I4">IFERROR(INDEX(天赋词条列表!$D$2:$D$1504, SMALL(IF(COUNTIF(AQ$3:AQ$47, 天赋词条列表!$A$2:$A$1504), ROW(天赋词条列表!$A$2:$A$1504)-ROW(天赋词条列表!$A$2)+1), ROW()-2)), "")</f>
        <v/>
      </c>
      <c r="J4" s="32" t="str">
        <f t="array" ref="J4">IFERROR(
        (AS4=0)*INDEX(天赋词条列表!$E$2:$E$1504, SMALL(IF(COUNTIF(AQ$3:AQ$47, 天赋词条列表!$A$2:$A$1504), ROW(天赋词条列表!$A$2:$A$1504)-ROW(天赋词条列表!$A$2)+1), ROW()-2))*H4+
        (AS4=1)*((1+INDEX(天赋词条列表!$E$2:$E$1504, SMALL(IF(COUNTIF(AQ$3:AQ$47, 天赋词条列表!$A$2:$A$1504), ROW(天赋词条列表!$A$2:$A$1504)-ROW(天赋词条列表!$A$2)+1), ROW()-2)))^H4-1),
          "")</f>
        <v/>
      </c>
      <c r="L4" s="1" t="str">
        <f t="array" ref="L4">IFERROR(INDEX(天赋词条列表!$A$2:$A$1504, SMALL(IF(COUNTIF(AV$3:AV$47, 天赋词条列表!$A$2:$A$1504), ROW(天赋词条列表!$A$2:$A$1504)-ROW(天赋词条列表!$A$2)+1), ROW()-2)), "")</f>
        <v/>
      </c>
      <c r="M4" s="1" t="str">
        <f t="shared" ref="M4:M67" si="8">IFERROR(VLOOKUP(L4,AV:AW,2,FALSE),"")</f>
        <v/>
      </c>
      <c r="N4" s="27" t="str">
        <f t="array" ref="N4">IFERROR(INDEX(天赋词条列表!$D$2:$D$1504, SMALL(IF(COUNTIF(AV$3:AV$47, 天赋词条列表!$A$2:$A$1504), ROW(天赋词条列表!$A$2:$A$1504)-ROW(天赋词条列表!$A$2)+1), ROW()-2)), "")</f>
        <v/>
      </c>
      <c r="O4" s="223" t="str">
        <f t="array" ref="O4">IFERROR(
         (AX4=0)*INDEX(天赋词条列表!$E$2:$E$1504, SMALL(IF(COUNTIF(AV$3:AV$47, 天赋词条列表!$A$2:$A$1504), ROW(天赋词条列表!$A$2:$A$1504)-ROW(天赋词条列表!$A$2)+1), ROW()-2))*M4+
         (AX4=1)*((1+INDEX(天赋词条列表!$E$2:$E$1504, SMALL(IF(COUNTIF(AV$3:AV$47, 天赋词条列表!$A$2:$A$1504), ROW(天赋词条列表!$A$2:$A$1504)-ROW(天赋词条列表!$A$2)+1), ROW()-2)))^M4-1),
        "")</f>
        <v/>
      </c>
      <c r="Q4" s="221" t="str">
        <f t="array" ref="Q4">IFERROR(INDEX(天赋词条列表!$A$2:$A$1504, SMALL(IF(COUNTIF('追忆，石板，魂烛'!L$2:L$71, 天赋词条列表!$A$2:$A$1504), ROW(天赋词条列表!$A$2:$A$1504)-ROW(天赋词条列表!$A$2)+1), ROW()-2)), "")</f>
        <v/>
      </c>
      <c r="R4" s="27" t="str">
        <f>IF(Q4&lt;&gt;"",COUNTIF('追忆，石板，魂烛'!$L$2:$L$71,Q4),"")</f>
        <v/>
      </c>
      <c r="S4" s="27" t="str">
        <f t="array" ref="S4">IFERROR(INDEX(天赋词条列表!$D$2:$D$1504, SMALL(IF(COUNTIF('追忆，石板，魂烛'!$L$2:$L$71, 天赋词条列表!$A$2:$A$1504), ROW(天赋词条列表!$A$2:$A$1504)-ROW(天赋词条列表!$A$2)+1), ROW()-2)), "")</f>
        <v/>
      </c>
      <c r="T4" s="206" t="str">
        <f t="array" ref="T4">IFERROR(
        (BC4=0)*INDEX(天赋词条列表!$E$2:$E$1504, SMALL(IF(COUNTIF('追忆，石板，魂烛'!$L$2:$L$71, 天赋词条列表!$A$2:$A$1504), ROW(天赋词条列表!$A$2:$A$1504)-ROW(天赋词条列表!$A$2)+1), ROW()-2))*R4+
        (BC4=1)*((1+INDEX(天赋词条列表!$E$2:$E$1504, SMALL(IF(COUNTIF('追忆，石板，魂烛'!$L$2:$L$71, 天赋词条列表!$A$2:$A$1504), ROW(天赋词条列表!$A$2:$A$1504)-ROW(天赋词条列表!$A$2)+1), ROW()-2)))^R4-1),
          "")</f>
        <v/>
      </c>
      <c r="AJ4" s="25" t="str">
        <f t="shared" si="1"/>
        <v>0000</v>
      </c>
      <c r="AK4" s="25" t="str">
        <f t="shared" ref="AK4:AK47" si="9">IF(OR(LEFT(AJ4,3)="000",RIGHT(AJ4,1)="0"), "", ROW()-3)</f>
        <v/>
      </c>
      <c r="AL4" s="25" t="str">
        <f t="shared" si="2"/>
        <v/>
      </c>
      <c r="AM4" s="25" t="str">
        <f t="shared" ref="AM4:AM47" si="10">IFERROR(VALUE(MID(AK$1,AK4*4+4,1)),"")</f>
        <v/>
      </c>
      <c r="AN4" s="3">
        <f>IFERROR(INDEX(词条统合定义列表!$E$2:$E$1000,MATCH(第一天赋板[[#This Row],[天赋词条]],词条统合定义列表!$B$2:$B$1000,0)),0)</f>
        <v>0</v>
      </c>
      <c r="AO4" s="25" t="str">
        <f t="shared" si="3"/>
        <v>6860</v>
      </c>
      <c r="AP4" s="25" t="str">
        <f t="shared" ref="AP4:AP47" si="11">IF(OR(LEFT(AO4,3)="000",RIGHT(AO4,1)="0"), "", ROW()-3)</f>
        <v/>
      </c>
      <c r="AQ4" s="25" t="str">
        <f t="shared" si="4"/>
        <v/>
      </c>
      <c r="AR4" s="25" t="str">
        <f t="shared" ref="AR4:AR47" si="12">IFERROR(VALUE(MID(AP$1,AP4*4+4,1)),"")</f>
        <v/>
      </c>
      <c r="AS4" s="3">
        <f>IFERROR(INDEX(词条统合定义列表!$E$2:$E$1000,MATCH(第二天赋板[[#This Row],[天赋词条]],词条统合定义列表!$B$2:$B$1000,0)),0)</f>
        <v>0</v>
      </c>
      <c r="AT4" s="25" t="str">
        <f t="shared" si="5"/>
        <v>1140</v>
      </c>
      <c r="AU4" s="25" t="str">
        <f t="shared" ref="AU4:AU47" si="13">IF(OR(LEFT(AT4,3)="000",RIGHT(AT4,1)="0"), "", ROW()-3)</f>
        <v/>
      </c>
      <c r="AV4" s="25" t="str">
        <f t="shared" si="6"/>
        <v/>
      </c>
      <c r="AW4" s="25" t="str">
        <f t="shared" ref="AW4:AW47" si="14">IFERROR(VALUE(MID(AU$1,AU4*4+4,1)),"")</f>
        <v/>
      </c>
      <c r="AX4" s="3">
        <f>IFERROR(INDEX(词条统合定义列表!$E$2:$E$1000,MATCH(第三天赋板[[#This Row],[天赋词条]],词条统合定义列表!$B$2:$B$1000,0)),0)</f>
        <v>0</v>
      </c>
      <c r="BC4" s="3">
        <f>IFERROR(INDEX(词条统合定义列表!$E$2:$E$1000,MATCH(神格石板[[#This Row],[天赋词条]],词条统合定义列表!$B$2:$B$1000,0)),0)</f>
        <v>0</v>
      </c>
    </row>
    <row r="5" spans="1:55">
      <c r="A5" s="1" t="str">
        <f t="array" ref="A5">IFERROR(INDEX(天赋词条列表!$A$2:$A$1504, SMALL(IF(COUNTIF(AL$3:AL$47, 天赋词条列表!$A$2:$A$1504), ROW(天赋词条列表!$A$2:$A$1504)-ROW(天赋词条列表!$A$2)+1), ROW()-2)), "")</f>
        <v/>
      </c>
      <c r="B5" s="1" t="str">
        <f t="shared" si="0"/>
        <v/>
      </c>
      <c r="C5" s="27" t="str">
        <f t="array" ref="C5">IFERROR(INDEX(天赋词条列表!$D$2:$D$1504, SMALL(IF(COUNTIF(AL$3:AL$47, 天赋词条列表!$A$2:$A$1504), ROW(天赋词条列表!$A$2:$A$1504)-ROW(天赋词条列表!$A$2)+1), ROW()-2)), "")</f>
        <v/>
      </c>
      <c r="D5" s="32" t="str">
        <f t="array" ref="D5">IFERROR(
         (AN5=0)*INDEX(天赋词条列表!$E$2:$E$1504, SMALL(IF(COUNTIF(AL$3:AL$47, 天赋词条列表!$A$2:$A$1504), ROW(天赋词条列表!$A$2:$A$1504)-ROW(天赋词条列表!$A$2)+1), ROW()-2))*B5+
         (AN5=1)*((1+INDEX(天赋词条列表!$E$2:$E$1504, SMALL(IF(COUNTIF(AL$3:AL$47, 天赋词条列表!$A$2:$A$1504), ROW(天赋词条列表!$A$2:$A$1504)-ROW(天赋词条列表!$A$2)+1), ROW()-2)))^B5-1),
          "")</f>
        <v/>
      </c>
      <c r="E5" s="27"/>
      <c r="G5" s="1" t="str">
        <f t="array" ref="G5">IFERROR(INDEX(天赋词条列表!$A$2:$A$1504, SMALL(IF(COUNTIF(AQ$3:AQ$47, 天赋词条列表!$A$2:$A$1504), ROW(天赋词条列表!$A$2:$A$1504)-ROW(天赋词条列表!$A$2)+1), ROW()-2)), "")</f>
        <v/>
      </c>
      <c r="H5" s="1" t="str">
        <f t="shared" si="7"/>
        <v/>
      </c>
      <c r="I5" s="27" t="str">
        <f t="array" ref="I5">IFERROR(INDEX(天赋词条列表!$D$2:$D$1504, SMALL(IF(COUNTIF(AQ$3:AQ$47, 天赋词条列表!$A$2:$A$1504), ROW(天赋词条列表!$A$2:$A$1504)-ROW(天赋词条列表!$A$2)+1), ROW()-2)), "")</f>
        <v/>
      </c>
      <c r="J5" s="32" t="str">
        <f t="array" ref="J5">IFERROR(
        (AS5=0)*INDEX(天赋词条列表!$E$2:$E$1504, SMALL(IF(COUNTIF(AQ$3:AQ$47, 天赋词条列表!$A$2:$A$1504), ROW(天赋词条列表!$A$2:$A$1504)-ROW(天赋词条列表!$A$2)+1), ROW()-2))*H5+
        (AS5=1)*((1+INDEX(天赋词条列表!$E$2:$E$1504, SMALL(IF(COUNTIF(AQ$3:AQ$47, 天赋词条列表!$A$2:$A$1504), ROW(天赋词条列表!$A$2:$A$1504)-ROW(天赋词条列表!$A$2)+1), ROW()-2)))^H5-1),
          "")</f>
        <v/>
      </c>
      <c r="L5" s="1" t="str">
        <f t="array" ref="L5">IFERROR(INDEX(天赋词条列表!$A$2:$A$1504, SMALL(IF(COUNTIF(AV$3:AV$47, 天赋词条列表!$A$2:$A$1504), ROW(天赋词条列表!$A$2:$A$1504)-ROW(天赋词条列表!$A$2)+1), ROW()-2)), "")</f>
        <v/>
      </c>
      <c r="M5" s="1" t="str">
        <f t="shared" si="8"/>
        <v/>
      </c>
      <c r="N5" s="27" t="str">
        <f t="array" ref="N5">IFERROR(INDEX(天赋词条列表!$D$2:$D$1504, SMALL(IF(COUNTIF(AV$3:AV$47, 天赋词条列表!$A$2:$A$1504), ROW(天赋词条列表!$A$2:$A$1504)-ROW(天赋词条列表!$A$2)+1), ROW()-2)), "")</f>
        <v/>
      </c>
      <c r="O5" s="223" t="str">
        <f t="array" ref="O5">IFERROR(
         (AX5=0)*INDEX(天赋词条列表!$E$2:$E$1504, SMALL(IF(COUNTIF(AV$3:AV$47, 天赋词条列表!$A$2:$A$1504), ROW(天赋词条列表!$A$2:$A$1504)-ROW(天赋词条列表!$A$2)+1), ROW()-2))*M5+
         (AX5=1)*((1+INDEX(天赋词条列表!$E$2:$E$1504, SMALL(IF(COUNTIF(AV$3:AV$47, 天赋词条列表!$A$2:$A$1504), ROW(天赋词条列表!$A$2:$A$1504)-ROW(天赋词条列表!$A$2)+1), ROW()-2)))^M5-1),
        "")</f>
        <v/>
      </c>
      <c r="Q5" s="221" t="str">
        <f t="array" ref="Q5">IFERROR(INDEX(天赋词条列表!$A$2:$A$1504, SMALL(IF(COUNTIF('追忆，石板，魂烛'!L$2:L$71, 天赋词条列表!$A$2:$A$1504), ROW(天赋词条列表!$A$2:$A$1504)-ROW(天赋词条列表!$A$2)+1), ROW()-2)), "")</f>
        <v/>
      </c>
      <c r="R5" s="27" t="str">
        <f>IF(Q5&lt;&gt;"",COUNTIF('追忆，石板，魂烛'!$L$2:$L$71,Q5),"")</f>
        <v/>
      </c>
      <c r="S5" s="27" t="str">
        <f t="array" ref="S5">IFERROR(INDEX(天赋词条列表!$D$2:$D$1504, SMALL(IF(COUNTIF('追忆，石板，魂烛'!$L$2:$L$71, 天赋词条列表!$A$2:$A$1504), ROW(天赋词条列表!$A$2:$A$1504)-ROW(天赋词条列表!$A$2)+1), ROW()-2)), "")</f>
        <v/>
      </c>
      <c r="T5" s="206" t="str">
        <f t="array" ref="T5">IFERROR(
        (BC5=0)*INDEX(天赋词条列表!$E$2:$E$1504, SMALL(IF(COUNTIF('追忆，石板，魂烛'!$L$2:$L$71, 天赋词条列表!$A$2:$A$1504), ROW(天赋词条列表!$A$2:$A$1504)-ROW(天赋词条列表!$A$2)+1), ROW()-2))*R5+
        (BC5=1)*((1+INDEX(天赋词条列表!$E$2:$E$1504, SMALL(IF(COUNTIF('追忆，石板，魂烛'!$L$2:$L$71, 天赋词条列表!$A$2:$A$1504), ROW(天赋词条列表!$A$2:$A$1504)-ROW(天赋词条列表!$A$2)+1), ROW()-2)))^R5-1),
          "")</f>
        <v/>
      </c>
      <c r="AJ5" s="25" t="str">
        <f t="shared" si="1"/>
        <v>6170</v>
      </c>
      <c r="AK5" s="25" t="str">
        <f t="shared" si="9"/>
        <v/>
      </c>
      <c r="AL5" s="25" t="str">
        <f t="shared" si="2"/>
        <v/>
      </c>
      <c r="AM5" s="25" t="str">
        <f t="shared" si="10"/>
        <v/>
      </c>
      <c r="AN5" s="3">
        <f>IFERROR(INDEX(词条统合定义列表!$E$2:$E$1000,MATCH(第一天赋板[[#This Row],[天赋词条]],词条统合定义列表!$B$2:$B$1000,0)),0)</f>
        <v>0</v>
      </c>
      <c r="AO5" s="25" t="str">
        <f t="shared" si="3"/>
        <v>6910</v>
      </c>
      <c r="AP5" s="25" t="str">
        <f t="shared" si="11"/>
        <v/>
      </c>
      <c r="AQ5" s="25" t="str">
        <f t="shared" si="4"/>
        <v/>
      </c>
      <c r="AR5" s="25" t="str">
        <f t="shared" si="12"/>
        <v/>
      </c>
      <c r="AS5" s="3">
        <f>IFERROR(INDEX(词条统合定义列表!$E$2:$E$1000,MATCH(第二天赋板[[#This Row],[天赋词条]],词条统合定义列表!$B$2:$B$1000,0)),0)</f>
        <v>0</v>
      </c>
      <c r="AT5" s="25" t="str">
        <f t="shared" si="5"/>
        <v>1190</v>
      </c>
      <c r="AU5" s="25" t="str">
        <f t="shared" si="13"/>
        <v/>
      </c>
      <c r="AV5" s="25" t="str">
        <f t="shared" si="6"/>
        <v/>
      </c>
      <c r="AW5" s="25" t="str">
        <f t="shared" si="14"/>
        <v/>
      </c>
      <c r="AX5" s="3">
        <f>IFERROR(INDEX(词条统合定义列表!$E$2:$E$1000,MATCH(第三天赋板[[#This Row],[天赋词条]],词条统合定义列表!$B$2:$B$1000,0)),0)</f>
        <v>0</v>
      </c>
      <c r="BC5" s="3">
        <f>IFERROR(INDEX(词条统合定义列表!$E$2:$E$1000,MATCH(神格石板[[#This Row],[天赋词条]],词条统合定义列表!$B$2:$B$1000,0)),0)</f>
        <v>0</v>
      </c>
    </row>
    <row r="6" spans="1:55">
      <c r="A6" s="1" t="str">
        <f t="array" ref="A6">IFERROR(INDEX(天赋词条列表!$A$2:$A$1504, SMALL(IF(COUNTIF(AL$3:AL$47, 天赋词条列表!$A$2:$A$1504), ROW(天赋词条列表!$A$2:$A$1504)-ROW(天赋词条列表!$A$2)+1), ROW()-2)), "")</f>
        <v/>
      </c>
      <c r="B6" s="1" t="str">
        <f t="shared" si="0"/>
        <v/>
      </c>
      <c r="C6" s="27" t="str">
        <f t="array" ref="C6">IFERROR(INDEX(天赋词条列表!$D$2:$D$1504, SMALL(IF(COUNTIF(AL$3:AL$47, 天赋词条列表!$A$2:$A$1504), ROW(天赋词条列表!$A$2:$A$1504)-ROW(天赋词条列表!$A$2)+1), ROW()-2)), "")</f>
        <v/>
      </c>
      <c r="D6" s="32" t="str">
        <f t="array" ref="D6">IFERROR(
         (AN6=0)*INDEX(天赋词条列表!$E$2:$E$1504, SMALL(IF(COUNTIF(AL$3:AL$47, 天赋词条列表!$A$2:$A$1504), ROW(天赋词条列表!$A$2:$A$1504)-ROW(天赋词条列表!$A$2)+1), ROW()-2))*B6+
         (AN6=1)*((1+INDEX(天赋词条列表!$E$2:$E$1504, SMALL(IF(COUNTIF(AL$3:AL$47, 天赋词条列表!$A$2:$A$1504), ROW(天赋词条列表!$A$2:$A$1504)-ROW(天赋词条列表!$A$2)+1), ROW()-2)))^B6-1),
          "")</f>
        <v/>
      </c>
      <c r="E6" s="27"/>
      <c r="G6" s="1" t="str">
        <f t="array" ref="G6">IFERROR(INDEX(天赋词条列表!$A$2:$A$1504, SMALL(IF(COUNTIF(AQ$3:AQ$47, 天赋词条列表!$A$2:$A$1504), ROW(天赋词条列表!$A$2:$A$1504)-ROW(天赋词条列表!$A$2)+1), ROW()-2)), "")</f>
        <v/>
      </c>
      <c r="H6" s="1" t="str">
        <f t="shared" si="7"/>
        <v/>
      </c>
      <c r="I6" s="27" t="str">
        <f t="array" ref="I6">IFERROR(INDEX(天赋词条列表!$D$2:$D$1504, SMALL(IF(COUNTIF(AQ$3:AQ$47, 天赋词条列表!$A$2:$A$1504), ROW(天赋词条列表!$A$2:$A$1504)-ROW(天赋词条列表!$A$2)+1), ROW()-2)), "")</f>
        <v/>
      </c>
      <c r="J6" s="32" t="str">
        <f t="array" ref="J6">IFERROR(
        (AS6=0)*INDEX(天赋词条列表!$E$2:$E$1504, SMALL(IF(COUNTIF(AQ$3:AQ$47, 天赋词条列表!$A$2:$A$1504), ROW(天赋词条列表!$A$2:$A$1504)-ROW(天赋词条列表!$A$2)+1), ROW()-2))*H6+
        (AS6=1)*((1+INDEX(天赋词条列表!$E$2:$E$1504, SMALL(IF(COUNTIF(AQ$3:AQ$47, 天赋词条列表!$A$2:$A$1504), ROW(天赋词条列表!$A$2:$A$1504)-ROW(天赋词条列表!$A$2)+1), ROW()-2)))^H6-1),
          "")</f>
        <v/>
      </c>
      <c r="L6" s="1" t="str">
        <f t="array" ref="L6">IFERROR(INDEX(天赋词条列表!$A$2:$A$1504, SMALL(IF(COUNTIF(AV$3:AV$47, 天赋词条列表!$A$2:$A$1504), ROW(天赋词条列表!$A$2:$A$1504)-ROW(天赋词条列表!$A$2)+1), ROW()-2)), "")</f>
        <v/>
      </c>
      <c r="M6" s="1" t="str">
        <f>IFERROR(VLOOKUP(L6,AV:AW,2,FALSE),"")</f>
        <v/>
      </c>
      <c r="N6" s="27" t="str">
        <f t="array" ref="N6">IFERROR(INDEX(天赋词条列表!$D$2:$D$1504, SMALL(IF(COUNTIF(AV$3:AV$47, 天赋词条列表!$A$2:$A$1504), ROW(天赋词条列表!$A$2:$A$1504)-ROW(天赋词条列表!$A$2)+1), ROW()-2)), "")</f>
        <v/>
      </c>
      <c r="O6" s="223" t="str">
        <f t="array" ref="O6">IFERROR(
         (AX6=0)*INDEX(天赋词条列表!$E$2:$E$1504, SMALL(IF(COUNTIF(AV$3:AV$47, 天赋词条列表!$A$2:$A$1504), ROW(天赋词条列表!$A$2:$A$1504)-ROW(天赋词条列表!$A$2)+1), ROW()-2))*M6+
         (AX6=1)*((1+INDEX(天赋词条列表!$E$2:$E$1504, SMALL(IF(COUNTIF(AV$3:AV$47, 天赋词条列表!$A$2:$A$1504), ROW(天赋词条列表!$A$2:$A$1504)-ROW(天赋词条列表!$A$2)+1), ROW()-2)))^M6-1),
        "")</f>
        <v/>
      </c>
      <c r="Q6" s="221" t="str">
        <f t="array" ref="Q6">IFERROR(INDEX(天赋词条列表!$A$2:$A$1504, SMALL(IF(COUNTIF('追忆，石板，魂烛'!L$2:L$71, 天赋词条列表!$A$2:$A$1504), ROW(天赋词条列表!$A$2:$A$1504)-ROW(天赋词条列表!$A$2)+1), ROW()-2)), "")</f>
        <v/>
      </c>
      <c r="R6" s="27" t="str">
        <f>IF(Q6&lt;&gt;"",COUNTIF('追忆，石板，魂烛'!$L$2:$L$71,Q6),"")</f>
        <v/>
      </c>
      <c r="S6" s="27" t="str">
        <f t="array" ref="S6">IFERROR(INDEX(天赋词条列表!$D$2:$D$1504, SMALL(IF(COUNTIF('追忆，石板，魂烛'!$L$2:$L$71, 天赋词条列表!$A$2:$A$1504), ROW(天赋词条列表!$A$2:$A$1504)-ROW(天赋词条列表!$A$2)+1), ROW()-2)), "")</f>
        <v/>
      </c>
      <c r="T6" s="206" t="str">
        <f t="array" ref="T6">IFERROR(
        (BC6=0)*INDEX(天赋词条列表!$E$2:$E$1504, SMALL(IF(COUNTIF('追忆，石板，魂烛'!$L$2:$L$71, 天赋词条列表!$A$2:$A$1504), ROW(天赋词条列表!$A$2:$A$1504)-ROW(天赋词条列表!$A$2)+1), ROW()-2))*R6+
        (BC6=1)*((1+INDEX(天赋词条列表!$E$2:$E$1504, SMALL(IF(COUNTIF('追忆，石板，魂烛'!$L$2:$L$71, 天赋词条列表!$A$2:$A$1504), ROW(天赋词条列表!$A$2:$A$1504)-ROW(天赋词条列表!$A$2)+1), ROW()-2)))^R6-1),
          "")</f>
        <v/>
      </c>
      <c r="AJ6" s="25" t="str">
        <f t="shared" si="1"/>
        <v>6220</v>
      </c>
      <c r="AK6" s="25" t="str">
        <f t="shared" si="9"/>
        <v/>
      </c>
      <c r="AL6" s="25" t="str">
        <f t="shared" si="2"/>
        <v/>
      </c>
      <c r="AM6" s="25" t="str">
        <f t="shared" si="10"/>
        <v/>
      </c>
      <c r="AN6" s="3">
        <f>IFERROR(INDEX(词条统合定义列表!$E$2:$E$1000,MATCH(第一天赋板[[#This Row],[天赋词条]],词条统合定义列表!$B$2:$B$1000,0)),0)</f>
        <v>0</v>
      </c>
      <c r="AO6" s="25" t="str">
        <f t="shared" si="3"/>
        <v>6960</v>
      </c>
      <c r="AP6" s="25" t="str">
        <f t="shared" si="11"/>
        <v/>
      </c>
      <c r="AQ6" s="25" t="str">
        <f t="shared" si="4"/>
        <v/>
      </c>
      <c r="AR6" s="25" t="str">
        <f t="shared" si="12"/>
        <v/>
      </c>
      <c r="AS6" s="3">
        <f>IFERROR(INDEX(词条统合定义列表!$E$2:$E$1000,MATCH(第二天赋板[[#This Row],[天赋词条]],词条统合定义列表!$B$2:$B$1000,0)),0)</f>
        <v>0</v>
      </c>
      <c r="AT6" s="25" t="str">
        <f t="shared" si="5"/>
        <v>1240</v>
      </c>
      <c r="AU6" s="25" t="str">
        <f t="shared" si="13"/>
        <v/>
      </c>
      <c r="AV6" s="25" t="str">
        <f t="shared" si="6"/>
        <v/>
      </c>
      <c r="AW6" s="25" t="str">
        <f t="shared" si="14"/>
        <v/>
      </c>
      <c r="AX6" s="3">
        <f>IFERROR(INDEX(词条统合定义列表!$E$2:$E$1000,MATCH(第三天赋板[[#This Row],[天赋词条]],词条统合定义列表!$B$2:$B$1000,0)),0)</f>
        <v>0</v>
      </c>
      <c r="BC6" s="3">
        <f>IFERROR(INDEX(词条统合定义列表!$E$2:$E$1000,MATCH(神格石板[[#This Row],[天赋词条]],词条统合定义列表!$B$2:$B$1000,0)),0)</f>
        <v>0</v>
      </c>
    </row>
    <row r="7" spans="1:55">
      <c r="A7" s="1" t="str">
        <f t="array" ref="A7">IFERROR(INDEX(天赋词条列表!$A$2:$A$1504, SMALL(IF(COUNTIF(AL$3:AL$47, 天赋词条列表!$A$2:$A$1504), ROW(天赋词条列表!$A$2:$A$1504)-ROW(天赋词条列表!$A$2)+1), ROW()-2)), "")</f>
        <v/>
      </c>
      <c r="B7" s="1" t="str">
        <f t="shared" si="0"/>
        <v/>
      </c>
      <c r="C7" s="27" t="str">
        <f t="array" ref="C7">IFERROR(INDEX(天赋词条列表!$D$2:$D$1504, SMALL(IF(COUNTIF(AL$3:AL$47, 天赋词条列表!$A$2:$A$1504), ROW(天赋词条列表!$A$2:$A$1504)-ROW(天赋词条列表!$A$2)+1), ROW()-2)), "")</f>
        <v/>
      </c>
      <c r="D7" s="32" t="str">
        <f t="array" ref="D7">IFERROR(
         (AN7=0)*INDEX(天赋词条列表!$E$2:$E$1504, SMALL(IF(COUNTIF(AL$3:AL$47, 天赋词条列表!$A$2:$A$1504), ROW(天赋词条列表!$A$2:$A$1504)-ROW(天赋词条列表!$A$2)+1), ROW()-2))*B7+
         (AN7=1)*((1+INDEX(天赋词条列表!$E$2:$E$1504, SMALL(IF(COUNTIF(AL$3:AL$47, 天赋词条列表!$A$2:$A$1504), ROW(天赋词条列表!$A$2:$A$1504)-ROW(天赋词条列表!$A$2)+1), ROW()-2)))^B7-1),
          "")</f>
        <v/>
      </c>
      <c r="E7" s="27"/>
      <c r="G7" s="1" t="str">
        <f t="array" ref="G7">IFERROR(INDEX(天赋词条列表!$A$2:$A$1504, SMALL(IF(COUNTIF(AQ$3:AQ$47, 天赋词条列表!$A$2:$A$1504), ROW(天赋词条列表!$A$2:$A$1504)-ROW(天赋词条列表!$A$2)+1), ROW()-2)), "")</f>
        <v/>
      </c>
      <c r="H7" s="1" t="str">
        <f t="shared" si="7"/>
        <v/>
      </c>
      <c r="I7" s="27" t="str">
        <f t="array" ref="I7">IFERROR(INDEX(天赋词条列表!$D$2:$D$1504, SMALL(IF(COUNTIF(AQ$3:AQ$47, 天赋词条列表!$A$2:$A$1504), ROW(天赋词条列表!$A$2:$A$1504)-ROW(天赋词条列表!$A$2)+1), ROW()-2)), "")</f>
        <v/>
      </c>
      <c r="J7" s="32" t="str">
        <f t="array" ref="J7">IFERROR(
        (AS7=0)*INDEX(天赋词条列表!$E$2:$E$1504, SMALL(IF(COUNTIF(AQ$3:AQ$47, 天赋词条列表!$A$2:$A$1504), ROW(天赋词条列表!$A$2:$A$1504)-ROW(天赋词条列表!$A$2)+1), ROW()-2))*H7+
        (AS7=1)*((1+INDEX(天赋词条列表!$E$2:$E$1504, SMALL(IF(COUNTIF(AQ$3:AQ$47, 天赋词条列表!$A$2:$A$1504), ROW(天赋词条列表!$A$2:$A$1504)-ROW(天赋词条列表!$A$2)+1), ROW()-2)))^H7-1),
          "")</f>
        <v/>
      </c>
      <c r="L7" s="1" t="str">
        <f t="array" ref="L7">IFERROR(INDEX(天赋词条列表!$A$2:$A$1504, SMALL(IF(COUNTIF(AV$3:AV$47, 天赋词条列表!$A$2:$A$1504), ROW(天赋词条列表!$A$2:$A$1504)-ROW(天赋词条列表!$A$2)+1), ROW()-2)), "")</f>
        <v/>
      </c>
      <c r="M7" s="1" t="str">
        <f t="shared" si="8"/>
        <v/>
      </c>
      <c r="N7" s="27" t="str">
        <f t="array" ref="N7">IFERROR(INDEX(天赋词条列表!$D$2:$D$1504, SMALL(IF(COUNTIF(AV$3:AV$47, 天赋词条列表!$A$2:$A$1504), ROW(天赋词条列表!$A$2:$A$1504)-ROW(天赋词条列表!$A$2)+1), ROW()-2)), "")</f>
        <v/>
      </c>
      <c r="O7" s="223" t="str">
        <f t="array" ref="O7">IFERROR(
         (AX7=0)*INDEX(天赋词条列表!$E$2:$E$1504, SMALL(IF(COUNTIF(AV$3:AV$47, 天赋词条列表!$A$2:$A$1504), ROW(天赋词条列表!$A$2:$A$1504)-ROW(天赋词条列表!$A$2)+1), ROW()-2))*M7+
         (AX7=1)*((1+INDEX(天赋词条列表!$E$2:$E$1504, SMALL(IF(COUNTIF(AV$3:AV$47, 天赋词条列表!$A$2:$A$1504), ROW(天赋词条列表!$A$2:$A$1504)-ROW(天赋词条列表!$A$2)+1), ROW()-2)))^M7-1),
        "")</f>
        <v/>
      </c>
      <c r="Q7" s="221" t="str">
        <f t="array" ref="Q7">IFERROR(INDEX(天赋词条列表!$A$2:$A$1504, SMALL(IF(COUNTIF('追忆，石板，魂烛'!L$2:L$71, 天赋词条列表!$A$2:$A$1504), ROW(天赋词条列表!$A$2:$A$1504)-ROW(天赋词条列表!$A$2)+1), ROW()-2)), "")</f>
        <v/>
      </c>
      <c r="R7" s="27" t="str">
        <f>IF(Q7&lt;&gt;"",COUNTIF('追忆，石板，魂烛'!$L$2:$L$71,Q7),"")</f>
        <v/>
      </c>
      <c r="S7" s="27" t="str">
        <f t="array" ref="S7">IFERROR(INDEX(天赋词条列表!$D$2:$D$1504, SMALL(IF(COUNTIF('追忆，石板，魂烛'!$L$2:$L$71, 天赋词条列表!$A$2:$A$1504), ROW(天赋词条列表!$A$2:$A$1504)-ROW(天赋词条列表!$A$2)+1), ROW()-2)), "")</f>
        <v/>
      </c>
      <c r="T7" s="206" t="str">
        <f t="array" ref="T7">IFERROR(
        (BC7=0)*INDEX(天赋词条列表!$E$2:$E$1504, SMALL(IF(COUNTIF('追忆，石板，魂烛'!$L$2:$L$71, 天赋词条列表!$A$2:$A$1504), ROW(天赋词条列表!$A$2:$A$1504)-ROW(天赋词条列表!$A$2)+1), ROW()-2))*R7+
        (BC7=1)*((1+INDEX(天赋词条列表!$E$2:$E$1504, SMALL(IF(COUNTIF('追忆，石板，魂烛'!$L$2:$L$71, 天赋词条列表!$A$2:$A$1504), ROW(天赋词条列表!$A$2:$A$1504)-ROW(天赋词条列表!$A$2)+1), ROW()-2)))^R7-1),
          "")</f>
        <v/>
      </c>
      <c r="AJ7" s="25" t="str">
        <f t="shared" si="1"/>
        <v>6270</v>
      </c>
      <c r="AK7" s="25" t="str">
        <f t="shared" si="9"/>
        <v/>
      </c>
      <c r="AL7" s="25" t="str">
        <f t="shared" si="2"/>
        <v/>
      </c>
      <c r="AM7" s="25" t="str">
        <f t="shared" si="10"/>
        <v/>
      </c>
      <c r="AN7" s="3">
        <f>IFERROR(INDEX(词条统合定义列表!$E$2:$E$1000,MATCH(第一天赋板[[#This Row],[天赋词条]],词条统合定义列表!$B$2:$B$1000,0)),0)</f>
        <v>0</v>
      </c>
      <c r="AO7" s="25" t="str">
        <f t="shared" si="3"/>
        <v>7010</v>
      </c>
      <c r="AP7" s="25" t="str">
        <f t="shared" si="11"/>
        <v/>
      </c>
      <c r="AQ7" s="25" t="str">
        <f t="shared" si="4"/>
        <v/>
      </c>
      <c r="AR7" s="25" t="str">
        <f t="shared" si="12"/>
        <v/>
      </c>
      <c r="AS7" s="3">
        <f>IFERROR(INDEX(词条统合定义列表!$E$2:$E$1000,MATCH(第二天赋板[[#This Row],[天赋词条]],词条统合定义列表!$B$2:$B$1000,0)),0)</f>
        <v>0</v>
      </c>
      <c r="AT7" s="25" t="str">
        <f t="shared" si="5"/>
        <v>1290</v>
      </c>
      <c r="AU7" s="25" t="str">
        <f t="shared" si="13"/>
        <v/>
      </c>
      <c r="AV7" s="25" t="str">
        <f t="shared" si="6"/>
        <v/>
      </c>
      <c r="AW7" s="25" t="str">
        <f t="shared" si="14"/>
        <v/>
      </c>
      <c r="AX7" s="3">
        <f>IFERROR(INDEX(词条统合定义列表!$E$2:$E$1000,MATCH(第三天赋板[[#This Row],[天赋词条]],词条统合定义列表!$B$2:$B$1000,0)),0)</f>
        <v>0</v>
      </c>
      <c r="BC7" s="3">
        <f>IFERROR(INDEX(词条统合定义列表!$E$2:$E$1000,MATCH(神格石板[[#This Row],[天赋词条]],词条统合定义列表!$B$2:$B$1000,0)),0)</f>
        <v>0</v>
      </c>
    </row>
    <row r="8" spans="1:55">
      <c r="A8" s="1" t="str">
        <f t="array" ref="A8">IFERROR(INDEX(天赋词条列表!$A$2:$A$1504, SMALL(IF(COUNTIF(AL$3:AL$47, 天赋词条列表!$A$2:$A$1504), ROW(天赋词条列表!$A$2:$A$1504)-ROW(天赋词条列表!$A$2)+1), ROW()-2)), "")</f>
        <v/>
      </c>
      <c r="B8" s="1" t="str">
        <f t="shared" si="0"/>
        <v/>
      </c>
      <c r="C8" s="27" t="str">
        <f t="array" ref="C8">IFERROR(INDEX(天赋词条列表!$D$2:$D$1504, SMALL(IF(COUNTIF(AL$3:AL$47, 天赋词条列表!$A$2:$A$1504), ROW(天赋词条列表!$A$2:$A$1504)-ROW(天赋词条列表!$A$2)+1), ROW()-2)), "")</f>
        <v/>
      </c>
      <c r="D8" s="32" t="str">
        <f t="array" ref="D8">IFERROR(
         (AN8=0)*INDEX(天赋词条列表!$E$2:$E$1504, SMALL(IF(COUNTIF(AL$3:AL$47, 天赋词条列表!$A$2:$A$1504), ROW(天赋词条列表!$A$2:$A$1504)-ROW(天赋词条列表!$A$2)+1), ROW()-2))*B8+
         (AN8=1)*((1+INDEX(天赋词条列表!$E$2:$E$1504, SMALL(IF(COUNTIF(AL$3:AL$47, 天赋词条列表!$A$2:$A$1504), ROW(天赋词条列表!$A$2:$A$1504)-ROW(天赋词条列表!$A$2)+1), ROW()-2)))^B8-1),
          "")</f>
        <v/>
      </c>
      <c r="E8" s="27"/>
      <c r="G8" s="1" t="str">
        <f t="array" ref="G8">IFERROR(INDEX(天赋词条列表!$A$2:$A$1504, SMALL(IF(COUNTIF(AQ$3:AQ$47, 天赋词条列表!$A$2:$A$1504), ROW(天赋词条列表!$A$2:$A$1504)-ROW(天赋词条列表!$A$2)+1), ROW()-2)), "")</f>
        <v/>
      </c>
      <c r="H8" s="1" t="str">
        <f t="shared" si="7"/>
        <v/>
      </c>
      <c r="I8" s="27" t="str">
        <f t="array" ref="I8">IFERROR(INDEX(天赋词条列表!$D$2:$D$1504, SMALL(IF(COUNTIF(AQ$3:AQ$47, 天赋词条列表!$A$2:$A$1504), ROW(天赋词条列表!$A$2:$A$1504)-ROW(天赋词条列表!$A$2)+1), ROW()-2)), "")</f>
        <v/>
      </c>
      <c r="J8" s="32" t="str">
        <f t="array" ref="J8">IFERROR(
        (AS8=0)*INDEX(天赋词条列表!$E$2:$E$1504, SMALL(IF(COUNTIF(AQ$3:AQ$47, 天赋词条列表!$A$2:$A$1504), ROW(天赋词条列表!$A$2:$A$1504)-ROW(天赋词条列表!$A$2)+1), ROW()-2))*H8+
        (AS8=1)*((1+INDEX(天赋词条列表!$E$2:$E$1504, SMALL(IF(COUNTIF(AQ$3:AQ$47, 天赋词条列表!$A$2:$A$1504), ROW(天赋词条列表!$A$2:$A$1504)-ROW(天赋词条列表!$A$2)+1), ROW()-2)))^H8-1),
          "")</f>
        <v/>
      </c>
      <c r="L8" s="1" t="str">
        <f t="array" ref="L8">IFERROR(INDEX(天赋词条列表!$A$2:$A$1504, SMALL(IF(COUNTIF(AV$3:AV$47, 天赋词条列表!$A$2:$A$1504), ROW(天赋词条列表!$A$2:$A$1504)-ROW(天赋词条列表!$A$2)+1), ROW()-2)), "")</f>
        <v/>
      </c>
      <c r="M8" s="1" t="str">
        <f t="shared" si="8"/>
        <v/>
      </c>
      <c r="N8" s="27" t="str">
        <f t="array" ref="N8">IFERROR(INDEX(天赋词条列表!$D$2:$D$1504, SMALL(IF(COUNTIF(AV$3:AV$47, 天赋词条列表!$A$2:$A$1504), ROW(天赋词条列表!$A$2:$A$1504)-ROW(天赋词条列表!$A$2)+1), ROW()-2)), "")</f>
        <v/>
      </c>
      <c r="O8" s="223" t="str">
        <f t="array" ref="O8">IFERROR(
         (AX8=0)*INDEX(天赋词条列表!$E$2:$E$1504, SMALL(IF(COUNTIF(AV$3:AV$47, 天赋词条列表!$A$2:$A$1504), ROW(天赋词条列表!$A$2:$A$1504)-ROW(天赋词条列表!$A$2)+1), ROW()-2))*M8+
         (AX8=1)*((1+INDEX(天赋词条列表!$E$2:$E$1504, SMALL(IF(COUNTIF(AV$3:AV$47, 天赋词条列表!$A$2:$A$1504), ROW(天赋词条列表!$A$2:$A$1504)-ROW(天赋词条列表!$A$2)+1), ROW()-2)))^M8-1),
        "")</f>
        <v/>
      </c>
      <c r="Q8" s="221" t="str">
        <f t="array" ref="Q8">IFERROR(INDEX(天赋词条列表!$A$2:$A$1504, SMALL(IF(COUNTIF('追忆，石板，魂烛'!L$2:L$71, 天赋词条列表!$A$2:$A$1504), ROW(天赋词条列表!$A$2:$A$1504)-ROW(天赋词条列表!$A$2)+1), ROW()-2)), "")</f>
        <v/>
      </c>
      <c r="R8" s="27" t="str">
        <f>IF(Q8&lt;&gt;"",COUNTIF('追忆，石板，魂烛'!$L$2:$L$71,Q8),"")</f>
        <v/>
      </c>
      <c r="S8" s="27" t="str">
        <f t="array" ref="S8">IFERROR(INDEX(天赋词条列表!$D$2:$D$1504, SMALL(IF(COUNTIF('追忆，石板，魂烛'!$L$2:$L$71, 天赋词条列表!$A$2:$A$1504), ROW(天赋词条列表!$A$2:$A$1504)-ROW(天赋词条列表!$A$2)+1), ROW()-2)), "")</f>
        <v/>
      </c>
      <c r="T8" s="206" t="str">
        <f t="array" ref="T8">IFERROR(
        (BC8=0)*INDEX(天赋词条列表!$E$2:$E$1504, SMALL(IF(COUNTIF('追忆，石板，魂烛'!$L$2:$L$71, 天赋词条列表!$A$2:$A$1504), ROW(天赋词条列表!$A$2:$A$1504)-ROW(天赋词条列表!$A$2)+1), ROW()-2))*R8+
        (BC8=1)*((1+INDEX(天赋词条列表!$E$2:$E$1504, SMALL(IF(COUNTIF('追忆，石板，魂烛'!$L$2:$L$71, 天赋词条列表!$A$2:$A$1504), ROW(天赋词条列表!$A$2:$A$1504)-ROW(天赋词条列表!$A$2)+1), ROW()-2)))^R8-1),
          "")</f>
        <v/>
      </c>
      <c r="AJ8" s="25" t="str">
        <f t="shared" si="1"/>
        <v>6310</v>
      </c>
      <c r="AK8" s="25" t="str">
        <f t="shared" si="9"/>
        <v/>
      </c>
      <c r="AL8" s="25" t="str">
        <f t="shared" si="2"/>
        <v/>
      </c>
      <c r="AM8" s="25" t="str">
        <f t="shared" si="10"/>
        <v/>
      </c>
      <c r="AN8" s="3">
        <f>IFERROR(INDEX(词条统合定义列表!$E$2:$E$1000,MATCH(第一天赋板[[#This Row],[天赋词条]],词条统合定义列表!$B$2:$B$1000,0)),0)</f>
        <v>0</v>
      </c>
      <c r="AO8" s="25" t="str">
        <f t="shared" si="3"/>
        <v>7060</v>
      </c>
      <c r="AP8" s="25" t="str">
        <f t="shared" si="11"/>
        <v/>
      </c>
      <c r="AQ8" s="25" t="str">
        <f t="shared" si="4"/>
        <v/>
      </c>
      <c r="AR8" s="25" t="str">
        <f t="shared" si="12"/>
        <v/>
      </c>
      <c r="AS8" s="3">
        <f>IFERROR(INDEX(词条统合定义列表!$E$2:$E$1000,MATCH(第二天赋板[[#This Row],[天赋词条]],词条统合定义列表!$B$2:$B$1000,0)),0)</f>
        <v>0</v>
      </c>
      <c r="AT8" s="25" t="str">
        <f t="shared" si="5"/>
        <v>1340</v>
      </c>
      <c r="AU8" s="25" t="str">
        <f t="shared" si="13"/>
        <v/>
      </c>
      <c r="AV8" s="25" t="str">
        <f t="shared" si="6"/>
        <v/>
      </c>
      <c r="AW8" s="25" t="str">
        <f t="shared" si="14"/>
        <v/>
      </c>
      <c r="AX8" s="3">
        <f>IFERROR(INDEX(词条统合定义列表!$E$2:$E$1000,MATCH(第三天赋板[[#This Row],[天赋词条]],词条统合定义列表!$B$2:$B$1000,0)),0)</f>
        <v>0</v>
      </c>
      <c r="BC8" s="3">
        <f>IFERROR(INDEX(词条统合定义列表!$E$2:$E$1000,MATCH(神格石板[[#This Row],[天赋词条]],词条统合定义列表!$B$2:$B$1000,0)),0)</f>
        <v>0</v>
      </c>
    </row>
    <row r="9" spans="1:55">
      <c r="A9" s="1" t="str">
        <f t="array" ref="A9">IFERROR(INDEX(天赋词条列表!$A$2:$A$1504, SMALL(IF(COUNTIF(AL$3:AL$47, 天赋词条列表!$A$2:$A$1504), ROW(天赋词条列表!$A$2:$A$1504)-ROW(天赋词条列表!$A$2)+1), ROW()-2)), "")</f>
        <v/>
      </c>
      <c r="B9" s="1" t="str">
        <f t="shared" si="0"/>
        <v/>
      </c>
      <c r="C9" s="27" t="str">
        <f t="array" ref="C9">IFERROR(INDEX(天赋词条列表!$D$2:$D$1504, SMALL(IF(COUNTIF(AL$3:AL$47, 天赋词条列表!$A$2:$A$1504), ROW(天赋词条列表!$A$2:$A$1504)-ROW(天赋词条列表!$A$2)+1), ROW()-2)), "")</f>
        <v/>
      </c>
      <c r="D9" s="32" t="str">
        <f t="array" ref="D9">IFERROR(
         (AN9=0)*INDEX(天赋词条列表!$E$2:$E$1504, SMALL(IF(COUNTIF(AL$3:AL$47, 天赋词条列表!$A$2:$A$1504), ROW(天赋词条列表!$A$2:$A$1504)-ROW(天赋词条列表!$A$2)+1), ROW()-2))*B9+
         (AN9=1)*((1+INDEX(天赋词条列表!$E$2:$E$1504, SMALL(IF(COUNTIF(AL$3:AL$47, 天赋词条列表!$A$2:$A$1504), ROW(天赋词条列表!$A$2:$A$1504)-ROW(天赋词条列表!$A$2)+1), ROW()-2)))^B9-1),
          "")</f>
        <v/>
      </c>
      <c r="E9" s="27"/>
      <c r="G9" s="1" t="str">
        <f t="array" ref="G9">IFERROR(INDEX(天赋词条列表!$A$2:$A$1504, SMALL(IF(COUNTIF(AQ$3:AQ$47, 天赋词条列表!$A$2:$A$1504), ROW(天赋词条列表!$A$2:$A$1504)-ROW(天赋词条列表!$A$2)+1), ROW()-2)), "")</f>
        <v/>
      </c>
      <c r="H9" s="1" t="str">
        <f t="shared" si="7"/>
        <v/>
      </c>
      <c r="I9" s="27" t="str">
        <f t="array" ref="I9">IFERROR(INDEX(天赋词条列表!$D$2:$D$1504, SMALL(IF(COUNTIF(AQ$3:AQ$47, 天赋词条列表!$A$2:$A$1504), ROW(天赋词条列表!$A$2:$A$1504)-ROW(天赋词条列表!$A$2)+1), ROW()-2)), "")</f>
        <v/>
      </c>
      <c r="J9" s="32" t="str">
        <f t="array" ref="J9">IFERROR(
        (AS9=0)*INDEX(天赋词条列表!$E$2:$E$1504, SMALL(IF(COUNTIF(AQ$3:AQ$47, 天赋词条列表!$A$2:$A$1504), ROW(天赋词条列表!$A$2:$A$1504)-ROW(天赋词条列表!$A$2)+1), ROW()-2))*H9+
        (AS9=1)*((1+INDEX(天赋词条列表!$E$2:$E$1504, SMALL(IF(COUNTIF(AQ$3:AQ$47, 天赋词条列表!$A$2:$A$1504), ROW(天赋词条列表!$A$2:$A$1504)-ROW(天赋词条列表!$A$2)+1), ROW()-2)))^H9-1),
          "")</f>
        <v/>
      </c>
      <c r="L9" s="1" t="str">
        <f t="array" ref="L9">IFERROR(INDEX(天赋词条列表!$A$2:$A$1504, SMALL(IF(COUNTIF(AV$3:AV$47, 天赋词条列表!$A$2:$A$1504), ROW(天赋词条列表!$A$2:$A$1504)-ROW(天赋词条列表!$A$2)+1), ROW()-2)), "")</f>
        <v/>
      </c>
      <c r="M9" s="1" t="str">
        <f t="shared" si="8"/>
        <v/>
      </c>
      <c r="N9" s="27" t="str">
        <f t="array" ref="N9">IFERROR(INDEX(天赋词条列表!$D$2:$D$1504, SMALL(IF(COUNTIF(AV$3:AV$47, 天赋词条列表!$A$2:$A$1504), ROW(天赋词条列表!$A$2:$A$1504)-ROW(天赋词条列表!$A$2)+1), ROW()-2)), "")</f>
        <v/>
      </c>
      <c r="O9" s="223" t="str">
        <f t="array" ref="O9">IFERROR(
         (AX9=0)*INDEX(天赋词条列表!$E$2:$E$1504, SMALL(IF(COUNTIF(AV$3:AV$47, 天赋词条列表!$A$2:$A$1504), ROW(天赋词条列表!$A$2:$A$1504)-ROW(天赋词条列表!$A$2)+1), ROW()-2))*M9+
         (AX9=1)*((1+INDEX(天赋词条列表!$E$2:$E$1504, SMALL(IF(COUNTIF(AV$3:AV$47, 天赋词条列表!$A$2:$A$1504), ROW(天赋词条列表!$A$2:$A$1504)-ROW(天赋词条列表!$A$2)+1), ROW()-2)))^M9-1),
        "")</f>
        <v/>
      </c>
      <c r="Q9" s="221" t="str">
        <f t="array" ref="Q9">IFERROR(INDEX(天赋词条列表!$A$2:$A$1504, SMALL(IF(COUNTIF('追忆，石板，魂烛'!L$2:L$71, 天赋词条列表!$A$2:$A$1504), ROW(天赋词条列表!$A$2:$A$1504)-ROW(天赋词条列表!$A$2)+1), ROW()-2)), "")</f>
        <v/>
      </c>
      <c r="R9" s="27" t="str">
        <f>IF(Q9&lt;&gt;"",COUNTIF('追忆，石板，魂烛'!$L$2:$L$71,Q9),"")</f>
        <v/>
      </c>
      <c r="S9" s="27" t="str">
        <f t="array" ref="S9">IFERROR(INDEX(天赋词条列表!$D$2:$D$1504, SMALL(IF(COUNTIF('追忆，石板，魂烛'!$L$2:$L$71, 天赋词条列表!$A$2:$A$1504), ROW(天赋词条列表!$A$2:$A$1504)-ROW(天赋词条列表!$A$2)+1), ROW()-2)), "")</f>
        <v/>
      </c>
      <c r="T9" s="206" t="str">
        <f t="array" ref="T9">IFERROR(
        (BC9=0)*INDEX(天赋词条列表!$E$2:$E$1504, SMALL(IF(COUNTIF('追忆，石板，魂烛'!$L$2:$L$71, 天赋词条列表!$A$2:$A$1504), ROW(天赋词条列表!$A$2:$A$1504)-ROW(天赋词条列表!$A$2)+1), ROW()-2))*R9+
        (BC9=1)*((1+INDEX(天赋词条列表!$E$2:$E$1504, SMALL(IF(COUNTIF('追忆，石板，魂烛'!$L$2:$L$71, 天赋词条列表!$A$2:$A$1504), ROW(天赋词条列表!$A$2:$A$1504)-ROW(天赋词条列表!$A$2)+1), ROW()-2)))^R9-1),
          "")</f>
        <v/>
      </c>
      <c r="AJ9" s="25" t="str">
        <f t="shared" si="1"/>
        <v>6360</v>
      </c>
      <c r="AK9" s="25" t="str">
        <f t="shared" si="9"/>
        <v/>
      </c>
      <c r="AL9" s="25" t="str">
        <f t="shared" si="2"/>
        <v/>
      </c>
      <c r="AM9" s="25" t="str">
        <f t="shared" si="10"/>
        <v/>
      </c>
      <c r="AN9" s="3">
        <f>IFERROR(INDEX(词条统合定义列表!$E$2:$E$1000,MATCH(第一天赋板[[#This Row],[天赋词条]],词条统合定义列表!$B$2:$B$1000,0)),0)</f>
        <v>0</v>
      </c>
      <c r="AO9" s="25" t="str">
        <f t="shared" si="3"/>
        <v>7110</v>
      </c>
      <c r="AP9" s="25" t="str">
        <f t="shared" si="11"/>
        <v/>
      </c>
      <c r="AQ9" s="25" t="str">
        <f t="shared" si="4"/>
        <v/>
      </c>
      <c r="AR9" s="25" t="str">
        <f t="shared" si="12"/>
        <v/>
      </c>
      <c r="AS9" s="3">
        <f>IFERROR(INDEX(词条统合定义列表!$E$2:$E$1000,MATCH(第二天赋板[[#This Row],[天赋词条]],词条统合定义列表!$B$2:$B$1000,0)),0)</f>
        <v>0</v>
      </c>
      <c r="AT9" s="25" t="str">
        <f t="shared" si="5"/>
        <v>1390</v>
      </c>
      <c r="AU9" s="25" t="str">
        <f t="shared" si="13"/>
        <v/>
      </c>
      <c r="AV9" s="25" t="str">
        <f t="shared" si="6"/>
        <v/>
      </c>
      <c r="AW9" s="25" t="str">
        <f t="shared" si="14"/>
        <v/>
      </c>
      <c r="AX9" s="3">
        <f>IFERROR(INDEX(词条统合定义列表!$E$2:$E$1000,MATCH(第三天赋板[[#This Row],[天赋词条]],词条统合定义列表!$B$2:$B$1000,0)),0)</f>
        <v>0</v>
      </c>
      <c r="BC9" s="3">
        <f>IFERROR(INDEX(词条统合定义列表!$E$2:$E$1000,MATCH(神格石板[[#This Row],[天赋词条]],词条统合定义列表!$B$2:$B$1000,0)),0)</f>
        <v>0</v>
      </c>
    </row>
    <row r="10" spans="1:55">
      <c r="A10" s="1" t="str">
        <f t="array" ref="A10">IFERROR(INDEX(天赋词条列表!$A$2:$A$1504, SMALL(IF(COUNTIF(AL$3:AL$47, 天赋词条列表!$A$2:$A$1504), ROW(天赋词条列表!$A$2:$A$1504)-ROW(天赋词条列表!$A$2)+1), ROW()-2)), "")</f>
        <v/>
      </c>
      <c r="B10" s="1" t="str">
        <f t="shared" si="0"/>
        <v/>
      </c>
      <c r="C10" s="27" t="str">
        <f t="array" ref="C10">IFERROR(INDEX(天赋词条列表!$D$2:$D$1504, SMALL(IF(COUNTIF(AL$3:AL$47, 天赋词条列表!$A$2:$A$1504), ROW(天赋词条列表!$A$2:$A$1504)-ROW(天赋词条列表!$A$2)+1), ROW()-2)), "")</f>
        <v/>
      </c>
      <c r="D10" s="32" t="str">
        <f t="array" ref="D10">IFERROR(
         (AN10=0)*INDEX(天赋词条列表!$E$2:$E$1504, SMALL(IF(COUNTIF(AL$3:AL$47, 天赋词条列表!$A$2:$A$1504), ROW(天赋词条列表!$A$2:$A$1504)-ROW(天赋词条列表!$A$2)+1), ROW()-2))*B10+
         (AN10=1)*((1+INDEX(天赋词条列表!$E$2:$E$1504, SMALL(IF(COUNTIF(AL$3:AL$47, 天赋词条列表!$A$2:$A$1504), ROW(天赋词条列表!$A$2:$A$1504)-ROW(天赋词条列表!$A$2)+1), ROW()-2)))^B10-1),
          "")</f>
        <v/>
      </c>
      <c r="E10" s="27"/>
      <c r="G10" s="1" t="str">
        <f t="array" ref="G10">IFERROR(INDEX(天赋词条列表!$A$2:$A$1504, SMALL(IF(COUNTIF(AQ$3:AQ$47, 天赋词条列表!$A$2:$A$1504), ROW(天赋词条列表!$A$2:$A$1504)-ROW(天赋词条列表!$A$2)+1), ROW()-2)), "")</f>
        <v/>
      </c>
      <c r="H10" s="1" t="str">
        <f t="shared" si="7"/>
        <v/>
      </c>
      <c r="I10" s="27" t="str">
        <f t="array" ref="I10">IFERROR(INDEX(天赋词条列表!$D$2:$D$1504, SMALL(IF(COUNTIF(AQ$3:AQ$47, 天赋词条列表!$A$2:$A$1504), ROW(天赋词条列表!$A$2:$A$1504)-ROW(天赋词条列表!$A$2)+1), ROW()-2)), "")</f>
        <v/>
      </c>
      <c r="J10" s="32" t="str">
        <f t="array" ref="J10">IFERROR(
        (AS10=0)*INDEX(天赋词条列表!$E$2:$E$1504, SMALL(IF(COUNTIF(AQ$3:AQ$47, 天赋词条列表!$A$2:$A$1504), ROW(天赋词条列表!$A$2:$A$1504)-ROW(天赋词条列表!$A$2)+1), ROW()-2))*H10+
        (AS10=1)*((1+INDEX(天赋词条列表!$E$2:$E$1504, SMALL(IF(COUNTIF(AQ$3:AQ$47, 天赋词条列表!$A$2:$A$1504), ROW(天赋词条列表!$A$2:$A$1504)-ROW(天赋词条列表!$A$2)+1), ROW()-2)))^H10-1),
          "")</f>
        <v/>
      </c>
      <c r="L10" s="1" t="str">
        <f t="array" ref="L10">IFERROR(INDEX(天赋词条列表!$A$2:$A$1504, SMALL(IF(COUNTIF(AV$3:AV$47, 天赋词条列表!$A$2:$A$1504), ROW(天赋词条列表!$A$2:$A$1504)-ROW(天赋词条列表!$A$2)+1), ROW()-2)), "")</f>
        <v/>
      </c>
      <c r="M10" s="1" t="str">
        <f t="shared" si="8"/>
        <v/>
      </c>
      <c r="N10" s="27" t="str">
        <f t="array" ref="N10">IFERROR(INDEX(天赋词条列表!$D$2:$D$1504, SMALL(IF(COUNTIF(AV$3:AV$47, 天赋词条列表!$A$2:$A$1504), ROW(天赋词条列表!$A$2:$A$1504)-ROW(天赋词条列表!$A$2)+1), ROW()-2)), "")</f>
        <v/>
      </c>
      <c r="O10" s="223" t="str">
        <f t="array" ref="O10">IFERROR(
         (AX10=0)*INDEX(天赋词条列表!$E$2:$E$1504, SMALL(IF(COUNTIF(AV$3:AV$47, 天赋词条列表!$A$2:$A$1504), ROW(天赋词条列表!$A$2:$A$1504)-ROW(天赋词条列表!$A$2)+1), ROW()-2))*M10+
         (AX10=1)*((1+INDEX(天赋词条列表!$E$2:$E$1504, SMALL(IF(COUNTIF(AV$3:AV$47, 天赋词条列表!$A$2:$A$1504), ROW(天赋词条列表!$A$2:$A$1504)-ROW(天赋词条列表!$A$2)+1), ROW()-2)))^M10-1),
        "")</f>
        <v/>
      </c>
      <c r="Q10" s="221" t="str">
        <f t="array" ref="Q10">IFERROR(INDEX(天赋词条列表!$A$2:$A$1504, SMALL(IF(COUNTIF('追忆，石板，魂烛'!L$2:L$71, 天赋词条列表!$A$2:$A$1504), ROW(天赋词条列表!$A$2:$A$1504)-ROW(天赋词条列表!$A$2)+1), ROW()-2)), "")</f>
        <v/>
      </c>
      <c r="R10" s="27" t="str">
        <f>IF(Q10&lt;&gt;"",COUNTIF('追忆，石板，魂烛'!$L$2:$L$71,Q10),"")</f>
        <v/>
      </c>
      <c r="S10" s="27" t="str">
        <f t="array" ref="S10">IFERROR(INDEX(天赋词条列表!$D$2:$D$1504, SMALL(IF(COUNTIF('追忆，石板，魂烛'!$L$2:$L$71, 天赋词条列表!$A$2:$A$1504), ROW(天赋词条列表!$A$2:$A$1504)-ROW(天赋词条列表!$A$2)+1), ROW()-2)), "")</f>
        <v/>
      </c>
      <c r="T10" s="206" t="str">
        <f t="array" ref="T10">IFERROR(
        (BC10=0)*INDEX(天赋词条列表!$E$2:$E$1504, SMALL(IF(COUNTIF('追忆，石板，魂烛'!$L$2:$L$71, 天赋词条列表!$A$2:$A$1504), ROW(天赋词条列表!$A$2:$A$1504)-ROW(天赋词条列表!$A$2)+1), ROW()-2))*R10+
        (BC10=1)*((1+INDEX(天赋词条列表!$E$2:$E$1504, SMALL(IF(COUNTIF('追忆，石板，魂烛'!$L$2:$L$71, 天赋词条列表!$A$2:$A$1504), ROW(天赋词条列表!$A$2:$A$1504)-ROW(天赋词条列表!$A$2)+1), ROW()-2)))^R10-1),
          "")</f>
        <v/>
      </c>
      <c r="AJ10" s="25" t="str">
        <f t="shared" si="1"/>
        <v>0000</v>
      </c>
      <c r="AK10" s="25" t="str">
        <f t="shared" si="9"/>
        <v/>
      </c>
      <c r="AL10" s="25" t="str">
        <f t="shared" si="2"/>
        <v/>
      </c>
      <c r="AM10" s="25" t="str">
        <f t="shared" si="10"/>
        <v/>
      </c>
      <c r="AN10" s="3">
        <f>IFERROR(INDEX(词条统合定义列表!$E$2:$E$1000,MATCH(第一天赋板[[#This Row],[天赋词条]],词条统合定义列表!$B$2:$B$1000,0)),0)</f>
        <v>0</v>
      </c>
      <c r="AO10" s="25" t="str">
        <f t="shared" si="3"/>
        <v>7150</v>
      </c>
      <c r="AP10" s="25" t="str">
        <f t="shared" si="11"/>
        <v/>
      </c>
      <c r="AQ10" s="25" t="str">
        <f t="shared" si="4"/>
        <v/>
      </c>
      <c r="AR10" s="25" t="str">
        <f t="shared" si="12"/>
        <v/>
      </c>
      <c r="AS10" s="3">
        <f>IFERROR(INDEX(词条统合定义列表!$E$2:$E$1000,MATCH(第二天赋板[[#This Row],[天赋词条]],词条统合定义列表!$B$2:$B$1000,0)),0)</f>
        <v>0</v>
      </c>
      <c r="AT10" s="25" t="str">
        <f t="shared" si="5"/>
        <v>1440</v>
      </c>
      <c r="AU10" s="25" t="str">
        <f t="shared" si="13"/>
        <v/>
      </c>
      <c r="AV10" s="25" t="str">
        <f t="shared" si="6"/>
        <v/>
      </c>
      <c r="AW10" s="25" t="str">
        <f t="shared" si="14"/>
        <v/>
      </c>
      <c r="AX10" s="3">
        <f>IFERROR(INDEX(词条统合定义列表!$E$2:$E$1000,MATCH(第三天赋板[[#This Row],[天赋词条]],词条统合定义列表!$B$2:$B$1000,0)),0)</f>
        <v>0</v>
      </c>
      <c r="BC10" s="3">
        <f>IFERROR(INDEX(词条统合定义列表!$E$2:$E$1000,MATCH(神格石板[[#This Row],[天赋词条]],词条统合定义列表!$B$2:$B$1000,0)),0)</f>
        <v>0</v>
      </c>
    </row>
    <row r="11" spans="1:55">
      <c r="A11" s="1" t="str">
        <f t="array" ref="A11">IFERROR(INDEX(天赋词条列表!$A$2:$A$1504, SMALL(IF(COUNTIF(AL$3:AL$47, 天赋词条列表!$A$2:$A$1504), ROW(天赋词条列表!$A$2:$A$1504)-ROW(天赋词条列表!$A$2)+1), ROW()-2)), "")</f>
        <v/>
      </c>
      <c r="B11" s="1" t="str">
        <f t="shared" si="0"/>
        <v/>
      </c>
      <c r="C11" s="27" t="str">
        <f t="array" ref="C11">IFERROR(INDEX(天赋词条列表!$D$2:$D$1504, SMALL(IF(COUNTIF(AL$3:AL$47, 天赋词条列表!$A$2:$A$1504), ROW(天赋词条列表!$A$2:$A$1504)-ROW(天赋词条列表!$A$2)+1), ROW()-2)), "")</f>
        <v/>
      </c>
      <c r="D11" s="32" t="str">
        <f t="array" ref="D11">IFERROR(
         (AN11=0)*INDEX(天赋词条列表!$E$2:$E$1504, SMALL(IF(COUNTIF(AL$3:AL$47, 天赋词条列表!$A$2:$A$1504), ROW(天赋词条列表!$A$2:$A$1504)-ROW(天赋词条列表!$A$2)+1), ROW()-2))*B11+
         (AN11=1)*((1+INDEX(天赋词条列表!$E$2:$E$1504, SMALL(IF(COUNTIF(AL$3:AL$47, 天赋词条列表!$A$2:$A$1504), ROW(天赋词条列表!$A$2:$A$1504)-ROW(天赋词条列表!$A$2)+1), ROW()-2)))^B11-1),
          "")</f>
        <v/>
      </c>
      <c r="E11" s="27"/>
      <c r="G11" s="1" t="str">
        <f t="array" ref="G11">IFERROR(INDEX(天赋词条列表!$A$2:$A$1504, SMALL(IF(COUNTIF(AQ$3:AQ$47, 天赋词条列表!$A$2:$A$1504), ROW(天赋词条列表!$A$2:$A$1504)-ROW(天赋词条列表!$A$2)+1), ROW()-2)), "")</f>
        <v/>
      </c>
      <c r="H11" s="1" t="str">
        <f t="shared" si="7"/>
        <v/>
      </c>
      <c r="I11" s="27" t="str">
        <f t="array" ref="I11">IFERROR(INDEX(天赋词条列表!$D$2:$D$1504, SMALL(IF(COUNTIF(AQ$3:AQ$47, 天赋词条列表!$A$2:$A$1504), ROW(天赋词条列表!$A$2:$A$1504)-ROW(天赋词条列表!$A$2)+1), ROW()-2)), "")</f>
        <v/>
      </c>
      <c r="J11" s="32" t="str">
        <f t="array" ref="J11">IFERROR(
        (AS11=0)*INDEX(天赋词条列表!$E$2:$E$1504, SMALL(IF(COUNTIF(AQ$3:AQ$47, 天赋词条列表!$A$2:$A$1504), ROW(天赋词条列表!$A$2:$A$1504)-ROW(天赋词条列表!$A$2)+1), ROW()-2))*H11+
        (AS11=1)*((1+INDEX(天赋词条列表!$E$2:$E$1504, SMALL(IF(COUNTIF(AQ$3:AQ$47, 天赋词条列表!$A$2:$A$1504), ROW(天赋词条列表!$A$2:$A$1504)-ROW(天赋词条列表!$A$2)+1), ROW()-2)))^H11-1),
          "")</f>
        <v/>
      </c>
      <c r="L11" s="1" t="str">
        <f t="array" ref="L11">IFERROR(INDEX(天赋词条列表!$A$2:$A$1504, SMALL(IF(COUNTIF(AV$3:AV$47, 天赋词条列表!$A$2:$A$1504), ROW(天赋词条列表!$A$2:$A$1504)-ROW(天赋词条列表!$A$2)+1), ROW()-2)), "")</f>
        <v/>
      </c>
      <c r="M11" s="1" t="str">
        <f t="shared" si="8"/>
        <v/>
      </c>
      <c r="N11" s="27" t="str">
        <f t="array" ref="N11">IFERROR(INDEX(天赋词条列表!$D$2:$D$1504, SMALL(IF(COUNTIF(AV$3:AV$47, 天赋词条列表!$A$2:$A$1504), ROW(天赋词条列表!$A$2:$A$1504)-ROW(天赋词条列表!$A$2)+1), ROW()-2)), "")</f>
        <v/>
      </c>
      <c r="O11" s="223" t="str">
        <f t="array" ref="O11">IFERROR(
         (AX11=0)*INDEX(天赋词条列表!$E$2:$E$1504, SMALL(IF(COUNTIF(AV$3:AV$47, 天赋词条列表!$A$2:$A$1504), ROW(天赋词条列表!$A$2:$A$1504)-ROW(天赋词条列表!$A$2)+1), ROW()-2))*M11+
         (AX11=1)*((1+INDEX(天赋词条列表!$E$2:$E$1504, SMALL(IF(COUNTIF(AV$3:AV$47, 天赋词条列表!$A$2:$A$1504), ROW(天赋词条列表!$A$2:$A$1504)-ROW(天赋词条列表!$A$2)+1), ROW()-2)))^M11-1),
        "")</f>
        <v/>
      </c>
      <c r="Q11" s="221" t="str">
        <f t="array" ref="Q11">IFERROR(INDEX(天赋词条列表!$A$2:$A$1504, SMALL(IF(COUNTIF('追忆，石板，魂烛'!L$2:L$71, 天赋词条列表!$A$2:$A$1504), ROW(天赋词条列表!$A$2:$A$1504)-ROW(天赋词条列表!$A$2)+1), ROW()-2)), "")</f>
        <v/>
      </c>
      <c r="R11" s="27" t="str">
        <f>IF(Q11&lt;&gt;"",COUNTIF('追忆，石板，魂烛'!$L$2:$L$71,Q11),"")</f>
        <v/>
      </c>
      <c r="S11" s="27" t="str">
        <f t="array" ref="S11">IFERROR(INDEX(天赋词条列表!$D$2:$D$1504, SMALL(IF(COUNTIF('追忆，石板，魂烛'!$L$2:$L$71, 天赋词条列表!$A$2:$A$1504), ROW(天赋词条列表!$A$2:$A$1504)-ROW(天赋词条列表!$A$2)+1), ROW()-2)), "")</f>
        <v/>
      </c>
      <c r="T11" s="206" t="str">
        <f t="array" ref="T11">IFERROR(
        (BC11=0)*INDEX(天赋词条列表!$E$2:$E$1504, SMALL(IF(COUNTIF('追忆，石板，魂烛'!$L$2:$L$71, 天赋词条列表!$A$2:$A$1504), ROW(天赋词条列表!$A$2:$A$1504)-ROW(天赋词条列表!$A$2)+1), ROW()-2))*R11+
        (BC11=1)*((1+INDEX(天赋词条列表!$E$2:$E$1504, SMALL(IF(COUNTIF('追忆，石板，魂烛'!$L$2:$L$71, 天赋词条列表!$A$2:$A$1504), ROW(天赋词条列表!$A$2:$A$1504)-ROW(天赋词条列表!$A$2)+1), ROW()-2)))^R11-1),
          "")</f>
        <v/>
      </c>
      <c r="AJ11" s="25" t="str">
        <f t="shared" si="1"/>
        <v>0000</v>
      </c>
      <c r="AK11" s="25" t="str">
        <f t="shared" si="9"/>
        <v/>
      </c>
      <c r="AL11" s="25" t="str">
        <f t="shared" si="2"/>
        <v/>
      </c>
      <c r="AM11" s="25" t="str">
        <f t="shared" si="10"/>
        <v/>
      </c>
      <c r="AN11" s="3">
        <f>IFERROR(INDEX(词条统合定义列表!$E$2:$E$1000,MATCH(第一天赋板[[#This Row],[天赋词条]],词条统合定义列表!$B$2:$B$1000,0)),0)</f>
        <v>0</v>
      </c>
      <c r="AO11" s="25" t="str">
        <f t="shared" si="3"/>
        <v>7200</v>
      </c>
      <c r="AP11" s="25" t="str">
        <f t="shared" si="11"/>
        <v/>
      </c>
      <c r="AQ11" s="25" t="str">
        <f t="shared" si="4"/>
        <v/>
      </c>
      <c r="AR11" s="25" t="str">
        <f t="shared" si="12"/>
        <v/>
      </c>
      <c r="AS11" s="3">
        <f>IFERROR(INDEX(词条统合定义列表!$E$2:$E$1000,MATCH(第二天赋板[[#This Row],[天赋词条]],词条统合定义列表!$B$2:$B$1000,0)),0)</f>
        <v>0</v>
      </c>
      <c r="AT11" s="25" t="str">
        <f t="shared" si="5"/>
        <v>1490</v>
      </c>
      <c r="AU11" s="25" t="str">
        <f t="shared" si="13"/>
        <v/>
      </c>
      <c r="AV11" s="25" t="str">
        <f t="shared" si="6"/>
        <v/>
      </c>
      <c r="AW11" s="25" t="str">
        <f t="shared" si="14"/>
        <v/>
      </c>
      <c r="AX11" s="3">
        <f>IFERROR(INDEX(词条统合定义列表!$E$2:$E$1000,MATCH(第三天赋板[[#This Row],[天赋词条]],词条统合定义列表!$B$2:$B$1000,0)),0)</f>
        <v>0</v>
      </c>
      <c r="BC11" s="3">
        <f>IFERROR(INDEX(词条统合定义列表!$E$2:$E$1000,MATCH(神格石板[[#This Row],[天赋词条]],词条统合定义列表!$B$2:$B$1000,0)),0)</f>
        <v>0</v>
      </c>
    </row>
    <row r="12" spans="1:55">
      <c r="A12" s="1" t="str">
        <f t="array" ref="A12">IFERROR(INDEX(天赋词条列表!$A$2:$A$1504, SMALL(IF(COUNTIF(AL$3:AL$47, 天赋词条列表!$A$2:$A$1504), ROW(天赋词条列表!$A$2:$A$1504)-ROW(天赋词条列表!$A$2)+1), ROW()-2)), "")</f>
        <v/>
      </c>
      <c r="B12" s="1" t="str">
        <f t="shared" si="0"/>
        <v/>
      </c>
      <c r="C12" s="27" t="str">
        <f t="array" ref="C12">IFERROR(INDEX(天赋词条列表!$D$2:$D$1504, SMALL(IF(COUNTIF(AL$3:AL$47, 天赋词条列表!$A$2:$A$1504), ROW(天赋词条列表!$A$2:$A$1504)-ROW(天赋词条列表!$A$2)+1), ROW()-2)), "")</f>
        <v/>
      </c>
      <c r="D12" s="32" t="str">
        <f t="array" ref="D12">IFERROR(
         (AN12=0)*INDEX(天赋词条列表!$E$2:$E$1504, SMALL(IF(COUNTIF(AL$3:AL$47, 天赋词条列表!$A$2:$A$1504), ROW(天赋词条列表!$A$2:$A$1504)-ROW(天赋词条列表!$A$2)+1), ROW()-2))*B12+
         (AN12=1)*((1+INDEX(天赋词条列表!$E$2:$E$1504, SMALL(IF(COUNTIF(AL$3:AL$47, 天赋词条列表!$A$2:$A$1504), ROW(天赋词条列表!$A$2:$A$1504)-ROW(天赋词条列表!$A$2)+1), ROW()-2)))^B12-1),
          "")</f>
        <v/>
      </c>
      <c r="E12" s="27"/>
      <c r="G12" s="1" t="str">
        <f t="array" ref="G12">IFERROR(INDEX(天赋词条列表!$A$2:$A$1504, SMALL(IF(COUNTIF(AQ$3:AQ$47, 天赋词条列表!$A$2:$A$1504), ROW(天赋词条列表!$A$2:$A$1504)-ROW(天赋词条列表!$A$2)+1), ROW()-2)), "")</f>
        <v/>
      </c>
      <c r="H12" s="1" t="str">
        <f t="shared" si="7"/>
        <v/>
      </c>
      <c r="I12" s="27" t="str">
        <f t="array" ref="I12">IFERROR(INDEX(天赋词条列表!$D$2:$D$1504, SMALL(IF(COUNTIF(AQ$3:AQ$47, 天赋词条列表!$A$2:$A$1504), ROW(天赋词条列表!$A$2:$A$1504)-ROW(天赋词条列表!$A$2)+1), ROW()-2)), "")</f>
        <v/>
      </c>
      <c r="J12" s="32" t="str">
        <f t="array" ref="J12">IFERROR(
        (AS12=0)*INDEX(天赋词条列表!$E$2:$E$1504, SMALL(IF(COUNTIF(AQ$3:AQ$47, 天赋词条列表!$A$2:$A$1504), ROW(天赋词条列表!$A$2:$A$1504)-ROW(天赋词条列表!$A$2)+1), ROW()-2))*H12+
        (AS12=1)*((1+INDEX(天赋词条列表!$E$2:$E$1504, SMALL(IF(COUNTIF(AQ$3:AQ$47, 天赋词条列表!$A$2:$A$1504), ROW(天赋词条列表!$A$2:$A$1504)-ROW(天赋词条列表!$A$2)+1), ROW()-2)))^H12-1),
          "")</f>
        <v/>
      </c>
      <c r="L12" s="1" t="str">
        <f t="array" ref="L12">IFERROR(INDEX(天赋词条列表!$A$2:$A$1504, SMALL(IF(COUNTIF(AV$3:AV$47, 天赋词条列表!$A$2:$A$1504), ROW(天赋词条列表!$A$2:$A$1504)-ROW(天赋词条列表!$A$2)+1), ROW()-2)), "")</f>
        <v/>
      </c>
      <c r="M12" s="1" t="str">
        <f t="shared" si="8"/>
        <v/>
      </c>
      <c r="N12" s="27" t="str">
        <f t="array" ref="N12">IFERROR(INDEX(天赋词条列表!$D$2:$D$1504, SMALL(IF(COUNTIF(AV$3:AV$47, 天赋词条列表!$A$2:$A$1504), ROW(天赋词条列表!$A$2:$A$1504)-ROW(天赋词条列表!$A$2)+1), ROW()-2)), "")</f>
        <v/>
      </c>
      <c r="O12" s="223" t="str">
        <f t="array" ref="O12">IFERROR(
         (AX12=0)*INDEX(天赋词条列表!$E$2:$E$1504, SMALL(IF(COUNTIF(AV$3:AV$47, 天赋词条列表!$A$2:$A$1504), ROW(天赋词条列表!$A$2:$A$1504)-ROW(天赋词条列表!$A$2)+1), ROW()-2))*M12+
         (AX12=1)*((1+INDEX(天赋词条列表!$E$2:$E$1504, SMALL(IF(COUNTIF(AV$3:AV$47, 天赋词条列表!$A$2:$A$1504), ROW(天赋词条列表!$A$2:$A$1504)-ROW(天赋词条列表!$A$2)+1), ROW()-2)))^M12-1),
        "")</f>
        <v/>
      </c>
      <c r="Q12" s="221" t="str">
        <f t="array" ref="Q12">IFERROR(INDEX(天赋词条列表!$A$2:$A$1504, SMALL(IF(COUNTIF('追忆，石板，魂烛'!L$2:L$71, 天赋词条列表!$A$2:$A$1504), ROW(天赋词条列表!$A$2:$A$1504)-ROW(天赋词条列表!$A$2)+1), ROW()-2)), "")</f>
        <v/>
      </c>
      <c r="R12" s="27" t="str">
        <f>IF(Q12&lt;&gt;"",COUNTIF('追忆，石板，魂烛'!$L$2:$L$71,Q12),"")</f>
        <v/>
      </c>
      <c r="S12" s="27" t="str">
        <f t="array" ref="S12">IFERROR(INDEX(天赋词条列表!$D$2:$D$1504, SMALL(IF(COUNTIF('追忆，石板，魂烛'!$L$2:$L$71, 天赋词条列表!$A$2:$A$1504), ROW(天赋词条列表!$A$2:$A$1504)-ROW(天赋词条列表!$A$2)+1), ROW()-2)), "")</f>
        <v/>
      </c>
      <c r="T12" s="206" t="str">
        <f t="array" ref="T12">IFERROR(
        (BC12=0)*INDEX(天赋词条列表!$E$2:$E$1504, SMALL(IF(COUNTIF('追忆，石板，魂烛'!$L$2:$L$71, 天赋词条列表!$A$2:$A$1504), ROW(天赋词条列表!$A$2:$A$1504)-ROW(天赋词条列表!$A$2)+1), ROW()-2))*R12+
        (BC12=1)*((1+INDEX(天赋词条列表!$E$2:$E$1504, SMALL(IF(COUNTIF('追忆，石板，魂烛'!$L$2:$L$71, 天赋词条列表!$A$2:$A$1504), ROW(天赋词条列表!$A$2:$A$1504)-ROW(天赋词条列表!$A$2)+1), ROW()-2)))^R12-1),
          "")</f>
        <v/>
      </c>
      <c r="AJ12" s="25" t="str">
        <f t="shared" si="1"/>
        <v>0000</v>
      </c>
      <c r="AK12" s="25" t="str">
        <f t="shared" si="9"/>
        <v/>
      </c>
      <c r="AL12" s="25" t="str">
        <f t="shared" si="2"/>
        <v/>
      </c>
      <c r="AM12" s="25" t="str">
        <f t="shared" si="10"/>
        <v/>
      </c>
      <c r="AN12" s="3">
        <f>IFERROR(INDEX(词条统合定义列表!$E$2:$E$1000,MATCH(第一天赋板[[#This Row],[天赋词条]],词条统合定义列表!$B$2:$B$1000,0)),0)</f>
        <v>0</v>
      </c>
      <c r="AO12" s="25" t="str">
        <f t="shared" si="3"/>
        <v>0000</v>
      </c>
      <c r="AP12" s="25" t="str">
        <f t="shared" si="11"/>
        <v/>
      </c>
      <c r="AQ12" s="25" t="str">
        <f t="shared" si="4"/>
        <v/>
      </c>
      <c r="AR12" s="25" t="str">
        <f t="shared" si="12"/>
        <v/>
      </c>
      <c r="AS12" s="3">
        <f>IFERROR(INDEX(词条统合定义列表!$E$2:$E$1000,MATCH(第二天赋板[[#This Row],[天赋词条]],词条统合定义列表!$B$2:$B$1000,0)),0)</f>
        <v>0</v>
      </c>
      <c r="AT12" s="25" t="str">
        <f t="shared" si="5"/>
        <v>0000</v>
      </c>
      <c r="AU12" s="25" t="str">
        <f t="shared" si="13"/>
        <v/>
      </c>
      <c r="AV12" s="25" t="str">
        <f t="shared" si="6"/>
        <v/>
      </c>
      <c r="AW12" s="25" t="str">
        <f t="shared" si="14"/>
        <v/>
      </c>
      <c r="AX12" s="3">
        <f>IFERROR(INDEX(词条统合定义列表!$E$2:$E$1000,MATCH(第三天赋板[[#This Row],[天赋词条]],词条统合定义列表!$B$2:$B$1000,0)),0)</f>
        <v>0</v>
      </c>
      <c r="BC12" s="3">
        <f>IFERROR(INDEX(词条统合定义列表!$E$2:$E$1000,MATCH(神格石板[[#This Row],[天赋词条]],词条统合定义列表!$B$2:$B$1000,0)),0)</f>
        <v>0</v>
      </c>
    </row>
    <row r="13" spans="1:55">
      <c r="A13" s="1" t="str">
        <f t="array" ref="A13">IFERROR(INDEX(天赋词条列表!$A$2:$A$1504, SMALL(IF(COUNTIF(AL$3:AL$47, 天赋词条列表!$A$2:$A$1504), ROW(天赋词条列表!$A$2:$A$1504)-ROW(天赋词条列表!$A$2)+1), ROW()-2)), "")</f>
        <v/>
      </c>
      <c r="B13" s="1" t="str">
        <f t="shared" si="0"/>
        <v/>
      </c>
      <c r="C13" s="27" t="str">
        <f t="array" ref="C13">IFERROR(INDEX(天赋词条列表!$D$2:$D$1504, SMALL(IF(COUNTIF(AL$3:AL$47, 天赋词条列表!$A$2:$A$1504), ROW(天赋词条列表!$A$2:$A$1504)-ROW(天赋词条列表!$A$2)+1), ROW()-2)), "")</f>
        <v/>
      </c>
      <c r="D13" s="32" t="str">
        <f t="array" ref="D13">IFERROR(
         (AN13=0)*INDEX(天赋词条列表!$E$2:$E$1504, SMALL(IF(COUNTIF(AL$3:AL$47, 天赋词条列表!$A$2:$A$1504), ROW(天赋词条列表!$A$2:$A$1504)-ROW(天赋词条列表!$A$2)+1), ROW()-2))*B13+
         (AN13=1)*((1+INDEX(天赋词条列表!$E$2:$E$1504, SMALL(IF(COUNTIF(AL$3:AL$47, 天赋词条列表!$A$2:$A$1504), ROW(天赋词条列表!$A$2:$A$1504)-ROW(天赋词条列表!$A$2)+1), ROW()-2)))^B13-1),
          "")</f>
        <v/>
      </c>
      <c r="E13" s="27"/>
      <c r="G13" s="1" t="str">
        <f t="array" ref="G13">IFERROR(INDEX(天赋词条列表!$A$2:$A$1504, SMALL(IF(COUNTIF(AQ$3:AQ$47, 天赋词条列表!$A$2:$A$1504), ROW(天赋词条列表!$A$2:$A$1504)-ROW(天赋词条列表!$A$2)+1), ROW()-2)), "")</f>
        <v/>
      </c>
      <c r="H13" s="1" t="str">
        <f t="shared" si="7"/>
        <v/>
      </c>
      <c r="I13" s="27" t="str">
        <f t="array" ref="I13">IFERROR(INDEX(天赋词条列表!$D$2:$D$1504, SMALL(IF(COUNTIF(AQ$3:AQ$47, 天赋词条列表!$A$2:$A$1504), ROW(天赋词条列表!$A$2:$A$1504)-ROW(天赋词条列表!$A$2)+1), ROW()-2)), "")</f>
        <v/>
      </c>
      <c r="J13" s="32" t="str">
        <f t="array" ref="J13">IFERROR(
        (AS13=0)*INDEX(天赋词条列表!$E$2:$E$1504, SMALL(IF(COUNTIF(AQ$3:AQ$47, 天赋词条列表!$A$2:$A$1504), ROW(天赋词条列表!$A$2:$A$1504)-ROW(天赋词条列表!$A$2)+1), ROW()-2))*H13+
        (AS13=1)*((1+INDEX(天赋词条列表!$E$2:$E$1504, SMALL(IF(COUNTIF(AQ$3:AQ$47, 天赋词条列表!$A$2:$A$1504), ROW(天赋词条列表!$A$2:$A$1504)-ROW(天赋词条列表!$A$2)+1), ROW()-2)))^H13-1),
          "")</f>
        <v/>
      </c>
      <c r="L13" s="1" t="str">
        <f t="array" ref="L13">IFERROR(INDEX(天赋词条列表!$A$2:$A$1504, SMALL(IF(COUNTIF(AV$3:AV$47, 天赋词条列表!$A$2:$A$1504), ROW(天赋词条列表!$A$2:$A$1504)-ROW(天赋词条列表!$A$2)+1), ROW()-2)), "")</f>
        <v/>
      </c>
      <c r="M13" s="1" t="str">
        <f t="shared" si="8"/>
        <v/>
      </c>
      <c r="N13" s="27" t="str">
        <f t="array" ref="N13">IFERROR(INDEX(天赋词条列表!$D$2:$D$1504, SMALL(IF(COUNTIF(AV$3:AV$47, 天赋词条列表!$A$2:$A$1504), ROW(天赋词条列表!$A$2:$A$1504)-ROW(天赋词条列表!$A$2)+1), ROW()-2)), "")</f>
        <v/>
      </c>
      <c r="O13" s="223" t="str">
        <f t="array" ref="O13">IFERROR(
         (AX13=0)*INDEX(天赋词条列表!$E$2:$E$1504, SMALL(IF(COUNTIF(AV$3:AV$47, 天赋词条列表!$A$2:$A$1504), ROW(天赋词条列表!$A$2:$A$1504)-ROW(天赋词条列表!$A$2)+1), ROW()-2))*M13+
         (AX13=1)*((1+INDEX(天赋词条列表!$E$2:$E$1504, SMALL(IF(COUNTIF(AV$3:AV$47, 天赋词条列表!$A$2:$A$1504), ROW(天赋词条列表!$A$2:$A$1504)-ROW(天赋词条列表!$A$2)+1), ROW()-2)))^M13-1),
        "")</f>
        <v/>
      </c>
      <c r="Q13" s="221" t="str">
        <f t="array" ref="Q13">IFERROR(INDEX(天赋词条列表!$A$2:$A$1504, SMALL(IF(COUNTIF('追忆，石板，魂烛'!L$2:L$71, 天赋词条列表!$A$2:$A$1504), ROW(天赋词条列表!$A$2:$A$1504)-ROW(天赋词条列表!$A$2)+1), ROW()-2)), "")</f>
        <v/>
      </c>
      <c r="R13" s="27" t="str">
        <f>IF(Q13&lt;&gt;"",COUNTIF('追忆，石板，魂烛'!$L$2:$L$71,Q13),"")</f>
        <v/>
      </c>
      <c r="S13" s="27" t="str">
        <f t="array" ref="S13">IFERROR(INDEX(天赋词条列表!$D$2:$D$1504, SMALL(IF(COUNTIF('追忆，石板，魂烛'!$L$2:$L$71, 天赋词条列表!$A$2:$A$1504), ROW(天赋词条列表!$A$2:$A$1504)-ROW(天赋词条列表!$A$2)+1), ROW()-2)), "")</f>
        <v/>
      </c>
      <c r="T13" s="206" t="str">
        <f t="array" ref="T13">IFERROR(
        (BC13=0)*INDEX(天赋词条列表!$E$2:$E$1504, SMALL(IF(COUNTIF('追忆，石板，魂烛'!$L$2:$L$71, 天赋词条列表!$A$2:$A$1504), ROW(天赋词条列表!$A$2:$A$1504)-ROW(天赋词条列表!$A$2)+1), ROW()-2))*R13+
        (BC13=1)*((1+INDEX(天赋词条列表!$E$2:$E$1504, SMALL(IF(COUNTIF('追忆，石板，魂烛'!$L$2:$L$71, 天赋词条列表!$A$2:$A$1504), ROW(天赋词条列表!$A$2:$A$1504)-ROW(天赋词条列表!$A$2)+1), ROW()-2)))^R13-1),
          "")</f>
        <v/>
      </c>
      <c r="AJ13" s="25" t="str">
        <f t="shared" si="1"/>
        <v>6140</v>
      </c>
      <c r="AK13" s="25" t="str">
        <f t="shared" si="9"/>
        <v/>
      </c>
      <c r="AL13" s="25" t="str">
        <f t="shared" si="2"/>
        <v/>
      </c>
      <c r="AM13" s="25" t="str">
        <f t="shared" si="10"/>
        <v/>
      </c>
      <c r="AN13" s="3">
        <f>IFERROR(INDEX(词条统合定义列表!$E$2:$E$1000,MATCH(第一天赋板[[#This Row],[天赋词条]],词条统合定义列表!$B$2:$B$1000,0)),0)</f>
        <v>0</v>
      </c>
      <c r="AO13" s="25" t="str">
        <f t="shared" si="3"/>
        <v>6870</v>
      </c>
      <c r="AP13" s="25" t="str">
        <f t="shared" si="11"/>
        <v/>
      </c>
      <c r="AQ13" s="25" t="str">
        <f t="shared" si="4"/>
        <v/>
      </c>
      <c r="AR13" s="25" t="str">
        <f t="shared" si="12"/>
        <v/>
      </c>
      <c r="AS13" s="3">
        <f>IFERROR(INDEX(词条统合定义列表!$E$2:$E$1000,MATCH(第二天赋板[[#This Row],[天赋词条]],词条统合定义列表!$B$2:$B$1000,0)),0)</f>
        <v>0</v>
      </c>
      <c r="AT13" s="25" t="str">
        <f t="shared" si="5"/>
        <v>1150</v>
      </c>
      <c r="AU13" s="25" t="str">
        <f t="shared" si="13"/>
        <v/>
      </c>
      <c r="AV13" s="25" t="str">
        <f t="shared" si="6"/>
        <v/>
      </c>
      <c r="AW13" s="25" t="str">
        <f t="shared" si="14"/>
        <v/>
      </c>
      <c r="AX13" s="3">
        <f>IFERROR(INDEX(词条统合定义列表!$E$2:$E$1000,MATCH(第三天赋板[[#This Row],[天赋词条]],词条统合定义列表!$B$2:$B$1000,0)),0)</f>
        <v>0</v>
      </c>
      <c r="BC13" s="3">
        <f>IFERROR(INDEX(词条统合定义列表!$E$2:$E$1000,MATCH(神格石板[[#This Row],[天赋词条]],词条统合定义列表!$B$2:$B$1000,0)),0)</f>
        <v>0</v>
      </c>
    </row>
    <row r="14" spans="1:55">
      <c r="A14" s="1" t="str">
        <f t="array" ref="A14">IFERROR(INDEX(天赋词条列表!$A$2:$A$1504, SMALL(IF(COUNTIF(AL$3:AL$47, 天赋词条列表!$A$2:$A$1504), ROW(天赋词条列表!$A$2:$A$1504)-ROW(天赋词条列表!$A$2)+1), ROW()-2)), "")</f>
        <v/>
      </c>
      <c r="B14" s="1" t="str">
        <f t="shared" si="0"/>
        <v/>
      </c>
      <c r="C14" s="27" t="str">
        <f t="array" ref="C14">IFERROR(INDEX(天赋词条列表!$D$2:$D$1504, SMALL(IF(COUNTIF(AL$3:AL$47, 天赋词条列表!$A$2:$A$1504), ROW(天赋词条列表!$A$2:$A$1504)-ROW(天赋词条列表!$A$2)+1), ROW()-2)), "")</f>
        <v/>
      </c>
      <c r="D14" s="32" t="str">
        <f t="array" ref="D14">IFERROR(
         (AN14=0)*INDEX(天赋词条列表!$E$2:$E$1504, SMALL(IF(COUNTIF(AL$3:AL$47, 天赋词条列表!$A$2:$A$1504), ROW(天赋词条列表!$A$2:$A$1504)-ROW(天赋词条列表!$A$2)+1), ROW()-2))*B14+
         (AN14=1)*((1+INDEX(天赋词条列表!$E$2:$E$1504, SMALL(IF(COUNTIF(AL$3:AL$47, 天赋词条列表!$A$2:$A$1504), ROW(天赋词条列表!$A$2:$A$1504)-ROW(天赋词条列表!$A$2)+1), ROW()-2)))^B14-1),
          "")</f>
        <v/>
      </c>
      <c r="E14" s="27"/>
      <c r="G14" s="1" t="str">
        <f t="array" ref="G14">IFERROR(INDEX(天赋词条列表!$A$2:$A$1504, SMALL(IF(COUNTIF(AQ$3:AQ$47, 天赋词条列表!$A$2:$A$1504), ROW(天赋词条列表!$A$2:$A$1504)-ROW(天赋词条列表!$A$2)+1), ROW()-2)), "")</f>
        <v/>
      </c>
      <c r="H14" s="1" t="str">
        <f t="shared" si="7"/>
        <v/>
      </c>
      <c r="I14" s="27" t="str">
        <f t="array" ref="I14">IFERROR(INDEX(天赋词条列表!$D$2:$D$1504, SMALL(IF(COUNTIF(AQ$3:AQ$47, 天赋词条列表!$A$2:$A$1504), ROW(天赋词条列表!$A$2:$A$1504)-ROW(天赋词条列表!$A$2)+1), ROW()-2)), "")</f>
        <v/>
      </c>
      <c r="J14" s="32" t="str">
        <f t="array" ref="J14">IFERROR(
        (AS14=0)*INDEX(天赋词条列表!$E$2:$E$1504, SMALL(IF(COUNTIF(AQ$3:AQ$47, 天赋词条列表!$A$2:$A$1504), ROW(天赋词条列表!$A$2:$A$1504)-ROW(天赋词条列表!$A$2)+1), ROW()-2))*H14+
        (AS14=1)*((1+INDEX(天赋词条列表!$E$2:$E$1504, SMALL(IF(COUNTIF(AQ$3:AQ$47, 天赋词条列表!$A$2:$A$1504), ROW(天赋词条列表!$A$2:$A$1504)-ROW(天赋词条列表!$A$2)+1), ROW()-2)))^H14-1),
          "")</f>
        <v/>
      </c>
      <c r="L14" s="1" t="str">
        <f t="array" ref="L14">IFERROR(INDEX(天赋词条列表!$A$2:$A$1504, SMALL(IF(COUNTIF(AV$3:AV$47, 天赋词条列表!$A$2:$A$1504), ROW(天赋词条列表!$A$2:$A$1504)-ROW(天赋词条列表!$A$2)+1), ROW()-2)), "")</f>
        <v/>
      </c>
      <c r="M14" s="1" t="str">
        <f t="shared" si="8"/>
        <v/>
      </c>
      <c r="N14" s="27" t="str">
        <f t="array" ref="N14">IFERROR(INDEX(天赋词条列表!$D$2:$D$1504, SMALL(IF(COUNTIF(AV$3:AV$47, 天赋词条列表!$A$2:$A$1504), ROW(天赋词条列表!$A$2:$A$1504)-ROW(天赋词条列表!$A$2)+1), ROW()-2)), "")</f>
        <v/>
      </c>
      <c r="O14" s="223" t="str">
        <f t="array" ref="O14">IFERROR(
         (AX14=0)*INDEX(天赋词条列表!$E$2:$E$1504, SMALL(IF(COUNTIF(AV$3:AV$47, 天赋词条列表!$A$2:$A$1504), ROW(天赋词条列表!$A$2:$A$1504)-ROW(天赋词条列表!$A$2)+1), ROW()-2))*M14+
         (AX14=1)*((1+INDEX(天赋词条列表!$E$2:$E$1504, SMALL(IF(COUNTIF(AV$3:AV$47, 天赋词条列表!$A$2:$A$1504), ROW(天赋词条列表!$A$2:$A$1504)-ROW(天赋词条列表!$A$2)+1), ROW()-2)))^M14-1),
        "")</f>
        <v/>
      </c>
      <c r="Q14" s="221" t="str">
        <f t="array" ref="Q14">IFERROR(INDEX(天赋词条列表!$A$2:$A$1504, SMALL(IF(COUNTIF('追忆，石板，魂烛'!L$2:L$71, 天赋词条列表!$A$2:$A$1504), ROW(天赋词条列表!$A$2:$A$1504)-ROW(天赋词条列表!$A$2)+1), ROW()-2)), "")</f>
        <v/>
      </c>
      <c r="R14" s="27" t="str">
        <f>IF(Q14&lt;&gt;"",COUNTIF('追忆，石板，魂烛'!$L$2:$L$71,Q14),"")</f>
        <v/>
      </c>
      <c r="S14" s="27" t="str">
        <f t="array" ref="S14">IFERROR(INDEX(天赋词条列表!$D$2:$D$1504, SMALL(IF(COUNTIF('追忆，石板，魂烛'!$L$2:$L$71, 天赋词条列表!$A$2:$A$1504), ROW(天赋词条列表!$A$2:$A$1504)-ROW(天赋词条列表!$A$2)+1), ROW()-2)), "")</f>
        <v/>
      </c>
      <c r="T14" s="206" t="str">
        <f t="array" ref="T14">IFERROR(
        (BC14=0)*INDEX(天赋词条列表!$E$2:$E$1504, SMALL(IF(COUNTIF('追忆，石板，魂烛'!$L$2:$L$71, 天赋词条列表!$A$2:$A$1504), ROW(天赋词条列表!$A$2:$A$1504)-ROW(天赋词条列表!$A$2)+1), ROW()-2))*R14+
        (BC14=1)*((1+INDEX(天赋词条列表!$E$2:$E$1504, SMALL(IF(COUNTIF('追忆，石板，魂烛'!$L$2:$L$71, 天赋词条列表!$A$2:$A$1504), ROW(天赋词条列表!$A$2:$A$1504)-ROW(天赋词条列表!$A$2)+1), ROW()-2)))^R14-1),
          "")</f>
        <v/>
      </c>
      <c r="AJ14" s="25" t="str">
        <f t="shared" si="1"/>
        <v>6180</v>
      </c>
      <c r="AK14" s="25" t="str">
        <f t="shared" si="9"/>
        <v/>
      </c>
      <c r="AL14" s="25" t="str">
        <f t="shared" si="2"/>
        <v/>
      </c>
      <c r="AM14" s="25" t="str">
        <f t="shared" si="10"/>
        <v/>
      </c>
      <c r="AN14" s="3">
        <f>IFERROR(INDEX(词条统合定义列表!$E$2:$E$1000,MATCH(第一天赋板[[#This Row],[天赋词条]],词条统合定义列表!$B$2:$B$1000,0)),0)</f>
        <v>0</v>
      </c>
      <c r="AO14" s="25" t="str">
        <f t="shared" si="3"/>
        <v>6920</v>
      </c>
      <c r="AP14" s="25" t="str">
        <f t="shared" si="11"/>
        <v/>
      </c>
      <c r="AQ14" s="25" t="str">
        <f t="shared" si="4"/>
        <v/>
      </c>
      <c r="AR14" s="25" t="str">
        <f t="shared" si="12"/>
        <v/>
      </c>
      <c r="AS14" s="3">
        <f>IFERROR(INDEX(词条统合定义列表!$E$2:$E$1000,MATCH(第二天赋板[[#This Row],[天赋词条]],词条统合定义列表!$B$2:$B$1000,0)),0)</f>
        <v>0</v>
      </c>
      <c r="AT14" s="25" t="str">
        <f t="shared" si="5"/>
        <v>1200</v>
      </c>
      <c r="AU14" s="25" t="str">
        <f t="shared" si="13"/>
        <v/>
      </c>
      <c r="AV14" s="25" t="str">
        <f t="shared" si="6"/>
        <v/>
      </c>
      <c r="AW14" s="25" t="str">
        <f t="shared" si="14"/>
        <v/>
      </c>
      <c r="AX14" s="3">
        <f>IFERROR(INDEX(词条统合定义列表!$E$2:$E$1000,MATCH(第三天赋板[[#This Row],[天赋词条]],词条统合定义列表!$B$2:$B$1000,0)),0)</f>
        <v>0</v>
      </c>
      <c r="BC14" s="3">
        <f>IFERROR(INDEX(词条统合定义列表!$E$2:$E$1000,MATCH(神格石板[[#This Row],[天赋词条]],词条统合定义列表!$B$2:$B$1000,0)),0)</f>
        <v>0</v>
      </c>
    </row>
    <row r="15" spans="1:55">
      <c r="A15" s="1" t="str">
        <f t="array" ref="A15">IFERROR(INDEX(天赋词条列表!$A$2:$A$1504, SMALL(IF(COUNTIF(AL$3:AL$47, 天赋词条列表!$A$2:$A$1504), ROW(天赋词条列表!$A$2:$A$1504)-ROW(天赋词条列表!$A$2)+1), ROW()-2)), "")</f>
        <v/>
      </c>
      <c r="B15" s="1" t="str">
        <f t="shared" si="0"/>
        <v/>
      </c>
      <c r="C15" s="27" t="str">
        <f t="array" ref="C15">IFERROR(INDEX(天赋词条列表!$D$2:$D$1504, SMALL(IF(COUNTIF(AL$3:AL$47, 天赋词条列表!$A$2:$A$1504), ROW(天赋词条列表!$A$2:$A$1504)-ROW(天赋词条列表!$A$2)+1), ROW()-2)), "")</f>
        <v/>
      </c>
      <c r="D15" s="32" t="str">
        <f t="array" ref="D15">IFERROR(
         (AN15=0)*INDEX(天赋词条列表!$E$2:$E$1504, SMALL(IF(COUNTIF(AL$3:AL$47, 天赋词条列表!$A$2:$A$1504), ROW(天赋词条列表!$A$2:$A$1504)-ROW(天赋词条列表!$A$2)+1), ROW()-2))*B15+
         (AN15=1)*((1+INDEX(天赋词条列表!$E$2:$E$1504, SMALL(IF(COUNTIF(AL$3:AL$47, 天赋词条列表!$A$2:$A$1504), ROW(天赋词条列表!$A$2:$A$1504)-ROW(天赋词条列表!$A$2)+1), ROW()-2)))^B15-1),
          "")</f>
        <v/>
      </c>
      <c r="E15" s="27"/>
      <c r="G15" s="1" t="str">
        <f t="array" ref="G15">IFERROR(INDEX(天赋词条列表!$A$2:$A$1504, SMALL(IF(COUNTIF(AQ$3:AQ$47, 天赋词条列表!$A$2:$A$1504), ROW(天赋词条列表!$A$2:$A$1504)-ROW(天赋词条列表!$A$2)+1), ROW()-2)), "")</f>
        <v/>
      </c>
      <c r="H15" s="1" t="str">
        <f t="shared" si="7"/>
        <v/>
      </c>
      <c r="I15" s="27" t="str">
        <f t="array" ref="I15">IFERROR(INDEX(天赋词条列表!$D$2:$D$1504, SMALL(IF(COUNTIF(AQ$3:AQ$47, 天赋词条列表!$A$2:$A$1504), ROW(天赋词条列表!$A$2:$A$1504)-ROW(天赋词条列表!$A$2)+1), ROW()-2)), "")</f>
        <v/>
      </c>
      <c r="J15" s="32" t="str">
        <f t="array" ref="J15">IFERROR(
        (AS15=0)*INDEX(天赋词条列表!$E$2:$E$1504, SMALL(IF(COUNTIF(AQ$3:AQ$47, 天赋词条列表!$A$2:$A$1504), ROW(天赋词条列表!$A$2:$A$1504)-ROW(天赋词条列表!$A$2)+1), ROW()-2))*H15+
        (AS15=1)*((1+INDEX(天赋词条列表!$E$2:$E$1504, SMALL(IF(COUNTIF(AQ$3:AQ$47, 天赋词条列表!$A$2:$A$1504), ROW(天赋词条列表!$A$2:$A$1504)-ROW(天赋词条列表!$A$2)+1), ROW()-2)))^H15-1),
          "")</f>
        <v/>
      </c>
      <c r="L15" s="1" t="str">
        <f t="array" ref="L15">IFERROR(INDEX(天赋词条列表!$A$2:$A$1504, SMALL(IF(COUNTIF(AV$3:AV$47, 天赋词条列表!$A$2:$A$1504), ROW(天赋词条列表!$A$2:$A$1504)-ROW(天赋词条列表!$A$2)+1), ROW()-2)), "")</f>
        <v/>
      </c>
      <c r="M15" s="1" t="str">
        <f t="shared" si="8"/>
        <v/>
      </c>
      <c r="N15" s="27" t="str">
        <f t="array" ref="N15">IFERROR(INDEX(天赋词条列表!$D$2:$D$1504, SMALL(IF(COUNTIF(AV$3:AV$47, 天赋词条列表!$A$2:$A$1504), ROW(天赋词条列表!$A$2:$A$1504)-ROW(天赋词条列表!$A$2)+1), ROW()-2)), "")</f>
        <v/>
      </c>
      <c r="O15" s="223" t="str">
        <f t="array" ref="O15">IFERROR(
         (AX15=0)*INDEX(天赋词条列表!$E$2:$E$1504, SMALL(IF(COUNTIF(AV$3:AV$47, 天赋词条列表!$A$2:$A$1504), ROW(天赋词条列表!$A$2:$A$1504)-ROW(天赋词条列表!$A$2)+1), ROW()-2))*M15+
         (AX15=1)*((1+INDEX(天赋词条列表!$E$2:$E$1504, SMALL(IF(COUNTIF(AV$3:AV$47, 天赋词条列表!$A$2:$A$1504), ROW(天赋词条列表!$A$2:$A$1504)-ROW(天赋词条列表!$A$2)+1), ROW()-2)))^M15-1),
        "")</f>
        <v/>
      </c>
      <c r="Q15" s="221" t="str">
        <f t="array" ref="Q15">IFERROR(INDEX(天赋词条列表!$A$2:$A$1504, SMALL(IF(COUNTIF('追忆，石板，魂烛'!L$2:L$71, 天赋词条列表!$A$2:$A$1504), ROW(天赋词条列表!$A$2:$A$1504)-ROW(天赋词条列表!$A$2)+1), ROW()-2)), "")</f>
        <v/>
      </c>
      <c r="R15" s="27" t="str">
        <f>IF(Q15&lt;&gt;"",COUNTIF('追忆，石板，魂烛'!$L$2:$L$71,Q15),"")</f>
        <v/>
      </c>
      <c r="S15" s="27" t="str">
        <f t="array" ref="S15">IFERROR(INDEX(天赋词条列表!$D$2:$D$1504, SMALL(IF(COUNTIF('追忆，石板，魂烛'!$L$2:$L$71, 天赋词条列表!$A$2:$A$1504), ROW(天赋词条列表!$A$2:$A$1504)-ROW(天赋词条列表!$A$2)+1), ROW()-2)), "")</f>
        <v/>
      </c>
      <c r="T15" s="206" t="str">
        <f t="array" ref="T15">IFERROR(
        (BC15=0)*INDEX(天赋词条列表!$E$2:$E$1504, SMALL(IF(COUNTIF('追忆，石板，魂烛'!$L$2:$L$71, 天赋词条列表!$A$2:$A$1504), ROW(天赋词条列表!$A$2:$A$1504)-ROW(天赋词条列表!$A$2)+1), ROW()-2))*R15+
        (BC15=1)*((1+INDEX(天赋词条列表!$E$2:$E$1504, SMALL(IF(COUNTIF('追忆，石板，魂烛'!$L$2:$L$71, 天赋词条列表!$A$2:$A$1504), ROW(天赋词条列表!$A$2:$A$1504)-ROW(天赋词条列表!$A$2)+1), ROW()-2)))^R15-1),
          "")</f>
        <v/>
      </c>
      <c r="AJ15" s="25" t="str">
        <f t="shared" si="1"/>
        <v>6230</v>
      </c>
      <c r="AK15" s="25" t="str">
        <f t="shared" si="9"/>
        <v/>
      </c>
      <c r="AL15" s="25" t="str">
        <f t="shared" si="2"/>
        <v/>
      </c>
      <c r="AM15" s="25" t="str">
        <f t="shared" si="10"/>
        <v/>
      </c>
      <c r="AN15" s="3">
        <f>IFERROR(INDEX(词条统合定义列表!$E$2:$E$1000,MATCH(第一天赋板[[#This Row],[天赋词条]],词条统合定义列表!$B$2:$B$1000,0)),0)</f>
        <v>0</v>
      </c>
      <c r="AO15" s="25" t="str">
        <f t="shared" si="3"/>
        <v>6970</v>
      </c>
      <c r="AP15" s="25" t="str">
        <f t="shared" si="11"/>
        <v/>
      </c>
      <c r="AQ15" s="25" t="str">
        <f t="shared" si="4"/>
        <v/>
      </c>
      <c r="AR15" s="25" t="str">
        <f t="shared" si="12"/>
        <v/>
      </c>
      <c r="AS15" s="3">
        <f>IFERROR(INDEX(词条统合定义列表!$E$2:$E$1000,MATCH(第二天赋板[[#This Row],[天赋词条]],词条统合定义列表!$B$2:$B$1000,0)),0)</f>
        <v>0</v>
      </c>
      <c r="AT15" s="25" t="str">
        <f t="shared" si="5"/>
        <v>1250</v>
      </c>
      <c r="AU15" s="25" t="str">
        <f t="shared" si="13"/>
        <v/>
      </c>
      <c r="AV15" s="25" t="str">
        <f t="shared" si="6"/>
        <v/>
      </c>
      <c r="AW15" s="25" t="str">
        <f t="shared" si="14"/>
        <v/>
      </c>
      <c r="AX15" s="3">
        <f>IFERROR(INDEX(词条统合定义列表!$E$2:$E$1000,MATCH(第三天赋板[[#This Row],[天赋词条]],词条统合定义列表!$B$2:$B$1000,0)),0)</f>
        <v>0</v>
      </c>
      <c r="BC15" s="3">
        <f>IFERROR(INDEX(词条统合定义列表!$E$2:$E$1000,MATCH(神格石板[[#This Row],[天赋词条]],词条统合定义列表!$B$2:$B$1000,0)),0)</f>
        <v>0</v>
      </c>
    </row>
    <row r="16" spans="1:55">
      <c r="A16" s="1" t="str">
        <f t="array" ref="A16">IFERROR(INDEX(天赋词条列表!$A$2:$A$1504, SMALL(IF(COUNTIF(AL$3:AL$47, 天赋词条列表!$A$2:$A$1504), ROW(天赋词条列表!$A$2:$A$1504)-ROW(天赋词条列表!$A$2)+1), ROW()-2)), "")</f>
        <v/>
      </c>
      <c r="B16" s="1" t="str">
        <f t="shared" si="0"/>
        <v/>
      </c>
      <c r="C16" s="27" t="str">
        <f t="array" ref="C16">IFERROR(INDEX(天赋词条列表!$D$2:$D$1504, SMALL(IF(COUNTIF(AL$3:AL$47, 天赋词条列表!$A$2:$A$1504), ROW(天赋词条列表!$A$2:$A$1504)-ROW(天赋词条列表!$A$2)+1), ROW()-2)), "")</f>
        <v/>
      </c>
      <c r="D16" s="32" t="str">
        <f t="array" ref="D16">IFERROR(
         (AN16=0)*INDEX(天赋词条列表!$E$2:$E$1504, SMALL(IF(COUNTIF(AL$3:AL$47, 天赋词条列表!$A$2:$A$1504), ROW(天赋词条列表!$A$2:$A$1504)-ROW(天赋词条列表!$A$2)+1), ROW()-2))*B16+
         (AN16=1)*((1+INDEX(天赋词条列表!$E$2:$E$1504, SMALL(IF(COUNTIF(AL$3:AL$47, 天赋词条列表!$A$2:$A$1504), ROW(天赋词条列表!$A$2:$A$1504)-ROW(天赋词条列表!$A$2)+1), ROW()-2)))^B16-1),
          "")</f>
        <v/>
      </c>
      <c r="E16" s="27"/>
      <c r="F16" s="3"/>
      <c r="G16" s="1" t="str">
        <f t="array" ref="G16">IFERROR(INDEX(天赋词条列表!$A$2:$A$1504, SMALL(IF(COUNTIF(AQ$3:AQ$47, 天赋词条列表!$A$2:$A$1504), ROW(天赋词条列表!$A$2:$A$1504)-ROW(天赋词条列表!$A$2)+1), ROW()-2)), "")</f>
        <v/>
      </c>
      <c r="H16" s="1" t="str">
        <f t="shared" si="7"/>
        <v/>
      </c>
      <c r="I16" s="27" t="str">
        <f t="array" ref="I16">IFERROR(INDEX(天赋词条列表!$D$2:$D$1504, SMALL(IF(COUNTIF(AQ$3:AQ$47, 天赋词条列表!$A$2:$A$1504), ROW(天赋词条列表!$A$2:$A$1504)-ROW(天赋词条列表!$A$2)+1), ROW()-2)), "")</f>
        <v/>
      </c>
      <c r="J16" s="32" t="str">
        <f t="array" ref="J16">IFERROR(
        (AS16=0)*INDEX(天赋词条列表!$E$2:$E$1504, SMALL(IF(COUNTIF(AQ$3:AQ$47, 天赋词条列表!$A$2:$A$1504), ROW(天赋词条列表!$A$2:$A$1504)-ROW(天赋词条列表!$A$2)+1), ROW()-2))*H16+
        (AS16=1)*((1+INDEX(天赋词条列表!$E$2:$E$1504, SMALL(IF(COUNTIF(AQ$3:AQ$47, 天赋词条列表!$A$2:$A$1504), ROW(天赋词条列表!$A$2:$A$1504)-ROW(天赋词条列表!$A$2)+1), ROW()-2)))^H16-1),
          "")</f>
        <v/>
      </c>
      <c r="L16" s="1" t="str">
        <f t="array" ref="L16">IFERROR(INDEX(天赋词条列表!$A$2:$A$1504, SMALL(IF(COUNTIF(AV$3:AV$47, 天赋词条列表!$A$2:$A$1504), ROW(天赋词条列表!$A$2:$A$1504)-ROW(天赋词条列表!$A$2)+1), ROW()-2)), "")</f>
        <v/>
      </c>
      <c r="M16" s="1" t="str">
        <f t="shared" si="8"/>
        <v/>
      </c>
      <c r="N16" s="27" t="str">
        <f t="array" ref="N16">IFERROR(INDEX(天赋词条列表!$D$2:$D$1504, SMALL(IF(COUNTIF(AV$3:AV$47, 天赋词条列表!$A$2:$A$1504), ROW(天赋词条列表!$A$2:$A$1504)-ROW(天赋词条列表!$A$2)+1), ROW()-2)), "")</f>
        <v/>
      </c>
      <c r="O16" s="223" t="str">
        <f t="array" ref="O16">IFERROR(
         (AX16=0)*INDEX(天赋词条列表!$E$2:$E$1504, SMALL(IF(COUNTIF(AV$3:AV$47, 天赋词条列表!$A$2:$A$1504), ROW(天赋词条列表!$A$2:$A$1504)-ROW(天赋词条列表!$A$2)+1), ROW()-2))*M16+
         (AX16=1)*((1+INDEX(天赋词条列表!$E$2:$E$1504, SMALL(IF(COUNTIF(AV$3:AV$47, 天赋词条列表!$A$2:$A$1504), ROW(天赋词条列表!$A$2:$A$1504)-ROW(天赋词条列表!$A$2)+1), ROW()-2)))^M16-1),
        "")</f>
        <v/>
      </c>
      <c r="Q16" s="221" t="str">
        <f t="array" ref="Q16">IFERROR(INDEX(天赋词条列表!$A$2:$A$1504, SMALL(IF(COUNTIF('追忆，石板，魂烛'!L$2:L$71, 天赋词条列表!$A$2:$A$1504), ROW(天赋词条列表!$A$2:$A$1504)-ROW(天赋词条列表!$A$2)+1), ROW()-2)), "")</f>
        <v/>
      </c>
      <c r="R16" s="27" t="str">
        <f>IF(Q16&lt;&gt;"",COUNTIF('追忆，石板，魂烛'!$L$2:$L$71,Q16),"")</f>
        <v/>
      </c>
      <c r="S16" s="27" t="str">
        <f t="array" ref="S16">IFERROR(INDEX(天赋词条列表!$D$2:$D$1504, SMALL(IF(COUNTIF('追忆，石板，魂烛'!$L$2:$L$71, 天赋词条列表!$A$2:$A$1504), ROW(天赋词条列表!$A$2:$A$1504)-ROW(天赋词条列表!$A$2)+1), ROW()-2)), "")</f>
        <v/>
      </c>
      <c r="T16" s="206" t="str">
        <f t="array" ref="T16">IFERROR(
        (BC16=0)*INDEX(天赋词条列表!$E$2:$E$1504, SMALL(IF(COUNTIF('追忆，石板，魂烛'!$L$2:$L$71, 天赋词条列表!$A$2:$A$1504), ROW(天赋词条列表!$A$2:$A$1504)-ROW(天赋词条列表!$A$2)+1), ROW()-2))*R16+
        (BC16=1)*((1+INDEX(天赋词条列表!$E$2:$E$1504, SMALL(IF(COUNTIF('追忆，石板，魂烛'!$L$2:$L$71, 天赋词条列表!$A$2:$A$1504), ROW(天赋词条列表!$A$2:$A$1504)-ROW(天赋词条列表!$A$2)+1), ROW()-2)))^R16-1),
          "")</f>
        <v/>
      </c>
      <c r="AJ16" s="25" t="str">
        <f t="shared" si="1"/>
        <v>6280</v>
      </c>
      <c r="AK16" s="25" t="str">
        <f t="shared" si="9"/>
        <v/>
      </c>
      <c r="AL16" s="25" t="str">
        <f t="shared" si="2"/>
        <v/>
      </c>
      <c r="AM16" s="25" t="str">
        <f t="shared" si="10"/>
        <v/>
      </c>
      <c r="AN16" s="3">
        <f>IFERROR(INDEX(词条统合定义列表!$E$2:$E$1000,MATCH(第一天赋板[[#This Row],[天赋词条]],词条统合定义列表!$B$2:$B$1000,0)),0)</f>
        <v>0</v>
      </c>
      <c r="AO16" s="25" t="str">
        <f t="shared" si="3"/>
        <v>7020</v>
      </c>
      <c r="AP16" s="25" t="str">
        <f t="shared" si="11"/>
        <v/>
      </c>
      <c r="AQ16" s="25" t="str">
        <f t="shared" si="4"/>
        <v/>
      </c>
      <c r="AR16" s="25" t="str">
        <f t="shared" si="12"/>
        <v/>
      </c>
      <c r="AS16" s="3">
        <f>IFERROR(INDEX(词条统合定义列表!$E$2:$E$1000,MATCH(第二天赋板[[#This Row],[天赋词条]],词条统合定义列表!$B$2:$B$1000,0)),0)</f>
        <v>0</v>
      </c>
      <c r="AT16" s="25" t="str">
        <f t="shared" si="5"/>
        <v>1300</v>
      </c>
      <c r="AU16" s="25" t="str">
        <f t="shared" si="13"/>
        <v/>
      </c>
      <c r="AV16" s="25" t="str">
        <f t="shared" si="6"/>
        <v/>
      </c>
      <c r="AW16" s="25" t="str">
        <f t="shared" si="14"/>
        <v/>
      </c>
      <c r="AX16" s="3">
        <f>IFERROR(INDEX(词条统合定义列表!$E$2:$E$1000,MATCH(第三天赋板[[#This Row],[天赋词条]],词条统合定义列表!$B$2:$B$1000,0)),0)</f>
        <v>0</v>
      </c>
      <c r="BC16" s="3">
        <f>IFERROR(INDEX(词条统合定义列表!$E$2:$E$1000,MATCH(神格石板[[#This Row],[天赋词条]],词条统合定义列表!$B$2:$B$1000,0)),0)</f>
        <v>0</v>
      </c>
    </row>
    <row r="17" spans="1:55">
      <c r="A17" s="1" t="str">
        <f t="array" ref="A17">IFERROR(INDEX(天赋词条列表!$A$2:$A$1504, SMALL(IF(COUNTIF(AL$3:AL$47, 天赋词条列表!$A$2:$A$1504), ROW(天赋词条列表!$A$2:$A$1504)-ROW(天赋词条列表!$A$2)+1), ROW()-2)), "")</f>
        <v/>
      </c>
      <c r="B17" s="1" t="str">
        <f t="shared" si="0"/>
        <v/>
      </c>
      <c r="C17" s="27" t="str">
        <f t="array" ref="C17">IFERROR(INDEX(天赋词条列表!$D$2:$D$1504, SMALL(IF(COUNTIF(AL$3:AL$47, 天赋词条列表!$A$2:$A$1504), ROW(天赋词条列表!$A$2:$A$1504)-ROW(天赋词条列表!$A$2)+1), ROW()-2)), "")</f>
        <v/>
      </c>
      <c r="D17" s="32" t="str">
        <f t="array" ref="D17">IFERROR(
         (AN17=0)*INDEX(天赋词条列表!$E$2:$E$1504, SMALL(IF(COUNTIF(AL$3:AL$47, 天赋词条列表!$A$2:$A$1504), ROW(天赋词条列表!$A$2:$A$1504)-ROW(天赋词条列表!$A$2)+1), ROW()-2))*B17+
         (AN17=1)*((1+INDEX(天赋词条列表!$E$2:$E$1504, SMALL(IF(COUNTIF(AL$3:AL$47, 天赋词条列表!$A$2:$A$1504), ROW(天赋词条列表!$A$2:$A$1504)-ROW(天赋词条列表!$A$2)+1), ROW()-2)))^B17-1),
          "")</f>
        <v/>
      </c>
      <c r="E17" s="27"/>
      <c r="F17" s="3"/>
      <c r="G17" s="1" t="str">
        <f t="array" ref="G17">IFERROR(INDEX(天赋词条列表!$A$2:$A$1504, SMALL(IF(COUNTIF(AQ$3:AQ$47, 天赋词条列表!$A$2:$A$1504), ROW(天赋词条列表!$A$2:$A$1504)-ROW(天赋词条列表!$A$2)+1), ROW()-2)), "")</f>
        <v/>
      </c>
      <c r="H17" s="1" t="str">
        <f t="shared" si="7"/>
        <v/>
      </c>
      <c r="I17" s="27" t="str">
        <f t="array" ref="I17">IFERROR(INDEX(天赋词条列表!$D$2:$D$1504, SMALL(IF(COUNTIF(AQ$3:AQ$47, 天赋词条列表!$A$2:$A$1504), ROW(天赋词条列表!$A$2:$A$1504)-ROW(天赋词条列表!$A$2)+1), ROW()-2)), "")</f>
        <v/>
      </c>
      <c r="J17" s="32" t="str">
        <f t="array" ref="J17">IFERROR(
        (AS17=0)*INDEX(天赋词条列表!$E$2:$E$1504, SMALL(IF(COUNTIF(AQ$3:AQ$47, 天赋词条列表!$A$2:$A$1504), ROW(天赋词条列表!$A$2:$A$1504)-ROW(天赋词条列表!$A$2)+1), ROW()-2))*H17+
        (AS17=1)*((1+INDEX(天赋词条列表!$E$2:$E$1504, SMALL(IF(COUNTIF(AQ$3:AQ$47, 天赋词条列表!$A$2:$A$1504), ROW(天赋词条列表!$A$2:$A$1504)-ROW(天赋词条列表!$A$2)+1), ROW()-2)))^H17-1),
          "")</f>
        <v/>
      </c>
      <c r="L17" s="1" t="str">
        <f t="array" ref="L17">IFERROR(INDEX(天赋词条列表!$A$2:$A$1504, SMALL(IF(COUNTIF(AV$3:AV$47, 天赋词条列表!$A$2:$A$1504), ROW(天赋词条列表!$A$2:$A$1504)-ROW(天赋词条列表!$A$2)+1), ROW()-2)), "")</f>
        <v/>
      </c>
      <c r="M17" s="1" t="str">
        <f t="shared" si="8"/>
        <v/>
      </c>
      <c r="N17" s="27" t="str">
        <f t="array" ref="N17">IFERROR(INDEX(天赋词条列表!$D$2:$D$1504, SMALL(IF(COUNTIF(AV$3:AV$47, 天赋词条列表!$A$2:$A$1504), ROW(天赋词条列表!$A$2:$A$1504)-ROW(天赋词条列表!$A$2)+1), ROW()-2)), "")</f>
        <v/>
      </c>
      <c r="O17" s="223" t="str">
        <f t="array" ref="O17">IFERROR(
         (AX17=0)*INDEX(天赋词条列表!$E$2:$E$1504, SMALL(IF(COUNTIF(AV$3:AV$47, 天赋词条列表!$A$2:$A$1504), ROW(天赋词条列表!$A$2:$A$1504)-ROW(天赋词条列表!$A$2)+1), ROW()-2))*M17+
         (AX17=1)*((1+INDEX(天赋词条列表!$E$2:$E$1504, SMALL(IF(COUNTIF(AV$3:AV$47, 天赋词条列表!$A$2:$A$1504), ROW(天赋词条列表!$A$2:$A$1504)-ROW(天赋词条列表!$A$2)+1), ROW()-2)))^M17-1),
        "")</f>
        <v/>
      </c>
      <c r="Q17" s="221" t="str">
        <f t="array" ref="Q17">IFERROR(INDEX(天赋词条列表!$A$2:$A$1504, SMALL(IF(COUNTIF('追忆，石板，魂烛'!L$2:L$71, 天赋词条列表!$A$2:$A$1504), ROW(天赋词条列表!$A$2:$A$1504)-ROW(天赋词条列表!$A$2)+1), ROW()-2)), "")</f>
        <v/>
      </c>
      <c r="R17" s="27" t="str">
        <f>IF(Q17&lt;&gt;"",COUNTIF('追忆，石板，魂烛'!$L$2:$L$71,Q17),"")</f>
        <v/>
      </c>
      <c r="S17" s="27" t="str">
        <f t="array" ref="S17">IFERROR(INDEX(天赋词条列表!$D$2:$D$1504, SMALL(IF(COUNTIF('追忆，石板，魂烛'!$L$2:$L$71, 天赋词条列表!$A$2:$A$1504), ROW(天赋词条列表!$A$2:$A$1504)-ROW(天赋词条列表!$A$2)+1), ROW()-2)), "")</f>
        <v/>
      </c>
      <c r="T17" s="206" t="str">
        <f t="array" ref="T17">IFERROR(
        (BC17=0)*INDEX(天赋词条列表!$E$2:$E$1504, SMALL(IF(COUNTIF('追忆，石板，魂烛'!$L$2:$L$71, 天赋词条列表!$A$2:$A$1504), ROW(天赋词条列表!$A$2:$A$1504)-ROW(天赋词条列表!$A$2)+1), ROW()-2))*R17+
        (BC17=1)*((1+INDEX(天赋词条列表!$E$2:$E$1504, SMALL(IF(COUNTIF('追忆，石板，魂烛'!$L$2:$L$71, 天赋词条列表!$A$2:$A$1504), ROW(天赋词条列表!$A$2:$A$1504)-ROW(天赋词条列表!$A$2)+1), ROW()-2)))^R17-1),
          "")</f>
        <v/>
      </c>
      <c r="AJ17" s="25" t="str">
        <f t="shared" si="1"/>
        <v>6320</v>
      </c>
      <c r="AK17" s="25" t="str">
        <f t="shared" si="9"/>
        <v/>
      </c>
      <c r="AL17" s="25" t="str">
        <f t="shared" si="2"/>
        <v/>
      </c>
      <c r="AM17" s="25" t="str">
        <f t="shared" si="10"/>
        <v/>
      </c>
      <c r="AN17" s="3">
        <f>IFERROR(INDEX(词条统合定义列表!$E$2:$E$1000,MATCH(第一天赋板[[#This Row],[天赋词条]],词条统合定义列表!$B$2:$B$1000,0)),0)</f>
        <v>0</v>
      </c>
      <c r="AO17" s="25" t="str">
        <f t="shared" si="3"/>
        <v>7070</v>
      </c>
      <c r="AP17" s="25" t="str">
        <f t="shared" si="11"/>
        <v/>
      </c>
      <c r="AQ17" s="25" t="str">
        <f t="shared" si="4"/>
        <v/>
      </c>
      <c r="AR17" s="25" t="str">
        <f t="shared" si="12"/>
        <v/>
      </c>
      <c r="AS17" s="3">
        <f>IFERROR(INDEX(词条统合定义列表!$E$2:$E$1000,MATCH(第二天赋板[[#This Row],[天赋词条]],词条统合定义列表!$B$2:$B$1000,0)),0)</f>
        <v>0</v>
      </c>
      <c r="AT17" s="25" t="str">
        <f t="shared" si="5"/>
        <v>1350</v>
      </c>
      <c r="AU17" s="25" t="str">
        <f t="shared" si="13"/>
        <v/>
      </c>
      <c r="AV17" s="25" t="str">
        <f t="shared" si="6"/>
        <v/>
      </c>
      <c r="AW17" s="25" t="str">
        <f t="shared" si="14"/>
        <v/>
      </c>
      <c r="AX17" s="3">
        <f>IFERROR(INDEX(词条统合定义列表!$E$2:$E$1000,MATCH(第三天赋板[[#This Row],[天赋词条]],词条统合定义列表!$B$2:$B$1000,0)),0)</f>
        <v>0</v>
      </c>
      <c r="BC17" s="3">
        <f>IFERROR(INDEX(词条统合定义列表!$E$2:$E$1000,MATCH(神格石板[[#This Row],[天赋词条]],词条统合定义列表!$B$2:$B$1000,0)),0)</f>
        <v>0</v>
      </c>
    </row>
    <row r="18" spans="1:55">
      <c r="A18" s="1" t="str">
        <f t="array" ref="A18">IFERROR(INDEX(天赋词条列表!$A$2:$A$1504, SMALL(IF(COUNTIF(AL$3:AL$47, 天赋词条列表!$A$2:$A$1504), ROW(天赋词条列表!$A$2:$A$1504)-ROW(天赋词条列表!$A$2)+1), ROW()-2)), "")</f>
        <v/>
      </c>
      <c r="B18" s="1" t="str">
        <f t="shared" si="0"/>
        <v/>
      </c>
      <c r="C18" s="27" t="str">
        <f t="array" ref="C18">IFERROR(INDEX(天赋词条列表!$D$2:$D$1504, SMALL(IF(COUNTIF(AL$3:AL$47, 天赋词条列表!$A$2:$A$1504), ROW(天赋词条列表!$A$2:$A$1504)-ROW(天赋词条列表!$A$2)+1), ROW()-2)), "")</f>
        <v/>
      </c>
      <c r="D18" s="32" t="str">
        <f t="array" ref="D18">IFERROR(
         (AN18=0)*INDEX(天赋词条列表!$E$2:$E$1504, SMALL(IF(COUNTIF(AL$3:AL$47, 天赋词条列表!$A$2:$A$1504), ROW(天赋词条列表!$A$2:$A$1504)-ROW(天赋词条列表!$A$2)+1), ROW()-2))*B18+
         (AN18=1)*((1+INDEX(天赋词条列表!$E$2:$E$1504, SMALL(IF(COUNTIF(AL$3:AL$47, 天赋词条列表!$A$2:$A$1504), ROW(天赋词条列表!$A$2:$A$1504)-ROW(天赋词条列表!$A$2)+1), ROW()-2)))^B18-1),
          "")</f>
        <v/>
      </c>
      <c r="E18" s="27"/>
      <c r="F18" s="3"/>
      <c r="G18" s="1" t="str">
        <f t="array" ref="G18">IFERROR(INDEX(天赋词条列表!$A$2:$A$1504, SMALL(IF(COUNTIF(AQ$3:AQ$47, 天赋词条列表!$A$2:$A$1504), ROW(天赋词条列表!$A$2:$A$1504)-ROW(天赋词条列表!$A$2)+1), ROW()-2)), "")</f>
        <v/>
      </c>
      <c r="H18" s="1" t="str">
        <f t="shared" si="7"/>
        <v/>
      </c>
      <c r="I18" s="27" t="str">
        <f t="array" ref="I18">IFERROR(INDEX(天赋词条列表!$D$2:$D$1504, SMALL(IF(COUNTIF(AQ$3:AQ$47, 天赋词条列表!$A$2:$A$1504), ROW(天赋词条列表!$A$2:$A$1504)-ROW(天赋词条列表!$A$2)+1), ROW()-2)), "")</f>
        <v/>
      </c>
      <c r="J18" s="32" t="str">
        <f t="array" ref="J18">IFERROR(
        (AS18=0)*INDEX(天赋词条列表!$E$2:$E$1504, SMALL(IF(COUNTIF(AQ$3:AQ$47, 天赋词条列表!$A$2:$A$1504), ROW(天赋词条列表!$A$2:$A$1504)-ROW(天赋词条列表!$A$2)+1), ROW()-2))*H18+
        (AS18=1)*((1+INDEX(天赋词条列表!$E$2:$E$1504, SMALL(IF(COUNTIF(AQ$3:AQ$47, 天赋词条列表!$A$2:$A$1504), ROW(天赋词条列表!$A$2:$A$1504)-ROW(天赋词条列表!$A$2)+1), ROW()-2)))^H18-1),
          "")</f>
        <v/>
      </c>
      <c r="L18" s="1" t="str">
        <f t="array" ref="L18">IFERROR(INDEX(天赋词条列表!$A$2:$A$1504, SMALL(IF(COUNTIF(AV$3:AV$47, 天赋词条列表!$A$2:$A$1504), ROW(天赋词条列表!$A$2:$A$1504)-ROW(天赋词条列表!$A$2)+1), ROW()-2)), "")</f>
        <v/>
      </c>
      <c r="M18" s="1" t="str">
        <f t="shared" si="8"/>
        <v/>
      </c>
      <c r="N18" s="27" t="str">
        <f t="array" ref="N18">IFERROR(INDEX(天赋词条列表!$D$2:$D$1504, SMALL(IF(COUNTIF(AV$3:AV$47, 天赋词条列表!$A$2:$A$1504), ROW(天赋词条列表!$A$2:$A$1504)-ROW(天赋词条列表!$A$2)+1), ROW()-2)), "")</f>
        <v/>
      </c>
      <c r="O18" s="223" t="str">
        <f t="array" ref="O18">IFERROR(
         (AX18=0)*INDEX(天赋词条列表!$E$2:$E$1504, SMALL(IF(COUNTIF(AV$3:AV$47, 天赋词条列表!$A$2:$A$1504), ROW(天赋词条列表!$A$2:$A$1504)-ROW(天赋词条列表!$A$2)+1), ROW()-2))*M18+
         (AX18=1)*((1+INDEX(天赋词条列表!$E$2:$E$1504, SMALL(IF(COUNTIF(AV$3:AV$47, 天赋词条列表!$A$2:$A$1504), ROW(天赋词条列表!$A$2:$A$1504)-ROW(天赋词条列表!$A$2)+1), ROW()-2)))^M18-1),
        "")</f>
        <v/>
      </c>
      <c r="Q18" s="221" t="str">
        <f t="array" ref="Q18">IFERROR(INDEX(天赋词条列表!$A$2:$A$1504, SMALL(IF(COUNTIF('追忆，石板，魂烛'!L$2:L$71, 天赋词条列表!$A$2:$A$1504), ROW(天赋词条列表!$A$2:$A$1504)-ROW(天赋词条列表!$A$2)+1), ROW()-2)), "")</f>
        <v/>
      </c>
      <c r="R18" s="27" t="str">
        <f>IF(Q18&lt;&gt;"",COUNTIF('追忆，石板，魂烛'!$L$2:$L$71,Q18),"")</f>
        <v/>
      </c>
      <c r="S18" s="27" t="str">
        <f t="array" ref="S18">IFERROR(INDEX(天赋词条列表!$D$2:$D$1504, SMALL(IF(COUNTIF('追忆，石板，魂烛'!$L$2:$L$71, 天赋词条列表!$A$2:$A$1504), ROW(天赋词条列表!$A$2:$A$1504)-ROW(天赋词条列表!$A$2)+1), ROW()-2)), "")</f>
        <v/>
      </c>
      <c r="T18" s="206" t="str">
        <f t="array" ref="T18">IFERROR(
        (BC18=0)*INDEX(天赋词条列表!$E$2:$E$1504, SMALL(IF(COUNTIF('追忆，石板，魂烛'!$L$2:$L$71, 天赋词条列表!$A$2:$A$1504), ROW(天赋词条列表!$A$2:$A$1504)-ROW(天赋词条列表!$A$2)+1), ROW()-2))*R18+
        (BC18=1)*((1+INDEX(天赋词条列表!$E$2:$E$1504, SMALL(IF(COUNTIF('追忆，石板，魂烛'!$L$2:$L$71, 天赋词条列表!$A$2:$A$1504), ROW(天赋词条列表!$A$2:$A$1504)-ROW(天赋词条列表!$A$2)+1), ROW()-2)))^R18-1),
          "")</f>
        <v/>
      </c>
      <c r="AJ18" s="25" t="str">
        <f t="shared" si="1"/>
        <v>6370</v>
      </c>
      <c r="AK18" s="25" t="str">
        <f t="shared" si="9"/>
        <v/>
      </c>
      <c r="AL18" s="25" t="str">
        <f t="shared" si="2"/>
        <v/>
      </c>
      <c r="AM18" s="25" t="str">
        <f t="shared" si="10"/>
        <v/>
      </c>
      <c r="AN18" s="3">
        <f>IFERROR(INDEX(词条统合定义列表!$E$2:$E$1000,MATCH(第一天赋板[[#This Row],[天赋词条]],词条统合定义列表!$B$2:$B$1000,0)),0)</f>
        <v>0</v>
      </c>
      <c r="AO18" s="25" t="str">
        <f t="shared" si="3"/>
        <v>0000</v>
      </c>
      <c r="AP18" s="25" t="str">
        <f t="shared" si="11"/>
        <v/>
      </c>
      <c r="AQ18" s="25" t="str">
        <f t="shared" si="4"/>
        <v/>
      </c>
      <c r="AR18" s="25" t="str">
        <f t="shared" si="12"/>
        <v/>
      </c>
      <c r="AS18" s="3">
        <f>IFERROR(INDEX(词条统合定义列表!$E$2:$E$1000,MATCH(第二天赋板[[#This Row],[天赋词条]],词条统合定义列表!$B$2:$B$1000,0)),0)</f>
        <v>0</v>
      </c>
      <c r="AT18" s="25" t="str">
        <f t="shared" si="5"/>
        <v>1400</v>
      </c>
      <c r="AU18" s="25" t="str">
        <f t="shared" si="13"/>
        <v/>
      </c>
      <c r="AV18" s="25" t="str">
        <f t="shared" si="6"/>
        <v/>
      </c>
      <c r="AW18" s="25" t="str">
        <f t="shared" si="14"/>
        <v/>
      </c>
      <c r="AX18" s="3">
        <f>IFERROR(INDEX(词条统合定义列表!$E$2:$E$1000,MATCH(第三天赋板[[#This Row],[天赋词条]],词条统合定义列表!$B$2:$B$1000,0)),0)</f>
        <v>0</v>
      </c>
      <c r="BC18" s="3">
        <f>IFERROR(INDEX(词条统合定义列表!$E$2:$E$1000,MATCH(神格石板[[#This Row],[天赋词条]],词条统合定义列表!$B$2:$B$1000,0)),0)</f>
        <v>0</v>
      </c>
    </row>
    <row r="19" spans="1:55">
      <c r="A19" s="1" t="str">
        <f t="array" ref="A19">IFERROR(INDEX(天赋词条列表!$A$2:$A$1504, SMALL(IF(COUNTIF(AL$3:AL$47, 天赋词条列表!$A$2:$A$1504), ROW(天赋词条列表!$A$2:$A$1504)-ROW(天赋词条列表!$A$2)+1), ROW()-2)), "")</f>
        <v/>
      </c>
      <c r="B19" s="1" t="str">
        <f t="shared" si="0"/>
        <v/>
      </c>
      <c r="C19" s="27" t="str">
        <f t="array" ref="C19">IFERROR(INDEX(天赋词条列表!$D$2:$D$1504, SMALL(IF(COUNTIF(AL$3:AL$47, 天赋词条列表!$A$2:$A$1504), ROW(天赋词条列表!$A$2:$A$1504)-ROW(天赋词条列表!$A$2)+1), ROW()-2)), "")</f>
        <v/>
      </c>
      <c r="D19" s="32" t="str">
        <f t="array" ref="D19">IFERROR(
         (AN19=0)*INDEX(天赋词条列表!$E$2:$E$1504, SMALL(IF(COUNTIF(AL$3:AL$47, 天赋词条列表!$A$2:$A$1504), ROW(天赋词条列表!$A$2:$A$1504)-ROW(天赋词条列表!$A$2)+1), ROW()-2))*B19+
         (AN19=1)*((1+INDEX(天赋词条列表!$E$2:$E$1504, SMALL(IF(COUNTIF(AL$3:AL$47, 天赋词条列表!$A$2:$A$1504), ROW(天赋词条列表!$A$2:$A$1504)-ROW(天赋词条列表!$A$2)+1), ROW()-2)))^B19-1),
          "")</f>
        <v/>
      </c>
      <c r="E19" s="27"/>
      <c r="F19" s="3"/>
      <c r="G19" s="1" t="str">
        <f t="array" ref="G19">IFERROR(INDEX(天赋词条列表!$A$2:$A$1504, SMALL(IF(COUNTIF(AQ$3:AQ$47, 天赋词条列表!$A$2:$A$1504), ROW(天赋词条列表!$A$2:$A$1504)-ROW(天赋词条列表!$A$2)+1), ROW()-2)), "")</f>
        <v/>
      </c>
      <c r="H19" s="1" t="str">
        <f t="shared" si="7"/>
        <v/>
      </c>
      <c r="I19" s="27" t="str">
        <f t="array" ref="I19">IFERROR(INDEX(天赋词条列表!$D$2:$D$1504, SMALL(IF(COUNTIF(AQ$3:AQ$47, 天赋词条列表!$A$2:$A$1504), ROW(天赋词条列表!$A$2:$A$1504)-ROW(天赋词条列表!$A$2)+1), ROW()-2)), "")</f>
        <v/>
      </c>
      <c r="J19" s="32" t="str">
        <f t="array" ref="J19">IFERROR(
        (AS19=0)*INDEX(天赋词条列表!$E$2:$E$1504, SMALL(IF(COUNTIF(AQ$3:AQ$47, 天赋词条列表!$A$2:$A$1504), ROW(天赋词条列表!$A$2:$A$1504)-ROW(天赋词条列表!$A$2)+1), ROW()-2))*H19+
        (AS19=1)*((1+INDEX(天赋词条列表!$E$2:$E$1504, SMALL(IF(COUNTIF(AQ$3:AQ$47, 天赋词条列表!$A$2:$A$1504), ROW(天赋词条列表!$A$2:$A$1504)-ROW(天赋词条列表!$A$2)+1), ROW()-2)))^H19-1),
          "")</f>
        <v/>
      </c>
      <c r="L19" s="1" t="str">
        <f t="array" ref="L19">IFERROR(INDEX(天赋词条列表!$A$2:$A$1504, SMALL(IF(COUNTIF(AV$3:AV$47, 天赋词条列表!$A$2:$A$1504), ROW(天赋词条列表!$A$2:$A$1504)-ROW(天赋词条列表!$A$2)+1), ROW()-2)), "")</f>
        <v/>
      </c>
      <c r="M19" s="1" t="str">
        <f t="shared" si="8"/>
        <v/>
      </c>
      <c r="N19" s="27" t="str">
        <f t="array" ref="N19">IFERROR(INDEX(天赋词条列表!$D$2:$D$1504, SMALL(IF(COUNTIF(AV$3:AV$47, 天赋词条列表!$A$2:$A$1504), ROW(天赋词条列表!$A$2:$A$1504)-ROW(天赋词条列表!$A$2)+1), ROW()-2)), "")</f>
        <v/>
      </c>
      <c r="O19" s="223" t="str">
        <f t="array" ref="O19">IFERROR(
         (AX19=0)*INDEX(天赋词条列表!$E$2:$E$1504, SMALL(IF(COUNTIF(AV$3:AV$47, 天赋词条列表!$A$2:$A$1504), ROW(天赋词条列表!$A$2:$A$1504)-ROW(天赋词条列表!$A$2)+1), ROW()-2))*M19+
         (AX19=1)*((1+INDEX(天赋词条列表!$E$2:$E$1504, SMALL(IF(COUNTIF(AV$3:AV$47, 天赋词条列表!$A$2:$A$1504), ROW(天赋词条列表!$A$2:$A$1504)-ROW(天赋词条列表!$A$2)+1), ROW()-2)))^M19-1),
        "")</f>
        <v/>
      </c>
      <c r="Q19" s="221" t="str">
        <f t="array" ref="Q19">IFERROR(INDEX(天赋词条列表!$A$2:$A$1504, SMALL(IF(COUNTIF('追忆，石板，魂烛'!L$2:L$71, 天赋词条列表!$A$2:$A$1504), ROW(天赋词条列表!$A$2:$A$1504)-ROW(天赋词条列表!$A$2)+1), ROW()-2)), "")</f>
        <v/>
      </c>
      <c r="R19" s="27" t="str">
        <f>IF(Q19&lt;&gt;"",COUNTIF('追忆，石板，魂烛'!$L$2:$L$71,Q19),"")</f>
        <v/>
      </c>
      <c r="S19" s="27" t="str">
        <f t="array" ref="S19">IFERROR(INDEX(天赋词条列表!$D$2:$D$1504, SMALL(IF(COUNTIF('追忆，石板，魂烛'!$L$2:$L$71, 天赋词条列表!$A$2:$A$1504), ROW(天赋词条列表!$A$2:$A$1504)-ROW(天赋词条列表!$A$2)+1), ROW()-2)), "")</f>
        <v/>
      </c>
      <c r="T19" s="206" t="str">
        <f t="array" ref="T19">IFERROR(
        (BC19=0)*INDEX(天赋词条列表!$E$2:$E$1504, SMALL(IF(COUNTIF('追忆，石板，魂烛'!$L$2:$L$71, 天赋词条列表!$A$2:$A$1504), ROW(天赋词条列表!$A$2:$A$1504)-ROW(天赋词条列表!$A$2)+1), ROW()-2))*R19+
        (BC19=1)*((1+INDEX(天赋词条列表!$E$2:$E$1504, SMALL(IF(COUNTIF('追忆，石板，魂烛'!$L$2:$L$71, 天赋词条列表!$A$2:$A$1504), ROW(天赋词条列表!$A$2:$A$1504)-ROW(天赋词条列表!$A$2)+1), ROW()-2)))^R19-1),
          "")</f>
        <v/>
      </c>
      <c r="AJ19" s="25" t="str">
        <f t="shared" si="1"/>
        <v>0000</v>
      </c>
      <c r="AK19" s="25" t="str">
        <f t="shared" si="9"/>
        <v/>
      </c>
      <c r="AL19" s="25" t="str">
        <f t="shared" si="2"/>
        <v/>
      </c>
      <c r="AM19" s="25" t="str">
        <f t="shared" si="10"/>
        <v/>
      </c>
      <c r="AN19" s="3">
        <f>IFERROR(INDEX(词条统合定义列表!$E$2:$E$1000,MATCH(第一天赋板[[#This Row],[天赋词条]],词条统合定义列表!$B$2:$B$1000,0)),0)</f>
        <v>0</v>
      </c>
      <c r="AO19" s="25" t="str">
        <f t="shared" si="3"/>
        <v>7160</v>
      </c>
      <c r="AP19" s="25" t="str">
        <f t="shared" si="11"/>
        <v/>
      </c>
      <c r="AQ19" s="25" t="str">
        <f t="shared" si="4"/>
        <v/>
      </c>
      <c r="AR19" s="25" t="str">
        <f t="shared" si="12"/>
        <v/>
      </c>
      <c r="AS19" s="3">
        <f>IFERROR(INDEX(词条统合定义列表!$E$2:$E$1000,MATCH(第二天赋板[[#This Row],[天赋词条]],词条统合定义列表!$B$2:$B$1000,0)),0)</f>
        <v>0</v>
      </c>
      <c r="AT19" s="25" t="str">
        <f t="shared" si="5"/>
        <v>1450</v>
      </c>
      <c r="AU19" s="25" t="str">
        <f t="shared" si="13"/>
        <v/>
      </c>
      <c r="AV19" s="25" t="str">
        <f t="shared" si="6"/>
        <v/>
      </c>
      <c r="AW19" s="25" t="str">
        <f t="shared" si="14"/>
        <v/>
      </c>
      <c r="AX19" s="3">
        <f>IFERROR(INDEX(词条统合定义列表!$E$2:$E$1000,MATCH(第三天赋板[[#This Row],[天赋词条]],词条统合定义列表!$B$2:$B$1000,0)),0)</f>
        <v>0</v>
      </c>
      <c r="BC19" s="3">
        <f>IFERROR(INDEX(词条统合定义列表!$E$2:$E$1000,MATCH(神格石板[[#This Row],[天赋词条]],词条统合定义列表!$B$2:$B$1000,0)),0)</f>
        <v>0</v>
      </c>
    </row>
    <row r="20" spans="1:55">
      <c r="A20" s="1" t="str">
        <f t="array" ref="A20">IFERROR(INDEX(天赋词条列表!$A$2:$A$1504, SMALL(IF(COUNTIF(AL$3:AL$47, 天赋词条列表!$A$2:$A$1504), ROW(天赋词条列表!$A$2:$A$1504)-ROW(天赋词条列表!$A$2)+1), ROW()-2)), "")</f>
        <v/>
      </c>
      <c r="B20" s="1" t="str">
        <f t="shared" si="0"/>
        <v/>
      </c>
      <c r="C20" s="27" t="str">
        <f t="array" ref="C20">IFERROR(INDEX(天赋词条列表!$D$2:$D$1504, SMALL(IF(COUNTIF(AL$3:AL$47, 天赋词条列表!$A$2:$A$1504), ROW(天赋词条列表!$A$2:$A$1504)-ROW(天赋词条列表!$A$2)+1), ROW()-2)), "")</f>
        <v/>
      </c>
      <c r="D20" s="32" t="str">
        <f t="array" ref="D20">IFERROR(
         (AN20=0)*INDEX(天赋词条列表!$E$2:$E$1504, SMALL(IF(COUNTIF(AL$3:AL$47, 天赋词条列表!$A$2:$A$1504), ROW(天赋词条列表!$A$2:$A$1504)-ROW(天赋词条列表!$A$2)+1), ROW()-2))*B20+
         (AN20=1)*((1+INDEX(天赋词条列表!$E$2:$E$1504, SMALL(IF(COUNTIF(AL$3:AL$47, 天赋词条列表!$A$2:$A$1504), ROW(天赋词条列表!$A$2:$A$1504)-ROW(天赋词条列表!$A$2)+1), ROW()-2)))^B20-1),
          "")</f>
        <v/>
      </c>
      <c r="E20" s="27"/>
      <c r="F20" s="3"/>
      <c r="G20" s="1" t="str">
        <f t="array" ref="G20">IFERROR(INDEX(天赋词条列表!$A$2:$A$1504, SMALL(IF(COUNTIF(AQ$3:AQ$47, 天赋词条列表!$A$2:$A$1504), ROW(天赋词条列表!$A$2:$A$1504)-ROW(天赋词条列表!$A$2)+1), ROW()-2)), "")</f>
        <v/>
      </c>
      <c r="H20" s="1" t="str">
        <f t="shared" si="7"/>
        <v/>
      </c>
      <c r="I20" s="27" t="str">
        <f t="array" ref="I20">IFERROR(INDEX(天赋词条列表!$D$2:$D$1504, SMALL(IF(COUNTIF(AQ$3:AQ$47, 天赋词条列表!$A$2:$A$1504), ROW(天赋词条列表!$A$2:$A$1504)-ROW(天赋词条列表!$A$2)+1), ROW()-2)), "")</f>
        <v/>
      </c>
      <c r="J20" s="32" t="str">
        <f t="array" ref="J20">IFERROR(
        (AS20=0)*INDEX(天赋词条列表!$E$2:$E$1504, SMALL(IF(COUNTIF(AQ$3:AQ$47, 天赋词条列表!$A$2:$A$1504), ROW(天赋词条列表!$A$2:$A$1504)-ROW(天赋词条列表!$A$2)+1), ROW()-2))*H20+
        (AS20=1)*((1+INDEX(天赋词条列表!$E$2:$E$1504, SMALL(IF(COUNTIF(AQ$3:AQ$47, 天赋词条列表!$A$2:$A$1504), ROW(天赋词条列表!$A$2:$A$1504)-ROW(天赋词条列表!$A$2)+1), ROW()-2)))^H20-1),
          "")</f>
        <v/>
      </c>
      <c r="L20" s="1" t="str">
        <f t="array" ref="L20">IFERROR(INDEX(天赋词条列表!$A$2:$A$1504, SMALL(IF(COUNTIF(AV$3:AV$47, 天赋词条列表!$A$2:$A$1504), ROW(天赋词条列表!$A$2:$A$1504)-ROW(天赋词条列表!$A$2)+1), ROW()-2)), "")</f>
        <v/>
      </c>
      <c r="M20" s="1" t="str">
        <f t="shared" si="8"/>
        <v/>
      </c>
      <c r="N20" s="27" t="str">
        <f t="array" ref="N20">IFERROR(INDEX(天赋词条列表!$D$2:$D$1504, SMALL(IF(COUNTIF(AV$3:AV$47, 天赋词条列表!$A$2:$A$1504), ROW(天赋词条列表!$A$2:$A$1504)-ROW(天赋词条列表!$A$2)+1), ROW()-2)), "")</f>
        <v/>
      </c>
      <c r="O20" s="223" t="str">
        <f t="array" ref="O20">IFERROR(
         (AX20=0)*INDEX(天赋词条列表!$E$2:$E$1504, SMALL(IF(COUNTIF(AV$3:AV$47, 天赋词条列表!$A$2:$A$1504), ROW(天赋词条列表!$A$2:$A$1504)-ROW(天赋词条列表!$A$2)+1), ROW()-2))*M20+
         (AX20=1)*((1+INDEX(天赋词条列表!$E$2:$E$1504, SMALL(IF(COUNTIF(AV$3:AV$47, 天赋词条列表!$A$2:$A$1504), ROW(天赋词条列表!$A$2:$A$1504)-ROW(天赋词条列表!$A$2)+1), ROW()-2)))^M20-1),
        "")</f>
        <v/>
      </c>
      <c r="Q20" s="221" t="str">
        <f t="array" ref="Q20">IFERROR(INDEX(天赋词条列表!$A$2:$A$1504, SMALL(IF(COUNTIF('追忆，石板，魂烛'!L$2:L$71, 天赋词条列表!$A$2:$A$1504), ROW(天赋词条列表!$A$2:$A$1504)-ROW(天赋词条列表!$A$2)+1), ROW()-2)), "")</f>
        <v/>
      </c>
      <c r="R20" s="27" t="str">
        <f>IF(Q20&lt;&gt;"",COUNTIF('追忆，石板，魂烛'!$L$2:$L$71,Q20),"")</f>
        <v/>
      </c>
      <c r="S20" s="27" t="str">
        <f t="array" ref="S20">IFERROR(INDEX(天赋词条列表!$D$2:$D$1504, SMALL(IF(COUNTIF('追忆，石板，魂烛'!$L$2:$L$71, 天赋词条列表!$A$2:$A$1504), ROW(天赋词条列表!$A$2:$A$1504)-ROW(天赋词条列表!$A$2)+1), ROW()-2)), "")</f>
        <v/>
      </c>
      <c r="T20" s="206" t="str">
        <f t="array" ref="T20">IFERROR(
        (BC20=0)*INDEX(天赋词条列表!$E$2:$E$1504, SMALL(IF(COUNTIF('追忆，石板，魂烛'!$L$2:$L$71, 天赋词条列表!$A$2:$A$1504), ROW(天赋词条列表!$A$2:$A$1504)-ROW(天赋词条列表!$A$2)+1), ROW()-2))*R20+
        (BC20=1)*((1+INDEX(天赋词条列表!$E$2:$E$1504, SMALL(IF(COUNTIF('追忆，石板，魂烛'!$L$2:$L$71, 天赋词条列表!$A$2:$A$1504), ROW(天赋词条列表!$A$2:$A$1504)-ROW(天赋词条列表!$A$2)+1), ROW()-2)))^R20-1),
          "")</f>
        <v/>
      </c>
      <c r="AJ20" s="25" t="str">
        <f t="shared" si="1"/>
        <v>0000</v>
      </c>
      <c r="AK20" s="25" t="str">
        <f t="shared" si="9"/>
        <v/>
      </c>
      <c r="AL20" s="25" t="str">
        <f t="shared" si="2"/>
        <v/>
      </c>
      <c r="AM20" s="25" t="str">
        <f t="shared" si="10"/>
        <v/>
      </c>
      <c r="AN20" s="3">
        <f>IFERROR(INDEX(词条统合定义列表!$E$2:$E$1000,MATCH(第一天赋板[[#This Row],[天赋词条]],词条统合定义列表!$B$2:$B$1000,0)),0)</f>
        <v>0</v>
      </c>
      <c r="AO20" s="25" t="str">
        <f t="shared" si="3"/>
        <v>7210</v>
      </c>
      <c r="AP20" s="25" t="str">
        <f t="shared" si="11"/>
        <v/>
      </c>
      <c r="AQ20" s="25" t="str">
        <f t="shared" si="4"/>
        <v/>
      </c>
      <c r="AR20" s="25" t="str">
        <f t="shared" si="12"/>
        <v/>
      </c>
      <c r="AS20" s="3">
        <f>IFERROR(INDEX(词条统合定义列表!$E$2:$E$1000,MATCH(第二天赋板[[#This Row],[天赋词条]],词条统合定义列表!$B$2:$B$1000,0)),0)</f>
        <v>0</v>
      </c>
      <c r="AT20" s="25" t="str">
        <f t="shared" si="5"/>
        <v>1500</v>
      </c>
      <c r="AU20" s="25" t="str">
        <f t="shared" si="13"/>
        <v/>
      </c>
      <c r="AV20" s="25" t="str">
        <f t="shared" si="6"/>
        <v/>
      </c>
      <c r="AW20" s="25" t="str">
        <f t="shared" si="14"/>
        <v/>
      </c>
      <c r="AX20" s="3">
        <f>IFERROR(INDEX(词条统合定义列表!$E$2:$E$1000,MATCH(第三天赋板[[#This Row],[天赋词条]],词条统合定义列表!$B$2:$B$1000,0)),0)</f>
        <v>0</v>
      </c>
      <c r="BC20" s="3">
        <f>IFERROR(INDEX(词条统合定义列表!$E$2:$E$1000,MATCH(神格石板[[#This Row],[天赋词条]],词条统合定义列表!$B$2:$B$1000,0)),0)</f>
        <v>0</v>
      </c>
    </row>
    <row r="21" spans="1:55">
      <c r="A21" s="1" t="str">
        <f t="array" ref="A21">IFERROR(INDEX(天赋词条列表!$A$2:$A$1504, SMALL(IF(COUNTIF(AL$3:AL$47, 天赋词条列表!$A$2:$A$1504), ROW(天赋词条列表!$A$2:$A$1504)-ROW(天赋词条列表!$A$2)+1), ROW()-2)), "")</f>
        <v/>
      </c>
      <c r="B21" s="1" t="str">
        <f t="shared" si="0"/>
        <v/>
      </c>
      <c r="C21" s="27" t="str">
        <f t="array" ref="C21">IFERROR(INDEX(天赋词条列表!$D$2:$D$1504, SMALL(IF(COUNTIF(AL$3:AL$47, 天赋词条列表!$A$2:$A$1504), ROW(天赋词条列表!$A$2:$A$1504)-ROW(天赋词条列表!$A$2)+1), ROW()-2)), "")</f>
        <v/>
      </c>
      <c r="D21" s="32" t="str">
        <f t="array" ref="D21">IFERROR(
         (AN21=0)*INDEX(天赋词条列表!$E$2:$E$1504, SMALL(IF(COUNTIF(AL$3:AL$47, 天赋词条列表!$A$2:$A$1504), ROW(天赋词条列表!$A$2:$A$1504)-ROW(天赋词条列表!$A$2)+1), ROW()-2))*B21+
         (AN21=1)*((1+INDEX(天赋词条列表!$E$2:$E$1504, SMALL(IF(COUNTIF(AL$3:AL$47, 天赋词条列表!$A$2:$A$1504), ROW(天赋词条列表!$A$2:$A$1504)-ROW(天赋词条列表!$A$2)+1), ROW()-2)))^B21-1),
          "")</f>
        <v/>
      </c>
      <c r="E21" s="27"/>
      <c r="F21" s="3"/>
      <c r="G21" s="1" t="str">
        <f t="array" ref="G21">IFERROR(INDEX(天赋词条列表!$A$2:$A$1504, SMALL(IF(COUNTIF(AQ$3:AQ$47, 天赋词条列表!$A$2:$A$1504), ROW(天赋词条列表!$A$2:$A$1504)-ROW(天赋词条列表!$A$2)+1), ROW()-2)), "")</f>
        <v/>
      </c>
      <c r="H21" s="1" t="str">
        <f t="shared" si="7"/>
        <v/>
      </c>
      <c r="I21" s="27" t="str">
        <f t="array" ref="I21">IFERROR(INDEX(天赋词条列表!$D$2:$D$1504, SMALL(IF(COUNTIF(AQ$3:AQ$47, 天赋词条列表!$A$2:$A$1504), ROW(天赋词条列表!$A$2:$A$1504)-ROW(天赋词条列表!$A$2)+1), ROW()-2)), "")</f>
        <v/>
      </c>
      <c r="J21" s="32" t="str">
        <f t="array" ref="J21">IFERROR(
        (AS21=0)*INDEX(天赋词条列表!$E$2:$E$1504, SMALL(IF(COUNTIF(AQ$3:AQ$47, 天赋词条列表!$A$2:$A$1504), ROW(天赋词条列表!$A$2:$A$1504)-ROW(天赋词条列表!$A$2)+1), ROW()-2))*H21+
        (AS21=1)*((1+INDEX(天赋词条列表!$E$2:$E$1504, SMALL(IF(COUNTIF(AQ$3:AQ$47, 天赋词条列表!$A$2:$A$1504), ROW(天赋词条列表!$A$2:$A$1504)-ROW(天赋词条列表!$A$2)+1), ROW()-2)))^H21-1),
          "")</f>
        <v/>
      </c>
      <c r="L21" s="1" t="str">
        <f t="array" ref="L21">IFERROR(INDEX(天赋词条列表!$A$2:$A$1504, SMALL(IF(COUNTIF(AV$3:AV$47, 天赋词条列表!$A$2:$A$1504), ROW(天赋词条列表!$A$2:$A$1504)-ROW(天赋词条列表!$A$2)+1), ROW()-2)), "")</f>
        <v/>
      </c>
      <c r="M21" s="1" t="str">
        <f t="shared" si="8"/>
        <v/>
      </c>
      <c r="N21" s="27" t="str">
        <f t="array" ref="N21">IFERROR(INDEX(天赋词条列表!$D$2:$D$1504, SMALL(IF(COUNTIF(AV$3:AV$47, 天赋词条列表!$A$2:$A$1504), ROW(天赋词条列表!$A$2:$A$1504)-ROW(天赋词条列表!$A$2)+1), ROW()-2)), "")</f>
        <v/>
      </c>
      <c r="O21" s="223" t="str">
        <f t="array" ref="O21">IFERROR(
         (AX21=0)*INDEX(天赋词条列表!$E$2:$E$1504, SMALL(IF(COUNTIF(AV$3:AV$47, 天赋词条列表!$A$2:$A$1504), ROW(天赋词条列表!$A$2:$A$1504)-ROW(天赋词条列表!$A$2)+1), ROW()-2))*M21+
         (AX21=1)*((1+INDEX(天赋词条列表!$E$2:$E$1504, SMALL(IF(COUNTIF(AV$3:AV$47, 天赋词条列表!$A$2:$A$1504), ROW(天赋词条列表!$A$2:$A$1504)-ROW(天赋词条列表!$A$2)+1), ROW()-2)))^M21-1),
        "")</f>
        <v/>
      </c>
      <c r="Q21" s="221" t="str">
        <f t="array" ref="Q21">IFERROR(INDEX(天赋词条列表!$A$2:$A$1504, SMALL(IF(COUNTIF('追忆，石板，魂烛'!L$2:L$71, 天赋词条列表!$A$2:$A$1504), ROW(天赋词条列表!$A$2:$A$1504)-ROW(天赋词条列表!$A$2)+1), ROW()-2)), "")</f>
        <v/>
      </c>
      <c r="R21" s="27" t="str">
        <f>IF(Q21&lt;&gt;"",COUNTIF('追忆，石板，魂烛'!$L$2:$L$71,Q21),"")</f>
        <v/>
      </c>
      <c r="S21" s="27" t="str">
        <f t="array" ref="S21">IFERROR(INDEX(天赋词条列表!$D$2:$D$1504, SMALL(IF(COUNTIF('追忆，石板，魂烛'!$L$2:$L$71, 天赋词条列表!$A$2:$A$1504), ROW(天赋词条列表!$A$2:$A$1504)-ROW(天赋词条列表!$A$2)+1), ROW()-2)), "")</f>
        <v/>
      </c>
      <c r="T21" s="206" t="str">
        <f t="array" ref="T21">IFERROR(
        (BC21=0)*INDEX(天赋词条列表!$E$2:$E$1504, SMALL(IF(COUNTIF('追忆，石板，魂烛'!$L$2:$L$71, 天赋词条列表!$A$2:$A$1504), ROW(天赋词条列表!$A$2:$A$1504)-ROW(天赋词条列表!$A$2)+1), ROW()-2))*R21+
        (BC21=1)*((1+INDEX(天赋词条列表!$E$2:$E$1504, SMALL(IF(COUNTIF('追忆，石板，魂烛'!$L$2:$L$71, 天赋词条列表!$A$2:$A$1504), ROW(天赋词条列表!$A$2:$A$1504)-ROW(天赋词条列表!$A$2)+1), ROW()-2)))^R21-1),
          "")</f>
        <v/>
      </c>
      <c r="AJ21" s="25" t="str">
        <f t="shared" si="1"/>
        <v>6130</v>
      </c>
      <c r="AK21" s="25" t="str">
        <f t="shared" si="9"/>
        <v/>
      </c>
      <c r="AL21" s="25" t="str">
        <f t="shared" si="2"/>
        <v/>
      </c>
      <c r="AM21" s="25" t="str">
        <f t="shared" si="10"/>
        <v/>
      </c>
      <c r="AN21" s="3">
        <f>IFERROR(INDEX(词条统合定义列表!$E$2:$E$1000,MATCH(第一天赋板[[#This Row],[天赋词条]],词条统合定义列表!$B$2:$B$1000,0)),0)</f>
        <v>0</v>
      </c>
      <c r="AO21" s="25" t="str">
        <f t="shared" si="3"/>
        <v>6840</v>
      </c>
      <c r="AP21" s="25" t="str">
        <f t="shared" si="11"/>
        <v/>
      </c>
      <c r="AQ21" s="25" t="str">
        <f t="shared" si="4"/>
        <v/>
      </c>
      <c r="AR21" s="25" t="str">
        <f t="shared" si="12"/>
        <v/>
      </c>
      <c r="AS21" s="3">
        <f>IFERROR(INDEX(词条统合定义列表!$E$2:$E$1000,MATCH(第二天赋板[[#This Row],[天赋词条]],词条统合定义列表!$B$2:$B$1000,0)),0)</f>
        <v>0</v>
      </c>
      <c r="AT21" s="25" t="str">
        <f t="shared" si="5"/>
        <v>1120</v>
      </c>
      <c r="AU21" s="25" t="str">
        <f t="shared" si="13"/>
        <v/>
      </c>
      <c r="AV21" s="25" t="str">
        <f t="shared" si="6"/>
        <v/>
      </c>
      <c r="AW21" s="25" t="str">
        <f t="shared" si="14"/>
        <v/>
      </c>
      <c r="AX21" s="3">
        <f>IFERROR(INDEX(词条统合定义列表!$E$2:$E$1000,MATCH(第三天赋板[[#This Row],[天赋词条]],词条统合定义列表!$B$2:$B$1000,0)),0)</f>
        <v>0</v>
      </c>
      <c r="BC21" s="3">
        <f>IFERROR(INDEX(词条统合定义列表!$E$2:$E$1000,MATCH(神格石板[[#This Row],[天赋词条]],词条统合定义列表!$B$2:$B$1000,0)),0)</f>
        <v>0</v>
      </c>
    </row>
    <row r="22" spans="1:55">
      <c r="A22" s="1" t="str">
        <f t="array" ref="A22">IFERROR(INDEX(天赋词条列表!$A$2:$A$1504, SMALL(IF(COUNTIF(AL$3:AL$47, 天赋词条列表!$A$2:$A$1504), ROW(天赋词条列表!$A$2:$A$1504)-ROW(天赋词条列表!$A$2)+1), ROW()-2)), "")</f>
        <v/>
      </c>
      <c r="B22" s="1" t="str">
        <f t="shared" si="0"/>
        <v/>
      </c>
      <c r="C22" s="27" t="str">
        <f t="array" ref="C22">IFERROR(INDEX(天赋词条列表!$D$2:$D$1504, SMALL(IF(COUNTIF(AL$3:AL$47, 天赋词条列表!$A$2:$A$1504), ROW(天赋词条列表!$A$2:$A$1504)-ROW(天赋词条列表!$A$2)+1), ROW()-2)), "")</f>
        <v/>
      </c>
      <c r="D22" s="32" t="str">
        <f t="array" ref="D22">IFERROR(
         (AN22=0)*INDEX(天赋词条列表!$E$2:$E$1504, SMALL(IF(COUNTIF(AL$3:AL$47, 天赋词条列表!$A$2:$A$1504), ROW(天赋词条列表!$A$2:$A$1504)-ROW(天赋词条列表!$A$2)+1), ROW()-2))*B22+
         (AN22=1)*((1+INDEX(天赋词条列表!$E$2:$E$1504, SMALL(IF(COUNTIF(AL$3:AL$47, 天赋词条列表!$A$2:$A$1504), ROW(天赋词条列表!$A$2:$A$1504)-ROW(天赋词条列表!$A$2)+1), ROW()-2)))^B22-1),
          "")</f>
        <v/>
      </c>
      <c r="E22" s="27"/>
      <c r="F22" s="3"/>
      <c r="G22" s="1" t="str">
        <f t="array" ref="G22">IFERROR(INDEX(天赋词条列表!$A$2:$A$1504, SMALL(IF(COUNTIF(AQ$3:AQ$47, 天赋词条列表!$A$2:$A$1504), ROW(天赋词条列表!$A$2:$A$1504)-ROW(天赋词条列表!$A$2)+1), ROW()-2)), "")</f>
        <v/>
      </c>
      <c r="H22" s="1" t="str">
        <f t="shared" si="7"/>
        <v/>
      </c>
      <c r="I22" s="27" t="str">
        <f t="array" ref="I22">IFERROR(INDEX(天赋词条列表!$D$2:$D$1504, SMALL(IF(COUNTIF(AQ$3:AQ$47, 天赋词条列表!$A$2:$A$1504), ROW(天赋词条列表!$A$2:$A$1504)-ROW(天赋词条列表!$A$2)+1), ROW()-2)), "")</f>
        <v/>
      </c>
      <c r="J22" s="32" t="str">
        <f t="array" ref="J22">IFERROR(
        (AS22=0)*INDEX(天赋词条列表!$E$2:$E$1504, SMALL(IF(COUNTIF(AQ$3:AQ$47, 天赋词条列表!$A$2:$A$1504), ROW(天赋词条列表!$A$2:$A$1504)-ROW(天赋词条列表!$A$2)+1), ROW()-2))*H22+
        (AS22=1)*((1+INDEX(天赋词条列表!$E$2:$E$1504, SMALL(IF(COUNTIF(AQ$3:AQ$47, 天赋词条列表!$A$2:$A$1504), ROW(天赋词条列表!$A$2:$A$1504)-ROW(天赋词条列表!$A$2)+1), ROW()-2)))^H22-1),
          "")</f>
        <v/>
      </c>
      <c r="L22" s="1" t="str">
        <f t="array" ref="L22">IFERROR(INDEX(天赋词条列表!$A$2:$A$1504, SMALL(IF(COUNTIF(AV$3:AV$47, 天赋词条列表!$A$2:$A$1504), ROW(天赋词条列表!$A$2:$A$1504)-ROW(天赋词条列表!$A$2)+1), ROW()-2)), "")</f>
        <v/>
      </c>
      <c r="M22" s="1" t="str">
        <f t="shared" si="8"/>
        <v/>
      </c>
      <c r="N22" s="27" t="str">
        <f t="array" ref="N22">IFERROR(INDEX(天赋词条列表!$D$2:$D$1504, SMALL(IF(COUNTIF(AV$3:AV$47, 天赋词条列表!$A$2:$A$1504), ROW(天赋词条列表!$A$2:$A$1504)-ROW(天赋词条列表!$A$2)+1), ROW()-2)), "")</f>
        <v/>
      </c>
      <c r="O22" s="223" t="str">
        <f t="array" ref="O22">IFERROR(
         (AX22=0)*INDEX(天赋词条列表!$E$2:$E$1504, SMALL(IF(COUNTIF(AV$3:AV$47, 天赋词条列表!$A$2:$A$1504), ROW(天赋词条列表!$A$2:$A$1504)-ROW(天赋词条列表!$A$2)+1), ROW()-2))*M22+
         (AX22=1)*((1+INDEX(天赋词条列表!$E$2:$E$1504, SMALL(IF(COUNTIF(AV$3:AV$47, 天赋词条列表!$A$2:$A$1504), ROW(天赋词条列表!$A$2:$A$1504)-ROW(天赋词条列表!$A$2)+1), ROW()-2)))^M22-1),
        "")</f>
        <v/>
      </c>
      <c r="Q22" s="221" t="str">
        <f t="array" ref="Q22">IFERROR(INDEX(天赋词条列表!$A$2:$A$1504, SMALL(IF(COUNTIF('追忆，石板，魂烛'!L$2:L$71, 天赋词条列表!$A$2:$A$1504), ROW(天赋词条列表!$A$2:$A$1504)-ROW(天赋词条列表!$A$2)+1), ROW()-2)), "")</f>
        <v/>
      </c>
      <c r="R22" s="27" t="str">
        <f>IF(Q22&lt;&gt;"",COUNTIF('追忆，石板，魂烛'!$L$2:$L$71,Q22),"")</f>
        <v/>
      </c>
      <c r="S22" s="27" t="str">
        <f t="array" ref="S22">IFERROR(INDEX(天赋词条列表!$D$2:$D$1504, SMALL(IF(COUNTIF('追忆，石板，魂烛'!$L$2:$L$71, 天赋词条列表!$A$2:$A$1504), ROW(天赋词条列表!$A$2:$A$1504)-ROW(天赋词条列表!$A$2)+1), ROW()-2)), "")</f>
        <v/>
      </c>
      <c r="T22" s="206" t="str">
        <f t="array" ref="T22">IFERROR(
        (BC22=0)*INDEX(天赋词条列表!$E$2:$E$1504, SMALL(IF(COUNTIF('追忆，石板，魂烛'!$L$2:$L$71, 天赋词条列表!$A$2:$A$1504), ROW(天赋词条列表!$A$2:$A$1504)-ROW(天赋词条列表!$A$2)+1), ROW()-2))*R22+
        (BC22=1)*((1+INDEX(天赋词条列表!$E$2:$E$1504, SMALL(IF(COUNTIF('追忆，石板，魂烛'!$L$2:$L$71, 天赋词条列表!$A$2:$A$1504), ROW(天赋词条列表!$A$2:$A$1504)-ROW(天赋词条列表!$A$2)+1), ROW()-2)))^R22-1),
          "")</f>
        <v/>
      </c>
      <c r="AJ22" s="25" t="str">
        <f t="shared" si="1"/>
        <v>6150</v>
      </c>
      <c r="AK22" s="25" t="str">
        <f t="shared" si="9"/>
        <v/>
      </c>
      <c r="AL22" s="25" t="str">
        <f t="shared" si="2"/>
        <v/>
      </c>
      <c r="AM22" s="25" t="str">
        <f t="shared" si="10"/>
        <v/>
      </c>
      <c r="AN22" s="3">
        <f>IFERROR(INDEX(词条统合定义列表!$E$2:$E$1000,MATCH(第一天赋板[[#This Row],[天赋词条]],词条统合定义列表!$B$2:$B$1000,0)),0)</f>
        <v>0</v>
      </c>
      <c r="AO22" s="25" t="str">
        <f t="shared" si="3"/>
        <v>6880</v>
      </c>
      <c r="AP22" s="25" t="str">
        <f t="shared" si="11"/>
        <v/>
      </c>
      <c r="AQ22" s="25" t="str">
        <f t="shared" si="4"/>
        <v/>
      </c>
      <c r="AR22" s="25" t="str">
        <f t="shared" si="12"/>
        <v/>
      </c>
      <c r="AS22" s="3">
        <f>IFERROR(INDEX(词条统合定义列表!$E$2:$E$1000,MATCH(第二天赋板[[#This Row],[天赋词条]],词条统合定义列表!$B$2:$B$1000,0)),0)</f>
        <v>0</v>
      </c>
      <c r="AT22" s="25" t="str">
        <f t="shared" si="5"/>
        <v>1160</v>
      </c>
      <c r="AU22" s="25" t="str">
        <f t="shared" si="13"/>
        <v/>
      </c>
      <c r="AV22" s="25" t="str">
        <f t="shared" si="6"/>
        <v/>
      </c>
      <c r="AW22" s="25" t="str">
        <f t="shared" si="14"/>
        <v/>
      </c>
      <c r="AX22" s="3">
        <f>IFERROR(INDEX(词条统合定义列表!$E$2:$E$1000,MATCH(第三天赋板[[#This Row],[天赋词条]],词条统合定义列表!$B$2:$B$1000,0)),0)</f>
        <v>0</v>
      </c>
      <c r="BC22" s="3">
        <f>IFERROR(INDEX(词条统合定义列表!$E$2:$E$1000,MATCH(神格石板[[#This Row],[天赋词条]],词条统合定义列表!$B$2:$B$1000,0)),0)</f>
        <v>0</v>
      </c>
    </row>
    <row r="23" spans="1:55">
      <c r="A23" s="1" t="str">
        <f t="array" ref="A23">IFERROR(INDEX(天赋词条列表!$A$2:$A$1504, SMALL(IF(COUNTIF(AL$3:AL$47, 天赋词条列表!$A$2:$A$1504), ROW(天赋词条列表!$A$2:$A$1504)-ROW(天赋词条列表!$A$2)+1), ROW()-2)), "")</f>
        <v/>
      </c>
      <c r="B23" s="1" t="str">
        <f t="shared" si="0"/>
        <v/>
      </c>
      <c r="C23" s="27" t="str">
        <f t="array" ref="C23">IFERROR(INDEX(天赋词条列表!$D$2:$D$1504, SMALL(IF(COUNTIF(AL$3:AL$47, 天赋词条列表!$A$2:$A$1504), ROW(天赋词条列表!$A$2:$A$1504)-ROW(天赋词条列表!$A$2)+1), ROW()-2)), "")</f>
        <v/>
      </c>
      <c r="D23" s="32" t="str">
        <f t="array" ref="D23">IFERROR(
         (AN23=0)*INDEX(天赋词条列表!$E$2:$E$1504, SMALL(IF(COUNTIF(AL$3:AL$47, 天赋词条列表!$A$2:$A$1504), ROW(天赋词条列表!$A$2:$A$1504)-ROW(天赋词条列表!$A$2)+1), ROW()-2))*B23+
         (AN23=1)*((1+INDEX(天赋词条列表!$E$2:$E$1504, SMALL(IF(COUNTIF(AL$3:AL$47, 天赋词条列表!$A$2:$A$1504), ROW(天赋词条列表!$A$2:$A$1504)-ROW(天赋词条列表!$A$2)+1), ROW()-2)))^B23-1),
          "")</f>
        <v/>
      </c>
      <c r="E23" s="27"/>
      <c r="F23" s="3"/>
      <c r="G23" s="1" t="str">
        <f t="array" ref="G23">IFERROR(INDEX(天赋词条列表!$A$2:$A$1504, SMALL(IF(COUNTIF(AQ$3:AQ$47, 天赋词条列表!$A$2:$A$1504), ROW(天赋词条列表!$A$2:$A$1504)-ROW(天赋词条列表!$A$2)+1), ROW()-2)), "")</f>
        <v/>
      </c>
      <c r="H23" s="1" t="str">
        <f t="shared" si="7"/>
        <v/>
      </c>
      <c r="I23" s="27" t="str">
        <f t="array" ref="I23">IFERROR(INDEX(天赋词条列表!$D$2:$D$1504, SMALL(IF(COUNTIF(AQ$3:AQ$47, 天赋词条列表!$A$2:$A$1504), ROW(天赋词条列表!$A$2:$A$1504)-ROW(天赋词条列表!$A$2)+1), ROW()-2)), "")</f>
        <v/>
      </c>
      <c r="J23" s="32" t="str">
        <f t="array" ref="J23">IFERROR(
        (AS23=0)*INDEX(天赋词条列表!$E$2:$E$1504, SMALL(IF(COUNTIF(AQ$3:AQ$47, 天赋词条列表!$A$2:$A$1504), ROW(天赋词条列表!$A$2:$A$1504)-ROW(天赋词条列表!$A$2)+1), ROW()-2))*H23+
        (AS23=1)*((1+INDEX(天赋词条列表!$E$2:$E$1504, SMALL(IF(COUNTIF(AQ$3:AQ$47, 天赋词条列表!$A$2:$A$1504), ROW(天赋词条列表!$A$2:$A$1504)-ROW(天赋词条列表!$A$2)+1), ROW()-2)))^H23-1),
          "")</f>
        <v/>
      </c>
      <c r="L23" s="1" t="str">
        <f t="array" ref="L23">IFERROR(INDEX(天赋词条列表!$A$2:$A$1504, SMALL(IF(COUNTIF(AV$3:AV$47, 天赋词条列表!$A$2:$A$1504), ROW(天赋词条列表!$A$2:$A$1504)-ROW(天赋词条列表!$A$2)+1), ROW()-2)), "")</f>
        <v/>
      </c>
      <c r="M23" s="1" t="str">
        <f t="shared" si="8"/>
        <v/>
      </c>
      <c r="N23" s="27" t="str">
        <f t="array" ref="N23">IFERROR(INDEX(天赋词条列表!$D$2:$D$1504, SMALL(IF(COUNTIF(AV$3:AV$47, 天赋词条列表!$A$2:$A$1504), ROW(天赋词条列表!$A$2:$A$1504)-ROW(天赋词条列表!$A$2)+1), ROW()-2)), "")</f>
        <v/>
      </c>
      <c r="O23" s="223" t="str">
        <f t="array" ref="O23">IFERROR(
         (AX23=0)*INDEX(天赋词条列表!$E$2:$E$1504, SMALL(IF(COUNTIF(AV$3:AV$47, 天赋词条列表!$A$2:$A$1504), ROW(天赋词条列表!$A$2:$A$1504)-ROW(天赋词条列表!$A$2)+1), ROW()-2))*M23+
         (AX23=1)*((1+INDEX(天赋词条列表!$E$2:$E$1504, SMALL(IF(COUNTIF(AV$3:AV$47, 天赋词条列表!$A$2:$A$1504), ROW(天赋词条列表!$A$2:$A$1504)-ROW(天赋词条列表!$A$2)+1), ROW()-2)))^M23-1),
        "")</f>
        <v/>
      </c>
      <c r="Q23" s="221" t="str">
        <f t="array" ref="Q23">IFERROR(INDEX(天赋词条列表!$A$2:$A$1504, SMALL(IF(COUNTIF('追忆，石板，魂烛'!L$2:L$71, 天赋词条列表!$A$2:$A$1504), ROW(天赋词条列表!$A$2:$A$1504)-ROW(天赋词条列表!$A$2)+1), ROW()-2)), "")</f>
        <v/>
      </c>
      <c r="R23" s="27" t="str">
        <f>IF(Q23&lt;&gt;"",COUNTIF('追忆，石板，魂烛'!$L$2:$L$71,Q23),"")</f>
        <v/>
      </c>
      <c r="S23" s="27" t="str">
        <f t="array" ref="S23">IFERROR(INDEX(天赋词条列表!$D$2:$D$1504, SMALL(IF(COUNTIF('追忆，石板，魂烛'!$L$2:$L$71, 天赋词条列表!$A$2:$A$1504), ROW(天赋词条列表!$A$2:$A$1504)-ROW(天赋词条列表!$A$2)+1), ROW()-2)), "")</f>
        <v/>
      </c>
      <c r="T23" s="206" t="str">
        <f t="array" ref="T23">IFERROR(
        (BC23=0)*INDEX(天赋词条列表!$E$2:$E$1504, SMALL(IF(COUNTIF('追忆，石板，魂烛'!$L$2:$L$71, 天赋词条列表!$A$2:$A$1504), ROW(天赋词条列表!$A$2:$A$1504)-ROW(天赋词条列表!$A$2)+1), ROW()-2))*R23+
        (BC23=1)*((1+INDEX(天赋词条列表!$E$2:$E$1504, SMALL(IF(COUNTIF('追忆，石板，魂烛'!$L$2:$L$71, 天赋词条列表!$A$2:$A$1504), ROW(天赋词条列表!$A$2:$A$1504)-ROW(天赋词条列表!$A$2)+1), ROW()-2)))^R23-1),
          "")</f>
        <v/>
      </c>
      <c r="AJ23" s="25" t="str">
        <f t="shared" si="1"/>
        <v>6190</v>
      </c>
      <c r="AK23" s="25" t="str">
        <f t="shared" si="9"/>
        <v/>
      </c>
      <c r="AL23" s="25" t="str">
        <f t="shared" si="2"/>
        <v/>
      </c>
      <c r="AM23" s="25" t="str">
        <f t="shared" si="10"/>
        <v/>
      </c>
      <c r="AN23" s="3">
        <f>IFERROR(INDEX(词条统合定义列表!$E$2:$E$1000,MATCH(第一天赋板[[#This Row],[天赋词条]],词条统合定义列表!$B$2:$B$1000,0)),0)</f>
        <v>0</v>
      </c>
      <c r="AO23" s="25" t="str">
        <f t="shared" si="3"/>
        <v>6930</v>
      </c>
      <c r="AP23" s="25" t="str">
        <f t="shared" si="11"/>
        <v/>
      </c>
      <c r="AQ23" s="25" t="str">
        <f t="shared" si="4"/>
        <v/>
      </c>
      <c r="AR23" s="25" t="str">
        <f t="shared" si="12"/>
        <v/>
      </c>
      <c r="AS23" s="3">
        <f>IFERROR(INDEX(词条统合定义列表!$E$2:$E$1000,MATCH(第二天赋板[[#This Row],[天赋词条]],词条统合定义列表!$B$2:$B$1000,0)),0)</f>
        <v>0</v>
      </c>
      <c r="AT23" s="25" t="str">
        <f t="shared" si="5"/>
        <v>1210</v>
      </c>
      <c r="AU23" s="25" t="str">
        <f t="shared" si="13"/>
        <v/>
      </c>
      <c r="AV23" s="25" t="str">
        <f t="shared" si="6"/>
        <v/>
      </c>
      <c r="AW23" s="25" t="str">
        <f t="shared" si="14"/>
        <v/>
      </c>
      <c r="AX23" s="3">
        <f>IFERROR(INDEX(词条统合定义列表!$E$2:$E$1000,MATCH(第三天赋板[[#This Row],[天赋词条]],词条统合定义列表!$B$2:$B$1000,0)),0)</f>
        <v>0</v>
      </c>
      <c r="BC23" s="3">
        <f>IFERROR(INDEX(词条统合定义列表!$E$2:$E$1000,MATCH(神格石板[[#This Row],[天赋词条]],词条统合定义列表!$B$2:$B$1000,0)),0)</f>
        <v>0</v>
      </c>
    </row>
    <row r="24" spans="1:55">
      <c r="A24" s="1" t="str">
        <f t="array" ref="A24">IFERROR(INDEX(天赋词条列表!$A$2:$A$1504, SMALL(IF(COUNTIF(AL$3:AL$47, 天赋词条列表!$A$2:$A$1504), ROW(天赋词条列表!$A$2:$A$1504)-ROW(天赋词条列表!$A$2)+1), ROW()-2)), "")</f>
        <v/>
      </c>
      <c r="B24" s="1" t="str">
        <f t="shared" si="0"/>
        <v/>
      </c>
      <c r="C24" s="27" t="str">
        <f t="array" ref="C24">IFERROR(INDEX(天赋词条列表!$D$2:$D$1504, SMALL(IF(COUNTIF(AL$3:AL$47, 天赋词条列表!$A$2:$A$1504), ROW(天赋词条列表!$A$2:$A$1504)-ROW(天赋词条列表!$A$2)+1), ROW()-2)), "")</f>
        <v/>
      </c>
      <c r="D24" s="32" t="str">
        <f t="array" ref="D24">IFERROR(
         (AN24=0)*INDEX(天赋词条列表!$E$2:$E$1504, SMALL(IF(COUNTIF(AL$3:AL$47, 天赋词条列表!$A$2:$A$1504), ROW(天赋词条列表!$A$2:$A$1504)-ROW(天赋词条列表!$A$2)+1), ROW()-2))*B24+
         (AN24=1)*((1+INDEX(天赋词条列表!$E$2:$E$1504, SMALL(IF(COUNTIF(AL$3:AL$47, 天赋词条列表!$A$2:$A$1504), ROW(天赋词条列表!$A$2:$A$1504)-ROW(天赋词条列表!$A$2)+1), ROW()-2)))^B24-1),
          "")</f>
        <v/>
      </c>
      <c r="E24" s="27"/>
      <c r="F24" s="3"/>
      <c r="G24" s="1" t="str">
        <f t="array" ref="G24">IFERROR(INDEX(天赋词条列表!$A$2:$A$1504, SMALL(IF(COUNTIF(AQ$3:AQ$47, 天赋词条列表!$A$2:$A$1504), ROW(天赋词条列表!$A$2:$A$1504)-ROW(天赋词条列表!$A$2)+1), ROW()-2)), "")</f>
        <v/>
      </c>
      <c r="H24" s="1" t="str">
        <f t="shared" si="7"/>
        <v/>
      </c>
      <c r="I24" s="27" t="str">
        <f t="array" ref="I24">IFERROR(INDEX(天赋词条列表!$D$2:$D$1504, SMALL(IF(COUNTIF(AQ$3:AQ$47, 天赋词条列表!$A$2:$A$1504), ROW(天赋词条列表!$A$2:$A$1504)-ROW(天赋词条列表!$A$2)+1), ROW()-2)), "")</f>
        <v/>
      </c>
      <c r="J24" s="32" t="str">
        <f t="array" ref="J24">IFERROR(
        (AS24=0)*INDEX(天赋词条列表!$E$2:$E$1504, SMALL(IF(COUNTIF(AQ$3:AQ$47, 天赋词条列表!$A$2:$A$1504), ROW(天赋词条列表!$A$2:$A$1504)-ROW(天赋词条列表!$A$2)+1), ROW()-2))*H24+
        (AS24=1)*((1+INDEX(天赋词条列表!$E$2:$E$1504, SMALL(IF(COUNTIF(AQ$3:AQ$47, 天赋词条列表!$A$2:$A$1504), ROW(天赋词条列表!$A$2:$A$1504)-ROW(天赋词条列表!$A$2)+1), ROW()-2)))^H24-1),
          "")</f>
        <v/>
      </c>
      <c r="L24" s="1" t="str">
        <f t="array" ref="L24">IFERROR(INDEX(天赋词条列表!$A$2:$A$1504, SMALL(IF(COUNTIF(AV$3:AV$47, 天赋词条列表!$A$2:$A$1504), ROW(天赋词条列表!$A$2:$A$1504)-ROW(天赋词条列表!$A$2)+1), ROW()-2)), "")</f>
        <v/>
      </c>
      <c r="M24" s="1" t="str">
        <f t="shared" si="8"/>
        <v/>
      </c>
      <c r="N24" s="27" t="str">
        <f t="array" ref="N24">IFERROR(INDEX(天赋词条列表!$D$2:$D$1504, SMALL(IF(COUNTIF(AV$3:AV$47, 天赋词条列表!$A$2:$A$1504), ROW(天赋词条列表!$A$2:$A$1504)-ROW(天赋词条列表!$A$2)+1), ROW()-2)), "")</f>
        <v/>
      </c>
      <c r="O24" s="223" t="str">
        <f t="array" ref="O24">IFERROR(
         (AX24=0)*INDEX(天赋词条列表!$E$2:$E$1504, SMALL(IF(COUNTIF(AV$3:AV$47, 天赋词条列表!$A$2:$A$1504), ROW(天赋词条列表!$A$2:$A$1504)-ROW(天赋词条列表!$A$2)+1), ROW()-2))*M24+
         (AX24=1)*((1+INDEX(天赋词条列表!$E$2:$E$1504, SMALL(IF(COUNTIF(AV$3:AV$47, 天赋词条列表!$A$2:$A$1504), ROW(天赋词条列表!$A$2:$A$1504)-ROW(天赋词条列表!$A$2)+1), ROW()-2)))^M24-1),
        "")</f>
        <v/>
      </c>
      <c r="Q24" s="221" t="str">
        <f t="array" ref="Q24">IFERROR(INDEX(天赋词条列表!$A$2:$A$1504, SMALL(IF(COUNTIF('追忆，石板，魂烛'!L$2:L$71, 天赋词条列表!$A$2:$A$1504), ROW(天赋词条列表!$A$2:$A$1504)-ROW(天赋词条列表!$A$2)+1), ROW()-2)), "")</f>
        <v/>
      </c>
      <c r="R24" s="27" t="str">
        <f>IF(Q24&lt;&gt;"",COUNTIF('追忆，石板，魂烛'!$L$2:$L$71,Q24),"")</f>
        <v/>
      </c>
      <c r="S24" s="27" t="str">
        <f t="array" ref="S24">IFERROR(INDEX(天赋词条列表!$D$2:$D$1504, SMALL(IF(COUNTIF('追忆，石板，魂烛'!$L$2:$L$71, 天赋词条列表!$A$2:$A$1504), ROW(天赋词条列表!$A$2:$A$1504)-ROW(天赋词条列表!$A$2)+1), ROW()-2)), "")</f>
        <v/>
      </c>
      <c r="T24" s="206" t="str">
        <f t="array" ref="T24">IFERROR(
        (BC24=0)*INDEX(天赋词条列表!$E$2:$E$1504, SMALL(IF(COUNTIF('追忆，石板，魂烛'!$L$2:$L$71, 天赋词条列表!$A$2:$A$1504), ROW(天赋词条列表!$A$2:$A$1504)-ROW(天赋词条列表!$A$2)+1), ROW()-2))*R24+
        (BC24=1)*((1+INDEX(天赋词条列表!$E$2:$E$1504, SMALL(IF(COUNTIF('追忆，石板，魂烛'!$L$2:$L$71, 天赋词条列表!$A$2:$A$1504), ROW(天赋词条列表!$A$2:$A$1504)-ROW(天赋词条列表!$A$2)+1), ROW()-2)))^R24-1),
          "")</f>
        <v/>
      </c>
      <c r="AJ24" s="25" t="str">
        <f t="shared" si="1"/>
        <v>6240</v>
      </c>
      <c r="AK24" s="25" t="str">
        <f t="shared" si="9"/>
        <v/>
      </c>
      <c r="AL24" s="25" t="str">
        <f t="shared" si="2"/>
        <v/>
      </c>
      <c r="AM24" s="25" t="str">
        <f t="shared" si="10"/>
        <v/>
      </c>
      <c r="AN24" s="3">
        <f>IFERROR(INDEX(词条统合定义列表!$E$2:$E$1000,MATCH(第一天赋板[[#This Row],[天赋词条]],词条统合定义列表!$B$2:$B$1000,0)),0)</f>
        <v>0</v>
      </c>
      <c r="AO24" s="25" t="str">
        <f t="shared" si="3"/>
        <v>6980</v>
      </c>
      <c r="AP24" s="25" t="str">
        <f t="shared" si="11"/>
        <v/>
      </c>
      <c r="AQ24" s="25" t="str">
        <f t="shared" si="4"/>
        <v/>
      </c>
      <c r="AR24" s="25" t="str">
        <f t="shared" si="12"/>
        <v/>
      </c>
      <c r="AS24" s="3">
        <f>IFERROR(INDEX(词条统合定义列表!$E$2:$E$1000,MATCH(第二天赋板[[#This Row],[天赋词条]],词条统合定义列表!$B$2:$B$1000,0)),0)</f>
        <v>0</v>
      </c>
      <c r="AT24" s="25" t="str">
        <f t="shared" si="5"/>
        <v>1260</v>
      </c>
      <c r="AU24" s="25" t="str">
        <f t="shared" si="13"/>
        <v/>
      </c>
      <c r="AV24" s="25" t="str">
        <f t="shared" si="6"/>
        <v/>
      </c>
      <c r="AW24" s="25" t="str">
        <f t="shared" si="14"/>
        <v/>
      </c>
      <c r="AX24" s="3">
        <f>IFERROR(INDEX(词条统合定义列表!$E$2:$E$1000,MATCH(第三天赋板[[#This Row],[天赋词条]],词条统合定义列表!$B$2:$B$1000,0)),0)</f>
        <v>0</v>
      </c>
      <c r="BC24" s="3">
        <f>IFERROR(INDEX(词条统合定义列表!$E$2:$E$1000,MATCH(神格石板[[#This Row],[天赋词条]],词条统合定义列表!$B$2:$B$1000,0)),0)</f>
        <v>0</v>
      </c>
    </row>
    <row r="25" spans="1:55">
      <c r="A25" s="1" t="str">
        <f t="array" ref="A25">IFERROR(INDEX(天赋词条列表!$A$2:$A$1504, SMALL(IF(COUNTIF(AL$3:AL$47, 天赋词条列表!$A$2:$A$1504), ROW(天赋词条列表!$A$2:$A$1504)-ROW(天赋词条列表!$A$2)+1), ROW()-2)), "")</f>
        <v/>
      </c>
      <c r="B25" s="1" t="str">
        <f t="shared" si="0"/>
        <v/>
      </c>
      <c r="C25" s="27" t="str">
        <f t="array" ref="C25">IFERROR(INDEX(天赋词条列表!$D$2:$D$1504, SMALL(IF(COUNTIF(AL$3:AL$47, 天赋词条列表!$A$2:$A$1504), ROW(天赋词条列表!$A$2:$A$1504)-ROW(天赋词条列表!$A$2)+1), ROW()-2)), "")</f>
        <v/>
      </c>
      <c r="D25" s="32" t="str">
        <f t="array" ref="D25">IFERROR(
         (AN25=0)*INDEX(天赋词条列表!$E$2:$E$1504, SMALL(IF(COUNTIF(AL$3:AL$47, 天赋词条列表!$A$2:$A$1504), ROW(天赋词条列表!$A$2:$A$1504)-ROW(天赋词条列表!$A$2)+1), ROW()-2))*B25+
         (AN25=1)*((1+INDEX(天赋词条列表!$E$2:$E$1504, SMALL(IF(COUNTIF(AL$3:AL$47, 天赋词条列表!$A$2:$A$1504), ROW(天赋词条列表!$A$2:$A$1504)-ROW(天赋词条列表!$A$2)+1), ROW()-2)))^B25-1),
          "")</f>
        <v/>
      </c>
      <c r="E25" s="27"/>
      <c r="F25" s="3"/>
      <c r="G25" s="1" t="str">
        <f t="array" ref="G25">IFERROR(INDEX(天赋词条列表!$A$2:$A$1504, SMALL(IF(COUNTIF(AQ$3:AQ$47, 天赋词条列表!$A$2:$A$1504), ROW(天赋词条列表!$A$2:$A$1504)-ROW(天赋词条列表!$A$2)+1), ROW()-2)), "")</f>
        <v/>
      </c>
      <c r="H25" s="1" t="str">
        <f t="shared" si="7"/>
        <v/>
      </c>
      <c r="I25" s="27" t="str">
        <f t="array" ref="I25">IFERROR(INDEX(天赋词条列表!$D$2:$D$1504, SMALL(IF(COUNTIF(AQ$3:AQ$47, 天赋词条列表!$A$2:$A$1504), ROW(天赋词条列表!$A$2:$A$1504)-ROW(天赋词条列表!$A$2)+1), ROW()-2)), "")</f>
        <v/>
      </c>
      <c r="J25" s="32" t="str">
        <f t="array" ref="J25">IFERROR(
        (AS25=0)*INDEX(天赋词条列表!$E$2:$E$1504, SMALL(IF(COUNTIF(AQ$3:AQ$47, 天赋词条列表!$A$2:$A$1504), ROW(天赋词条列表!$A$2:$A$1504)-ROW(天赋词条列表!$A$2)+1), ROW()-2))*H25+
        (AS25=1)*((1+INDEX(天赋词条列表!$E$2:$E$1504, SMALL(IF(COUNTIF(AQ$3:AQ$47, 天赋词条列表!$A$2:$A$1504), ROW(天赋词条列表!$A$2:$A$1504)-ROW(天赋词条列表!$A$2)+1), ROW()-2)))^H25-1),
          "")</f>
        <v/>
      </c>
      <c r="L25" s="1" t="str">
        <f t="array" ref="L25">IFERROR(INDEX(天赋词条列表!$A$2:$A$1504, SMALL(IF(COUNTIF(AV$3:AV$47, 天赋词条列表!$A$2:$A$1504), ROW(天赋词条列表!$A$2:$A$1504)-ROW(天赋词条列表!$A$2)+1), ROW()-2)), "")</f>
        <v/>
      </c>
      <c r="M25" s="1" t="str">
        <f t="shared" si="8"/>
        <v/>
      </c>
      <c r="N25" s="27" t="str">
        <f t="array" ref="N25">IFERROR(INDEX(天赋词条列表!$D$2:$D$1504, SMALL(IF(COUNTIF(AV$3:AV$47, 天赋词条列表!$A$2:$A$1504), ROW(天赋词条列表!$A$2:$A$1504)-ROW(天赋词条列表!$A$2)+1), ROW()-2)), "")</f>
        <v/>
      </c>
      <c r="O25" s="223" t="str">
        <f t="array" ref="O25">IFERROR(
         (AX25=0)*INDEX(天赋词条列表!$E$2:$E$1504, SMALL(IF(COUNTIF(AV$3:AV$47, 天赋词条列表!$A$2:$A$1504), ROW(天赋词条列表!$A$2:$A$1504)-ROW(天赋词条列表!$A$2)+1), ROW()-2))*M25+
         (AX25=1)*((1+INDEX(天赋词条列表!$E$2:$E$1504, SMALL(IF(COUNTIF(AV$3:AV$47, 天赋词条列表!$A$2:$A$1504), ROW(天赋词条列表!$A$2:$A$1504)-ROW(天赋词条列表!$A$2)+1), ROW()-2)))^M25-1),
        "")</f>
        <v/>
      </c>
      <c r="Q25" s="221" t="str">
        <f t="array" ref="Q25">IFERROR(INDEX(天赋词条列表!$A$2:$A$1504, SMALL(IF(COUNTIF('追忆，石板，魂烛'!L$2:L$71, 天赋词条列表!$A$2:$A$1504), ROW(天赋词条列表!$A$2:$A$1504)-ROW(天赋词条列表!$A$2)+1), ROW()-2)), "")</f>
        <v/>
      </c>
      <c r="R25" s="27" t="str">
        <f>IF(Q25&lt;&gt;"",COUNTIF('追忆，石板，魂烛'!$L$2:$L$71,Q25),"")</f>
        <v/>
      </c>
      <c r="S25" s="27" t="str">
        <f t="array" ref="S25">IFERROR(INDEX(天赋词条列表!$D$2:$D$1504, SMALL(IF(COUNTIF('追忆，石板，魂烛'!$L$2:$L$71, 天赋词条列表!$A$2:$A$1504), ROW(天赋词条列表!$A$2:$A$1504)-ROW(天赋词条列表!$A$2)+1), ROW()-2)), "")</f>
        <v/>
      </c>
      <c r="T25" s="206" t="str">
        <f t="array" ref="T25">IFERROR(
        (BC25=0)*INDEX(天赋词条列表!$E$2:$E$1504, SMALL(IF(COUNTIF('追忆，石板，魂烛'!$L$2:$L$71, 天赋词条列表!$A$2:$A$1504), ROW(天赋词条列表!$A$2:$A$1504)-ROW(天赋词条列表!$A$2)+1), ROW()-2))*R25+
        (BC25=1)*((1+INDEX(天赋词条列表!$E$2:$E$1504, SMALL(IF(COUNTIF('追忆，石板，魂烛'!$L$2:$L$71, 天赋词条列表!$A$2:$A$1504), ROW(天赋词条列表!$A$2:$A$1504)-ROW(天赋词条列表!$A$2)+1), ROW()-2)))^R25-1),
          "")</f>
        <v/>
      </c>
      <c r="AJ25" s="25" t="str">
        <f t="shared" si="1"/>
        <v>6290</v>
      </c>
      <c r="AK25" s="25" t="str">
        <f t="shared" si="9"/>
        <v/>
      </c>
      <c r="AL25" s="25" t="str">
        <f t="shared" si="2"/>
        <v/>
      </c>
      <c r="AM25" s="25" t="str">
        <f t="shared" si="10"/>
        <v/>
      </c>
      <c r="AN25" s="3">
        <f>IFERROR(INDEX(词条统合定义列表!$E$2:$E$1000,MATCH(第一天赋板[[#This Row],[天赋词条]],词条统合定义列表!$B$2:$B$1000,0)),0)</f>
        <v>0</v>
      </c>
      <c r="AO25" s="25" t="str">
        <f t="shared" si="3"/>
        <v>7030</v>
      </c>
      <c r="AP25" s="25" t="str">
        <f t="shared" si="11"/>
        <v/>
      </c>
      <c r="AQ25" s="25" t="str">
        <f t="shared" si="4"/>
        <v/>
      </c>
      <c r="AR25" s="25" t="str">
        <f t="shared" si="12"/>
        <v/>
      </c>
      <c r="AS25" s="3">
        <f>IFERROR(INDEX(词条统合定义列表!$E$2:$E$1000,MATCH(第二天赋板[[#This Row],[天赋词条]],词条统合定义列表!$B$2:$B$1000,0)),0)</f>
        <v>0</v>
      </c>
      <c r="AT25" s="25" t="str">
        <f t="shared" si="5"/>
        <v>1310</v>
      </c>
      <c r="AU25" s="25" t="str">
        <f t="shared" si="13"/>
        <v/>
      </c>
      <c r="AV25" s="25" t="str">
        <f t="shared" si="6"/>
        <v/>
      </c>
      <c r="AW25" s="25" t="str">
        <f t="shared" si="14"/>
        <v/>
      </c>
      <c r="AX25" s="3">
        <f>IFERROR(INDEX(词条统合定义列表!$E$2:$E$1000,MATCH(第三天赋板[[#This Row],[天赋词条]],词条统合定义列表!$B$2:$B$1000,0)),0)</f>
        <v>0</v>
      </c>
      <c r="BC25" s="3">
        <f>IFERROR(INDEX(词条统合定义列表!$E$2:$E$1000,MATCH(神格石板[[#This Row],[天赋词条]],词条统合定义列表!$B$2:$B$1000,0)),0)</f>
        <v>0</v>
      </c>
    </row>
    <row r="26" spans="1:55">
      <c r="A26" s="1" t="str">
        <f t="array" ref="A26">IFERROR(INDEX(天赋词条列表!$A$2:$A$1504, SMALL(IF(COUNTIF(AL$3:AL$47, 天赋词条列表!$A$2:$A$1504), ROW(天赋词条列表!$A$2:$A$1504)-ROW(天赋词条列表!$A$2)+1), ROW()-2)), "")</f>
        <v/>
      </c>
      <c r="B26" s="1" t="str">
        <f t="shared" si="0"/>
        <v/>
      </c>
      <c r="C26" s="27" t="str">
        <f t="array" ref="C26">IFERROR(INDEX(天赋词条列表!$D$2:$D$1504, SMALL(IF(COUNTIF(AL$3:AL$47, 天赋词条列表!$A$2:$A$1504), ROW(天赋词条列表!$A$2:$A$1504)-ROW(天赋词条列表!$A$2)+1), ROW()-2)), "")</f>
        <v/>
      </c>
      <c r="D26" s="32" t="str">
        <f t="array" ref="D26">IFERROR(
         (AN26=0)*INDEX(天赋词条列表!$E$2:$E$1504, SMALL(IF(COUNTIF(AL$3:AL$47, 天赋词条列表!$A$2:$A$1504), ROW(天赋词条列表!$A$2:$A$1504)-ROW(天赋词条列表!$A$2)+1), ROW()-2))*B26+
         (AN26=1)*((1+INDEX(天赋词条列表!$E$2:$E$1504, SMALL(IF(COUNTIF(AL$3:AL$47, 天赋词条列表!$A$2:$A$1504), ROW(天赋词条列表!$A$2:$A$1504)-ROW(天赋词条列表!$A$2)+1), ROW()-2)))^B26-1),
          "")</f>
        <v/>
      </c>
      <c r="E26" s="27"/>
      <c r="F26" s="3"/>
      <c r="G26" s="1" t="str">
        <f t="array" ref="G26">IFERROR(INDEX(天赋词条列表!$A$2:$A$1504, SMALL(IF(COUNTIF(AQ$3:AQ$47, 天赋词条列表!$A$2:$A$1504), ROW(天赋词条列表!$A$2:$A$1504)-ROW(天赋词条列表!$A$2)+1), ROW()-2)), "")</f>
        <v/>
      </c>
      <c r="H26" s="1" t="str">
        <f t="shared" si="7"/>
        <v/>
      </c>
      <c r="I26" s="27" t="str">
        <f t="array" ref="I26">IFERROR(INDEX(天赋词条列表!$D$2:$D$1504, SMALL(IF(COUNTIF(AQ$3:AQ$47, 天赋词条列表!$A$2:$A$1504), ROW(天赋词条列表!$A$2:$A$1504)-ROW(天赋词条列表!$A$2)+1), ROW()-2)), "")</f>
        <v/>
      </c>
      <c r="J26" s="32" t="str">
        <f t="array" ref="J26">IFERROR(
        (AS26=0)*INDEX(天赋词条列表!$E$2:$E$1504, SMALL(IF(COUNTIF(AQ$3:AQ$47, 天赋词条列表!$A$2:$A$1504), ROW(天赋词条列表!$A$2:$A$1504)-ROW(天赋词条列表!$A$2)+1), ROW()-2))*H26+
        (AS26=1)*((1+INDEX(天赋词条列表!$E$2:$E$1504, SMALL(IF(COUNTIF(AQ$3:AQ$47, 天赋词条列表!$A$2:$A$1504), ROW(天赋词条列表!$A$2:$A$1504)-ROW(天赋词条列表!$A$2)+1), ROW()-2)))^H26-1),
          "")</f>
        <v/>
      </c>
      <c r="L26" s="1" t="str">
        <f t="array" ref="L26">IFERROR(INDEX(天赋词条列表!$A$2:$A$1504, SMALL(IF(COUNTIF(AV$3:AV$47, 天赋词条列表!$A$2:$A$1504), ROW(天赋词条列表!$A$2:$A$1504)-ROW(天赋词条列表!$A$2)+1), ROW()-2)), "")</f>
        <v/>
      </c>
      <c r="M26" s="1" t="str">
        <f t="shared" si="8"/>
        <v/>
      </c>
      <c r="N26" s="27" t="str">
        <f t="array" ref="N26">IFERROR(INDEX(天赋词条列表!$D$2:$D$1504, SMALL(IF(COUNTIF(AV$3:AV$47, 天赋词条列表!$A$2:$A$1504), ROW(天赋词条列表!$A$2:$A$1504)-ROW(天赋词条列表!$A$2)+1), ROW()-2)), "")</f>
        <v/>
      </c>
      <c r="O26" s="223" t="str">
        <f t="array" ref="O26">IFERROR(
         (AX26=0)*INDEX(天赋词条列表!$E$2:$E$1504, SMALL(IF(COUNTIF(AV$3:AV$47, 天赋词条列表!$A$2:$A$1504), ROW(天赋词条列表!$A$2:$A$1504)-ROW(天赋词条列表!$A$2)+1), ROW()-2))*M26+
         (AX26=1)*((1+INDEX(天赋词条列表!$E$2:$E$1504, SMALL(IF(COUNTIF(AV$3:AV$47, 天赋词条列表!$A$2:$A$1504), ROW(天赋词条列表!$A$2:$A$1504)-ROW(天赋词条列表!$A$2)+1), ROW()-2)))^M26-1),
        "")</f>
        <v/>
      </c>
      <c r="Q26" s="221" t="str">
        <f t="array" ref="Q26">IFERROR(INDEX(天赋词条列表!$A$2:$A$1504, SMALL(IF(COUNTIF('追忆，石板，魂烛'!L$2:L$71, 天赋词条列表!$A$2:$A$1504), ROW(天赋词条列表!$A$2:$A$1504)-ROW(天赋词条列表!$A$2)+1), ROW()-2)), "")</f>
        <v/>
      </c>
      <c r="R26" s="27" t="str">
        <f>IF(Q26&lt;&gt;"",COUNTIF('追忆，石板，魂烛'!$L$2:$L$71,Q26),"")</f>
        <v/>
      </c>
      <c r="S26" s="27" t="str">
        <f t="array" ref="S26">IFERROR(INDEX(天赋词条列表!$D$2:$D$1504, SMALL(IF(COUNTIF('追忆，石板，魂烛'!$L$2:$L$71, 天赋词条列表!$A$2:$A$1504), ROW(天赋词条列表!$A$2:$A$1504)-ROW(天赋词条列表!$A$2)+1), ROW()-2)), "")</f>
        <v/>
      </c>
      <c r="T26" s="206" t="str">
        <f t="array" ref="T26">IFERROR(
        (BC26=0)*INDEX(天赋词条列表!$E$2:$E$1504, SMALL(IF(COUNTIF('追忆，石板，魂烛'!$L$2:$L$71, 天赋词条列表!$A$2:$A$1504), ROW(天赋词条列表!$A$2:$A$1504)-ROW(天赋词条列表!$A$2)+1), ROW()-2))*R26+
        (BC26=1)*((1+INDEX(天赋词条列表!$E$2:$E$1504, SMALL(IF(COUNTIF('追忆，石板，魂烛'!$L$2:$L$71, 天赋词条列表!$A$2:$A$1504), ROW(天赋词条列表!$A$2:$A$1504)-ROW(天赋词条列表!$A$2)+1), ROW()-2)))^R26-1),
          "")</f>
        <v/>
      </c>
      <c r="AJ26" s="25" t="str">
        <f t="shared" si="1"/>
        <v>6330</v>
      </c>
      <c r="AK26" s="25" t="str">
        <f t="shared" si="9"/>
        <v/>
      </c>
      <c r="AL26" s="25" t="str">
        <f t="shared" si="2"/>
        <v/>
      </c>
      <c r="AM26" s="25" t="str">
        <f t="shared" si="10"/>
        <v/>
      </c>
      <c r="AN26" s="3">
        <f>IFERROR(INDEX(词条统合定义列表!$E$2:$E$1000,MATCH(第一天赋板[[#This Row],[天赋词条]],词条统合定义列表!$B$2:$B$1000,0)),0)</f>
        <v>0</v>
      </c>
      <c r="AO26" s="25" t="str">
        <f t="shared" si="3"/>
        <v>7080</v>
      </c>
      <c r="AP26" s="25" t="str">
        <f t="shared" si="11"/>
        <v/>
      </c>
      <c r="AQ26" s="25" t="str">
        <f t="shared" si="4"/>
        <v/>
      </c>
      <c r="AR26" s="25" t="str">
        <f t="shared" si="12"/>
        <v/>
      </c>
      <c r="AS26" s="3">
        <f>IFERROR(INDEX(词条统合定义列表!$E$2:$E$1000,MATCH(第二天赋板[[#This Row],[天赋词条]],词条统合定义列表!$B$2:$B$1000,0)),0)</f>
        <v>0</v>
      </c>
      <c r="AT26" s="25" t="str">
        <f t="shared" si="5"/>
        <v>1360</v>
      </c>
      <c r="AU26" s="25" t="str">
        <f t="shared" si="13"/>
        <v/>
      </c>
      <c r="AV26" s="25" t="str">
        <f t="shared" si="6"/>
        <v/>
      </c>
      <c r="AW26" s="25" t="str">
        <f t="shared" si="14"/>
        <v/>
      </c>
      <c r="AX26" s="3">
        <f>IFERROR(INDEX(词条统合定义列表!$E$2:$E$1000,MATCH(第三天赋板[[#This Row],[天赋词条]],词条统合定义列表!$B$2:$B$1000,0)),0)</f>
        <v>0</v>
      </c>
      <c r="BC26" s="3">
        <f>IFERROR(INDEX(词条统合定义列表!$E$2:$E$1000,MATCH(神格石板[[#This Row],[天赋词条]],词条统合定义列表!$B$2:$B$1000,0)),0)</f>
        <v>0</v>
      </c>
    </row>
    <row r="27" spans="1:55">
      <c r="A27" s="1" t="str">
        <f t="array" ref="A27">IFERROR(INDEX(天赋词条列表!$A$2:$A$1504, SMALL(IF(COUNTIF(AL$3:AL$47, 天赋词条列表!$A$2:$A$1504), ROW(天赋词条列表!$A$2:$A$1504)-ROW(天赋词条列表!$A$2)+1), ROW()-2)), "")</f>
        <v/>
      </c>
      <c r="B27" s="1" t="str">
        <f t="shared" si="0"/>
        <v/>
      </c>
      <c r="C27" s="27" t="str">
        <f t="array" ref="C27">IFERROR(INDEX(天赋词条列表!$D$2:$D$1504, SMALL(IF(COUNTIF(AL$3:AL$47, 天赋词条列表!$A$2:$A$1504), ROW(天赋词条列表!$A$2:$A$1504)-ROW(天赋词条列表!$A$2)+1), ROW()-2)), "")</f>
        <v/>
      </c>
      <c r="D27" s="32" t="str">
        <f t="array" ref="D27">IFERROR(
         (AN27=0)*INDEX(天赋词条列表!$E$2:$E$1504, SMALL(IF(COUNTIF(AL$3:AL$47, 天赋词条列表!$A$2:$A$1504), ROW(天赋词条列表!$A$2:$A$1504)-ROW(天赋词条列表!$A$2)+1), ROW()-2))*B27+
         (AN27=1)*((1+INDEX(天赋词条列表!$E$2:$E$1504, SMALL(IF(COUNTIF(AL$3:AL$47, 天赋词条列表!$A$2:$A$1504), ROW(天赋词条列表!$A$2:$A$1504)-ROW(天赋词条列表!$A$2)+1), ROW()-2)))^B27-1),
          "")</f>
        <v/>
      </c>
      <c r="E27" s="27"/>
      <c r="F27" s="3"/>
      <c r="G27" s="1" t="str">
        <f t="array" ref="G27">IFERROR(INDEX(天赋词条列表!$A$2:$A$1504, SMALL(IF(COUNTIF(AQ$3:AQ$47, 天赋词条列表!$A$2:$A$1504), ROW(天赋词条列表!$A$2:$A$1504)-ROW(天赋词条列表!$A$2)+1), ROW()-2)), "")</f>
        <v/>
      </c>
      <c r="H27" s="1" t="str">
        <f t="shared" si="7"/>
        <v/>
      </c>
      <c r="I27" s="27" t="str">
        <f t="array" ref="I27">IFERROR(INDEX(天赋词条列表!$D$2:$D$1504, SMALL(IF(COUNTIF(AQ$3:AQ$47, 天赋词条列表!$A$2:$A$1504), ROW(天赋词条列表!$A$2:$A$1504)-ROW(天赋词条列表!$A$2)+1), ROW()-2)), "")</f>
        <v/>
      </c>
      <c r="J27" s="32" t="str">
        <f t="array" ref="J27">IFERROR(
        (AS27=0)*INDEX(天赋词条列表!$E$2:$E$1504, SMALL(IF(COUNTIF(AQ$3:AQ$47, 天赋词条列表!$A$2:$A$1504), ROW(天赋词条列表!$A$2:$A$1504)-ROW(天赋词条列表!$A$2)+1), ROW()-2))*H27+
        (AS27=1)*((1+INDEX(天赋词条列表!$E$2:$E$1504, SMALL(IF(COUNTIF(AQ$3:AQ$47, 天赋词条列表!$A$2:$A$1504), ROW(天赋词条列表!$A$2:$A$1504)-ROW(天赋词条列表!$A$2)+1), ROW()-2)))^H27-1),
          "")</f>
        <v/>
      </c>
      <c r="L27" s="1" t="str">
        <f t="array" ref="L27">IFERROR(INDEX(天赋词条列表!$A$2:$A$1504, SMALL(IF(COUNTIF(AV$3:AV$47, 天赋词条列表!$A$2:$A$1504), ROW(天赋词条列表!$A$2:$A$1504)-ROW(天赋词条列表!$A$2)+1), ROW()-2)), "")</f>
        <v/>
      </c>
      <c r="M27" s="1" t="str">
        <f t="shared" si="8"/>
        <v/>
      </c>
      <c r="N27" s="27" t="str">
        <f t="array" ref="N27">IFERROR(INDEX(天赋词条列表!$D$2:$D$1504, SMALL(IF(COUNTIF(AV$3:AV$47, 天赋词条列表!$A$2:$A$1504), ROW(天赋词条列表!$A$2:$A$1504)-ROW(天赋词条列表!$A$2)+1), ROW()-2)), "")</f>
        <v/>
      </c>
      <c r="O27" s="223" t="str">
        <f t="array" ref="O27">IFERROR(
         (AX27=0)*INDEX(天赋词条列表!$E$2:$E$1504, SMALL(IF(COUNTIF(AV$3:AV$47, 天赋词条列表!$A$2:$A$1504), ROW(天赋词条列表!$A$2:$A$1504)-ROW(天赋词条列表!$A$2)+1), ROW()-2))*M27+
         (AX27=1)*((1+INDEX(天赋词条列表!$E$2:$E$1504, SMALL(IF(COUNTIF(AV$3:AV$47, 天赋词条列表!$A$2:$A$1504), ROW(天赋词条列表!$A$2:$A$1504)-ROW(天赋词条列表!$A$2)+1), ROW()-2)))^M27-1),
        "")</f>
        <v/>
      </c>
      <c r="Q27" s="221" t="str">
        <f t="array" ref="Q27">IFERROR(INDEX(天赋词条列表!$A$2:$A$1504, SMALL(IF(COUNTIF('追忆，石板，魂烛'!L$2:L$71, 天赋词条列表!$A$2:$A$1504), ROW(天赋词条列表!$A$2:$A$1504)-ROW(天赋词条列表!$A$2)+1), ROW()-2)), "")</f>
        <v/>
      </c>
      <c r="R27" s="27" t="str">
        <f>IF(Q27&lt;&gt;"",COUNTIF('追忆，石板，魂烛'!$L$2:$L$71,Q27),"")</f>
        <v/>
      </c>
      <c r="S27" s="27" t="str">
        <f t="array" ref="S27">IFERROR(INDEX(天赋词条列表!$D$2:$D$1504, SMALL(IF(COUNTIF('追忆，石板，魂烛'!$L$2:$L$71, 天赋词条列表!$A$2:$A$1504), ROW(天赋词条列表!$A$2:$A$1504)-ROW(天赋词条列表!$A$2)+1), ROW()-2)), "")</f>
        <v/>
      </c>
      <c r="T27" s="206" t="str">
        <f t="array" ref="T27">IFERROR(
        (BC27=0)*INDEX(天赋词条列表!$E$2:$E$1504, SMALL(IF(COUNTIF('追忆，石板，魂烛'!$L$2:$L$71, 天赋词条列表!$A$2:$A$1504), ROW(天赋词条列表!$A$2:$A$1504)-ROW(天赋词条列表!$A$2)+1), ROW()-2))*R27+
        (BC27=1)*((1+INDEX(天赋词条列表!$E$2:$E$1504, SMALL(IF(COUNTIF('追忆，石板，魂烛'!$L$2:$L$71, 天赋词条列表!$A$2:$A$1504), ROW(天赋词条列表!$A$2:$A$1504)-ROW(天赋词条列表!$A$2)+1), ROW()-2)))^R27-1),
          "")</f>
        <v/>
      </c>
      <c r="AJ27" s="25" t="str">
        <f t="shared" si="1"/>
        <v>0000</v>
      </c>
      <c r="AK27" s="25" t="str">
        <f t="shared" si="9"/>
        <v/>
      </c>
      <c r="AL27" s="25" t="str">
        <f t="shared" si="2"/>
        <v/>
      </c>
      <c r="AM27" s="25" t="str">
        <f t="shared" si="10"/>
        <v/>
      </c>
      <c r="AN27" s="3">
        <f>IFERROR(INDEX(词条统合定义列表!$E$2:$E$1000,MATCH(第一天赋板[[#This Row],[天赋词条]],词条统合定义列表!$B$2:$B$1000,0)),0)</f>
        <v>0</v>
      </c>
      <c r="AO27" s="25" t="str">
        <f t="shared" si="3"/>
        <v>7120</v>
      </c>
      <c r="AP27" s="25" t="str">
        <f t="shared" si="11"/>
        <v/>
      </c>
      <c r="AQ27" s="25" t="str">
        <f t="shared" si="4"/>
        <v/>
      </c>
      <c r="AR27" s="25" t="str">
        <f t="shared" si="12"/>
        <v/>
      </c>
      <c r="AS27" s="3">
        <f>IFERROR(INDEX(词条统合定义列表!$E$2:$E$1000,MATCH(第二天赋板[[#This Row],[天赋词条]],词条统合定义列表!$B$2:$B$1000,0)),0)</f>
        <v>0</v>
      </c>
      <c r="AT27" s="25" t="str">
        <f t="shared" si="5"/>
        <v>1410</v>
      </c>
      <c r="AU27" s="25" t="str">
        <f t="shared" si="13"/>
        <v/>
      </c>
      <c r="AV27" s="25" t="str">
        <f t="shared" si="6"/>
        <v/>
      </c>
      <c r="AW27" s="25" t="str">
        <f t="shared" si="14"/>
        <v/>
      </c>
      <c r="AX27" s="3">
        <f>IFERROR(INDEX(词条统合定义列表!$E$2:$E$1000,MATCH(第三天赋板[[#This Row],[天赋词条]],词条统合定义列表!$B$2:$B$1000,0)),0)</f>
        <v>0</v>
      </c>
      <c r="BC27" s="3">
        <f>IFERROR(INDEX(词条统合定义列表!$E$2:$E$1000,MATCH(神格石板[[#This Row],[天赋词条]],词条统合定义列表!$B$2:$B$1000,0)),0)</f>
        <v>0</v>
      </c>
    </row>
    <row r="28" spans="1:55">
      <c r="A28" s="1" t="str">
        <f t="array" ref="A28">IFERROR(INDEX(天赋词条列表!$A$2:$A$1504, SMALL(IF(COUNTIF(AL$3:AL$47, 天赋词条列表!$A$2:$A$1504), ROW(天赋词条列表!$A$2:$A$1504)-ROW(天赋词条列表!$A$2)+1), ROW()-2)), "")</f>
        <v/>
      </c>
      <c r="B28" s="1" t="str">
        <f t="shared" si="0"/>
        <v/>
      </c>
      <c r="C28" s="27" t="str">
        <f t="array" ref="C28">IFERROR(INDEX(天赋词条列表!$D$2:$D$1504, SMALL(IF(COUNTIF(AL$3:AL$47, 天赋词条列表!$A$2:$A$1504), ROW(天赋词条列表!$A$2:$A$1504)-ROW(天赋词条列表!$A$2)+1), ROW()-2)), "")</f>
        <v/>
      </c>
      <c r="D28" s="32" t="str">
        <f t="array" ref="D28">IFERROR(
         (AN28=0)*INDEX(天赋词条列表!$E$2:$E$1504, SMALL(IF(COUNTIF(AL$3:AL$47, 天赋词条列表!$A$2:$A$1504), ROW(天赋词条列表!$A$2:$A$1504)-ROW(天赋词条列表!$A$2)+1), ROW()-2))*B28+
         (AN28=1)*((1+INDEX(天赋词条列表!$E$2:$E$1504, SMALL(IF(COUNTIF(AL$3:AL$47, 天赋词条列表!$A$2:$A$1504), ROW(天赋词条列表!$A$2:$A$1504)-ROW(天赋词条列表!$A$2)+1), ROW()-2)))^B28-1),
          "")</f>
        <v/>
      </c>
      <c r="E28" s="27"/>
      <c r="F28" s="3"/>
      <c r="G28" s="1" t="str">
        <f t="array" ref="G28">IFERROR(INDEX(天赋词条列表!$A$2:$A$1504, SMALL(IF(COUNTIF(AQ$3:AQ$47, 天赋词条列表!$A$2:$A$1504), ROW(天赋词条列表!$A$2:$A$1504)-ROW(天赋词条列表!$A$2)+1), ROW()-2)), "")</f>
        <v/>
      </c>
      <c r="H28" s="1" t="str">
        <f t="shared" si="7"/>
        <v/>
      </c>
      <c r="I28" s="27" t="str">
        <f t="array" ref="I28">IFERROR(INDEX(天赋词条列表!$D$2:$D$1504, SMALL(IF(COUNTIF(AQ$3:AQ$47, 天赋词条列表!$A$2:$A$1504), ROW(天赋词条列表!$A$2:$A$1504)-ROW(天赋词条列表!$A$2)+1), ROW()-2)), "")</f>
        <v/>
      </c>
      <c r="J28" s="32" t="str">
        <f t="array" ref="J28">IFERROR(
        (AS28=0)*INDEX(天赋词条列表!$E$2:$E$1504, SMALL(IF(COUNTIF(AQ$3:AQ$47, 天赋词条列表!$A$2:$A$1504), ROW(天赋词条列表!$A$2:$A$1504)-ROW(天赋词条列表!$A$2)+1), ROW()-2))*H28+
        (AS28=1)*((1+INDEX(天赋词条列表!$E$2:$E$1504, SMALL(IF(COUNTIF(AQ$3:AQ$47, 天赋词条列表!$A$2:$A$1504), ROW(天赋词条列表!$A$2:$A$1504)-ROW(天赋词条列表!$A$2)+1), ROW()-2)))^H28-1),
          "")</f>
        <v/>
      </c>
      <c r="L28" s="1" t="str">
        <f t="array" ref="L28">IFERROR(INDEX(天赋词条列表!$A$2:$A$1504, SMALL(IF(COUNTIF(AV$3:AV$47, 天赋词条列表!$A$2:$A$1504), ROW(天赋词条列表!$A$2:$A$1504)-ROW(天赋词条列表!$A$2)+1), ROW()-2)), "")</f>
        <v/>
      </c>
      <c r="M28" s="1" t="str">
        <f t="shared" si="8"/>
        <v/>
      </c>
      <c r="N28" s="27" t="str">
        <f t="array" ref="N28">IFERROR(INDEX(天赋词条列表!$D$2:$D$1504, SMALL(IF(COUNTIF(AV$3:AV$47, 天赋词条列表!$A$2:$A$1504), ROW(天赋词条列表!$A$2:$A$1504)-ROW(天赋词条列表!$A$2)+1), ROW()-2)), "")</f>
        <v/>
      </c>
      <c r="O28" s="223" t="str">
        <f t="array" ref="O28">IFERROR(
         (AX28=0)*INDEX(天赋词条列表!$E$2:$E$1504, SMALL(IF(COUNTIF(AV$3:AV$47, 天赋词条列表!$A$2:$A$1504), ROW(天赋词条列表!$A$2:$A$1504)-ROW(天赋词条列表!$A$2)+1), ROW()-2))*M28+
         (AX28=1)*((1+INDEX(天赋词条列表!$E$2:$E$1504, SMALL(IF(COUNTIF(AV$3:AV$47, 天赋词条列表!$A$2:$A$1504), ROW(天赋词条列表!$A$2:$A$1504)-ROW(天赋词条列表!$A$2)+1), ROW()-2)))^M28-1),
        "")</f>
        <v/>
      </c>
      <c r="Q28" s="221" t="str">
        <f t="array" ref="Q28">IFERROR(INDEX(天赋词条列表!$A$2:$A$1504, SMALL(IF(COUNTIF('追忆，石板，魂烛'!L$2:L$71, 天赋词条列表!$A$2:$A$1504), ROW(天赋词条列表!$A$2:$A$1504)-ROW(天赋词条列表!$A$2)+1), ROW()-2)), "")</f>
        <v/>
      </c>
      <c r="R28" s="27" t="str">
        <f>IF(Q28&lt;&gt;"",COUNTIF('追忆，石板，魂烛'!$L$2:$L$71,Q28),"")</f>
        <v/>
      </c>
      <c r="S28" s="27" t="str">
        <f t="array" ref="S28">IFERROR(INDEX(天赋词条列表!$D$2:$D$1504, SMALL(IF(COUNTIF('追忆，石板，魂烛'!$L$2:$L$71, 天赋词条列表!$A$2:$A$1504), ROW(天赋词条列表!$A$2:$A$1504)-ROW(天赋词条列表!$A$2)+1), ROW()-2)), "")</f>
        <v/>
      </c>
      <c r="T28" s="206" t="str">
        <f t="array" ref="T28">IFERROR(
        (BC28=0)*INDEX(天赋词条列表!$E$2:$E$1504, SMALL(IF(COUNTIF('追忆，石板，魂烛'!$L$2:$L$71, 天赋词条列表!$A$2:$A$1504), ROW(天赋词条列表!$A$2:$A$1504)-ROW(天赋词条列表!$A$2)+1), ROW()-2))*R28+
        (BC28=1)*((1+INDEX(天赋词条列表!$E$2:$E$1504, SMALL(IF(COUNTIF('追忆，石板，魂烛'!$L$2:$L$71, 天赋词条列表!$A$2:$A$1504), ROW(天赋词条列表!$A$2:$A$1504)-ROW(天赋词条列表!$A$2)+1), ROW()-2)))^R28-1),
          "")</f>
        <v/>
      </c>
      <c r="AJ28" s="25" t="str">
        <f t="shared" si="1"/>
        <v>0000</v>
      </c>
      <c r="AK28" s="25" t="str">
        <f t="shared" si="9"/>
        <v/>
      </c>
      <c r="AL28" s="25" t="str">
        <f t="shared" si="2"/>
        <v/>
      </c>
      <c r="AM28" s="25" t="str">
        <f t="shared" si="10"/>
        <v/>
      </c>
      <c r="AN28" s="3">
        <f>IFERROR(INDEX(词条统合定义列表!$E$2:$E$1000,MATCH(第一天赋板[[#This Row],[天赋词条]],词条统合定义列表!$B$2:$B$1000,0)),0)</f>
        <v>0</v>
      </c>
      <c r="AO28" s="25" t="str">
        <f t="shared" si="3"/>
        <v>7170</v>
      </c>
      <c r="AP28" s="25" t="str">
        <f t="shared" si="11"/>
        <v/>
      </c>
      <c r="AQ28" s="25" t="str">
        <f t="shared" si="4"/>
        <v/>
      </c>
      <c r="AR28" s="25" t="str">
        <f t="shared" si="12"/>
        <v/>
      </c>
      <c r="AS28" s="3">
        <f>IFERROR(INDEX(词条统合定义列表!$E$2:$E$1000,MATCH(第二天赋板[[#This Row],[天赋词条]],词条统合定义列表!$B$2:$B$1000,0)),0)</f>
        <v>0</v>
      </c>
      <c r="AT28" s="25" t="str">
        <f t="shared" si="5"/>
        <v>1460</v>
      </c>
      <c r="AU28" s="25" t="str">
        <f t="shared" si="13"/>
        <v/>
      </c>
      <c r="AV28" s="25" t="str">
        <f t="shared" si="6"/>
        <v/>
      </c>
      <c r="AW28" s="25" t="str">
        <f t="shared" si="14"/>
        <v/>
      </c>
      <c r="AX28" s="3">
        <f>IFERROR(INDEX(词条统合定义列表!$E$2:$E$1000,MATCH(第三天赋板[[#This Row],[天赋词条]],词条统合定义列表!$B$2:$B$1000,0)),0)</f>
        <v>0</v>
      </c>
      <c r="BC28" s="3">
        <f>IFERROR(INDEX(词条统合定义列表!$E$2:$E$1000,MATCH(神格石板[[#This Row],[天赋词条]],词条统合定义列表!$B$2:$B$1000,0)),0)</f>
        <v>0</v>
      </c>
    </row>
    <row r="29" spans="1:55">
      <c r="A29" s="1" t="str">
        <f t="array" ref="A29">IFERROR(INDEX(天赋词条列表!$A$2:$A$1504, SMALL(IF(COUNTIF(AL$3:AL$47, 天赋词条列表!$A$2:$A$1504), ROW(天赋词条列表!$A$2:$A$1504)-ROW(天赋词条列表!$A$2)+1), ROW()-2)), "")</f>
        <v/>
      </c>
      <c r="B29" s="1" t="str">
        <f t="shared" si="0"/>
        <v/>
      </c>
      <c r="C29" s="27" t="str">
        <f t="array" ref="C29">IFERROR(INDEX(天赋词条列表!$D$2:$D$1504, SMALL(IF(COUNTIF(AL$3:AL$47, 天赋词条列表!$A$2:$A$1504), ROW(天赋词条列表!$A$2:$A$1504)-ROW(天赋词条列表!$A$2)+1), ROW()-2)), "")</f>
        <v/>
      </c>
      <c r="D29" s="32" t="str">
        <f t="array" ref="D29">IFERROR(
         (AN29=0)*INDEX(天赋词条列表!$E$2:$E$1504, SMALL(IF(COUNTIF(AL$3:AL$47, 天赋词条列表!$A$2:$A$1504), ROW(天赋词条列表!$A$2:$A$1504)-ROW(天赋词条列表!$A$2)+1), ROW()-2))*B29+
         (AN29=1)*((1+INDEX(天赋词条列表!$E$2:$E$1504, SMALL(IF(COUNTIF(AL$3:AL$47, 天赋词条列表!$A$2:$A$1504), ROW(天赋词条列表!$A$2:$A$1504)-ROW(天赋词条列表!$A$2)+1), ROW()-2)))^B29-1),
          "")</f>
        <v/>
      </c>
      <c r="E29" s="27"/>
      <c r="F29" s="3"/>
      <c r="G29" s="1" t="str">
        <f t="array" ref="G29">IFERROR(INDEX(天赋词条列表!$A$2:$A$1504, SMALL(IF(COUNTIF(AQ$3:AQ$47, 天赋词条列表!$A$2:$A$1504), ROW(天赋词条列表!$A$2:$A$1504)-ROW(天赋词条列表!$A$2)+1), ROW()-2)), "")</f>
        <v/>
      </c>
      <c r="H29" s="1" t="str">
        <f t="shared" si="7"/>
        <v/>
      </c>
      <c r="I29" s="27" t="str">
        <f t="array" ref="I29">IFERROR(INDEX(天赋词条列表!$D$2:$D$1504, SMALL(IF(COUNTIF(AQ$3:AQ$47, 天赋词条列表!$A$2:$A$1504), ROW(天赋词条列表!$A$2:$A$1504)-ROW(天赋词条列表!$A$2)+1), ROW()-2)), "")</f>
        <v/>
      </c>
      <c r="J29" s="32" t="str">
        <f t="array" ref="J29">IFERROR(
        (AS29=0)*INDEX(天赋词条列表!$E$2:$E$1504, SMALL(IF(COUNTIF(AQ$3:AQ$47, 天赋词条列表!$A$2:$A$1504), ROW(天赋词条列表!$A$2:$A$1504)-ROW(天赋词条列表!$A$2)+1), ROW()-2))*H29+
        (AS29=1)*((1+INDEX(天赋词条列表!$E$2:$E$1504, SMALL(IF(COUNTIF(AQ$3:AQ$47, 天赋词条列表!$A$2:$A$1504), ROW(天赋词条列表!$A$2:$A$1504)-ROW(天赋词条列表!$A$2)+1), ROW()-2)))^H29-1),
          "")</f>
        <v/>
      </c>
      <c r="L29" s="1" t="str">
        <f t="array" ref="L29">IFERROR(INDEX(天赋词条列表!$A$2:$A$1504, SMALL(IF(COUNTIF(AV$3:AV$47, 天赋词条列表!$A$2:$A$1504), ROW(天赋词条列表!$A$2:$A$1504)-ROW(天赋词条列表!$A$2)+1), ROW()-2)), "")</f>
        <v/>
      </c>
      <c r="M29" s="1" t="str">
        <f t="shared" si="8"/>
        <v/>
      </c>
      <c r="N29" s="27" t="str">
        <f t="array" ref="N29">IFERROR(INDEX(天赋词条列表!$D$2:$D$1504, SMALL(IF(COUNTIF(AV$3:AV$47, 天赋词条列表!$A$2:$A$1504), ROW(天赋词条列表!$A$2:$A$1504)-ROW(天赋词条列表!$A$2)+1), ROW()-2)), "")</f>
        <v/>
      </c>
      <c r="O29" s="223" t="str">
        <f t="array" ref="O29">IFERROR(
         (AX29=0)*INDEX(天赋词条列表!$E$2:$E$1504, SMALL(IF(COUNTIF(AV$3:AV$47, 天赋词条列表!$A$2:$A$1504), ROW(天赋词条列表!$A$2:$A$1504)-ROW(天赋词条列表!$A$2)+1), ROW()-2))*M29+
         (AX29=1)*((1+INDEX(天赋词条列表!$E$2:$E$1504, SMALL(IF(COUNTIF(AV$3:AV$47, 天赋词条列表!$A$2:$A$1504), ROW(天赋词条列表!$A$2:$A$1504)-ROW(天赋词条列表!$A$2)+1), ROW()-2)))^M29-1),
        "")</f>
        <v/>
      </c>
      <c r="Q29" s="221" t="str">
        <f t="array" ref="Q29">IFERROR(INDEX(天赋词条列表!$A$2:$A$1504, SMALL(IF(COUNTIF('追忆，石板，魂烛'!L$2:L$71, 天赋词条列表!$A$2:$A$1504), ROW(天赋词条列表!$A$2:$A$1504)-ROW(天赋词条列表!$A$2)+1), ROW()-2)), "")</f>
        <v/>
      </c>
      <c r="R29" s="27" t="str">
        <f>IF(Q29&lt;&gt;"",COUNTIF('追忆，石板，魂烛'!$L$2:$L$71,Q29),"")</f>
        <v/>
      </c>
      <c r="S29" s="27" t="str">
        <f t="array" ref="S29">IFERROR(INDEX(天赋词条列表!$D$2:$D$1504, SMALL(IF(COUNTIF('追忆，石板，魂烛'!$L$2:$L$71, 天赋词条列表!$A$2:$A$1504), ROW(天赋词条列表!$A$2:$A$1504)-ROW(天赋词条列表!$A$2)+1), ROW()-2)), "")</f>
        <v/>
      </c>
      <c r="T29" s="206" t="str">
        <f t="array" ref="T29">IFERROR(
        (BC29=0)*INDEX(天赋词条列表!$E$2:$E$1504, SMALL(IF(COUNTIF('追忆，石板，魂烛'!$L$2:$L$71, 天赋词条列表!$A$2:$A$1504), ROW(天赋词条列表!$A$2:$A$1504)-ROW(天赋词条列表!$A$2)+1), ROW()-2))*R29+
        (BC29=1)*((1+INDEX(天赋词条列表!$E$2:$E$1504, SMALL(IF(COUNTIF('追忆，石板，魂烛'!$L$2:$L$71, 天赋词条列表!$A$2:$A$1504), ROW(天赋词条列表!$A$2:$A$1504)-ROW(天赋词条列表!$A$2)+1), ROW()-2)))^R29-1),
          "")</f>
        <v/>
      </c>
      <c r="AJ29" s="25" t="str">
        <f t="shared" si="1"/>
        <v>0000</v>
      </c>
      <c r="AK29" s="25" t="str">
        <f t="shared" si="9"/>
        <v/>
      </c>
      <c r="AL29" s="25" t="str">
        <f t="shared" si="2"/>
        <v/>
      </c>
      <c r="AM29" s="25" t="str">
        <f t="shared" si="10"/>
        <v/>
      </c>
      <c r="AN29" s="3">
        <f>IFERROR(INDEX(词条统合定义列表!$E$2:$E$1000,MATCH(第一天赋板[[#This Row],[天赋词条]],词条统合定义列表!$B$2:$B$1000,0)),0)</f>
        <v>0</v>
      </c>
      <c r="AO29" s="25" t="str">
        <f t="shared" si="3"/>
        <v>0000</v>
      </c>
      <c r="AP29" s="25" t="str">
        <f t="shared" si="11"/>
        <v/>
      </c>
      <c r="AQ29" s="25" t="str">
        <f t="shared" si="4"/>
        <v/>
      </c>
      <c r="AR29" s="25" t="str">
        <f t="shared" si="12"/>
        <v/>
      </c>
      <c r="AS29" s="3">
        <f>IFERROR(INDEX(词条统合定义列表!$E$2:$E$1000,MATCH(第二天赋板[[#This Row],[天赋词条]],词条统合定义列表!$B$2:$B$1000,0)),0)</f>
        <v>0</v>
      </c>
      <c r="AT29" s="25" t="str">
        <f t="shared" si="5"/>
        <v>1510</v>
      </c>
      <c r="AU29" s="25" t="str">
        <f t="shared" si="13"/>
        <v/>
      </c>
      <c r="AV29" s="25" t="str">
        <f t="shared" si="6"/>
        <v/>
      </c>
      <c r="AW29" s="25" t="str">
        <f t="shared" si="14"/>
        <v/>
      </c>
      <c r="AX29" s="3">
        <f>IFERROR(INDEX(词条统合定义列表!$E$2:$E$1000,MATCH(第三天赋板[[#This Row],[天赋词条]],词条统合定义列表!$B$2:$B$1000,0)),0)</f>
        <v>0</v>
      </c>
      <c r="BC29" s="3">
        <f>IFERROR(INDEX(词条统合定义列表!$E$2:$E$1000,MATCH(神格石板[[#This Row],[天赋词条]],词条统合定义列表!$B$2:$B$1000,0)),0)</f>
        <v>0</v>
      </c>
    </row>
    <row r="30" spans="1:55">
      <c r="A30" s="1" t="str">
        <f t="array" ref="A30">IFERROR(INDEX(天赋词条列表!$A$2:$A$1504, SMALL(IF(COUNTIF(AL$3:AL$47, 天赋词条列表!$A$2:$A$1504), ROW(天赋词条列表!$A$2:$A$1504)-ROW(天赋词条列表!$A$2)+1), ROW()-2)), "")</f>
        <v/>
      </c>
      <c r="B30" s="1" t="str">
        <f t="shared" si="0"/>
        <v/>
      </c>
      <c r="C30" s="27" t="str">
        <f t="array" ref="C30">IFERROR(INDEX(天赋词条列表!$D$2:$D$1504, SMALL(IF(COUNTIF(AL$3:AL$47, 天赋词条列表!$A$2:$A$1504), ROW(天赋词条列表!$A$2:$A$1504)-ROW(天赋词条列表!$A$2)+1), ROW()-2)), "")</f>
        <v/>
      </c>
      <c r="D30" s="32" t="str">
        <f t="array" ref="D30">IFERROR(
         (AN30=0)*INDEX(天赋词条列表!$E$2:$E$1504, SMALL(IF(COUNTIF(AL$3:AL$47, 天赋词条列表!$A$2:$A$1504), ROW(天赋词条列表!$A$2:$A$1504)-ROW(天赋词条列表!$A$2)+1), ROW()-2))*B30+
         (AN30=1)*((1+INDEX(天赋词条列表!$E$2:$E$1504, SMALL(IF(COUNTIF(AL$3:AL$47, 天赋词条列表!$A$2:$A$1504), ROW(天赋词条列表!$A$2:$A$1504)-ROW(天赋词条列表!$A$2)+1), ROW()-2)))^B30-1),
          "")</f>
        <v/>
      </c>
      <c r="E30" s="27"/>
      <c r="F30" s="3"/>
      <c r="G30" s="1" t="str">
        <f t="array" ref="G30">IFERROR(INDEX(天赋词条列表!$A$2:$A$1504, SMALL(IF(COUNTIF(AQ$3:AQ$47, 天赋词条列表!$A$2:$A$1504), ROW(天赋词条列表!$A$2:$A$1504)-ROW(天赋词条列表!$A$2)+1), ROW()-2)), "")</f>
        <v/>
      </c>
      <c r="H30" s="1" t="str">
        <f t="shared" si="7"/>
        <v/>
      </c>
      <c r="I30" s="27" t="str">
        <f t="array" ref="I30">IFERROR(INDEX(天赋词条列表!$D$2:$D$1504, SMALL(IF(COUNTIF(AQ$3:AQ$47, 天赋词条列表!$A$2:$A$1504), ROW(天赋词条列表!$A$2:$A$1504)-ROW(天赋词条列表!$A$2)+1), ROW()-2)), "")</f>
        <v/>
      </c>
      <c r="J30" s="32" t="str">
        <f t="array" ref="J30">IFERROR(
        (AS30=0)*INDEX(天赋词条列表!$E$2:$E$1504, SMALL(IF(COUNTIF(AQ$3:AQ$47, 天赋词条列表!$A$2:$A$1504), ROW(天赋词条列表!$A$2:$A$1504)-ROW(天赋词条列表!$A$2)+1), ROW()-2))*H30+
        (AS30=1)*((1+INDEX(天赋词条列表!$E$2:$E$1504, SMALL(IF(COUNTIF(AQ$3:AQ$47, 天赋词条列表!$A$2:$A$1504), ROW(天赋词条列表!$A$2:$A$1504)-ROW(天赋词条列表!$A$2)+1), ROW()-2)))^H30-1),
          "")</f>
        <v/>
      </c>
      <c r="L30" s="1" t="str">
        <f t="array" ref="L30">IFERROR(INDEX(天赋词条列表!$A$2:$A$1504, SMALL(IF(COUNTIF(AV$3:AV$47, 天赋词条列表!$A$2:$A$1504), ROW(天赋词条列表!$A$2:$A$1504)-ROW(天赋词条列表!$A$2)+1), ROW()-2)), "")</f>
        <v/>
      </c>
      <c r="M30" s="1" t="str">
        <f t="shared" si="8"/>
        <v/>
      </c>
      <c r="N30" s="27" t="str">
        <f t="array" ref="N30">IFERROR(INDEX(天赋词条列表!$D$2:$D$1504, SMALL(IF(COUNTIF(AV$3:AV$47, 天赋词条列表!$A$2:$A$1504), ROW(天赋词条列表!$A$2:$A$1504)-ROW(天赋词条列表!$A$2)+1), ROW()-2)), "")</f>
        <v/>
      </c>
      <c r="O30" s="223" t="str">
        <f t="array" ref="O30">IFERROR(
         (AX30=0)*INDEX(天赋词条列表!$E$2:$E$1504, SMALL(IF(COUNTIF(AV$3:AV$47, 天赋词条列表!$A$2:$A$1504), ROW(天赋词条列表!$A$2:$A$1504)-ROW(天赋词条列表!$A$2)+1), ROW()-2))*M30+
         (AX30=1)*((1+INDEX(天赋词条列表!$E$2:$E$1504, SMALL(IF(COUNTIF(AV$3:AV$47, 天赋词条列表!$A$2:$A$1504), ROW(天赋词条列表!$A$2:$A$1504)-ROW(天赋词条列表!$A$2)+1), ROW()-2)))^M30-1),
        "")</f>
        <v/>
      </c>
      <c r="Q30" s="221" t="str">
        <f t="array" ref="Q30">IFERROR(INDEX(天赋词条列表!$A$2:$A$1504, SMALL(IF(COUNTIF('追忆，石板，魂烛'!L$2:L$71, 天赋词条列表!$A$2:$A$1504), ROW(天赋词条列表!$A$2:$A$1504)-ROW(天赋词条列表!$A$2)+1), ROW()-2)), "")</f>
        <v/>
      </c>
      <c r="R30" s="27" t="str">
        <f>IF(Q30&lt;&gt;"",COUNTIF('追忆，石板，魂烛'!$L$2:$L$71,Q30),"")</f>
        <v/>
      </c>
      <c r="S30" s="27" t="str">
        <f t="array" ref="S30">IFERROR(INDEX(天赋词条列表!$D$2:$D$1504, SMALL(IF(COUNTIF('追忆，石板，魂烛'!$L$2:$L$71, 天赋词条列表!$A$2:$A$1504), ROW(天赋词条列表!$A$2:$A$1504)-ROW(天赋词条列表!$A$2)+1), ROW()-2)), "")</f>
        <v/>
      </c>
      <c r="T30" s="206" t="str">
        <f t="array" ref="T30">IFERROR(
        (BC30=0)*INDEX(天赋词条列表!$E$2:$E$1504, SMALL(IF(COUNTIF('追忆，石板，魂烛'!$L$2:$L$71, 天赋词条列表!$A$2:$A$1504), ROW(天赋词条列表!$A$2:$A$1504)-ROW(天赋词条列表!$A$2)+1), ROW()-2))*R30+
        (BC30=1)*((1+INDEX(天赋词条列表!$E$2:$E$1504, SMALL(IF(COUNTIF('追忆，石板，魂烛'!$L$2:$L$71, 天赋词条列表!$A$2:$A$1504), ROW(天赋词条列表!$A$2:$A$1504)-ROW(天赋词条列表!$A$2)+1), ROW()-2)))^R30-1),
          "")</f>
        <v/>
      </c>
      <c r="AJ30" s="25" t="str">
        <f t="shared" si="1"/>
        <v>0000</v>
      </c>
      <c r="AK30" s="25" t="str">
        <f t="shared" si="9"/>
        <v/>
      </c>
      <c r="AL30" s="25" t="str">
        <f t="shared" si="2"/>
        <v/>
      </c>
      <c r="AM30" s="25" t="str">
        <f t="shared" si="10"/>
        <v/>
      </c>
      <c r="AN30" s="3">
        <f>IFERROR(INDEX(词条统合定义列表!$E$2:$E$1000,MATCH(第一天赋板[[#This Row],[天赋词条]],词条统合定义列表!$B$2:$B$1000,0)),0)</f>
        <v>0</v>
      </c>
      <c r="AO30" s="25" t="str">
        <f t="shared" si="3"/>
        <v>0000</v>
      </c>
      <c r="AP30" s="25" t="str">
        <f t="shared" si="11"/>
        <v/>
      </c>
      <c r="AQ30" s="25" t="str">
        <f t="shared" si="4"/>
        <v/>
      </c>
      <c r="AR30" s="25" t="str">
        <f t="shared" si="12"/>
        <v/>
      </c>
      <c r="AS30" s="3">
        <f>IFERROR(INDEX(词条统合定义列表!$E$2:$E$1000,MATCH(第二天赋板[[#This Row],[天赋词条]],词条统合定义列表!$B$2:$B$1000,0)),0)</f>
        <v>0</v>
      </c>
      <c r="AT30" s="25" t="str">
        <f t="shared" si="5"/>
        <v>0000</v>
      </c>
      <c r="AU30" s="25" t="str">
        <f t="shared" si="13"/>
        <v/>
      </c>
      <c r="AV30" s="25" t="str">
        <f t="shared" si="6"/>
        <v/>
      </c>
      <c r="AW30" s="25" t="str">
        <f t="shared" si="14"/>
        <v/>
      </c>
      <c r="AX30" s="3">
        <f>IFERROR(INDEX(词条统合定义列表!$E$2:$E$1000,MATCH(第三天赋板[[#This Row],[天赋词条]],词条统合定义列表!$B$2:$B$1000,0)),0)</f>
        <v>0</v>
      </c>
      <c r="BC30" s="3">
        <f>IFERROR(INDEX(词条统合定义列表!$E$2:$E$1000,MATCH(神格石板[[#This Row],[天赋词条]],词条统合定义列表!$B$2:$B$1000,0)),0)</f>
        <v>0</v>
      </c>
    </row>
    <row r="31" spans="1:55">
      <c r="A31" s="1" t="str">
        <f t="array" ref="A31">IFERROR(INDEX(天赋词条列表!$A$2:$A$1504, SMALL(IF(COUNTIF(AL$3:AL$47, 天赋词条列表!$A$2:$A$1504), ROW(天赋词条列表!$A$2:$A$1504)-ROW(天赋词条列表!$A$2)+1), ROW()-2)), "")</f>
        <v/>
      </c>
      <c r="B31" s="1" t="str">
        <f t="shared" si="0"/>
        <v/>
      </c>
      <c r="C31" s="27" t="str">
        <f t="array" ref="C31">IFERROR(INDEX(天赋词条列表!$D$2:$D$1504, SMALL(IF(COUNTIF(AL$3:AL$47, 天赋词条列表!$A$2:$A$1504), ROW(天赋词条列表!$A$2:$A$1504)-ROW(天赋词条列表!$A$2)+1), ROW()-2)), "")</f>
        <v/>
      </c>
      <c r="D31" s="32" t="str">
        <f t="array" ref="D31">IFERROR(
         (AN31=0)*INDEX(天赋词条列表!$E$2:$E$1504, SMALL(IF(COUNTIF(AL$3:AL$47, 天赋词条列表!$A$2:$A$1504), ROW(天赋词条列表!$A$2:$A$1504)-ROW(天赋词条列表!$A$2)+1), ROW()-2))*B31+
         (AN31=1)*((1+INDEX(天赋词条列表!$E$2:$E$1504, SMALL(IF(COUNTIF(AL$3:AL$47, 天赋词条列表!$A$2:$A$1504), ROW(天赋词条列表!$A$2:$A$1504)-ROW(天赋词条列表!$A$2)+1), ROW()-2)))^B31-1),
          "")</f>
        <v/>
      </c>
      <c r="E31" s="27"/>
      <c r="F31" s="3"/>
      <c r="G31" s="1" t="str">
        <f t="array" ref="G31">IFERROR(INDEX(天赋词条列表!$A$2:$A$1504, SMALL(IF(COUNTIF(AQ$3:AQ$47, 天赋词条列表!$A$2:$A$1504), ROW(天赋词条列表!$A$2:$A$1504)-ROW(天赋词条列表!$A$2)+1), ROW()-2)), "")</f>
        <v/>
      </c>
      <c r="H31" s="1" t="str">
        <f t="shared" si="7"/>
        <v/>
      </c>
      <c r="I31" s="27" t="str">
        <f t="array" ref="I31">IFERROR(INDEX(天赋词条列表!$D$2:$D$1504, SMALL(IF(COUNTIF(AQ$3:AQ$47, 天赋词条列表!$A$2:$A$1504), ROW(天赋词条列表!$A$2:$A$1504)-ROW(天赋词条列表!$A$2)+1), ROW()-2)), "")</f>
        <v/>
      </c>
      <c r="J31" s="32" t="str">
        <f t="array" ref="J31">IFERROR(
        (AS31=0)*INDEX(天赋词条列表!$E$2:$E$1504, SMALL(IF(COUNTIF(AQ$3:AQ$47, 天赋词条列表!$A$2:$A$1504), ROW(天赋词条列表!$A$2:$A$1504)-ROW(天赋词条列表!$A$2)+1), ROW()-2))*H31+
        (AS31=1)*((1+INDEX(天赋词条列表!$E$2:$E$1504, SMALL(IF(COUNTIF(AQ$3:AQ$47, 天赋词条列表!$A$2:$A$1504), ROW(天赋词条列表!$A$2:$A$1504)-ROW(天赋词条列表!$A$2)+1), ROW()-2)))^H31-1),
          "")</f>
        <v/>
      </c>
      <c r="L31" s="1" t="str">
        <f t="array" ref="L31">IFERROR(INDEX(天赋词条列表!$A$2:$A$1504, SMALL(IF(COUNTIF(AV$3:AV$47, 天赋词条列表!$A$2:$A$1504), ROW(天赋词条列表!$A$2:$A$1504)-ROW(天赋词条列表!$A$2)+1), ROW()-2)), "")</f>
        <v/>
      </c>
      <c r="M31" s="1" t="str">
        <f t="shared" si="8"/>
        <v/>
      </c>
      <c r="N31" s="27" t="str">
        <f t="array" ref="N31">IFERROR(INDEX(天赋词条列表!$D$2:$D$1504, SMALL(IF(COUNTIF(AV$3:AV$47, 天赋词条列表!$A$2:$A$1504), ROW(天赋词条列表!$A$2:$A$1504)-ROW(天赋词条列表!$A$2)+1), ROW()-2)), "")</f>
        <v/>
      </c>
      <c r="O31" s="223" t="str">
        <f t="array" ref="O31">IFERROR(
         (AX31=0)*INDEX(天赋词条列表!$E$2:$E$1504, SMALL(IF(COUNTIF(AV$3:AV$47, 天赋词条列表!$A$2:$A$1504), ROW(天赋词条列表!$A$2:$A$1504)-ROW(天赋词条列表!$A$2)+1), ROW()-2))*M31+
         (AX31=1)*((1+INDEX(天赋词条列表!$E$2:$E$1504, SMALL(IF(COUNTIF(AV$3:AV$47, 天赋词条列表!$A$2:$A$1504), ROW(天赋词条列表!$A$2:$A$1504)-ROW(天赋词条列表!$A$2)+1), ROW()-2)))^M31-1),
        "")</f>
        <v/>
      </c>
      <c r="Q31" s="221" t="str">
        <f t="array" ref="Q31">IFERROR(INDEX(天赋词条列表!$A$2:$A$1504, SMALL(IF(COUNTIF('追忆，石板，魂烛'!L$2:L$71, 天赋词条列表!$A$2:$A$1504), ROW(天赋词条列表!$A$2:$A$1504)-ROW(天赋词条列表!$A$2)+1), ROW()-2)), "")</f>
        <v/>
      </c>
      <c r="R31" s="27" t="str">
        <f>IF(Q31&lt;&gt;"",COUNTIF('追忆，石板，魂烛'!$L$2:$L$71,Q31),"")</f>
        <v/>
      </c>
      <c r="S31" s="27" t="str">
        <f t="array" ref="S31">IFERROR(INDEX(天赋词条列表!$D$2:$D$1504, SMALL(IF(COUNTIF('追忆，石板，魂烛'!$L$2:$L$71, 天赋词条列表!$A$2:$A$1504), ROW(天赋词条列表!$A$2:$A$1504)-ROW(天赋词条列表!$A$2)+1), ROW()-2)), "")</f>
        <v/>
      </c>
      <c r="T31" s="206" t="str">
        <f t="array" ref="T31">IFERROR(
        (BC31=0)*INDEX(天赋词条列表!$E$2:$E$1504, SMALL(IF(COUNTIF('追忆，石板，魂烛'!$L$2:$L$71, 天赋词条列表!$A$2:$A$1504), ROW(天赋词条列表!$A$2:$A$1504)-ROW(天赋词条列表!$A$2)+1), ROW()-2))*R31+
        (BC31=1)*((1+INDEX(天赋词条列表!$E$2:$E$1504, SMALL(IF(COUNTIF('追忆，石板，魂烛'!$L$2:$L$71, 天赋词条列表!$A$2:$A$1504), ROW(天赋词条列表!$A$2:$A$1504)-ROW(天赋词条列表!$A$2)+1), ROW()-2)))^R31-1),
          "")</f>
        <v/>
      </c>
      <c r="AJ31" s="25" t="str">
        <f t="shared" si="1"/>
        <v>6160</v>
      </c>
      <c r="AK31" s="25" t="str">
        <f t="shared" si="9"/>
        <v/>
      </c>
      <c r="AL31" s="25" t="str">
        <f t="shared" si="2"/>
        <v/>
      </c>
      <c r="AM31" s="25" t="str">
        <f t="shared" si="10"/>
        <v/>
      </c>
      <c r="AN31" s="3">
        <f>IFERROR(INDEX(词条统合定义列表!$E$2:$E$1000,MATCH(第一天赋板[[#This Row],[天赋词条]],词条统合定义列表!$B$2:$B$1000,0)),0)</f>
        <v>0</v>
      </c>
      <c r="AO31" s="25" t="str">
        <f t="shared" si="3"/>
        <v>6890</v>
      </c>
      <c r="AP31" s="25" t="str">
        <f t="shared" si="11"/>
        <v/>
      </c>
      <c r="AQ31" s="25" t="str">
        <f t="shared" si="4"/>
        <v/>
      </c>
      <c r="AR31" s="25" t="str">
        <f t="shared" si="12"/>
        <v/>
      </c>
      <c r="AS31" s="3">
        <f>IFERROR(INDEX(词条统合定义列表!$E$2:$E$1000,MATCH(第二天赋板[[#This Row],[天赋词条]],词条统合定义列表!$B$2:$B$1000,0)),0)</f>
        <v>0</v>
      </c>
      <c r="AT31" s="25" t="str">
        <f t="shared" si="5"/>
        <v>1170</v>
      </c>
      <c r="AU31" s="25" t="str">
        <f t="shared" si="13"/>
        <v/>
      </c>
      <c r="AV31" s="25" t="str">
        <f t="shared" si="6"/>
        <v/>
      </c>
      <c r="AW31" s="25" t="str">
        <f t="shared" si="14"/>
        <v/>
      </c>
      <c r="AX31" s="3">
        <f>IFERROR(INDEX(词条统合定义列表!$E$2:$E$1000,MATCH(第三天赋板[[#This Row],[天赋词条]],词条统合定义列表!$B$2:$B$1000,0)),0)</f>
        <v>0</v>
      </c>
      <c r="BC31" s="3">
        <f>IFERROR(INDEX(词条统合定义列表!$E$2:$E$1000,MATCH(神格石板[[#This Row],[天赋词条]],词条统合定义列表!$B$2:$B$1000,0)),0)</f>
        <v>0</v>
      </c>
    </row>
    <row r="32" spans="1:55">
      <c r="A32" s="1" t="str">
        <f t="array" ref="A32">IFERROR(INDEX(天赋词条列表!$A$2:$A$1504, SMALL(IF(COUNTIF(AL$3:AL$47, 天赋词条列表!$A$2:$A$1504), ROW(天赋词条列表!$A$2:$A$1504)-ROW(天赋词条列表!$A$2)+1), ROW()-2)), "")</f>
        <v/>
      </c>
      <c r="B32" s="1" t="str">
        <f t="shared" si="0"/>
        <v/>
      </c>
      <c r="C32" s="27" t="str">
        <f t="array" ref="C32">IFERROR(INDEX(天赋词条列表!$D$2:$D$1504, SMALL(IF(COUNTIF(AL$3:AL$47, 天赋词条列表!$A$2:$A$1504), ROW(天赋词条列表!$A$2:$A$1504)-ROW(天赋词条列表!$A$2)+1), ROW()-2)), "")</f>
        <v/>
      </c>
      <c r="D32" s="32" t="str">
        <f t="array" ref="D32">IFERROR(
         (AN32=0)*INDEX(天赋词条列表!$E$2:$E$1504, SMALL(IF(COUNTIF(AL$3:AL$47, 天赋词条列表!$A$2:$A$1504), ROW(天赋词条列表!$A$2:$A$1504)-ROW(天赋词条列表!$A$2)+1), ROW()-2))*B32+
         (AN32=1)*((1+INDEX(天赋词条列表!$E$2:$E$1504, SMALL(IF(COUNTIF(AL$3:AL$47, 天赋词条列表!$A$2:$A$1504), ROW(天赋词条列表!$A$2:$A$1504)-ROW(天赋词条列表!$A$2)+1), ROW()-2)))^B32-1),
          "")</f>
        <v/>
      </c>
      <c r="E32" s="27"/>
      <c r="F32" s="3"/>
      <c r="G32" s="1" t="str">
        <f t="array" ref="G32">IFERROR(INDEX(天赋词条列表!$A$2:$A$1504, SMALL(IF(COUNTIF(AQ$3:AQ$47, 天赋词条列表!$A$2:$A$1504), ROW(天赋词条列表!$A$2:$A$1504)-ROW(天赋词条列表!$A$2)+1), ROW()-2)), "")</f>
        <v/>
      </c>
      <c r="H32" s="1" t="str">
        <f t="shared" si="7"/>
        <v/>
      </c>
      <c r="I32" s="27" t="str">
        <f t="array" ref="I32">IFERROR(INDEX(天赋词条列表!$D$2:$D$1504, SMALL(IF(COUNTIF(AQ$3:AQ$47, 天赋词条列表!$A$2:$A$1504), ROW(天赋词条列表!$A$2:$A$1504)-ROW(天赋词条列表!$A$2)+1), ROW()-2)), "")</f>
        <v/>
      </c>
      <c r="J32" s="32" t="str">
        <f t="array" ref="J32">IFERROR(
        (AS32=0)*INDEX(天赋词条列表!$E$2:$E$1504, SMALL(IF(COUNTIF(AQ$3:AQ$47, 天赋词条列表!$A$2:$A$1504), ROW(天赋词条列表!$A$2:$A$1504)-ROW(天赋词条列表!$A$2)+1), ROW()-2))*H32+
        (AS32=1)*((1+INDEX(天赋词条列表!$E$2:$E$1504, SMALL(IF(COUNTIF(AQ$3:AQ$47, 天赋词条列表!$A$2:$A$1504), ROW(天赋词条列表!$A$2:$A$1504)-ROW(天赋词条列表!$A$2)+1), ROW()-2)))^H32-1),
          "")</f>
        <v/>
      </c>
      <c r="L32" s="1" t="str">
        <f t="array" ref="L32">IFERROR(INDEX(天赋词条列表!$A$2:$A$1504, SMALL(IF(COUNTIF(AV$3:AV$47, 天赋词条列表!$A$2:$A$1504), ROW(天赋词条列表!$A$2:$A$1504)-ROW(天赋词条列表!$A$2)+1), ROW()-2)), "")</f>
        <v/>
      </c>
      <c r="M32" s="1" t="str">
        <f t="shared" si="8"/>
        <v/>
      </c>
      <c r="N32" s="27" t="str">
        <f t="array" ref="N32">IFERROR(INDEX(天赋词条列表!$D$2:$D$1504, SMALL(IF(COUNTIF(AV$3:AV$47, 天赋词条列表!$A$2:$A$1504), ROW(天赋词条列表!$A$2:$A$1504)-ROW(天赋词条列表!$A$2)+1), ROW()-2)), "")</f>
        <v/>
      </c>
      <c r="O32" s="223" t="str">
        <f t="array" ref="O32">IFERROR(
         (AX32=0)*INDEX(天赋词条列表!$E$2:$E$1504, SMALL(IF(COUNTIF(AV$3:AV$47, 天赋词条列表!$A$2:$A$1504), ROW(天赋词条列表!$A$2:$A$1504)-ROW(天赋词条列表!$A$2)+1), ROW()-2))*M32+
         (AX32=1)*((1+INDEX(天赋词条列表!$E$2:$E$1504, SMALL(IF(COUNTIF(AV$3:AV$47, 天赋词条列表!$A$2:$A$1504), ROW(天赋词条列表!$A$2:$A$1504)-ROW(天赋词条列表!$A$2)+1), ROW()-2)))^M32-1),
        "")</f>
        <v/>
      </c>
      <c r="Q32" s="221" t="str">
        <f t="array" ref="Q32">IFERROR(INDEX(天赋词条列表!$A$2:$A$1504, SMALL(IF(COUNTIF('追忆，石板，魂烛'!L$2:L$71, 天赋词条列表!$A$2:$A$1504), ROW(天赋词条列表!$A$2:$A$1504)-ROW(天赋词条列表!$A$2)+1), ROW()-2)), "")</f>
        <v/>
      </c>
      <c r="R32" s="27" t="str">
        <f>IF(Q32&lt;&gt;"",COUNTIF('追忆，石板，魂烛'!$L$2:$L$71,Q32),"")</f>
        <v/>
      </c>
      <c r="S32" s="27" t="str">
        <f t="array" ref="S32">IFERROR(INDEX(天赋词条列表!$D$2:$D$1504, SMALL(IF(COUNTIF('追忆，石板，魂烛'!$L$2:$L$71, 天赋词条列表!$A$2:$A$1504), ROW(天赋词条列表!$A$2:$A$1504)-ROW(天赋词条列表!$A$2)+1), ROW()-2)), "")</f>
        <v/>
      </c>
      <c r="T32" s="206" t="str">
        <f t="array" ref="T32">IFERROR(
        (BC32=0)*INDEX(天赋词条列表!$E$2:$E$1504, SMALL(IF(COUNTIF('追忆，石板，魂烛'!$L$2:$L$71, 天赋词条列表!$A$2:$A$1504), ROW(天赋词条列表!$A$2:$A$1504)-ROW(天赋词条列表!$A$2)+1), ROW()-2))*R32+
        (BC32=1)*((1+INDEX(天赋词条列表!$E$2:$E$1504, SMALL(IF(COUNTIF('追忆，石板，魂烛'!$L$2:$L$71, 天赋词条列表!$A$2:$A$1504), ROW(天赋词条列表!$A$2:$A$1504)-ROW(天赋词条列表!$A$2)+1), ROW()-2)))^R32-1),
          "")</f>
        <v/>
      </c>
      <c r="AJ32" s="25" t="str">
        <f t="shared" si="1"/>
        <v>6200</v>
      </c>
      <c r="AK32" s="25" t="str">
        <f t="shared" si="9"/>
        <v/>
      </c>
      <c r="AL32" s="25" t="str">
        <f t="shared" si="2"/>
        <v/>
      </c>
      <c r="AM32" s="25" t="str">
        <f t="shared" si="10"/>
        <v/>
      </c>
      <c r="AN32" s="3">
        <f>IFERROR(INDEX(词条统合定义列表!$E$2:$E$1000,MATCH(第一天赋板[[#This Row],[天赋词条]],词条统合定义列表!$B$2:$B$1000,0)),0)</f>
        <v>0</v>
      </c>
      <c r="AO32" s="25" t="str">
        <f t="shared" si="3"/>
        <v>6940</v>
      </c>
      <c r="AP32" s="25" t="str">
        <f t="shared" si="11"/>
        <v/>
      </c>
      <c r="AQ32" s="25" t="str">
        <f t="shared" si="4"/>
        <v/>
      </c>
      <c r="AR32" s="25" t="str">
        <f t="shared" si="12"/>
        <v/>
      </c>
      <c r="AS32" s="3">
        <f>IFERROR(INDEX(词条统合定义列表!$E$2:$E$1000,MATCH(第二天赋板[[#This Row],[天赋词条]],词条统合定义列表!$B$2:$B$1000,0)),0)</f>
        <v>0</v>
      </c>
      <c r="AT32" s="25" t="str">
        <f t="shared" si="5"/>
        <v>1220</v>
      </c>
      <c r="AU32" s="25" t="str">
        <f t="shared" si="13"/>
        <v/>
      </c>
      <c r="AV32" s="25" t="str">
        <f t="shared" si="6"/>
        <v/>
      </c>
      <c r="AW32" s="25" t="str">
        <f t="shared" si="14"/>
        <v/>
      </c>
      <c r="AX32" s="3">
        <f>IFERROR(INDEX(词条统合定义列表!$E$2:$E$1000,MATCH(第三天赋板[[#This Row],[天赋词条]],词条统合定义列表!$B$2:$B$1000,0)),0)</f>
        <v>0</v>
      </c>
      <c r="BC32" s="3">
        <f>IFERROR(INDEX(词条统合定义列表!$E$2:$E$1000,MATCH(神格石板[[#This Row],[天赋词条]],词条统合定义列表!$B$2:$B$1000,0)),0)</f>
        <v>0</v>
      </c>
    </row>
    <row r="33" spans="1:55">
      <c r="A33" s="1" t="str">
        <f t="array" ref="A33">IFERROR(INDEX(天赋词条列表!$A$2:$A$1504, SMALL(IF(COUNTIF(AL$3:AL$47, 天赋词条列表!$A$2:$A$1504), ROW(天赋词条列表!$A$2:$A$1504)-ROW(天赋词条列表!$A$2)+1), ROW()-2)), "")</f>
        <v/>
      </c>
      <c r="B33" s="1" t="str">
        <f t="shared" si="0"/>
        <v/>
      </c>
      <c r="C33" s="27" t="str">
        <f t="array" ref="C33">IFERROR(INDEX(天赋词条列表!$D$2:$D$1504, SMALL(IF(COUNTIF(AL$3:AL$47, 天赋词条列表!$A$2:$A$1504), ROW(天赋词条列表!$A$2:$A$1504)-ROW(天赋词条列表!$A$2)+1), ROW()-2)), "")</f>
        <v/>
      </c>
      <c r="D33" s="32" t="str">
        <f t="array" ref="D33">IFERROR(
         (AN33=0)*INDEX(天赋词条列表!$E$2:$E$1504, SMALL(IF(COUNTIF(AL$3:AL$47, 天赋词条列表!$A$2:$A$1504), ROW(天赋词条列表!$A$2:$A$1504)-ROW(天赋词条列表!$A$2)+1), ROW()-2))*B33+
         (AN33=1)*((1+INDEX(天赋词条列表!$E$2:$E$1504, SMALL(IF(COUNTIF(AL$3:AL$47, 天赋词条列表!$A$2:$A$1504), ROW(天赋词条列表!$A$2:$A$1504)-ROW(天赋词条列表!$A$2)+1), ROW()-2)))^B33-1),
          "")</f>
        <v/>
      </c>
      <c r="E33" s="27"/>
      <c r="F33" s="3"/>
      <c r="G33" s="1" t="str">
        <f t="array" ref="G33">IFERROR(INDEX(天赋词条列表!$A$2:$A$1504, SMALL(IF(COUNTIF(AQ$3:AQ$47, 天赋词条列表!$A$2:$A$1504), ROW(天赋词条列表!$A$2:$A$1504)-ROW(天赋词条列表!$A$2)+1), ROW()-2)), "")</f>
        <v/>
      </c>
      <c r="H33" s="1" t="str">
        <f t="shared" si="7"/>
        <v/>
      </c>
      <c r="I33" s="27" t="str">
        <f t="array" ref="I33">IFERROR(INDEX(天赋词条列表!$D$2:$D$1504, SMALL(IF(COUNTIF(AQ$3:AQ$47, 天赋词条列表!$A$2:$A$1504), ROW(天赋词条列表!$A$2:$A$1504)-ROW(天赋词条列表!$A$2)+1), ROW()-2)), "")</f>
        <v/>
      </c>
      <c r="J33" s="32" t="str">
        <f t="array" ref="J33">IFERROR(
        (AS33=0)*INDEX(天赋词条列表!$E$2:$E$1504, SMALL(IF(COUNTIF(AQ$3:AQ$47, 天赋词条列表!$A$2:$A$1504), ROW(天赋词条列表!$A$2:$A$1504)-ROW(天赋词条列表!$A$2)+1), ROW()-2))*H33+
        (AS33=1)*((1+INDEX(天赋词条列表!$E$2:$E$1504, SMALL(IF(COUNTIF(AQ$3:AQ$47, 天赋词条列表!$A$2:$A$1504), ROW(天赋词条列表!$A$2:$A$1504)-ROW(天赋词条列表!$A$2)+1), ROW()-2)))^H33-1),
          "")</f>
        <v/>
      </c>
      <c r="L33" s="1" t="str">
        <f t="array" ref="L33">IFERROR(INDEX(天赋词条列表!$A$2:$A$1504, SMALL(IF(COUNTIF(AV$3:AV$47, 天赋词条列表!$A$2:$A$1504), ROW(天赋词条列表!$A$2:$A$1504)-ROW(天赋词条列表!$A$2)+1), ROW()-2)), "")</f>
        <v/>
      </c>
      <c r="M33" s="1" t="str">
        <f t="shared" si="8"/>
        <v/>
      </c>
      <c r="N33" s="27" t="str">
        <f t="array" ref="N33">IFERROR(INDEX(天赋词条列表!$D$2:$D$1504, SMALL(IF(COUNTIF(AV$3:AV$47, 天赋词条列表!$A$2:$A$1504), ROW(天赋词条列表!$A$2:$A$1504)-ROW(天赋词条列表!$A$2)+1), ROW()-2)), "")</f>
        <v/>
      </c>
      <c r="O33" s="223" t="str">
        <f t="array" ref="O33">IFERROR(
         (AX33=0)*INDEX(天赋词条列表!$E$2:$E$1504, SMALL(IF(COUNTIF(AV$3:AV$47, 天赋词条列表!$A$2:$A$1504), ROW(天赋词条列表!$A$2:$A$1504)-ROW(天赋词条列表!$A$2)+1), ROW()-2))*M33+
         (AX33=1)*((1+INDEX(天赋词条列表!$E$2:$E$1504, SMALL(IF(COUNTIF(AV$3:AV$47, 天赋词条列表!$A$2:$A$1504), ROW(天赋词条列表!$A$2:$A$1504)-ROW(天赋词条列表!$A$2)+1), ROW()-2)))^M33-1),
        "")</f>
        <v/>
      </c>
      <c r="Q33" s="221" t="str">
        <f t="array" ref="Q33">IFERROR(INDEX(天赋词条列表!$A$2:$A$1504, SMALL(IF(COUNTIF('追忆，石板，魂烛'!L$2:L$71, 天赋词条列表!$A$2:$A$1504), ROW(天赋词条列表!$A$2:$A$1504)-ROW(天赋词条列表!$A$2)+1), ROW()-2)), "")</f>
        <v/>
      </c>
      <c r="R33" s="27" t="str">
        <f>IF(Q33&lt;&gt;"",COUNTIF('追忆，石板，魂烛'!$L$2:$L$71,Q33),"")</f>
        <v/>
      </c>
      <c r="S33" s="27" t="str">
        <f t="array" ref="S33">IFERROR(INDEX(天赋词条列表!$D$2:$D$1504, SMALL(IF(COUNTIF('追忆，石板，魂烛'!$L$2:$L$71, 天赋词条列表!$A$2:$A$1504), ROW(天赋词条列表!$A$2:$A$1504)-ROW(天赋词条列表!$A$2)+1), ROW()-2)), "")</f>
        <v/>
      </c>
      <c r="T33" s="206" t="str">
        <f t="array" ref="T33">IFERROR(
        (BC33=0)*INDEX(天赋词条列表!$E$2:$E$1504, SMALL(IF(COUNTIF('追忆，石板，魂烛'!$L$2:$L$71, 天赋词条列表!$A$2:$A$1504), ROW(天赋词条列表!$A$2:$A$1504)-ROW(天赋词条列表!$A$2)+1), ROW()-2))*R33+
        (BC33=1)*((1+INDEX(天赋词条列表!$E$2:$E$1504, SMALL(IF(COUNTIF('追忆，石板，魂烛'!$L$2:$L$71, 天赋词条列表!$A$2:$A$1504), ROW(天赋词条列表!$A$2:$A$1504)-ROW(天赋词条列表!$A$2)+1), ROW()-2)))^R33-1),
          "")</f>
        <v/>
      </c>
      <c r="AJ33" s="25" t="str">
        <f t="shared" si="1"/>
        <v>6250</v>
      </c>
      <c r="AK33" s="25" t="str">
        <f t="shared" si="9"/>
        <v/>
      </c>
      <c r="AL33" s="25" t="str">
        <f t="shared" si="2"/>
        <v/>
      </c>
      <c r="AM33" s="25" t="str">
        <f t="shared" si="10"/>
        <v/>
      </c>
      <c r="AN33" s="3">
        <f>IFERROR(INDEX(词条统合定义列表!$E$2:$E$1000,MATCH(第一天赋板[[#This Row],[天赋词条]],词条统合定义列表!$B$2:$B$1000,0)),0)</f>
        <v>0</v>
      </c>
      <c r="AO33" s="25" t="str">
        <f t="shared" si="3"/>
        <v>6990</v>
      </c>
      <c r="AP33" s="25" t="str">
        <f t="shared" si="11"/>
        <v/>
      </c>
      <c r="AQ33" s="25" t="str">
        <f t="shared" si="4"/>
        <v/>
      </c>
      <c r="AR33" s="25" t="str">
        <f t="shared" si="12"/>
        <v/>
      </c>
      <c r="AS33" s="3">
        <f>IFERROR(INDEX(词条统合定义列表!$E$2:$E$1000,MATCH(第二天赋板[[#This Row],[天赋词条]],词条统合定义列表!$B$2:$B$1000,0)),0)</f>
        <v>0</v>
      </c>
      <c r="AT33" s="25" t="str">
        <f t="shared" si="5"/>
        <v>1270</v>
      </c>
      <c r="AU33" s="25" t="str">
        <f t="shared" si="13"/>
        <v/>
      </c>
      <c r="AV33" s="25" t="str">
        <f t="shared" si="6"/>
        <v/>
      </c>
      <c r="AW33" s="25" t="str">
        <f t="shared" si="14"/>
        <v/>
      </c>
      <c r="AX33" s="3">
        <f>IFERROR(INDEX(词条统合定义列表!$E$2:$E$1000,MATCH(第三天赋板[[#This Row],[天赋词条]],词条统合定义列表!$B$2:$B$1000,0)),0)</f>
        <v>0</v>
      </c>
      <c r="BC33" s="3">
        <f>IFERROR(INDEX(词条统合定义列表!$E$2:$E$1000,MATCH(神格石板[[#This Row],[天赋词条]],词条统合定义列表!$B$2:$B$1000,0)),0)</f>
        <v>0</v>
      </c>
    </row>
    <row r="34" spans="1:55">
      <c r="A34" s="1" t="str">
        <f t="array" ref="A34">IFERROR(INDEX(天赋词条列表!$A$2:$A$1504, SMALL(IF(COUNTIF(AL$3:AL$47, 天赋词条列表!$A$2:$A$1504), ROW(天赋词条列表!$A$2:$A$1504)-ROW(天赋词条列表!$A$2)+1), ROW()-2)), "")</f>
        <v/>
      </c>
      <c r="B34" s="1" t="str">
        <f t="shared" si="0"/>
        <v/>
      </c>
      <c r="C34" s="27" t="str">
        <f t="array" ref="C34">IFERROR(INDEX(天赋词条列表!$D$2:$D$1504, SMALL(IF(COUNTIF(AL$3:AL$47, 天赋词条列表!$A$2:$A$1504), ROW(天赋词条列表!$A$2:$A$1504)-ROW(天赋词条列表!$A$2)+1), ROW()-2)), "")</f>
        <v/>
      </c>
      <c r="D34" s="32" t="str">
        <f t="array" ref="D34">IFERROR(
         (AN34=0)*INDEX(天赋词条列表!$E$2:$E$1504, SMALL(IF(COUNTIF(AL$3:AL$47, 天赋词条列表!$A$2:$A$1504), ROW(天赋词条列表!$A$2:$A$1504)-ROW(天赋词条列表!$A$2)+1), ROW()-2))*B34+
         (AN34=1)*((1+INDEX(天赋词条列表!$E$2:$E$1504, SMALL(IF(COUNTIF(AL$3:AL$47, 天赋词条列表!$A$2:$A$1504), ROW(天赋词条列表!$A$2:$A$1504)-ROW(天赋词条列表!$A$2)+1), ROW()-2)))^B34-1),
          "")</f>
        <v/>
      </c>
      <c r="E34" s="27"/>
      <c r="F34" s="3"/>
      <c r="G34" s="1" t="str">
        <f t="array" ref="G34">IFERROR(INDEX(天赋词条列表!$A$2:$A$1504, SMALL(IF(COUNTIF(AQ$3:AQ$47, 天赋词条列表!$A$2:$A$1504), ROW(天赋词条列表!$A$2:$A$1504)-ROW(天赋词条列表!$A$2)+1), ROW()-2)), "")</f>
        <v/>
      </c>
      <c r="H34" s="1" t="str">
        <f t="shared" si="7"/>
        <v/>
      </c>
      <c r="I34" s="27" t="str">
        <f t="array" ref="I34">IFERROR(INDEX(天赋词条列表!$D$2:$D$1504, SMALL(IF(COUNTIF(AQ$3:AQ$47, 天赋词条列表!$A$2:$A$1504), ROW(天赋词条列表!$A$2:$A$1504)-ROW(天赋词条列表!$A$2)+1), ROW()-2)), "")</f>
        <v/>
      </c>
      <c r="J34" s="32" t="str">
        <f t="array" ref="J34">IFERROR(
        (AS34=0)*INDEX(天赋词条列表!$E$2:$E$1504, SMALL(IF(COUNTIF(AQ$3:AQ$47, 天赋词条列表!$A$2:$A$1504), ROW(天赋词条列表!$A$2:$A$1504)-ROW(天赋词条列表!$A$2)+1), ROW()-2))*H34+
        (AS34=1)*((1+INDEX(天赋词条列表!$E$2:$E$1504, SMALL(IF(COUNTIF(AQ$3:AQ$47, 天赋词条列表!$A$2:$A$1504), ROW(天赋词条列表!$A$2:$A$1504)-ROW(天赋词条列表!$A$2)+1), ROW()-2)))^H34-1),
          "")</f>
        <v/>
      </c>
      <c r="L34" s="1" t="str">
        <f t="array" ref="L34">IFERROR(INDEX(天赋词条列表!$A$2:$A$1504, SMALL(IF(COUNTIF(AV$3:AV$47, 天赋词条列表!$A$2:$A$1504), ROW(天赋词条列表!$A$2:$A$1504)-ROW(天赋词条列表!$A$2)+1), ROW()-2)), "")</f>
        <v/>
      </c>
      <c r="M34" s="1" t="str">
        <f t="shared" si="8"/>
        <v/>
      </c>
      <c r="N34" s="27" t="str">
        <f t="array" ref="N34">IFERROR(INDEX(天赋词条列表!$D$2:$D$1504, SMALL(IF(COUNTIF(AV$3:AV$47, 天赋词条列表!$A$2:$A$1504), ROW(天赋词条列表!$A$2:$A$1504)-ROW(天赋词条列表!$A$2)+1), ROW()-2)), "")</f>
        <v/>
      </c>
      <c r="O34" s="223" t="str">
        <f t="array" ref="O34">IFERROR(
         (AX34=0)*INDEX(天赋词条列表!$E$2:$E$1504, SMALL(IF(COUNTIF(AV$3:AV$47, 天赋词条列表!$A$2:$A$1504), ROW(天赋词条列表!$A$2:$A$1504)-ROW(天赋词条列表!$A$2)+1), ROW()-2))*M34+
         (AX34=1)*((1+INDEX(天赋词条列表!$E$2:$E$1504, SMALL(IF(COUNTIF(AV$3:AV$47, 天赋词条列表!$A$2:$A$1504), ROW(天赋词条列表!$A$2:$A$1504)-ROW(天赋词条列表!$A$2)+1), ROW()-2)))^M34-1),
        "")</f>
        <v/>
      </c>
      <c r="Q34" s="221" t="str">
        <f t="array" ref="Q34">IFERROR(INDEX(天赋词条列表!$A$2:$A$1504, SMALL(IF(COUNTIF('追忆，石板，魂烛'!L$2:L$71, 天赋词条列表!$A$2:$A$1504), ROW(天赋词条列表!$A$2:$A$1504)-ROW(天赋词条列表!$A$2)+1), ROW()-2)), "")</f>
        <v/>
      </c>
      <c r="R34" s="27" t="str">
        <f>IF(Q34&lt;&gt;"",COUNTIF('追忆，石板，魂烛'!$L$2:$L$71,Q34),"")</f>
        <v/>
      </c>
      <c r="S34" s="27" t="str">
        <f t="array" ref="S34">IFERROR(INDEX(天赋词条列表!$D$2:$D$1504, SMALL(IF(COUNTIF('追忆，石板，魂烛'!$L$2:$L$71, 天赋词条列表!$A$2:$A$1504), ROW(天赋词条列表!$A$2:$A$1504)-ROW(天赋词条列表!$A$2)+1), ROW()-2)), "")</f>
        <v/>
      </c>
      <c r="T34" s="206" t="str">
        <f t="array" ref="T34">IFERROR(
        (BC34=0)*INDEX(天赋词条列表!$E$2:$E$1504, SMALL(IF(COUNTIF('追忆，石板，魂烛'!$L$2:$L$71, 天赋词条列表!$A$2:$A$1504), ROW(天赋词条列表!$A$2:$A$1504)-ROW(天赋词条列表!$A$2)+1), ROW()-2))*R34+
        (BC34=1)*((1+INDEX(天赋词条列表!$E$2:$E$1504, SMALL(IF(COUNTIF('追忆，石板，魂烛'!$L$2:$L$71, 天赋词条列表!$A$2:$A$1504), ROW(天赋词条列表!$A$2:$A$1504)-ROW(天赋词条列表!$A$2)+1), ROW()-2)))^R34-1),
          "")</f>
        <v/>
      </c>
      <c r="AJ34" s="25" t="str">
        <f t="shared" si="1"/>
        <v>6300</v>
      </c>
      <c r="AK34" s="25" t="str">
        <f t="shared" si="9"/>
        <v/>
      </c>
      <c r="AL34" s="25" t="str">
        <f t="shared" si="2"/>
        <v/>
      </c>
      <c r="AM34" s="25" t="str">
        <f t="shared" si="10"/>
        <v/>
      </c>
      <c r="AN34" s="3">
        <f>IFERROR(INDEX(词条统合定义列表!$E$2:$E$1000,MATCH(第一天赋板[[#This Row],[天赋词条]],词条统合定义列表!$B$2:$B$1000,0)),0)</f>
        <v>0</v>
      </c>
      <c r="AO34" s="25" t="str">
        <f t="shared" si="3"/>
        <v>7040</v>
      </c>
      <c r="AP34" s="25" t="str">
        <f t="shared" si="11"/>
        <v/>
      </c>
      <c r="AQ34" s="25" t="str">
        <f t="shared" si="4"/>
        <v/>
      </c>
      <c r="AR34" s="25" t="str">
        <f t="shared" si="12"/>
        <v/>
      </c>
      <c r="AS34" s="3">
        <f>IFERROR(INDEX(词条统合定义列表!$E$2:$E$1000,MATCH(第二天赋板[[#This Row],[天赋词条]],词条统合定义列表!$B$2:$B$1000,0)),0)</f>
        <v>0</v>
      </c>
      <c r="AT34" s="25" t="str">
        <f t="shared" si="5"/>
        <v>1320</v>
      </c>
      <c r="AU34" s="25" t="str">
        <f t="shared" si="13"/>
        <v/>
      </c>
      <c r="AV34" s="25" t="str">
        <f t="shared" si="6"/>
        <v/>
      </c>
      <c r="AW34" s="25" t="str">
        <f t="shared" si="14"/>
        <v/>
      </c>
      <c r="AX34" s="3">
        <f>IFERROR(INDEX(词条统合定义列表!$E$2:$E$1000,MATCH(第三天赋板[[#This Row],[天赋词条]],词条统合定义列表!$B$2:$B$1000,0)),0)</f>
        <v>0</v>
      </c>
      <c r="BC34" s="3">
        <f>IFERROR(INDEX(词条统合定义列表!$E$2:$E$1000,MATCH(神格石板[[#This Row],[天赋词条]],词条统合定义列表!$B$2:$B$1000,0)),0)</f>
        <v>0</v>
      </c>
    </row>
    <row r="35" spans="1:55">
      <c r="A35" s="1" t="str">
        <f t="array" ref="A35">IFERROR(INDEX(天赋词条列表!$A$2:$A$1504, SMALL(IF(COUNTIF(AL$3:AL$47, 天赋词条列表!$A$2:$A$1504), ROW(天赋词条列表!$A$2:$A$1504)-ROW(天赋词条列表!$A$2)+1), ROW()-2)), "")</f>
        <v/>
      </c>
      <c r="B35" s="1" t="str">
        <f t="shared" ref="B35:B66" si="15">IFERROR(VLOOKUP(A35,AL:AM,2,FALSE),"")</f>
        <v/>
      </c>
      <c r="C35" s="27" t="str">
        <f t="array" ref="C35">IFERROR(INDEX(天赋词条列表!$D$2:$D$1504, SMALL(IF(COUNTIF(AL$3:AL$47, 天赋词条列表!$A$2:$A$1504), ROW(天赋词条列表!$A$2:$A$1504)-ROW(天赋词条列表!$A$2)+1), ROW()-2)), "")</f>
        <v/>
      </c>
      <c r="D35" s="32" t="str">
        <f t="array" ref="D35">IFERROR(
         (AN35=0)*INDEX(天赋词条列表!$E$2:$E$1504, SMALL(IF(COUNTIF(AL$3:AL$47, 天赋词条列表!$A$2:$A$1504), ROW(天赋词条列表!$A$2:$A$1504)-ROW(天赋词条列表!$A$2)+1), ROW()-2))*B35+
         (AN35=1)*((1+INDEX(天赋词条列表!$E$2:$E$1504, SMALL(IF(COUNTIF(AL$3:AL$47, 天赋词条列表!$A$2:$A$1504), ROW(天赋词条列表!$A$2:$A$1504)-ROW(天赋词条列表!$A$2)+1), ROW()-2)))^B35-1),
          "")</f>
        <v/>
      </c>
      <c r="E35" s="27"/>
      <c r="F35" s="3"/>
      <c r="G35" s="1" t="str">
        <f t="array" ref="G35">IFERROR(INDEX(天赋词条列表!$A$2:$A$1504, SMALL(IF(COUNTIF(AQ$3:AQ$47, 天赋词条列表!$A$2:$A$1504), ROW(天赋词条列表!$A$2:$A$1504)-ROW(天赋词条列表!$A$2)+1), ROW()-2)), "")</f>
        <v/>
      </c>
      <c r="H35" s="1" t="str">
        <f t="shared" si="7"/>
        <v/>
      </c>
      <c r="I35" s="27" t="str">
        <f t="array" ref="I35">IFERROR(INDEX(天赋词条列表!$D$2:$D$1504, SMALL(IF(COUNTIF(AQ$3:AQ$47, 天赋词条列表!$A$2:$A$1504), ROW(天赋词条列表!$A$2:$A$1504)-ROW(天赋词条列表!$A$2)+1), ROW()-2)), "")</f>
        <v/>
      </c>
      <c r="J35" s="32" t="str">
        <f t="array" ref="J35">IFERROR(
        (AS35=0)*INDEX(天赋词条列表!$E$2:$E$1504, SMALL(IF(COUNTIF(AQ$3:AQ$47, 天赋词条列表!$A$2:$A$1504), ROW(天赋词条列表!$A$2:$A$1504)-ROW(天赋词条列表!$A$2)+1), ROW()-2))*H35+
        (AS35=1)*((1+INDEX(天赋词条列表!$E$2:$E$1504, SMALL(IF(COUNTIF(AQ$3:AQ$47, 天赋词条列表!$A$2:$A$1504), ROW(天赋词条列表!$A$2:$A$1504)-ROW(天赋词条列表!$A$2)+1), ROW()-2)))^H35-1),
          "")</f>
        <v/>
      </c>
      <c r="L35" s="1" t="str">
        <f t="array" ref="L35">IFERROR(INDEX(天赋词条列表!$A$2:$A$1504, SMALL(IF(COUNTIF(AV$3:AV$47, 天赋词条列表!$A$2:$A$1504), ROW(天赋词条列表!$A$2:$A$1504)-ROW(天赋词条列表!$A$2)+1), ROW()-2)), "")</f>
        <v/>
      </c>
      <c r="M35" s="1" t="str">
        <f t="shared" si="8"/>
        <v/>
      </c>
      <c r="N35" s="27" t="str">
        <f t="array" ref="N35">IFERROR(INDEX(天赋词条列表!$D$2:$D$1504, SMALL(IF(COUNTIF(AV$3:AV$47, 天赋词条列表!$A$2:$A$1504), ROW(天赋词条列表!$A$2:$A$1504)-ROW(天赋词条列表!$A$2)+1), ROW()-2)), "")</f>
        <v/>
      </c>
      <c r="O35" s="223" t="str">
        <f t="array" ref="O35">IFERROR(
         (AX35=0)*INDEX(天赋词条列表!$E$2:$E$1504, SMALL(IF(COUNTIF(AV$3:AV$47, 天赋词条列表!$A$2:$A$1504), ROW(天赋词条列表!$A$2:$A$1504)-ROW(天赋词条列表!$A$2)+1), ROW()-2))*M35+
         (AX35=1)*((1+INDEX(天赋词条列表!$E$2:$E$1504, SMALL(IF(COUNTIF(AV$3:AV$47, 天赋词条列表!$A$2:$A$1504), ROW(天赋词条列表!$A$2:$A$1504)-ROW(天赋词条列表!$A$2)+1), ROW()-2)))^M35-1),
        "")</f>
        <v/>
      </c>
      <c r="Q35" s="221" t="str">
        <f t="array" ref="Q35">IFERROR(INDEX(天赋词条列表!$A$2:$A$1504, SMALL(IF(COUNTIF('追忆，石板，魂烛'!L$2:L$71, 天赋词条列表!$A$2:$A$1504), ROW(天赋词条列表!$A$2:$A$1504)-ROW(天赋词条列表!$A$2)+1), ROW()-2)), "")</f>
        <v/>
      </c>
      <c r="R35" s="27" t="str">
        <f>IF(Q35&lt;&gt;"",COUNTIF('追忆，石板，魂烛'!$L$2:$L$71,Q35),"")</f>
        <v/>
      </c>
      <c r="S35" s="27" t="str">
        <f t="array" ref="S35">IFERROR(INDEX(天赋词条列表!$D$2:$D$1504, SMALL(IF(COUNTIF('追忆，石板，魂烛'!$L$2:$L$71, 天赋词条列表!$A$2:$A$1504), ROW(天赋词条列表!$A$2:$A$1504)-ROW(天赋词条列表!$A$2)+1), ROW()-2)), "")</f>
        <v/>
      </c>
      <c r="T35" s="206" t="str">
        <f t="array" ref="T35">IFERROR(
        (BC35=0)*INDEX(天赋词条列表!$E$2:$E$1504, SMALL(IF(COUNTIF('追忆，石板，魂烛'!$L$2:$L$71, 天赋词条列表!$A$2:$A$1504), ROW(天赋词条列表!$A$2:$A$1504)-ROW(天赋词条列表!$A$2)+1), ROW()-2))*R35+
        (BC35=1)*((1+INDEX(天赋词条列表!$E$2:$E$1504, SMALL(IF(COUNTIF('追忆，石板，魂烛'!$L$2:$L$71, 天赋词条列表!$A$2:$A$1504), ROW(天赋词条列表!$A$2:$A$1504)-ROW(天赋词条列表!$A$2)+1), ROW()-2)))^R35-1),
          "")</f>
        <v/>
      </c>
      <c r="AJ35" s="25" t="str">
        <f t="shared" si="1"/>
        <v>6340</v>
      </c>
      <c r="AK35" s="25" t="str">
        <f t="shared" si="9"/>
        <v/>
      </c>
      <c r="AL35" s="25" t="str">
        <f t="shared" si="2"/>
        <v/>
      </c>
      <c r="AM35" s="25" t="str">
        <f t="shared" si="10"/>
        <v/>
      </c>
      <c r="AN35" s="3">
        <f>IFERROR(INDEX(词条统合定义列表!$E$2:$E$1000,MATCH(第一天赋板[[#This Row],[天赋词条]],词条统合定义列表!$B$2:$B$1000,0)),0)</f>
        <v>0</v>
      </c>
      <c r="AO35" s="25" t="str">
        <f t="shared" si="3"/>
        <v>7090</v>
      </c>
      <c r="AP35" s="25" t="str">
        <f t="shared" si="11"/>
        <v/>
      </c>
      <c r="AQ35" s="25" t="str">
        <f t="shared" si="4"/>
        <v/>
      </c>
      <c r="AR35" s="25" t="str">
        <f t="shared" si="12"/>
        <v/>
      </c>
      <c r="AS35" s="3">
        <f>IFERROR(INDEX(词条统合定义列表!$E$2:$E$1000,MATCH(第二天赋板[[#This Row],[天赋词条]],词条统合定义列表!$B$2:$B$1000,0)),0)</f>
        <v>0</v>
      </c>
      <c r="AT35" s="25" t="str">
        <f t="shared" si="5"/>
        <v>1370</v>
      </c>
      <c r="AU35" s="25" t="str">
        <f t="shared" si="13"/>
        <v/>
      </c>
      <c r="AV35" s="25" t="str">
        <f t="shared" si="6"/>
        <v/>
      </c>
      <c r="AW35" s="25" t="str">
        <f t="shared" si="14"/>
        <v/>
      </c>
      <c r="AX35" s="3">
        <f>IFERROR(INDEX(词条统合定义列表!$E$2:$E$1000,MATCH(第三天赋板[[#This Row],[天赋词条]],词条统合定义列表!$B$2:$B$1000,0)),0)</f>
        <v>0</v>
      </c>
      <c r="BC35" s="3">
        <f>IFERROR(INDEX(词条统合定义列表!$E$2:$E$1000,MATCH(神格石板[[#This Row],[天赋词条]],词条统合定义列表!$B$2:$B$1000,0)),0)</f>
        <v>0</v>
      </c>
    </row>
    <row r="36" spans="1:55">
      <c r="A36" s="1" t="str">
        <f t="array" ref="A36">IFERROR(INDEX(天赋词条列表!$A$2:$A$1504, SMALL(IF(COUNTIF(AL$3:AL$47, 天赋词条列表!$A$2:$A$1504), ROW(天赋词条列表!$A$2:$A$1504)-ROW(天赋词条列表!$A$2)+1), ROW()-2)), "")</f>
        <v/>
      </c>
      <c r="B36" s="1" t="str">
        <f t="shared" si="15"/>
        <v/>
      </c>
      <c r="C36" s="27" t="str">
        <f t="array" ref="C36">IFERROR(INDEX(天赋词条列表!$D$2:$D$1504, SMALL(IF(COUNTIF(AL$3:AL$47, 天赋词条列表!$A$2:$A$1504), ROW(天赋词条列表!$A$2:$A$1504)-ROW(天赋词条列表!$A$2)+1), ROW()-2)), "")</f>
        <v/>
      </c>
      <c r="D36" s="32" t="str">
        <f t="array" ref="D36">IFERROR(
         (AN36=0)*INDEX(天赋词条列表!$E$2:$E$1504, SMALL(IF(COUNTIF(AL$3:AL$47, 天赋词条列表!$A$2:$A$1504), ROW(天赋词条列表!$A$2:$A$1504)-ROW(天赋词条列表!$A$2)+1), ROW()-2))*B36+
         (AN36=1)*((1+INDEX(天赋词条列表!$E$2:$E$1504, SMALL(IF(COUNTIF(AL$3:AL$47, 天赋词条列表!$A$2:$A$1504), ROW(天赋词条列表!$A$2:$A$1504)-ROW(天赋词条列表!$A$2)+1), ROW()-2)))^B36-1),
          "")</f>
        <v/>
      </c>
      <c r="E36" s="27"/>
      <c r="F36" s="3"/>
      <c r="G36" s="1" t="str">
        <f t="array" ref="G36">IFERROR(INDEX(天赋词条列表!$A$2:$A$1504, SMALL(IF(COUNTIF(AQ$3:AQ$47, 天赋词条列表!$A$2:$A$1504), ROW(天赋词条列表!$A$2:$A$1504)-ROW(天赋词条列表!$A$2)+1), ROW()-2)), "")</f>
        <v/>
      </c>
      <c r="H36" s="1" t="str">
        <f t="shared" si="7"/>
        <v/>
      </c>
      <c r="I36" s="27" t="str">
        <f t="array" ref="I36">IFERROR(INDEX(天赋词条列表!$D$2:$D$1504, SMALL(IF(COUNTIF(AQ$3:AQ$47, 天赋词条列表!$A$2:$A$1504), ROW(天赋词条列表!$A$2:$A$1504)-ROW(天赋词条列表!$A$2)+1), ROW()-2)), "")</f>
        <v/>
      </c>
      <c r="J36" s="32" t="str">
        <f t="array" ref="J36">IFERROR(
        (AS36=0)*INDEX(天赋词条列表!$E$2:$E$1504, SMALL(IF(COUNTIF(AQ$3:AQ$47, 天赋词条列表!$A$2:$A$1504), ROW(天赋词条列表!$A$2:$A$1504)-ROW(天赋词条列表!$A$2)+1), ROW()-2))*H36+
        (AS36=1)*((1+INDEX(天赋词条列表!$E$2:$E$1504, SMALL(IF(COUNTIF(AQ$3:AQ$47, 天赋词条列表!$A$2:$A$1504), ROW(天赋词条列表!$A$2:$A$1504)-ROW(天赋词条列表!$A$2)+1), ROW()-2)))^H36-1),
          "")</f>
        <v/>
      </c>
      <c r="L36" s="1" t="str">
        <f t="array" ref="L36">IFERROR(INDEX(天赋词条列表!$A$2:$A$1504, SMALL(IF(COUNTIF(AV$3:AV$47, 天赋词条列表!$A$2:$A$1504), ROW(天赋词条列表!$A$2:$A$1504)-ROW(天赋词条列表!$A$2)+1), ROW()-2)), "")</f>
        <v/>
      </c>
      <c r="M36" s="1" t="str">
        <f t="shared" si="8"/>
        <v/>
      </c>
      <c r="N36" s="27" t="str">
        <f t="array" ref="N36">IFERROR(INDEX(天赋词条列表!$D$2:$D$1504, SMALL(IF(COUNTIF(AV$3:AV$47, 天赋词条列表!$A$2:$A$1504), ROW(天赋词条列表!$A$2:$A$1504)-ROW(天赋词条列表!$A$2)+1), ROW()-2)), "")</f>
        <v/>
      </c>
      <c r="O36" s="223" t="str">
        <f t="array" ref="O36">IFERROR(
         (AX36=0)*INDEX(天赋词条列表!$E$2:$E$1504, SMALL(IF(COUNTIF(AV$3:AV$47, 天赋词条列表!$A$2:$A$1504), ROW(天赋词条列表!$A$2:$A$1504)-ROW(天赋词条列表!$A$2)+1), ROW()-2))*M36+
         (AX36=1)*((1+INDEX(天赋词条列表!$E$2:$E$1504, SMALL(IF(COUNTIF(AV$3:AV$47, 天赋词条列表!$A$2:$A$1504), ROW(天赋词条列表!$A$2:$A$1504)-ROW(天赋词条列表!$A$2)+1), ROW()-2)))^M36-1),
        "")</f>
        <v/>
      </c>
      <c r="Q36" s="221" t="str">
        <f t="array" ref="Q36">IFERROR(INDEX(天赋词条列表!$A$2:$A$1504, SMALL(IF(COUNTIF('追忆，石板，魂烛'!L$2:L$71, 天赋词条列表!$A$2:$A$1504), ROW(天赋词条列表!$A$2:$A$1504)-ROW(天赋词条列表!$A$2)+1), ROW()-2)), "")</f>
        <v/>
      </c>
      <c r="R36" s="27" t="str">
        <f>IF(Q36&lt;&gt;"",COUNTIF('追忆，石板，魂烛'!$L$2:$L$71,Q36),"")</f>
        <v/>
      </c>
      <c r="S36" s="27" t="str">
        <f t="array" ref="S36">IFERROR(INDEX(天赋词条列表!$D$2:$D$1504, SMALL(IF(COUNTIF('追忆，石板，魂烛'!$L$2:$L$71, 天赋词条列表!$A$2:$A$1504), ROW(天赋词条列表!$A$2:$A$1504)-ROW(天赋词条列表!$A$2)+1), ROW()-2)), "")</f>
        <v/>
      </c>
      <c r="T36" s="206" t="str">
        <f t="array" ref="T36">IFERROR(
        (BC36=0)*INDEX(天赋词条列表!$E$2:$E$1504, SMALL(IF(COUNTIF('追忆，石板，魂烛'!$L$2:$L$71, 天赋词条列表!$A$2:$A$1504), ROW(天赋词条列表!$A$2:$A$1504)-ROW(天赋词条列表!$A$2)+1), ROW()-2))*R36+
        (BC36=1)*((1+INDEX(天赋词条列表!$E$2:$E$1504, SMALL(IF(COUNTIF('追忆，石板，魂烛'!$L$2:$L$71, 天赋词条列表!$A$2:$A$1504), ROW(天赋词条列表!$A$2:$A$1504)-ROW(天赋词条列表!$A$2)+1), ROW()-2)))^R36-1),
          "")</f>
        <v/>
      </c>
      <c r="AJ36" s="25" t="str">
        <f t="shared" si="1"/>
        <v>6380</v>
      </c>
      <c r="AK36" s="25" t="str">
        <f t="shared" si="9"/>
        <v/>
      </c>
      <c r="AL36" s="25" t="str">
        <f t="shared" si="2"/>
        <v/>
      </c>
      <c r="AM36" s="25" t="str">
        <f t="shared" si="10"/>
        <v/>
      </c>
      <c r="AN36" s="3">
        <f>IFERROR(INDEX(词条统合定义列表!$E$2:$E$1000,MATCH(第一天赋板[[#This Row],[天赋词条]],词条统合定义列表!$B$2:$B$1000,0)),0)</f>
        <v>0</v>
      </c>
      <c r="AO36" s="25" t="str">
        <f t="shared" si="3"/>
        <v>7130</v>
      </c>
      <c r="AP36" s="25" t="str">
        <f t="shared" si="11"/>
        <v/>
      </c>
      <c r="AQ36" s="25" t="str">
        <f t="shared" si="4"/>
        <v/>
      </c>
      <c r="AR36" s="25" t="str">
        <f t="shared" si="12"/>
        <v/>
      </c>
      <c r="AS36" s="3">
        <f>IFERROR(INDEX(词条统合定义列表!$E$2:$E$1000,MATCH(第二天赋板[[#This Row],[天赋词条]],词条统合定义列表!$B$2:$B$1000,0)),0)</f>
        <v>0</v>
      </c>
      <c r="AT36" s="25" t="str">
        <f t="shared" si="5"/>
        <v>1420</v>
      </c>
      <c r="AU36" s="25" t="str">
        <f t="shared" si="13"/>
        <v/>
      </c>
      <c r="AV36" s="25" t="str">
        <f t="shared" si="6"/>
        <v/>
      </c>
      <c r="AW36" s="25" t="str">
        <f t="shared" si="14"/>
        <v/>
      </c>
      <c r="AX36" s="3">
        <f>IFERROR(INDEX(词条统合定义列表!$E$2:$E$1000,MATCH(第三天赋板[[#This Row],[天赋词条]],词条统合定义列表!$B$2:$B$1000,0)),0)</f>
        <v>0</v>
      </c>
      <c r="BC36" s="3">
        <f>IFERROR(INDEX(词条统合定义列表!$E$2:$E$1000,MATCH(神格石板[[#This Row],[天赋词条]],词条统合定义列表!$B$2:$B$1000,0)),0)</f>
        <v>0</v>
      </c>
    </row>
    <row r="37" spans="1:55">
      <c r="A37" s="1" t="str">
        <f t="array" ref="A37">IFERROR(INDEX(天赋词条列表!$A$2:$A$1504, SMALL(IF(COUNTIF(AL$3:AL$47, 天赋词条列表!$A$2:$A$1504), ROW(天赋词条列表!$A$2:$A$1504)-ROW(天赋词条列表!$A$2)+1), ROW()-2)), "")</f>
        <v/>
      </c>
      <c r="B37" s="1" t="str">
        <f t="shared" si="15"/>
        <v/>
      </c>
      <c r="C37" s="27" t="str">
        <f t="array" ref="C37">IFERROR(INDEX(天赋词条列表!$D$2:$D$1504, SMALL(IF(COUNTIF(AL$3:AL$47, 天赋词条列表!$A$2:$A$1504), ROW(天赋词条列表!$A$2:$A$1504)-ROW(天赋词条列表!$A$2)+1), ROW()-2)), "")</f>
        <v/>
      </c>
      <c r="D37" s="32" t="str">
        <f t="array" ref="D37">IFERROR(
         (AN37=0)*INDEX(天赋词条列表!$E$2:$E$1504, SMALL(IF(COUNTIF(AL$3:AL$47, 天赋词条列表!$A$2:$A$1504), ROW(天赋词条列表!$A$2:$A$1504)-ROW(天赋词条列表!$A$2)+1), ROW()-2))*B37+
         (AN37=1)*((1+INDEX(天赋词条列表!$E$2:$E$1504, SMALL(IF(COUNTIF(AL$3:AL$47, 天赋词条列表!$A$2:$A$1504), ROW(天赋词条列表!$A$2:$A$1504)-ROW(天赋词条列表!$A$2)+1), ROW()-2)))^B37-1),
          "")</f>
        <v/>
      </c>
      <c r="E37" s="27"/>
      <c r="F37" s="3"/>
      <c r="G37" s="1" t="str">
        <f t="array" ref="G37">IFERROR(INDEX(天赋词条列表!$A$2:$A$1504, SMALL(IF(COUNTIF(AQ$3:AQ$47, 天赋词条列表!$A$2:$A$1504), ROW(天赋词条列表!$A$2:$A$1504)-ROW(天赋词条列表!$A$2)+1), ROW()-2)), "")</f>
        <v/>
      </c>
      <c r="H37" s="1" t="str">
        <f t="shared" si="7"/>
        <v/>
      </c>
      <c r="I37" s="27" t="str">
        <f t="array" ref="I37">IFERROR(INDEX(天赋词条列表!$D$2:$D$1504, SMALL(IF(COUNTIF(AQ$3:AQ$47, 天赋词条列表!$A$2:$A$1504), ROW(天赋词条列表!$A$2:$A$1504)-ROW(天赋词条列表!$A$2)+1), ROW()-2)), "")</f>
        <v/>
      </c>
      <c r="J37" s="32" t="str">
        <f t="array" ref="J37">IFERROR(
        (AS37=0)*INDEX(天赋词条列表!$E$2:$E$1504, SMALL(IF(COUNTIF(AQ$3:AQ$47, 天赋词条列表!$A$2:$A$1504), ROW(天赋词条列表!$A$2:$A$1504)-ROW(天赋词条列表!$A$2)+1), ROW()-2))*H37+
        (AS37=1)*((1+INDEX(天赋词条列表!$E$2:$E$1504, SMALL(IF(COUNTIF(AQ$3:AQ$47, 天赋词条列表!$A$2:$A$1504), ROW(天赋词条列表!$A$2:$A$1504)-ROW(天赋词条列表!$A$2)+1), ROW()-2)))^H37-1),
          "")</f>
        <v/>
      </c>
      <c r="L37" s="1" t="str">
        <f t="array" ref="L37">IFERROR(INDEX(天赋词条列表!$A$2:$A$1504, SMALL(IF(COUNTIF(AV$3:AV$47, 天赋词条列表!$A$2:$A$1504), ROW(天赋词条列表!$A$2:$A$1504)-ROW(天赋词条列表!$A$2)+1), ROW()-2)), "")</f>
        <v/>
      </c>
      <c r="M37" s="1" t="str">
        <f t="shared" si="8"/>
        <v/>
      </c>
      <c r="N37" s="27" t="str">
        <f t="array" ref="N37">IFERROR(INDEX(天赋词条列表!$D$2:$D$1504, SMALL(IF(COUNTIF(AV$3:AV$47, 天赋词条列表!$A$2:$A$1504), ROW(天赋词条列表!$A$2:$A$1504)-ROW(天赋词条列表!$A$2)+1), ROW()-2)), "")</f>
        <v/>
      </c>
      <c r="O37" s="223" t="str">
        <f t="array" ref="O37">IFERROR(
         (AX37=0)*INDEX(天赋词条列表!$E$2:$E$1504, SMALL(IF(COUNTIF(AV$3:AV$47, 天赋词条列表!$A$2:$A$1504), ROW(天赋词条列表!$A$2:$A$1504)-ROW(天赋词条列表!$A$2)+1), ROW()-2))*M37+
         (AX37=1)*((1+INDEX(天赋词条列表!$E$2:$E$1504, SMALL(IF(COUNTIF(AV$3:AV$47, 天赋词条列表!$A$2:$A$1504), ROW(天赋词条列表!$A$2:$A$1504)-ROW(天赋词条列表!$A$2)+1), ROW()-2)))^M37-1),
        "")</f>
        <v/>
      </c>
      <c r="Q37" s="221" t="str">
        <f t="array" ref="Q37">IFERROR(INDEX(天赋词条列表!$A$2:$A$1504, SMALL(IF(COUNTIF('追忆，石板，魂烛'!L$2:L$71, 天赋词条列表!$A$2:$A$1504), ROW(天赋词条列表!$A$2:$A$1504)-ROW(天赋词条列表!$A$2)+1), ROW()-2)), "")</f>
        <v/>
      </c>
      <c r="R37" s="27" t="str">
        <f>IF(Q37&lt;&gt;"",COUNTIF('追忆，石板，魂烛'!$L$2:$L$71,Q37),"")</f>
        <v/>
      </c>
      <c r="S37" s="27" t="str">
        <f t="array" ref="S37">IFERROR(INDEX(天赋词条列表!$D$2:$D$1504, SMALL(IF(COUNTIF('追忆，石板，魂烛'!$L$2:$L$71, 天赋词条列表!$A$2:$A$1504), ROW(天赋词条列表!$A$2:$A$1504)-ROW(天赋词条列表!$A$2)+1), ROW()-2)), "")</f>
        <v/>
      </c>
      <c r="T37" s="206" t="str">
        <f t="array" ref="T37">IFERROR(
        (BC37=0)*INDEX(天赋词条列表!$E$2:$E$1504, SMALL(IF(COUNTIF('追忆，石板，魂烛'!$L$2:$L$71, 天赋词条列表!$A$2:$A$1504), ROW(天赋词条列表!$A$2:$A$1504)-ROW(天赋词条列表!$A$2)+1), ROW()-2))*R37+
        (BC37=1)*((1+INDEX(天赋词条列表!$E$2:$E$1504, SMALL(IF(COUNTIF('追忆，石板，魂烛'!$L$2:$L$71, 天赋词条列表!$A$2:$A$1504), ROW(天赋词条列表!$A$2:$A$1504)-ROW(天赋词条列表!$A$2)+1), ROW()-2)))^R37-1),
          "")</f>
        <v/>
      </c>
      <c r="AJ37" s="25" t="str">
        <f t="shared" si="1"/>
        <v>0000</v>
      </c>
      <c r="AK37" s="25" t="str">
        <f t="shared" si="9"/>
        <v/>
      </c>
      <c r="AL37" s="25" t="str">
        <f t="shared" si="2"/>
        <v/>
      </c>
      <c r="AM37" s="25" t="str">
        <f t="shared" si="10"/>
        <v/>
      </c>
      <c r="AN37" s="3">
        <f>IFERROR(INDEX(词条统合定义列表!$E$2:$E$1000,MATCH(第一天赋板[[#This Row],[天赋词条]],词条统合定义列表!$B$2:$B$1000,0)),0)</f>
        <v>0</v>
      </c>
      <c r="AO37" s="25" t="str">
        <f t="shared" si="3"/>
        <v>7180</v>
      </c>
      <c r="AP37" s="25" t="str">
        <f t="shared" si="11"/>
        <v/>
      </c>
      <c r="AQ37" s="25" t="str">
        <f t="shared" si="4"/>
        <v/>
      </c>
      <c r="AR37" s="25" t="str">
        <f t="shared" si="12"/>
        <v/>
      </c>
      <c r="AS37" s="3">
        <f>IFERROR(INDEX(词条统合定义列表!$E$2:$E$1000,MATCH(第二天赋板[[#This Row],[天赋词条]],词条统合定义列表!$B$2:$B$1000,0)),0)</f>
        <v>0</v>
      </c>
      <c r="AT37" s="25" t="str">
        <f t="shared" si="5"/>
        <v>1470</v>
      </c>
      <c r="AU37" s="25" t="str">
        <f t="shared" si="13"/>
        <v/>
      </c>
      <c r="AV37" s="25" t="str">
        <f t="shared" si="6"/>
        <v/>
      </c>
      <c r="AW37" s="25" t="str">
        <f t="shared" si="14"/>
        <v/>
      </c>
      <c r="AX37" s="3">
        <f>IFERROR(INDEX(词条统合定义列表!$E$2:$E$1000,MATCH(第三天赋板[[#This Row],[天赋词条]],词条统合定义列表!$B$2:$B$1000,0)),0)</f>
        <v>0</v>
      </c>
      <c r="BC37" s="3">
        <f>IFERROR(INDEX(词条统合定义列表!$E$2:$E$1000,MATCH(神格石板[[#This Row],[天赋词条]],词条统合定义列表!$B$2:$B$1000,0)),0)</f>
        <v>0</v>
      </c>
    </row>
    <row r="38" spans="1:55">
      <c r="A38" s="1" t="str">
        <f t="array" ref="A38">IFERROR(INDEX(天赋词条列表!$A$2:$A$1504, SMALL(IF(COUNTIF(AL$3:AL$47, 天赋词条列表!$A$2:$A$1504), ROW(天赋词条列表!$A$2:$A$1504)-ROW(天赋词条列表!$A$2)+1), ROW()-2)), "")</f>
        <v/>
      </c>
      <c r="B38" s="1" t="str">
        <f t="shared" si="15"/>
        <v/>
      </c>
      <c r="C38" s="27" t="str">
        <f t="array" ref="C38">IFERROR(INDEX(天赋词条列表!$D$2:$D$1504, SMALL(IF(COUNTIF(AL$3:AL$47, 天赋词条列表!$A$2:$A$1504), ROW(天赋词条列表!$A$2:$A$1504)-ROW(天赋词条列表!$A$2)+1), ROW()-2)), "")</f>
        <v/>
      </c>
      <c r="D38" s="32" t="str">
        <f t="array" ref="D38">IFERROR(
         (AN38=0)*INDEX(天赋词条列表!$E$2:$E$1504, SMALL(IF(COUNTIF(AL$3:AL$47, 天赋词条列表!$A$2:$A$1504), ROW(天赋词条列表!$A$2:$A$1504)-ROW(天赋词条列表!$A$2)+1), ROW()-2))*B38+
         (AN38=1)*((1+INDEX(天赋词条列表!$E$2:$E$1504, SMALL(IF(COUNTIF(AL$3:AL$47, 天赋词条列表!$A$2:$A$1504), ROW(天赋词条列表!$A$2:$A$1504)-ROW(天赋词条列表!$A$2)+1), ROW()-2)))^B38-1),
          "")</f>
        <v/>
      </c>
      <c r="E38" s="27"/>
      <c r="F38" s="3"/>
      <c r="G38" s="1" t="str">
        <f t="array" ref="G38">IFERROR(INDEX(天赋词条列表!$A$2:$A$1504, SMALL(IF(COUNTIF(AQ$3:AQ$47, 天赋词条列表!$A$2:$A$1504), ROW(天赋词条列表!$A$2:$A$1504)-ROW(天赋词条列表!$A$2)+1), ROW()-2)), "")</f>
        <v/>
      </c>
      <c r="H38" s="1" t="str">
        <f t="shared" si="7"/>
        <v/>
      </c>
      <c r="I38" s="27" t="str">
        <f t="array" ref="I38">IFERROR(INDEX(天赋词条列表!$D$2:$D$1504, SMALL(IF(COUNTIF(AQ$3:AQ$47, 天赋词条列表!$A$2:$A$1504), ROW(天赋词条列表!$A$2:$A$1504)-ROW(天赋词条列表!$A$2)+1), ROW()-2)), "")</f>
        <v/>
      </c>
      <c r="J38" s="32" t="str">
        <f t="array" ref="J38">IFERROR(
        (AS38=0)*INDEX(天赋词条列表!$E$2:$E$1504, SMALL(IF(COUNTIF(AQ$3:AQ$47, 天赋词条列表!$A$2:$A$1504), ROW(天赋词条列表!$A$2:$A$1504)-ROW(天赋词条列表!$A$2)+1), ROW()-2))*H38+
        (AS38=1)*((1+INDEX(天赋词条列表!$E$2:$E$1504, SMALL(IF(COUNTIF(AQ$3:AQ$47, 天赋词条列表!$A$2:$A$1504), ROW(天赋词条列表!$A$2:$A$1504)-ROW(天赋词条列表!$A$2)+1), ROW()-2)))^H38-1),
          "")</f>
        <v/>
      </c>
      <c r="L38" s="1" t="str">
        <f t="array" ref="L38">IFERROR(INDEX(天赋词条列表!$A$2:$A$1504, SMALL(IF(COUNTIF(AV$3:AV$47, 天赋词条列表!$A$2:$A$1504), ROW(天赋词条列表!$A$2:$A$1504)-ROW(天赋词条列表!$A$2)+1), ROW()-2)), "")</f>
        <v/>
      </c>
      <c r="M38" s="1" t="str">
        <f t="shared" si="8"/>
        <v/>
      </c>
      <c r="N38" s="27" t="str">
        <f t="array" ref="N38">IFERROR(INDEX(天赋词条列表!$D$2:$D$1504, SMALL(IF(COUNTIF(AV$3:AV$47, 天赋词条列表!$A$2:$A$1504), ROW(天赋词条列表!$A$2:$A$1504)-ROW(天赋词条列表!$A$2)+1), ROW()-2)), "")</f>
        <v/>
      </c>
      <c r="O38" s="223" t="str">
        <f t="array" ref="O38">IFERROR(
         (AX38=0)*INDEX(天赋词条列表!$E$2:$E$1504, SMALL(IF(COUNTIF(AV$3:AV$47, 天赋词条列表!$A$2:$A$1504), ROW(天赋词条列表!$A$2:$A$1504)-ROW(天赋词条列表!$A$2)+1), ROW()-2))*M38+
         (AX38=1)*((1+INDEX(天赋词条列表!$E$2:$E$1504, SMALL(IF(COUNTIF(AV$3:AV$47, 天赋词条列表!$A$2:$A$1504), ROW(天赋词条列表!$A$2:$A$1504)-ROW(天赋词条列表!$A$2)+1), ROW()-2)))^M38-1),
        "")</f>
        <v/>
      </c>
      <c r="Q38" s="221" t="str">
        <f t="array" ref="Q38">IFERROR(INDEX(天赋词条列表!$A$2:$A$1504, SMALL(IF(COUNTIF('追忆，石板，魂烛'!L$2:L$71, 天赋词条列表!$A$2:$A$1504), ROW(天赋词条列表!$A$2:$A$1504)-ROW(天赋词条列表!$A$2)+1), ROW()-2)), "")</f>
        <v/>
      </c>
      <c r="R38" s="27" t="str">
        <f>IF(Q38&lt;&gt;"",COUNTIF('追忆，石板，魂烛'!$L$2:$L$71,Q38),"")</f>
        <v/>
      </c>
      <c r="S38" s="27" t="str">
        <f t="array" ref="S38">IFERROR(INDEX(天赋词条列表!$D$2:$D$1504, SMALL(IF(COUNTIF('追忆，石板，魂烛'!$L$2:$L$71, 天赋词条列表!$A$2:$A$1504), ROW(天赋词条列表!$A$2:$A$1504)-ROW(天赋词条列表!$A$2)+1), ROW()-2)), "")</f>
        <v/>
      </c>
      <c r="T38" s="206" t="str">
        <f t="array" ref="T38">IFERROR(
        (BC38=0)*INDEX(天赋词条列表!$E$2:$E$1504, SMALL(IF(COUNTIF('追忆，石板，魂烛'!$L$2:$L$71, 天赋词条列表!$A$2:$A$1504), ROW(天赋词条列表!$A$2:$A$1504)-ROW(天赋词条列表!$A$2)+1), ROW()-2))*R38+
        (BC38=1)*((1+INDEX(天赋词条列表!$E$2:$E$1504, SMALL(IF(COUNTIF('追忆，石板，魂烛'!$L$2:$L$71, 天赋词条列表!$A$2:$A$1504), ROW(天赋词条列表!$A$2:$A$1504)-ROW(天赋词条列表!$A$2)+1), ROW()-2)))^R38-1),
          "")</f>
        <v/>
      </c>
      <c r="AJ38" s="25" t="str">
        <f t="shared" si="1"/>
        <v>0000</v>
      </c>
      <c r="AK38" s="25" t="str">
        <f t="shared" si="9"/>
        <v/>
      </c>
      <c r="AL38" s="25" t="str">
        <f t="shared" si="2"/>
        <v/>
      </c>
      <c r="AM38" s="25" t="str">
        <f t="shared" si="10"/>
        <v/>
      </c>
      <c r="AN38" s="3">
        <f>IFERROR(INDEX(词条统合定义列表!$E$2:$E$1000,MATCH(第一天赋板[[#This Row],[天赋词条]],词条统合定义列表!$B$2:$B$1000,0)),0)</f>
        <v>0</v>
      </c>
      <c r="AO38" s="25" t="str">
        <f t="shared" si="3"/>
        <v>7220</v>
      </c>
      <c r="AP38" s="25" t="str">
        <f t="shared" si="11"/>
        <v/>
      </c>
      <c r="AQ38" s="25" t="str">
        <f t="shared" si="4"/>
        <v/>
      </c>
      <c r="AR38" s="25" t="str">
        <f t="shared" si="12"/>
        <v/>
      </c>
      <c r="AS38" s="3">
        <f>IFERROR(INDEX(词条统合定义列表!$E$2:$E$1000,MATCH(第二天赋板[[#This Row],[天赋词条]],词条统合定义列表!$B$2:$B$1000,0)),0)</f>
        <v>0</v>
      </c>
      <c r="AT38" s="25" t="str">
        <f t="shared" si="5"/>
        <v>1520</v>
      </c>
      <c r="AU38" s="25" t="str">
        <f t="shared" si="13"/>
        <v/>
      </c>
      <c r="AV38" s="25" t="str">
        <f t="shared" si="6"/>
        <v/>
      </c>
      <c r="AW38" s="25" t="str">
        <f t="shared" si="14"/>
        <v/>
      </c>
      <c r="AX38" s="3">
        <f>IFERROR(INDEX(词条统合定义列表!$E$2:$E$1000,MATCH(第三天赋板[[#This Row],[天赋词条]],词条统合定义列表!$B$2:$B$1000,0)),0)</f>
        <v>0</v>
      </c>
      <c r="BC38" s="3">
        <f>IFERROR(INDEX(词条统合定义列表!$E$2:$E$1000,MATCH(神格石板[[#This Row],[天赋词条]],词条统合定义列表!$B$2:$B$1000,0)),0)</f>
        <v>0</v>
      </c>
    </row>
    <row r="39" spans="1:55">
      <c r="A39" s="1" t="str">
        <f t="array" ref="A39">IFERROR(INDEX(天赋词条列表!$A$2:$A$1504, SMALL(IF(COUNTIF(AL$3:AL$47, 天赋词条列表!$A$2:$A$1504), ROW(天赋词条列表!$A$2:$A$1504)-ROW(天赋词条列表!$A$2)+1), ROW()-2)), "")</f>
        <v/>
      </c>
      <c r="B39" s="1" t="str">
        <f t="shared" si="15"/>
        <v/>
      </c>
      <c r="C39" s="27" t="str">
        <f t="array" ref="C39">IFERROR(INDEX(天赋词条列表!$D$2:$D$1504, SMALL(IF(COUNTIF(AL$3:AL$47, 天赋词条列表!$A$2:$A$1504), ROW(天赋词条列表!$A$2:$A$1504)-ROW(天赋词条列表!$A$2)+1), ROW()-2)), "")</f>
        <v/>
      </c>
      <c r="D39" s="32" t="str">
        <f t="array" ref="D39">IFERROR(
         (AN39=0)*INDEX(天赋词条列表!$E$2:$E$1504, SMALL(IF(COUNTIF(AL$3:AL$47, 天赋词条列表!$A$2:$A$1504), ROW(天赋词条列表!$A$2:$A$1504)-ROW(天赋词条列表!$A$2)+1), ROW()-2))*B39+
         (AN39=1)*((1+INDEX(天赋词条列表!$E$2:$E$1504, SMALL(IF(COUNTIF(AL$3:AL$47, 天赋词条列表!$A$2:$A$1504), ROW(天赋词条列表!$A$2:$A$1504)-ROW(天赋词条列表!$A$2)+1), ROW()-2)))^B39-1),
          "")</f>
        <v/>
      </c>
      <c r="E39" s="27"/>
      <c r="F39" s="3"/>
      <c r="G39" s="1" t="str">
        <f t="array" ref="G39">IFERROR(INDEX(天赋词条列表!$A$2:$A$1504, SMALL(IF(COUNTIF(AQ$3:AQ$47, 天赋词条列表!$A$2:$A$1504), ROW(天赋词条列表!$A$2:$A$1504)-ROW(天赋词条列表!$A$2)+1), ROW()-2)), "")</f>
        <v/>
      </c>
      <c r="H39" s="1" t="str">
        <f t="shared" si="7"/>
        <v/>
      </c>
      <c r="I39" s="27" t="str">
        <f t="array" ref="I39">IFERROR(INDEX(天赋词条列表!$D$2:$D$1504, SMALL(IF(COUNTIF(AQ$3:AQ$47, 天赋词条列表!$A$2:$A$1504), ROW(天赋词条列表!$A$2:$A$1504)-ROW(天赋词条列表!$A$2)+1), ROW()-2)), "")</f>
        <v/>
      </c>
      <c r="J39" s="32" t="str">
        <f t="array" ref="J39">IFERROR(
        (AS39=0)*INDEX(天赋词条列表!$E$2:$E$1504, SMALL(IF(COUNTIF(AQ$3:AQ$47, 天赋词条列表!$A$2:$A$1504), ROW(天赋词条列表!$A$2:$A$1504)-ROW(天赋词条列表!$A$2)+1), ROW()-2))*H39+
        (AS39=1)*((1+INDEX(天赋词条列表!$E$2:$E$1504, SMALL(IF(COUNTIF(AQ$3:AQ$47, 天赋词条列表!$A$2:$A$1504), ROW(天赋词条列表!$A$2:$A$1504)-ROW(天赋词条列表!$A$2)+1), ROW()-2)))^H39-1),
          "")</f>
        <v/>
      </c>
      <c r="L39" s="1" t="str">
        <f t="array" ref="L39">IFERROR(INDEX(天赋词条列表!$A$2:$A$1504, SMALL(IF(COUNTIF(AV$3:AV$47, 天赋词条列表!$A$2:$A$1504), ROW(天赋词条列表!$A$2:$A$1504)-ROW(天赋词条列表!$A$2)+1), ROW()-2)), "")</f>
        <v/>
      </c>
      <c r="M39" s="1" t="str">
        <f t="shared" si="8"/>
        <v/>
      </c>
      <c r="N39" s="27" t="str">
        <f t="array" ref="N39">IFERROR(INDEX(天赋词条列表!$D$2:$D$1504, SMALL(IF(COUNTIF(AV$3:AV$47, 天赋词条列表!$A$2:$A$1504), ROW(天赋词条列表!$A$2:$A$1504)-ROW(天赋词条列表!$A$2)+1), ROW()-2)), "")</f>
        <v/>
      </c>
      <c r="O39" s="223" t="str">
        <f t="array" ref="O39">IFERROR(
         (AX39=0)*INDEX(天赋词条列表!$E$2:$E$1504, SMALL(IF(COUNTIF(AV$3:AV$47, 天赋词条列表!$A$2:$A$1504), ROW(天赋词条列表!$A$2:$A$1504)-ROW(天赋词条列表!$A$2)+1), ROW()-2))*M39+
         (AX39=1)*((1+INDEX(天赋词条列表!$E$2:$E$1504, SMALL(IF(COUNTIF(AV$3:AV$47, 天赋词条列表!$A$2:$A$1504), ROW(天赋词条列表!$A$2:$A$1504)-ROW(天赋词条列表!$A$2)+1), ROW()-2)))^M39-1),
        "")</f>
        <v/>
      </c>
      <c r="Q39" s="221" t="str">
        <f t="array" ref="Q39">IFERROR(INDEX(天赋词条列表!$A$2:$A$1504, SMALL(IF(COUNTIF('追忆，石板，魂烛'!L$2:L$71, 天赋词条列表!$A$2:$A$1504), ROW(天赋词条列表!$A$2:$A$1504)-ROW(天赋词条列表!$A$2)+1), ROW()-2)), "")</f>
        <v/>
      </c>
      <c r="R39" s="27" t="str">
        <f>IF(Q39&lt;&gt;"",COUNTIF('追忆，石板，魂烛'!$L$2:$L$71,Q39),"")</f>
        <v/>
      </c>
      <c r="S39" s="27" t="str">
        <f t="array" ref="S39">IFERROR(INDEX(天赋词条列表!$D$2:$D$1504, SMALL(IF(COUNTIF('追忆，石板，魂烛'!$L$2:$L$71, 天赋词条列表!$A$2:$A$1504), ROW(天赋词条列表!$A$2:$A$1504)-ROW(天赋词条列表!$A$2)+1), ROW()-2)), "")</f>
        <v/>
      </c>
      <c r="T39" s="206" t="str">
        <f t="array" ref="T39">IFERROR(
        (BC39=0)*INDEX(天赋词条列表!$E$2:$E$1504, SMALL(IF(COUNTIF('追忆，石板，魂烛'!$L$2:$L$71, 天赋词条列表!$A$2:$A$1504), ROW(天赋词条列表!$A$2:$A$1504)-ROW(天赋词条列表!$A$2)+1), ROW()-2))*R39+
        (BC39=1)*((1+INDEX(天赋词条列表!$E$2:$E$1504, SMALL(IF(COUNTIF('追忆，石板，魂烛'!$L$2:$L$71, 天赋词条列表!$A$2:$A$1504), ROW(天赋词条列表!$A$2:$A$1504)-ROW(天赋词条列表!$A$2)+1), ROW()-2)))^R39-1),
          "")</f>
        <v/>
      </c>
      <c r="AJ39" s="25" t="str">
        <f t="shared" si="1"/>
        <v>0000</v>
      </c>
      <c r="AK39" s="25" t="str">
        <f t="shared" si="9"/>
        <v/>
      </c>
      <c r="AL39" s="25" t="str">
        <f t="shared" si="2"/>
        <v/>
      </c>
      <c r="AM39" s="25" t="str">
        <f t="shared" si="10"/>
        <v/>
      </c>
      <c r="AN39" s="3">
        <f>IFERROR(INDEX(词条统合定义列表!$E$2:$E$1000,MATCH(第一天赋板[[#This Row],[天赋词条]],词条统合定义列表!$B$2:$B$1000,0)),0)</f>
        <v>0</v>
      </c>
      <c r="AO39" s="25" t="str">
        <f t="shared" si="3"/>
        <v>6850</v>
      </c>
      <c r="AP39" s="25" t="str">
        <f t="shared" si="11"/>
        <v/>
      </c>
      <c r="AQ39" s="25" t="str">
        <f t="shared" si="4"/>
        <v/>
      </c>
      <c r="AR39" s="25" t="str">
        <f t="shared" si="12"/>
        <v/>
      </c>
      <c r="AS39" s="3">
        <f>IFERROR(INDEX(词条统合定义列表!$E$2:$E$1000,MATCH(第二天赋板[[#This Row],[天赋词条]],词条统合定义列表!$B$2:$B$1000,0)),0)</f>
        <v>0</v>
      </c>
      <c r="AT39" s="25" t="str">
        <f t="shared" si="5"/>
        <v>1130</v>
      </c>
      <c r="AU39" s="25" t="str">
        <f t="shared" si="13"/>
        <v/>
      </c>
      <c r="AV39" s="25" t="str">
        <f t="shared" si="6"/>
        <v/>
      </c>
      <c r="AW39" s="25" t="str">
        <f t="shared" si="14"/>
        <v/>
      </c>
      <c r="AX39" s="3">
        <f>IFERROR(INDEX(词条统合定义列表!$E$2:$E$1000,MATCH(第三天赋板[[#This Row],[天赋词条]],词条统合定义列表!$B$2:$B$1000,0)),0)</f>
        <v>0</v>
      </c>
      <c r="BC39" s="3">
        <f>IFERROR(INDEX(词条统合定义列表!$E$2:$E$1000,MATCH(神格石板[[#This Row],[天赋词条]],词条统合定义列表!$B$2:$B$1000,0)),0)</f>
        <v>0</v>
      </c>
    </row>
    <row r="40" spans="1:55">
      <c r="A40" s="1" t="str">
        <f t="array" ref="A40">IFERROR(INDEX(天赋词条列表!$A$2:$A$1504, SMALL(IF(COUNTIF(AL$3:AL$47, 天赋词条列表!$A$2:$A$1504), ROW(天赋词条列表!$A$2:$A$1504)-ROW(天赋词条列表!$A$2)+1), ROW()-2)), "")</f>
        <v/>
      </c>
      <c r="B40" s="1" t="str">
        <f t="shared" si="15"/>
        <v/>
      </c>
      <c r="C40" s="27" t="str">
        <f t="array" ref="C40">IFERROR(INDEX(天赋词条列表!$D$2:$D$1504, SMALL(IF(COUNTIF(AL$3:AL$47, 天赋词条列表!$A$2:$A$1504), ROW(天赋词条列表!$A$2:$A$1504)-ROW(天赋词条列表!$A$2)+1), ROW()-2)), "")</f>
        <v/>
      </c>
      <c r="D40" s="32" t="str">
        <f t="array" ref="D40">IFERROR(
         (AN40=0)*INDEX(天赋词条列表!$E$2:$E$1504, SMALL(IF(COUNTIF(AL$3:AL$47, 天赋词条列表!$A$2:$A$1504), ROW(天赋词条列表!$A$2:$A$1504)-ROW(天赋词条列表!$A$2)+1), ROW()-2))*B40+
         (AN40=1)*((1+INDEX(天赋词条列表!$E$2:$E$1504, SMALL(IF(COUNTIF(AL$3:AL$47, 天赋词条列表!$A$2:$A$1504), ROW(天赋词条列表!$A$2:$A$1504)-ROW(天赋词条列表!$A$2)+1), ROW()-2)))^B40-1),
          "")</f>
        <v/>
      </c>
      <c r="E40" s="27"/>
      <c r="F40" s="3"/>
      <c r="G40" s="1" t="str">
        <f t="array" ref="G40">IFERROR(INDEX(天赋词条列表!$A$2:$A$1504, SMALL(IF(COUNTIF(AQ$3:AQ$47, 天赋词条列表!$A$2:$A$1504), ROW(天赋词条列表!$A$2:$A$1504)-ROW(天赋词条列表!$A$2)+1), ROW()-2)), "")</f>
        <v/>
      </c>
      <c r="H40" s="1" t="str">
        <f t="shared" si="7"/>
        <v/>
      </c>
      <c r="I40" s="27" t="str">
        <f t="array" ref="I40">IFERROR(INDEX(天赋词条列表!$D$2:$D$1504, SMALL(IF(COUNTIF(AQ$3:AQ$47, 天赋词条列表!$A$2:$A$1504), ROW(天赋词条列表!$A$2:$A$1504)-ROW(天赋词条列表!$A$2)+1), ROW()-2)), "")</f>
        <v/>
      </c>
      <c r="J40" s="32" t="str">
        <f t="array" ref="J40">IFERROR(
        (AS40=0)*INDEX(天赋词条列表!$E$2:$E$1504, SMALL(IF(COUNTIF(AQ$3:AQ$47, 天赋词条列表!$A$2:$A$1504), ROW(天赋词条列表!$A$2:$A$1504)-ROW(天赋词条列表!$A$2)+1), ROW()-2))*H40+
        (AS40=1)*((1+INDEX(天赋词条列表!$E$2:$E$1504, SMALL(IF(COUNTIF(AQ$3:AQ$47, 天赋词条列表!$A$2:$A$1504), ROW(天赋词条列表!$A$2:$A$1504)-ROW(天赋词条列表!$A$2)+1), ROW()-2)))^H40-1),
          "")</f>
        <v/>
      </c>
      <c r="L40" s="1" t="str">
        <f t="array" ref="L40">IFERROR(INDEX(天赋词条列表!$A$2:$A$1504, SMALL(IF(COUNTIF(AV$3:AV$47, 天赋词条列表!$A$2:$A$1504), ROW(天赋词条列表!$A$2:$A$1504)-ROW(天赋词条列表!$A$2)+1), ROW()-2)), "")</f>
        <v/>
      </c>
      <c r="M40" s="1" t="str">
        <f t="shared" si="8"/>
        <v/>
      </c>
      <c r="N40" s="27" t="str">
        <f t="array" ref="N40">IFERROR(INDEX(天赋词条列表!$D$2:$D$1504, SMALL(IF(COUNTIF(AV$3:AV$47, 天赋词条列表!$A$2:$A$1504), ROW(天赋词条列表!$A$2:$A$1504)-ROW(天赋词条列表!$A$2)+1), ROW()-2)), "")</f>
        <v/>
      </c>
      <c r="O40" s="223" t="str">
        <f t="array" ref="O40">IFERROR(
         (AX40=0)*INDEX(天赋词条列表!$E$2:$E$1504, SMALL(IF(COUNTIF(AV$3:AV$47, 天赋词条列表!$A$2:$A$1504), ROW(天赋词条列表!$A$2:$A$1504)-ROW(天赋词条列表!$A$2)+1), ROW()-2))*M40+
         (AX40=1)*((1+INDEX(天赋词条列表!$E$2:$E$1504, SMALL(IF(COUNTIF(AV$3:AV$47, 天赋词条列表!$A$2:$A$1504), ROW(天赋词条列表!$A$2:$A$1504)-ROW(天赋词条列表!$A$2)+1), ROW()-2)))^M40-1),
        "")</f>
        <v/>
      </c>
      <c r="Q40" s="221" t="str">
        <f t="array" ref="Q40">IFERROR(INDEX(天赋词条列表!$A$2:$A$1504, SMALL(IF(COUNTIF('追忆，石板，魂烛'!L$2:L$71, 天赋词条列表!$A$2:$A$1504), ROW(天赋词条列表!$A$2:$A$1504)-ROW(天赋词条列表!$A$2)+1), ROW()-2)), "")</f>
        <v/>
      </c>
      <c r="R40" s="27" t="str">
        <f>IF(Q40&lt;&gt;"",COUNTIF('追忆，石板，魂烛'!$L$2:$L$71,Q40),"")</f>
        <v/>
      </c>
      <c r="S40" s="27" t="str">
        <f t="array" ref="S40">IFERROR(INDEX(天赋词条列表!$D$2:$D$1504, SMALL(IF(COUNTIF('追忆，石板，魂烛'!$L$2:$L$71, 天赋词条列表!$A$2:$A$1504), ROW(天赋词条列表!$A$2:$A$1504)-ROW(天赋词条列表!$A$2)+1), ROW()-2)), "")</f>
        <v/>
      </c>
      <c r="T40" s="206" t="str">
        <f t="array" ref="T40">IFERROR(
        (BC40=0)*INDEX(天赋词条列表!$E$2:$E$1504, SMALL(IF(COUNTIF('追忆，石板，魂烛'!$L$2:$L$71, 天赋词条列表!$A$2:$A$1504), ROW(天赋词条列表!$A$2:$A$1504)-ROW(天赋词条列表!$A$2)+1), ROW()-2))*R40+
        (BC40=1)*((1+INDEX(天赋词条列表!$E$2:$E$1504, SMALL(IF(COUNTIF('追忆，石板，魂烛'!$L$2:$L$71, 天赋词条列表!$A$2:$A$1504), ROW(天赋词条列表!$A$2:$A$1504)-ROW(天赋词条列表!$A$2)+1), ROW()-2)))^R40-1),
          "")</f>
        <v/>
      </c>
      <c r="AJ40" s="25" t="str">
        <f t="shared" si="1"/>
        <v>0000</v>
      </c>
      <c r="AK40" s="25" t="str">
        <f t="shared" si="9"/>
        <v/>
      </c>
      <c r="AL40" s="25" t="str">
        <f t="shared" si="2"/>
        <v/>
      </c>
      <c r="AM40" s="25" t="str">
        <f t="shared" si="10"/>
        <v/>
      </c>
      <c r="AN40" s="3">
        <f>IFERROR(INDEX(词条统合定义列表!$E$2:$E$1000,MATCH(第一天赋板[[#This Row],[天赋词条]],词条统合定义列表!$B$2:$B$1000,0)),0)</f>
        <v>0</v>
      </c>
      <c r="AO40" s="25" t="str">
        <f t="shared" si="3"/>
        <v>6900</v>
      </c>
      <c r="AP40" s="25" t="str">
        <f t="shared" si="11"/>
        <v/>
      </c>
      <c r="AQ40" s="25" t="str">
        <f t="shared" si="4"/>
        <v/>
      </c>
      <c r="AR40" s="25" t="str">
        <f t="shared" si="12"/>
        <v/>
      </c>
      <c r="AS40" s="3">
        <f>IFERROR(INDEX(词条统合定义列表!$E$2:$E$1000,MATCH(第二天赋板[[#This Row],[天赋词条]],词条统合定义列表!$B$2:$B$1000,0)),0)</f>
        <v>0</v>
      </c>
      <c r="AT40" s="25" t="str">
        <f t="shared" si="5"/>
        <v>1180</v>
      </c>
      <c r="AU40" s="25" t="str">
        <f t="shared" si="13"/>
        <v/>
      </c>
      <c r="AV40" s="25" t="str">
        <f t="shared" si="6"/>
        <v/>
      </c>
      <c r="AW40" s="25" t="str">
        <f t="shared" si="14"/>
        <v/>
      </c>
      <c r="AX40" s="3">
        <f>IFERROR(INDEX(词条统合定义列表!$E$2:$E$1000,MATCH(第三天赋板[[#This Row],[天赋词条]],词条统合定义列表!$B$2:$B$1000,0)),0)</f>
        <v>0</v>
      </c>
      <c r="BC40" s="3">
        <f>IFERROR(INDEX(词条统合定义列表!$E$2:$E$1000,MATCH(神格石板[[#This Row],[天赋词条]],词条统合定义列表!$B$2:$B$1000,0)),0)</f>
        <v>0</v>
      </c>
    </row>
    <row r="41" spans="1:55">
      <c r="A41" s="1" t="str">
        <f t="array" ref="A41">IFERROR(INDEX(天赋词条列表!$A$2:$A$1504, SMALL(IF(COUNTIF(AL$3:AL$47, 天赋词条列表!$A$2:$A$1504), ROW(天赋词条列表!$A$2:$A$1504)-ROW(天赋词条列表!$A$2)+1), ROW()-2)), "")</f>
        <v/>
      </c>
      <c r="B41" s="1" t="str">
        <f t="shared" si="15"/>
        <v/>
      </c>
      <c r="C41" s="27" t="str">
        <f t="array" ref="C41">IFERROR(INDEX(天赋词条列表!$D$2:$D$1504, SMALL(IF(COUNTIF(AL$3:AL$47, 天赋词条列表!$A$2:$A$1504), ROW(天赋词条列表!$A$2:$A$1504)-ROW(天赋词条列表!$A$2)+1), ROW()-2)), "")</f>
        <v/>
      </c>
      <c r="D41" s="32" t="str">
        <f t="array" ref="D41">IFERROR(
         (AN41=0)*INDEX(天赋词条列表!$E$2:$E$1504, SMALL(IF(COUNTIF(AL$3:AL$47, 天赋词条列表!$A$2:$A$1504), ROW(天赋词条列表!$A$2:$A$1504)-ROW(天赋词条列表!$A$2)+1), ROW()-2))*B41+
         (AN41=1)*((1+INDEX(天赋词条列表!$E$2:$E$1504, SMALL(IF(COUNTIF(AL$3:AL$47, 天赋词条列表!$A$2:$A$1504), ROW(天赋词条列表!$A$2:$A$1504)-ROW(天赋词条列表!$A$2)+1), ROW()-2)))^B41-1),
          "")</f>
        <v/>
      </c>
      <c r="E41" s="27"/>
      <c r="F41" s="3"/>
      <c r="G41" s="1" t="str">
        <f t="array" ref="G41">IFERROR(INDEX(天赋词条列表!$A$2:$A$1504, SMALL(IF(COUNTIF(AQ$3:AQ$47, 天赋词条列表!$A$2:$A$1504), ROW(天赋词条列表!$A$2:$A$1504)-ROW(天赋词条列表!$A$2)+1), ROW()-2)), "")</f>
        <v/>
      </c>
      <c r="H41" s="1" t="str">
        <f t="shared" si="7"/>
        <v/>
      </c>
      <c r="I41" s="27" t="str">
        <f t="array" ref="I41">IFERROR(INDEX(天赋词条列表!$D$2:$D$1504, SMALL(IF(COUNTIF(AQ$3:AQ$47, 天赋词条列表!$A$2:$A$1504), ROW(天赋词条列表!$A$2:$A$1504)-ROW(天赋词条列表!$A$2)+1), ROW()-2)), "")</f>
        <v/>
      </c>
      <c r="J41" s="32" t="str">
        <f t="array" ref="J41">IFERROR(
        (AS41=0)*INDEX(天赋词条列表!$E$2:$E$1504, SMALL(IF(COUNTIF(AQ$3:AQ$47, 天赋词条列表!$A$2:$A$1504), ROW(天赋词条列表!$A$2:$A$1504)-ROW(天赋词条列表!$A$2)+1), ROW()-2))*H41+
        (AS41=1)*((1+INDEX(天赋词条列表!$E$2:$E$1504, SMALL(IF(COUNTIF(AQ$3:AQ$47, 天赋词条列表!$A$2:$A$1504), ROW(天赋词条列表!$A$2:$A$1504)-ROW(天赋词条列表!$A$2)+1), ROW()-2)))^H41-1),
          "")</f>
        <v/>
      </c>
      <c r="L41" s="1" t="str">
        <f t="array" ref="L41">IFERROR(INDEX(天赋词条列表!$A$2:$A$1504, SMALL(IF(COUNTIF(AV$3:AV$47, 天赋词条列表!$A$2:$A$1504), ROW(天赋词条列表!$A$2:$A$1504)-ROW(天赋词条列表!$A$2)+1), ROW()-2)), "")</f>
        <v/>
      </c>
      <c r="M41" s="1" t="str">
        <f t="shared" si="8"/>
        <v/>
      </c>
      <c r="N41" s="27" t="str">
        <f t="array" ref="N41">IFERROR(INDEX(天赋词条列表!$D$2:$D$1504, SMALL(IF(COUNTIF(AV$3:AV$47, 天赋词条列表!$A$2:$A$1504), ROW(天赋词条列表!$A$2:$A$1504)-ROW(天赋词条列表!$A$2)+1), ROW()-2)), "")</f>
        <v/>
      </c>
      <c r="O41" s="223" t="str">
        <f t="array" ref="O41">IFERROR(
         (AX41=0)*INDEX(天赋词条列表!$E$2:$E$1504, SMALL(IF(COUNTIF(AV$3:AV$47, 天赋词条列表!$A$2:$A$1504), ROW(天赋词条列表!$A$2:$A$1504)-ROW(天赋词条列表!$A$2)+1), ROW()-2))*M41+
         (AX41=1)*((1+INDEX(天赋词条列表!$E$2:$E$1504, SMALL(IF(COUNTIF(AV$3:AV$47, 天赋词条列表!$A$2:$A$1504), ROW(天赋词条列表!$A$2:$A$1504)-ROW(天赋词条列表!$A$2)+1), ROW()-2)))^M41-1),
        "")</f>
        <v/>
      </c>
      <c r="Q41" s="221" t="str">
        <f t="array" ref="Q41">IFERROR(INDEX(天赋词条列表!$A$2:$A$1504, SMALL(IF(COUNTIF('追忆，石板，魂烛'!L$2:L$71, 天赋词条列表!$A$2:$A$1504), ROW(天赋词条列表!$A$2:$A$1504)-ROW(天赋词条列表!$A$2)+1), ROW()-2)), "")</f>
        <v/>
      </c>
      <c r="R41" s="27" t="str">
        <f>IF(Q41&lt;&gt;"",COUNTIF('追忆，石板，魂烛'!$L$2:$L$71,Q41),"")</f>
        <v/>
      </c>
      <c r="S41" s="27" t="str">
        <f t="array" ref="S41">IFERROR(INDEX(天赋词条列表!$D$2:$D$1504, SMALL(IF(COUNTIF('追忆，石板，魂烛'!$L$2:$L$71, 天赋词条列表!$A$2:$A$1504), ROW(天赋词条列表!$A$2:$A$1504)-ROW(天赋词条列表!$A$2)+1), ROW()-2)), "")</f>
        <v/>
      </c>
      <c r="T41" s="206" t="str">
        <f t="array" ref="T41">IFERROR(
        (BC41=0)*INDEX(天赋词条列表!$E$2:$E$1504, SMALL(IF(COUNTIF('追忆，石板，魂烛'!$L$2:$L$71, 天赋词条列表!$A$2:$A$1504), ROW(天赋词条列表!$A$2:$A$1504)-ROW(天赋词条列表!$A$2)+1), ROW()-2))*R41+
        (BC41=1)*((1+INDEX(天赋词条列表!$E$2:$E$1504, SMALL(IF(COUNTIF('追忆，石板，魂烛'!$L$2:$L$71, 天赋词条列表!$A$2:$A$1504), ROW(天赋词条列表!$A$2:$A$1504)-ROW(天赋词条列表!$A$2)+1), ROW()-2)))^R41-1),
          "")</f>
        <v/>
      </c>
      <c r="AJ41" s="25" t="str">
        <f t="shared" si="1"/>
        <v>6210</v>
      </c>
      <c r="AK41" s="25" t="str">
        <f t="shared" si="9"/>
        <v/>
      </c>
      <c r="AL41" s="25" t="str">
        <f t="shared" si="2"/>
        <v/>
      </c>
      <c r="AM41" s="25" t="str">
        <f t="shared" si="10"/>
        <v/>
      </c>
      <c r="AN41" s="3">
        <f>IFERROR(INDEX(词条统合定义列表!$E$2:$E$1000,MATCH(第一天赋板[[#This Row],[天赋词条]],词条统合定义列表!$B$2:$B$1000,0)),0)</f>
        <v>0</v>
      </c>
      <c r="AO41" s="25" t="str">
        <f t="shared" si="3"/>
        <v>6950</v>
      </c>
      <c r="AP41" s="25" t="str">
        <f t="shared" si="11"/>
        <v/>
      </c>
      <c r="AQ41" s="25" t="str">
        <f t="shared" si="4"/>
        <v/>
      </c>
      <c r="AR41" s="25" t="str">
        <f t="shared" si="12"/>
        <v/>
      </c>
      <c r="AS41" s="3">
        <f>IFERROR(INDEX(词条统合定义列表!$E$2:$E$1000,MATCH(第二天赋板[[#This Row],[天赋词条]],词条统合定义列表!$B$2:$B$1000,0)),0)</f>
        <v>0</v>
      </c>
      <c r="AT41" s="25" t="str">
        <f t="shared" si="5"/>
        <v>1230</v>
      </c>
      <c r="AU41" s="25" t="str">
        <f t="shared" si="13"/>
        <v/>
      </c>
      <c r="AV41" s="25" t="str">
        <f t="shared" si="6"/>
        <v/>
      </c>
      <c r="AW41" s="25" t="str">
        <f t="shared" si="14"/>
        <v/>
      </c>
      <c r="AX41" s="3">
        <f>IFERROR(INDEX(词条统合定义列表!$E$2:$E$1000,MATCH(第三天赋板[[#This Row],[天赋词条]],词条统合定义列表!$B$2:$B$1000,0)),0)</f>
        <v>0</v>
      </c>
      <c r="BC41" s="3">
        <f>IFERROR(INDEX(词条统合定义列表!$E$2:$E$1000,MATCH(神格石板[[#This Row],[天赋词条]],词条统合定义列表!$B$2:$B$1000,0)),0)</f>
        <v>0</v>
      </c>
    </row>
    <row r="42" spans="1:55">
      <c r="A42" s="1" t="str">
        <f t="array" ref="A42">IFERROR(INDEX(天赋词条列表!$A$2:$A$1504, SMALL(IF(COUNTIF(AL$3:AL$47, 天赋词条列表!$A$2:$A$1504), ROW(天赋词条列表!$A$2:$A$1504)-ROW(天赋词条列表!$A$2)+1), ROW()-2)), "")</f>
        <v/>
      </c>
      <c r="B42" s="1" t="str">
        <f t="shared" si="15"/>
        <v/>
      </c>
      <c r="C42" s="27" t="str">
        <f t="array" ref="C42">IFERROR(INDEX(天赋词条列表!$D$2:$D$1504, SMALL(IF(COUNTIF(AL$3:AL$47, 天赋词条列表!$A$2:$A$1504), ROW(天赋词条列表!$A$2:$A$1504)-ROW(天赋词条列表!$A$2)+1), ROW()-2)), "")</f>
        <v/>
      </c>
      <c r="D42" s="32" t="str">
        <f t="array" ref="D42">IFERROR(
         (AN42=0)*INDEX(天赋词条列表!$E$2:$E$1504, SMALL(IF(COUNTIF(AL$3:AL$47, 天赋词条列表!$A$2:$A$1504), ROW(天赋词条列表!$A$2:$A$1504)-ROW(天赋词条列表!$A$2)+1), ROW()-2))*B42+
         (AN42=1)*((1+INDEX(天赋词条列表!$E$2:$E$1504, SMALL(IF(COUNTIF(AL$3:AL$47, 天赋词条列表!$A$2:$A$1504), ROW(天赋词条列表!$A$2:$A$1504)-ROW(天赋词条列表!$A$2)+1), ROW()-2)))^B42-1),
          "")</f>
        <v/>
      </c>
      <c r="E42" s="27"/>
      <c r="F42" s="3"/>
      <c r="G42" s="1" t="str">
        <f t="array" ref="G42">IFERROR(INDEX(天赋词条列表!$A$2:$A$1504, SMALL(IF(COUNTIF(AQ$3:AQ$47, 天赋词条列表!$A$2:$A$1504), ROW(天赋词条列表!$A$2:$A$1504)-ROW(天赋词条列表!$A$2)+1), ROW()-2)), "")</f>
        <v/>
      </c>
      <c r="H42" s="1" t="str">
        <f t="shared" si="7"/>
        <v/>
      </c>
      <c r="I42" s="27" t="str">
        <f t="array" ref="I42">IFERROR(INDEX(天赋词条列表!$D$2:$D$1504, SMALL(IF(COUNTIF(AQ$3:AQ$47, 天赋词条列表!$A$2:$A$1504), ROW(天赋词条列表!$A$2:$A$1504)-ROW(天赋词条列表!$A$2)+1), ROW()-2)), "")</f>
        <v/>
      </c>
      <c r="J42" s="32" t="str">
        <f t="array" ref="J42">IFERROR(
        (AS42=0)*INDEX(天赋词条列表!$E$2:$E$1504, SMALL(IF(COUNTIF(AQ$3:AQ$47, 天赋词条列表!$A$2:$A$1504), ROW(天赋词条列表!$A$2:$A$1504)-ROW(天赋词条列表!$A$2)+1), ROW()-2))*H42+
        (AS42=1)*((1+INDEX(天赋词条列表!$E$2:$E$1504, SMALL(IF(COUNTIF(AQ$3:AQ$47, 天赋词条列表!$A$2:$A$1504), ROW(天赋词条列表!$A$2:$A$1504)-ROW(天赋词条列表!$A$2)+1), ROW()-2)))^H42-1),
          "")</f>
        <v/>
      </c>
      <c r="L42" s="1" t="str">
        <f t="array" ref="L42">IFERROR(INDEX(天赋词条列表!$A$2:$A$1504, SMALL(IF(COUNTIF(AV$3:AV$47, 天赋词条列表!$A$2:$A$1504), ROW(天赋词条列表!$A$2:$A$1504)-ROW(天赋词条列表!$A$2)+1), ROW()-2)), "")</f>
        <v/>
      </c>
      <c r="M42" s="1" t="str">
        <f t="shared" si="8"/>
        <v/>
      </c>
      <c r="N42" s="27" t="str">
        <f t="array" ref="N42">IFERROR(INDEX(天赋词条列表!$D$2:$D$1504, SMALL(IF(COUNTIF(AV$3:AV$47, 天赋词条列表!$A$2:$A$1504), ROW(天赋词条列表!$A$2:$A$1504)-ROW(天赋词条列表!$A$2)+1), ROW()-2)), "")</f>
        <v/>
      </c>
      <c r="O42" s="223" t="str">
        <f t="array" ref="O42">IFERROR(
         (AX42=0)*INDEX(天赋词条列表!$E$2:$E$1504, SMALL(IF(COUNTIF(AV$3:AV$47, 天赋词条列表!$A$2:$A$1504), ROW(天赋词条列表!$A$2:$A$1504)-ROW(天赋词条列表!$A$2)+1), ROW()-2))*M42+
         (AX42=1)*((1+INDEX(天赋词条列表!$E$2:$E$1504, SMALL(IF(COUNTIF(AV$3:AV$47, 天赋词条列表!$A$2:$A$1504), ROW(天赋词条列表!$A$2:$A$1504)-ROW(天赋词条列表!$A$2)+1), ROW()-2)))^M42-1),
        "")</f>
        <v/>
      </c>
      <c r="Q42" s="221" t="str">
        <f t="array" ref="Q42">IFERROR(INDEX(天赋词条列表!$A$2:$A$1504, SMALL(IF(COUNTIF('追忆，石板，魂烛'!L$2:L$71, 天赋词条列表!$A$2:$A$1504), ROW(天赋词条列表!$A$2:$A$1504)-ROW(天赋词条列表!$A$2)+1), ROW()-2)), "")</f>
        <v/>
      </c>
      <c r="R42" s="27" t="str">
        <f>IF(Q42&lt;&gt;"",COUNTIF('追忆，石板，魂烛'!$L$2:$L$71,Q42),"")</f>
        <v/>
      </c>
      <c r="S42" s="27" t="str">
        <f t="array" ref="S42">IFERROR(INDEX(天赋词条列表!$D$2:$D$1504, SMALL(IF(COUNTIF('追忆，石板，魂烛'!$L$2:$L$71, 天赋词条列表!$A$2:$A$1504), ROW(天赋词条列表!$A$2:$A$1504)-ROW(天赋词条列表!$A$2)+1), ROW()-2)), "")</f>
        <v/>
      </c>
      <c r="T42" s="206" t="str">
        <f t="array" ref="T42">IFERROR(
        (BC42=0)*INDEX(天赋词条列表!$E$2:$E$1504, SMALL(IF(COUNTIF('追忆，石板，魂烛'!$L$2:$L$71, 天赋词条列表!$A$2:$A$1504), ROW(天赋词条列表!$A$2:$A$1504)-ROW(天赋词条列表!$A$2)+1), ROW()-2))*R42+
        (BC42=1)*((1+INDEX(天赋词条列表!$E$2:$E$1504, SMALL(IF(COUNTIF('追忆，石板，魂烛'!$L$2:$L$71, 天赋词条列表!$A$2:$A$1504), ROW(天赋词条列表!$A$2:$A$1504)-ROW(天赋词条列表!$A$2)+1), ROW()-2)))^R42-1),
          "")</f>
        <v/>
      </c>
      <c r="AJ42" s="25" t="str">
        <f t="shared" si="1"/>
        <v>6260</v>
      </c>
      <c r="AK42" s="25" t="str">
        <f t="shared" si="9"/>
        <v/>
      </c>
      <c r="AL42" s="25" t="str">
        <f t="shared" si="2"/>
        <v/>
      </c>
      <c r="AM42" s="25" t="str">
        <f t="shared" si="10"/>
        <v/>
      </c>
      <c r="AN42" s="3">
        <f>IFERROR(INDEX(词条统合定义列表!$E$2:$E$1000,MATCH(第一天赋板[[#This Row],[天赋词条]],词条统合定义列表!$B$2:$B$1000,0)),0)</f>
        <v>0</v>
      </c>
      <c r="AO42" s="25" t="str">
        <f t="shared" si="3"/>
        <v>7000</v>
      </c>
      <c r="AP42" s="25" t="str">
        <f t="shared" si="11"/>
        <v/>
      </c>
      <c r="AQ42" s="25" t="str">
        <f t="shared" si="4"/>
        <v/>
      </c>
      <c r="AR42" s="25" t="str">
        <f t="shared" si="12"/>
        <v/>
      </c>
      <c r="AS42" s="3">
        <f>IFERROR(INDEX(词条统合定义列表!$E$2:$E$1000,MATCH(第二天赋板[[#This Row],[天赋词条]],词条统合定义列表!$B$2:$B$1000,0)),0)</f>
        <v>0</v>
      </c>
      <c r="AT42" s="25" t="str">
        <f t="shared" si="5"/>
        <v>1280</v>
      </c>
      <c r="AU42" s="25" t="str">
        <f t="shared" si="13"/>
        <v/>
      </c>
      <c r="AV42" s="25" t="str">
        <f t="shared" si="6"/>
        <v/>
      </c>
      <c r="AW42" s="25" t="str">
        <f t="shared" si="14"/>
        <v/>
      </c>
      <c r="AX42" s="3">
        <f>IFERROR(INDEX(词条统合定义列表!$E$2:$E$1000,MATCH(第三天赋板[[#This Row],[天赋词条]],词条统合定义列表!$B$2:$B$1000,0)),0)</f>
        <v>0</v>
      </c>
      <c r="BC42" s="3">
        <f>IFERROR(INDEX(词条统合定义列表!$E$2:$E$1000,MATCH(神格石板[[#This Row],[天赋词条]],词条统合定义列表!$B$2:$B$1000,0)),0)</f>
        <v>0</v>
      </c>
    </row>
    <row r="43" spans="1:55">
      <c r="A43" s="1" t="str">
        <f t="array" ref="A43">IFERROR(INDEX(天赋词条列表!$A$2:$A$1504, SMALL(IF(COUNTIF(AL$3:AL$47, 天赋词条列表!$A$2:$A$1504), ROW(天赋词条列表!$A$2:$A$1504)-ROW(天赋词条列表!$A$2)+1), ROW()-2)), "")</f>
        <v/>
      </c>
      <c r="B43" s="1" t="str">
        <f t="shared" si="15"/>
        <v/>
      </c>
      <c r="C43" s="27" t="str">
        <f t="array" ref="C43">IFERROR(INDEX(天赋词条列表!$D$2:$D$1504, SMALL(IF(COUNTIF(AL$3:AL$47, 天赋词条列表!$A$2:$A$1504), ROW(天赋词条列表!$A$2:$A$1504)-ROW(天赋词条列表!$A$2)+1), ROW()-2)), "")</f>
        <v/>
      </c>
      <c r="D43" s="32" t="str">
        <f t="array" ref="D43">IFERROR(
         (AN43=0)*INDEX(天赋词条列表!$E$2:$E$1504, SMALL(IF(COUNTIF(AL$3:AL$47, 天赋词条列表!$A$2:$A$1504), ROW(天赋词条列表!$A$2:$A$1504)-ROW(天赋词条列表!$A$2)+1), ROW()-2))*B43+
         (AN43=1)*((1+INDEX(天赋词条列表!$E$2:$E$1504, SMALL(IF(COUNTIF(AL$3:AL$47, 天赋词条列表!$A$2:$A$1504), ROW(天赋词条列表!$A$2:$A$1504)-ROW(天赋词条列表!$A$2)+1), ROW()-2)))^B43-1),
          "")</f>
        <v/>
      </c>
      <c r="E43" s="27"/>
      <c r="F43" s="3"/>
      <c r="G43" s="1" t="str">
        <f t="array" ref="G43">IFERROR(INDEX(天赋词条列表!$A$2:$A$1504, SMALL(IF(COUNTIF(AQ$3:AQ$47, 天赋词条列表!$A$2:$A$1504), ROW(天赋词条列表!$A$2:$A$1504)-ROW(天赋词条列表!$A$2)+1), ROW()-2)), "")</f>
        <v/>
      </c>
      <c r="H43" s="1" t="str">
        <f t="shared" si="7"/>
        <v/>
      </c>
      <c r="I43" s="27" t="str">
        <f t="array" ref="I43">IFERROR(INDEX(天赋词条列表!$D$2:$D$1504, SMALL(IF(COUNTIF(AQ$3:AQ$47, 天赋词条列表!$A$2:$A$1504), ROW(天赋词条列表!$A$2:$A$1504)-ROW(天赋词条列表!$A$2)+1), ROW()-2)), "")</f>
        <v/>
      </c>
      <c r="J43" s="32" t="str">
        <f t="array" ref="J43">IFERROR(
        (AS43=0)*INDEX(天赋词条列表!$E$2:$E$1504, SMALL(IF(COUNTIF(AQ$3:AQ$47, 天赋词条列表!$A$2:$A$1504), ROW(天赋词条列表!$A$2:$A$1504)-ROW(天赋词条列表!$A$2)+1), ROW()-2))*H43+
        (AS43=1)*((1+INDEX(天赋词条列表!$E$2:$E$1504, SMALL(IF(COUNTIF(AQ$3:AQ$47, 天赋词条列表!$A$2:$A$1504), ROW(天赋词条列表!$A$2:$A$1504)-ROW(天赋词条列表!$A$2)+1), ROW()-2)))^H43-1),
          "")</f>
        <v/>
      </c>
      <c r="L43" s="1" t="str">
        <f t="array" ref="L43">IFERROR(INDEX(天赋词条列表!$A$2:$A$1504, SMALL(IF(COUNTIF(AV$3:AV$47, 天赋词条列表!$A$2:$A$1504), ROW(天赋词条列表!$A$2:$A$1504)-ROW(天赋词条列表!$A$2)+1), ROW()-2)), "")</f>
        <v/>
      </c>
      <c r="M43" s="1" t="str">
        <f t="shared" si="8"/>
        <v/>
      </c>
      <c r="N43" s="27" t="str">
        <f t="array" ref="N43">IFERROR(INDEX(天赋词条列表!$D$2:$D$1504, SMALL(IF(COUNTIF(AV$3:AV$47, 天赋词条列表!$A$2:$A$1504), ROW(天赋词条列表!$A$2:$A$1504)-ROW(天赋词条列表!$A$2)+1), ROW()-2)), "")</f>
        <v/>
      </c>
      <c r="O43" s="223" t="str">
        <f t="array" ref="O43">IFERROR(
         (AX43=0)*INDEX(天赋词条列表!$E$2:$E$1504, SMALL(IF(COUNTIF(AV$3:AV$47, 天赋词条列表!$A$2:$A$1504), ROW(天赋词条列表!$A$2:$A$1504)-ROW(天赋词条列表!$A$2)+1), ROW()-2))*M43+
         (AX43=1)*((1+INDEX(天赋词条列表!$E$2:$E$1504, SMALL(IF(COUNTIF(AV$3:AV$47, 天赋词条列表!$A$2:$A$1504), ROW(天赋词条列表!$A$2:$A$1504)-ROW(天赋词条列表!$A$2)+1), ROW()-2)))^M43-1),
        "")</f>
        <v/>
      </c>
      <c r="Q43" s="221" t="str">
        <f t="array" ref="Q43">IFERROR(INDEX(天赋词条列表!$A$2:$A$1504, SMALL(IF(COUNTIF('追忆，石板，魂烛'!L$2:L$71, 天赋词条列表!$A$2:$A$1504), ROW(天赋词条列表!$A$2:$A$1504)-ROW(天赋词条列表!$A$2)+1), ROW()-2)), "")</f>
        <v/>
      </c>
      <c r="R43" s="27" t="str">
        <f>IF(Q43&lt;&gt;"",COUNTIF('追忆，石板，魂烛'!$L$2:$L$71,Q43),"")</f>
        <v/>
      </c>
      <c r="S43" s="27" t="str">
        <f t="array" ref="S43">IFERROR(INDEX(天赋词条列表!$D$2:$D$1504, SMALL(IF(COUNTIF('追忆，石板，魂烛'!$L$2:$L$71, 天赋词条列表!$A$2:$A$1504), ROW(天赋词条列表!$A$2:$A$1504)-ROW(天赋词条列表!$A$2)+1), ROW()-2)), "")</f>
        <v/>
      </c>
      <c r="T43" s="206" t="str">
        <f t="array" ref="T43">IFERROR(
        (BC43=0)*INDEX(天赋词条列表!$E$2:$E$1504, SMALL(IF(COUNTIF('追忆，石板，魂烛'!$L$2:$L$71, 天赋词条列表!$A$2:$A$1504), ROW(天赋词条列表!$A$2:$A$1504)-ROW(天赋词条列表!$A$2)+1), ROW()-2))*R43+
        (BC43=1)*((1+INDEX(天赋词条列表!$E$2:$E$1504, SMALL(IF(COUNTIF('追忆，石板，魂烛'!$L$2:$L$71, 天赋词条列表!$A$2:$A$1504), ROW(天赋词条列表!$A$2:$A$1504)-ROW(天赋词条列表!$A$2)+1), ROW()-2)))^R43-1),
          "")</f>
        <v/>
      </c>
      <c r="AJ43" s="25" t="str">
        <f t="shared" si="1"/>
        <v>0000</v>
      </c>
      <c r="AK43" s="25" t="str">
        <f t="shared" si="9"/>
        <v/>
      </c>
      <c r="AL43" s="25" t="str">
        <f t="shared" si="2"/>
        <v/>
      </c>
      <c r="AM43" s="25" t="str">
        <f t="shared" si="10"/>
        <v/>
      </c>
      <c r="AN43" s="3">
        <f>IFERROR(INDEX(词条统合定义列表!$E$2:$E$1000,MATCH(第一天赋板[[#This Row],[天赋词条]],词条统合定义列表!$B$2:$B$1000,0)),0)</f>
        <v>0</v>
      </c>
      <c r="AO43" s="25" t="str">
        <f t="shared" si="3"/>
        <v>7050</v>
      </c>
      <c r="AP43" s="25" t="str">
        <f t="shared" si="11"/>
        <v/>
      </c>
      <c r="AQ43" s="25" t="str">
        <f t="shared" si="4"/>
        <v/>
      </c>
      <c r="AR43" s="25" t="str">
        <f t="shared" si="12"/>
        <v/>
      </c>
      <c r="AS43" s="3">
        <f>IFERROR(INDEX(词条统合定义列表!$E$2:$E$1000,MATCH(第二天赋板[[#This Row],[天赋词条]],词条统合定义列表!$B$2:$B$1000,0)),0)</f>
        <v>0</v>
      </c>
      <c r="AT43" s="25" t="str">
        <f t="shared" si="5"/>
        <v>1330</v>
      </c>
      <c r="AU43" s="25" t="str">
        <f t="shared" si="13"/>
        <v/>
      </c>
      <c r="AV43" s="25" t="str">
        <f t="shared" si="6"/>
        <v/>
      </c>
      <c r="AW43" s="25" t="str">
        <f t="shared" si="14"/>
        <v/>
      </c>
      <c r="AX43" s="3">
        <f>IFERROR(INDEX(词条统合定义列表!$E$2:$E$1000,MATCH(第三天赋板[[#This Row],[天赋词条]],词条统合定义列表!$B$2:$B$1000,0)),0)</f>
        <v>0</v>
      </c>
      <c r="BC43" s="3">
        <f>IFERROR(INDEX(词条统合定义列表!$E$2:$E$1000,MATCH(神格石板[[#This Row],[天赋词条]],词条统合定义列表!$B$2:$B$1000,0)),0)</f>
        <v>0</v>
      </c>
    </row>
    <row r="44" spans="1:55">
      <c r="A44" s="1" t="str">
        <f t="array" ref="A44">IFERROR(INDEX(天赋词条列表!$A$2:$A$1504, SMALL(IF(COUNTIF(AL$3:AL$47, 天赋词条列表!$A$2:$A$1504), ROW(天赋词条列表!$A$2:$A$1504)-ROW(天赋词条列表!$A$2)+1), ROW()-2)), "")</f>
        <v/>
      </c>
      <c r="B44" s="1" t="str">
        <f t="shared" si="15"/>
        <v/>
      </c>
      <c r="C44" s="27" t="str">
        <f t="array" ref="C44">IFERROR(INDEX(天赋词条列表!$D$2:$D$1504, SMALL(IF(COUNTIF(AL$3:AL$47, 天赋词条列表!$A$2:$A$1504), ROW(天赋词条列表!$A$2:$A$1504)-ROW(天赋词条列表!$A$2)+1), ROW()-2)), "")</f>
        <v/>
      </c>
      <c r="D44" s="32" t="str">
        <f t="array" ref="D44">IFERROR(
         (AN44=0)*INDEX(天赋词条列表!$E$2:$E$1504, SMALL(IF(COUNTIF(AL$3:AL$47, 天赋词条列表!$A$2:$A$1504), ROW(天赋词条列表!$A$2:$A$1504)-ROW(天赋词条列表!$A$2)+1), ROW()-2))*B44+
         (AN44=1)*((1+INDEX(天赋词条列表!$E$2:$E$1504, SMALL(IF(COUNTIF(AL$3:AL$47, 天赋词条列表!$A$2:$A$1504), ROW(天赋词条列表!$A$2:$A$1504)-ROW(天赋词条列表!$A$2)+1), ROW()-2)))^B44-1),
          "")</f>
        <v/>
      </c>
      <c r="E44" s="27"/>
      <c r="F44" s="3"/>
      <c r="G44" s="1" t="str">
        <f t="array" ref="G44">IFERROR(INDEX(天赋词条列表!$A$2:$A$1504, SMALL(IF(COUNTIF(AQ$3:AQ$47, 天赋词条列表!$A$2:$A$1504), ROW(天赋词条列表!$A$2:$A$1504)-ROW(天赋词条列表!$A$2)+1), ROW()-2)), "")</f>
        <v/>
      </c>
      <c r="H44" s="1" t="str">
        <f t="shared" si="7"/>
        <v/>
      </c>
      <c r="I44" s="27" t="str">
        <f t="array" ref="I44">IFERROR(INDEX(天赋词条列表!$D$2:$D$1504, SMALL(IF(COUNTIF(AQ$3:AQ$47, 天赋词条列表!$A$2:$A$1504), ROW(天赋词条列表!$A$2:$A$1504)-ROW(天赋词条列表!$A$2)+1), ROW()-2)), "")</f>
        <v/>
      </c>
      <c r="J44" s="32" t="str">
        <f t="array" ref="J44">IFERROR(
        (AS44=0)*INDEX(天赋词条列表!$E$2:$E$1504, SMALL(IF(COUNTIF(AQ$3:AQ$47, 天赋词条列表!$A$2:$A$1504), ROW(天赋词条列表!$A$2:$A$1504)-ROW(天赋词条列表!$A$2)+1), ROW()-2))*H44+
        (AS44=1)*((1+INDEX(天赋词条列表!$E$2:$E$1504, SMALL(IF(COUNTIF(AQ$3:AQ$47, 天赋词条列表!$A$2:$A$1504), ROW(天赋词条列表!$A$2:$A$1504)-ROW(天赋词条列表!$A$2)+1), ROW()-2)))^H44-1),
          "")</f>
        <v/>
      </c>
      <c r="L44" s="1" t="str">
        <f t="array" ref="L44">IFERROR(INDEX(天赋词条列表!$A$2:$A$1504, SMALL(IF(COUNTIF(AV$3:AV$47, 天赋词条列表!$A$2:$A$1504), ROW(天赋词条列表!$A$2:$A$1504)-ROW(天赋词条列表!$A$2)+1), ROW()-2)), "")</f>
        <v/>
      </c>
      <c r="M44" s="1" t="str">
        <f t="shared" si="8"/>
        <v/>
      </c>
      <c r="N44" s="27" t="str">
        <f t="array" ref="N44">IFERROR(INDEX(天赋词条列表!$D$2:$D$1504, SMALL(IF(COUNTIF(AV$3:AV$47, 天赋词条列表!$A$2:$A$1504), ROW(天赋词条列表!$A$2:$A$1504)-ROW(天赋词条列表!$A$2)+1), ROW()-2)), "")</f>
        <v/>
      </c>
      <c r="O44" s="223" t="str">
        <f t="array" ref="O44">IFERROR(
         (AX44=0)*INDEX(天赋词条列表!$E$2:$E$1504, SMALL(IF(COUNTIF(AV$3:AV$47, 天赋词条列表!$A$2:$A$1504), ROW(天赋词条列表!$A$2:$A$1504)-ROW(天赋词条列表!$A$2)+1), ROW()-2))*M44+
         (AX44=1)*((1+INDEX(天赋词条列表!$E$2:$E$1504, SMALL(IF(COUNTIF(AV$3:AV$47, 天赋词条列表!$A$2:$A$1504), ROW(天赋词条列表!$A$2:$A$1504)-ROW(天赋词条列表!$A$2)+1), ROW()-2)))^M44-1),
        "")</f>
        <v/>
      </c>
      <c r="Q44" s="221" t="str">
        <f t="array" ref="Q44">IFERROR(INDEX(天赋词条列表!$A$2:$A$1504, SMALL(IF(COUNTIF('追忆，石板，魂烛'!L$2:L$71, 天赋词条列表!$A$2:$A$1504), ROW(天赋词条列表!$A$2:$A$1504)-ROW(天赋词条列表!$A$2)+1), ROW()-2)), "")</f>
        <v/>
      </c>
      <c r="R44" s="27" t="str">
        <f>IF(Q44&lt;&gt;"",COUNTIF('追忆，石板，魂烛'!$L$2:$L$71,Q44),"")</f>
        <v/>
      </c>
      <c r="S44" s="27" t="str">
        <f t="array" ref="S44">IFERROR(INDEX(天赋词条列表!$D$2:$D$1504, SMALL(IF(COUNTIF('追忆，石板，魂烛'!$L$2:$L$71, 天赋词条列表!$A$2:$A$1504), ROW(天赋词条列表!$A$2:$A$1504)-ROW(天赋词条列表!$A$2)+1), ROW()-2)), "")</f>
        <v/>
      </c>
      <c r="T44" s="206" t="str">
        <f t="array" ref="T44">IFERROR(
        (BC44=0)*INDEX(天赋词条列表!$E$2:$E$1504, SMALL(IF(COUNTIF('追忆，石板，魂烛'!$L$2:$L$71, 天赋词条列表!$A$2:$A$1504), ROW(天赋词条列表!$A$2:$A$1504)-ROW(天赋词条列表!$A$2)+1), ROW()-2))*R44+
        (BC44=1)*((1+INDEX(天赋词条列表!$E$2:$E$1504, SMALL(IF(COUNTIF('追忆，石板，魂烛'!$L$2:$L$71, 天赋词条列表!$A$2:$A$1504), ROW(天赋词条列表!$A$2:$A$1504)-ROW(天赋词条列表!$A$2)+1), ROW()-2)))^R44-1),
          "")</f>
        <v/>
      </c>
      <c r="AJ44" s="25" t="str">
        <f t="shared" si="1"/>
        <v>6350</v>
      </c>
      <c r="AK44" s="25" t="str">
        <f t="shared" si="9"/>
        <v/>
      </c>
      <c r="AL44" s="25" t="str">
        <f t="shared" si="2"/>
        <v/>
      </c>
      <c r="AM44" s="25" t="str">
        <f t="shared" si="10"/>
        <v/>
      </c>
      <c r="AN44" s="3">
        <f>IFERROR(INDEX(词条统合定义列表!$E$2:$E$1000,MATCH(第一天赋板[[#This Row],[天赋词条]],词条统合定义列表!$B$2:$B$1000,0)),0)</f>
        <v>0</v>
      </c>
      <c r="AO44" s="25" t="str">
        <f t="shared" si="3"/>
        <v>7100</v>
      </c>
      <c r="AP44" s="25" t="str">
        <f t="shared" si="11"/>
        <v/>
      </c>
      <c r="AQ44" s="25" t="str">
        <f t="shared" si="4"/>
        <v/>
      </c>
      <c r="AR44" s="25" t="str">
        <f t="shared" si="12"/>
        <v/>
      </c>
      <c r="AS44" s="3">
        <f>IFERROR(INDEX(词条统合定义列表!$E$2:$E$1000,MATCH(第二天赋板[[#This Row],[天赋词条]],词条统合定义列表!$B$2:$B$1000,0)),0)</f>
        <v>0</v>
      </c>
      <c r="AT44" s="25" t="str">
        <f t="shared" si="5"/>
        <v>1380</v>
      </c>
      <c r="AU44" s="25" t="str">
        <f t="shared" si="13"/>
        <v/>
      </c>
      <c r="AV44" s="25" t="str">
        <f t="shared" si="6"/>
        <v/>
      </c>
      <c r="AW44" s="25" t="str">
        <f t="shared" si="14"/>
        <v/>
      </c>
      <c r="AX44" s="3">
        <f>IFERROR(INDEX(词条统合定义列表!$E$2:$E$1000,MATCH(第三天赋板[[#This Row],[天赋词条]],词条统合定义列表!$B$2:$B$1000,0)),0)</f>
        <v>0</v>
      </c>
      <c r="BC44" s="3">
        <f>IFERROR(INDEX(词条统合定义列表!$E$2:$E$1000,MATCH(神格石板[[#This Row],[天赋词条]],词条统合定义列表!$B$2:$B$1000,0)),0)</f>
        <v>0</v>
      </c>
    </row>
    <row r="45" spans="1:55">
      <c r="A45" s="1" t="str">
        <f t="array" ref="A45">IFERROR(INDEX(天赋词条列表!$A$2:$A$1504, SMALL(IF(COUNTIF(AL$3:AL$47, 天赋词条列表!$A$2:$A$1504), ROW(天赋词条列表!$A$2:$A$1504)-ROW(天赋词条列表!$A$2)+1), ROW()-2)), "")</f>
        <v/>
      </c>
      <c r="B45" s="1" t="str">
        <f t="shared" si="15"/>
        <v/>
      </c>
      <c r="C45" s="27" t="str">
        <f t="array" ref="C45">IFERROR(INDEX(天赋词条列表!$D$2:$D$1504, SMALL(IF(COUNTIF(AL$3:AL$47, 天赋词条列表!$A$2:$A$1504), ROW(天赋词条列表!$A$2:$A$1504)-ROW(天赋词条列表!$A$2)+1), ROW()-2)), "")</f>
        <v/>
      </c>
      <c r="D45" s="32" t="str">
        <f t="array" ref="D45">IFERROR(
         (AN45=0)*INDEX(天赋词条列表!$E$2:$E$1504, SMALL(IF(COUNTIF(AL$3:AL$47, 天赋词条列表!$A$2:$A$1504), ROW(天赋词条列表!$A$2:$A$1504)-ROW(天赋词条列表!$A$2)+1), ROW()-2))*B45+
         (AN45=1)*((1+INDEX(天赋词条列表!$E$2:$E$1504, SMALL(IF(COUNTIF(AL$3:AL$47, 天赋词条列表!$A$2:$A$1504), ROW(天赋词条列表!$A$2:$A$1504)-ROW(天赋词条列表!$A$2)+1), ROW()-2)))^B45-1),
          "")</f>
        <v/>
      </c>
      <c r="E45" s="27"/>
      <c r="F45" s="3"/>
      <c r="G45" s="1" t="str">
        <f t="array" ref="G45">IFERROR(INDEX(天赋词条列表!$A$2:$A$1504, SMALL(IF(COUNTIF(AQ$3:AQ$47, 天赋词条列表!$A$2:$A$1504), ROW(天赋词条列表!$A$2:$A$1504)-ROW(天赋词条列表!$A$2)+1), ROW()-2)), "")</f>
        <v/>
      </c>
      <c r="H45" s="1" t="str">
        <f t="shared" si="7"/>
        <v/>
      </c>
      <c r="I45" s="27" t="str">
        <f t="array" ref="I45">IFERROR(INDEX(天赋词条列表!$D$2:$D$1504, SMALL(IF(COUNTIF(AQ$3:AQ$47, 天赋词条列表!$A$2:$A$1504), ROW(天赋词条列表!$A$2:$A$1504)-ROW(天赋词条列表!$A$2)+1), ROW()-2)), "")</f>
        <v/>
      </c>
      <c r="J45" s="32" t="str">
        <f t="array" ref="J45">IFERROR(
        (AS45=0)*INDEX(天赋词条列表!$E$2:$E$1504, SMALL(IF(COUNTIF(AQ$3:AQ$47, 天赋词条列表!$A$2:$A$1504), ROW(天赋词条列表!$A$2:$A$1504)-ROW(天赋词条列表!$A$2)+1), ROW()-2))*H45+
        (AS45=1)*((1+INDEX(天赋词条列表!$E$2:$E$1504, SMALL(IF(COUNTIF(AQ$3:AQ$47, 天赋词条列表!$A$2:$A$1504), ROW(天赋词条列表!$A$2:$A$1504)-ROW(天赋词条列表!$A$2)+1), ROW()-2)))^H45-1),
          "")</f>
        <v/>
      </c>
      <c r="L45" s="1" t="str">
        <f t="array" ref="L45">IFERROR(INDEX(天赋词条列表!$A$2:$A$1504, SMALL(IF(COUNTIF(AV$3:AV$47, 天赋词条列表!$A$2:$A$1504), ROW(天赋词条列表!$A$2:$A$1504)-ROW(天赋词条列表!$A$2)+1), ROW()-2)), "")</f>
        <v/>
      </c>
      <c r="M45" s="1" t="str">
        <f t="shared" si="8"/>
        <v/>
      </c>
      <c r="N45" s="27" t="str">
        <f t="array" ref="N45">IFERROR(INDEX(天赋词条列表!$D$2:$D$1504, SMALL(IF(COUNTIF(AV$3:AV$47, 天赋词条列表!$A$2:$A$1504), ROW(天赋词条列表!$A$2:$A$1504)-ROW(天赋词条列表!$A$2)+1), ROW()-2)), "")</f>
        <v/>
      </c>
      <c r="O45" s="223" t="str">
        <f t="array" ref="O45">IFERROR(
         (AX45=0)*INDEX(天赋词条列表!$E$2:$E$1504, SMALL(IF(COUNTIF(AV$3:AV$47, 天赋词条列表!$A$2:$A$1504), ROW(天赋词条列表!$A$2:$A$1504)-ROW(天赋词条列表!$A$2)+1), ROW()-2))*M45+
         (AX45=1)*((1+INDEX(天赋词条列表!$E$2:$E$1504, SMALL(IF(COUNTIF(AV$3:AV$47, 天赋词条列表!$A$2:$A$1504), ROW(天赋词条列表!$A$2:$A$1504)-ROW(天赋词条列表!$A$2)+1), ROW()-2)))^M45-1),
        "")</f>
        <v/>
      </c>
      <c r="Q45" s="221" t="str">
        <f t="array" ref="Q45">IFERROR(INDEX(天赋词条列表!$A$2:$A$1504, SMALL(IF(COUNTIF('追忆，石板，魂烛'!L$2:L$71, 天赋词条列表!$A$2:$A$1504), ROW(天赋词条列表!$A$2:$A$1504)-ROW(天赋词条列表!$A$2)+1), ROW()-2)), "")</f>
        <v/>
      </c>
      <c r="R45" s="27" t="str">
        <f>IF(Q45&lt;&gt;"",COUNTIF('追忆，石板，魂烛'!$L$2:$L$71,Q45),"")</f>
        <v/>
      </c>
      <c r="S45" s="27" t="str">
        <f t="array" ref="S45">IFERROR(INDEX(天赋词条列表!$D$2:$D$1504, SMALL(IF(COUNTIF('追忆，石板，魂烛'!$L$2:$L$71, 天赋词条列表!$A$2:$A$1504), ROW(天赋词条列表!$A$2:$A$1504)-ROW(天赋词条列表!$A$2)+1), ROW()-2)), "")</f>
        <v/>
      </c>
      <c r="T45" s="206" t="str">
        <f t="array" ref="T45">IFERROR(
        (BC45=0)*INDEX(天赋词条列表!$E$2:$E$1504, SMALL(IF(COUNTIF('追忆，石板，魂烛'!$L$2:$L$71, 天赋词条列表!$A$2:$A$1504), ROW(天赋词条列表!$A$2:$A$1504)-ROW(天赋词条列表!$A$2)+1), ROW()-2))*R45+
        (BC45=1)*((1+INDEX(天赋词条列表!$E$2:$E$1504, SMALL(IF(COUNTIF('追忆，石板，魂烛'!$L$2:$L$71, 天赋词条列表!$A$2:$A$1504), ROW(天赋词条列表!$A$2:$A$1504)-ROW(天赋词条列表!$A$2)+1), ROW()-2)))^R45-1),
          "")</f>
        <v/>
      </c>
      <c r="AJ45" s="25" t="str">
        <f t="shared" si="1"/>
        <v>6390</v>
      </c>
      <c r="AK45" s="25" t="str">
        <f t="shared" si="9"/>
        <v/>
      </c>
      <c r="AL45" s="25" t="str">
        <f t="shared" si="2"/>
        <v/>
      </c>
      <c r="AM45" s="25" t="str">
        <f t="shared" si="10"/>
        <v/>
      </c>
      <c r="AN45" s="3">
        <f>IFERROR(INDEX(词条统合定义列表!$E$2:$E$1000,MATCH(第一天赋板[[#This Row],[天赋词条]],词条统合定义列表!$B$2:$B$1000,0)),0)</f>
        <v>0</v>
      </c>
      <c r="AO45" s="25" t="str">
        <f t="shared" si="3"/>
        <v>7140</v>
      </c>
      <c r="AP45" s="25" t="str">
        <f t="shared" si="11"/>
        <v/>
      </c>
      <c r="AQ45" s="25" t="str">
        <f t="shared" si="4"/>
        <v/>
      </c>
      <c r="AR45" s="25" t="str">
        <f t="shared" si="12"/>
        <v/>
      </c>
      <c r="AS45" s="3">
        <f>IFERROR(INDEX(词条统合定义列表!$E$2:$E$1000,MATCH(第二天赋板[[#This Row],[天赋词条]],词条统合定义列表!$B$2:$B$1000,0)),0)</f>
        <v>0</v>
      </c>
      <c r="AT45" s="25" t="str">
        <f t="shared" si="5"/>
        <v>1430</v>
      </c>
      <c r="AU45" s="25" t="str">
        <f t="shared" si="13"/>
        <v/>
      </c>
      <c r="AV45" s="25" t="str">
        <f t="shared" si="6"/>
        <v/>
      </c>
      <c r="AW45" s="25" t="str">
        <f t="shared" si="14"/>
        <v/>
      </c>
      <c r="AX45" s="3">
        <f>IFERROR(INDEX(词条统合定义列表!$E$2:$E$1000,MATCH(第三天赋板[[#This Row],[天赋词条]],词条统合定义列表!$B$2:$B$1000,0)),0)</f>
        <v>0</v>
      </c>
      <c r="BC45" s="3">
        <f>IFERROR(INDEX(词条统合定义列表!$E$2:$E$1000,MATCH(神格石板[[#This Row],[天赋词条]],词条统合定义列表!$B$2:$B$1000,0)),0)</f>
        <v>0</v>
      </c>
    </row>
    <row r="46" spans="1:55">
      <c r="A46" s="1" t="str">
        <f t="array" ref="A46">IFERROR(INDEX(天赋词条列表!$A$2:$A$1504, SMALL(IF(COUNTIF(AL$3:AL$47, 天赋词条列表!$A$2:$A$1504), ROW(天赋词条列表!$A$2:$A$1504)-ROW(天赋词条列表!$A$2)+1), ROW()-2)), "")</f>
        <v/>
      </c>
      <c r="B46" s="1" t="str">
        <f t="shared" si="15"/>
        <v/>
      </c>
      <c r="C46" s="27" t="str">
        <f t="array" ref="C46">IFERROR(INDEX(天赋词条列表!$D$2:$D$1504, SMALL(IF(COUNTIF(AL$3:AL$47, 天赋词条列表!$A$2:$A$1504), ROW(天赋词条列表!$A$2:$A$1504)-ROW(天赋词条列表!$A$2)+1), ROW()-2)), "")</f>
        <v/>
      </c>
      <c r="D46" s="32" t="str">
        <f t="array" ref="D46">IFERROR(
         (AN46=0)*INDEX(天赋词条列表!$E$2:$E$1504, SMALL(IF(COUNTIF(AL$3:AL$47, 天赋词条列表!$A$2:$A$1504), ROW(天赋词条列表!$A$2:$A$1504)-ROW(天赋词条列表!$A$2)+1), ROW()-2))*B46+
         (AN46=1)*((1+INDEX(天赋词条列表!$E$2:$E$1504, SMALL(IF(COUNTIF(AL$3:AL$47, 天赋词条列表!$A$2:$A$1504), ROW(天赋词条列表!$A$2:$A$1504)-ROW(天赋词条列表!$A$2)+1), ROW()-2)))^B46-1),
          "")</f>
        <v/>
      </c>
      <c r="E46" s="27"/>
      <c r="F46" s="3"/>
      <c r="G46" s="1" t="str">
        <f t="array" ref="G46">IFERROR(INDEX(天赋词条列表!$A$2:$A$1504, SMALL(IF(COUNTIF(AQ$3:AQ$47, 天赋词条列表!$A$2:$A$1504), ROW(天赋词条列表!$A$2:$A$1504)-ROW(天赋词条列表!$A$2)+1), ROW()-2)), "")</f>
        <v/>
      </c>
      <c r="H46" s="1" t="str">
        <f t="shared" si="7"/>
        <v/>
      </c>
      <c r="I46" s="27" t="str">
        <f t="array" ref="I46">IFERROR(INDEX(天赋词条列表!$D$2:$D$1504, SMALL(IF(COUNTIF(AQ$3:AQ$47, 天赋词条列表!$A$2:$A$1504), ROW(天赋词条列表!$A$2:$A$1504)-ROW(天赋词条列表!$A$2)+1), ROW()-2)), "")</f>
        <v/>
      </c>
      <c r="J46" s="32" t="str">
        <f t="array" ref="J46">IFERROR(
        (AS46=0)*INDEX(天赋词条列表!$E$2:$E$1504, SMALL(IF(COUNTIF(AQ$3:AQ$47, 天赋词条列表!$A$2:$A$1504), ROW(天赋词条列表!$A$2:$A$1504)-ROW(天赋词条列表!$A$2)+1), ROW()-2))*H46+
        (AS46=1)*((1+INDEX(天赋词条列表!$E$2:$E$1504, SMALL(IF(COUNTIF(AQ$3:AQ$47, 天赋词条列表!$A$2:$A$1504), ROW(天赋词条列表!$A$2:$A$1504)-ROW(天赋词条列表!$A$2)+1), ROW()-2)))^H46-1),
          "")</f>
        <v/>
      </c>
      <c r="L46" s="1" t="str">
        <f t="array" ref="L46">IFERROR(INDEX(天赋词条列表!$A$2:$A$1504, SMALL(IF(COUNTIF(AV$3:AV$47, 天赋词条列表!$A$2:$A$1504), ROW(天赋词条列表!$A$2:$A$1504)-ROW(天赋词条列表!$A$2)+1), ROW()-2)), "")</f>
        <v/>
      </c>
      <c r="M46" s="1" t="str">
        <f t="shared" si="8"/>
        <v/>
      </c>
      <c r="N46" s="27" t="str">
        <f t="array" ref="N46">IFERROR(INDEX(天赋词条列表!$D$2:$D$1504, SMALL(IF(COUNTIF(AV$3:AV$47, 天赋词条列表!$A$2:$A$1504), ROW(天赋词条列表!$A$2:$A$1504)-ROW(天赋词条列表!$A$2)+1), ROW()-2)), "")</f>
        <v/>
      </c>
      <c r="O46" s="223" t="str">
        <f t="array" ref="O46">IFERROR(
         (AX46=0)*INDEX(天赋词条列表!$E$2:$E$1504, SMALL(IF(COUNTIF(AV$3:AV$47, 天赋词条列表!$A$2:$A$1504), ROW(天赋词条列表!$A$2:$A$1504)-ROW(天赋词条列表!$A$2)+1), ROW()-2))*M46+
         (AX46=1)*((1+INDEX(天赋词条列表!$E$2:$E$1504, SMALL(IF(COUNTIF(AV$3:AV$47, 天赋词条列表!$A$2:$A$1504), ROW(天赋词条列表!$A$2:$A$1504)-ROW(天赋词条列表!$A$2)+1), ROW()-2)))^M46-1),
        "")</f>
        <v/>
      </c>
      <c r="Q46" s="221" t="str">
        <f t="array" ref="Q46">IFERROR(INDEX(天赋词条列表!$A$2:$A$1504, SMALL(IF(COUNTIF('追忆，石板，魂烛'!L$2:L$71, 天赋词条列表!$A$2:$A$1504), ROW(天赋词条列表!$A$2:$A$1504)-ROW(天赋词条列表!$A$2)+1), ROW()-2)), "")</f>
        <v/>
      </c>
      <c r="R46" s="27" t="str">
        <f>IF(Q46&lt;&gt;"",COUNTIF('追忆，石板，魂烛'!$L$2:$L$71,Q46),"")</f>
        <v/>
      </c>
      <c r="S46" s="27" t="str">
        <f t="array" ref="S46">IFERROR(INDEX(天赋词条列表!$D$2:$D$1504, SMALL(IF(COUNTIF('追忆，石板，魂烛'!$L$2:$L$71, 天赋词条列表!$A$2:$A$1504), ROW(天赋词条列表!$A$2:$A$1504)-ROW(天赋词条列表!$A$2)+1), ROW()-2)), "")</f>
        <v/>
      </c>
      <c r="T46" s="206" t="str">
        <f t="array" ref="T46">IFERROR(
        (BC46=0)*INDEX(天赋词条列表!$E$2:$E$1504, SMALL(IF(COUNTIF('追忆，石板，魂烛'!$L$2:$L$71, 天赋词条列表!$A$2:$A$1504), ROW(天赋词条列表!$A$2:$A$1504)-ROW(天赋词条列表!$A$2)+1), ROW()-2))*R46+
        (BC46=1)*((1+INDEX(天赋词条列表!$E$2:$E$1504, SMALL(IF(COUNTIF('追忆，石板，魂烛'!$L$2:$L$71, 天赋词条列表!$A$2:$A$1504), ROW(天赋词条列表!$A$2:$A$1504)-ROW(天赋词条列表!$A$2)+1), ROW()-2)))^R46-1),
          "")</f>
        <v/>
      </c>
      <c r="AJ46" s="25" t="str">
        <f t="shared" si="1"/>
        <v>0000</v>
      </c>
      <c r="AK46" s="25" t="str">
        <f t="shared" si="9"/>
        <v/>
      </c>
      <c r="AL46" s="25" t="str">
        <f t="shared" si="2"/>
        <v/>
      </c>
      <c r="AM46" s="25" t="str">
        <f t="shared" si="10"/>
        <v/>
      </c>
      <c r="AN46" s="3">
        <f>IFERROR(INDEX(词条统合定义列表!$E$2:$E$1000,MATCH(第一天赋板[[#This Row],[天赋词条]],词条统合定义列表!$B$2:$B$1000,0)),0)</f>
        <v>0</v>
      </c>
      <c r="AO46" s="25" t="str">
        <f t="shared" si="3"/>
        <v>7190</v>
      </c>
      <c r="AP46" s="25" t="str">
        <f t="shared" si="11"/>
        <v/>
      </c>
      <c r="AQ46" s="25" t="str">
        <f t="shared" si="4"/>
        <v/>
      </c>
      <c r="AR46" s="25" t="str">
        <f t="shared" si="12"/>
        <v/>
      </c>
      <c r="AS46" s="3">
        <f>IFERROR(INDEX(词条统合定义列表!$E$2:$E$1000,MATCH(第二天赋板[[#This Row],[天赋词条]],词条统合定义列表!$B$2:$B$1000,0)),0)</f>
        <v>0</v>
      </c>
      <c r="AT46" s="25" t="str">
        <f t="shared" si="5"/>
        <v>1480</v>
      </c>
      <c r="AU46" s="25" t="str">
        <f t="shared" si="13"/>
        <v/>
      </c>
      <c r="AV46" s="25" t="str">
        <f t="shared" si="6"/>
        <v/>
      </c>
      <c r="AW46" s="25" t="str">
        <f t="shared" si="14"/>
        <v/>
      </c>
      <c r="AX46" s="3">
        <f>IFERROR(INDEX(词条统合定义列表!$E$2:$E$1000,MATCH(第三天赋板[[#This Row],[天赋词条]],词条统合定义列表!$B$2:$B$1000,0)),0)</f>
        <v>0</v>
      </c>
      <c r="BC46" s="3">
        <f>IFERROR(INDEX(词条统合定义列表!$E$2:$E$1000,MATCH(神格石板[[#This Row],[天赋词条]],词条统合定义列表!$B$2:$B$1000,0)),0)</f>
        <v>0</v>
      </c>
    </row>
    <row r="47" spans="1:55" s="27" customFormat="1">
      <c r="A47" s="1" t="str">
        <f t="array" ref="A47">IFERROR(INDEX(天赋词条列表!$A$2:$A$1504, SMALL(IF(COUNTIF(AL$3:AL$47, 天赋词条列表!$A$2:$A$1504), ROW(天赋词条列表!$A$2:$A$1504)-ROW(天赋词条列表!$A$2)+1), ROW()-2)), "")</f>
        <v/>
      </c>
      <c r="B47" s="1" t="str">
        <f t="shared" si="15"/>
        <v/>
      </c>
      <c r="C47" s="27" t="str">
        <f t="array" ref="C47">IFERROR(INDEX(天赋词条列表!$D$2:$D$1504, SMALL(IF(COUNTIF(AL$3:AL$47, 天赋词条列表!$A$2:$A$1504), ROW(天赋词条列表!$A$2:$A$1504)-ROW(天赋词条列表!$A$2)+1), ROW()-2)), "")</f>
        <v/>
      </c>
      <c r="D47" s="32" t="str">
        <f t="array" ref="D47">IFERROR(
         (AN47=0)*INDEX(天赋词条列表!$E$2:$E$1504, SMALL(IF(COUNTIF(AL$3:AL$47, 天赋词条列表!$A$2:$A$1504), ROW(天赋词条列表!$A$2:$A$1504)-ROW(天赋词条列表!$A$2)+1), ROW()-2))*B47+
         (AN47=1)*((1+INDEX(天赋词条列表!$E$2:$E$1504, SMALL(IF(COUNTIF(AL$3:AL$47, 天赋词条列表!$A$2:$A$1504), ROW(天赋词条列表!$A$2:$A$1504)-ROW(天赋词条列表!$A$2)+1), ROW()-2)))^B47-1),
          "")</f>
        <v/>
      </c>
      <c r="G47" s="1" t="str">
        <f t="array" ref="G47">IFERROR(INDEX(天赋词条列表!$A$2:$A$1504, SMALL(IF(COUNTIF(AQ$3:AQ$47, 天赋词条列表!$A$2:$A$1504), ROW(天赋词条列表!$A$2:$A$1504)-ROW(天赋词条列表!$A$2)+1), ROW()-2)), "")</f>
        <v/>
      </c>
      <c r="H47" s="1" t="str">
        <f t="shared" si="7"/>
        <v/>
      </c>
      <c r="I47" s="27" t="str">
        <f t="array" ref="I47">IFERROR(INDEX(天赋词条列表!$D$2:$D$1504, SMALL(IF(COUNTIF(AQ$3:AQ$47, 天赋词条列表!$A$2:$A$1504), ROW(天赋词条列表!$A$2:$A$1504)-ROW(天赋词条列表!$A$2)+1), ROW()-2)), "")</f>
        <v/>
      </c>
      <c r="J47" s="32" t="str">
        <f t="array" ref="J47">IFERROR(
        (AS47=0)*INDEX(天赋词条列表!$E$2:$E$1504, SMALL(IF(COUNTIF(AQ$3:AQ$47, 天赋词条列表!$A$2:$A$1504), ROW(天赋词条列表!$A$2:$A$1504)-ROW(天赋词条列表!$A$2)+1), ROW()-2))*H47+
        (AS47=1)*((1+INDEX(天赋词条列表!$E$2:$E$1504, SMALL(IF(COUNTIF(AQ$3:AQ$47, 天赋词条列表!$A$2:$A$1504), ROW(天赋词条列表!$A$2:$A$1504)-ROW(天赋词条列表!$A$2)+1), ROW()-2)))^H47-1),
          "")</f>
        <v/>
      </c>
      <c r="L47" s="1" t="str">
        <f t="array" ref="L47">IFERROR(INDEX(天赋词条列表!$A$2:$A$1504, SMALL(IF(COUNTIF(AV$3:AV$47, 天赋词条列表!$A$2:$A$1504), ROW(天赋词条列表!$A$2:$A$1504)-ROW(天赋词条列表!$A$2)+1), ROW()-2)), "")</f>
        <v/>
      </c>
      <c r="M47" s="1" t="str">
        <f t="shared" si="8"/>
        <v/>
      </c>
      <c r="N47" s="27" t="str">
        <f t="array" ref="N47">IFERROR(INDEX(天赋词条列表!$D$2:$D$1504, SMALL(IF(COUNTIF(AV$3:AV$47, 天赋词条列表!$A$2:$A$1504), ROW(天赋词条列表!$A$2:$A$1504)-ROW(天赋词条列表!$A$2)+1), ROW()-2)), "")</f>
        <v/>
      </c>
      <c r="O47" s="223" t="str">
        <f t="array" ref="O47">IFERROR(
         (AX47=0)*INDEX(天赋词条列表!$E$2:$E$1504, SMALL(IF(COUNTIF(AV$3:AV$47, 天赋词条列表!$A$2:$A$1504), ROW(天赋词条列表!$A$2:$A$1504)-ROW(天赋词条列表!$A$2)+1), ROW()-2))*M47+
         (AX47=1)*((1+INDEX(天赋词条列表!$E$2:$E$1504, SMALL(IF(COUNTIF(AV$3:AV$47, 天赋词条列表!$A$2:$A$1504), ROW(天赋词条列表!$A$2:$A$1504)-ROW(天赋词条列表!$A$2)+1), ROW()-2)))^M47-1),
        "")</f>
        <v/>
      </c>
      <c r="Q47" s="221" t="str">
        <f t="array" ref="Q47">IFERROR(INDEX(天赋词条列表!$A$2:$A$1504, SMALL(IF(COUNTIF('追忆，石板，魂烛'!L$2:L$71, 天赋词条列表!$A$2:$A$1504), ROW(天赋词条列表!$A$2:$A$1504)-ROW(天赋词条列表!$A$2)+1), ROW()-2)), "")</f>
        <v/>
      </c>
      <c r="R47" s="27" t="str">
        <f>IF(Q47&lt;&gt;"",COUNTIF('追忆，石板，魂烛'!$L$2:$L$71,Q47),"")</f>
        <v/>
      </c>
      <c r="S47" s="27" t="str">
        <f t="array" ref="S47">IFERROR(INDEX(天赋词条列表!$D$2:$D$1504, SMALL(IF(COUNTIF('追忆，石板，魂烛'!$L$2:$L$71, 天赋词条列表!$A$2:$A$1504), ROW(天赋词条列表!$A$2:$A$1504)-ROW(天赋词条列表!$A$2)+1), ROW()-2)), "")</f>
        <v/>
      </c>
      <c r="T47" s="206" t="str">
        <f t="array" ref="T47">IFERROR(
        (BC47=0)*INDEX(天赋词条列表!$E$2:$E$1504, SMALL(IF(COUNTIF('追忆，石板，魂烛'!$L$2:$L$71, 天赋词条列表!$A$2:$A$1504), ROW(天赋词条列表!$A$2:$A$1504)-ROW(天赋词条列表!$A$2)+1), ROW()-2))*R47+
        (BC47=1)*((1+INDEX(天赋词条列表!$E$2:$E$1504, SMALL(IF(COUNTIF('追忆，石板，魂烛'!$L$2:$L$71, 天赋词条列表!$A$2:$A$1504), ROW(天赋词条列表!$A$2:$A$1504)-ROW(天赋词条列表!$A$2)+1), ROW()-2)))^R47-1),
          "")</f>
        <v/>
      </c>
      <c r="AJ47" s="25" t="str">
        <f t="shared" si="1"/>
        <v>0000</v>
      </c>
      <c r="AK47" s="34" t="str">
        <f t="shared" si="9"/>
        <v/>
      </c>
      <c r="AL47" s="34" t="str">
        <f t="shared" si="2"/>
        <v/>
      </c>
      <c r="AM47" s="25" t="str">
        <f t="shared" si="10"/>
        <v/>
      </c>
      <c r="AN47" s="3">
        <f>IFERROR(INDEX(词条统合定义列表!$E$2:$E$1000,MATCH(第一天赋板[[#This Row],[天赋词条]],词条统合定义列表!$B$2:$B$1000,0)),0)</f>
        <v>0</v>
      </c>
      <c r="AO47" s="25" t="str">
        <f t="shared" si="3"/>
        <v>7230</v>
      </c>
      <c r="AP47" s="34" t="str">
        <f t="shared" si="11"/>
        <v/>
      </c>
      <c r="AQ47" s="34" t="str">
        <f t="shared" si="4"/>
        <v/>
      </c>
      <c r="AR47" s="25" t="str">
        <f t="shared" si="12"/>
        <v/>
      </c>
      <c r="AS47" s="3">
        <f>IFERROR(INDEX(词条统合定义列表!$E$2:$E$1000,MATCH(第二天赋板[[#This Row],[天赋词条]],词条统合定义列表!$B$2:$B$1000,0)),0)</f>
        <v>0</v>
      </c>
      <c r="AT47" s="25" t="str">
        <f t="shared" si="5"/>
        <v>1530</v>
      </c>
      <c r="AU47" s="34" t="str">
        <f t="shared" si="13"/>
        <v/>
      </c>
      <c r="AV47" s="34" t="str">
        <f t="shared" si="6"/>
        <v/>
      </c>
      <c r="AW47" s="25" t="str">
        <f t="shared" si="14"/>
        <v/>
      </c>
      <c r="AX47" s="3">
        <f>IFERROR(INDEX(词条统合定义列表!$E$2:$E$1000,MATCH(第三天赋板[[#This Row],[天赋词条]],词条统合定义列表!$B$2:$B$1000,0)),0)</f>
        <v>0</v>
      </c>
      <c r="BC47" s="3">
        <f>IFERROR(INDEX(词条统合定义列表!$E$2:$E$1000,MATCH(神格石板[[#This Row],[天赋词条]],词条统合定义列表!$B$2:$B$1000,0)),0)</f>
        <v>0</v>
      </c>
    </row>
    <row r="48" spans="1:55" s="27" customFormat="1">
      <c r="A48" s="1" t="str">
        <f t="array" ref="A48">IFERROR(INDEX(天赋词条列表!$A$2:$A$1504, SMALL(IF(COUNTIF(AL$3:AL$47, 天赋词条列表!$A$2:$A$1504), ROW(天赋词条列表!$A$2:$A$1504)-ROW(天赋词条列表!$A$2)+1), ROW()-2)), "")</f>
        <v/>
      </c>
      <c r="B48" s="1" t="str">
        <f t="shared" si="15"/>
        <v/>
      </c>
      <c r="C48" s="27" t="str">
        <f t="array" ref="C48">IFERROR(INDEX(天赋词条列表!$D$2:$D$1504, SMALL(IF(COUNTIF(AL$3:AL$47, 天赋词条列表!$A$2:$A$1504), ROW(天赋词条列表!$A$2:$A$1504)-ROW(天赋词条列表!$A$2)+1), ROW()-2)), "")</f>
        <v/>
      </c>
      <c r="D48" s="32" t="str">
        <f t="array" ref="D48">IFERROR(
         (AN48=0)*INDEX(天赋词条列表!$E$2:$E$1504, SMALL(IF(COUNTIF(AL$3:AL$47, 天赋词条列表!$A$2:$A$1504), ROW(天赋词条列表!$A$2:$A$1504)-ROW(天赋词条列表!$A$2)+1), ROW()-2))*B48+
         (AN48=1)*((1+INDEX(天赋词条列表!$E$2:$E$1504, SMALL(IF(COUNTIF(AL$3:AL$47, 天赋词条列表!$A$2:$A$1504), ROW(天赋词条列表!$A$2:$A$1504)-ROW(天赋词条列表!$A$2)+1), ROW()-2)))^B48-1),
          "")</f>
        <v/>
      </c>
      <c r="G48" s="1" t="str">
        <f t="array" ref="G48">IFERROR(INDEX(天赋词条列表!$A$2:$A$1504, SMALL(IF(COUNTIF(AQ$3:AQ$47, 天赋词条列表!$A$2:$A$1504), ROW(天赋词条列表!$A$2:$A$1504)-ROW(天赋词条列表!$A$2)+1), ROW()-2)), "")</f>
        <v/>
      </c>
      <c r="H48" s="1" t="str">
        <f t="shared" si="7"/>
        <v/>
      </c>
      <c r="I48" s="27" t="str">
        <f t="array" ref="I48">IFERROR(INDEX(天赋词条列表!$D$2:$D$1504, SMALL(IF(COUNTIF(AQ$3:AQ$47, 天赋词条列表!$A$2:$A$1504), ROW(天赋词条列表!$A$2:$A$1504)-ROW(天赋词条列表!$A$2)+1), ROW()-2)), "")</f>
        <v/>
      </c>
      <c r="J48" s="32" t="str">
        <f t="array" ref="J48">IFERROR(
        (AS48=0)*INDEX(天赋词条列表!$E$2:$E$1504, SMALL(IF(COUNTIF(AQ$3:AQ$47, 天赋词条列表!$A$2:$A$1504), ROW(天赋词条列表!$A$2:$A$1504)-ROW(天赋词条列表!$A$2)+1), ROW()-2))*H48+
        (AS48=1)*((1+INDEX(天赋词条列表!$E$2:$E$1504, SMALL(IF(COUNTIF(AQ$3:AQ$47, 天赋词条列表!$A$2:$A$1504), ROW(天赋词条列表!$A$2:$A$1504)-ROW(天赋词条列表!$A$2)+1), ROW()-2)))^H48-1),
          "")</f>
        <v/>
      </c>
      <c r="L48" s="1" t="str">
        <f t="array" ref="L48">IFERROR(INDEX(天赋词条列表!$A$2:$A$1504, SMALL(IF(COUNTIF(AV$3:AV$47, 天赋词条列表!$A$2:$A$1504), ROW(天赋词条列表!$A$2:$A$1504)-ROW(天赋词条列表!$A$2)+1), ROW()-2)), "")</f>
        <v/>
      </c>
      <c r="M48" s="1" t="str">
        <f t="shared" si="8"/>
        <v/>
      </c>
      <c r="N48" s="27" t="str">
        <f t="array" ref="N48">IFERROR(INDEX(天赋词条列表!$D$2:$D$1504, SMALL(IF(COUNTIF(AV$3:AV$47, 天赋词条列表!$A$2:$A$1504), ROW(天赋词条列表!$A$2:$A$1504)-ROW(天赋词条列表!$A$2)+1), ROW()-2)), "")</f>
        <v/>
      </c>
      <c r="O48" s="223" t="str">
        <f t="array" ref="O48">IFERROR(
         (AX48=0)*INDEX(天赋词条列表!$E$2:$E$1504, SMALL(IF(COUNTIF(AV$3:AV$47, 天赋词条列表!$A$2:$A$1504), ROW(天赋词条列表!$A$2:$A$1504)-ROW(天赋词条列表!$A$2)+1), ROW()-2))*M48+
         (AX48=1)*((1+INDEX(天赋词条列表!$E$2:$E$1504, SMALL(IF(COUNTIF(AV$3:AV$47, 天赋词条列表!$A$2:$A$1504), ROW(天赋词条列表!$A$2:$A$1504)-ROW(天赋词条列表!$A$2)+1), ROW()-2)))^M48-1),
        "")</f>
        <v/>
      </c>
      <c r="Q48" s="221" t="str">
        <f t="array" ref="Q48">IFERROR(INDEX(天赋词条列表!$A$2:$A$1504, SMALL(IF(COUNTIF('追忆，石板，魂烛'!L$2:L$71, 天赋词条列表!$A$2:$A$1504), ROW(天赋词条列表!$A$2:$A$1504)-ROW(天赋词条列表!$A$2)+1), ROW()-2)), "")</f>
        <v/>
      </c>
      <c r="R48" s="27" t="str">
        <f>IF(Q48&lt;&gt;"",COUNTIF('追忆，石板，魂烛'!$L$2:$L$71,Q48),"")</f>
        <v/>
      </c>
      <c r="S48" s="27" t="str">
        <f t="array" ref="S48">IFERROR(INDEX(天赋词条列表!$D$2:$D$1504, SMALL(IF(COUNTIF('追忆，石板，魂烛'!$L$2:$L$71, 天赋词条列表!$A$2:$A$1504), ROW(天赋词条列表!$A$2:$A$1504)-ROW(天赋词条列表!$A$2)+1), ROW()-2)), "")</f>
        <v/>
      </c>
      <c r="T48" s="206" t="str">
        <f t="array" ref="T48">IFERROR(
        (BC48=0)*INDEX(天赋词条列表!$E$2:$E$1504, SMALL(IF(COUNTIF('追忆，石板，魂烛'!$L$2:$L$71, 天赋词条列表!$A$2:$A$1504), ROW(天赋词条列表!$A$2:$A$1504)-ROW(天赋词条列表!$A$2)+1), ROW()-2))*R48+
        (BC48=1)*((1+INDEX(天赋词条列表!$E$2:$E$1504, SMALL(IF(COUNTIF('追忆，石板，魂烛'!$L$2:$L$71, 天赋词条列表!$A$2:$A$1504), ROW(天赋词条列表!$A$2:$A$1504)-ROW(天赋词条列表!$A$2)+1), ROW()-2)))^R48-1),
          "")</f>
        <v/>
      </c>
      <c r="AN48" s="3">
        <f>IFERROR(INDEX(词条统合定义列表!$E$2:$E$1000,MATCH(第一天赋板[[#This Row],[天赋词条]],词条统合定义列表!$B$2:$B$1000,0)),0)</f>
        <v>0</v>
      </c>
      <c r="AS48" s="3">
        <f>IFERROR(INDEX(词条统合定义列表!$E$2:$E$1000,MATCH(第二天赋板[[#This Row],[天赋词条]],词条统合定义列表!$B$2:$B$1000,0)),0)</f>
        <v>0</v>
      </c>
      <c r="AX48" s="3">
        <f>IFERROR(INDEX(词条统合定义列表!$E$2:$E$1000,MATCH(第三天赋板[[#This Row],[天赋词条]],词条统合定义列表!$B$2:$B$1000,0)),0)</f>
        <v>0</v>
      </c>
      <c r="BC48" s="3">
        <f>IFERROR(INDEX(词条统合定义列表!$E$2:$E$1000,MATCH(神格石板[[#This Row],[天赋词条]],词条统合定义列表!$B$2:$B$1000,0)),0)</f>
        <v>0</v>
      </c>
    </row>
    <row r="49" spans="1:55">
      <c r="A49" s="1" t="str">
        <f t="array" ref="A49">IFERROR(INDEX(天赋词条列表!$A$2:$A$1504, SMALL(IF(COUNTIF(AL$3:AL$47, 天赋词条列表!$A$2:$A$1504), ROW(天赋词条列表!$A$2:$A$1504)-ROW(天赋词条列表!$A$2)+1), ROW()-2)), "")</f>
        <v/>
      </c>
      <c r="B49" s="1" t="str">
        <f t="shared" si="15"/>
        <v/>
      </c>
      <c r="C49" s="27" t="str">
        <f t="array" ref="C49">IFERROR(INDEX(天赋词条列表!$D$2:$D$1504, SMALL(IF(COUNTIF(AL$3:AL$47, 天赋词条列表!$A$2:$A$1504), ROW(天赋词条列表!$A$2:$A$1504)-ROW(天赋词条列表!$A$2)+1), ROW()-2)), "")</f>
        <v/>
      </c>
      <c r="D49" s="32" t="str">
        <f t="array" ref="D49">IFERROR(
         (AN49=0)*INDEX(天赋词条列表!$E$2:$E$1504, SMALL(IF(COUNTIF(AL$3:AL$47, 天赋词条列表!$A$2:$A$1504), ROW(天赋词条列表!$A$2:$A$1504)-ROW(天赋词条列表!$A$2)+1), ROW()-2))*B49+
         (AN49=1)*((1+INDEX(天赋词条列表!$E$2:$E$1504, SMALL(IF(COUNTIF(AL$3:AL$47, 天赋词条列表!$A$2:$A$1504), ROW(天赋词条列表!$A$2:$A$1504)-ROW(天赋词条列表!$A$2)+1), ROW()-2)))^B49-1),
          "")</f>
        <v/>
      </c>
      <c r="E49" s="27"/>
      <c r="G49" s="1" t="str">
        <f t="array" ref="G49">IFERROR(INDEX(天赋词条列表!$A$2:$A$1504, SMALL(IF(COUNTIF(AQ$3:AQ$47, 天赋词条列表!$A$2:$A$1504), ROW(天赋词条列表!$A$2:$A$1504)-ROW(天赋词条列表!$A$2)+1), ROW()-2)), "")</f>
        <v/>
      </c>
      <c r="H49" s="1" t="str">
        <f t="shared" si="7"/>
        <v/>
      </c>
      <c r="I49" s="27" t="str">
        <f t="array" ref="I49">IFERROR(INDEX(天赋词条列表!$D$2:$D$1504, SMALL(IF(COUNTIF(AQ$3:AQ$47, 天赋词条列表!$A$2:$A$1504), ROW(天赋词条列表!$A$2:$A$1504)-ROW(天赋词条列表!$A$2)+1), ROW()-2)), "")</f>
        <v/>
      </c>
      <c r="J49" s="32" t="str">
        <f t="array" ref="J49">IFERROR(
        (AS49=0)*INDEX(天赋词条列表!$E$2:$E$1504, SMALL(IF(COUNTIF(AQ$3:AQ$47, 天赋词条列表!$A$2:$A$1504), ROW(天赋词条列表!$A$2:$A$1504)-ROW(天赋词条列表!$A$2)+1), ROW()-2))*H49+
        (AS49=1)*((1+INDEX(天赋词条列表!$E$2:$E$1504, SMALL(IF(COUNTIF(AQ$3:AQ$47, 天赋词条列表!$A$2:$A$1504), ROW(天赋词条列表!$A$2:$A$1504)-ROW(天赋词条列表!$A$2)+1), ROW()-2)))^H49-1),
          "")</f>
        <v/>
      </c>
      <c r="L49" s="1" t="str">
        <f t="array" ref="L49">IFERROR(INDEX(天赋词条列表!$A$2:$A$1504, SMALL(IF(COUNTIF(AV$3:AV$47, 天赋词条列表!$A$2:$A$1504), ROW(天赋词条列表!$A$2:$A$1504)-ROW(天赋词条列表!$A$2)+1), ROW()-2)), "")</f>
        <v/>
      </c>
      <c r="M49" s="1" t="str">
        <f t="shared" si="8"/>
        <v/>
      </c>
      <c r="N49" s="27" t="str">
        <f t="array" ref="N49">IFERROR(INDEX(天赋词条列表!$D$2:$D$1504, SMALL(IF(COUNTIF(AV$3:AV$47, 天赋词条列表!$A$2:$A$1504), ROW(天赋词条列表!$A$2:$A$1504)-ROW(天赋词条列表!$A$2)+1), ROW()-2)), "")</f>
        <v/>
      </c>
      <c r="O49" s="223" t="str">
        <f t="array" ref="O49">IFERROR(
         (AX49=0)*INDEX(天赋词条列表!$E$2:$E$1504, SMALL(IF(COUNTIF(AV$3:AV$47, 天赋词条列表!$A$2:$A$1504), ROW(天赋词条列表!$A$2:$A$1504)-ROW(天赋词条列表!$A$2)+1), ROW()-2))*M49+
         (AX49=1)*((1+INDEX(天赋词条列表!$E$2:$E$1504, SMALL(IF(COUNTIF(AV$3:AV$47, 天赋词条列表!$A$2:$A$1504), ROW(天赋词条列表!$A$2:$A$1504)-ROW(天赋词条列表!$A$2)+1), ROW()-2)))^M49-1),
        "")</f>
        <v/>
      </c>
      <c r="Q49" s="221" t="str">
        <f t="array" ref="Q49">IFERROR(INDEX(天赋词条列表!$A$2:$A$1504, SMALL(IF(COUNTIF('追忆，石板，魂烛'!L$2:L$71, 天赋词条列表!$A$2:$A$1504), ROW(天赋词条列表!$A$2:$A$1504)-ROW(天赋词条列表!$A$2)+1), ROW()-2)), "")</f>
        <v/>
      </c>
      <c r="R49" s="27" t="str">
        <f>IF(Q49&lt;&gt;"",COUNTIF('追忆，石板，魂烛'!$L$2:$L$71,Q49),"")</f>
        <v/>
      </c>
      <c r="S49" s="27" t="str">
        <f t="array" ref="S49">IFERROR(INDEX(天赋词条列表!$D$2:$D$1504, SMALL(IF(COUNTIF('追忆，石板，魂烛'!$L$2:$L$71, 天赋词条列表!$A$2:$A$1504), ROW(天赋词条列表!$A$2:$A$1504)-ROW(天赋词条列表!$A$2)+1), ROW()-2)), "")</f>
        <v/>
      </c>
      <c r="T49" s="206" t="str">
        <f t="array" ref="T49">IFERROR(
        (BC49=0)*INDEX(天赋词条列表!$E$2:$E$1504, SMALL(IF(COUNTIF('追忆，石板，魂烛'!$L$2:$L$71, 天赋词条列表!$A$2:$A$1504), ROW(天赋词条列表!$A$2:$A$1504)-ROW(天赋词条列表!$A$2)+1), ROW()-2))*R49+
        (BC49=1)*((1+INDEX(天赋词条列表!$E$2:$E$1504, SMALL(IF(COUNTIF('追忆，石板，魂烛'!$L$2:$L$71, 天赋词条列表!$A$2:$A$1504), ROW(天赋词条列表!$A$2:$A$1504)-ROW(天赋词条列表!$A$2)+1), ROW()-2)))^R49-1),
          "")</f>
        <v/>
      </c>
      <c r="AN49" s="3">
        <f>IFERROR(INDEX(词条统合定义列表!$E$2:$E$1000,MATCH(第一天赋板[[#This Row],[天赋词条]],词条统合定义列表!$B$2:$B$1000,0)),0)</f>
        <v>0</v>
      </c>
      <c r="AS49" s="3">
        <f>IFERROR(INDEX(词条统合定义列表!$E$2:$E$1000,MATCH(第二天赋板[[#This Row],[天赋词条]],词条统合定义列表!$B$2:$B$1000,0)),0)</f>
        <v>0</v>
      </c>
      <c r="AX49" s="3">
        <f>IFERROR(INDEX(词条统合定义列表!$E$2:$E$1000,MATCH(第三天赋板[[#This Row],[天赋词条]],词条统合定义列表!$B$2:$B$1000,0)),0)</f>
        <v>0</v>
      </c>
      <c r="BC49" s="3">
        <f>IFERROR(INDEX(词条统合定义列表!$E$2:$E$1000,MATCH(神格石板[[#This Row],[天赋词条]],词条统合定义列表!$B$2:$B$1000,0)),0)</f>
        <v>0</v>
      </c>
    </row>
    <row r="50" spans="1:55">
      <c r="A50" s="1" t="str">
        <f t="array" ref="A50">IFERROR(INDEX(天赋词条列表!$A$2:$A$1504, SMALL(IF(COUNTIF(AL$3:AL$47, 天赋词条列表!$A$2:$A$1504), ROW(天赋词条列表!$A$2:$A$1504)-ROW(天赋词条列表!$A$2)+1), ROW()-2)), "")</f>
        <v/>
      </c>
      <c r="B50" s="1" t="str">
        <f t="shared" si="15"/>
        <v/>
      </c>
      <c r="C50" s="27" t="str">
        <f t="array" ref="C50">IFERROR(INDEX(天赋词条列表!$D$2:$D$1504, SMALL(IF(COUNTIF(AL$3:AL$47, 天赋词条列表!$A$2:$A$1504), ROW(天赋词条列表!$A$2:$A$1504)-ROW(天赋词条列表!$A$2)+1), ROW()-2)), "")</f>
        <v/>
      </c>
      <c r="D50" s="32" t="str">
        <f t="array" ref="D50">IFERROR(
         (AN50=0)*INDEX(天赋词条列表!$E$2:$E$1504, SMALL(IF(COUNTIF(AL$3:AL$47, 天赋词条列表!$A$2:$A$1504), ROW(天赋词条列表!$A$2:$A$1504)-ROW(天赋词条列表!$A$2)+1), ROW()-2))*B50+
         (AN50=1)*((1+INDEX(天赋词条列表!$E$2:$E$1504, SMALL(IF(COUNTIF(AL$3:AL$47, 天赋词条列表!$A$2:$A$1504), ROW(天赋词条列表!$A$2:$A$1504)-ROW(天赋词条列表!$A$2)+1), ROW()-2)))^B50-1),
          "")</f>
        <v/>
      </c>
      <c r="E50" s="27"/>
      <c r="G50" s="1" t="str">
        <f t="array" ref="G50">IFERROR(INDEX(天赋词条列表!$A$2:$A$1504, SMALL(IF(COUNTIF(AQ$3:AQ$47, 天赋词条列表!$A$2:$A$1504), ROW(天赋词条列表!$A$2:$A$1504)-ROW(天赋词条列表!$A$2)+1), ROW()-2)), "")</f>
        <v/>
      </c>
      <c r="H50" s="1" t="str">
        <f t="shared" si="7"/>
        <v/>
      </c>
      <c r="I50" s="27" t="str">
        <f t="array" ref="I50">IFERROR(INDEX(天赋词条列表!$D$2:$D$1504, SMALL(IF(COUNTIF(AQ$3:AQ$47, 天赋词条列表!$A$2:$A$1504), ROW(天赋词条列表!$A$2:$A$1504)-ROW(天赋词条列表!$A$2)+1), ROW()-2)), "")</f>
        <v/>
      </c>
      <c r="J50" s="32" t="str">
        <f t="array" ref="J50">IFERROR(
        (AS50=0)*INDEX(天赋词条列表!$E$2:$E$1504, SMALL(IF(COUNTIF(AQ$3:AQ$47, 天赋词条列表!$A$2:$A$1504), ROW(天赋词条列表!$A$2:$A$1504)-ROW(天赋词条列表!$A$2)+1), ROW()-2))*H50+
        (AS50=1)*((1+INDEX(天赋词条列表!$E$2:$E$1504, SMALL(IF(COUNTIF(AQ$3:AQ$47, 天赋词条列表!$A$2:$A$1504), ROW(天赋词条列表!$A$2:$A$1504)-ROW(天赋词条列表!$A$2)+1), ROW()-2)))^H50-1),
          "")</f>
        <v/>
      </c>
      <c r="L50" s="1" t="str">
        <f t="array" ref="L50">IFERROR(INDEX(天赋词条列表!$A$2:$A$1504, SMALL(IF(COUNTIF(AV$3:AV$47, 天赋词条列表!$A$2:$A$1504), ROW(天赋词条列表!$A$2:$A$1504)-ROW(天赋词条列表!$A$2)+1), ROW()-2)), "")</f>
        <v/>
      </c>
      <c r="M50" s="1" t="str">
        <f t="shared" si="8"/>
        <v/>
      </c>
      <c r="N50" s="27" t="str">
        <f t="array" ref="N50">IFERROR(INDEX(天赋词条列表!$D$2:$D$1504, SMALL(IF(COUNTIF(AV$3:AV$47, 天赋词条列表!$A$2:$A$1504), ROW(天赋词条列表!$A$2:$A$1504)-ROW(天赋词条列表!$A$2)+1), ROW()-2)), "")</f>
        <v/>
      </c>
      <c r="O50" s="223" t="str">
        <f t="array" ref="O50">IFERROR(
         (AX50=0)*INDEX(天赋词条列表!$E$2:$E$1504, SMALL(IF(COUNTIF(AV$3:AV$47, 天赋词条列表!$A$2:$A$1504), ROW(天赋词条列表!$A$2:$A$1504)-ROW(天赋词条列表!$A$2)+1), ROW()-2))*M50+
         (AX50=1)*((1+INDEX(天赋词条列表!$E$2:$E$1504, SMALL(IF(COUNTIF(AV$3:AV$47, 天赋词条列表!$A$2:$A$1504), ROW(天赋词条列表!$A$2:$A$1504)-ROW(天赋词条列表!$A$2)+1), ROW()-2)))^M50-1),
        "")</f>
        <v/>
      </c>
      <c r="Q50" s="221" t="str">
        <f t="array" ref="Q50">IFERROR(INDEX(天赋词条列表!$A$2:$A$1504, SMALL(IF(COUNTIF('追忆，石板，魂烛'!L$2:L$71, 天赋词条列表!$A$2:$A$1504), ROW(天赋词条列表!$A$2:$A$1504)-ROW(天赋词条列表!$A$2)+1), ROW()-2)), "")</f>
        <v/>
      </c>
      <c r="R50" s="27" t="str">
        <f>IF(Q50&lt;&gt;"",COUNTIF('追忆，石板，魂烛'!$L$2:$L$71,Q50),"")</f>
        <v/>
      </c>
      <c r="S50" s="27" t="str">
        <f t="array" ref="S50">IFERROR(INDEX(天赋词条列表!$D$2:$D$1504, SMALL(IF(COUNTIF('追忆，石板，魂烛'!$L$2:$L$71, 天赋词条列表!$A$2:$A$1504), ROW(天赋词条列表!$A$2:$A$1504)-ROW(天赋词条列表!$A$2)+1), ROW()-2)), "")</f>
        <v/>
      </c>
      <c r="T50" s="206" t="str">
        <f t="array" ref="T50">IFERROR(
        (BC50=0)*INDEX(天赋词条列表!$E$2:$E$1504, SMALL(IF(COUNTIF('追忆，石板，魂烛'!$L$2:$L$71, 天赋词条列表!$A$2:$A$1504), ROW(天赋词条列表!$A$2:$A$1504)-ROW(天赋词条列表!$A$2)+1), ROW()-2))*R50+
        (BC50=1)*((1+INDEX(天赋词条列表!$E$2:$E$1504, SMALL(IF(COUNTIF('追忆，石板，魂烛'!$L$2:$L$71, 天赋词条列表!$A$2:$A$1504), ROW(天赋词条列表!$A$2:$A$1504)-ROW(天赋词条列表!$A$2)+1), ROW()-2)))^R50-1),
          "")</f>
        <v/>
      </c>
      <c r="AN50" s="3">
        <f>IFERROR(INDEX(词条统合定义列表!$E$2:$E$1000,MATCH(第一天赋板[[#This Row],[天赋词条]],词条统合定义列表!$B$2:$B$1000,0)),0)</f>
        <v>0</v>
      </c>
      <c r="AS50" s="3">
        <f>IFERROR(INDEX(词条统合定义列表!$E$2:$E$1000,MATCH(第二天赋板[[#This Row],[天赋词条]],词条统合定义列表!$B$2:$B$1000,0)),0)</f>
        <v>0</v>
      </c>
      <c r="AX50" s="3">
        <f>IFERROR(INDEX(词条统合定义列表!$E$2:$E$1000,MATCH(第三天赋板[[#This Row],[天赋词条]],词条统合定义列表!$B$2:$B$1000,0)),0)</f>
        <v>0</v>
      </c>
      <c r="BC50" s="3">
        <f>IFERROR(INDEX(词条统合定义列表!$E$2:$E$1000,MATCH(神格石板[[#This Row],[天赋词条]],词条统合定义列表!$B$2:$B$1000,0)),0)</f>
        <v>0</v>
      </c>
    </row>
    <row r="51" spans="1:55">
      <c r="A51" s="1" t="str">
        <f t="array" ref="A51">IFERROR(INDEX(天赋词条列表!$A$2:$A$1504, SMALL(IF(COUNTIF(AL$3:AL$47, 天赋词条列表!$A$2:$A$1504), ROW(天赋词条列表!$A$2:$A$1504)-ROW(天赋词条列表!$A$2)+1), ROW()-2)), "")</f>
        <v/>
      </c>
      <c r="B51" s="1" t="str">
        <f t="shared" si="15"/>
        <v/>
      </c>
      <c r="C51" s="27" t="str">
        <f t="array" ref="C51">IFERROR(INDEX(天赋词条列表!$D$2:$D$1504, SMALL(IF(COUNTIF(AL$3:AL$47, 天赋词条列表!$A$2:$A$1504), ROW(天赋词条列表!$A$2:$A$1504)-ROW(天赋词条列表!$A$2)+1), ROW()-2)), "")</f>
        <v/>
      </c>
      <c r="D51" s="32" t="str">
        <f t="array" ref="D51">IFERROR(
         (AN51=0)*INDEX(天赋词条列表!$E$2:$E$1504, SMALL(IF(COUNTIF(AL$3:AL$47, 天赋词条列表!$A$2:$A$1504), ROW(天赋词条列表!$A$2:$A$1504)-ROW(天赋词条列表!$A$2)+1), ROW()-2))*B51+
         (AN51=1)*((1+INDEX(天赋词条列表!$E$2:$E$1504, SMALL(IF(COUNTIF(AL$3:AL$47, 天赋词条列表!$A$2:$A$1504), ROW(天赋词条列表!$A$2:$A$1504)-ROW(天赋词条列表!$A$2)+1), ROW()-2)))^B51-1),
          "")</f>
        <v/>
      </c>
      <c r="E51" s="27"/>
      <c r="G51" s="1" t="str">
        <f t="array" ref="G51">IFERROR(INDEX(天赋词条列表!$A$2:$A$1504, SMALL(IF(COUNTIF(AQ$3:AQ$47, 天赋词条列表!$A$2:$A$1504), ROW(天赋词条列表!$A$2:$A$1504)-ROW(天赋词条列表!$A$2)+1), ROW()-2)), "")</f>
        <v/>
      </c>
      <c r="H51" s="1" t="str">
        <f t="shared" si="7"/>
        <v/>
      </c>
      <c r="I51" s="27" t="str">
        <f t="array" ref="I51">IFERROR(INDEX(天赋词条列表!$D$2:$D$1504, SMALL(IF(COUNTIF(AQ$3:AQ$47, 天赋词条列表!$A$2:$A$1504), ROW(天赋词条列表!$A$2:$A$1504)-ROW(天赋词条列表!$A$2)+1), ROW()-2)), "")</f>
        <v/>
      </c>
      <c r="J51" s="32" t="str">
        <f t="array" ref="J51">IFERROR(
        (AS51=0)*INDEX(天赋词条列表!$E$2:$E$1504, SMALL(IF(COUNTIF(AQ$3:AQ$47, 天赋词条列表!$A$2:$A$1504), ROW(天赋词条列表!$A$2:$A$1504)-ROW(天赋词条列表!$A$2)+1), ROW()-2))*H51+
        (AS51=1)*((1+INDEX(天赋词条列表!$E$2:$E$1504, SMALL(IF(COUNTIF(AQ$3:AQ$47, 天赋词条列表!$A$2:$A$1504), ROW(天赋词条列表!$A$2:$A$1504)-ROW(天赋词条列表!$A$2)+1), ROW()-2)))^H51-1),
          "")</f>
        <v/>
      </c>
      <c r="L51" s="1" t="str">
        <f t="array" ref="L51">IFERROR(INDEX(天赋词条列表!$A$2:$A$1504, SMALL(IF(COUNTIF(AV$3:AV$47, 天赋词条列表!$A$2:$A$1504), ROW(天赋词条列表!$A$2:$A$1504)-ROW(天赋词条列表!$A$2)+1), ROW()-2)), "")</f>
        <v/>
      </c>
      <c r="M51" s="1" t="str">
        <f t="shared" si="8"/>
        <v/>
      </c>
      <c r="N51" s="27" t="str">
        <f t="array" ref="N51">IFERROR(INDEX(天赋词条列表!$D$2:$D$1504, SMALL(IF(COUNTIF(AV$3:AV$47, 天赋词条列表!$A$2:$A$1504), ROW(天赋词条列表!$A$2:$A$1504)-ROW(天赋词条列表!$A$2)+1), ROW()-2)), "")</f>
        <v/>
      </c>
      <c r="O51" s="223" t="str">
        <f t="array" ref="O51">IFERROR(
         (AX51=0)*INDEX(天赋词条列表!$E$2:$E$1504, SMALL(IF(COUNTIF(AV$3:AV$47, 天赋词条列表!$A$2:$A$1504), ROW(天赋词条列表!$A$2:$A$1504)-ROW(天赋词条列表!$A$2)+1), ROW()-2))*M51+
         (AX51=1)*((1+INDEX(天赋词条列表!$E$2:$E$1504, SMALL(IF(COUNTIF(AV$3:AV$47, 天赋词条列表!$A$2:$A$1504), ROW(天赋词条列表!$A$2:$A$1504)-ROW(天赋词条列表!$A$2)+1), ROW()-2)))^M51-1),
        "")</f>
        <v/>
      </c>
      <c r="Q51" s="221" t="str">
        <f t="array" ref="Q51">IFERROR(INDEX(天赋词条列表!$A$2:$A$1504, SMALL(IF(COUNTIF('追忆，石板，魂烛'!L$2:L$71, 天赋词条列表!$A$2:$A$1504), ROW(天赋词条列表!$A$2:$A$1504)-ROW(天赋词条列表!$A$2)+1), ROW()-2)), "")</f>
        <v/>
      </c>
      <c r="R51" s="27" t="str">
        <f>IF(Q51&lt;&gt;"",COUNTIF('追忆，石板，魂烛'!$L$2:$L$71,Q51),"")</f>
        <v/>
      </c>
      <c r="S51" s="27" t="str">
        <f t="array" ref="S51">IFERROR(INDEX(天赋词条列表!$D$2:$D$1504, SMALL(IF(COUNTIF('追忆，石板，魂烛'!$L$2:$L$71, 天赋词条列表!$A$2:$A$1504), ROW(天赋词条列表!$A$2:$A$1504)-ROW(天赋词条列表!$A$2)+1), ROW()-2)), "")</f>
        <v/>
      </c>
      <c r="T51" s="206" t="str">
        <f t="array" ref="T51">IFERROR(
        (BC51=0)*INDEX(天赋词条列表!$E$2:$E$1504, SMALL(IF(COUNTIF('追忆，石板，魂烛'!$L$2:$L$71, 天赋词条列表!$A$2:$A$1504), ROW(天赋词条列表!$A$2:$A$1504)-ROW(天赋词条列表!$A$2)+1), ROW()-2))*R51+
        (BC51=1)*((1+INDEX(天赋词条列表!$E$2:$E$1504, SMALL(IF(COUNTIF('追忆，石板，魂烛'!$L$2:$L$71, 天赋词条列表!$A$2:$A$1504), ROW(天赋词条列表!$A$2:$A$1504)-ROW(天赋词条列表!$A$2)+1), ROW()-2)))^R51-1),
          "")</f>
        <v/>
      </c>
      <c r="AN51" s="3">
        <f>IFERROR(INDEX(词条统合定义列表!$E$2:$E$1000,MATCH(第一天赋板[[#This Row],[天赋词条]],词条统合定义列表!$B$2:$B$1000,0)),0)</f>
        <v>0</v>
      </c>
      <c r="AS51" s="3">
        <f>IFERROR(INDEX(词条统合定义列表!$E$2:$E$1000,MATCH(第二天赋板[[#This Row],[天赋词条]],词条统合定义列表!$B$2:$B$1000,0)),0)</f>
        <v>0</v>
      </c>
      <c r="AX51" s="3">
        <f>IFERROR(INDEX(词条统合定义列表!$E$2:$E$1000,MATCH(第三天赋板[[#This Row],[天赋词条]],词条统合定义列表!$B$2:$B$1000,0)),0)</f>
        <v>0</v>
      </c>
      <c r="BC51" s="3">
        <f>IFERROR(INDEX(词条统合定义列表!$E$2:$E$1000,MATCH(神格石板[[#This Row],[天赋词条]],词条统合定义列表!$B$2:$B$1000,0)),0)</f>
        <v>0</v>
      </c>
    </row>
    <row r="52" spans="1:55">
      <c r="A52" s="1" t="str">
        <f t="array" ref="A52">IFERROR(INDEX(天赋词条列表!$A$2:$A$1504, SMALL(IF(COUNTIF(AL$3:AL$47, 天赋词条列表!$A$2:$A$1504), ROW(天赋词条列表!$A$2:$A$1504)-ROW(天赋词条列表!$A$2)+1), ROW()-2)), "")</f>
        <v/>
      </c>
      <c r="B52" s="1" t="str">
        <f t="shared" si="15"/>
        <v/>
      </c>
      <c r="C52" s="27" t="str">
        <f t="array" ref="C52">IFERROR(INDEX(天赋词条列表!$D$2:$D$1504, SMALL(IF(COUNTIF(AL$3:AL$47, 天赋词条列表!$A$2:$A$1504), ROW(天赋词条列表!$A$2:$A$1504)-ROW(天赋词条列表!$A$2)+1), ROW()-2)), "")</f>
        <v/>
      </c>
      <c r="D52" s="32" t="str">
        <f t="array" ref="D52">IFERROR(
         (AN52=0)*INDEX(天赋词条列表!$E$2:$E$1504, SMALL(IF(COUNTIF(AL$3:AL$47, 天赋词条列表!$A$2:$A$1504), ROW(天赋词条列表!$A$2:$A$1504)-ROW(天赋词条列表!$A$2)+1), ROW()-2))*B52+
         (AN52=1)*((1+INDEX(天赋词条列表!$E$2:$E$1504, SMALL(IF(COUNTIF(AL$3:AL$47, 天赋词条列表!$A$2:$A$1504), ROW(天赋词条列表!$A$2:$A$1504)-ROW(天赋词条列表!$A$2)+1), ROW()-2)))^B52-1),
          "")</f>
        <v/>
      </c>
      <c r="E52" s="27"/>
      <c r="G52" s="1" t="str">
        <f t="array" ref="G52">IFERROR(INDEX(天赋词条列表!$A$2:$A$1504, SMALL(IF(COUNTIF(AQ$3:AQ$47, 天赋词条列表!$A$2:$A$1504), ROW(天赋词条列表!$A$2:$A$1504)-ROW(天赋词条列表!$A$2)+1), ROW()-2)), "")</f>
        <v/>
      </c>
      <c r="H52" s="1" t="str">
        <f t="shared" si="7"/>
        <v/>
      </c>
      <c r="I52" s="27" t="str">
        <f t="array" ref="I52">IFERROR(INDEX(天赋词条列表!$D$2:$D$1504, SMALL(IF(COUNTIF(AQ$3:AQ$47, 天赋词条列表!$A$2:$A$1504), ROW(天赋词条列表!$A$2:$A$1504)-ROW(天赋词条列表!$A$2)+1), ROW()-2)), "")</f>
        <v/>
      </c>
      <c r="J52" s="32" t="str">
        <f t="array" ref="J52">IFERROR(
        (AS52=0)*INDEX(天赋词条列表!$E$2:$E$1504, SMALL(IF(COUNTIF(AQ$3:AQ$47, 天赋词条列表!$A$2:$A$1504), ROW(天赋词条列表!$A$2:$A$1504)-ROW(天赋词条列表!$A$2)+1), ROW()-2))*H52+
        (AS52=1)*((1+INDEX(天赋词条列表!$E$2:$E$1504, SMALL(IF(COUNTIF(AQ$3:AQ$47, 天赋词条列表!$A$2:$A$1504), ROW(天赋词条列表!$A$2:$A$1504)-ROW(天赋词条列表!$A$2)+1), ROW()-2)))^H52-1),
          "")</f>
        <v/>
      </c>
      <c r="L52" s="1" t="str">
        <f t="array" ref="L52">IFERROR(INDEX(天赋词条列表!$A$2:$A$1504, SMALL(IF(COUNTIF(AV$3:AV$47, 天赋词条列表!$A$2:$A$1504), ROW(天赋词条列表!$A$2:$A$1504)-ROW(天赋词条列表!$A$2)+1), ROW()-2)), "")</f>
        <v/>
      </c>
      <c r="M52" s="1" t="str">
        <f t="shared" si="8"/>
        <v/>
      </c>
      <c r="N52" s="27" t="str">
        <f t="array" ref="N52">IFERROR(INDEX(天赋词条列表!$D$2:$D$1504, SMALL(IF(COUNTIF(AV$3:AV$47, 天赋词条列表!$A$2:$A$1504), ROW(天赋词条列表!$A$2:$A$1504)-ROW(天赋词条列表!$A$2)+1), ROW()-2)), "")</f>
        <v/>
      </c>
      <c r="O52" s="223" t="str">
        <f t="array" ref="O52">IFERROR(
         (AX52=0)*INDEX(天赋词条列表!$E$2:$E$1504, SMALL(IF(COUNTIF(AV$3:AV$47, 天赋词条列表!$A$2:$A$1504), ROW(天赋词条列表!$A$2:$A$1504)-ROW(天赋词条列表!$A$2)+1), ROW()-2))*M52+
         (AX52=1)*((1+INDEX(天赋词条列表!$E$2:$E$1504, SMALL(IF(COUNTIF(AV$3:AV$47, 天赋词条列表!$A$2:$A$1504), ROW(天赋词条列表!$A$2:$A$1504)-ROW(天赋词条列表!$A$2)+1), ROW()-2)))^M52-1),
        "")</f>
        <v/>
      </c>
      <c r="Q52" s="221" t="str">
        <f t="array" ref="Q52">IFERROR(INDEX(天赋词条列表!$A$2:$A$1504, SMALL(IF(COUNTIF('追忆，石板，魂烛'!L$2:L$71, 天赋词条列表!$A$2:$A$1504), ROW(天赋词条列表!$A$2:$A$1504)-ROW(天赋词条列表!$A$2)+1), ROW()-2)), "")</f>
        <v/>
      </c>
      <c r="R52" s="27" t="str">
        <f>IF(Q52&lt;&gt;"",COUNTIF('追忆，石板，魂烛'!$L$2:$L$71,Q52),"")</f>
        <v/>
      </c>
      <c r="S52" s="27" t="str">
        <f t="array" ref="S52">IFERROR(INDEX(天赋词条列表!$D$2:$D$1504, SMALL(IF(COUNTIF('追忆，石板，魂烛'!$L$2:$L$71, 天赋词条列表!$A$2:$A$1504), ROW(天赋词条列表!$A$2:$A$1504)-ROW(天赋词条列表!$A$2)+1), ROW()-2)), "")</f>
        <v/>
      </c>
      <c r="T52" s="206" t="str">
        <f t="array" ref="T52">IFERROR(
        (BC52=0)*INDEX(天赋词条列表!$E$2:$E$1504, SMALL(IF(COUNTIF('追忆，石板，魂烛'!$L$2:$L$71, 天赋词条列表!$A$2:$A$1504), ROW(天赋词条列表!$A$2:$A$1504)-ROW(天赋词条列表!$A$2)+1), ROW()-2))*R52+
        (BC52=1)*((1+INDEX(天赋词条列表!$E$2:$E$1504, SMALL(IF(COUNTIF('追忆，石板，魂烛'!$L$2:$L$71, 天赋词条列表!$A$2:$A$1504), ROW(天赋词条列表!$A$2:$A$1504)-ROW(天赋词条列表!$A$2)+1), ROW()-2)))^R52-1),
          "")</f>
        <v/>
      </c>
      <c r="AN52" s="3">
        <f>IFERROR(INDEX(词条统合定义列表!$E$2:$E$1000,MATCH(第一天赋板[[#This Row],[天赋词条]],词条统合定义列表!$B$2:$B$1000,0)),0)</f>
        <v>0</v>
      </c>
      <c r="AS52" s="3">
        <f>IFERROR(INDEX(词条统合定义列表!$E$2:$E$1000,MATCH(第二天赋板[[#This Row],[天赋词条]],词条统合定义列表!$B$2:$B$1000,0)),0)</f>
        <v>0</v>
      </c>
      <c r="AX52" s="3">
        <f>IFERROR(INDEX(词条统合定义列表!$E$2:$E$1000,MATCH(第三天赋板[[#This Row],[天赋词条]],词条统合定义列表!$B$2:$B$1000,0)),0)</f>
        <v>0</v>
      </c>
      <c r="BC52" s="3">
        <f>IFERROR(INDEX(词条统合定义列表!$E$2:$E$1000,MATCH(神格石板[[#This Row],[天赋词条]],词条统合定义列表!$B$2:$B$1000,0)),0)</f>
        <v>0</v>
      </c>
    </row>
    <row r="53" spans="1:55">
      <c r="A53" s="1" t="str">
        <f t="array" ref="A53">IFERROR(INDEX(天赋词条列表!$A$2:$A$1504, SMALL(IF(COUNTIF(AL$3:AL$47, 天赋词条列表!$A$2:$A$1504), ROW(天赋词条列表!$A$2:$A$1504)-ROW(天赋词条列表!$A$2)+1), ROW()-2)), "")</f>
        <v/>
      </c>
      <c r="B53" s="1" t="str">
        <f t="shared" si="15"/>
        <v/>
      </c>
      <c r="C53" s="27" t="str">
        <f t="array" ref="C53">IFERROR(INDEX(天赋词条列表!$D$2:$D$1504, SMALL(IF(COUNTIF(AL$3:AL$47, 天赋词条列表!$A$2:$A$1504), ROW(天赋词条列表!$A$2:$A$1504)-ROW(天赋词条列表!$A$2)+1), ROW()-2)), "")</f>
        <v/>
      </c>
      <c r="D53" s="32" t="str">
        <f t="array" ref="D53">IFERROR(
         (AN53=0)*INDEX(天赋词条列表!$E$2:$E$1504, SMALL(IF(COUNTIF(AL$3:AL$47, 天赋词条列表!$A$2:$A$1504), ROW(天赋词条列表!$A$2:$A$1504)-ROW(天赋词条列表!$A$2)+1), ROW()-2))*B53+
         (AN53=1)*((1+INDEX(天赋词条列表!$E$2:$E$1504, SMALL(IF(COUNTIF(AL$3:AL$47, 天赋词条列表!$A$2:$A$1504), ROW(天赋词条列表!$A$2:$A$1504)-ROW(天赋词条列表!$A$2)+1), ROW()-2)))^B53-1),
          "")</f>
        <v/>
      </c>
      <c r="E53" s="27"/>
      <c r="G53" s="1" t="str">
        <f t="array" ref="G53">IFERROR(INDEX(天赋词条列表!$A$2:$A$1504, SMALL(IF(COUNTIF(AQ$3:AQ$47, 天赋词条列表!$A$2:$A$1504), ROW(天赋词条列表!$A$2:$A$1504)-ROW(天赋词条列表!$A$2)+1), ROW()-2)), "")</f>
        <v/>
      </c>
      <c r="H53" s="1" t="str">
        <f t="shared" si="7"/>
        <v/>
      </c>
      <c r="I53" s="27" t="str">
        <f t="array" ref="I53">IFERROR(INDEX(天赋词条列表!$D$2:$D$1504, SMALL(IF(COUNTIF(AQ$3:AQ$47, 天赋词条列表!$A$2:$A$1504), ROW(天赋词条列表!$A$2:$A$1504)-ROW(天赋词条列表!$A$2)+1), ROW()-2)), "")</f>
        <v/>
      </c>
      <c r="J53" s="32" t="str">
        <f t="array" ref="J53">IFERROR(
        (AS53=0)*INDEX(天赋词条列表!$E$2:$E$1504, SMALL(IF(COUNTIF(AQ$3:AQ$47, 天赋词条列表!$A$2:$A$1504), ROW(天赋词条列表!$A$2:$A$1504)-ROW(天赋词条列表!$A$2)+1), ROW()-2))*H53+
        (AS53=1)*((1+INDEX(天赋词条列表!$E$2:$E$1504, SMALL(IF(COUNTIF(AQ$3:AQ$47, 天赋词条列表!$A$2:$A$1504), ROW(天赋词条列表!$A$2:$A$1504)-ROW(天赋词条列表!$A$2)+1), ROW()-2)))^H53-1),
          "")</f>
        <v/>
      </c>
      <c r="L53" s="1" t="str">
        <f t="array" ref="L53">IFERROR(INDEX(天赋词条列表!$A$2:$A$1504, SMALL(IF(COUNTIF(AV$3:AV$47, 天赋词条列表!$A$2:$A$1504), ROW(天赋词条列表!$A$2:$A$1504)-ROW(天赋词条列表!$A$2)+1), ROW()-2)), "")</f>
        <v/>
      </c>
      <c r="M53" s="1" t="str">
        <f t="shared" si="8"/>
        <v/>
      </c>
      <c r="N53" s="27" t="str">
        <f t="array" ref="N53">IFERROR(INDEX(天赋词条列表!$D$2:$D$1504, SMALL(IF(COUNTIF(AV$3:AV$47, 天赋词条列表!$A$2:$A$1504), ROW(天赋词条列表!$A$2:$A$1504)-ROW(天赋词条列表!$A$2)+1), ROW()-2)), "")</f>
        <v/>
      </c>
      <c r="O53" s="223" t="str">
        <f t="array" ref="O53">IFERROR(
         (AX53=0)*INDEX(天赋词条列表!$E$2:$E$1504, SMALL(IF(COUNTIF(AV$3:AV$47, 天赋词条列表!$A$2:$A$1504), ROW(天赋词条列表!$A$2:$A$1504)-ROW(天赋词条列表!$A$2)+1), ROW()-2))*M53+
         (AX53=1)*((1+INDEX(天赋词条列表!$E$2:$E$1504, SMALL(IF(COUNTIF(AV$3:AV$47, 天赋词条列表!$A$2:$A$1504), ROW(天赋词条列表!$A$2:$A$1504)-ROW(天赋词条列表!$A$2)+1), ROW()-2)))^M53-1),
        "")</f>
        <v/>
      </c>
      <c r="Q53" s="221" t="str">
        <f t="array" ref="Q53">IFERROR(INDEX(天赋词条列表!$A$2:$A$1504, SMALL(IF(COUNTIF('追忆，石板，魂烛'!L$2:L$71, 天赋词条列表!$A$2:$A$1504), ROW(天赋词条列表!$A$2:$A$1504)-ROW(天赋词条列表!$A$2)+1), ROW()-2)), "")</f>
        <v/>
      </c>
      <c r="R53" s="27" t="str">
        <f>IF(Q53&lt;&gt;"",COUNTIF('追忆，石板，魂烛'!$L$2:$L$71,Q53),"")</f>
        <v/>
      </c>
      <c r="S53" s="27" t="str">
        <f t="array" ref="S53">IFERROR(INDEX(天赋词条列表!$D$2:$D$1504, SMALL(IF(COUNTIF('追忆，石板，魂烛'!$L$2:$L$71, 天赋词条列表!$A$2:$A$1504), ROW(天赋词条列表!$A$2:$A$1504)-ROW(天赋词条列表!$A$2)+1), ROW()-2)), "")</f>
        <v/>
      </c>
      <c r="T53" s="206" t="str">
        <f t="array" ref="T53">IFERROR(
        (BC53=0)*INDEX(天赋词条列表!$E$2:$E$1504, SMALL(IF(COUNTIF('追忆，石板，魂烛'!$L$2:$L$71, 天赋词条列表!$A$2:$A$1504), ROW(天赋词条列表!$A$2:$A$1504)-ROW(天赋词条列表!$A$2)+1), ROW()-2))*R53+
        (BC53=1)*((1+INDEX(天赋词条列表!$E$2:$E$1504, SMALL(IF(COUNTIF('追忆，石板，魂烛'!$L$2:$L$71, 天赋词条列表!$A$2:$A$1504), ROW(天赋词条列表!$A$2:$A$1504)-ROW(天赋词条列表!$A$2)+1), ROW()-2)))^R53-1),
          "")</f>
        <v/>
      </c>
      <c r="AN53" s="3">
        <f>IFERROR(INDEX(词条统合定义列表!$E$2:$E$1000,MATCH(第一天赋板[[#This Row],[天赋词条]],词条统合定义列表!$B$2:$B$1000,0)),0)</f>
        <v>0</v>
      </c>
      <c r="AS53" s="3">
        <f>IFERROR(INDEX(词条统合定义列表!$E$2:$E$1000,MATCH(第二天赋板[[#This Row],[天赋词条]],词条统合定义列表!$B$2:$B$1000,0)),0)</f>
        <v>0</v>
      </c>
      <c r="AX53" s="3">
        <f>IFERROR(INDEX(词条统合定义列表!$E$2:$E$1000,MATCH(第三天赋板[[#This Row],[天赋词条]],词条统合定义列表!$B$2:$B$1000,0)),0)</f>
        <v>0</v>
      </c>
      <c r="BC53" s="3">
        <f>IFERROR(INDEX(词条统合定义列表!$E$2:$E$1000,MATCH(神格石板[[#This Row],[天赋词条]],词条统合定义列表!$B$2:$B$1000,0)),0)</f>
        <v>0</v>
      </c>
    </row>
    <row r="54" spans="1:55">
      <c r="A54" s="1" t="str">
        <f t="array" ref="A54">IFERROR(INDEX(天赋词条列表!$A$2:$A$1504, SMALL(IF(COUNTIF(AL$3:AL$47, 天赋词条列表!$A$2:$A$1504), ROW(天赋词条列表!$A$2:$A$1504)-ROW(天赋词条列表!$A$2)+1), ROW()-2)), "")</f>
        <v/>
      </c>
      <c r="B54" s="1" t="str">
        <f t="shared" si="15"/>
        <v/>
      </c>
      <c r="C54" s="27" t="str">
        <f t="array" ref="C54">IFERROR(INDEX(天赋词条列表!$D$2:$D$1504, SMALL(IF(COUNTIF(AL$3:AL$47, 天赋词条列表!$A$2:$A$1504), ROW(天赋词条列表!$A$2:$A$1504)-ROW(天赋词条列表!$A$2)+1), ROW()-2)), "")</f>
        <v/>
      </c>
      <c r="D54" s="32" t="str">
        <f t="array" ref="D54">IFERROR(
         (AN54=0)*INDEX(天赋词条列表!$E$2:$E$1504, SMALL(IF(COUNTIF(AL$3:AL$47, 天赋词条列表!$A$2:$A$1504), ROW(天赋词条列表!$A$2:$A$1504)-ROW(天赋词条列表!$A$2)+1), ROW()-2))*B54+
         (AN54=1)*((1+INDEX(天赋词条列表!$E$2:$E$1504, SMALL(IF(COUNTIF(AL$3:AL$47, 天赋词条列表!$A$2:$A$1504), ROW(天赋词条列表!$A$2:$A$1504)-ROW(天赋词条列表!$A$2)+1), ROW()-2)))^B54-1),
          "")</f>
        <v/>
      </c>
      <c r="E54" s="27"/>
      <c r="G54" s="1" t="str">
        <f t="array" ref="G54">IFERROR(INDEX(天赋词条列表!$A$2:$A$1504, SMALL(IF(COUNTIF(AQ$3:AQ$47, 天赋词条列表!$A$2:$A$1504), ROW(天赋词条列表!$A$2:$A$1504)-ROW(天赋词条列表!$A$2)+1), ROW()-2)), "")</f>
        <v/>
      </c>
      <c r="H54" s="1" t="str">
        <f t="shared" si="7"/>
        <v/>
      </c>
      <c r="I54" s="27" t="str">
        <f t="array" ref="I54">IFERROR(INDEX(天赋词条列表!$D$2:$D$1504, SMALL(IF(COUNTIF(AQ$3:AQ$47, 天赋词条列表!$A$2:$A$1504), ROW(天赋词条列表!$A$2:$A$1504)-ROW(天赋词条列表!$A$2)+1), ROW()-2)), "")</f>
        <v/>
      </c>
      <c r="J54" s="32" t="str">
        <f t="array" ref="J54">IFERROR(
        (AS54=0)*INDEX(天赋词条列表!$E$2:$E$1504, SMALL(IF(COUNTIF(AQ$3:AQ$47, 天赋词条列表!$A$2:$A$1504), ROW(天赋词条列表!$A$2:$A$1504)-ROW(天赋词条列表!$A$2)+1), ROW()-2))*H54+
        (AS54=1)*((1+INDEX(天赋词条列表!$E$2:$E$1504, SMALL(IF(COUNTIF(AQ$3:AQ$47, 天赋词条列表!$A$2:$A$1504), ROW(天赋词条列表!$A$2:$A$1504)-ROW(天赋词条列表!$A$2)+1), ROW()-2)))^H54-1),
          "")</f>
        <v/>
      </c>
      <c r="L54" s="1" t="str">
        <f t="array" ref="L54">IFERROR(INDEX(天赋词条列表!$A$2:$A$1504, SMALL(IF(COUNTIF(AV$3:AV$47, 天赋词条列表!$A$2:$A$1504), ROW(天赋词条列表!$A$2:$A$1504)-ROW(天赋词条列表!$A$2)+1), ROW()-2)), "")</f>
        <v/>
      </c>
      <c r="M54" s="1" t="str">
        <f t="shared" si="8"/>
        <v/>
      </c>
      <c r="N54" s="27" t="str">
        <f t="array" ref="N54">IFERROR(INDEX(天赋词条列表!$D$2:$D$1504, SMALL(IF(COUNTIF(AV$3:AV$47, 天赋词条列表!$A$2:$A$1504), ROW(天赋词条列表!$A$2:$A$1504)-ROW(天赋词条列表!$A$2)+1), ROW()-2)), "")</f>
        <v/>
      </c>
      <c r="O54" s="223" t="str">
        <f t="array" ref="O54">IFERROR(
         (AX54=0)*INDEX(天赋词条列表!$E$2:$E$1504, SMALL(IF(COUNTIF(AV$3:AV$47, 天赋词条列表!$A$2:$A$1504), ROW(天赋词条列表!$A$2:$A$1504)-ROW(天赋词条列表!$A$2)+1), ROW()-2))*M54+
         (AX54=1)*((1+INDEX(天赋词条列表!$E$2:$E$1504, SMALL(IF(COUNTIF(AV$3:AV$47, 天赋词条列表!$A$2:$A$1504), ROW(天赋词条列表!$A$2:$A$1504)-ROW(天赋词条列表!$A$2)+1), ROW()-2)))^M54-1),
        "")</f>
        <v/>
      </c>
      <c r="Q54" s="221" t="str">
        <f t="array" ref="Q54">IFERROR(INDEX(天赋词条列表!$A$2:$A$1504, SMALL(IF(COUNTIF('追忆，石板，魂烛'!L$2:L$71, 天赋词条列表!$A$2:$A$1504), ROW(天赋词条列表!$A$2:$A$1504)-ROW(天赋词条列表!$A$2)+1), ROW()-2)), "")</f>
        <v/>
      </c>
      <c r="R54" s="27" t="str">
        <f>IF(Q54&lt;&gt;"",COUNTIF('追忆，石板，魂烛'!$L$2:$L$71,Q54),"")</f>
        <v/>
      </c>
      <c r="S54" s="27" t="str">
        <f t="array" ref="S54">IFERROR(INDEX(天赋词条列表!$D$2:$D$1504, SMALL(IF(COUNTIF('追忆，石板，魂烛'!$L$2:$L$71, 天赋词条列表!$A$2:$A$1504), ROW(天赋词条列表!$A$2:$A$1504)-ROW(天赋词条列表!$A$2)+1), ROW()-2)), "")</f>
        <v/>
      </c>
      <c r="T54" s="206" t="str">
        <f t="array" ref="T54">IFERROR(
        (BC54=0)*INDEX(天赋词条列表!$E$2:$E$1504, SMALL(IF(COUNTIF('追忆，石板，魂烛'!$L$2:$L$71, 天赋词条列表!$A$2:$A$1504), ROW(天赋词条列表!$A$2:$A$1504)-ROW(天赋词条列表!$A$2)+1), ROW()-2))*R54+
        (BC54=1)*((1+INDEX(天赋词条列表!$E$2:$E$1504, SMALL(IF(COUNTIF('追忆，石板，魂烛'!$L$2:$L$71, 天赋词条列表!$A$2:$A$1504), ROW(天赋词条列表!$A$2:$A$1504)-ROW(天赋词条列表!$A$2)+1), ROW()-2)))^R54-1),
          "")</f>
        <v/>
      </c>
      <c r="AN54" s="3">
        <f>IFERROR(INDEX(词条统合定义列表!$E$2:$E$1000,MATCH(第一天赋板[[#This Row],[天赋词条]],词条统合定义列表!$B$2:$B$1000,0)),0)</f>
        <v>0</v>
      </c>
      <c r="AS54" s="3">
        <f>IFERROR(INDEX(词条统合定义列表!$E$2:$E$1000,MATCH(第二天赋板[[#This Row],[天赋词条]],词条统合定义列表!$B$2:$B$1000,0)),0)</f>
        <v>0</v>
      </c>
      <c r="AX54" s="3">
        <f>IFERROR(INDEX(词条统合定义列表!$E$2:$E$1000,MATCH(第三天赋板[[#This Row],[天赋词条]],词条统合定义列表!$B$2:$B$1000,0)),0)</f>
        <v>0</v>
      </c>
      <c r="BC54" s="3">
        <f>IFERROR(INDEX(词条统合定义列表!$E$2:$E$1000,MATCH(神格石板[[#This Row],[天赋词条]],词条统合定义列表!$B$2:$B$1000,0)),0)</f>
        <v>0</v>
      </c>
    </row>
    <row r="55" spans="1:55">
      <c r="A55" s="1" t="str">
        <f t="array" ref="A55">IFERROR(INDEX(天赋词条列表!$A$2:$A$1504, SMALL(IF(COUNTIF(AL$3:AL$47, 天赋词条列表!$A$2:$A$1504), ROW(天赋词条列表!$A$2:$A$1504)-ROW(天赋词条列表!$A$2)+1), ROW()-2)), "")</f>
        <v/>
      </c>
      <c r="B55" s="1" t="str">
        <f t="shared" si="15"/>
        <v/>
      </c>
      <c r="C55" s="27" t="str">
        <f t="array" ref="C55">IFERROR(INDEX(天赋词条列表!$D$2:$D$1504, SMALL(IF(COUNTIF(AL$3:AL$47, 天赋词条列表!$A$2:$A$1504), ROW(天赋词条列表!$A$2:$A$1504)-ROW(天赋词条列表!$A$2)+1), ROW()-2)), "")</f>
        <v/>
      </c>
      <c r="D55" s="32" t="str">
        <f t="array" ref="D55">IFERROR(
         (AN55=0)*INDEX(天赋词条列表!$E$2:$E$1504, SMALL(IF(COUNTIF(AL$3:AL$47, 天赋词条列表!$A$2:$A$1504), ROW(天赋词条列表!$A$2:$A$1504)-ROW(天赋词条列表!$A$2)+1), ROW()-2))*B55+
         (AN55=1)*((1+INDEX(天赋词条列表!$E$2:$E$1504, SMALL(IF(COUNTIF(AL$3:AL$47, 天赋词条列表!$A$2:$A$1504), ROW(天赋词条列表!$A$2:$A$1504)-ROW(天赋词条列表!$A$2)+1), ROW()-2)))^B55-1),
          "")</f>
        <v/>
      </c>
      <c r="E55" s="27"/>
      <c r="G55" s="1" t="str">
        <f t="array" ref="G55">IFERROR(INDEX(天赋词条列表!$A$2:$A$1504, SMALL(IF(COUNTIF(AQ$3:AQ$47, 天赋词条列表!$A$2:$A$1504), ROW(天赋词条列表!$A$2:$A$1504)-ROW(天赋词条列表!$A$2)+1), ROW()-2)), "")</f>
        <v/>
      </c>
      <c r="H55" s="1" t="str">
        <f t="shared" si="7"/>
        <v/>
      </c>
      <c r="I55" s="27" t="str">
        <f t="array" ref="I55">IFERROR(INDEX(天赋词条列表!$D$2:$D$1504, SMALL(IF(COUNTIF(AQ$3:AQ$47, 天赋词条列表!$A$2:$A$1504), ROW(天赋词条列表!$A$2:$A$1504)-ROW(天赋词条列表!$A$2)+1), ROW()-2)), "")</f>
        <v/>
      </c>
      <c r="J55" s="32" t="str">
        <f t="array" ref="J55">IFERROR(
        (AS55=0)*INDEX(天赋词条列表!$E$2:$E$1504, SMALL(IF(COUNTIF(AQ$3:AQ$47, 天赋词条列表!$A$2:$A$1504), ROW(天赋词条列表!$A$2:$A$1504)-ROW(天赋词条列表!$A$2)+1), ROW()-2))*H55+
        (AS55=1)*((1+INDEX(天赋词条列表!$E$2:$E$1504, SMALL(IF(COUNTIF(AQ$3:AQ$47, 天赋词条列表!$A$2:$A$1504), ROW(天赋词条列表!$A$2:$A$1504)-ROW(天赋词条列表!$A$2)+1), ROW()-2)))^H55-1),
          "")</f>
        <v/>
      </c>
      <c r="L55" s="1" t="str">
        <f t="array" ref="L55">IFERROR(INDEX(天赋词条列表!$A$2:$A$1504, SMALL(IF(COUNTIF(AV$3:AV$47, 天赋词条列表!$A$2:$A$1504), ROW(天赋词条列表!$A$2:$A$1504)-ROW(天赋词条列表!$A$2)+1), ROW()-2)), "")</f>
        <v/>
      </c>
      <c r="M55" s="1" t="str">
        <f t="shared" si="8"/>
        <v/>
      </c>
      <c r="N55" s="27" t="str">
        <f t="array" ref="N55">IFERROR(INDEX(天赋词条列表!$D$2:$D$1504, SMALL(IF(COUNTIF(AV$3:AV$47, 天赋词条列表!$A$2:$A$1504), ROW(天赋词条列表!$A$2:$A$1504)-ROW(天赋词条列表!$A$2)+1), ROW()-2)), "")</f>
        <v/>
      </c>
      <c r="O55" s="223" t="str">
        <f t="array" ref="O55">IFERROR(
         (AX55=0)*INDEX(天赋词条列表!$E$2:$E$1504, SMALL(IF(COUNTIF(AV$3:AV$47, 天赋词条列表!$A$2:$A$1504), ROW(天赋词条列表!$A$2:$A$1504)-ROW(天赋词条列表!$A$2)+1), ROW()-2))*M55+
         (AX55=1)*((1+INDEX(天赋词条列表!$E$2:$E$1504, SMALL(IF(COUNTIF(AV$3:AV$47, 天赋词条列表!$A$2:$A$1504), ROW(天赋词条列表!$A$2:$A$1504)-ROW(天赋词条列表!$A$2)+1), ROW()-2)))^M55-1),
        "")</f>
        <v/>
      </c>
      <c r="Q55" s="221" t="str">
        <f t="array" ref="Q55">IFERROR(INDEX(天赋词条列表!$A$2:$A$1504, SMALL(IF(COUNTIF('追忆，石板，魂烛'!L$2:L$71, 天赋词条列表!$A$2:$A$1504), ROW(天赋词条列表!$A$2:$A$1504)-ROW(天赋词条列表!$A$2)+1), ROW()-2)), "")</f>
        <v/>
      </c>
      <c r="R55" s="27" t="str">
        <f>IF(Q55&lt;&gt;"",COUNTIF('追忆，石板，魂烛'!$L$2:$L$71,Q55),"")</f>
        <v/>
      </c>
      <c r="S55" s="27" t="str">
        <f t="array" ref="S55">IFERROR(INDEX(天赋词条列表!$D$2:$D$1504, SMALL(IF(COUNTIF('追忆，石板，魂烛'!$L$2:$L$71, 天赋词条列表!$A$2:$A$1504), ROW(天赋词条列表!$A$2:$A$1504)-ROW(天赋词条列表!$A$2)+1), ROW()-2)), "")</f>
        <v/>
      </c>
      <c r="T55" s="206" t="str">
        <f t="array" ref="T55">IFERROR(
        (BC55=0)*INDEX(天赋词条列表!$E$2:$E$1504, SMALL(IF(COUNTIF('追忆，石板，魂烛'!$L$2:$L$71, 天赋词条列表!$A$2:$A$1504), ROW(天赋词条列表!$A$2:$A$1504)-ROW(天赋词条列表!$A$2)+1), ROW()-2))*R55+
        (BC55=1)*((1+INDEX(天赋词条列表!$E$2:$E$1504, SMALL(IF(COUNTIF('追忆，石板，魂烛'!$L$2:$L$71, 天赋词条列表!$A$2:$A$1504), ROW(天赋词条列表!$A$2:$A$1504)-ROW(天赋词条列表!$A$2)+1), ROW()-2)))^R55-1),
          "")</f>
        <v/>
      </c>
      <c r="AN55" s="3">
        <f>IFERROR(INDEX(词条统合定义列表!$E$2:$E$1000,MATCH(第一天赋板[[#This Row],[天赋词条]],词条统合定义列表!$B$2:$B$1000,0)),0)</f>
        <v>0</v>
      </c>
      <c r="AS55" s="3">
        <f>IFERROR(INDEX(词条统合定义列表!$E$2:$E$1000,MATCH(第二天赋板[[#This Row],[天赋词条]],词条统合定义列表!$B$2:$B$1000,0)),0)</f>
        <v>0</v>
      </c>
      <c r="AX55" s="3">
        <f>IFERROR(INDEX(词条统合定义列表!$E$2:$E$1000,MATCH(第三天赋板[[#This Row],[天赋词条]],词条统合定义列表!$B$2:$B$1000,0)),0)</f>
        <v>0</v>
      </c>
      <c r="BC55" s="3">
        <f>IFERROR(INDEX(词条统合定义列表!$E$2:$E$1000,MATCH(神格石板[[#This Row],[天赋词条]],词条统合定义列表!$B$2:$B$1000,0)),0)</f>
        <v>0</v>
      </c>
    </row>
    <row r="56" spans="1:55">
      <c r="A56" s="1" t="str">
        <f t="array" ref="A56">IFERROR(INDEX(天赋词条列表!$A$2:$A$1504, SMALL(IF(COUNTIF(AL$3:AL$47, 天赋词条列表!$A$2:$A$1504), ROW(天赋词条列表!$A$2:$A$1504)-ROW(天赋词条列表!$A$2)+1), ROW()-2)), "")</f>
        <v/>
      </c>
      <c r="B56" s="1" t="str">
        <f t="shared" si="15"/>
        <v/>
      </c>
      <c r="C56" s="27" t="str">
        <f t="array" ref="C56">IFERROR(INDEX(天赋词条列表!$D$2:$D$1504, SMALL(IF(COUNTIF(AL$3:AL$47, 天赋词条列表!$A$2:$A$1504), ROW(天赋词条列表!$A$2:$A$1504)-ROW(天赋词条列表!$A$2)+1), ROW()-2)), "")</f>
        <v/>
      </c>
      <c r="D56" s="32" t="str">
        <f t="array" ref="D56">IFERROR(
         (AN56=0)*INDEX(天赋词条列表!$E$2:$E$1504, SMALL(IF(COUNTIF(AL$3:AL$47, 天赋词条列表!$A$2:$A$1504), ROW(天赋词条列表!$A$2:$A$1504)-ROW(天赋词条列表!$A$2)+1), ROW()-2))*B56+
         (AN56=1)*((1+INDEX(天赋词条列表!$E$2:$E$1504, SMALL(IF(COUNTIF(AL$3:AL$47, 天赋词条列表!$A$2:$A$1504), ROW(天赋词条列表!$A$2:$A$1504)-ROW(天赋词条列表!$A$2)+1), ROW()-2)))^B56-1),
          "")</f>
        <v/>
      </c>
      <c r="E56" s="27"/>
      <c r="G56" s="1" t="str">
        <f t="array" ref="G56">IFERROR(INDEX(天赋词条列表!$A$2:$A$1504, SMALL(IF(COUNTIF(AQ$3:AQ$47, 天赋词条列表!$A$2:$A$1504), ROW(天赋词条列表!$A$2:$A$1504)-ROW(天赋词条列表!$A$2)+1), ROW()-2)), "")</f>
        <v/>
      </c>
      <c r="H56" s="1" t="str">
        <f t="shared" si="7"/>
        <v/>
      </c>
      <c r="I56" s="27" t="str">
        <f t="array" ref="I56">IFERROR(INDEX(天赋词条列表!$D$2:$D$1504, SMALL(IF(COUNTIF(AQ$3:AQ$47, 天赋词条列表!$A$2:$A$1504), ROW(天赋词条列表!$A$2:$A$1504)-ROW(天赋词条列表!$A$2)+1), ROW()-2)), "")</f>
        <v/>
      </c>
      <c r="J56" s="32" t="str">
        <f t="array" ref="J56">IFERROR(
        (AS56=0)*INDEX(天赋词条列表!$E$2:$E$1504, SMALL(IF(COUNTIF(AQ$3:AQ$47, 天赋词条列表!$A$2:$A$1504), ROW(天赋词条列表!$A$2:$A$1504)-ROW(天赋词条列表!$A$2)+1), ROW()-2))*H56+
        (AS56=1)*((1+INDEX(天赋词条列表!$E$2:$E$1504, SMALL(IF(COUNTIF(AQ$3:AQ$47, 天赋词条列表!$A$2:$A$1504), ROW(天赋词条列表!$A$2:$A$1504)-ROW(天赋词条列表!$A$2)+1), ROW()-2)))^H56-1),
          "")</f>
        <v/>
      </c>
      <c r="L56" s="1" t="str">
        <f t="array" ref="L56">IFERROR(INDEX(天赋词条列表!$A$2:$A$1504, SMALL(IF(COUNTIF(AV$3:AV$47, 天赋词条列表!$A$2:$A$1504), ROW(天赋词条列表!$A$2:$A$1504)-ROW(天赋词条列表!$A$2)+1), ROW()-2)), "")</f>
        <v/>
      </c>
      <c r="M56" s="1" t="str">
        <f t="shared" si="8"/>
        <v/>
      </c>
      <c r="N56" s="27" t="str">
        <f t="array" ref="N56">IFERROR(INDEX(天赋词条列表!$D$2:$D$1504, SMALL(IF(COUNTIF(AV$3:AV$47, 天赋词条列表!$A$2:$A$1504), ROW(天赋词条列表!$A$2:$A$1504)-ROW(天赋词条列表!$A$2)+1), ROW()-2)), "")</f>
        <v/>
      </c>
      <c r="O56" s="223" t="str">
        <f t="array" ref="O56">IFERROR(
         (AX56=0)*INDEX(天赋词条列表!$E$2:$E$1504, SMALL(IF(COUNTIF(AV$3:AV$47, 天赋词条列表!$A$2:$A$1504), ROW(天赋词条列表!$A$2:$A$1504)-ROW(天赋词条列表!$A$2)+1), ROW()-2))*M56+
         (AX56=1)*((1+INDEX(天赋词条列表!$E$2:$E$1504, SMALL(IF(COUNTIF(AV$3:AV$47, 天赋词条列表!$A$2:$A$1504), ROW(天赋词条列表!$A$2:$A$1504)-ROW(天赋词条列表!$A$2)+1), ROW()-2)))^M56-1),
        "")</f>
        <v/>
      </c>
      <c r="Q56" s="221" t="str">
        <f t="array" ref="Q56">IFERROR(INDEX(天赋词条列表!$A$2:$A$1504, SMALL(IF(COUNTIF('追忆，石板，魂烛'!L$2:L$71, 天赋词条列表!$A$2:$A$1504), ROW(天赋词条列表!$A$2:$A$1504)-ROW(天赋词条列表!$A$2)+1), ROW()-2)), "")</f>
        <v/>
      </c>
      <c r="R56" s="27" t="str">
        <f>IF(Q56&lt;&gt;"",COUNTIF('追忆，石板，魂烛'!$L$2:$L$71,Q56),"")</f>
        <v/>
      </c>
      <c r="S56" s="27" t="str">
        <f t="array" ref="S56">IFERROR(INDEX(天赋词条列表!$D$2:$D$1504, SMALL(IF(COUNTIF('追忆，石板，魂烛'!$L$2:$L$71, 天赋词条列表!$A$2:$A$1504), ROW(天赋词条列表!$A$2:$A$1504)-ROW(天赋词条列表!$A$2)+1), ROW()-2)), "")</f>
        <v/>
      </c>
      <c r="T56" s="206" t="str">
        <f t="array" ref="T56">IFERROR(
        (BC56=0)*INDEX(天赋词条列表!$E$2:$E$1504, SMALL(IF(COUNTIF('追忆，石板，魂烛'!$L$2:$L$71, 天赋词条列表!$A$2:$A$1504), ROW(天赋词条列表!$A$2:$A$1504)-ROW(天赋词条列表!$A$2)+1), ROW()-2))*R56+
        (BC56=1)*((1+INDEX(天赋词条列表!$E$2:$E$1504, SMALL(IF(COUNTIF('追忆，石板，魂烛'!$L$2:$L$71, 天赋词条列表!$A$2:$A$1504), ROW(天赋词条列表!$A$2:$A$1504)-ROW(天赋词条列表!$A$2)+1), ROW()-2)))^R56-1),
          "")</f>
        <v/>
      </c>
      <c r="AN56" s="3">
        <f>IFERROR(INDEX(词条统合定义列表!$E$2:$E$1000,MATCH(第一天赋板[[#This Row],[天赋词条]],词条统合定义列表!$B$2:$B$1000,0)),0)</f>
        <v>0</v>
      </c>
      <c r="AS56" s="3">
        <f>IFERROR(INDEX(词条统合定义列表!$E$2:$E$1000,MATCH(第二天赋板[[#This Row],[天赋词条]],词条统合定义列表!$B$2:$B$1000,0)),0)</f>
        <v>0</v>
      </c>
      <c r="AX56" s="3">
        <f>IFERROR(INDEX(词条统合定义列表!$E$2:$E$1000,MATCH(第三天赋板[[#This Row],[天赋词条]],词条统合定义列表!$B$2:$B$1000,0)),0)</f>
        <v>0</v>
      </c>
      <c r="BC56" s="3">
        <f>IFERROR(INDEX(词条统合定义列表!$E$2:$E$1000,MATCH(神格石板[[#This Row],[天赋词条]],词条统合定义列表!$B$2:$B$1000,0)),0)</f>
        <v>0</v>
      </c>
    </row>
    <row r="57" spans="1:55">
      <c r="A57" s="1" t="str">
        <f t="array" ref="A57">IFERROR(INDEX(天赋词条列表!$A$2:$A$1504, SMALL(IF(COUNTIF(AL$3:AL$47, 天赋词条列表!$A$2:$A$1504), ROW(天赋词条列表!$A$2:$A$1504)-ROW(天赋词条列表!$A$2)+1), ROW()-2)), "")</f>
        <v/>
      </c>
      <c r="B57" s="1" t="str">
        <f t="shared" si="15"/>
        <v/>
      </c>
      <c r="C57" s="27" t="str">
        <f t="array" ref="C57">IFERROR(INDEX(天赋词条列表!$D$2:$D$1504, SMALL(IF(COUNTIF(AL$3:AL$47, 天赋词条列表!$A$2:$A$1504), ROW(天赋词条列表!$A$2:$A$1504)-ROW(天赋词条列表!$A$2)+1), ROW()-2)), "")</f>
        <v/>
      </c>
      <c r="D57" s="32" t="str">
        <f t="array" ref="D57">IFERROR(
         (AN57=0)*INDEX(天赋词条列表!$E$2:$E$1504, SMALL(IF(COUNTIF(AL$3:AL$47, 天赋词条列表!$A$2:$A$1504), ROW(天赋词条列表!$A$2:$A$1504)-ROW(天赋词条列表!$A$2)+1), ROW()-2))*B57+
         (AN57=1)*((1+INDEX(天赋词条列表!$E$2:$E$1504, SMALL(IF(COUNTIF(AL$3:AL$47, 天赋词条列表!$A$2:$A$1504), ROW(天赋词条列表!$A$2:$A$1504)-ROW(天赋词条列表!$A$2)+1), ROW()-2)))^B57-1),
          "")</f>
        <v/>
      </c>
      <c r="E57" s="27"/>
      <c r="G57" s="1" t="str">
        <f t="array" ref="G57">IFERROR(INDEX(天赋词条列表!$A$2:$A$1504, SMALL(IF(COUNTIF(AQ$3:AQ$47, 天赋词条列表!$A$2:$A$1504), ROW(天赋词条列表!$A$2:$A$1504)-ROW(天赋词条列表!$A$2)+1), ROW()-2)), "")</f>
        <v/>
      </c>
      <c r="H57" s="1" t="str">
        <f t="shared" si="7"/>
        <v/>
      </c>
      <c r="I57" s="27" t="str">
        <f t="array" ref="I57">IFERROR(INDEX(天赋词条列表!$D$2:$D$1504, SMALL(IF(COUNTIF(AQ$3:AQ$47, 天赋词条列表!$A$2:$A$1504), ROW(天赋词条列表!$A$2:$A$1504)-ROW(天赋词条列表!$A$2)+1), ROW()-2)), "")</f>
        <v/>
      </c>
      <c r="J57" s="32" t="str">
        <f t="array" ref="J57">IFERROR(
        (AS57=0)*INDEX(天赋词条列表!$E$2:$E$1504, SMALL(IF(COUNTIF(AQ$3:AQ$47, 天赋词条列表!$A$2:$A$1504), ROW(天赋词条列表!$A$2:$A$1504)-ROW(天赋词条列表!$A$2)+1), ROW()-2))*H57+
        (AS57=1)*((1+INDEX(天赋词条列表!$E$2:$E$1504, SMALL(IF(COUNTIF(AQ$3:AQ$47, 天赋词条列表!$A$2:$A$1504), ROW(天赋词条列表!$A$2:$A$1504)-ROW(天赋词条列表!$A$2)+1), ROW()-2)))^H57-1),
          "")</f>
        <v/>
      </c>
      <c r="L57" s="1" t="str">
        <f t="array" ref="L57">IFERROR(INDEX(天赋词条列表!$A$2:$A$1504, SMALL(IF(COUNTIF(AV$3:AV$47, 天赋词条列表!$A$2:$A$1504), ROW(天赋词条列表!$A$2:$A$1504)-ROW(天赋词条列表!$A$2)+1), ROW()-2)), "")</f>
        <v/>
      </c>
      <c r="M57" s="1" t="str">
        <f t="shared" si="8"/>
        <v/>
      </c>
      <c r="N57" s="27" t="str">
        <f t="array" ref="N57">IFERROR(INDEX(天赋词条列表!$D$2:$D$1504, SMALL(IF(COUNTIF(AV$3:AV$47, 天赋词条列表!$A$2:$A$1504), ROW(天赋词条列表!$A$2:$A$1504)-ROW(天赋词条列表!$A$2)+1), ROW()-2)), "")</f>
        <v/>
      </c>
      <c r="O57" s="223" t="str">
        <f t="array" ref="O57">IFERROR(
         (AX57=0)*INDEX(天赋词条列表!$E$2:$E$1504, SMALL(IF(COUNTIF(AV$3:AV$47, 天赋词条列表!$A$2:$A$1504), ROW(天赋词条列表!$A$2:$A$1504)-ROW(天赋词条列表!$A$2)+1), ROW()-2))*M57+
         (AX57=1)*((1+INDEX(天赋词条列表!$E$2:$E$1504, SMALL(IF(COUNTIF(AV$3:AV$47, 天赋词条列表!$A$2:$A$1504), ROW(天赋词条列表!$A$2:$A$1504)-ROW(天赋词条列表!$A$2)+1), ROW()-2)))^M57-1),
        "")</f>
        <v/>
      </c>
      <c r="Q57" s="221" t="str">
        <f t="array" ref="Q57">IFERROR(INDEX(天赋词条列表!$A$2:$A$1504, SMALL(IF(COUNTIF('追忆，石板，魂烛'!L$2:L$71, 天赋词条列表!$A$2:$A$1504), ROW(天赋词条列表!$A$2:$A$1504)-ROW(天赋词条列表!$A$2)+1), ROW()-2)), "")</f>
        <v/>
      </c>
      <c r="R57" s="27" t="str">
        <f>IF(Q57&lt;&gt;"",COUNTIF('追忆，石板，魂烛'!$L$2:$L$71,Q57),"")</f>
        <v/>
      </c>
      <c r="S57" s="27" t="str">
        <f t="array" ref="S57">IFERROR(INDEX(天赋词条列表!$D$2:$D$1504, SMALL(IF(COUNTIF('追忆，石板，魂烛'!$L$2:$L$71, 天赋词条列表!$A$2:$A$1504), ROW(天赋词条列表!$A$2:$A$1504)-ROW(天赋词条列表!$A$2)+1), ROW()-2)), "")</f>
        <v/>
      </c>
      <c r="T57" s="206" t="str">
        <f t="array" ref="T57">IFERROR(
        (BC57=0)*INDEX(天赋词条列表!$E$2:$E$1504, SMALL(IF(COUNTIF('追忆，石板，魂烛'!$L$2:$L$71, 天赋词条列表!$A$2:$A$1504), ROW(天赋词条列表!$A$2:$A$1504)-ROW(天赋词条列表!$A$2)+1), ROW()-2))*R57+
        (BC57=1)*((1+INDEX(天赋词条列表!$E$2:$E$1504, SMALL(IF(COUNTIF('追忆，石板，魂烛'!$L$2:$L$71, 天赋词条列表!$A$2:$A$1504), ROW(天赋词条列表!$A$2:$A$1504)-ROW(天赋词条列表!$A$2)+1), ROW()-2)))^R57-1),
          "")</f>
        <v/>
      </c>
      <c r="AN57" s="3">
        <f>IFERROR(INDEX(词条统合定义列表!$E$2:$E$1000,MATCH(第一天赋板[[#This Row],[天赋词条]],词条统合定义列表!$B$2:$B$1000,0)),0)</f>
        <v>0</v>
      </c>
      <c r="AS57" s="3">
        <f>IFERROR(INDEX(词条统合定义列表!$E$2:$E$1000,MATCH(第二天赋板[[#This Row],[天赋词条]],词条统合定义列表!$B$2:$B$1000,0)),0)</f>
        <v>0</v>
      </c>
      <c r="AX57" s="3">
        <f>IFERROR(INDEX(词条统合定义列表!$E$2:$E$1000,MATCH(第三天赋板[[#This Row],[天赋词条]],词条统合定义列表!$B$2:$B$1000,0)),0)</f>
        <v>0</v>
      </c>
      <c r="BC57" s="3">
        <f>IFERROR(INDEX(词条统合定义列表!$E$2:$E$1000,MATCH(神格石板[[#This Row],[天赋词条]],词条统合定义列表!$B$2:$B$1000,0)),0)</f>
        <v>0</v>
      </c>
    </row>
    <row r="58" spans="1:55">
      <c r="A58" s="1" t="str">
        <f t="array" ref="A58">IFERROR(INDEX(天赋词条列表!$A$2:$A$1504, SMALL(IF(COUNTIF(AL$3:AL$47, 天赋词条列表!$A$2:$A$1504), ROW(天赋词条列表!$A$2:$A$1504)-ROW(天赋词条列表!$A$2)+1), ROW()-2)), "")</f>
        <v/>
      </c>
      <c r="B58" s="1" t="str">
        <f t="shared" si="15"/>
        <v/>
      </c>
      <c r="C58" s="27" t="str">
        <f t="array" ref="C58">IFERROR(INDEX(天赋词条列表!$D$2:$D$1504, SMALL(IF(COUNTIF(AL$3:AL$47, 天赋词条列表!$A$2:$A$1504), ROW(天赋词条列表!$A$2:$A$1504)-ROW(天赋词条列表!$A$2)+1), ROW()-2)), "")</f>
        <v/>
      </c>
      <c r="D58" s="32" t="str">
        <f t="array" ref="D58">IFERROR(
         (AN58=0)*INDEX(天赋词条列表!$E$2:$E$1504, SMALL(IF(COUNTIF(AL$3:AL$47, 天赋词条列表!$A$2:$A$1504), ROW(天赋词条列表!$A$2:$A$1504)-ROW(天赋词条列表!$A$2)+1), ROW()-2))*B58+
         (AN58=1)*((1+INDEX(天赋词条列表!$E$2:$E$1504, SMALL(IF(COUNTIF(AL$3:AL$47, 天赋词条列表!$A$2:$A$1504), ROW(天赋词条列表!$A$2:$A$1504)-ROW(天赋词条列表!$A$2)+1), ROW()-2)))^B58-1),
          "")</f>
        <v/>
      </c>
      <c r="E58" s="27"/>
      <c r="G58" s="1" t="str">
        <f t="array" ref="G58">IFERROR(INDEX(天赋词条列表!$A$2:$A$1504, SMALL(IF(COUNTIF(AQ$3:AQ$47, 天赋词条列表!$A$2:$A$1504), ROW(天赋词条列表!$A$2:$A$1504)-ROW(天赋词条列表!$A$2)+1), ROW()-2)), "")</f>
        <v/>
      </c>
      <c r="H58" s="1" t="str">
        <f t="shared" si="7"/>
        <v/>
      </c>
      <c r="I58" s="27" t="str">
        <f t="array" ref="I58">IFERROR(INDEX(天赋词条列表!$D$2:$D$1504, SMALL(IF(COUNTIF(AQ$3:AQ$47, 天赋词条列表!$A$2:$A$1504), ROW(天赋词条列表!$A$2:$A$1504)-ROW(天赋词条列表!$A$2)+1), ROW()-2)), "")</f>
        <v/>
      </c>
      <c r="J58" s="32" t="str">
        <f t="array" ref="J58">IFERROR(
        (AS58=0)*INDEX(天赋词条列表!$E$2:$E$1504, SMALL(IF(COUNTIF(AQ$3:AQ$47, 天赋词条列表!$A$2:$A$1504), ROW(天赋词条列表!$A$2:$A$1504)-ROW(天赋词条列表!$A$2)+1), ROW()-2))*H58+
        (AS58=1)*((1+INDEX(天赋词条列表!$E$2:$E$1504, SMALL(IF(COUNTIF(AQ$3:AQ$47, 天赋词条列表!$A$2:$A$1504), ROW(天赋词条列表!$A$2:$A$1504)-ROW(天赋词条列表!$A$2)+1), ROW()-2)))^H58-1),
          "")</f>
        <v/>
      </c>
      <c r="L58" s="1" t="str">
        <f t="array" ref="L58">IFERROR(INDEX(天赋词条列表!$A$2:$A$1504, SMALL(IF(COUNTIF(AV$3:AV$47, 天赋词条列表!$A$2:$A$1504), ROW(天赋词条列表!$A$2:$A$1504)-ROW(天赋词条列表!$A$2)+1), ROW()-2)), "")</f>
        <v/>
      </c>
      <c r="M58" s="1" t="str">
        <f t="shared" si="8"/>
        <v/>
      </c>
      <c r="N58" s="27" t="str">
        <f t="array" ref="N58">IFERROR(INDEX(天赋词条列表!$D$2:$D$1504, SMALL(IF(COUNTIF(AV$3:AV$47, 天赋词条列表!$A$2:$A$1504), ROW(天赋词条列表!$A$2:$A$1504)-ROW(天赋词条列表!$A$2)+1), ROW()-2)), "")</f>
        <v/>
      </c>
      <c r="O58" s="223" t="str">
        <f t="array" ref="O58">IFERROR(
         (AX58=0)*INDEX(天赋词条列表!$E$2:$E$1504, SMALL(IF(COUNTIF(AV$3:AV$47, 天赋词条列表!$A$2:$A$1504), ROW(天赋词条列表!$A$2:$A$1504)-ROW(天赋词条列表!$A$2)+1), ROW()-2))*M58+
         (AX58=1)*((1+INDEX(天赋词条列表!$E$2:$E$1504, SMALL(IF(COUNTIF(AV$3:AV$47, 天赋词条列表!$A$2:$A$1504), ROW(天赋词条列表!$A$2:$A$1504)-ROW(天赋词条列表!$A$2)+1), ROW()-2)))^M58-1),
        "")</f>
        <v/>
      </c>
      <c r="Q58" s="221" t="str">
        <f t="array" ref="Q58">IFERROR(INDEX(天赋词条列表!$A$2:$A$1504, SMALL(IF(COUNTIF('追忆，石板，魂烛'!L$2:L$71, 天赋词条列表!$A$2:$A$1504), ROW(天赋词条列表!$A$2:$A$1504)-ROW(天赋词条列表!$A$2)+1), ROW()-2)), "")</f>
        <v/>
      </c>
      <c r="R58" s="27" t="str">
        <f>IF(Q58&lt;&gt;"",COUNTIF('追忆，石板，魂烛'!$L$2:$L$71,Q58),"")</f>
        <v/>
      </c>
      <c r="S58" s="27" t="str">
        <f t="array" ref="S58">IFERROR(INDEX(天赋词条列表!$D$2:$D$1504, SMALL(IF(COUNTIF('追忆，石板，魂烛'!$L$2:$L$71, 天赋词条列表!$A$2:$A$1504), ROW(天赋词条列表!$A$2:$A$1504)-ROW(天赋词条列表!$A$2)+1), ROW()-2)), "")</f>
        <v/>
      </c>
      <c r="T58" s="206" t="str">
        <f t="array" ref="T58">IFERROR(
        (BC58=0)*INDEX(天赋词条列表!$E$2:$E$1504, SMALL(IF(COUNTIF('追忆，石板，魂烛'!$L$2:$L$71, 天赋词条列表!$A$2:$A$1504), ROW(天赋词条列表!$A$2:$A$1504)-ROW(天赋词条列表!$A$2)+1), ROW()-2))*R58+
        (BC58=1)*((1+INDEX(天赋词条列表!$E$2:$E$1504, SMALL(IF(COUNTIF('追忆，石板，魂烛'!$L$2:$L$71, 天赋词条列表!$A$2:$A$1504), ROW(天赋词条列表!$A$2:$A$1504)-ROW(天赋词条列表!$A$2)+1), ROW()-2)))^R58-1),
          "")</f>
        <v/>
      </c>
      <c r="AN58" s="3">
        <f>IFERROR(INDEX(词条统合定义列表!$E$2:$E$1000,MATCH(第一天赋板[[#This Row],[天赋词条]],词条统合定义列表!$B$2:$B$1000,0)),0)</f>
        <v>0</v>
      </c>
      <c r="AS58" s="3">
        <f>IFERROR(INDEX(词条统合定义列表!$E$2:$E$1000,MATCH(第二天赋板[[#This Row],[天赋词条]],词条统合定义列表!$B$2:$B$1000,0)),0)</f>
        <v>0</v>
      </c>
      <c r="AX58" s="3">
        <f>IFERROR(INDEX(词条统合定义列表!$E$2:$E$1000,MATCH(第三天赋板[[#This Row],[天赋词条]],词条统合定义列表!$B$2:$B$1000,0)),0)</f>
        <v>0</v>
      </c>
      <c r="BC58" s="3">
        <f>IFERROR(INDEX(词条统合定义列表!$E$2:$E$1000,MATCH(神格石板[[#This Row],[天赋词条]],词条统合定义列表!$B$2:$B$1000,0)),0)</f>
        <v>0</v>
      </c>
    </row>
    <row r="59" spans="1:55">
      <c r="A59" s="1" t="str">
        <f t="array" ref="A59">IFERROR(INDEX(天赋词条列表!$A$2:$A$1504, SMALL(IF(COUNTIF(AL$3:AL$47, 天赋词条列表!$A$2:$A$1504), ROW(天赋词条列表!$A$2:$A$1504)-ROW(天赋词条列表!$A$2)+1), ROW()-2)), "")</f>
        <v/>
      </c>
      <c r="B59" s="1" t="str">
        <f t="shared" si="15"/>
        <v/>
      </c>
      <c r="C59" s="27" t="str">
        <f t="array" ref="C59">IFERROR(INDEX(天赋词条列表!$D$2:$D$1504, SMALL(IF(COUNTIF(AL$3:AL$47, 天赋词条列表!$A$2:$A$1504), ROW(天赋词条列表!$A$2:$A$1504)-ROW(天赋词条列表!$A$2)+1), ROW()-2)), "")</f>
        <v/>
      </c>
      <c r="D59" s="32" t="str">
        <f t="array" ref="D59">IFERROR(
         (AN59=0)*INDEX(天赋词条列表!$E$2:$E$1504, SMALL(IF(COUNTIF(AL$3:AL$47, 天赋词条列表!$A$2:$A$1504), ROW(天赋词条列表!$A$2:$A$1504)-ROW(天赋词条列表!$A$2)+1), ROW()-2))*B59+
         (AN59=1)*((1+INDEX(天赋词条列表!$E$2:$E$1504, SMALL(IF(COUNTIF(AL$3:AL$47, 天赋词条列表!$A$2:$A$1504), ROW(天赋词条列表!$A$2:$A$1504)-ROW(天赋词条列表!$A$2)+1), ROW()-2)))^B59-1),
          "")</f>
        <v/>
      </c>
      <c r="E59" s="27"/>
      <c r="G59" s="1" t="str">
        <f t="array" ref="G59">IFERROR(INDEX(天赋词条列表!$A$2:$A$1504, SMALL(IF(COUNTIF(AQ$3:AQ$47, 天赋词条列表!$A$2:$A$1504), ROW(天赋词条列表!$A$2:$A$1504)-ROW(天赋词条列表!$A$2)+1), ROW()-2)), "")</f>
        <v/>
      </c>
      <c r="H59" s="1" t="str">
        <f t="shared" si="7"/>
        <v/>
      </c>
      <c r="I59" s="27" t="str">
        <f t="array" ref="I59">IFERROR(INDEX(天赋词条列表!$D$2:$D$1504, SMALL(IF(COUNTIF(AQ$3:AQ$47, 天赋词条列表!$A$2:$A$1504), ROW(天赋词条列表!$A$2:$A$1504)-ROW(天赋词条列表!$A$2)+1), ROW()-2)), "")</f>
        <v/>
      </c>
      <c r="J59" s="32" t="str">
        <f t="array" ref="J59">IFERROR(
        (AS59=0)*INDEX(天赋词条列表!$E$2:$E$1504, SMALL(IF(COUNTIF(AQ$3:AQ$47, 天赋词条列表!$A$2:$A$1504), ROW(天赋词条列表!$A$2:$A$1504)-ROW(天赋词条列表!$A$2)+1), ROW()-2))*H59+
        (AS59=1)*((1+INDEX(天赋词条列表!$E$2:$E$1504, SMALL(IF(COUNTIF(AQ$3:AQ$47, 天赋词条列表!$A$2:$A$1504), ROW(天赋词条列表!$A$2:$A$1504)-ROW(天赋词条列表!$A$2)+1), ROW()-2)))^H59-1),
          "")</f>
        <v/>
      </c>
      <c r="L59" s="1" t="str">
        <f t="array" ref="L59">IFERROR(INDEX(天赋词条列表!$A$2:$A$1504, SMALL(IF(COUNTIF(AV$3:AV$47, 天赋词条列表!$A$2:$A$1504), ROW(天赋词条列表!$A$2:$A$1504)-ROW(天赋词条列表!$A$2)+1), ROW()-2)), "")</f>
        <v/>
      </c>
      <c r="M59" s="1" t="str">
        <f t="shared" si="8"/>
        <v/>
      </c>
      <c r="N59" s="27" t="str">
        <f t="array" ref="N59">IFERROR(INDEX(天赋词条列表!$D$2:$D$1504, SMALL(IF(COUNTIF(AV$3:AV$47, 天赋词条列表!$A$2:$A$1504), ROW(天赋词条列表!$A$2:$A$1504)-ROW(天赋词条列表!$A$2)+1), ROW()-2)), "")</f>
        <v/>
      </c>
      <c r="O59" s="223" t="str">
        <f t="array" ref="O59">IFERROR(
         (AX59=0)*INDEX(天赋词条列表!$E$2:$E$1504, SMALL(IF(COUNTIF(AV$3:AV$47, 天赋词条列表!$A$2:$A$1504), ROW(天赋词条列表!$A$2:$A$1504)-ROW(天赋词条列表!$A$2)+1), ROW()-2))*M59+
         (AX59=1)*((1+INDEX(天赋词条列表!$E$2:$E$1504, SMALL(IF(COUNTIF(AV$3:AV$47, 天赋词条列表!$A$2:$A$1504), ROW(天赋词条列表!$A$2:$A$1504)-ROW(天赋词条列表!$A$2)+1), ROW()-2)))^M59-1),
        "")</f>
        <v/>
      </c>
      <c r="Q59" s="221" t="str">
        <f t="array" ref="Q59">IFERROR(INDEX(天赋词条列表!$A$2:$A$1504, SMALL(IF(COUNTIF('追忆，石板，魂烛'!L$2:L$71, 天赋词条列表!$A$2:$A$1504), ROW(天赋词条列表!$A$2:$A$1504)-ROW(天赋词条列表!$A$2)+1), ROW()-2)), "")</f>
        <v/>
      </c>
      <c r="R59" s="27" t="str">
        <f>IF(Q59&lt;&gt;"",COUNTIF('追忆，石板，魂烛'!$L$2:$L$71,Q59),"")</f>
        <v/>
      </c>
      <c r="S59" s="27" t="str">
        <f t="array" ref="S59">IFERROR(INDEX(天赋词条列表!$D$2:$D$1504, SMALL(IF(COUNTIF('追忆，石板，魂烛'!$L$2:$L$71, 天赋词条列表!$A$2:$A$1504), ROW(天赋词条列表!$A$2:$A$1504)-ROW(天赋词条列表!$A$2)+1), ROW()-2)), "")</f>
        <v/>
      </c>
      <c r="T59" s="206" t="str">
        <f t="array" ref="T59">IFERROR(
        (BC59=0)*INDEX(天赋词条列表!$E$2:$E$1504, SMALL(IF(COUNTIF('追忆，石板，魂烛'!$L$2:$L$71, 天赋词条列表!$A$2:$A$1504), ROW(天赋词条列表!$A$2:$A$1504)-ROW(天赋词条列表!$A$2)+1), ROW()-2))*R59+
        (BC59=1)*((1+INDEX(天赋词条列表!$E$2:$E$1504, SMALL(IF(COUNTIF('追忆，石板，魂烛'!$L$2:$L$71, 天赋词条列表!$A$2:$A$1504), ROW(天赋词条列表!$A$2:$A$1504)-ROW(天赋词条列表!$A$2)+1), ROW()-2)))^R59-1),
          "")</f>
        <v/>
      </c>
      <c r="AN59" s="3">
        <f>IFERROR(INDEX(词条统合定义列表!$E$2:$E$1000,MATCH(第一天赋板[[#This Row],[天赋词条]],词条统合定义列表!$B$2:$B$1000,0)),0)</f>
        <v>0</v>
      </c>
      <c r="AS59" s="3">
        <f>IFERROR(INDEX(词条统合定义列表!$E$2:$E$1000,MATCH(第二天赋板[[#This Row],[天赋词条]],词条统合定义列表!$B$2:$B$1000,0)),0)</f>
        <v>0</v>
      </c>
      <c r="AX59" s="3">
        <f>IFERROR(INDEX(词条统合定义列表!$E$2:$E$1000,MATCH(第三天赋板[[#This Row],[天赋词条]],词条统合定义列表!$B$2:$B$1000,0)),0)</f>
        <v>0</v>
      </c>
      <c r="BC59" s="3">
        <f>IFERROR(INDEX(词条统合定义列表!$E$2:$E$1000,MATCH(神格石板[[#This Row],[天赋词条]],词条统合定义列表!$B$2:$B$1000,0)),0)</f>
        <v>0</v>
      </c>
    </row>
    <row r="60" spans="1:55">
      <c r="A60" s="1" t="str">
        <f t="array" ref="A60">IFERROR(INDEX(天赋词条列表!$A$2:$A$1504, SMALL(IF(COUNTIF(AL$3:AL$47, 天赋词条列表!$A$2:$A$1504), ROW(天赋词条列表!$A$2:$A$1504)-ROW(天赋词条列表!$A$2)+1), ROW()-2)), "")</f>
        <v/>
      </c>
      <c r="B60" s="1" t="str">
        <f t="shared" si="15"/>
        <v/>
      </c>
      <c r="C60" s="27" t="str">
        <f t="array" ref="C60">IFERROR(INDEX(天赋词条列表!$D$2:$D$1504, SMALL(IF(COUNTIF(AL$3:AL$47, 天赋词条列表!$A$2:$A$1504), ROW(天赋词条列表!$A$2:$A$1504)-ROW(天赋词条列表!$A$2)+1), ROW()-2)), "")</f>
        <v/>
      </c>
      <c r="D60" s="32" t="str">
        <f t="array" ref="D60">IFERROR(
         (AN60=0)*INDEX(天赋词条列表!$E$2:$E$1504, SMALL(IF(COUNTIF(AL$3:AL$47, 天赋词条列表!$A$2:$A$1504), ROW(天赋词条列表!$A$2:$A$1504)-ROW(天赋词条列表!$A$2)+1), ROW()-2))*B60+
         (AN60=1)*((1+INDEX(天赋词条列表!$E$2:$E$1504, SMALL(IF(COUNTIF(AL$3:AL$47, 天赋词条列表!$A$2:$A$1504), ROW(天赋词条列表!$A$2:$A$1504)-ROW(天赋词条列表!$A$2)+1), ROW()-2)))^B60-1),
          "")</f>
        <v/>
      </c>
      <c r="E60" s="27"/>
      <c r="G60" s="1" t="str">
        <f t="array" ref="G60">IFERROR(INDEX(天赋词条列表!$A$2:$A$1504, SMALL(IF(COUNTIF(AQ$3:AQ$47, 天赋词条列表!$A$2:$A$1504), ROW(天赋词条列表!$A$2:$A$1504)-ROW(天赋词条列表!$A$2)+1), ROW()-2)), "")</f>
        <v/>
      </c>
      <c r="H60" s="1" t="str">
        <f t="shared" si="7"/>
        <v/>
      </c>
      <c r="I60" s="27" t="str">
        <f t="array" ref="I60">IFERROR(INDEX(天赋词条列表!$D$2:$D$1504, SMALL(IF(COUNTIF(AQ$3:AQ$47, 天赋词条列表!$A$2:$A$1504), ROW(天赋词条列表!$A$2:$A$1504)-ROW(天赋词条列表!$A$2)+1), ROW()-2)), "")</f>
        <v/>
      </c>
      <c r="J60" s="32" t="str">
        <f t="array" ref="J60">IFERROR(
        (AS60=0)*INDEX(天赋词条列表!$E$2:$E$1504, SMALL(IF(COUNTIF(AQ$3:AQ$47, 天赋词条列表!$A$2:$A$1504), ROW(天赋词条列表!$A$2:$A$1504)-ROW(天赋词条列表!$A$2)+1), ROW()-2))*H60+
        (AS60=1)*((1+INDEX(天赋词条列表!$E$2:$E$1504, SMALL(IF(COUNTIF(AQ$3:AQ$47, 天赋词条列表!$A$2:$A$1504), ROW(天赋词条列表!$A$2:$A$1504)-ROW(天赋词条列表!$A$2)+1), ROW()-2)))^H60-1),
          "")</f>
        <v/>
      </c>
      <c r="L60" s="1" t="str">
        <f t="array" ref="L60">IFERROR(INDEX(天赋词条列表!$A$2:$A$1504, SMALL(IF(COUNTIF(AV$3:AV$47, 天赋词条列表!$A$2:$A$1504), ROW(天赋词条列表!$A$2:$A$1504)-ROW(天赋词条列表!$A$2)+1), ROW()-2)), "")</f>
        <v/>
      </c>
      <c r="M60" s="1" t="str">
        <f t="shared" si="8"/>
        <v/>
      </c>
      <c r="N60" s="27" t="str">
        <f t="array" ref="N60">IFERROR(INDEX(天赋词条列表!$D$2:$D$1504, SMALL(IF(COUNTIF(AV$3:AV$47, 天赋词条列表!$A$2:$A$1504), ROW(天赋词条列表!$A$2:$A$1504)-ROW(天赋词条列表!$A$2)+1), ROW()-2)), "")</f>
        <v/>
      </c>
      <c r="O60" s="223" t="str">
        <f t="array" ref="O60">IFERROR(
         (AX60=0)*INDEX(天赋词条列表!$E$2:$E$1504, SMALL(IF(COUNTIF(AV$3:AV$47, 天赋词条列表!$A$2:$A$1504), ROW(天赋词条列表!$A$2:$A$1504)-ROW(天赋词条列表!$A$2)+1), ROW()-2))*M60+
         (AX60=1)*((1+INDEX(天赋词条列表!$E$2:$E$1504, SMALL(IF(COUNTIF(AV$3:AV$47, 天赋词条列表!$A$2:$A$1504), ROW(天赋词条列表!$A$2:$A$1504)-ROW(天赋词条列表!$A$2)+1), ROW()-2)))^M60-1),
        "")</f>
        <v/>
      </c>
      <c r="Q60" s="221" t="str">
        <f t="array" ref="Q60">IFERROR(INDEX(天赋词条列表!$A$2:$A$1504, SMALL(IF(COUNTIF('追忆，石板，魂烛'!L$2:L$71, 天赋词条列表!$A$2:$A$1504), ROW(天赋词条列表!$A$2:$A$1504)-ROW(天赋词条列表!$A$2)+1), ROW()-2)), "")</f>
        <v/>
      </c>
      <c r="R60" s="27" t="str">
        <f>IF(Q60&lt;&gt;"",COUNTIF('追忆，石板，魂烛'!$L$2:$L$71,Q60),"")</f>
        <v/>
      </c>
      <c r="S60" s="27" t="str">
        <f t="array" ref="S60">IFERROR(INDEX(天赋词条列表!$D$2:$D$1504, SMALL(IF(COUNTIF('追忆，石板，魂烛'!$L$2:$L$71, 天赋词条列表!$A$2:$A$1504), ROW(天赋词条列表!$A$2:$A$1504)-ROW(天赋词条列表!$A$2)+1), ROW()-2)), "")</f>
        <v/>
      </c>
      <c r="T60" s="206" t="str">
        <f t="array" ref="T60">IFERROR(
        (BC60=0)*INDEX(天赋词条列表!$E$2:$E$1504, SMALL(IF(COUNTIF('追忆，石板，魂烛'!$L$2:$L$71, 天赋词条列表!$A$2:$A$1504), ROW(天赋词条列表!$A$2:$A$1504)-ROW(天赋词条列表!$A$2)+1), ROW()-2))*R60+
        (BC60=1)*((1+INDEX(天赋词条列表!$E$2:$E$1504, SMALL(IF(COUNTIF('追忆，石板，魂烛'!$L$2:$L$71, 天赋词条列表!$A$2:$A$1504), ROW(天赋词条列表!$A$2:$A$1504)-ROW(天赋词条列表!$A$2)+1), ROW()-2)))^R60-1),
          "")</f>
        <v/>
      </c>
      <c r="AN60" s="3">
        <f>IFERROR(INDEX(词条统合定义列表!$E$2:$E$1000,MATCH(第一天赋板[[#This Row],[天赋词条]],词条统合定义列表!$B$2:$B$1000,0)),0)</f>
        <v>0</v>
      </c>
      <c r="AS60" s="3">
        <f>IFERROR(INDEX(词条统合定义列表!$E$2:$E$1000,MATCH(第二天赋板[[#This Row],[天赋词条]],词条统合定义列表!$B$2:$B$1000,0)),0)</f>
        <v>0</v>
      </c>
      <c r="AX60" s="3">
        <f>IFERROR(INDEX(词条统合定义列表!$E$2:$E$1000,MATCH(第三天赋板[[#This Row],[天赋词条]],词条统合定义列表!$B$2:$B$1000,0)),0)</f>
        <v>0</v>
      </c>
      <c r="BC60" s="3">
        <f>IFERROR(INDEX(词条统合定义列表!$E$2:$E$1000,MATCH(神格石板[[#This Row],[天赋词条]],词条统合定义列表!$B$2:$B$1000,0)),0)</f>
        <v>0</v>
      </c>
    </row>
    <row r="61" spans="1:55">
      <c r="A61" s="1" t="str">
        <f t="array" ref="A61">IFERROR(INDEX(天赋词条列表!$A$2:$A$1504, SMALL(IF(COUNTIF(AL$3:AL$47, 天赋词条列表!$A$2:$A$1504), ROW(天赋词条列表!$A$2:$A$1504)-ROW(天赋词条列表!$A$2)+1), ROW()-2)), "")</f>
        <v/>
      </c>
      <c r="B61" s="1" t="str">
        <f t="shared" si="15"/>
        <v/>
      </c>
      <c r="C61" s="27" t="str">
        <f t="array" ref="C61">IFERROR(INDEX(天赋词条列表!$D$2:$D$1504, SMALL(IF(COUNTIF(AL$3:AL$47, 天赋词条列表!$A$2:$A$1504), ROW(天赋词条列表!$A$2:$A$1504)-ROW(天赋词条列表!$A$2)+1), ROW()-2)), "")</f>
        <v/>
      </c>
      <c r="D61" s="32" t="str">
        <f t="array" ref="D61">IFERROR(
         (AN61=0)*INDEX(天赋词条列表!$E$2:$E$1504, SMALL(IF(COUNTIF(AL$3:AL$47, 天赋词条列表!$A$2:$A$1504), ROW(天赋词条列表!$A$2:$A$1504)-ROW(天赋词条列表!$A$2)+1), ROW()-2))*B61+
         (AN61=1)*((1+INDEX(天赋词条列表!$E$2:$E$1504, SMALL(IF(COUNTIF(AL$3:AL$47, 天赋词条列表!$A$2:$A$1504), ROW(天赋词条列表!$A$2:$A$1504)-ROW(天赋词条列表!$A$2)+1), ROW()-2)))^B61-1),
          "")</f>
        <v/>
      </c>
      <c r="E61" s="27"/>
      <c r="G61" s="1" t="str">
        <f t="array" ref="G61">IFERROR(INDEX(天赋词条列表!$A$2:$A$1504, SMALL(IF(COUNTIF(AQ$3:AQ$47, 天赋词条列表!$A$2:$A$1504), ROW(天赋词条列表!$A$2:$A$1504)-ROW(天赋词条列表!$A$2)+1), ROW()-2)), "")</f>
        <v/>
      </c>
      <c r="H61" s="1" t="str">
        <f t="shared" si="7"/>
        <v/>
      </c>
      <c r="I61" s="27" t="str">
        <f t="array" ref="I61">IFERROR(INDEX(天赋词条列表!$D$2:$D$1504, SMALL(IF(COUNTIF(AQ$3:AQ$47, 天赋词条列表!$A$2:$A$1504), ROW(天赋词条列表!$A$2:$A$1504)-ROW(天赋词条列表!$A$2)+1), ROW()-2)), "")</f>
        <v/>
      </c>
      <c r="J61" s="32" t="str">
        <f t="array" ref="J61">IFERROR(
        (AS61=0)*INDEX(天赋词条列表!$E$2:$E$1504, SMALL(IF(COUNTIF(AQ$3:AQ$47, 天赋词条列表!$A$2:$A$1504), ROW(天赋词条列表!$A$2:$A$1504)-ROW(天赋词条列表!$A$2)+1), ROW()-2))*H61+
        (AS61=1)*((1+INDEX(天赋词条列表!$E$2:$E$1504, SMALL(IF(COUNTIF(AQ$3:AQ$47, 天赋词条列表!$A$2:$A$1504), ROW(天赋词条列表!$A$2:$A$1504)-ROW(天赋词条列表!$A$2)+1), ROW()-2)))^H61-1),
          "")</f>
        <v/>
      </c>
      <c r="L61" s="1" t="str">
        <f t="array" ref="L61">IFERROR(INDEX(天赋词条列表!$A$2:$A$1504, SMALL(IF(COUNTIF(AV$3:AV$47, 天赋词条列表!$A$2:$A$1504), ROW(天赋词条列表!$A$2:$A$1504)-ROW(天赋词条列表!$A$2)+1), ROW()-2)), "")</f>
        <v/>
      </c>
      <c r="M61" s="1" t="str">
        <f t="shared" si="8"/>
        <v/>
      </c>
      <c r="N61" s="27" t="str">
        <f t="array" ref="N61">IFERROR(INDEX(天赋词条列表!$D$2:$D$1504, SMALL(IF(COUNTIF(AV$3:AV$47, 天赋词条列表!$A$2:$A$1504), ROW(天赋词条列表!$A$2:$A$1504)-ROW(天赋词条列表!$A$2)+1), ROW()-2)), "")</f>
        <v/>
      </c>
      <c r="O61" s="223" t="str">
        <f t="array" ref="O61">IFERROR(
         (AX61=0)*INDEX(天赋词条列表!$E$2:$E$1504, SMALL(IF(COUNTIF(AV$3:AV$47, 天赋词条列表!$A$2:$A$1504), ROW(天赋词条列表!$A$2:$A$1504)-ROW(天赋词条列表!$A$2)+1), ROW()-2))*M61+
         (AX61=1)*((1+INDEX(天赋词条列表!$E$2:$E$1504, SMALL(IF(COUNTIF(AV$3:AV$47, 天赋词条列表!$A$2:$A$1504), ROW(天赋词条列表!$A$2:$A$1504)-ROW(天赋词条列表!$A$2)+1), ROW()-2)))^M61-1),
        "")</f>
        <v/>
      </c>
      <c r="Q61" s="221" t="str">
        <f t="array" ref="Q61">IFERROR(INDEX(天赋词条列表!$A$2:$A$1504, SMALL(IF(COUNTIF('追忆，石板，魂烛'!L$2:L$71, 天赋词条列表!$A$2:$A$1504), ROW(天赋词条列表!$A$2:$A$1504)-ROW(天赋词条列表!$A$2)+1), ROW()-2)), "")</f>
        <v/>
      </c>
      <c r="R61" s="27" t="str">
        <f>IF(Q61&lt;&gt;"",COUNTIF('追忆，石板，魂烛'!$L$2:$L$71,Q61),"")</f>
        <v/>
      </c>
      <c r="S61" s="27" t="str">
        <f t="array" ref="S61">IFERROR(INDEX(天赋词条列表!$D$2:$D$1504, SMALL(IF(COUNTIF('追忆，石板，魂烛'!$L$2:$L$71, 天赋词条列表!$A$2:$A$1504), ROW(天赋词条列表!$A$2:$A$1504)-ROW(天赋词条列表!$A$2)+1), ROW()-2)), "")</f>
        <v/>
      </c>
      <c r="T61" s="206" t="str">
        <f t="array" ref="T61">IFERROR(
        (BC61=0)*INDEX(天赋词条列表!$E$2:$E$1504, SMALL(IF(COUNTIF('追忆，石板，魂烛'!$L$2:$L$71, 天赋词条列表!$A$2:$A$1504), ROW(天赋词条列表!$A$2:$A$1504)-ROW(天赋词条列表!$A$2)+1), ROW()-2))*R61+
        (BC61=1)*((1+INDEX(天赋词条列表!$E$2:$E$1504, SMALL(IF(COUNTIF('追忆，石板，魂烛'!$L$2:$L$71, 天赋词条列表!$A$2:$A$1504), ROW(天赋词条列表!$A$2:$A$1504)-ROW(天赋词条列表!$A$2)+1), ROW()-2)))^R61-1),
          "")</f>
        <v/>
      </c>
      <c r="AN61" s="3">
        <f>IFERROR(INDEX(词条统合定义列表!$E$2:$E$1000,MATCH(第一天赋板[[#This Row],[天赋词条]],词条统合定义列表!$B$2:$B$1000,0)),0)</f>
        <v>0</v>
      </c>
      <c r="AS61" s="3">
        <f>IFERROR(INDEX(词条统合定义列表!$E$2:$E$1000,MATCH(第二天赋板[[#This Row],[天赋词条]],词条统合定义列表!$B$2:$B$1000,0)),0)</f>
        <v>0</v>
      </c>
      <c r="AX61" s="3">
        <f>IFERROR(INDEX(词条统合定义列表!$E$2:$E$1000,MATCH(第三天赋板[[#This Row],[天赋词条]],词条统合定义列表!$B$2:$B$1000,0)),0)</f>
        <v>0</v>
      </c>
      <c r="BC61" s="3">
        <f>IFERROR(INDEX(词条统合定义列表!$E$2:$E$1000,MATCH(神格石板[[#This Row],[天赋词条]],词条统合定义列表!$B$2:$B$1000,0)),0)</f>
        <v>0</v>
      </c>
    </row>
    <row r="62" spans="1:55">
      <c r="A62" s="1" t="str">
        <f t="array" ref="A62">IFERROR(INDEX(天赋词条列表!$A$2:$A$1504, SMALL(IF(COUNTIF(AL$3:AL$47, 天赋词条列表!$A$2:$A$1504), ROW(天赋词条列表!$A$2:$A$1504)-ROW(天赋词条列表!$A$2)+1), ROW()-2)), "")</f>
        <v/>
      </c>
      <c r="B62" s="1" t="str">
        <f t="shared" si="15"/>
        <v/>
      </c>
      <c r="C62" s="27" t="str">
        <f t="array" ref="C62">IFERROR(INDEX(天赋词条列表!$D$2:$D$1504, SMALL(IF(COUNTIF(AL$3:AL$47, 天赋词条列表!$A$2:$A$1504), ROW(天赋词条列表!$A$2:$A$1504)-ROW(天赋词条列表!$A$2)+1), ROW()-2)), "")</f>
        <v/>
      </c>
      <c r="D62" s="32" t="str">
        <f t="array" ref="D62">IFERROR(
         (AN62=0)*INDEX(天赋词条列表!$E$2:$E$1504, SMALL(IF(COUNTIF(AL$3:AL$47, 天赋词条列表!$A$2:$A$1504), ROW(天赋词条列表!$A$2:$A$1504)-ROW(天赋词条列表!$A$2)+1), ROW()-2))*B62+
         (AN62=1)*((1+INDEX(天赋词条列表!$E$2:$E$1504, SMALL(IF(COUNTIF(AL$3:AL$47, 天赋词条列表!$A$2:$A$1504), ROW(天赋词条列表!$A$2:$A$1504)-ROW(天赋词条列表!$A$2)+1), ROW()-2)))^B62-1),
          "")</f>
        <v/>
      </c>
      <c r="E62" s="27"/>
      <c r="G62" s="1" t="str">
        <f t="array" ref="G62">IFERROR(INDEX(天赋词条列表!$A$2:$A$1504, SMALL(IF(COUNTIF(AQ$3:AQ$47, 天赋词条列表!$A$2:$A$1504), ROW(天赋词条列表!$A$2:$A$1504)-ROW(天赋词条列表!$A$2)+1), ROW()-2)), "")</f>
        <v/>
      </c>
      <c r="H62" s="1" t="str">
        <f t="shared" si="7"/>
        <v/>
      </c>
      <c r="I62" s="27" t="str">
        <f t="array" ref="I62">IFERROR(INDEX(天赋词条列表!$D$2:$D$1504, SMALL(IF(COUNTIF(AQ$3:AQ$47, 天赋词条列表!$A$2:$A$1504), ROW(天赋词条列表!$A$2:$A$1504)-ROW(天赋词条列表!$A$2)+1), ROW()-2)), "")</f>
        <v/>
      </c>
      <c r="J62" s="32" t="str">
        <f t="array" ref="J62">IFERROR(
        (AS62=0)*INDEX(天赋词条列表!$E$2:$E$1504, SMALL(IF(COUNTIF(AQ$3:AQ$47, 天赋词条列表!$A$2:$A$1504), ROW(天赋词条列表!$A$2:$A$1504)-ROW(天赋词条列表!$A$2)+1), ROW()-2))*H62+
        (AS62=1)*((1+INDEX(天赋词条列表!$E$2:$E$1504, SMALL(IF(COUNTIF(AQ$3:AQ$47, 天赋词条列表!$A$2:$A$1504), ROW(天赋词条列表!$A$2:$A$1504)-ROW(天赋词条列表!$A$2)+1), ROW()-2)))^H62-1),
          "")</f>
        <v/>
      </c>
      <c r="L62" s="1" t="str">
        <f t="array" ref="L62">IFERROR(INDEX(天赋词条列表!$A$2:$A$1504, SMALL(IF(COUNTIF(AV$3:AV$47, 天赋词条列表!$A$2:$A$1504), ROW(天赋词条列表!$A$2:$A$1504)-ROW(天赋词条列表!$A$2)+1), ROW()-2)), "")</f>
        <v/>
      </c>
      <c r="M62" s="1" t="str">
        <f t="shared" si="8"/>
        <v/>
      </c>
      <c r="N62" s="27" t="str">
        <f t="array" ref="N62">IFERROR(INDEX(天赋词条列表!$D$2:$D$1504, SMALL(IF(COUNTIF(AV$3:AV$47, 天赋词条列表!$A$2:$A$1504), ROW(天赋词条列表!$A$2:$A$1504)-ROW(天赋词条列表!$A$2)+1), ROW()-2)), "")</f>
        <v/>
      </c>
      <c r="O62" s="223" t="str">
        <f t="array" ref="O62">IFERROR(
         (AX62=0)*INDEX(天赋词条列表!$E$2:$E$1504, SMALL(IF(COUNTIF(AV$3:AV$47, 天赋词条列表!$A$2:$A$1504), ROW(天赋词条列表!$A$2:$A$1504)-ROW(天赋词条列表!$A$2)+1), ROW()-2))*M62+
         (AX62=1)*((1+INDEX(天赋词条列表!$E$2:$E$1504, SMALL(IF(COUNTIF(AV$3:AV$47, 天赋词条列表!$A$2:$A$1504), ROW(天赋词条列表!$A$2:$A$1504)-ROW(天赋词条列表!$A$2)+1), ROW()-2)))^M62-1),
        "")</f>
        <v/>
      </c>
      <c r="Q62" s="221" t="str">
        <f t="array" ref="Q62">IFERROR(INDEX(天赋词条列表!$A$2:$A$1504, SMALL(IF(COUNTIF('追忆，石板，魂烛'!L$2:L$71, 天赋词条列表!$A$2:$A$1504), ROW(天赋词条列表!$A$2:$A$1504)-ROW(天赋词条列表!$A$2)+1), ROW()-2)), "")</f>
        <v/>
      </c>
      <c r="R62" s="27" t="str">
        <f>IF(Q62&lt;&gt;"",COUNTIF('追忆，石板，魂烛'!$L$2:$L$71,Q62),"")</f>
        <v/>
      </c>
      <c r="S62" s="27" t="str">
        <f t="array" ref="S62">IFERROR(INDEX(天赋词条列表!$D$2:$D$1504, SMALL(IF(COUNTIF('追忆，石板，魂烛'!$L$2:$L$71, 天赋词条列表!$A$2:$A$1504), ROW(天赋词条列表!$A$2:$A$1504)-ROW(天赋词条列表!$A$2)+1), ROW()-2)), "")</f>
        <v/>
      </c>
      <c r="T62" s="206" t="str">
        <f t="array" ref="T62">IFERROR(
        (BC62=0)*INDEX(天赋词条列表!$E$2:$E$1504, SMALL(IF(COUNTIF('追忆，石板，魂烛'!$L$2:$L$71, 天赋词条列表!$A$2:$A$1504), ROW(天赋词条列表!$A$2:$A$1504)-ROW(天赋词条列表!$A$2)+1), ROW()-2))*R62+
        (BC62=1)*((1+INDEX(天赋词条列表!$E$2:$E$1504, SMALL(IF(COUNTIF('追忆，石板，魂烛'!$L$2:$L$71, 天赋词条列表!$A$2:$A$1504), ROW(天赋词条列表!$A$2:$A$1504)-ROW(天赋词条列表!$A$2)+1), ROW()-2)))^R62-1),
          "")</f>
        <v/>
      </c>
      <c r="AN62" s="3">
        <f>IFERROR(INDEX(词条统合定义列表!$E$2:$E$1000,MATCH(第一天赋板[[#This Row],[天赋词条]],词条统合定义列表!$B$2:$B$1000,0)),0)</f>
        <v>0</v>
      </c>
      <c r="AS62" s="3">
        <f>IFERROR(INDEX(词条统合定义列表!$E$2:$E$1000,MATCH(第二天赋板[[#This Row],[天赋词条]],词条统合定义列表!$B$2:$B$1000,0)),0)</f>
        <v>0</v>
      </c>
      <c r="AX62" s="3">
        <f>IFERROR(INDEX(词条统合定义列表!$E$2:$E$1000,MATCH(第三天赋板[[#This Row],[天赋词条]],词条统合定义列表!$B$2:$B$1000,0)),0)</f>
        <v>0</v>
      </c>
      <c r="BC62" s="3">
        <f>IFERROR(INDEX(词条统合定义列表!$E$2:$E$1000,MATCH(神格石板[[#This Row],[天赋词条]],词条统合定义列表!$B$2:$B$1000,0)),0)</f>
        <v>0</v>
      </c>
    </row>
    <row r="63" spans="1:55">
      <c r="A63" s="1" t="str">
        <f t="array" ref="A63">IFERROR(INDEX(天赋词条列表!$A$2:$A$1504, SMALL(IF(COUNTIF(AL$3:AL$47, 天赋词条列表!$A$2:$A$1504), ROW(天赋词条列表!$A$2:$A$1504)-ROW(天赋词条列表!$A$2)+1), ROW()-2)), "")</f>
        <v/>
      </c>
      <c r="B63" s="1" t="str">
        <f t="shared" si="15"/>
        <v/>
      </c>
      <c r="C63" s="27" t="str">
        <f t="array" ref="C63">IFERROR(INDEX(天赋词条列表!$D$2:$D$1504, SMALL(IF(COUNTIF(AL$3:AL$47, 天赋词条列表!$A$2:$A$1504), ROW(天赋词条列表!$A$2:$A$1504)-ROW(天赋词条列表!$A$2)+1), ROW()-2)), "")</f>
        <v/>
      </c>
      <c r="D63" s="32" t="str">
        <f t="array" ref="D63">IFERROR(
         (AN63=0)*INDEX(天赋词条列表!$E$2:$E$1504, SMALL(IF(COUNTIF(AL$3:AL$47, 天赋词条列表!$A$2:$A$1504), ROW(天赋词条列表!$A$2:$A$1504)-ROW(天赋词条列表!$A$2)+1), ROW()-2))*B63+
         (AN63=1)*((1+INDEX(天赋词条列表!$E$2:$E$1504, SMALL(IF(COUNTIF(AL$3:AL$47, 天赋词条列表!$A$2:$A$1504), ROW(天赋词条列表!$A$2:$A$1504)-ROW(天赋词条列表!$A$2)+1), ROW()-2)))^B63-1),
          "")</f>
        <v/>
      </c>
      <c r="E63" s="27"/>
      <c r="G63" s="1" t="str">
        <f t="array" ref="G63">IFERROR(INDEX(天赋词条列表!$A$2:$A$1504, SMALL(IF(COUNTIF(AQ$3:AQ$47, 天赋词条列表!$A$2:$A$1504), ROW(天赋词条列表!$A$2:$A$1504)-ROW(天赋词条列表!$A$2)+1), ROW()-2)), "")</f>
        <v/>
      </c>
      <c r="H63" s="1" t="str">
        <f t="shared" si="7"/>
        <v/>
      </c>
      <c r="I63" s="27" t="str">
        <f t="array" ref="I63">IFERROR(INDEX(天赋词条列表!$D$2:$D$1504, SMALL(IF(COUNTIF(AQ$3:AQ$47, 天赋词条列表!$A$2:$A$1504), ROW(天赋词条列表!$A$2:$A$1504)-ROW(天赋词条列表!$A$2)+1), ROW()-2)), "")</f>
        <v/>
      </c>
      <c r="J63" s="32" t="str">
        <f t="array" ref="J63">IFERROR(
        (AS63=0)*INDEX(天赋词条列表!$E$2:$E$1504, SMALL(IF(COUNTIF(AQ$3:AQ$47, 天赋词条列表!$A$2:$A$1504), ROW(天赋词条列表!$A$2:$A$1504)-ROW(天赋词条列表!$A$2)+1), ROW()-2))*H63+
        (AS63=1)*((1+INDEX(天赋词条列表!$E$2:$E$1504, SMALL(IF(COUNTIF(AQ$3:AQ$47, 天赋词条列表!$A$2:$A$1504), ROW(天赋词条列表!$A$2:$A$1504)-ROW(天赋词条列表!$A$2)+1), ROW()-2)))^H63-1),
          "")</f>
        <v/>
      </c>
      <c r="L63" s="1" t="str">
        <f t="array" ref="L63">IFERROR(INDEX(天赋词条列表!$A$2:$A$1504, SMALL(IF(COUNTIF(AV$3:AV$47, 天赋词条列表!$A$2:$A$1504), ROW(天赋词条列表!$A$2:$A$1504)-ROW(天赋词条列表!$A$2)+1), ROW()-2)), "")</f>
        <v/>
      </c>
      <c r="M63" s="1" t="str">
        <f t="shared" si="8"/>
        <v/>
      </c>
      <c r="N63" s="27" t="str">
        <f t="array" ref="N63">IFERROR(INDEX(天赋词条列表!$D$2:$D$1504, SMALL(IF(COUNTIF(AV$3:AV$47, 天赋词条列表!$A$2:$A$1504), ROW(天赋词条列表!$A$2:$A$1504)-ROW(天赋词条列表!$A$2)+1), ROW()-2)), "")</f>
        <v/>
      </c>
      <c r="O63" s="223" t="str">
        <f t="array" ref="O63">IFERROR(
         (AX63=0)*INDEX(天赋词条列表!$E$2:$E$1504, SMALL(IF(COUNTIF(AV$3:AV$47, 天赋词条列表!$A$2:$A$1504), ROW(天赋词条列表!$A$2:$A$1504)-ROW(天赋词条列表!$A$2)+1), ROW()-2))*M63+
         (AX63=1)*((1+INDEX(天赋词条列表!$E$2:$E$1504, SMALL(IF(COUNTIF(AV$3:AV$47, 天赋词条列表!$A$2:$A$1504), ROW(天赋词条列表!$A$2:$A$1504)-ROW(天赋词条列表!$A$2)+1), ROW()-2)))^M63-1),
        "")</f>
        <v/>
      </c>
      <c r="Q63" s="221" t="str">
        <f t="array" ref="Q63">IFERROR(INDEX(天赋词条列表!$A$2:$A$1504, SMALL(IF(COUNTIF('追忆，石板，魂烛'!L$2:L$71, 天赋词条列表!$A$2:$A$1504), ROW(天赋词条列表!$A$2:$A$1504)-ROW(天赋词条列表!$A$2)+1), ROW()-2)), "")</f>
        <v/>
      </c>
      <c r="R63" s="27" t="str">
        <f>IF(Q63&lt;&gt;"",COUNTIF('追忆，石板，魂烛'!$L$2:$L$71,Q63),"")</f>
        <v/>
      </c>
      <c r="S63" s="27" t="str">
        <f t="array" ref="S63">IFERROR(INDEX(天赋词条列表!$D$2:$D$1504, SMALL(IF(COUNTIF('追忆，石板，魂烛'!$L$2:$L$71, 天赋词条列表!$A$2:$A$1504), ROW(天赋词条列表!$A$2:$A$1504)-ROW(天赋词条列表!$A$2)+1), ROW()-2)), "")</f>
        <v/>
      </c>
      <c r="T63" s="206" t="str">
        <f t="array" ref="T63">IFERROR(
        (BC63=0)*INDEX(天赋词条列表!$E$2:$E$1504, SMALL(IF(COUNTIF('追忆，石板，魂烛'!$L$2:$L$71, 天赋词条列表!$A$2:$A$1504), ROW(天赋词条列表!$A$2:$A$1504)-ROW(天赋词条列表!$A$2)+1), ROW()-2))*R63+
        (BC63=1)*((1+INDEX(天赋词条列表!$E$2:$E$1504, SMALL(IF(COUNTIF('追忆，石板，魂烛'!$L$2:$L$71, 天赋词条列表!$A$2:$A$1504), ROW(天赋词条列表!$A$2:$A$1504)-ROW(天赋词条列表!$A$2)+1), ROW()-2)))^R63-1),
          "")</f>
        <v/>
      </c>
      <c r="AN63" s="3">
        <f>IFERROR(INDEX(词条统合定义列表!$E$2:$E$1000,MATCH(第一天赋板[[#This Row],[天赋词条]],词条统合定义列表!$B$2:$B$1000,0)),0)</f>
        <v>0</v>
      </c>
      <c r="AS63" s="3">
        <f>IFERROR(INDEX(词条统合定义列表!$E$2:$E$1000,MATCH(第二天赋板[[#This Row],[天赋词条]],词条统合定义列表!$B$2:$B$1000,0)),0)</f>
        <v>0</v>
      </c>
      <c r="AX63" s="3">
        <f>IFERROR(INDEX(词条统合定义列表!$E$2:$E$1000,MATCH(第三天赋板[[#This Row],[天赋词条]],词条统合定义列表!$B$2:$B$1000,0)),0)</f>
        <v>0</v>
      </c>
      <c r="BC63" s="3">
        <f>IFERROR(INDEX(词条统合定义列表!$E$2:$E$1000,MATCH(神格石板[[#This Row],[天赋词条]],词条统合定义列表!$B$2:$B$1000,0)),0)</f>
        <v>0</v>
      </c>
    </row>
    <row r="64" spans="1:55">
      <c r="A64" s="1" t="str">
        <f t="array" ref="A64">IFERROR(INDEX(天赋词条列表!$A$2:$A$1504, SMALL(IF(COUNTIF(AL$3:AL$47, 天赋词条列表!$A$2:$A$1504), ROW(天赋词条列表!$A$2:$A$1504)-ROW(天赋词条列表!$A$2)+1), ROW()-2)), "")</f>
        <v/>
      </c>
      <c r="B64" s="1" t="str">
        <f t="shared" si="15"/>
        <v/>
      </c>
      <c r="C64" s="27" t="str">
        <f t="array" ref="C64">IFERROR(INDEX(天赋词条列表!$D$2:$D$1504, SMALL(IF(COUNTIF(AL$3:AL$47, 天赋词条列表!$A$2:$A$1504), ROW(天赋词条列表!$A$2:$A$1504)-ROW(天赋词条列表!$A$2)+1), ROW()-2)), "")</f>
        <v/>
      </c>
      <c r="D64" s="32" t="str">
        <f t="array" ref="D64">IFERROR(
         (AN64=0)*INDEX(天赋词条列表!$E$2:$E$1504, SMALL(IF(COUNTIF(AL$3:AL$47, 天赋词条列表!$A$2:$A$1504), ROW(天赋词条列表!$A$2:$A$1504)-ROW(天赋词条列表!$A$2)+1), ROW()-2))*B64+
         (AN64=1)*((1+INDEX(天赋词条列表!$E$2:$E$1504, SMALL(IF(COUNTIF(AL$3:AL$47, 天赋词条列表!$A$2:$A$1504), ROW(天赋词条列表!$A$2:$A$1504)-ROW(天赋词条列表!$A$2)+1), ROW()-2)))^B64-1),
          "")</f>
        <v/>
      </c>
      <c r="E64" s="27"/>
      <c r="G64" s="1" t="str">
        <f t="array" ref="G64">IFERROR(INDEX(天赋词条列表!$A$2:$A$1504, SMALL(IF(COUNTIF(AQ$3:AQ$47, 天赋词条列表!$A$2:$A$1504), ROW(天赋词条列表!$A$2:$A$1504)-ROW(天赋词条列表!$A$2)+1), ROW()-2)), "")</f>
        <v/>
      </c>
      <c r="H64" s="1" t="str">
        <f t="shared" si="7"/>
        <v/>
      </c>
      <c r="I64" s="27" t="str">
        <f t="array" ref="I64">IFERROR(INDEX(天赋词条列表!$D$2:$D$1504, SMALL(IF(COUNTIF(AQ$3:AQ$47, 天赋词条列表!$A$2:$A$1504), ROW(天赋词条列表!$A$2:$A$1504)-ROW(天赋词条列表!$A$2)+1), ROW()-2)), "")</f>
        <v/>
      </c>
      <c r="J64" s="32" t="str">
        <f t="array" ref="J64">IFERROR(
        (AS64=0)*INDEX(天赋词条列表!$E$2:$E$1504, SMALL(IF(COUNTIF(AQ$3:AQ$47, 天赋词条列表!$A$2:$A$1504), ROW(天赋词条列表!$A$2:$A$1504)-ROW(天赋词条列表!$A$2)+1), ROW()-2))*H64+
        (AS64=1)*((1+INDEX(天赋词条列表!$E$2:$E$1504, SMALL(IF(COUNTIF(AQ$3:AQ$47, 天赋词条列表!$A$2:$A$1504), ROW(天赋词条列表!$A$2:$A$1504)-ROW(天赋词条列表!$A$2)+1), ROW()-2)))^H64-1),
          "")</f>
        <v/>
      </c>
      <c r="L64" s="1" t="str">
        <f t="array" ref="L64">IFERROR(INDEX(天赋词条列表!$A$2:$A$1504, SMALL(IF(COUNTIF(AV$3:AV$47, 天赋词条列表!$A$2:$A$1504), ROW(天赋词条列表!$A$2:$A$1504)-ROW(天赋词条列表!$A$2)+1), ROW()-2)), "")</f>
        <v/>
      </c>
      <c r="M64" s="1" t="str">
        <f t="shared" si="8"/>
        <v/>
      </c>
      <c r="N64" s="27" t="str">
        <f t="array" ref="N64">IFERROR(INDEX(天赋词条列表!$D$2:$D$1504, SMALL(IF(COUNTIF(AV$3:AV$47, 天赋词条列表!$A$2:$A$1504), ROW(天赋词条列表!$A$2:$A$1504)-ROW(天赋词条列表!$A$2)+1), ROW()-2)), "")</f>
        <v/>
      </c>
      <c r="O64" s="223" t="str">
        <f t="array" ref="O64">IFERROR(
         (AX64=0)*INDEX(天赋词条列表!$E$2:$E$1504, SMALL(IF(COUNTIF(AV$3:AV$47, 天赋词条列表!$A$2:$A$1504), ROW(天赋词条列表!$A$2:$A$1504)-ROW(天赋词条列表!$A$2)+1), ROW()-2))*M64+
         (AX64=1)*((1+INDEX(天赋词条列表!$E$2:$E$1504, SMALL(IF(COUNTIF(AV$3:AV$47, 天赋词条列表!$A$2:$A$1504), ROW(天赋词条列表!$A$2:$A$1504)-ROW(天赋词条列表!$A$2)+1), ROW()-2)))^M64-1),
        "")</f>
        <v/>
      </c>
      <c r="Q64" s="221" t="str">
        <f t="array" ref="Q64">IFERROR(INDEX(天赋词条列表!$A$2:$A$1504, SMALL(IF(COUNTIF('追忆，石板，魂烛'!L$2:L$71, 天赋词条列表!$A$2:$A$1504), ROW(天赋词条列表!$A$2:$A$1504)-ROW(天赋词条列表!$A$2)+1), ROW()-2)), "")</f>
        <v/>
      </c>
      <c r="R64" s="27" t="str">
        <f>IF(Q64&lt;&gt;"",COUNTIF('追忆，石板，魂烛'!$L$2:$L$71,Q64),"")</f>
        <v/>
      </c>
      <c r="S64" s="27" t="str">
        <f t="array" ref="S64">IFERROR(INDEX(天赋词条列表!$D$2:$D$1504, SMALL(IF(COUNTIF('追忆，石板，魂烛'!$L$2:$L$71, 天赋词条列表!$A$2:$A$1504), ROW(天赋词条列表!$A$2:$A$1504)-ROW(天赋词条列表!$A$2)+1), ROW()-2)), "")</f>
        <v/>
      </c>
      <c r="T64" s="206" t="str">
        <f t="array" ref="T64">IFERROR(
        (BC64=0)*INDEX(天赋词条列表!$E$2:$E$1504, SMALL(IF(COUNTIF('追忆，石板，魂烛'!$L$2:$L$71, 天赋词条列表!$A$2:$A$1504), ROW(天赋词条列表!$A$2:$A$1504)-ROW(天赋词条列表!$A$2)+1), ROW()-2))*R64+
        (BC64=1)*((1+INDEX(天赋词条列表!$E$2:$E$1504, SMALL(IF(COUNTIF('追忆，石板，魂烛'!$L$2:$L$71, 天赋词条列表!$A$2:$A$1504), ROW(天赋词条列表!$A$2:$A$1504)-ROW(天赋词条列表!$A$2)+1), ROW()-2)))^R64-1),
          "")</f>
        <v/>
      </c>
      <c r="AN64" s="3">
        <f>IFERROR(INDEX(词条统合定义列表!$E$2:$E$1000,MATCH(第一天赋板[[#This Row],[天赋词条]],词条统合定义列表!$B$2:$B$1000,0)),0)</f>
        <v>0</v>
      </c>
      <c r="AS64" s="3">
        <f>IFERROR(INDEX(词条统合定义列表!$E$2:$E$1000,MATCH(第二天赋板[[#This Row],[天赋词条]],词条统合定义列表!$B$2:$B$1000,0)),0)</f>
        <v>0</v>
      </c>
      <c r="AX64" s="3">
        <f>IFERROR(INDEX(词条统合定义列表!$E$2:$E$1000,MATCH(第三天赋板[[#This Row],[天赋词条]],词条统合定义列表!$B$2:$B$1000,0)),0)</f>
        <v>0</v>
      </c>
      <c r="BC64" s="3">
        <f>IFERROR(INDEX(词条统合定义列表!$E$2:$E$1000,MATCH(神格石板[[#This Row],[天赋词条]],词条统合定义列表!$B$2:$B$1000,0)),0)</f>
        <v>0</v>
      </c>
    </row>
    <row r="65" spans="1:55">
      <c r="A65" s="1" t="str">
        <f t="array" ref="A65">IFERROR(INDEX(天赋词条列表!$A$2:$A$1504, SMALL(IF(COUNTIF(AL$3:AL$47, 天赋词条列表!$A$2:$A$1504), ROW(天赋词条列表!$A$2:$A$1504)-ROW(天赋词条列表!$A$2)+1), ROW()-2)), "")</f>
        <v/>
      </c>
      <c r="B65" s="1" t="str">
        <f t="shared" si="15"/>
        <v/>
      </c>
      <c r="C65" s="27" t="str">
        <f t="array" ref="C65">IFERROR(INDEX(天赋词条列表!$D$2:$D$1504, SMALL(IF(COUNTIF(AL$3:AL$47, 天赋词条列表!$A$2:$A$1504), ROW(天赋词条列表!$A$2:$A$1504)-ROW(天赋词条列表!$A$2)+1), ROW()-2)), "")</f>
        <v/>
      </c>
      <c r="D65" s="32" t="str">
        <f t="array" ref="D65">IFERROR(
         (AN65=0)*INDEX(天赋词条列表!$E$2:$E$1504, SMALL(IF(COUNTIF(AL$3:AL$47, 天赋词条列表!$A$2:$A$1504), ROW(天赋词条列表!$A$2:$A$1504)-ROW(天赋词条列表!$A$2)+1), ROW()-2))*B65+
         (AN65=1)*((1+INDEX(天赋词条列表!$E$2:$E$1504, SMALL(IF(COUNTIF(AL$3:AL$47, 天赋词条列表!$A$2:$A$1504), ROW(天赋词条列表!$A$2:$A$1504)-ROW(天赋词条列表!$A$2)+1), ROW()-2)))^B65-1),
          "")</f>
        <v/>
      </c>
      <c r="E65" s="27"/>
      <c r="G65" s="1" t="str">
        <f t="array" ref="G65">IFERROR(INDEX(天赋词条列表!$A$2:$A$1504, SMALL(IF(COUNTIF(AQ$3:AQ$47, 天赋词条列表!$A$2:$A$1504), ROW(天赋词条列表!$A$2:$A$1504)-ROW(天赋词条列表!$A$2)+1), ROW()-2)), "")</f>
        <v/>
      </c>
      <c r="H65" s="1" t="str">
        <f t="shared" si="7"/>
        <v/>
      </c>
      <c r="I65" s="27" t="str">
        <f t="array" ref="I65">IFERROR(INDEX(天赋词条列表!$D$2:$D$1504, SMALL(IF(COUNTIF(AQ$3:AQ$47, 天赋词条列表!$A$2:$A$1504), ROW(天赋词条列表!$A$2:$A$1504)-ROW(天赋词条列表!$A$2)+1), ROW()-2)), "")</f>
        <v/>
      </c>
      <c r="J65" s="32" t="str">
        <f t="array" ref="J65">IFERROR(
        (AS65=0)*INDEX(天赋词条列表!$E$2:$E$1504, SMALL(IF(COUNTIF(AQ$3:AQ$47, 天赋词条列表!$A$2:$A$1504), ROW(天赋词条列表!$A$2:$A$1504)-ROW(天赋词条列表!$A$2)+1), ROW()-2))*H65+
        (AS65=1)*((1+INDEX(天赋词条列表!$E$2:$E$1504, SMALL(IF(COUNTIF(AQ$3:AQ$47, 天赋词条列表!$A$2:$A$1504), ROW(天赋词条列表!$A$2:$A$1504)-ROW(天赋词条列表!$A$2)+1), ROW()-2)))^H65-1),
          "")</f>
        <v/>
      </c>
      <c r="L65" s="1" t="str">
        <f t="array" ref="L65">IFERROR(INDEX(天赋词条列表!$A$2:$A$1504, SMALL(IF(COUNTIF(AV$3:AV$47, 天赋词条列表!$A$2:$A$1504), ROW(天赋词条列表!$A$2:$A$1504)-ROW(天赋词条列表!$A$2)+1), ROW()-2)), "")</f>
        <v/>
      </c>
      <c r="M65" s="1" t="str">
        <f t="shared" si="8"/>
        <v/>
      </c>
      <c r="N65" s="27" t="str">
        <f t="array" ref="N65">IFERROR(INDEX(天赋词条列表!$D$2:$D$1504, SMALL(IF(COUNTIF(AV$3:AV$47, 天赋词条列表!$A$2:$A$1504), ROW(天赋词条列表!$A$2:$A$1504)-ROW(天赋词条列表!$A$2)+1), ROW()-2)), "")</f>
        <v/>
      </c>
      <c r="O65" s="223" t="str">
        <f t="array" ref="O65">IFERROR(
         (AX65=0)*INDEX(天赋词条列表!$E$2:$E$1504, SMALL(IF(COUNTIF(AV$3:AV$47, 天赋词条列表!$A$2:$A$1504), ROW(天赋词条列表!$A$2:$A$1504)-ROW(天赋词条列表!$A$2)+1), ROW()-2))*M65+
         (AX65=1)*((1+INDEX(天赋词条列表!$E$2:$E$1504, SMALL(IF(COUNTIF(AV$3:AV$47, 天赋词条列表!$A$2:$A$1504), ROW(天赋词条列表!$A$2:$A$1504)-ROW(天赋词条列表!$A$2)+1), ROW()-2)))^M65-1),
        "")</f>
        <v/>
      </c>
      <c r="Q65" s="221" t="str">
        <f t="array" ref="Q65">IFERROR(INDEX(天赋词条列表!$A$2:$A$1504, SMALL(IF(COUNTIF('追忆，石板，魂烛'!L$2:L$71, 天赋词条列表!$A$2:$A$1504), ROW(天赋词条列表!$A$2:$A$1504)-ROW(天赋词条列表!$A$2)+1), ROW()-2)), "")</f>
        <v/>
      </c>
      <c r="R65" s="27" t="str">
        <f>IF(Q65&lt;&gt;"",COUNTIF('追忆，石板，魂烛'!$L$2:$L$71,Q65),"")</f>
        <v/>
      </c>
      <c r="S65" s="27" t="str">
        <f t="array" ref="S65">IFERROR(INDEX(天赋词条列表!$D$2:$D$1504, SMALL(IF(COUNTIF('追忆，石板，魂烛'!$L$2:$L$71, 天赋词条列表!$A$2:$A$1504), ROW(天赋词条列表!$A$2:$A$1504)-ROW(天赋词条列表!$A$2)+1), ROW()-2)), "")</f>
        <v/>
      </c>
      <c r="T65" s="206" t="str">
        <f t="array" ref="T65">IFERROR(
        (BC65=0)*INDEX(天赋词条列表!$E$2:$E$1504, SMALL(IF(COUNTIF('追忆，石板，魂烛'!$L$2:$L$71, 天赋词条列表!$A$2:$A$1504), ROW(天赋词条列表!$A$2:$A$1504)-ROW(天赋词条列表!$A$2)+1), ROW()-2))*R65+
        (BC65=1)*((1+INDEX(天赋词条列表!$E$2:$E$1504, SMALL(IF(COUNTIF('追忆，石板，魂烛'!$L$2:$L$71, 天赋词条列表!$A$2:$A$1504), ROW(天赋词条列表!$A$2:$A$1504)-ROW(天赋词条列表!$A$2)+1), ROW()-2)))^R65-1),
          "")</f>
        <v/>
      </c>
      <c r="AN65" s="3">
        <f>IFERROR(INDEX(词条统合定义列表!$E$2:$E$1000,MATCH(第一天赋板[[#This Row],[天赋词条]],词条统合定义列表!$B$2:$B$1000,0)),0)</f>
        <v>0</v>
      </c>
      <c r="AS65" s="3">
        <f>IFERROR(INDEX(词条统合定义列表!$E$2:$E$1000,MATCH(第二天赋板[[#This Row],[天赋词条]],词条统合定义列表!$B$2:$B$1000,0)),0)</f>
        <v>0</v>
      </c>
      <c r="AX65" s="3">
        <f>IFERROR(INDEX(词条统合定义列表!$E$2:$E$1000,MATCH(第三天赋板[[#This Row],[天赋词条]],词条统合定义列表!$B$2:$B$1000,0)),0)</f>
        <v>0</v>
      </c>
      <c r="BC65" s="3">
        <f>IFERROR(INDEX(词条统合定义列表!$E$2:$E$1000,MATCH(神格石板[[#This Row],[天赋词条]],词条统合定义列表!$B$2:$B$1000,0)),0)</f>
        <v>0</v>
      </c>
    </row>
    <row r="66" spans="1:55">
      <c r="A66" s="1" t="str">
        <f t="array" ref="A66">IFERROR(INDEX(天赋词条列表!$A$2:$A$1504, SMALL(IF(COUNTIF(AL$3:AL$47, 天赋词条列表!$A$2:$A$1504), ROW(天赋词条列表!$A$2:$A$1504)-ROW(天赋词条列表!$A$2)+1), ROW()-2)), "")</f>
        <v/>
      </c>
      <c r="B66" s="1" t="str">
        <f t="shared" si="15"/>
        <v/>
      </c>
      <c r="C66" s="27" t="str">
        <f t="array" ref="C66">IFERROR(INDEX(天赋词条列表!$D$2:$D$1504, SMALL(IF(COUNTIF(AL$3:AL$47, 天赋词条列表!$A$2:$A$1504), ROW(天赋词条列表!$A$2:$A$1504)-ROW(天赋词条列表!$A$2)+1), ROW()-2)), "")</f>
        <v/>
      </c>
      <c r="D66" s="32" t="str">
        <f t="array" ref="D66">IFERROR(
         (AN66=0)*INDEX(天赋词条列表!$E$2:$E$1504, SMALL(IF(COUNTIF(AL$3:AL$47, 天赋词条列表!$A$2:$A$1504), ROW(天赋词条列表!$A$2:$A$1504)-ROW(天赋词条列表!$A$2)+1), ROW()-2))*B66+
         (AN66=1)*((1+INDEX(天赋词条列表!$E$2:$E$1504, SMALL(IF(COUNTIF(AL$3:AL$47, 天赋词条列表!$A$2:$A$1504), ROW(天赋词条列表!$A$2:$A$1504)-ROW(天赋词条列表!$A$2)+1), ROW()-2)))^B66-1),
          "")</f>
        <v/>
      </c>
      <c r="E66" s="27"/>
      <c r="G66" s="1" t="str">
        <f t="array" ref="G66">IFERROR(INDEX(天赋词条列表!$A$2:$A$1504, SMALL(IF(COUNTIF(AQ$3:AQ$47, 天赋词条列表!$A$2:$A$1504), ROW(天赋词条列表!$A$2:$A$1504)-ROW(天赋词条列表!$A$2)+1), ROW()-2)), "")</f>
        <v/>
      </c>
      <c r="H66" s="1" t="str">
        <f t="shared" si="7"/>
        <v/>
      </c>
      <c r="I66" s="27" t="str">
        <f t="array" ref="I66">IFERROR(INDEX(天赋词条列表!$D$2:$D$1504, SMALL(IF(COUNTIF(AQ$3:AQ$47, 天赋词条列表!$A$2:$A$1504), ROW(天赋词条列表!$A$2:$A$1504)-ROW(天赋词条列表!$A$2)+1), ROW()-2)), "")</f>
        <v/>
      </c>
      <c r="J66" s="32" t="str">
        <f t="array" ref="J66">IFERROR(
        (AS66=0)*INDEX(天赋词条列表!$E$2:$E$1504, SMALL(IF(COUNTIF(AQ$3:AQ$47, 天赋词条列表!$A$2:$A$1504), ROW(天赋词条列表!$A$2:$A$1504)-ROW(天赋词条列表!$A$2)+1), ROW()-2))*H66+
        (AS66=1)*((1+INDEX(天赋词条列表!$E$2:$E$1504, SMALL(IF(COUNTIF(AQ$3:AQ$47, 天赋词条列表!$A$2:$A$1504), ROW(天赋词条列表!$A$2:$A$1504)-ROW(天赋词条列表!$A$2)+1), ROW()-2)))^H66-1),
          "")</f>
        <v/>
      </c>
      <c r="L66" s="1" t="str">
        <f t="array" ref="L66">IFERROR(INDEX(天赋词条列表!$A$2:$A$1504, SMALL(IF(COUNTIF(AV$3:AV$47, 天赋词条列表!$A$2:$A$1504), ROW(天赋词条列表!$A$2:$A$1504)-ROW(天赋词条列表!$A$2)+1), ROW()-2)), "")</f>
        <v/>
      </c>
      <c r="M66" s="1" t="str">
        <f t="shared" si="8"/>
        <v/>
      </c>
      <c r="N66" s="27" t="str">
        <f t="array" ref="N66">IFERROR(INDEX(天赋词条列表!$D$2:$D$1504, SMALL(IF(COUNTIF(AV$3:AV$47, 天赋词条列表!$A$2:$A$1504), ROW(天赋词条列表!$A$2:$A$1504)-ROW(天赋词条列表!$A$2)+1), ROW()-2)), "")</f>
        <v/>
      </c>
      <c r="O66" s="223" t="str">
        <f t="array" ref="O66">IFERROR(
         (AX66=0)*INDEX(天赋词条列表!$E$2:$E$1504, SMALL(IF(COUNTIF(AV$3:AV$47, 天赋词条列表!$A$2:$A$1504), ROW(天赋词条列表!$A$2:$A$1504)-ROW(天赋词条列表!$A$2)+1), ROW()-2))*M66+
         (AX66=1)*((1+INDEX(天赋词条列表!$E$2:$E$1504, SMALL(IF(COUNTIF(AV$3:AV$47, 天赋词条列表!$A$2:$A$1504), ROW(天赋词条列表!$A$2:$A$1504)-ROW(天赋词条列表!$A$2)+1), ROW()-2)))^M66-1),
        "")</f>
        <v/>
      </c>
      <c r="Q66" s="221" t="str">
        <f t="array" ref="Q66">IFERROR(INDEX(天赋词条列表!$A$2:$A$1504, SMALL(IF(COUNTIF('追忆，石板，魂烛'!L$2:L$71, 天赋词条列表!$A$2:$A$1504), ROW(天赋词条列表!$A$2:$A$1504)-ROW(天赋词条列表!$A$2)+1), ROW()-2)), "")</f>
        <v/>
      </c>
      <c r="R66" s="27" t="str">
        <f>IF(Q66&lt;&gt;"",COUNTIF('追忆，石板，魂烛'!$L$2:$L$71,Q66),"")</f>
        <v/>
      </c>
      <c r="S66" s="27" t="str">
        <f t="array" ref="S66">IFERROR(INDEX(天赋词条列表!$D$2:$D$1504, SMALL(IF(COUNTIF('追忆，石板，魂烛'!$L$2:$L$71, 天赋词条列表!$A$2:$A$1504), ROW(天赋词条列表!$A$2:$A$1504)-ROW(天赋词条列表!$A$2)+1), ROW()-2)), "")</f>
        <v/>
      </c>
      <c r="T66" s="206" t="str">
        <f t="array" ref="T66">IFERROR(
        (BC66=0)*INDEX(天赋词条列表!$E$2:$E$1504, SMALL(IF(COUNTIF('追忆，石板，魂烛'!$L$2:$L$71, 天赋词条列表!$A$2:$A$1504), ROW(天赋词条列表!$A$2:$A$1504)-ROW(天赋词条列表!$A$2)+1), ROW()-2))*R66+
        (BC66=1)*((1+INDEX(天赋词条列表!$E$2:$E$1504, SMALL(IF(COUNTIF('追忆，石板，魂烛'!$L$2:$L$71, 天赋词条列表!$A$2:$A$1504), ROW(天赋词条列表!$A$2:$A$1504)-ROW(天赋词条列表!$A$2)+1), ROW()-2)))^R66-1),
          "")</f>
        <v/>
      </c>
      <c r="AN66" s="3">
        <f>IFERROR(INDEX(词条统合定义列表!$E$2:$E$1000,MATCH(第一天赋板[[#This Row],[天赋词条]],词条统合定义列表!$B$2:$B$1000,0)),0)</f>
        <v>0</v>
      </c>
      <c r="AS66" s="3">
        <f>IFERROR(INDEX(词条统合定义列表!$E$2:$E$1000,MATCH(第二天赋板[[#This Row],[天赋词条]],词条统合定义列表!$B$2:$B$1000,0)),0)</f>
        <v>0</v>
      </c>
      <c r="AX66" s="3">
        <f>IFERROR(INDEX(词条统合定义列表!$E$2:$E$1000,MATCH(第三天赋板[[#This Row],[天赋词条]],词条统合定义列表!$B$2:$B$1000,0)),0)</f>
        <v>0</v>
      </c>
      <c r="BC66" s="3">
        <f>IFERROR(INDEX(词条统合定义列表!$E$2:$E$1000,MATCH(神格石板[[#This Row],[天赋词条]],词条统合定义列表!$B$2:$B$1000,0)),0)</f>
        <v>0</v>
      </c>
    </row>
    <row r="67" spans="1:55">
      <c r="A67" s="1" t="str">
        <f t="array" ref="A67">IFERROR(INDEX(天赋词条列表!$A$2:$A$1504, SMALL(IF(COUNTIF(AL$3:AL$47, 天赋词条列表!$A$2:$A$1504), ROW(天赋词条列表!$A$2:$A$1504)-ROW(天赋词条列表!$A$2)+1), ROW()-2)), "")</f>
        <v/>
      </c>
      <c r="B67" s="1" t="str">
        <f t="shared" ref="B67:B98" si="16">IFERROR(VLOOKUP(A67,AL:AM,2,FALSE),"")</f>
        <v/>
      </c>
      <c r="C67" s="27" t="str">
        <f t="array" ref="C67">IFERROR(INDEX(天赋词条列表!$D$2:$D$1504, SMALL(IF(COUNTIF(AL$3:AL$47, 天赋词条列表!$A$2:$A$1504), ROW(天赋词条列表!$A$2:$A$1504)-ROW(天赋词条列表!$A$2)+1), ROW()-2)), "")</f>
        <v/>
      </c>
      <c r="D67" s="32" t="str">
        <f t="array" ref="D67">IFERROR(
         (AN67=0)*INDEX(天赋词条列表!$E$2:$E$1504, SMALL(IF(COUNTIF(AL$3:AL$47, 天赋词条列表!$A$2:$A$1504), ROW(天赋词条列表!$A$2:$A$1504)-ROW(天赋词条列表!$A$2)+1), ROW()-2))*B67+
         (AN67=1)*((1+INDEX(天赋词条列表!$E$2:$E$1504, SMALL(IF(COUNTIF(AL$3:AL$47, 天赋词条列表!$A$2:$A$1504), ROW(天赋词条列表!$A$2:$A$1504)-ROW(天赋词条列表!$A$2)+1), ROW()-2)))^B67-1),
          "")</f>
        <v/>
      </c>
      <c r="E67" s="27"/>
      <c r="G67" s="1" t="str">
        <f t="array" ref="G67">IFERROR(INDEX(天赋词条列表!$A$2:$A$1504, SMALL(IF(COUNTIF(AQ$3:AQ$47, 天赋词条列表!$A$2:$A$1504), ROW(天赋词条列表!$A$2:$A$1504)-ROW(天赋词条列表!$A$2)+1), ROW()-2)), "")</f>
        <v/>
      </c>
      <c r="H67" s="1" t="str">
        <f t="shared" si="7"/>
        <v/>
      </c>
      <c r="I67" s="27" t="str">
        <f t="array" ref="I67">IFERROR(INDEX(天赋词条列表!$D$2:$D$1504, SMALL(IF(COUNTIF(AQ$3:AQ$47, 天赋词条列表!$A$2:$A$1504), ROW(天赋词条列表!$A$2:$A$1504)-ROW(天赋词条列表!$A$2)+1), ROW()-2)), "")</f>
        <v/>
      </c>
      <c r="J67" s="32" t="str">
        <f t="array" ref="J67">IFERROR(
        (AS67=0)*INDEX(天赋词条列表!$E$2:$E$1504, SMALL(IF(COUNTIF(AQ$3:AQ$47, 天赋词条列表!$A$2:$A$1504), ROW(天赋词条列表!$A$2:$A$1504)-ROW(天赋词条列表!$A$2)+1), ROW()-2))*H67+
        (AS67=1)*((1+INDEX(天赋词条列表!$E$2:$E$1504, SMALL(IF(COUNTIF(AQ$3:AQ$47, 天赋词条列表!$A$2:$A$1504), ROW(天赋词条列表!$A$2:$A$1504)-ROW(天赋词条列表!$A$2)+1), ROW()-2)))^H67-1),
          "")</f>
        <v/>
      </c>
      <c r="L67" s="1" t="str">
        <f t="array" ref="L67">IFERROR(INDEX(天赋词条列表!$A$2:$A$1504, SMALL(IF(COUNTIF(AV$3:AV$47, 天赋词条列表!$A$2:$A$1504), ROW(天赋词条列表!$A$2:$A$1504)-ROW(天赋词条列表!$A$2)+1), ROW()-2)), "")</f>
        <v/>
      </c>
      <c r="M67" s="1" t="str">
        <f t="shared" si="8"/>
        <v/>
      </c>
      <c r="N67" s="27" t="str">
        <f t="array" ref="N67">IFERROR(INDEX(天赋词条列表!$D$2:$D$1504, SMALL(IF(COUNTIF(AV$3:AV$47, 天赋词条列表!$A$2:$A$1504), ROW(天赋词条列表!$A$2:$A$1504)-ROW(天赋词条列表!$A$2)+1), ROW()-2)), "")</f>
        <v/>
      </c>
      <c r="O67" s="223" t="str">
        <f t="array" ref="O67">IFERROR(
         (AX67=0)*INDEX(天赋词条列表!$E$2:$E$1504, SMALL(IF(COUNTIF(AV$3:AV$47, 天赋词条列表!$A$2:$A$1504), ROW(天赋词条列表!$A$2:$A$1504)-ROW(天赋词条列表!$A$2)+1), ROW()-2))*M67+
         (AX67=1)*((1+INDEX(天赋词条列表!$E$2:$E$1504, SMALL(IF(COUNTIF(AV$3:AV$47, 天赋词条列表!$A$2:$A$1504), ROW(天赋词条列表!$A$2:$A$1504)-ROW(天赋词条列表!$A$2)+1), ROW()-2)))^M67-1),
        "")</f>
        <v/>
      </c>
      <c r="Q67" s="221" t="str">
        <f t="array" ref="Q67">IFERROR(INDEX(天赋词条列表!$A$2:$A$1504, SMALL(IF(COUNTIF('追忆，石板，魂烛'!L$2:L$71, 天赋词条列表!$A$2:$A$1504), ROW(天赋词条列表!$A$2:$A$1504)-ROW(天赋词条列表!$A$2)+1), ROW()-2)), "")</f>
        <v/>
      </c>
      <c r="R67" s="27" t="str">
        <f>IF(Q67&lt;&gt;"",COUNTIF('追忆，石板，魂烛'!$L$2:$L$71,Q67),"")</f>
        <v/>
      </c>
      <c r="S67" s="27" t="str">
        <f t="array" ref="S67">IFERROR(INDEX(天赋词条列表!$D$2:$D$1504, SMALL(IF(COUNTIF('追忆，石板，魂烛'!$L$2:$L$71, 天赋词条列表!$A$2:$A$1504), ROW(天赋词条列表!$A$2:$A$1504)-ROW(天赋词条列表!$A$2)+1), ROW()-2)), "")</f>
        <v/>
      </c>
      <c r="T67" s="206" t="str">
        <f t="array" ref="T67">IFERROR(
        (BC67=0)*INDEX(天赋词条列表!$E$2:$E$1504, SMALL(IF(COUNTIF('追忆，石板，魂烛'!$L$2:$L$71, 天赋词条列表!$A$2:$A$1504), ROW(天赋词条列表!$A$2:$A$1504)-ROW(天赋词条列表!$A$2)+1), ROW()-2))*R67+
        (BC67=1)*((1+INDEX(天赋词条列表!$E$2:$E$1504, SMALL(IF(COUNTIF('追忆，石板，魂烛'!$L$2:$L$71, 天赋词条列表!$A$2:$A$1504), ROW(天赋词条列表!$A$2:$A$1504)-ROW(天赋词条列表!$A$2)+1), ROW()-2)))^R67-1),
          "")</f>
        <v/>
      </c>
      <c r="AN67" s="3">
        <f>IFERROR(INDEX(词条统合定义列表!$E$2:$E$1000,MATCH(第一天赋板[[#This Row],[天赋词条]],词条统合定义列表!$B$2:$B$1000,0)),0)</f>
        <v>0</v>
      </c>
      <c r="AS67" s="3">
        <f>IFERROR(INDEX(词条统合定义列表!$E$2:$E$1000,MATCH(第二天赋板[[#This Row],[天赋词条]],词条统合定义列表!$B$2:$B$1000,0)),0)</f>
        <v>0</v>
      </c>
      <c r="AX67" s="3">
        <f>IFERROR(INDEX(词条统合定义列表!$E$2:$E$1000,MATCH(第三天赋板[[#This Row],[天赋词条]],词条统合定义列表!$B$2:$B$1000,0)),0)</f>
        <v>0</v>
      </c>
      <c r="BC67" s="3">
        <f>IFERROR(INDEX(词条统合定义列表!$E$2:$E$1000,MATCH(神格石板[[#This Row],[天赋词条]],词条统合定义列表!$B$2:$B$1000,0)),0)</f>
        <v>0</v>
      </c>
    </row>
    <row r="68" spans="1:55">
      <c r="A68" s="1" t="str">
        <f t="array" ref="A68">IFERROR(INDEX(天赋词条列表!$A$2:$A$1504, SMALL(IF(COUNTIF(AL$3:AL$47, 天赋词条列表!$A$2:$A$1504), ROW(天赋词条列表!$A$2:$A$1504)-ROW(天赋词条列表!$A$2)+1), ROW()-2)), "")</f>
        <v/>
      </c>
      <c r="B68" s="1" t="str">
        <f t="shared" si="16"/>
        <v/>
      </c>
      <c r="C68" s="27" t="str">
        <f t="array" ref="C68">IFERROR(INDEX(天赋词条列表!$D$2:$D$1504, SMALL(IF(COUNTIF(AL$3:AL$47, 天赋词条列表!$A$2:$A$1504), ROW(天赋词条列表!$A$2:$A$1504)-ROW(天赋词条列表!$A$2)+1), ROW()-2)), "")</f>
        <v/>
      </c>
      <c r="D68" s="32" t="str">
        <f t="array" ref="D68">IFERROR(
         (AN68=0)*INDEX(天赋词条列表!$E$2:$E$1504, SMALL(IF(COUNTIF(AL$3:AL$47, 天赋词条列表!$A$2:$A$1504), ROW(天赋词条列表!$A$2:$A$1504)-ROW(天赋词条列表!$A$2)+1), ROW()-2))*B68+
         (AN68=1)*((1+INDEX(天赋词条列表!$E$2:$E$1504, SMALL(IF(COUNTIF(AL$3:AL$47, 天赋词条列表!$A$2:$A$1504), ROW(天赋词条列表!$A$2:$A$1504)-ROW(天赋词条列表!$A$2)+1), ROW()-2)))^B68-1),
          "")</f>
        <v/>
      </c>
      <c r="E68" s="27"/>
      <c r="G68" s="1" t="str">
        <f t="array" ref="G68">IFERROR(INDEX(天赋词条列表!$A$2:$A$1504, SMALL(IF(COUNTIF(AQ$3:AQ$47, 天赋词条列表!$A$2:$A$1504), ROW(天赋词条列表!$A$2:$A$1504)-ROW(天赋词条列表!$A$2)+1), ROW()-2)), "")</f>
        <v/>
      </c>
      <c r="H68" s="1" t="str">
        <f t="shared" ref="H68:H100" si="17">IFERROR(VLOOKUP(G68,AQ:AR,2,FALSE),"")</f>
        <v/>
      </c>
      <c r="I68" s="27" t="str">
        <f t="array" ref="I68">IFERROR(INDEX(天赋词条列表!$D$2:$D$1504, SMALL(IF(COUNTIF(AQ$3:AQ$47, 天赋词条列表!$A$2:$A$1504), ROW(天赋词条列表!$A$2:$A$1504)-ROW(天赋词条列表!$A$2)+1), ROW()-2)), "")</f>
        <v/>
      </c>
      <c r="J68" s="32" t="str">
        <f t="array" ref="J68">IFERROR(
        (AS68=0)*INDEX(天赋词条列表!$E$2:$E$1504, SMALL(IF(COUNTIF(AQ$3:AQ$47, 天赋词条列表!$A$2:$A$1504), ROW(天赋词条列表!$A$2:$A$1504)-ROW(天赋词条列表!$A$2)+1), ROW()-2))*H68+
        (AS68=1)*((1+INDEX(天赋词条列表!$E$2:$E$1504, SMALL(IF(COUNTIF(AQ$3:AQ$47, 天赋词条列表!$A$2:$A$1504), ROW(天赋词条列表!$A$2:$A$1504)-ROW(天赋词条列表!$A$2)+1), ROW()-2)))^H68-1),
          "")</f>
        <v/>
      </c>
      <c r="L68" s="1" t="str">
        <f t="array" ref="L68">IFERROR(INDEX(天赋词条列表!$A$2:$A$1504, SMALL(IF(COUNTIF(AV$3:AV$47, 天赋词条列表!$A$2:$A$1504), ROW(天赋词条列表!$A$2:$A$1504)-ROW(天赋词条列表!$A$2)+1), ROW()-2)), "")</f>
        <v/>
      </c>
      <c r="M68" s="1" t="str">
        <f t="shared" ref="M68:M100" si="18">IFERROR(VLOOKUP(L68,AV:AW,2,FALSE),"")</f>
        <v/>
      </c>
      <c r="N68" s="27" t="str">
        <f t="array" ref="N68">IFERROR(INDEX(天赋词条列表!$D$2:$D$1504, SMALL(IF(COUNTIF(AV$3:AV$47, 天赋词条列表!$A$2:$A$1504), ROW(天赋词条列表!$A$2:$A$1504)-ROW(天赋词条列表!$A$2)+1), ROW()-2)), "")</f>
        <v/>
      </c>
      <c r="O68" s="223" t="str">
        <f t="array" ref="O68">IFERROR(
         (AX68=0)*INDEX(天赋词条列表!$E$2:$E$1504, SMALL(IF(COUNTIF(AV$3:AV$47, 天赋词条列表!$A$2:$A$1504), ROW(天赋词条列表!$A$2:$A$1504)-ROW(天赋词条列表!$A$2)+1), ROW()-2))*M68+
         (AX68=1)*((1+INDEX(天赋词条列表!$E$2:$E$1504, SMALL(IF(COUNTIF(AV$3:AV$47, 天赋词条列表!$A$2:$A$1504), ROW(天赋词条列表!$A$2:$A$1504)-ROW(天赋词条列表!$A$2)+1), ROW()-2)))^M68-1),
        "")</f>
        <v/>
      </c>
      <c r="Q68" s="221" t="str">
        <f t="array" ref="Q68">IFERROR(INDEX(天赋词条列表!$A$2:$A$1504, SMALL(IF(COUNTIF('追忆，石板，魂烛'!L$2:L$71, 天赋词条列表!$A$2:$A$1504), ROW(天赋词条列表!$A$2:$A$1504)-ROW(天赋词条列表!$A$2)+1), ROW()-2)), "")</f>
        <v/>
      </c>
      <c r="R68" s="27" t="str">
        <f>IF(Q68&lt;&gt;"",COUNTIF('追忆，石板，魂烛'!$L$2:$L$71,Q68),"")</f>
        <v/>
      </c>
      <c r="S68" s="27" t="str">
        <f t="array" ref="S68">IFERROR(INDEX(天赋词条列表!$D$2:$D$1504, SMALL(IF(COUNTIF('追忆，石板，魂烛'!$L$2:$L$71, 天赋词条列表!$A$2:$A$1504), ROW(天赋词条列表!$A$2:$A$1504)-ROW(天赋词条列表!$A$2)+1), ROW()-2)), "")</f>
        <v/>
      </c>
      <c r="T68" s="206" t="str">
        <f t="array" ref="T68">IFERROR(
        (BC68=0)*INDEX(天赋词条列表!$E$2:$E$1504, SMALL(IF(COUNTIF('追忆，石板，魂烛'!$L$2:$L$71, 天赋词条列表!$A$2:$A$1504), ROW(天赋词条列表!$A$2:$A$1504)-ROW(天赋词条列表!$A$2)+1), ROW()-2))*R68+
        (BC68=1)*((1+INDEX(天赋词条列表!$E$2:$E$1504, SMALL(IF(COUNTIF('追忆，石板，魂烛'!$L$2:$L$71, 天赋词条列表!$A$2:$A$1504), ROW(天赋词条列表!$A$2:$A$1504)-ROW(天赋词条列表!$A$2)+1), ROW()-2)))^R68-1),
          "")</f>
        <v/>
      </c>
      <c r="AN68" s="3">
        <f>IFERROR(INDEX(词条统合定义列表!$E$2:$E$1000,MATCH(第一天赋板[[#This Row],[天赋词条]],词条统合定义列表!$B$2:$B$1000,0)),0)</f>
        <v>0</v>
      </c>
      <c r="AS68" s="3">
        <f>IFERROR(INDEX(词条统合定义列表!$E$2:$E$1000,MATCH(第二天赋板[[#This Row],[天赋词条]],词条统合定义列表!$B$2:$B$1000,0)),0)</f>
        <v>0</v>
      </c>
      <c r="AX68" s="3">
        <f>IFERROR(INDEX(词条统合定义列表!$E$2:$E$1000,MATCH(第三天赋板[[#This Row],[天赋词条]],词条统合定义列表!$B$2:$B$1000,0)),0)</f>
        <v>0</v>
      </c>
      <c r="BC68" s="3">
        <f>IFERROR(INDEX(词条统合定义列表!$E$2:$E$1000,MATCH(神格石板[[#This Row],[天赋词条]],词条统合定义列表!$B$2:$B$1000,0)),0)</f>
        <v>0</v>
      </c>
    </row>
    <row r="69" spans="1:55">
      <c r="A69" s="1" t="str">
        <f t="array" ref="A69">IFERROR(INDEX(天赋词条列表!$A$2:$A$1504, SMALL(IF(COUNTIF(AL$3:AL$47, 天赋词条列表!$A$2:$A$1504), ROW(天赋词条列表!$A$2:$A$1504)-ROW(天赋词条列表!$A$2)+1), ROW()-2)), "")</f>
        <v/>
      </c>
      <c r="B69" s="1" t="str">
        <f t="shared" si="16"/>
        <v/>
      </c>
      <c r="C69" s="27" t="str">
        <f t="array" ref="C69">IFERROR(INDEX(天赋词条列表!$D$2:$D$1504, SMALL(IF(COUNTIF(AL$3:AL$47, 天赋词条列表!$A$2:$A$1504), ROW(天赋词条列表!$A$2:$A$1504)-ROW(天赋词条列表!$A$2)+1), ROW()-2)), "")</f>
        <v/>
      </c>
      <c r="D69" s="32" t="str">
        <f t="array" ref="D69">IFERROR(
         (AN69=0)*INDEX(天赋词条列表!$E$2:$E$1504, SMALL(IF(COUNTIF(AL$3:AL$47, 天赋词条列表!$A$2:$A$1504), ROW(天赋词条列表!$A$2:$A$1504)-ROW(天赋词条列表!$A$2)+1), ROW()-2))*B69+
         (AN69=1)*((1+INDEX(天赋词条列表!$E$2:$E$1504, SMALL(IF(COUNTIF(AL$3:AL$47, 天赋词条列表!$A$2:$A$1504), ROW(天赋词条列表!$A$2:$A$1504)-ROW(天赋词条列表!$A$2)+1), ROW()-2)))^B69-1),
          "")</f>
        <v/>
      </c>
      <c r="E69" s="27"/>
      <c r="G69" s="1" t="str">
        <f t="array" ref="G69">IFERROR(INDEX(天赋词条列表!$A$2:$A$1504, SMALL(IF(COUNTIF(AQ$3:AQ$47, 天赋词条列表!$A$2:$A$1504), ROW(天赋词条列表!$A$2:$A$1504)-ROW(天赋词条列表!$A$2)+1), ROW()-2)), "")</f>
        <v/>
      </c>
      <c r="H69" s="1" t="str">
        <f t="shared" si="17"/>
        <v/>
      </c>
      <c r="I69" s="27" t="str">
        <f t="array" ref="I69">IFERROR(INDEX(天赋词条列表!$D$2:$D$1504, SMALL(IF(COUNTIF(AQ$3:AQ$47, 天赋词条列表!$A$2:$A$1504), ROW(天赋词条列表!$A$2:$A$1504)-ROW(天赋词条列表!$A$2)+1), ROW()-2)), "")</f>
        <v/>
      </c>
      <c r="J69" s="32" t="str">
        <f t="array" ref="J69">IFERROR(
        (AS69=0)*INDEX(天赋词条列表!$E$2:$E$1504, SMALL(IF(COUNTIF(AQ$3:AQ$47, 天赋词条列表!$A$2:$A$1504), ROW(天赋词条列表!$A$2:$A$1504)-ROW(天赋词条列表!$A$2)+1), ROW()-2))*H69+
        (AS69=1)*((1+INDEX(天赋词条列表!$E$2:$E$1504, SMALL(IF(COUNTIF(AQ$3:AQ$47, 天赋词条列表!$A$2:$A$1504), ROW(天赋词条列表!$A$2:$A$1504)-ROW(天赋词条列表!$A$2)+1), ROW()-2)))^H69-1),
          "")</f>
        <v/>
      </c>
      <c r="L69" s="1" t="str">
        <f t="array" ref="L69">IFERROR(INDEX(天赋词条列表!$A$2:$A$1504, SMALL(IF(COUNTIF(AV$3:AV$47, 天赋词条列表!$A$2:$A$1504), ROW(天赋词条列表!$A$2:$A$1504)-ROW(天赋词条列表!$A$2)+1), ROW()-2)), "")</f>
        <v/>
      </c>
      <c r="M69" s="1" t="str">
        <f t="shared" si="18"/>
        <v/>
      </c>
      <c r="N69" s="27" t="str">
        <f t="array" ref="N69">IFERROR(INDEX(天赋词条列表!$D$2:$D$1504, SMALL(IF(COUNTIF(AV$3:AV$47, 天赋词条列表!$A$2:$A$1504), ROW(天赋词条列表!$A$2:$A$1504)-ROW(天赋词条列表!$A$2)+1), ROW()-2)), "")</f>
        <v/>
      </c>
      <c r="O69" s="223" t="str">
        <f t="array" ref="O69">IFERROR(
         (AX69=0)*INDEX(天赋词条列表!$E$2:$E$1504, SMALL(IF(COUNTIF(AV$3:AV$47, 天赋词条列表!$A$2:$A$1504), ROW(天赋词条列表!$A$2:$A$1504)-ROW(天赋词条列表!$A$2)+1), ROW()-2))*M69+
         (AX69=1)*((1+INDEX(天赋词条列表!$E$2:$E$1504, SMALL(IF(COUNTIF(AV$3:AV$47, 天赋词条列表!$A$2:$A$1504), ROW(天赋词条列表!$A$2:$A$1504)-ROW(天赋词条列表!$A$2)+1), ROW()-2)))^M69-1),
        "")</f>
        <v/>
      </c>
      <c r="Q69" s="221" t="str">
        <f t="array" ref="Q69">IFERROR(INDEX(天赋词条列表!$A$2:$A$1504, SMALL(IF(COUNTIF('追忆，石板，魂烛'!L$2:L$71, 天赋词条列表!$A$2:$A$1504), ROW(天赋词条列表!$A$2:$A$1504)-ROW(天赋词条列表!$A$2)+1), ROW()-2)), "")</f>
        <v/>
      </c>
      <c r="R69" s="27" t="str">
        <f>IF(Q69&lt;&gt;"",COUNTIF('追忆，石板，魂烛'!$L$2:$L$71,Q69),"")</f>
        <v/>
      </c>
      <c r="S69" s="27" t="str">
        <f t="array" ref="S69">IFERROR(INDEX(天赋词条列表!$D$2:$D$1504, SMALL(IF(COUNTIF('追忆，石板，魂烛'!$L$2:$L$71, 天赋词条列表!$A$2:$A$1504), ROW(天赋词条列表!$A$2:$A$1504)-ROW(天赋词条列表!$A$2)+1), ROW()-2)), "")</f>
        <v/>
      </c>
      <c r="T69" s="206" t="str">
        <f t="array" ref="T69">IFERROR(
        (BC69=0)*INDEX(天赋词条列表!$E$2:$E$1504, SMALL(IF(COUNTIF('追忆，石板，魂烛'!$L$2:$L$71, 天赋词条列表!$A$2:$A$1504), ROW(天赋词条列表!$A$2:$A$1504)-ROW(天赋词条列表!$A$2)+1), ROW()-2))*R69+
        (BC69=1)*((1+INDEX(天赋词条列表!$E$2:$E$1504, SMALL(IF(COUNTIF('追忆，石板，魂烛'!$L$2:$L$71, 天赋词条列表!$A$2:$A$1504), ROW(天赋词条列表!$A$2:$A$1504)-ROW(天赋词条列表!$A$2)+1), ROW()-2)))^R69-1),
          "")</f>
        <v/>
      </c>
      <c r="AN69" s="3">
        <f>IFERROR(INDEX(词条统合定义列表!$E$2:$E$1000,MATCH(第一天赋板[[#This Row],[天赋词条]],词条统合定义列表!$B$2:$B$1000,0)),0)</f>
        <v>0</v>
      </c>
      <c r="AS69" s="3">
        <f>IFERROR(INDEX(词条统合定义列表!$E$2:$E$1000,MATCH(第二天赋板[[#This Row],[天赋词条]],词条统合定义列表!$B$2:$B$1000,0)),0)</f>
        <v>0</v>
      </c>
      <c r="AX69" s="3">
        <f>IFERROR(INDEX(词条统合定义列表!$E$2:$E$1000,MATCH(第三天赋板[[#This Row],[天赋词条]],词条统合定义列表!$B$2:$B$1000,0)),0)</f>
        <v>0</v>
      </c>
      <c r="BC69" s="3">
        <f>IFERROR(INDEX(词条统合定义列表!$E$2:$E$1000,MATCH(神格石板[[#This Row],[天赋词条]],词条统合定义列表!$B$2:$B$1000,0)),0)</f>
        <v>0</v>
      </c>
    </row>
    <row r="70" spans="1:55">
      <c r="A70" s="1" t="str">
        <f t="array" ref="A70">IFERROR(INDEX(天赋词条列表!$A$2:$A$1504, SMALL(IF(COUNTIF(AL$3:AL$47, 天赋词条列表!$A$2:$A$1504), ROW(天赋词条列表!$A$2:$A$1504)-ROW(天赋词条列表!$A$2)+1), ROW()-2)), "")</f>
        <v/>
      </c>
      <c r="B70" s="1" t="str">
        <f t="shared" si="16"/>
        <v/>
      </c>
      <c r="C70" s="27" t="str">
        <f t="array" ref="C70">IFERROR(INDEX(天赋词条列表!$D$2:$D$1504, SMALL(IF(COUNTIF(AL$3:AL$47, 天赋词条列表!$A$2:$A$1504), ROW(天赋词条列表!$A$2:$A$1504)-ROW(天赋词条列表!$A$2)+1), ROW()-2)), "")</f>
        <v/>
      </c>
      <c r="D70" s="32" t="str">
        <f t="array" ref="D70">IFERROR(
         (AN70=0)*INDEX(天赋词条列表!$E$2:$E$1504, SMALL(IF(COUNTIF(AL$3:AL$47, 天赋词条列表!$A$2:$A$1504), ROW(天赋词条列表!$A$2:$A$1504)-ROW(天赋词条列表!$A$2)+1), ROW()-2))*B70+
         (AN70=1)*((1+INDEX(天赋词条列表!$E$2:$E$1504, SMALL(IF(COUNTIF(AL$3:AL$47, 天赋词条列表!$A$2:$A$1504), ROW(天赋词条列表!$A$2:$A$1504)-ROW(天赋词条列表!$A$2)+1), ROW()-2)))^B70-1),
          "")</f>
        <v/>
      </c>
      <c r="E70" s="27"/>
      <c r="G70" s="1" t="str">
        <f t="array" ref="G70">IFERROR(INDEX(天赋词条列表!$A$2:$A$1504, SMALL(IF(COUNTIF(AQ$3:AQ$47, 天赋词条列表!$A$2:$A$1504), ROW(天赋词条列表!$A$2:$A$1504)-ROW(天赋词条列表!$A$2)+1), ROW()-2)), "")</f>
        <v/>
      </c>
      <c r="H70" s="1" t="str">
        <f t="shared" si="17"/>
        <v/>
      </c>
      <c r="I70" s="27" t="str">
        <f t="array" ref="I70">IFERROR(INDEX(天赋词条列表!$D$2:$D$1504, SMALL(IF(COUNTIF(AQ$3:AQ$47, 天赋词条列表!$A$2:$A$1504), ROW(天赋词条列表!$A$2:$A$1504)-ROW(天赋词条列表!$A$2)+1), ROW()-2)), "")</f>
        <v/>
      </c>
      <c r="J70" s="32" t="str">
        <f t="array" ref="J70">IFERROR(
        (AS70=0)*INDEX(天赋词条列表!$E$2:$E$1504, SMALL(IF(COUNTIF(AQ$3:AQ$47, 天赋词条列表!$A$2:$A$1504), ROW(天赋词条列表!$A$2:$A$1504)-ROW(天赋词条列表!$A$2)+1), ROW()-2))*H70+
        (AS70=1)*((1+INDEX(天赋词条列表!$E$2:$E$1504, SMALL(IF(COUNTIF(AQ$3:AQ$47, 天赋词条列表!$A$2:$A$1504), ROW(天赋词条列表!$A$2:$A$1504)-ROW(天赋词条列表!$A$2)+1), ROW()-2)))^H70-1),
          "")</f>
        <v/>
      </c>
      <c r="L70" s="1" t="str">
        <f t="array" ref="L70">IFERROR(INDEX(天赋词条列表!$A$2:$A$1504, SMALL(IF(COUNTIF(AV$3:AV$47, 天赋词条列表!$A$2:$A$1504), ROW(天赋词条列表!$A$2:$A$1504)-ROW(天赋词条列表!$A$2)+1), ROW()-2)), "")</f>
        <v/>
      </c>
      <c r="M70" s="1" t="str">
        <f t="shared" si="18"/>
        <v/>
      </c>
      <c r="N70" s="27" t="str">
        <f t="array" ref="N70">IFERROR(INDEX(天赋词条列表!$D$2:$D$1504, SMALL(IF(COUNTIF(AV$3:AV$47, 天赋词条列表!$A$2:$A$1504), ROW(天赋词条列表!$A$2:$A$1504)-ROW(天赋词条列表!$A$2)+1), ROW()-2)), "")</f>
        <v/>
      </c>
      <c r="O70" s="223" t="str">
        <f t="array" ref="O70">IFERROR(
         (AX70=0)*INDEX(天赋词条列表!$E$2:$E$1504, SMALL(IF(COUNTIF(AV$3:AV$47, 天赋词条列表!$A$2:$A$1504), ROW(天赋词条列表!$A$2:$A$1504)-ROW(天赋词条列表!$A$2)+1), ROW()-2))*M70+
         (AX70=1)*((1+INDEX(天赋词条列表!$E$2:$E$1504, SMALL(IF(COUNTIF(AV$3:AV$47, 天赋词条列表!$A$2:$A$1504), ROW(天赋词条列表!$A$2:$A$1504)-ROW(天赋词条列表!$A$2)+1), ROW()-2)))^M70-1),
        "")</f>
        <v/>
      </c>
      <c r="Q70" s="221" t="str">
        <f t="array" ref="Q70">IFERROR(INDEX(天赋词条列表!$A$2:$A$1504, SMALL(IF(COUNTIF('追忆，石板，魂烛'!L$2:L$71, 天赋词条列表!$A$2:$A$1504), ROW(天赋词条列表!$A$2:$A$1504)-ROW(天赋词条列表!$A$2)+1), ROW()-2)), "")</f>
        <v/>
      </c>
      <c r="R70" s="27" t="str">
        <f>IF(Q70&lt;&gt;"",COUNTIF('追忆，石板，魂烛'!$L$2:$L$71,Q70),"")</f>
        <v/>
      </c>
      <c r="S70" s="27" t="str">
        <f t="array" ref="S70">IFERROR(INDEX(天赋词条列表!$D$2:$D$1504, SMALL(IF(COUNTIF('追忆，石板，魂烛'!$L$2:$L$71, 天赋词条列表!$A$2:$A$1504), ROW(天赋词条列表!$A$2:$A$1504)-ROW(天赋词条列表!$A$2)+1), ROW()-2)), "")</f>
        <v/>
      </c>
      <c r="T70" s="206" t="str">
        <f t="array" ref="T70">IFERROR(
        (BC70=0)*INDEX(天赋词条列表!$E$2:$E$1504, SMALL(IF(COUNTIF('追忆，石板，魂烛'!$L$2:$L$71, 天赋词条列表!$A$2:$A$1504), ROW(天赋词条列表!$A$2:$A$1504)-ROW(天赋词条列表!$A$2)+1), ROW()-2))*R70+
        (BC70=1)*((1+INDEX(天赋词条列表!$E$2:$E$1504, SMALL(IF(COUNTIF('追忆，石板，魂烛'!$L$2:$L$71, 天赋词条列表!$A$2:$A$1504), ROW(天赋词条列表!$A$2:$A$1504)-ROW(天赋词条列表!$A$2)+1), ROW()-2)))^R70-1),
          "")</f>
        <v/>
      </c>
      <c r="AN70" s="3">
        <f>IFERROR(INDEX(词条统合定义列表!$E$2:$E$1000,MATCH(第一天赋板[[#This Row],[天赋词条]],词条统合定义列表!$B$2:$B$1000,0)),0)</f>
        <v>0</v>
      </c>
      <c r="AS70" s="3">
        <f>IFERROR(INDEX(词条统合定义列表!$E$2:$E$1000,MATCH(第二天赋板[[#This Row],[天赋词条]],词条统合定义列表!$B$2:$B$1000,0)),0)</f>
        <v>0</v>
      </c>
      <c r="AX70" s="3">
        <f>IFERROR(INDEX(词条统合定义列表!$E$2:$E$1000,MATCH(第三天赋板[[#This Row],[天赋词条]],词条统合定义列表!$B$2:$B$1000,0)),0)</f>
        <v>0</v>
      </c>
      <c r="BC70" s="3">
        <f>IFERROR(INDEX(词条统合定义列表!$E$2:$E$1000,MATCH(神格石板[[#This Row],[天赋词条]],词条统合定义列表!$B$2:$B$1000,0)),0)</f>
        <v>0</v>
      </c>
    </row>
    <row r="71" spans="1:55">
      <c r="A71" s="1" t="str">
        <f t="array" ref="A71">IFERROR(INDEX(天赋词条列表!$A$2:$A$1504, SMALL(IF(COUNTIF(AL$3:AL$47, 天赋词条列表!$A$2:$A$1504), ROW(天赋词条列表!$A$2:$A$1504)-ROW(天赋词条列表!$A$2)+1), ROW()-2)), "")</f>
        <v/>
      </c>
      <c r="B71" s="1" t="str">
        <f t="shared" si="16"/>
        <v/>
      </c>
      <c r="C71" s="27" t="str">
        <f t="array" ref="C71">IFERROR(INDEX(天赋词条列表!$D$2:$D$1504, SMALL(IF(COUNTIF(AL$3:AL$47, 天赋词条列表!$A$2:$A$1504), ROW(天赋词条列表!$A$2:$A$1504)-ROW(天赋词条列表!$A$2)+1), ROW()-2)), "")</f>
        <v/>
      </c>
      <c r="D71" s="32" t="str">
        <f t="array" ref="D71">IFERROR(
         (AN71=0)*INDEX(天赋词条列表!$E$2:$E$1504, SMALL(IF(COUNTIF(AL$3:AL$47, 天赋词条列表!$A$2:$A$1504), ROW(天赋词条列表!$A$2:$A$1504)-ROW(天赋词条列表!$A$2)+1), ROW()-2))*B71+
         (AN71=1)*((1+INDEX(天赋词条列表!$E$2:$E$1504, SMALL(IF(COUNTIF(AL$3:AL$47, 天赋词条列表!$A$2:$A$1504), ROW(天赋词条列表!$A$2:$A$1504)-ROW(天赋词条列表!$A$2)+1), ROW()-2)))^B71-1),
          "")</f>
        <v/>
      </c>
      <c r="E71" s="27"/>
      <c r="G71" s="1" t="str">
        <f t="array" ref="G71">IFERROR(INDEX(天赋词条列表!$A$2:$A$1504, SMALL(IF(COUNTIF(AQ$3:AQ$47, 天赋词条列表!$A$2:$A$1504), ROW(天赋词条列表!$A$2:$A$1504)-ROW(天赋词条列表!$A$2)+1), ROW()-2)), "")</f>
        <v/>
      </c>
      <c r="H71" s="1" t="str">
        <f t="shared" si="17"/>
        <v/>
      </c>
      <c r="I71" s="27" t="str">
        <f t="array" ref="I71">IFERROR(INDEX(天赋词条列表!$D$2:$D$1504, SMALL(IF(COUNTIF(AQ$3:AQ$47, 天赋词条列表!$A$2:$A$1504), ROW(天赋词条列表!$A$2:$A$1504)-ROW(天赋词条列表!$A$2)+1), ROW()-2)), "")</f>
        <v/>
      </c>
      <c r="J71" s="32" t="str">
        <f t="array" ref="J71">IFERROR(
        (AS71=0)*INDEX(天赋词条列表!$E$2:$E$1504, SMALL(IF(COUNTIF(AQ$3:AQ$47, 天赋词条列表!$A$2:$A$1504), ROW(天赋词条列表!$A$2:$A$1504)-ROW(天赋词条列表!$A$2)+1), ROW()-2))*H71+
        (AS71=1)*((1+INDEX(天赋词条列表!$E$2:$E$1504, SMALL(IF(COUNTIF(AQ$3:AQ$47, 天赋词条列表!$A$2:$A$1504), ROW(天赋词条列表!$A$2:$A$1504)-ROW(天赋词条列表!$A$2)+1), ROW()-2)))^H71-1),
          "")</f>
        <v/>
      </c>
      <c r="L71" s="1" t="str">
        <f t="array" ref="L71">IFERROR(INDEX(天赋词条列表!$A$2:$A$1504, SMALL(IF(COUNTIF(AV$3:AV$47, 天赋词条列表!$A$2:$A$1504), ROW(天赋词条列表!$A$2:$A$1504)-ROW(天赋词条列表!$A$2)+1), ROW()-2)), "")</f>
        <v/>
      </c>
      <c r="M71" s="1" t="str">
        <f t="shared" si="18"/>
        <v/>
      </c>
      <c r="N71" s="27" t="str">
        <f t="array" ref="N71">IFERROR(INDEX(天赋词条列表!$D$2:$D$1504, SMALL(IF(COUNTIF(AV$3:AV$47, 天赋词条列表!$A$2:$A$1504), ROW(天赋词条列表!$A$2:$A$1504)-ROW(天赋词条列表!$A$2)+1), ROW()-2)), "")</f>
        <v/>
      </c>
      <c r="O71" s="223" t="str">
        <f t="array" ref="O71">IFERROR(
         (AX71=0)*INDEX(天赋词条列表!$E$2:$E$1504, SMALL(IF(COUNTIF(AV$3:AV$47, 天赋词条列表!$A$2:$A$1504), ROW(天赋词条列表!$A$2:$A$1504)-ROW(天赋词条列表!$A$2)+1), ROW()-2))*M71+
         (AX71=1)*((1+INDEX(天赋词条列表!$E$2:$E$1504, SMALL(IF(COUNTIF(AV$3:AV$47, 天赋词条列表!$A$2:$A$1504), ROW(天赋词条列表!$A$2:$A$1504)-ROW(天赋词条列表!$A$2)+1), ROW()-2)))^M71-1),
        "")</f>
        <v/>
      </c>
      <c r="Q71" s="221" t="str">
        <f t="array" ref="Q71">IFERROR(INDEX(天赋词条列表!$A$2:$A$1504, SMALL(IF(COUNTIF('追忆，石板，魂烛'!L$2:L$71, 天赋词条列表!$A$2:$A$1504), ROW(天赋词条列表!$A$2:$A$1504)-ROW(天赋词条列表!$A$2)+1), ROW()-2)), "")</f>
        <v/>
      </c>
      <c r="R71" s="27" t="str">
        <f>IF(Q71&lt;&gt;"",COUNTIF('追忆，石板，魂烛'!$L$2:$L$71,Q71),"")</f>
        <v/>
      </c>
      <c r="S71" s="27" t="str">
        <f t="array" ref="S71">IFERROR(INDEX(天赋词条列表!$D$2:$D$1504, SMALL(IF(COUNTIF('追忆，石板，魂烛'!$L$2:$L$71, 天赋词条列表!$A$2:$A$1504), ROW(天赋词条列表!$A$2:$A$1504)-ROW(天赋词条列表!$A$2)+1), ROW()-2)), "")</f>
        <v/>
      </c>
      <c r="T71" s="206" t="str">
        <f t="array" ref="T71">IFERROR(
        (BC71=0)*INDEX(天赋词条列表!$E$2:$E$1504, SMALL(IF(COUNTIF('追忆，石板，魂烛'!$L$2:$L$71, 天赋词条列表!$A$2:$A$1504), ROW(天赋词条列表!$A$2:$A$1504)-ROW(天赋词条列表!$A$2)+1), ROW()-2))*R71+
        (BC71=1)*((1+INDEX(天赋词条列表!$E$2:$E$1504, SMALL(IF(COUNTIF('追忆，石板，魂烛'!$L$2:$L$71, 天赋词条列表!$A$2:$A$1504), ROW(天赋词条列表!$A$2:$A$1504)-ROW(天赋词条列表!$A$2)+1), ROW()-2)))^R71-1),
          "")</f>
        <v/>
      </c>
      <c r="AN71" s="3">
        <f>IFERROR(INDEX(词条统合定义列表!$E$2:$E$1000,MATCH(第一天赋板[[#This Row],[天赋词条]],词条统合定义列表!$B$2:$B$1000,0)),0)</f>
        <v>0</v>
      </c>
      <c r="AS71" s="3">
        <f>IFERROR(INDEX(词条统合定义列表!$E$2:$E$1000,MATCH(第二天赋板[[#This Row],[天赋词条]],词条统合定义列表!$B$2:$B$1000,0)),0)</f>
        <v>0</v>
      </c>
      <c r="AX71" s="3">
        <f>IFERROR(INDEX(词条统合定义列表!$E$2:$E$1000,MATCH(第三天赋板[[#This Row],[天赋词条]],词条统合定义列表!$B$2:$B$1000,0)),0)</f>
        <v>0</v>
      </c>
      <c r="BC71" s="3">
        <f>IFERROR(INDEX(词条统合定义列表!$E$2:$E$1000,MATCH(神格石板[[#This Row],[天赋词条]],词条统合定义列表!$B$2:$B$1000,0)),0)</f>
        <v>0</v>
      </c>
    </row>
    <row r="72" spans="1:55">
      <c r="A72" s="1" t="str">
        <f t="array" ref="A72">IFERROR(INDEX(天赋词条列表!$A$2:$A$1504, SMALL(IF(COUNTIF(AL$3:AL$47, 天赋词条列表!$A$2:$A$1504), ROW(天赋词条列表!$A$2:$A$1504)-ROW(天赋词条列表!$A$2)+1), ROW()-2)), "")</f>
        <v/>
      </c>
      <c r="B72" s="1" t="str">
        <f t="shared" si="16"/>
        <v/>
      </c>
      <c r="C72" s="27" t="str">
        <f t="array" ref="C72">IFERROR(INDEX(天赋词条列表!$D$2:$D$1504, SMALL(IF(COUNTIF(AL$3:AL$47, 天赋词条列表!$A$2:$A$1504), ROW(天赋词条列表!$A$2:$A$1504)-ROW(天赋词条列表!$A$2)+1), ROW()-2)), "")</f>
        <v/>
      </c>
      <c r="D72" s="32" t="str">
        <f t="array" ref="D72">IFERROR(
         (AN72=0)*INDEX(天赋词条列表!$E$2:$E$1504, SMALL(IF(COUNTIF(AL$3:AL$47, 天赋词条列表!$A$2:$A$1504), ROW(天赋词条列表!$A$2:$A$1504)-ROW(天赋词条列表!$A$2)+1), ROW()-2))*B72+
         (AN72=1)*((1+INDEX(天赋词条列表!$E$2:$E$1504, SMALL(IF(COUNTIF(AL$3:AL$47, 天赋词条列表!$A$2:$A$1504), ROW(天赋词条列表!$A$2:$A$1504)-ROW(天赋词条列表!$A$2)+1), ROW()-2)))^B72-1),
          "")</f>
        <v/>
      </c>
      <c r="E72" s="27"/>
      <c r="G72" s="1" t="str">
        <f t="array" ref="G72">IFERROR(INDEX(天赋词条列表!$A$2:$A$1504, SMALL(IF(COUNTIF(AQ$3:AQ$47, 天赋词条列表!$A$2:$A$1504), ROW(天赋词条列表!$A$2:$A$1504)-ROW(天赋词条列表!$A$2)+1), ROW()-2)), "")</f>
        <v/>
      </c>
      <c r="H72" s="1" t="str">
        <f t="shared" si="17"/>
        <v/>
      </c>
      <c r="I72" s="27" t="str">
        <f t="array" ref="I72">IFERROR(INDEX(天赋词条列表!$D$2:$D$1504, SMALL(IF(COUNTIF(AQ$3:AQ$47, 天赋词条列表!$A$2:$A$1504), ROW(天赋词条列表!$A$2:$A$1504)-ROW(天赋词条列表!$A$2)+1), ROW()-2)), "")</f>
        <v/>
      </c>
      <c r="J72" s="32" t="str">
        <f t="array" ref="J72">IFERROR(
        (AS72=0)*INDEX(天赋词条列表!$E$2:$E$1504, SMALL(IF(COUNTIF(AQ$3:AQ$47, 天赋词条列表!$A$2:$A$1504), ROW(天赋词条列表!$A$2:$A$1504)-ROW(天赋词条列表!$A$2)+1), ROW()-2))*H72+
        (AS72=1)*((1+INDEX(天赋词条列表!$E$2:$E$1504, SMALL(IF(COUNTIF(AQ$3:AQ$47, 天赋词条列表!$A$2:$A$1504), ROW(天赋词条列表!$A$2:$A$1504)-ROW(天赋词条列表!$A$2)+1), ROW()-2)))^H72-1),
          "")</f>
        <v/>
      </c>
      <c r="L72" s="1" t="str">
        <f t="array" ref="L72">IFERROR(INDEX(天赋词条列表!$A$2:$A$1504, SMALL(IF(COUNTIF(AV$3:AV$47, 天赋词条列表!$A$2:$A$1504), ROW(天赋词条列表!$A$2:$A$1504)-ROW(天赋词条列表!$A$2)+1), ROW()-2)), "")</f>
        <v/>
      </c>
      <c r="M72" s="1" t="str">
        <f t="shared" si="18"/>
        <v/>
      </c>
      <c r="N72" s="27" t="str">
        <f t="array" ref="N72">IFERROR(INDEX(天赋词条列表!$D$2:$D$1504, SMALL(IF(COUNTIF(AV$3:AV$47, 天赋词条列表!$A$2:$A$1504), ROW(天赋词条列表!$A$2:$A$1504)-ROW(天赋词条列表!$A$2)+1), ROW()-2)), "")</f>
        <v/>
      </c>
      <c r="O72" s="223" t="str">
        <f t="array" ref="O72">IFERROR(
         (AX72=0)*INDEX(天赋词条列表!$E$2:$E$1504, SMALL(IF(COUNTIF(AV$3:AV$47, 天赋词条列表!$A$2:$A$1504), ROW(天赋词条列表!$A$2:$A$1504)-ROW(天赋词条列表!$A$2)+1), ROW()-2))*M72+
         (AX72=1)*((1+INDEX(天赋词条列表!$E$2:$E$1504, SMALL(IF(COUNTIF(AV$3:AV$47, 天赋词条列表!$A$2:$A$1504), ROW(天赋词条列表!$A$2:$A$1504)-ROW(天赋词条列表!$A$2)+1), ROW()-2)))^M72-1),
        "")</f>
        <v/>
      </c>
      <c r="Q72" s="221" t="str">
        <f t="array" ref="Q72">IFERROR(INDEX(天赋词条列表!$A$2:$A$1504, SMALL(IF(COUNTIF('追忆，石板，魂烛'!L$2:L$71, 天赋词条列表!$A$2:$A$1504), ROW(天赋词条列表!$A$2:$A$1504)-ROW(天赋词条列表!$A$2)+1), ROW()-2)), "")</f>
        <v/>
      </c>
      <c r="R72" s="27" t="str">
        <f>IF(Q72&lt;&gt;"",COUNTIF('追忆，石板，魂烛'!$L$2:$L$71,Q72),"")</f>
        <v/>
      </c>
      <c r="S72" s="27" t="str">
        <f t="array" ref="S72">IFERROR(INDEX(天赋词条列表!$D$2:$D$1504, SMALL(IF(COUNTIF('追忆，石板，魂烛'!$L$2:$L$71, 天赋词条列表!$A$2:$A$1504), ROW(天赋词条列表!$A$2:$A$1504)-ROW(天赋词条列表!$A$2)+1), ROW()-2)), "")</f>
        <v/>
      </c>
      <c r="T72" s="206" t="str">
        <f t="array" ref="T72">IFERROR(
        (BC72=0)*INDEX(天赋词条列表!$E$2:$E$1504, SMALL(IF(COUNTIF('追忆，石板，魂烛'!$L$2:$L$71, 天赋词条列表!$A$2:$A$1504), ROW(天赋词条列表!$A$2:$A$1504)-ROW(天赋词条列表!$A$2)+1), ROW()-2))*R72+
        (BC72=1)*((1+INDEX(天赋词条列表!$E$2:$E$1504, SMALL(IF(COUNTIF('追忆，石板，魂烛'!$L$2:$L$71, 天赋词条列表!$A$2:$A$1504), ROW(天赋词条列表!$A$2:$A$1504)-ROW(天赋词条列表!$A$2)+1), ROW()-2)))^R72-1),
          "")</f>
        <v/>
      </c>
      <c r="AN72" s="3">
        <f>IFERROR(INDEX(词条统合定义列表!$E$2:$E$1000,MATCH(第一天赋板[[#This Row],[天赋词条]],词条统合定义列表!$B$2:$B$1000,0)),0)</f>
        <v>0</v>
      </c>
      <c r="AS72" s="3">
        <f>IFERROR(INDEX(词条统合定义列表!$E$2:$E$1000,MATCH(第二天赋板[[#This Row],[天赋词条]],词条统合定义列表!$B$2:$B$1000,0)),0)</f>
        <v>0</v>
      </c>
      <c r="AX72" s="3">
        <f>IFERROR(INDEX(词条统合定义列表!$E$2:$E$1000,MATCH(第三天赋板[[#This Row],[天赋词条]],词条统合定义列表!$B$2:$B$1000,0)),0)</f>
        <v>0</v>
      </c>
      <c r="BC72" s="3">
        <f>IFERROR(INDEX(词条统合定义列表!$E$2:$E$1000,MATCH(神格石板[[#This Row],[天赋词条]],词条统合定义列表!$B$2:$B$1000,0)),0)</f>
        <v>0</v>
      </c>
    </row>
    <row r="73" spans="1:55">
      <c r="A73" s="1" t="str">
        <f t="array" ref="A73">IFERROR(INDEX(天赋词条列表!$A$2:$A$1504, SMALL(IF(COUNTIF(AL$3:AL$47, 天赋词条列表!$A$2:$A$1504), ROW(天赋词条列表!$A$2:$A$1504)-ROW(天赋词条列表!$A$2)+1), ROW()-2)), "")</f>
        <v/>
      </c>
      <c r="B73" s="1" t="str">
        <f t="shared" si="16"/>
        <v/>
      </c>
      <c r="C73" s="27" t="str">
        <f t="array" ref="C73">IFERROR(INDEX(天赋词条列表!$D$2:$D$1504, SMALL(IF(COUNTIF(AL$3:AL$47, 天赋词条列表!$A$2:$A$1504), ROW(天赋词条列表!$A$2:$A$1504)-ROW(天赋词条列表!$A$2)+1), ROW()-2)), "")</f>
        <v/>
      </c>
      <c r="D73" s="32" t="str">
        <f t="array" ref="D73">IFERROR(
         (AN73=0)*INDEX(天赋词条列表!$E$2:$E$1504, SMALL(IF(COUNTIF(AL$3:AL$47, 天赋词条列表!$A$2:$A$1504), ROW(天赋词条列表!$A$2:$A$1504)-ROW(天赋词条列表!$A$2)+1), ROW()-2))*B73+
         (AN73=1)*((1+INDEX(天赋词条列表!$E$2:$E$1504, SMALL(IF(COUNTIF(AL$3:AL$47, 天赋词条列表!$A$2:$A$1504), ROW(天赋词条列表!$A$2:$A$1504)-ROW(天赋词条列表!$A$2)+1), ROW()-2)))^B73-1),
          "")</f>
        <v/>
      </c>
      <c r="E73" s="27"/>
      <c r="G73" s="1" t="str">
        <f t="array" ref="G73">IFERROR(INDEX(天赋词条列表!$A$2:$A$1504, SMALL(IF(COUNTIF(AQ$3:AQ$47, 天赋词条列表!$A$2:$A$1504), ROW(天赋词条列表!$A$2:$A$1504)-ROW(天赋词条列表!$A$2)+1), ROW()-2)), "")</f>
        <v/>
      </c>
      <c r="H73" s="1" t="str">
        <f t="shared" si="17"/>
        <v/>
      </c>
      <c r="I73" s="27" t="str">
        <f t="array" ref="I73">IFERROR(INDEX(天赋词条列表!$D$2:$D$1504, SMALL(IF(COUNTIF(AQ$3:AQ$47, 天赋词条列表!$A$2:$A$1504), ROW(天赋词条列表!$A$2:$A$1504)-ROW(天赋词条列表!$A$2)+1), ROW()-2)), "")</f>
        <v/>
      </c>
      <c r="J73" s="32" t="str">
        <f t="array" ref="J73">IFERROR(
        (AS73=0)*INDEX(天赋词条列表!$E$2:$E$1504, SMALL(IF(COUNTIF(AQ$3:AQ$47, 天赋词条列表!$A$2:$A$1504), ROW(天赋词条列表!$A$2:$A$1504)-ROW(天赋词条列表!$A$2)+1), ROW()-2))*H73+
        (AS73=1)*((1+INDEX(天赋词条列表!$E$2:$E$1504, SMALL(IF(COUNTIF(AQ$3:AQ$47, 天赋词条列表!$A$2:$A$1504), ROW(天赋词条列表!$A$2:$A$1504)-ROW(天赋词条列表!$A$2)+1), ROW()-2)))^H73-1),
          "")</f>
        <v/>
      </c>
      <c r="L73" s="1" t="str">
        <f t="array" ref="L73">IFERROR(INDEX(天赋词条列表!$A$2:$A$1504, SMALL(IF(COUNTIF(AV$3:AV$47, 天赋词条列表!$A$2:$A$1504), ROW(天赋词条列表!$A$2:$A$1504)-ROW(天赋词条列表!$A$2)+1), ROW()-2)), "")</f>
        <v/>
      </c>
      <c r="M73" s="1" t="str">
        <f t="shared" si="18"/>
        <v/>
      </c>
      <c r="N73" s="27" t="str">
        <f t="array" ref="N73">IFERROR(INDEX(天赋词条列表!$D$2:$D$1504, SMALL(IF(COUNTIF(AV$3:AV$47, 天赋词条列表!$A$2:$A$1504), ROW(天赋词条列表!$A$2:$A$1504)-ROW(天赋词条列表!$A$2)+1), ROW()-2)), "")</f>
        <v/>
      </c>
      <c r="O73" s="223" t="str">
        <f t="array" ref="O73">IFERROR(
         (AX73=0)*INDEX(天赋词条列表!$E$2:$E$1504, SMALL(IF(COUNTIF(AV$3:AV$47, 天赋词条列表!$A$2:$A$1504), ROW(天赋词条列表!$A$2:$A$1504)-ROW(天赋词条列表!$A$2)+1), ROW()-2))*M73+
         (AX73=1)*((1+INDEX(天赋词条列表!$E$2:$E$1504, SMALL(IF(COUNTIF(AV$3:AV$47, 天赋词条列表!$A$2:$A$1504), ROW(天赋词条列表!$A$2:$A$1504)-ROW(天赋词条列表!$A$2)+1), ROW()-2)))^M73-1),
        "")</f>
        <v/>
      </c>
      <c r="Q73" s="221" t="str">
        <f t="array" ref="Q73">IFERROR(INDEX(天赋词条列表!$A$2:$A$1504, SMALL(IF(COUNTIF('追忆，石板，魂烛'!L$2:L$71, 天赋词条列表!$A$2:$A$1504), ROW(天赋词条列表!$A$2:$A$1504)-ROW(天赋词条列表!$A$2)+1), ROW()-2)), "")</f>
        <v/>
      </c>
      <c r="R73" s="27" t="str">
        <f>IF(Q73&lt;&gt;"",COUNTIF('追忆，石板，魂烛'!$L$2:$L$71,Q73),"")</f>
        <v/>
      </c>
      <c r="S73" s="27" t="str">
        <f t="array" ref="S73">IFERROR(INDEX(天赋词条列表!$D$2:$D$1504, SMALL(IF(COUNTIF('追忆，石板，魂烛'!$L$2:$L$71, 天赋词条列表!$A$2:$A$1504), ROW(天赋词条列表!$A$2:$A$1504)-ROW(天赋词条列表!$A$2)+1), ROW()-2)), "")</f>
        <v/>
      </c>
      <c r="T73" s="206" t="str">
        <f t="array" ref="T73">IFERROR(
        (BC73=0)*INDEX(天赋词条列表!$E$2:$E$1504, SMALL(IF(COUNTIF('追忆，石板，魂烛'!$L$2:$L$71, 天赋词条列表!$A$2:$A$1504), ROW(天赋词条列表!$A$2:$A$1504)-ROW(天赋词条列表!$A$2)+1), ROW()-2))*R73+
        (BC73=1)*((1+INDEX(天赋词条列表!$E$2:$E$1504, SMALL(IF(COUNTIF('追忆，石板，魂烛'!$L$2:$L$71, 天赋词条列表!$A$2:$A$1504), ROW(天赋词条列表!$A$2:$A$1504)-ROW(天赋词条列表!$A$2)+1), ROW()-2)))^R73-1),
          "")</f>
        <v/>
      </c>
      <c r="AN73" s="3">
        <f>IFERROR(INDEX(词条统合定义列表!$E$2:$E$1000,MATCH(第一天赋板[[#This Row],[天赋词条]],词条统合定义列表!$B$2:$B$1000,0)),0)</f>
        <v>0</v>
      </c>
      <c r="AS73" s="3">
        <f>IFERROR(INDEX(词条统合定义列表!$E$2:$E$1000,MATCH(第二天赋板[[#This Row],[天赋词条]],词条统合定义列表!$B$2:$B$1000,0)),0)</f>
        <v>0</v>
      </c>
      <c r="AX73" s="3">
        <f>IFERROR(INDEX(词条统合定义列表!$E$2:$E$1000,MATCH(第三天赋板[[#This Row],[天赋词条]],词条统合定义列表!$B$2:$B$1000,0)),0)</f>
        <v>0</v>
      </c>
      <c r="BC73" s="3">
        <f>IFERROR(INDEX(词条统合定义列表!$E$2:$E$1000,MATCH(神格石板[[#This Row],[天赋词条]],词条统合定义列表!$B$2:$B$1000,0)),0)</f>
        <v>0</v>
      </c>
    </row>
    <row r="74" spans="1:55">
      <c r="A74" s="1" t="str">
        <f t="array" ref="A74">IFERROR(INDEX(天赋词条列表!$A$2:$A$1504, SMALL(IF(COUNTIF(AL$3:AL$47, 天赋词条列表!$A$2:$A$1504), ROW(天赋词条列表!$A$2:$A$1504)-ROW(天赋词条列表!$A$2)+1), ROW()-2)), "")</f>
        <v/>
      </c>
      <c r="B74" s="1" t="str">
        <f t="shared" si="16"/>
        <v/>
      </c>
      <c r="C74" s="27" t="str">
        <f t="array" ref="C74">IFERROR(INDEX(天赋词条列表!$D$2:$D$1504, SMALL(IF(COUNTIF(AL$3:AL$47, 天赋词条列表!$A$2:$A$1504), ROW(天赋词条列表!$A$2:$A$1504)-ROW(天赋词条列表!$A$2)+1), ROW()-2)), "")</f>
        <v/>
      </c>
      <c r="D74" s="32" t="str">
        <f t="array" ref="D74">IFERROR(
         (AN74=0)*INDEX(天赋词条列表!$E$2:$E$1504, SMALL(IF(COUNTIF(AL$3:AL$47, 天赋词条列表!$A$2:$A$1504), ROW(天赋词条列表!$A$2:$A$1504)-ROW(天赋词条列表!$A$2)+1), ROW()-2))*B74+
         (AN74=1)*((1+INDEX(天赋词条列表!$E$2:$E$1504, SMALL(IF(COUNTIF(AL$3:AL$47, 天赋词条列表!$A$2:$A$1504), ROW(天赋词条列表!$A$2:$A$1504)-ROW(天赋词条列表!$A$2)+1), ROW()-2)))^B74-1),
          "")</f>
        <v/>
      </c>
      <c r="E74" s="27"/>
      <c r="G74" s="1" t="str">
        <f t="array" ref="G74">IFERROR(INDEX(天赋词条列表!$A$2:$A$1504, SMALL(IF(COUNTIF(AQ$3:AQ$47, 天赋词条列表!$A$2:$A$1504), ROW(天赋词条列表!$A$2:$A$1504)-ROW(天赋词条列表!$A$2)+1), ROW()-2)), "")</f>
        <v/>
      </c>
      <c r="H74" s="1" t="str">
        <f t="shared" si="17"/>
        <v/>
      </c>
      <c r="I74" s="27" t="str">
        <f t="array" ref="I74">IFERROR(INDEX(天赋词条列表!$D$2:$D$1504, SMALL(IF(COUNTIF(AQ$3:AQ$47, 天赋词条列表!$A$2:$A$1504), ROW(天赋词条列表!$A$2:$A$1504)-ROW(天赋词条列表!$A$2)+1), ROW()-2)), "")</f>
        <v/>
      </c>
      <c r="J74" s="32" t="str">
        <f t="array" ref="J74">IFERROR(
        (AS74=0)*INDEX(天赋词条列表!$E$2:$E$1504, SMALL(IF(COUNTIF(AQ$3:AQ$47, 天赋词条列表!$A$2:$A$1504), ROW(天赋词条列表!$A$2:$A$1504)-ROW(天赋词条列表!$A$2)+1), ROW()-2))*H74+
        (AS74=1)*((1+INDEX(天赋词条列表!$E$2:$E$1504, SMALL(IF(COUNTIF(AQ$3:AQ$47, 天赋词条列表!$A$2:$A$1504), ROW(天赋词条列表!$A$2:$A$1504)-ROW(天赋词条列表!$A$2)+1), ROW()-2)))^H74-1),
          "")</f>
        <v/>
      </c>
      <c r="L74" s="1" t="str">
        <f t="array" ref="L74">IFERROR(INDEX(天赋词条列表!$A$2:$A$1504, SMALL(IF(COUNTIF(AV$3:AV$47, 天赋词条列表!$A$2:$A$1504), ROW(天赋词条列表!$A$2:$A$1504)-ROW(天赋词条列表!$A$2)+1), ROW()-2)), "")</f>
        <v/>
      </c>
      <c r="M74" s="1" t="str">
        <f t="shared" si="18"/>
        <v/>
      </c>
      <c r="N74" s="27" t="str">
        <f t="array" ref="N74">IFERROR(INDEX(天赋词条列表!$D$2:$D$1504, SMALL(IF(COUNTIF(AV$3:AV$47, 天赋词条列表!$A$2:$A$1504), ROW(天赋词条列表!$A$2:$A$1504)-ROW(天赋词条列表!$A$2)+1), ROW()-2)), "")</f>
        <v/>
      </c>
      <c r="O74" s="223" t="str">
        <f t="array" ref="O74">IFERROR(
         (AX74=0)*INDEX(天赋词条列表!$E$2:$E$1504, SMALL(IF(COUNTIF(AV$3:AV$47, 天赋词条列表!$A$2:$A$1504), ROW(天赋词条列表!$A$2:$A$1504)-ROW(天赋词条列表!$A$2)+1), ROW()-2))*M74+
         (AX74=1)*((1+INDEX(天赋词条列表!$E$2:$E$1504, SMALL(IF(COUNTIF(AV$3:AV$47, 天赋词条列表!$A$2:$A$1504), ROW(天赋词条列表!$A$2:$A$1504)-ROW(天赋词条列表!$A$2)+1), ROW()-2)))^M74-1),
        "")</f>
        <v/>
      </c>
      <c r="Q74" s="221" t="str">
        <f t="array" ref="Q74">IFERROR(INDEX(天赋词条列表!$A$2:$A$1504, SMALL(IF(COUNTIF('追忆，石板，魂烛'!L$2:L$71, 天赋词条列表!$A$2:$A$1504), ROW(天赋词条列表!$A$2:$A$1504)-ROW(天赋词条列表!$A$2)+1), ROW()-2)), "")</f>
        <v/>
      </c>
      <c r="R74" s="27" t="str">
        <f>IF(Q74&lt;&gt;"",COUNTIF('追忆，石板，魂烛'!$L$2:$L$71,Q74),"")</f>
        <v/>
      </c>
      <c r="S74" s="27" t="str">
        <f t="array" ref="S74">IFERROR(INDEX(天赋词条列表!$D$2:$D$1504, SMALL(IF(COUNTIF('追忆，石板，魂烛'!$L$2:$L$71, 天赋词条列表!$A$2:$A$1504), ROW(天赋词条列表!$A$2:$A$1504)-ROW(天赋词条列表!$A$2)+1), ROW()-2)), "")</f>
        <v/>
      </c>
      <c r="T74" s="206" t="str">
        <f t="array" ref="T74">IFERROR(
        (BC74=0)*INDEX(天赋词条列表!$E$2:$E$1504, SMALL(IF(COUNTIF('追忆，石板，魂烛'!$L$2:$L$71, 天赋词条列表!$A$2:$A$1504), ROW(天赋词条列表!$A$2:$A$1504)-ROW(天赋词条列表!$A$2)+1), ROW()-2))*R74+
        (BC74=1)*((1+INDEX(天赋词条列表!$E$2:$E$1504, SMALL(IF(COUNTIF('追忆，石板，魂烛'!$L$2:$L$71, 天赋词条列表!$A$2:$A$1504), ROW(天赋词条列表!$A$2:$A$1504)-ROW(天赋词条列表!$A$2)+1), ROW()-2)))^R74-1),
          "")</f>
        <v/>
      </c>
      <c r="AN74" s="3">
        <f>IFERROR(INDEX(词条统合定义列表!$E$2:$E$1000,MATCH(第一天赋板[[#This Row],[天赋词条]],词条统合定义列表!$B$2:$B$1000,0)),0)</f>
        <v>0</v>
      </c>
      <c r="AS74" s="3">
        <f>IFERROR(INDEX(词条统合定义列表!$E$2:$E$1000,MATCH(第二天赋板[[#This Row],[天赋词条]],词条统合定义列表!$B$2:$B$1000,0)),0)</f>
        <v>0</v>
      </c>
      <c r="AX74" s="3">
        <f>IFERROR(INDEX(词条统合定义列表!$E$2:$E$1000,MATCH(第三天赋板[[#This Row],[天赋词条]],词条统合定义列表!$B$2:$B$1000,0)),0)</f>
        <v>0</v>
      </c>
      <c r="BC74" s="3">
        <f>IFERROR(INDEX(词条统合定义列表!$E$2:$E$1000,MATCH(神格石板[[#This Row],[天赋词条]],词条统合定义列表!$B$2:$B$1000,0)),0)</f>
        <v>0</v>
      </c>
    </row>
    <row r="75" spans="1:55">
      <c r="A75" s="1" t="str">
        <f t="array" ref="A75">IFERROR(INDEX(天赋词条列表!$A$2:$A$1504, SMALL(IF(COUNTIF(AL$3:AL$47, 天赋词条列表!$A$2:$A$1504), ROW(天赋词条列表!$A$2:$A$1504)-ROW(天赋词条列表!$A$2)+1), ROW()-2)), "")</f>
        <v/>
      </c>
      <c r="B75" s="1" t="str">
        <f t="shared" si="16"/>
        <v/>
      </c>
      <c r="C75" s="27" t="str">
        <f t="array" ref="C75">IFERROR(INDEX(天赋词条列表!$D$2:$D$1504, SMALL(IF(COUNTIF(AL$3:AL$47, 天赋词条列表!$A$2:$A$1504), ROW(天赋词条列表!$A$2:$A$1504)-ROW(天赋词条列表!$A$2)+1), ROW()-2)), "")</f>
        <v/>
      </c>
      <c r="D75" s="32" t="str">
        <f t="array" ref="D75">IFERROR(
         (AN75=0)*INDEX(天赋词条列表!$E$2:$E$1504, SMALL(IF(COUNTIF(AL$3:AL$47, 天赋词条列表!$A$2:$A$1504), ROW(天赋词条列表!$A$2:$A$1504)-ROW(天赋词条列表!$A$2)+1), ROW()-2))*B75+
         (AN75=1)*((1+INDEX(天赋词条列表!$E$2:$E$1504, SMALL(IF(COUNTIF(AL$3:AL$47, 天赋词条列表!$A$2:$A$1504), ROW(天赋词条列表!$A$2:$A$1504)-ROW(天赋词条列表!$A$2)+1), ROW()-2)))^B75-1),
          "")</f>
        <v/>
      </c>
      <c r="E75" s="27"/>
      <c r="G75" s="1" t="str">
        <f t="array" ref="G75">IFERROR(INDEX(天赋词条列表!$A$2:$A$1504, SMALL(IF(COUNTIF(AQ$3:AQ$47, 天赋词条列表!$A$2:$A$1504), ROW(天赋词条列表!$A$2:$A$1504)-ROW(天赋词条列表!$A$2)+1), ROW()-2)), "")</f>
        <v/>
      </c>
      <c r="H75" s="1" t="str">
        <f t="shared" si="17"/>
        <v/>
      </c>
      <c r="I75" s="27" t="str">
        <f t="array" ref="I75">IFERROR(INDEX(天赋词条列表!$D$2:$D$1504, SMALL(IF(COUNTIF(AQ$3:AQ$47, 天赋词条列表!$A$2:$A$1504), ROW(天赋词条列表!$A$2:$A$1504)-ROW(天赋词条列表!$A$2)+1), ROW()-2)), "")</f>
        <v/>
      </c>
      <c r="J75" s="32" t="str">
        <f t="array" ref="J75">IFERROR(
        (AS75=0)*INDEX(天赋词条列表!$E$2:$E$1504, SMALL(IF(COUNTIF(AQ$3:AQ$47, 天赋词条列表!$A$2:$A$1504), ROW(天赋词条列表!$A$2:$A$1504)-ROW(天赋词条列表!$A$2)+1), ROW()-2))*H75+
        (AS75=1)*((1+INDEX(天赋词条列表!$E$2:$E$1504, SMALL(IF(COUNTIF(AQ$3:AQ$47, 天赋词条列表!$A$2:$A$1504), ROW(天赋词条列表!$A$2:$A$1504)-ROW(天赋词条列表!$A$2)+1), ROW()-2)))^H75-1),
          "")</f>
        <v/>
      </c>
      <c r="L75" s="1" t="str">
        <f t="array" ref="L75">IFERROR(INDEX(天赋词条列表!$A$2:$A$1504, SMALL(IF(COUNTIF(AV$3:AV$47, 天赋词条列表!$A$2:$A$1504), ROW(天赋词条列表!$A$2:$A$1504)-ROW(天赋词条列表!$A$2)+1), ROW()-2)), "")</f>
        <v/>
      </c>
      <c r="M75" s="1" t="str">
        <f t="shared" si="18"/>
        <v/>
      </c>
      <c r="N75" s="27" t="str">
        <f t="array" ref="N75">IFERROR(INDEX(天赋词条列表!$D$2:$D$1504, SMALL(IF(COUNTIF(AV$3:AV$47, 天赋词条列表!$A$2:$A$1504), ROW(天赋词条列表!$A$2:$A$1504)-ROW(天赋词条列表!$A$2)+1), ROW()-2)), "")</f>
        <v/>
      </c>
      <c r="O75" s="223" t="str">
        <f t="array" ref="O75">IFERROR(
         (AX75=0)*INDEX(天赋词条列表!$E$2:$E$1504, SMALL(IF(COUNTIF(AV$3:AV$47, 天赋词条列表!$A$2:$A$1504), ROW(天赋词条列表!$A$2:$A$1504)-ROW(天赋词条列表!$A$2)+1), ROW()-2))*M75+
         (AX75=1)*((1+INDEX(天赋词条列表!$E$2:$E$1504, SMALL(IF(COUNTIF(AV$3:AV$47, 天赋词条列表!$A$2:$A$1504), ROW(天赋词条列表!$A$2:$A$1504)-ROW(天赋词条列表!$A$2)+1), ROW()-2)))^M75-1),
        "")</f>
        <v/>
      </c>
      <c r="Q75" s="221" t="str">
        <f t="array" ref="Q75">IFERROR(INDEX(天赋词条列表!$A$2:$A$1504, SMALL(IF(COUNTIF('追忆，石板，魂烛'!L$2:L$71, 天赋词条列表!$A$2:$A$1504), ROW(天赋词条列表!$A$2:$A$1504)-ROW(天赋词条列表!$A$2)+1), ROW()-2)), "")</f>
        <v/>
      </c>
      <c r="R75" s="27" t="str">
        <f>IF(Q75&lt;&gt;"",COUNTIF('追忆，石板，魂烛'!$L$2:$L$71,Q75),"")</f>
        <v/>
      </c>
      <c r="S75" s="27" t="str">
        <f t="array" ref="S75">IFERROR(INDEX(天赋词条列表!$D$2:$D$1504, SMALL(IF(COUNTIF('追忆，石板，魂烛'!$L$2:$L$71, 天赋词条列表!$A$2:$A$1504), ROW(天赋词条列表!$A$2:$A$1504)-ROW(天赋词条列表!$A$2)+1), ROW()-2)), "")</f>
        <v/>
      </c>
      <c r="T75" s="206" t="str">
        <f t="array" ref="T75">IFERROR(
        (BC75=0)*INDEX(天赋词条列表!$E$2:$E$1504, SMALL(IF(COUNTIF('追忆，石板，魂烛'!$L$2:$L$71, 天赋词条列表!$A$2:$A$1504), ROW(天赋词条列表!$A$2:$A$1504)-ROW(天赋词条列表!$A$2)+1), ROW()-2))*R75+
        (BC75=1)*((1+INDEX(天赋词条列表!$E$2:$E$1504, SMALL(IF(COUNTIF('追忆，石板，魂烛'!$L$2:$L$71, 天赋词条列表!$A$2:$A$1504), ROW(天赋词条列表!$A$2:$A$1504)-ROW(天赋词条列表!$A$2)+1), ROW()-2)))^R75-1),
          "")</f>
        <v/>
      </c>
      <c r="AN75" s="3">
        <f>IFERROR(INDEX(词条统合定义列表!$E$2:$E$1000,MATCH(第一天赋板[[#This Row],[天赋词条]],词条统合定义列表!$B$2:$B$1000,0)),0)</f>
        <v>0</v>
      </c>
      <c r="AS75" s="3">
        <f>IFERROR(INDEX(词条统合定义列表!$E$2:$E$1000,MATCH(第二天赋板[[#This Row],[天赋词条]],词条统合定义列表!$B$2:$B$1000,0)),0)</f>
        <v>0</v>
      </c>
      <c r="AX75" s="3">
        <f>IFERROR(INDEX(词条统合定义列表!$E$2:$E$1000,MATCH(第三天赋板[[#This Row],[天赋词条]],词条统合定义列表!$B$2:$B$1000,0)),0)</f>
        <v>0</v>
      </c>
      <c r="BC75" s="3">
        <f>IFERROR(INDEX(词条统合定义列表!$E$2:$E$1000,MATCH(神格石板[[#This Row],[天赋词条]],词条统合定义列表!$B$2:$B$1000,0)),0)</f>
        <v>0</v>
      </c>
    </row>
    <row r="76" spans="1:55">
      <c r="A76" s="1" t="str">
        <f t="array" ref="A76">IFERROR(INDEX(天赋词条列表!$A$2:$A$1504, SMALL(IF(COUNTIF(AL$3:AL$47, 天赋词条列表!$A$2:$A$1504), ROW(天赋词条列表!$A$2:$A$1504)-ROW(天赋词条列表!$A$2)+1), ROW()-2)), "")</f>
        <v/>
      </c>
      <c r="B76" s="1" t="str">
        <f t="shared" si="16"/>
        <v/>
      </c>
      <c r="C76" s="27" t="str">
        <f t="array" ref="C76">IFERROR(INDEX(天赋词条列表!$D$2:$D$1504, SMALL(IF(COUNTIF(AL$3:AL$47, 天赋词条列表!$A$2:$A$1504), ROW(天赋词条列表!$A$2:$A$1504)-ROW(天赋词条列表!$A$2)+1), ROW()-2)), "")</f>
        <v/>
      </c>
      <c r="D76" s="32" t="str">
        <f t="array" ref="D76">IFERROR(
         (AN76=0)*INDEX(天赋词条列表!$E$2:$E$1504, SMALL(IF(COUNTIF(AL$3:AL$47, 天赋词条列表!$A$2:$A$1504), ROW(天赋词条列表!$A$2:$A$1504)-ROW(天赋词条列表!$A$2)+1), ROW()-2))*B76+
         (AN76=1)*((1+INDEX(天赋词条列表!$E$2:$E$1504, SMALL(IF(COUNTIF(AL$3:AL$47, 天赋词条列表!$A$2:$A$1504), ROW(天赋词条列表!$A$2:$A$1504)-ROW(天赋词条列表!$A$2)+1), ROW()-2)))^B76-1),
          "")</f>
        <v/>
      </c>
      <c r="E76" s="27"/>
      <c r="G76" s="1" t="str">
        <f t="array" ref="G76">IFERROR(INDEX(天赋词条列表!$A$2:$A$1504, SMALL(IF(COUNTIF(AQ$3:AQ$47, 天赋词条列表!$A$2:$A$1504), ROW(天赋词条列表!$A$2:$A$1504)-ROW(天赋词条列表!$A$2)+1), ROW()-2)), "")</f>
        <v/>
      </c>
      <c r="H76" s="1" t="str">
        <f t="shared" si="17"/>
        <v/>
      </c>
      <c r="I76" s="27" t="str">
        <f t="array" ref="I76">IFERROR(INDEX(天赋词条列表!$D$2:$D$1504, SMALL(IF(COUNTIF(AQ$3:AQ$47, 天赋词条列表!$A$2:$A$1504), ROW(天赋词条列表!$A$2:$A$1504)-ROW(天赋词条列表!$A$2)+1), ROW()-2)), "")</f>
        <v/>
      </c>
      <c r="J76" s="32" t="str">
        <f t="array" ref="J76">IFERROR(
        (AS76=0)*INDEX(天赋词条列表!$E$2:$E$1504, SMALL(IF(COUNTIF(AQ$3:AQ$47, 天赋词条列表!$A$2:$A$1504), ROW(天赋词条列表!$A$2:$A$1504)-ROW(天赋词条列表!$A$2)+1), ROW()-2))*H76+
        (AS76=1)*((1+INDEX(天赋词条列表!$E$2:$E$1504, SMALL(IF(COUNTIF(AQ$3:AQ$47, 天赋词条列表!$A$2:$A$1504), ROW(天赋词条列表!$A$2:$A$1504)-ROW(天赋词条列表!$A$2)+1), ROW()-2)))^H76-1),
          "")</f>
        <v/>
      </c>
      <c r="L76" s="1" t="str">
        <f t="array" ref="L76">IFERROR(INDEX(天赋词条列表!$A$2:$A$1504, SMALL(IF(COUNTIF(AV$3:AV$47, 天赋词条列表!$A$2:$A$1504), ROW(天赋词条列表!$A$2:$A$1504)-ROW(天赋词条列表!$A$2)+1), ROW()-2)), "")</f>
        <v/>
      </c>
      <c r="M76" s="1" t="str">
        <f t="shared" si="18"/>
        <v/>
      </c>
      <c r="N76" s="27" t="str">
        <f t="array" ref="N76">IFERROR(INDEX(天赋词条列表!$D$2:$D$1504, SMALL(IF(COUNTIF(AV$3:AV$47, 天赋词条列表!$A$2:$A$1504), ROW(天赋词条列表!$A$2:$A$1504)-ROW(天赋词条列表!$A$2)+1), ROW()-2)), "")</f>
        <v/>
      </c>
      <c r="O76" s="223" t="str">
        <f t="array" ref="O76">IFERROR(
         (AX76=0)*INDEX(天赋词条列表!$E$2:$E$1504, SMALL(IF(COUNTIF(AV$3:AV$47, 天赋词条列表!$A$2:$A$1504), ROW(天赋词条列表!$A$2:$A$1504)-ROW(天赋词条列表!$A$2)+1), ROW()-2))*M76+
         (AX76=1)*((1+INDEX(天赋词条列表!$E$2:$E$1504, SMALL(IF(COUNTIF(AV$3:AV$47, 天赋词条列表!$A$2:$A$1504), ROW(天赋词条列表!$A$2:$A$1504)-ROW(天赋词条列表!$A$2)+1), ROW()-2)))^M76-1),
        "")</f>
        <v/>
      </c>
      <c r="Q76" s="221" t="str">
        <f t="array" ref="Q76">IFERROR(INDEX(天赋词条列表!$A$2:$A$1504, SMALL(IF(COUNTIF('追忆，石板，魂烛'!L$2:L$71, 天赋词条列表!$A$2:$A$1504), ROW(天赋词条列表!$A$2:$A$1504)-ROW(天赋词条列表!$A$2)+1), ROW()-2)), "")</f>
        <v/>
      </c>
      <c r="R76" s="27" t="str">
        <f>IF(Q76&lt;&gt;"",COUNTIF('追忆，石板，魂烛'!$L$2:$L$71,Q76),"")</f>
        <v/>
      </c>
      <c r="S76" s="27" t="str">
        <f t="array" ref="S76">IFERROR(INDEX(天赋词条列表!$D$2:$D$1504, SMALL(IF(COUNTIF('追忆，石板，魂烛'!$L$2:$L$71, 天赋词条列表!$A$2:$A$1504), ROW(天赋词条列表!$A$2:$A$1504)-ROW(天赋词条列表!$A$2)+1), ROW()-2)), "")</f>
        <v/>
      </c>
      <c r="T76" s="206" t="str">
        <f t="array" ref="T76">IFERROR(
        (BC76=0)*INDEX(天赋词条列表!$E$2:$E$1504, SMALL(IF(COUNTIF('追忆，石板，魂烛'!$L$2:$L$71, 天赋词条列表!$A$2:$A$1504), ROW(天赋词条列表!$A$2:$A$1504)-ROW(天赋词条列表!$A$2)+1), ROW()-2))*R76+
        (BC76=1)*((1+INDEX(天赋词条列表!$E$2:$E$1504, SMALL(IF(COUNTIF('追忆，石板，魂烛'!$L$2:$L$71, 天赋词条列表!$A$2:$A$1504), ROW(天赋词条列表!$A$2:$A$1504)-ROW(天赋词条列表!$A$2)+1), ROW()-2)))^R76-1),
          "")</f>
        <v/>
      </c>
      <c r="AN76" s="3">
        <f>IFERROR(INDEX(词条统合定义列表!$E$2:$E$1000,MATCH(第一天赋板[[#This Row],[天赋词条]],词条统合定义列表!$B$2:$B$1000,0)),0)</f>
        <v>0</v>
      </c>
      <c r="AS76" s="3">
        <f>IFERROR(INDEX(词条统合定义列表!$E$2:$E$1000,MATCH(第二天赋板[[#This Row],[天赋词条]],词条统合定义列表!$B$2:$B$1000,0)),0)</f>
        <v>0</v>
      </c>
      <c r="AX76" s="3">
        <f>IFERROR(INDEX(词条统合定义列表!$E$2:$E$1000,MATCH(第三天赋板[[#This Row],[天赋词条]],词条统合定义列表!$B$2:$B$1000,0)),0)</f>
        <v>0</v>
      </c>
      <c r="BC76" s="3">
        <f>IFERROR(INDEX(词条统合定义列表!$E$2:$E$1000,MATCH(神格石板[[#This Row],[天赋词条]],词条统合定义列表!$B$2:$B$1000,0)),0)</f>
        <v>0</v>
      </c>
    </row>
    <row r="77" spans="1:55">
      <c r="A77" s="1" t="str">
        <f t="array" ref="A77">IFERROR(INDEX(天赋词条列表!$A$2:$A$1504, SMALL(IF(COUNTIF(AL$3:AL$47, 天赋词条列表!$A$2:$A$1504), ROW(天赋词条列表!$A$2:$A$1504)-ROW(天赋词条列表!$A$2)+1), ROW()-2)), "")</f>
        <v/>
      </c>
      <c r="B77" s="1" t="str">
        <f t="shared" si="16"/>
        <v/>
      </c>
      <c r="C77" s="27" t="str">
        <f t="array" ref="C77">IFERROR(INDEX(天赋词条列表!$D$2:$D$1504, SMALL(IF(COUNTIF(AL$3:AL$47, 天赋词条列表!$A$2:$A$1504), ROW(天赋词条列表!$A$2:$A$1504)-ROW(天赋词条列表!$A$2)+1), ROW()-2)), "")</f>
        <v/>
      </c>
      <c r="D77" s="32" t="str">
        <f t="array" ref="D77">IFERROR(
         (AN77=0)*INDEX(天赋词条列表!$E$2:$E$1504, SMALL(IF(COUNTIF(AL$3:AL$47, 天赋词条列表!$A$2:$A$1504), ROW(天赋词条列表!$A$2:$A$1504)-ROW(天赋词条列表!$A$2)+1), ROW()-2))*B77+
         (AN77=1)*((1+INDEX(天赋词条列表!$E$2:$E$1504, SMALL(IF(COUNTIF(AL$3:AL$47, 天赋词条列表!$A$2:$A$1504), ROW(天赋词条列表!$A$2:$A$1504)-ROW(天赋词条列表!$A$2)+1), ROW()-2)))^B77-1),
          "")</f>
        <v/>
      </c>
      <c r="E77" s="27"/>
      <c r="G77" s="1" t="str">
        <f t="array" ref="G77">IFERROR(INDEX(天赋词条列表!$A$2:$A$1504, SMALL(IF(COUNTIF(AQ$3:AQ$47, 天赋词条列表!$A$2:$A$1504), ROW(天赋词条列表!$A$2:$A$1504)-ROW(天赋词条列表!$A$2)+1), ROW()-2)), "")</f>
        <v/>
      </c>
      <c r="H77" s="1" t="str">
        <f t="shared" si="17"/>
        <v/>
      </c>
      <c r="I77" s="27" t="str">
        <f t="array" ref="I77">IFERROR(INDEX(天赋词条列表!$D$2:$D$1504, SMALL(IF(COUNTIF(AQ$3:AQ$47, 天赋词条列表!$A$2:$A$1504), ROW(天赋词条列表!$A$2:$A$1504)-ROW(天赋词条列表!$A$2)+1), ROW()-2)), "")</f>
        <v/>
      </c>
      <c r="J77" s="32" t="str">
        <f t="array" ref="J77">IFERROR(
        (AS77=0)*INDEX(天赋词条列表!$E$2:$E$1504, SMALL(IF(COUNTIF(AQ$3:AQ$47, 天赋词条列表!$A$2:$A$1504), ROW(天赋词条列表!$A$2:$A$1504)-ROW(天赋词条列表!$A$2)+1), ROW()-2))*H77+
        (AS77=1)*((1+INDEX(天赋词条列表!$E$2:$E$1504, SMALL(IF(COUNTIF(AQ$3:AQ$47, 天赋词条列表!$A$2:$A$1504), ROW(天赋词条列表!$A$2:$A$1504)-ROW(天赋词条列表!$A$2)+1), ROW()-2)))^H77-1),
          "")</f>
        <v/>
      </c>
      <c r="L77" s="1" t="str">
        <f t="array" ref="L77">IFERROR(INDEX(天赋词条列表!$A$2:$A$1504, SMALL(IF(COUNTIF(AV$3:AV$47, 天赋词条列表!$A$2:$A$1504), ROW(天赋词条列表!$A$2:$A$1504)-ROW(天赋词条列表!$A$2)+1), ROW()-2)), "")</f>
        <v/>
      </c>
      <c r="M77" s="1" t="str">
        <f t="shared" si="18"/>
        <v/>
      </c>
      <c r="N77" s="27" t="str">
        <f t="array" ref="N77">IFERROR(INDEX(天赋词条列表!$D$2:$D$1504, SMALL(IF(COUNTIF(AV$3:AV$47, 天赋词条列表!$A$2:$A$1504), ROW(天赋词条列表!$A$2:$A$1504)-ROW(天赋词条列表!$A$2)+1), ROW()-2)), "")</f>
        <v/>
      </c>
      <c r="O77" s="223" t="str">
        <f t="array" ref="O77">IFERROR(
         (AX77=0)*INDEX(天赋词条列表!$E$2:$E$1504, SMALL(IF(COUNTIF(AV$3:AV$47, 天赋词条列表!$A$2:$A$1504), ROW(天赋词条列表!$A$2:$A$1504)-ROW(天赋词条列表!$A$2)+1), ROW()-2))*M77+
         (AX77=1)*((1+INDEX(天赋词条列表!$E$2:$E$1504, SMALL(IF(COUNTIF(AV$3:AV$47, 天赋词条列表!$A$2:$A$1504), ROW(天赋词条列表!$A$2:$A$1504)-ROW(天赋词条列表!$A$2)+1), ROW()-2)))^M77-1),
        "")</f>
        <v/>
      </c>
      <c r="Q77" s="221" t="str">
        <f t="array" ref="Q77">IFERROR(INDEX(天赋词条列表!$A$2:$A$1504, SMALL(IF(COUNTIF('追忆，石板，魂烛'!L$2:L$71, 天赋词条列表!$A$2:$A$1504), ROW(天赋词条列表!$A$2:$A$1504)-ROW(天赋词条列表!$A$2)+1), ROW()-2)), "")</f>
        <v/>
      </c>
      <c r="R77" s="27" t="str">
        <f>IF(Q77&lt;&gt;"",COUNTIF('追忆，石板，魂烛'!$L$2:$L$71,Q77),"")</f>
        <v/>
      </c>
      <c r="S77" s="27" t="str">
        <f t="array" ref="S77">IFERROR(INDEX(天赋词条列表!$D$2:$D$1504, SMALL(IF(COUNTIF('追忆，石板，魂烛'!$L$2:$L$71, 天赋词条列表!$A$2:$A$1504), ROW(天赋词条列表!$A$2:$A$1504)-ROW(天赋词条列表!$A$2)+1), ROW()-2)), "")</f>
        <v/>
      </c>
      <c r="T77" s="206" t="str">
        <f t="array" ref="T77">IFERROR(
        (BC77=0)*INDEX(天赋词条列表!$E$2:$E$1504, SMALL(IF(COUNTIF('追忆，石板，魂烛'!$L$2:$L$71, 天赋词条列表!$A$2:$A$1504), ROW(天赋词条列表!$A$2:$A$1504)-ROW(天赋词条列表!$A$2)+1), ROW()-2))*R77+
        (BC77=1)*((1+INDEX(天赋词条列表!$E$2:$E$1504, SMALL(IF(COUNTIF('追忆，石板，魂烛'!$L$2:$L$71, 天赋词条列表!$A$2:$A$1504), ROW(天赋词条列表!$A$2:$A$1504)-ROW(天赋词条列表!$A$2)+1), ROW()-2)))^R77-1),
          "")</f>
        <v/>
      </c>
      <c r="AN77" s="3">
        <f>IFERROR(INDEX(词条统合定义列表!$E$2:$E$1000,MATCH(第一天赋板[[#This Row],[天赋词条]],词条统合定义列表!$B$2:$B$1000,0)),0)</f>
        <v>0</v>
      </c>
      <c r="AS77" s="3">
        <f>IFERROR(INDEX(词条统合定义列表!$E$2:$E$1000,MATCH(第二天赋板[[#This Row],[天赋词条]],词条统合定义列表!$B$2:$B$1000,0)),0)</f>
        <v>0</v>
      </c>
      <c r="AX77" s="3">
        <f>IFERROR(INDEX(词条统合定义列表!$E$2:$E$1000,MATCH(第三天赋板[[#This Row],[天赋词条]],词条统合定义列表!$B$2:$B$1000,0)),0)</f>
        <v>0</v>
      </c>
      <c r="BC77" s="3">
        <f>IFERROR(INDEX(词条统合定义列表!$E$2:$E$1000,MATCH(神格石板[[#This Row],[天赋词条]],词条统合定义列表!$B$2:$B$1000,0)),0)</f>
        <v>0</v>
      </c>
    </row>
    <row r="78" spans="1:55">
      <c r="A78" s="1" t="str">
        <f t="array" ref="A78">IFERROR(INDEX(天赋词条列表!$A$2:$A$1504, SMALL(IF(COUNTIF(AL$3:AL$47, 天赋词条列表!$A$2:$A$1504), ROW(天赋词条列表!$A$2:$A$1504)-ROW(天赋词条列表!$A$2)+1), ROW()-2)), "")</f>
        <v/>
      </c>
      <c r="B78" s="1" t="str">
        <f t="shared" si="16"/>
        <v/>
      </c>
      <c r="C78" s="27" t="str">
        <f t="array" ref="C78">IFERROR(INDEX(天赋词条列表!$D$2:$D$1504, SMALL(IF(COUNTIF(AL$3:AL$47, 天赋词条列表!$A$2:$A$1504), ROW(天赋词条列表!$A$2:$A$1504)-ROW(天赋词条列表!$A$2)+1), ROW()-2)), "")</f>
        <v/>
      </c>
      <c r="D78" s="32" t="str">
        <f t="array" ref="D78">IFERROR(
         (AN78=0)*INDEX(天赋词条列表!$E$2:$E$1504, SMALL(IF(COUNTIF(AL$3:AL$47, 天赋词条列表!$A$2:$A$1504), ROW(天赋词条列表!$A$2:$A$1504)-ROW(天赋词条列表!$A$2)+1), ROW()-2))*B78+
         (AN78=1)*((1+INDEX(天赋词条列表!$E$2:$E$1504, SMALL(IF(COUNTIF(AL$3:AL$47, 天赋词条列表!$A$2:$A$1504), ROW(天赋词条列表!$A$2:$A$1504)-ROW(天赋词条列表!$A$2)+1), ROW()-2)))^B78-1),
          "")</f>
        <v/>
      </c>
      <c r="E78" s="27"/>
      <c r="G78" s="1" t="str">
        <f t="array" ref="G78">IFERROR(INDEX(天赋词条列表!$A$2:$A$1504, SMALL(IF(COUNTIF(AQ$3:AQ$47, 天赋词条列表!$A$2:$A$1504), ROW(天赋词条列表!$A$2:$A$1504)-ROW(天赋词条列表!$A$2)+1), ROW()-2)), "")</f>
        <v/>
      </c>
      <c r="H78" s="1" t="str">
        <f t="shared" si="17"/>
        <v/>
      </c>
      <c r="I78" s="27" t="str">
        <f t="array" ref="I78">IFERROR(INDEX(天赋词条列表!$D$2:$D$1504, SMALL(IF(COUNTIF(AQ$3:AQ$47, 天赋词条列表!$A$2:$A$1504), ROW(天赋词条列表!$A$2:$A$1504)-ROW(天赋词条列表!$A$2)+1), ROW()-2)), "")</f>
        <v/>
      </c>
      <c r="J78" s="32" t="str">
        <f t="array" ref="J78">IFERROR(
        (AS78=0)*INDEX(天赋词条列表!$E$2:$E$1504, SMALL(IF(COUNTIF(AQ$3:AQ$47, 天赋词条列表!$A$2:$A$1504), ROW(天赋词条列表!$A$2:$A$1504)-ROW(天赋词条列表!$A$2)+1), ROW()-2))*H78+
        (AS78=1)*((1+INDEX(天赋词条列表!$E$2:$E$1504, SMALL(IF(COUNTIF(AQ$3:AQ$47, 天赋词条列表!$A$2:$A$1504), ROW(天赋词条列表!$A$2:$A$1504)-ROW(天赋词条列表!$A$2)+1), ROW()-2)))^H78-1),
          "")</f>
        <v/>
      </c>
      <c r="L78" s="1" t="str">
        <f t="array" ref="L78">IFERROR(INDEX(天赋词条列表!$A$2:$A$1504, SMALL(IF(COUNTIF(AV$3:AV$47, 天赋词条列表!$A$2:$A$1504), ROW(天赋词条列表!$A$2:$A$1504)-ROW(天赋词条列表!$A$2)+1), ROW()-2)), "")</f>
        <v/>
      </c>
      <c r="M78" s="1" t="str">
        <f t="shared" si="18"/>
        <v/>
      </c>
      <c r="N78" s="27" t="str">
        <f t="array" ref="N78">IFERROR(INDEX(天赋词条列表!$D$2:$D$1504, SMALL(IF(COUNTIF(AV$3:AV$47, 天赋词条列表!$A$2:$A$1504), ROW(天赋词条列表!$A$2:$A$1504)-ROW(天赋词条列表!$A$2)+1), ROW()-2)), "")</f>
        <v/>
      </c>
      <c r="O78" s="223" t="str">
        <f t="array" ref="O78">IFERROR(
         (AX78=0)*INDEX(天赋词条列表!$E$2:$E$1504, SMALL(IF(COUNTIF(AV$3:AV$47, 天赋词条列表!$A$2:$A$1504), ROW(天赋词条列表!$A$2:$A$1504)-ROW(天赋词条列表!$A$2)+1), ROW()-2))*M78+
         (AX78=1)*((1+INDEX(天赋词条列表!$E$2:$E$1504, SMALL(IF(COUNTIF(AV$3:AV$47, 天赋词条列表!$A$2:$A$1504), ROW(天赋词条列表!$A$2:$A$1504)-ROW(天赋词条列表!$A$2)+1), ROW()-2)))^M78-1),
        "")</f>
        <v/>
      </c>
      <c r="Q78" s="221" t="str">
        <f t="array" ref="Q78">IFERROR(INDEX(天赋词条列表!$A$2:$A$1504, SMALL(IF(COUNTIF('追忆，石板，魂烛'!L$2:L$71, 天赋词条列表!$A$2:$A$1504), ROW(天赋词条列表!$A$2:$A$1504)-ROW(天赋词条列表!$A$2)+1), ROW()-2)), "")</f>
        <v/>
      </c>
      <c r="R78" s="27" t="str">
        <f>IF(Q78&lt;&gt;"",COUNTIF('追忆，石板，魂烛'!$L$2:$L$71,Q78),"")</f>
        <v/>
      </c>
      <c r="S78" s="27" t="str">
        <f t="array" ref="S78">IFERROR(INDEX(天赋词条列表!$D$2:$D$1504, SMALL(IF(COUNTIF('追忆，石板，魂烛'!$L$2:$L$71, 天赋词条列表!$A$2:$A$1504), ROW(天赋词条列表!$A$2:$A$1504)-ROW(天赋词条列表!$A$2)+1), ROW()-2)), "")</f>
        <v/>
      </c>
      <c r="T78" s="206" t="str">
        <f t="array" ref="T78">IFERROR(
        (BC78=0)*INDEX(天赋词条列表!$E$2:$E$1504, SMALL(IF(COUNTIF('追忆，石板，魂烛'!$L$2:$L$71, 天赋词条列表!$A$2:$A$1504), ROW(天赋词条列表!$A$2:$A$1504)-ROW(天赋词条列表!$A$2)+1), ROW()-2))*R78+
        (BC78=1)*((1+INDEX(天赋词条列表!$E$2:$E$1504, SMALL(IF(COUNTIF('追忆，石板，魂烛'!$L$2:$L$71, 天赋词条列表!$A$2:$A$1504), ROW(天赋词条列表!$A$2:$A$1504)-ROW(天赋词条列表!$A$2)+1), ROW()-2)))^R78-1),
          "")</f>
        <v/>
      </c>
      <c r="AN78" s="3">
        <f>IFERROR(INDEX(词条统合定义列表!$E$2:$E$1000,MATCH(第一天赋板[[#This Row],[天赋词条]],词条统合定义列表!$B$2:$B$1000,0)),0)</f>
        <v>0</v>
      </c>
      <c r="AS78" s="3">
        <f>IFERROR(INDEX(词条统合定义列表!$E$2:$E$1000,MATCH(第二天赋板[[#This Row],[天赋词条]],词条统合定义列表!$B$2:$B$1000,0)),0)</f>
        <v>0</v>
      </c>
      <c r="AX78" s="3">
        <f>IFERROR(INDEX(词条统合定义列表!$E$2:$E$1000,MATCH(第三天赋板[[#This Row],[天赋词条]],词条统合定义列表!$B$2:$B$1000,0)),0)</f>
        <v>0</v>
      </c>
      <c r="BC78" s="3">
        <f>IFERROR(INDEX(词条统合定义列表!$E$2:$E$1000,MATCH(神格石板[[#This Row],[天赋词条]],词条统合定义列表!$B$2:$B$1000,0)),0)</f>
        <v>0</v>
      </c>
    </row>
    <row r="79" spans="1:55">
      <c r="A79" s="1" t="str">
        <f t="array" ref="A79">IFERROR(INDEX(天赋词条列表!$A$2:$A$1504, SMALL(IF(COUNTIF(AL$3:AL$47, 天赋词条列表!$A$2:$A$1504), ROW(天赋词条列表!$A$2:$A$1504)-ROW(天赋词条列表!$A$2)+1), ROW()-2)), "")</f>
        <v/>
      </c>
      <c r="B79" s="1" t="str">
        <f t="shared" si="16"/>
        <v/>
      </c>
      <c r="C79" s="27" t="str">
        <f t="array" ref="C79">IFERROR(INDEX(天赋词条列表!$D$2:$D$1504, SMALL(IF(COUNTIF(AL$3:AL$47, 天赋词条列表!$A$2:$A$1504), ROW(天赋词条列表!$A$2:$A$1504)-ROW(天赋词条列表!$A$2)+1), ROW()-2)), "")</f>
        <v/>
      </c>
      <c r="D79" s="32" t="str">
        <f t="array" ref="D79">IFERROR(
         (AN79=0)*INDEX(天赋词条列表!$E$2:$E$1504, SMALL(IF(COUNTIF(AL$3:AL$47, 天赋词条列表!$A$2:$A$1504), ROW(天赋词条列表!$A$2:$A$1504)-ROW(天赋词条列表!$A$2)+1), ROW()-2))*B79+
         (AN79=1)*((1+INDEX(天赋词条列表!$E$2:$E$1504, SMALL(IF(COUNTIF(AL$3:AL$47, 天赋词条列表!$A$2:$A$1504), ROW(天赋词条列表!$A$2:$A$1504)-ROW(天赋词条列表!$A$2)+1), ROW()-2)))^B79-1),
          "")</f>
        <v/>
      </c>
      <c r="E79" s="27"/>
      <c r="G79" s="1" t="str">
        <f t="array" ref="G79">IFERROR(INDEX(天赋词条列表!$A$2:$A$1504, SMALL(IF(COUNTIF(AQ$3:AQ$47, 天赋词条列表!$A$2:$A$1504), ROW(天赋词条列表!$A$2:$A$1504)-ROW(天赋词条列表!$A$2)+1), ROW()-2)), "")</f>
        <v/>
      </c>
      <c r="H79" s="1" t="str">
        <f t="shared" si="17"/>
        <v/>
      </c>
      <c r="I79" s="27" t="str">
        <f t="array" ref="I79">IFERROR(INDEX(天赋词条列表!$D$2:$D$1504, SMALL(IF(COUNTIF(AQ$3:AQ$47, 天赋词条列表!$A$2:$A$1504), ROW(天赋词条列表!$A$2:$A$1504)-ROW(天赋词条列表!$A$2)+1), ROW()-2)), "")</f>
        <v/>
      </c>
      <c r="J79" s="32" t="str">
        <f t="array" ref="J79">IFERROR(
        (AS79=0)*INDEX(天赋词条列表!$E$2:$E$1504, SMALL(IF(COUNTIF(AQ$3:AQ$47, 天赋词条列表!$A$2:$A$1504), ROW(天赋词条列表!$A$2:$A$1504)-ROW(天赋词条列表!$A$2)+1), ROW()-2))*H79+
        (AS79=1)*((1+INDEX(天赋词条列表!$E$2:$E$1504, SMALL(IF(COUNTIF(AQ$3:AQ$47, 天赋词条列表!$A$2:$A$1504), ROW(天赋词条列表!$A$2:$A$1504)-ROW(天赋词条列表!$A$2)+1), ROW()-2)))^H79-1),
          "")</f>
        <v/>
      </c>
      <c r="L79" s="1" t="str">
        <f t="array" ref="L79">IFERROR(INDEX(天赋词条列表!$A$2:$A$1504, SMALL(IF(COUNTIF(AV$3:AV$47, 天赋词条列表!$A$2:$A$1504), ROW(天赋词条列表!$A$2:$A$1504)-ROW(天赋词条列表!$A$2)+1), ROW()-2)), "")</f>
        <v/>
      </c>
      <c r="M79" s="1" t="str">
        <f t="shared" si="18"/>
        <v/>
      </c>
      <c r="N79" s="27" t="str">
        <f t="array" ref="N79">IFERROR(INDEX(天赋词条列表!$D$2:$D$1504, SMALL(IF(COUNTIF(AV$3:AV$47, 天赋词条列表!$A$2:$A$1504), ROW(天赋词条列表!$A$2:$A$1504)-ROW(天赋词条列表!$A$2)+1), ROW()-2)), "")</f>
        <v/>
      </c>
      <c r="O79" s="223" t="str">
        <f t="array" ref="O79">IFERROR(
         (AX79=0)*INDEX(天赋词条列表!$E$2:$E$1504, SMALL(IF(COUNTIF(AV$3:AV$47, 天赋词条列表!$A$2:$A$1504), ROW(天赋词条列表!$A$2:$A$1504)-ROW(天赋词条列表!$A$2)+1), ROW()-2))*M79+
         (AX79=1)*((1+INDEX(天赋词条列表!$E$2:$E$1504, SMALL(IF(COUNTIF(AV$3:AV$47, 天赋词条列表!$A$2:$A$1504), ROW(天赋词条列表!$A$2:$A$1504)-ROW(天赋词条列表!$A$2)+1), ROW()-2)))^M79-1),
        "")</f>
        <v/>
      </c>
      <c r="Q79" s="221" t="str">
        <f t="array" ref="Q79">IFERROR(INDEX(天赋词条列表!$A$2:$A$1504, SMALL(IF(COUNTIF('追忆，石板，魂烛'!L$2:L$71, 天赋词条列表!$A$2:$A$1504), ROW(天赋词条列表!$A$2:$A$1504)-ROW(天赋词条列表!$A$2)+1), ROW()-2)), "")</f>
        <v/>
      </c>
      <c r="R79" s="27" t="str">
        <f>IF(Q79&lt;&gt;"",COUNTIF('追忆，石板，魂烛'!$L$2:$L$71,Q79),"")</f>
        <v/>
      </c>
      <c r="S79" s="27" t="str">
        <f t="array" ref="S79">IFERROR(INDEX(天赋词条列表!$D$2:$D$1504, SMALL(IF(COUNTIF('追忆，石板，魂烛'!$L$2:$L$71, 天赋词条列表!$A$2:$A$1504), ROW(天赋词条列表!$A$2:$A$1504)-ROW(天赋词条列表!$A$2)+1), ROW()-2)), "")</f>
        <v/>
      </c>
      <c r="T79" s="206" t="str">
        <f t="array" ref="T79">IFERROR(
        (BC79=0)*INDEX(天赋词条列表!$E$2:$E$1504, SMALL(IF(COUNTIF('追忆，石板，魂烛'!$L$2:$L$71, 天赋词条列表!$A$2:$A$1504), ROW(天赋词条列表!$A$2:$A$1504)-ROW(天赋词条列表!$A$2)+1), ROW()-2))*R79+
        (BC79=1)*((1+INDEX(天赋词条列表!$E$2:$E$1504, SMALL(IF(COUNTIF('追忆，石板，魂烛'!$L$2:$L$71, 天赋词条列表!$A$2:$A$1504), ROW(天赋词条列表!$A$2:$A$1504)-ROW(天赋词条列表!$A$2)+1), ROW()-2)))^R79-1),
          "")</f>
        <v/>
      </c>
      <c r="AN79" s="3">
        <f>IFERROR(INDEX(词条统合定义列表!$E$2:$E$1000,MATCH(第一天赋板[[#This Row],[天赋词条]],词条统合定义列表!$B$2:$B$1000,0)),0)</f>
        <v>0</v>
      </c>
      <c r="AS79" s="3">
        <f>IFERROR(INDEX(词条统合定义列表!$E$2:$E$1000,MATCH(第二天赋板[[#This Row],[天赋词条]],词条统合定义列表!$B$2:$B$1000,0)),0)</f>
        <v>0</v>
      </c>
      <c r="AX79" s="3">
        <f>IFERROR(INDEX(词条统合定义列表!$E$2:$E$1000,MATCH(第三天赋板[[#This Row],[天赋词条]],词条统合定义列表!$B$2:$B$1000,0)),0)</f>
        <v>0</v>
      </c>
      <c r="BC79" s="3">
        <f>IFERROR(INDEX(词条统合定义列表!$E$2:$E$1000,MATCH(神格石板[[#This Row],[天赋词条]],词条统合定义列表!$B$2:$B$1000,0)),0)</f>
        <v>0</v>
      </c>
    </row>
    <row r="80" spans="1:55">
      <c r="A80" s="1" t="str">
        <f t="array" ref="A80">IFERROR(INDEX(天赋词条列表!$A$2:$A$1504, SMALL(IF(COUNTIF(AL$3:AL$47, 天赋词条列表!$A$2:$A$1504), ROW(天赋词条列表!$A$2:$A$1504)-ROW(天赋词条列表!$A$2)+1), ROW()-2)), "")</f>
        <v/>
      </c>
      <c r="B80" s="1" t="str">
        <f t="shared" si="16"/>
        <v/>
      </c>
      <c r="C80" s="27" t="str">
        <f t="array" ref="C80">IFERROR(INDEX(天赋词条列表!$D$2:$D$1504, SMALL(IF(COUNTIF(AL$3:AL$47, 天赋词条列表!$A$2:$A$1504), ROW(天赋词条列表!$A$2:$A$1504)-ROW(天赋词条列表!$A$2)+1), ROW()-2)), "")</f>
        <v/>
      </c>
      <c r="D80" s="32" t="str">
        <f t="array" ref="D80">IFERROR(
         (AN80=0)*INDEX(天赋词条列表!$E$2:$E$1504, SMALL(IF(COUNTIF(AL$3:AL$47, 天赋词条列表!$A$2:$A$1504), ROW(天赋词条列表!$A$2:$A$1504)-ROW(天赋词条列表!$A$2)+1), ROW()-2))*B80+
         (AN80=1)*((1+INDEX(天赋词条列表!$E$2:$E$1504, SMALL(IF(COUNTIF(AL$3:AL$47, 天赋词条列表!$A$2:$A$1504), ROW(天赋词条列表!$A$2:$A$1504)-ROW(天赋词条列表!$A$2)+1), ROW()-2)))^B80-1),
          "")</f>
        <v/>
      </c>
      <c r="E80" s="27"/>
      <c r="G80" s="1" t="str">
        <f t="array" ref="G80">IFERROR(INDEX(天赋词条列表!$A$2:$A$1504, SMALL(IF(COUNTIF(AQ$3:AQ$47, 天赋词条列表!$A$2:$A$1504), ROW(天赋词条列表!$A$2:$A$1504)-ROW(天赋词条列表!$A$2)+1), ROW()-2)), "")</f>
        <v/>
      </c>
      <c r="H80" s="1" t="str">
        <f t="shared" si="17"/>
        <v/>
      </c>
      <c r="I80" s="27" t="str">
        <f t="array" ref="I80">IFERROR(INDEX(天赋词条列表!$D$2:$D$1504, SMALL(IF(COUNTIF(AQ$3:AQ$47, 天赋词条列表!$A$2:$A$1504), ROW(天赋词条列表!$A$2:$A$1504)-ROW(天赋词条列表!$A$2)+1), ROW()-2)), "")</f>
        <v/>
      </c>
      <c r="J80" s="32" t="str">
        <f t="array" ref="J80">IFERROR(
        (AS80=0)*INDEX(天赋词条列表!$E$2:$E$1504, SMALL(IF(COUNTIF(AQ$3:AQ$47, 天赋词条列表!$A$2:$A$1504), ROW(天赋词条列表!$A$2:$A$1504)-ROW(天赋词条列表!$A$2)+1), ROW()-2))*H80+
        (AS80=1)*((1+INDEX(天赋词条列表!$E$2:$E$1504, SMALL(IF(COUNTIF(AQ$3:AQ$47, 天赋词条列表!$A$2:$A$1504), ROW(天赋词条列表!$A$2:$A$1504)-ROW(天赋词条列表!$A$2)+1), ROW()-2)))^H80-1),
          "")</f>
        <v/>
      </c>
      <c r="L80" s="1" t="str">
        <f t="array" ref="L80">IFERROR(INDEX(天赋词条列表!$A$2:$A$1504, SMALL(IF(COUNTIF(AV$3:AV$47, 天赋词条列表!$A$2:$A$1504), ROW(天赋词条列表!$A$2:$A$1504)-ROW(天赋词条列表!$A$2)+1), ROW()-2)), "")</f>
        <v/>
      </c>
      <c r="M80" s="1" t="str">
        <f t="shared" si="18"/>
        <v/>
      </c>
      <c r="N80" s="27" t="str">
        <f t="array" ref="N80">IFERROR(INDEX(天赋词条列表!$D$2:$D$1504, SMALL(IF(COUNTIF(AV$3:AV$47, 天赋词条列表!$A$2:$A$1504), ROW(天赋词条列表!$A$2:$A$1504)-ROW(天赋词条列表!$A$2)+1), ROW()-2)), "")</f>
        <v/>
      </c>
      <c r="O80" s="223" t="str">
        <f t="array" ref="O80">IFERROR(
         (AX80=0)*INDEX(天赋词条列表!$E$2:$E$1504, SMALL(IF(COUNTIF(AV$3:AV$47, 天赋词条列表!$A$2:$A$1504), ROW(天赋词条列表!$A$2:$A$1504)-ROW(天赋词条列表!$A$2)+1), ROW()-2))*M80+
         (AX80=1)*((1+INDEX(天赋词条列表!$E$2:$E$1504, SMALL(IF(COUNTIF(AV$3:AV$47, 天赋词条列表!$A$2:$A$1504), ROW(天赋词条列表!$A$2:$A$1504)-ROW(天赋词条列表!$A$2)+1), ROW()-2)))^M80-1),
        "")</f>
        <v/>
      </c>
      <c r="Q80" s="221" t="str">
        <f t="array" ref="Q80">IFERROR(INDEX(天赋词条列表!$A$2:$A$1504, SMALL(IF(COUNTIF('追忆，石板，魂烛'!L$2:L$71, 天赋词条列表!$A$2:$A$1504), ROW(天赋词条列表!$A$2:$A$1504)-ROW(天赋词条列表!$A$2)+1), ROW()-2)), "")</f>
        <v/>
      </c>
      <c r="R80" s="27" t="str">
        <f>IF(Q80&lt;&gt;"",COUNTIF('追忆，石板，魂烛'!$L$2:$L$71,Q80),"")</f>
        <v/>
      </c>
      <c r="S80" s="27" t="str">
        <f t="array" ref="S80">IFERROR(INDEX(天赋词条列表!$D$2:$D$1504, SMALL(IF(COUNTIF('追忆，石板，魂烛'!$L$2:$L$71, 天赋词条列表!$A$2:$A$1504), ROW(天赋词条列表!$A$2:$A$1504)-ROW(天赋词条列表!$A$2)+1), ROW()-2)), "")</f>
        <v/>
      </c>
      <c r="T80" s="206" t="str">
        <f t="array" ref="T80">IFERROR(
        (BC80=0)*INDEX(天赋词条列表!$E$2:$E$1504, SMALL(IF(COUNTIF('追忆，石板，魂烛'!$L$2:$L$71, 天赋词条列表!$A$2:$A$1504), ROW(天赋词条列表!$A$2:$A$1504)-ROW(天赋词条列表!$A$2)+1), ROW()-2))*R80+
        (BC80=1)*((1+INDEX(天赋词条列表!$E$2:$E$1504, SMALL(IF(COUNTIF('追忆，石板，魂烛'!$L$2:$L$71, 天赋词条列表!$A$2:$A$1504), ROW(天赋词条列表!$A$2:$A$1504)-ROW(天赋词条列表!$A$2)+1), ROW()-2)))^R80-1),
          "")</f>
        <v/>
      </c>
      <c r="AN80" s="3">
        <f>IFERROR(INDEX(词条统合定义列表!$E$2:$E$1000,MATCH(第一天赋板[[#This Row],[天赋词条]],词条统合定义列表!$B$2:$B$1000,0)),0)</f>
        <v>0</v>
      </c>
      <c r="AS80" s="3">
        <f>IFERROR(INDEX(词条统合定义列表!$E$2:$E$1000,MATCH(第二天赋板[[#This Row],[天赋词条]],词条统合定义列表!$B$2:$B$1000,0)),0)</f>
        <v>0</v>
      </c>
      <c r="AX80" s="3">
        <f>IFERROR(INDEX(词条统合定义列表!$E$2:$E$1000,MATCH(第三天赋板[[#This Row],[天赋词条]],词条统合定义列表!$B$2:$B$1000,0)),0)</f>
        <v>0</v>
      </c>
      <c r="BC80" s="3">
        <f>IFERROR(INDEX(词条统合定义列表!$E$2:$E$1000,MATCH(神格石板[[#This Row],[天赋词条]],词条统合定义列表!$B$2:$B$1000,0)),0)</f>
        <v>0</v>
      </c>
    </row>
    <row r="81" spans="1:55">
      <c r="A81" s="1" t="str">
        <f t="array" ref="A81">IFERROR(INDEX(天赋词条列表!$A$2:$A$1504, SMALL(IF(COUNTIF(AL$3:AL$47, 天赋词条列表!$A$2:$A$1504), ROW(天赋词条列表!$A$2:$A$1504)-ROW(天赋词条列表!$A$2)+1), ROW()-2)), "")</f>
        <v/>
      </c>
      <c r="B81" s="1" t="str">
        <f t="shared" si="16"/>
        <v/>
      </c>
      <c r="C81" s="27" t="str">
        <f t="array" ref="C81">IFERROR(INDEX(天赋词条列表!$D$2:$D$1504, SMALL(IF(COUNTIF(AL$3:AL$47, 天赋词条列表!$A$2:$A$1504), ROW(天赋词条列表!$A$2:$A$1504)-ROW(天赋词条列表!$A$2)+1), ROW()-2)), "")</f>
        <v/>
      </c>
      <c r="D81" s="32" t="str">
        <f t="array" ref="D81">IFERROR(
         (AN81=0)*INDEX(天赋词条列表!$E$2:$E$1504, SMALL(IF(COUNTIF(AL$3:AL$47, 天赋词条列表!$A$2:$A$1504), ROW(天赋词条列表!$A$2:$A$1504)-ROW(天赋词条列表!$A$2)+1), ROW()-2))*B81+
         (AN81=1)*((1+INDEX(天赋词条列表!$E$2:$E$1504, SMALL(IF(COUNTIF(AL$3:AL$47, 天赋词条列表!$A$2:$A$1504), ROW(天赋词条列表!$A$2:$A$1504)-ROW(天赋词条列表!$A$2)+1), ROW()-2)))^B81-1),
          "")</f>
        <v/>
      </c>
      <c r="E81" s="27"/>
      <c r="G81" s="1" t="str">
        <f t="array" ref="G81">IFERROR(INDEX(天赋词条列表!$A$2:$A$1504, SMALL(IF(COUNTIF(AQ$3:AQ$47, 天赋词条列表!$A$2:$A$1504), ROW(天赋词条列表!$A$2:$A$1504)-ROW(天赋词条列表!$A$2)+1), ROW()-2)), "")</f>
        <v/>
      </c>
      <c r="H81" s="1" t="str">
        <f t="shared" si="17"/>
        <v/>
      </c>
      <c r="I81" s="27" t="str">
        <f t="array" ref="I81">IFERROR(INDEX(天赋词条列表!$D$2:$D$1504, SMALL(IF(COUNTIF(AQ$3:AQ$47, 天赋词条列表!$A$2:$A$1504), ROW(天赋词条列表!$A$2:$A$1504)-ROW(天赋词条列表!$A$2)+1), ROW()-2)), "")</f>
        <v/>
      </c>
      <c r="J81" s="32" t="str">
        <f t="array" ref="J81">IFERROR(
        (AS81=0)*INDEX(天赋词条列表!$E$2:$E$1504, SMALL(IF(COUNTIF(AQ$3:AQ$47, 天赋词条列表!$A$2:$A$1504), ROW(天赋词条列表!$A$2:$A$1504)-ROW(天赋词条列表!$A$2)+1), ROW()-2))*H81+
        (AS81=1)*((1+INDEX(天赋词条列表!$E$2:$E$1504, SMALL(IF(COUNTIF(AQ$3:AQ$47, 天赋词条列表!$A$2:$A$1504), ROW(天赋词条列表!$A$2:$A$1504)-ROW(天赋词条列表!$A$2)+1), ROW()-2)))^H81-1),
          "")</f>
        <v/>
      </c>
      <c r="L81" s="1" t="str">
        <f t="array" ref="L81">IFERROR(INDEX(天赋词条列表!$A$2:$A$1504, SMALL(IF(COUNTIF(AV$3:AV$47, 天赋词条列表!$A$2:$A$1504), ROW(天赋词条列表!$A$2:$A$1504)-ROW(天赋词条列表!$A$2)+1), ROW()-2)), "")</f>
        <v/>
      </c>
      <c r="M81" s="1" t="str">
        <f t="shared" si="18"/>
        <v/>
      </c>
      <c r="N81" s="27" t="str">
        <f t="array" ref="N81">IFERROR(INDEX(天赋词条列表!$D$2:$D$1504, SMALL(IF(COUNTIF(AV$3:AV$47, 天赋词条列表!$A$2:$A$1504), ROW(天赋词条列表!$A$2:$A$1504)-ROW(天赋词条列表!$A$2)+1), ROW()-2)), "")</f>
        <v/>
      </c>
      <c r="O81" s="223" t="str">
        <f t="array" ref="O81">IFERROR(
         (AX81=0)*INDEX(天赋词条列表!$E$2:$E$1504, SMALL(IF(COUNTIF(AV$3:AV$47, 天赋词条列表!$A$2:$A$1504), ROW(天赋词条列表!$A$2:$A$1504)-ROW(天赋词条列表!$A$2)+1), ROW()-2))*M81+
         (AX81=1)*((1+INDEX(天赋词条列表!$E$2:$E$1504, SMALL(IF(COUNTIF(AV$3:AV$47, 天赋词条列表!$A$2:$A$1504), ROW(天赋词条列表!$A$2:$A$1504)-ROW(天赋词条列表!$A$2)+1), ROW()-2)))^M81-1),
        "")</f>
        <v/>
      </c>
      <c r="Q81" s="221" t="str">
        <f t="array" ref="Q81">IFERROR(INDEX(天赋词条列表!$A$2:$A$1504, SMALL(IF(COUNTIF('追忆，石板，魂烛'!L$2:L$71, 天赋词条列表!$A$2:$A$1504), ROW(天赋词条列表!$A$2:$A$1504)-ROW(天赋词条列表!$A$2)+1), ROW()-2)), "")</f>
        <v/>
      </c>
      <c r="R81" s="27" t="str">
        <f>IF(Q81&lt;&gt;"",COUNTIF('追忆，石板，魂烛'!$L$2:$L$71,Q81),"")</f>
        <v/>
      </c>
      <c r="S81" s="27" t="str">
        <f t="array" ref="S81">IFERROR(INDEX(天赋词条列表!$D$2:$D$1504, SMALL(IF(COUNTIF('追忆，石板，魂烛'!$L$2:$L$71, 天赋词条列表!$A$2:$A$1504), ROW(天赋词条列表!$A$2:$A$1504)-ROW(天赋词条列表!$A$2)+1), ROW()-2)), "")</f>
        <v/>
      </c>
      <c r="T81" s="206" t="str">
        <f t="array" ref="T81">IFERROR(
        (BC81=0)*INDEX(天赋词条列表!$E$2:$E$1504, SMALL(IF(COUNTIF('追忆，石板，魂烛'!$L$2:$L$71, 天赋词条列表!$A$2:$A$1504), ROW(天赋词条列表!$A$2:$A$1504)-ROW(天赋词条列表!$A$2)+1), ROW()-2))*R81+
        (BC81=1)*((1+INDEX(天赋词条列表!$E$2:$E$1504, SMALL(IF(COUNTIF('追忆，石板，魂烛'!$L$2:$L$71, 天赋词条列表!$A$2:$A$1504), ROW(天赋词条列表!$A$2:$A$1504)-ROW(天赋词条列表!$A$2)+1), ROW()-2)))^R81-1),
          "")</f>
        <v/>
      </c>
      <c r="AN81" s="3">
        <f>IFERROR(INDEX(词条统合定义列表!$E$2:$E$1000,MATCH(第一天赋板[[#This Row],[天赋词条]],词条统合定义列表!$B$2:$B$1000,0)),0)</f>
        <v>0</v>
      </c>
      <c r="AS81" s="3">
        <f>IFERROR(INDEX(词条统合定义列表!$E$2:$E$1000,MATCH(第二天赋板[[#This Row],[天赋词条]],词条统合定义列表!$B$2:$B$1000,0)),0)</f>
        <v>0</v>
      </c>
      <c r="AX81" s="3">
        <f>IFERROR(INDEX(词条统合定义列表!$E$2:$E$1000,MATCH(第三天赋板[[#This Row],[天赋词条]],词条统合定义列表!$B$2:$B$1000,0)),0)</f>
        <v>0</v>
      </c>
      <c r="BC81" s="3">
        <f>IFERROR(INDEX(词条统合定义列表!$E$2:$E$1000,MATCH(神格石板[[#This Row],[天赋词条]],词条统合定义列表!$B$2:$B$1000,0)),0)</f>
        <v>0</v>
      </c>
    </row>
    <row r="82" spans="1:55">
      <c r="A82" s="1" t="str">
        <f t="array" ref="A82">IFERROR(INDEX(天赋词条列表!$A$2:$A$1504, SMALL(IF(COUNTIF(AL$3:AL$47, 天赋词条列表!$A$2:$A$1504), ROW(天赋词条列表!$A$2:$A$1504)-ROW(天赋词条列表!$A$2)+1), ROW()-2)), "")</f>
        <v/>
      </c>
      <c r="B82" s="1" t="str">
        <f t="shared" si="16"/>
        <v/>
      </c>
      <c r="C82" s="27" t="str">
        <f t="array" ref="C82">IFERROR(INDEX(天赋词条列表!$D$2:$D$1504, SMALL(IF(COUNTIF(AL$3:AL$47, 天赋词条列表!$A$2:$A$1504), ROW(天赋词条列表!$A$2:$A$1504)-ROW(天赋词条列表!$A$2)+1), ROW()-2)), "")</f>
        <v/>
      </c>
      <c r="D82" s="32" t="str">
        <f t="array" ref="D82">IFERROR(
         (AN82=0)*INDEX(天赋词条列表!$E$2:$E$1504, SMALL(IF(COUNTIF(AL$3:AL$47, 天赋词条列表!$A$2:$A$1504), ROW(天赋词条列表!$A$2:$A$1504)-ROW(天赋词条列表!$A$2)+1), ROW()-2))*B82+
         (AN82=1)*((1+INDEX(天赋词条列表!$E$2:$E$1504, SMALL(IF(COUNTIF(AL$3:AL$47, 天赋词条列表!$A$2:$A$1504), ROW(天赋词条列表!$A$2:$A$1504)-ROW(天赋词条列表!$A$2)+1), ROW()-2)))^B82-1),
          "")</f>
        <v/>
      </c>
      <c r="E82" s="27"/>
      <c r="G82" s="1" t="str">
        <f t="array" ref="G82">IFERROR(INDEX(天赋词条列表!$A$2:$A$1504, SMALL(IF(COUNTIF(AQ$3:AQ$47, 天赋词条列表!$A$2:$A$1504), ROW(天赋词条列表!$A$2:$A$1504)-ROW(天赋词条列表!$A$2)+1), ROW()-2)), "")</f>
        <v/>
      </c>
      <c r="H82" s="1" t="str">
        <f t="shared" si="17"/>
        <v/>
      </c>
      <c r="I82" s="27" t="str">
        <f t="array" ref="I82">IFERROR(INDEX(天赋词条列表!$D$2:$D$1504, SMALL(IF(COUNTIF(AQ$3:AQ$47, 天赋词条列表!$A$2:$A$1504), ROW(天赋词条列表!$A$2:$A$1504)-ROW(天赋词条列表!$A$2)+1), ROW()-2)), "")</f>
        <v/>
      </c>
      <c r="J82" s="32" t="str">
        <f t="array" ref="J82">IFERROR(
        (AS82=0)*INDEX(天赋词条列表!$E$2:$E$1504, SMALL(IF(COUNTIF(AQ$3:AQ$47, 天赋词条列表!$A$2:$A$1504), ROW(天赋词条列表!$A$2:$A$1504)-ROW(天赋词条列表!$A$2)+1), ROW()-2))*H82+
        (AS82=1)*((1+INDEX(天赋词条列表!$E$2:$E$1504, SMALL(IF(COUNTIF(AQ$3:AQ$47, 天赋词条列表!$A$2:$A$1504), ROW(天赋词条列表!$A$2:$A$1504)-ROW(天赋词条列表!$A$2)+1), ROW()-2)))^H82-1),
          "")</f>
        <v/>
      </c>
      <c r="L82" s="1" t="str">
        <f t="array" ref="L82">IFERROR(INDEX(天赋词条列表!$A$2:$A$1504, SMALL(IF(COUNTIF(AV$3:AV$47, 天赋词条列表!$A$2:$A$1504), ROW(天赋词条列表!$A$2:$A$1504)-ROW(天赋词条列表!$A$2)+1), ROW()-2)), "")</f>
        <v/>
      </c>
      <c r="M82" s="1" t="str">
        <f t="shared" si="18"/>
        <v/>
      </c>
      <c r="N82" s="27" t="str">
        <f t="array" ref="N82">IFERROR(INDEX(天赋词条列表!$D$2:$D$1504, SMALL(IF(COUNTIF(AV$3:AV$47, 天赋词条列表!$A$2:$A$1504), ROW(天赋词条列表!$A$2:$A$1504)-ROW(天赋词条列表!$A$2)+1), ROW()-2)), "")</f>
        <v/>
      </c>
      <c r="O82" s="223" t="str">
        <f t="array" ref="O82">IFERROR(
         (AX82=0)*INDEX(天赋词条列表!$E$2:$E$1504, SMALL(IF(COUNTIF(AV$3:AV$47, 天赋词条列表!$A$2:$A$1504), ROW(天赋词条列表!$A$2:$A$1504)-ROW(天赋词条列表!$A$2)+1), ROW()-2))*M82+
         (AX82=1)*((1+INDEX(天赋词条列表!$E$2:$E$1504, SMALL(IF(COUNTIF(AV$3:AV$47, 天赋词条列表!$A$2:$A$1504), ROW(天赋词条列表!$A$2:$A$1504)-ROW(天赋词条列表!$A$2)+1), ROW()-2)))^M82-1),
        "")</f>
        <v/>
      </c>
      <c r="Q82" s="221" t="str">
        <f t="array" ref="Q82">IFERROR(INDEX(天赋词条列表!$A$2:$A$1504, SMALL(IF(COUNTIF('追忆，石板，魂烛'!L$2:L$71, 天赋词条列表!$A$2:$A$1504), ROW(天赋词条列表!$A$2:$A$1504)-ROW(天赋词条列表!$A$2)+1), ROW()-2)), "")</f>
        <v/>
      </c>
      <c r="R82" s="27" t="str">
        <f>IF(Q82&lt;&gt;"",COUNTIF('追忆，石板，魂烛'!$L$2:$L$71,Q82),"")</f>
        <v/>
      </c>
      <c r="S82" s="27" t="str">
        <f t="array" ref="S82">IFERROR(INDEX(天赋词条列表!$D$2:$D$1504, SMALL(IF(COUNTIF('追忆，石板，魂烛'!$L$2:$L$71, 天赋词条列表!$A$2:$A$1504), ROW(天赋词条列表!$A$2:$A$1504)-ROW(天赋词条列表!$A$2)+1), ROW()-2)), "")</f>
        <v/>
      </c>
      <c r="T82" s="206" t="str">
        <f t="array" ref="T82">IFERROR(
        (BC82=0)*INDEX(天赋词条列表!$E$2:$E$1504, SMALL(IF(COUNTIF('追忆，石板，魂烛'!$L$2:$L$71, 天赋词条列表!$A$2:$A$1504), ROW(天赋词条列表!$A$2:$A$1504)-ROW(天赋词条列表!$A$2)+1), ROW()-2))*R82+
        (BC82=1)*((1+INDEX(天赋词条列表!$E$2:$E$1504, SMALL(IF(COUNTIF('追忆，石板，魂烛'!$L$2:$L$71, 天赋词条列表!$A$2:$A$1504), ROW(天赋词条列表!$A$2:$A$1504)-ROW(天赋词条列表!$A$2)+1), ROW()-2)))^R82-1),
          "")</f>
        <v/>
      </c>
      <c r="AN82" s="3">
        <f>IFERROR(INDEX(词条统合定义列表!$E$2:$E$1000,MATCH(第一天赋板[[#This Row],[天赋词条]],词条统合定义列表!$B$2:$B$1000,0)),0)</f>
        <v>0</v>
      </c>
      <c r="AS82" s="3">
        <f>IFERROR(INDEX(词条统合定义列表!$E$2:$E$1000,MATCH(第二天赋板[[#This Row],[天赋词条]],词条统合定义列表!$B$2:$B$1000,0)),0)</f>
        <v>0</v>
      </c>
      <c r="AX82" s="3">
        <f>IFERROR(INDEX(词条统合定义列表!$E$2:$E$1000,MATCH(第三天赋板[[#This Row],[天赋词条]],词条统合定义列表!$B$2:$B$1000,0)),0)</f>
        <v>0</v>
      </c>
      <c r="BC82" s="3">
        <f>IFERROR(INDEX(词条统合定义列表!$E$2:$E$1000,MATCH(神格石板[[#This Row],[天赋词条]],词条统合定义列表!$B$2:$B$1000,0)),0)</f>
        <v>0</v>
      </c>
    </row>
    <row r="83" spans="1:55">
      <c r="A83" s="1" t="str">
        <f t="array" ref="A83">IFERROR(INDEX(天赋词条列表!$A$2:$A$1504, SMALL(IF(COUNTIF(AL$3:AL$47, 天赋词条列表!$A$2:$A$1504), ROW(天赋词条列表!$A$2:$A$1504)-ROW(天赋词条列表!$A$2)+1), ROW()-2)), "")</f>
        <v/>
      </c>
      <c r="B83" s="1" t="str">
        <f t="shared" si="16"/>
        <v/>
      </c>
      <c r="C83" s="27" t="str">
        <f t="array" ref="C83">IFERROR(INDEX(天赋词条列表!$D$2:$D$1504, SMALL(IF(COUNTIF(AL$3:AL$47, 天赋词条列表!$A$2:$A$1504), ROW(天赋词条列表!$A$2:$A$1504)-ROW(天赋词条列表!$A$2)+1), ROW()-2)), "")</f>
        <v/>
      </c>
      <c r="D83" s="32" t="str">
        <f t="array" ref="D83">IFERROR(
         (AN83=0)*INDEX(天赋词条列表!$E$2:$E$1504, SMALL(IF(COUNTIF(AL$3:AL$47, 天赋词条列表!$A$2:$A$1504), ROW(天赋词条列表!$A$2:$A$1504)-ROW(天赋词条列表!$A$2)+1), ROW()-2))*B83+
         (AN83=1)*((1+INDEX(天赋词条列表!$E$2:$E$1504, SMALL(IF(COUNTIF(AL$3:AL$47, 天赋词条列表!$A$2:$A$1504), ROW(天赋词条列表!$A$2:$A$1504)-ROW(天赋词条列表!$A$2)+1), ROW()-2)))^B83-1),
          "")</f>
        <v/>
      </c>
      <c r="E83" s="27"/>
      <c r="G83" s="1" t="str">
        <f t="array" ref="G83">IFERROR(INDEX(天赋词条列表!$A$2:$A$1504, SMALL(IF(COUNTIF(AQ$3:AQ$47, 天赋词条列表!$A$2:$A$1504), ROW(天赋词条列表!$A$2:$A$1504)-ROW(天赋词条列表!$A$2)+1), ROW()-2)), "")</f>
        <v/>
      </c>
      <c r="H83" s="1" t="str">
        <f t="shared" si="17"/>
        <v/>
      </c>
      <c r="I83" s="27" t="str">
        <f t="array" ref="I83">IFERROR(INDEX(天赋词条列表!$D$2:$D$1504, SMALL(IF(COUNTIF(AQ$3:AQ$47, 天赋词条列表!$A$2:$A$1504), ROW(天赋词条列表!$A$2:$A$1504)-ROW(天赋词条列表!$A$2)+1), ROW()-2)), "")</f>
        <v/>
      </c>
      <c r="J83" s="32" t="str">
        <f t="array" ref="J83">IFERROR(
        (AS83=0)*INDEX(天赋词条列表!$E$2:$E$1504, SMALL(IF(COUNTIF(AQ$3:AQ$47, 天赋词条列表!$A$2:$A$1504), ROW(天赋词条列表!$A$2:$A$1504)-ROW(天赋词条列表!$A$2)+1), ROW()-2))*H83+
        (AS83=1)*((1+INDEX(天赋词条列表!$E$2:$E$1504, SMALL(IF(COUNTIF(AQ$3:AQ$47, 天赋词条列表!$A$2:$A$1504), ROW(天赋词条列表!$A$2:$A$1504)-ROW(天赋词条列表!$A$2)+1), ROW()-2)))^H83-1),
          "")</f>
        <v/>
      </c>
      <c r="L83" s="1" t="str">
        <f t="array" ref="L83">IFERROR(INDEX(天赋词条列表!$A$2:$A$1504, SMALL(IF(COUNTIF(AV$3:AV$47, 天赋词条列表!$A$2:$A$1504), ROW(天赋词条列表!$A$2:$A$1504)-ROW(天赋词条列表!$A$2)+1), ROW()-2)), "")</f>
        <v/>
      </c>
      <c r="M83" s="1" t="str">
        <f t="shared" si="18"/>
        <v/>
      </c>
      <c r="N83" s="27" t="str">
        <f t="array" ref="N83">IFERROR(INDEX(天赋词条列表!$D$2:$D$1504, SMALL(IF(COUNTIF(AV$3:AV$47, 天赋词条列表!$A$2:$A$1504), ROW(天赋词条列表!$A$2:$A$1504)-ROW(天赋词条列表!$A$2)+1), ROW()-2)), "")</f>
        <v/>
      </c>
      <c r="O83" s="223" t="str">
        <f t="array" ref="O83">IFERROR(
         (AX83=0)*INDEX(天赋词条列表!$E$2:$E$1504, SMALL(IF(COUNTIF(AV$3:AV$47, 天赋词条列表!$A$2:$A$1504), ROW(天赋词条列表!$A$2:$A$1504)-ROW(天赋词条列表!$A$2)+1), ROW()-2))*M83+
         (AX83=1)*((1+INDEX(天赋词条列表!$E$2:$E$1504, SMALL(IF(COUNTIF(AV$3:AV$47, 天赋词条列表!$A$2:$A$1504), ROW(天赋词条列表!$A$2:$A$1504)-ROW(天赋词条列表!$A$2)+1), ROW()-2)))^M83-1),
        "")</f>
        <v/>
      </c>
      <c r="Q83" s="221" t="str">
        <f t="array" ref="Q83">IFERROR(INDEX(天赋词条列表!$A$2:$A$1504, SMALL(IF(COUNTIF('追忆，石板，魂烛'!L$2:L$71, 天赋词条列表!$A$2:$A$1504), ROW(天赋词条列表!$A$2:$A$1504)-ROW(天赋词条列表!$A$2)+1), ROW()-2)), "")</f>
        <v/>
      </c>
      <c r="R83" s="27" t="str">
        <f>IF(Q83&lt;&gt;"",COUNTIF('追忆，石板，魂烛'!$L$2:$L$71,Q83),"")</f>
        <v/>
      </c>
      <c r="S83" s="27" t="str">
        <f t="array" ref="S83">IFERROR(INDEX(天赋词条列表!$D$2:$D$1504, SMALL(IF(COUNTIF('追忆，石板，魂烛'!$L$2:$L$71, 天赋词条列表!$A$2:$A$1504), ROW(天赋词条列表!$A$2:$A$1504)-ROW(天赋词条列表!$A$2)+1), ROW()-2)), "")</f>
        <v/>
      </c>
      <c r="T83" s="206" t="str">
        <f t="array" ref="T83">IFERROR(
        (BC83=0)*INDEX(天赋词条列表!$E$2:$E$1504, SMALL(IF(COUNTIF('追忆，石板，魂烛'!$L$2:$L$71, 天赋词条列表!$A$2:$A$1504), ROW(天赋词条列表!$A$2:$A$1504)-ROW(天赋词条列表!$A$2)+1), ROW()-2))*R83+
        (BC83=1)*((1+INDEX(天赋词条列表!$E$2:$E$1504, SMALL(IF(COUNTIF('追忆，石板，魂烛'!$L$2:$L$71, 天赋词条列表!$A$2:$A$1504), ROW(天赋词条列表!$A$2:$A$1504)-ROW(天赋词条列表!$A$2)+1), ROW()-2)))^R83-1),
          "")</f>
        <v/>
      </c>
      <c r="AN83" s="3">
        <f>IFERROR(INDEX(词条统合定义列表!$E$2:$E$1000,MATCH(第一天赋板[[#This Row],[天赋词条]],词条统合定义列表!$B$2:$B$1000,0)),0)</f>
        <v>0</v>
      </c>
      <c r="AS83" s="3">
        <f>IFERROR(INDEX(词条统合定义列表!$E$2:$E$1000,MATCH(第二天赋板[[#This Row],[天赋词条]],词条统合定义列表!$B$2:$B$1000,0)),0)</f>
        <v>0</v>
      </c>
      <c r="AX83" s="3">
        <f>IFERROR(INDEX(词条统合定义列表!$E$2:$E$1000,MATCH(第三天赋板[[#This Row],[天赋词条]],词条统合定义列表!$B$2:$B$1000,0)),0)</f>
        <v>0</v>
      </c>
      <c r="BC83" s="3">
        <f>IFERROR(INDEX(词条统合定义列表!$E$2:$E$1000,MATCH(神格石板[[#This Row],[天赋词条]],词条统合定义列表!$B$2:$B$1000,0)),0)</f>
        <v>0</v>
      </c>
    </row>
    <row r="84" spans="1:55">
      <c r="A84" s="1" t="str">
        <f t="array" ref="A84">IFERROR(INDEX(天赋词条列表!$A$2:$A$1504, SMALL(IF(COUNTIF(AL$3:AL$47, 天赋词条列表!$A$2:$A$1504), ROW(天赋词条列表!$A$2:$A$1504)-ROW(天赋词条列表!$A$2)+1), ROW()-2)), "")</f>
        <v/>
      </c>
      <c r="B84" s="1" t="str">
        <f t="shared" si="16"/>
        <v/>
      </c>
      <c r="C84" s="27" t="str">
        <f t="array" ref="C84">IFERROR(INDEX(天赋词条列表!$D$2:$D$1504, SMALL(IF(COUNTIF(AL$3:AL$47, 天赋词条列表!$A$2:$A$1504), ROW(天赋词条列表!$A$2:$A$1504)-ROW(天赋词条列表!$A$2)+1), ROW()-2)), "")</f>
        <v/>
      </c>
      <c r="D84" s="32" t="str">
        <f t="array" ref="D84">IFERROR(
         (AN84=0)*INDEX(天赋词条列表!$E$2:$E$1504, SMALL(IF(COUNTIF(AL$3:AL$47, 天赋词条列表!$A$2:$A$1504), ROW(天赋词条列表!$A$2:$A$1504)-ROW(天赋词条列表!$A$2)+1), ROW()-2))*B84+
         (AN84=1)*((1+INDEX(天赋词条列表!$E$2:$E$1504, SMALL(IF(COUNTIF(AL$3:AL$47, 天赋词条列表!$A$2:$A$1504), ROW(天赋词条列表!$A$2:$A$1504)-ROW(天赋词条列表!$A$2)+1), ROW()-2)))^B84-1),
          "")</f>
        <v/>
      </c>
      <c r="E84" s="27"/>
      <c r="G84" s="1" t="str">
        <f t="array" ref="G84">IFERROR(INDEX(天赋词条列表!$A$2:$A$1504, SMALL(IF(COUNTIF(AQ$3:AQ$47, 天赋词条列表!$A$2:$A$1504), ROW(天赋词条列表!$A$2:$A$1504)-ROW(天赋词条列表!$A$2)+1), ROW()-2)), "")</f>
        <v/>
      </c>
      <c r="H84" s="1" t="str">
        <f t="shared" si="17"/>
        <v/>
      </c>
      <c r="I84" s="27" t="str">
        <f t="array" ref="I84">IFERROR(INDEX(天赋词条列表!$D$2:$D$1504, SMALL(IF(COUNTIF(AQ$3:AQ$47, 天赋词条列表!$A$2:$A$1504), ROW(天赋词条列表!$A$2:$A$1504)-ROW(天赋词条列表!$A$2)+1), ROW()-2)), "")</f>
        <v/>
      </c>
      <c r="J84" s="32" t="str">
        <f t="array" ref="J84">IFERROR(
        (AS84=0)*INDEX(天赋词条列表!$E$2:$E$1504, SMALL(IF(COUNTIF(AQ$3:AQ$47, 天赋词条列表!$A$2:$A$1504), ROW(天赋词条列表!$A$2:$A$1504)-ROW(天赋词条列表!$A$2)+1), ROW()-2))*H84+
        (AS84=1)*((1+INDEX(天赋词条列表!$E$2:$E$1504, SMALL(IF(COUNTIF(AQ$3:AQ$47, 天赋词条列表!$A$2:$A$1504), ROW(天赋词条列表!$A$2:$A$1504)-ROW(天赋词条列表!$A$2)+1), ROW()-2)))^H84-1),
          "")</f>
        <v/>
      </c>
      <c r="L84" s="1" t="str">
        <f t="array" ref="L84">IFERROR(INDEX(天赋词条列表!$A$2:$A$1504, SMALL(IF(COUNTIF(AV$3:AV$47, 天赋词条列表!$A$2:$A$1504), ROW(天赋词条列表!$A$2:$A$1504)-ROW(天赋词条列表!$A$2)+1), ROW()-2)), "")</f>
        <v/>
      </c>
      <c r="M84" s="1" t="str">
        <f t="shared" si="18"/>
        <v/>
      </c>
      <c r="N84" s="27" t="str">
        <f t="array" ref="N84">IFERROR(INDEX(天赋词条列表!$D$2:$D$1504, SMALL(IF(COUNTIF(AV$3:AV$47, 天赋词条列表!$A$2:$A$1504), ROW(天赋词条列表!$A$2:$A$1504)-ROW(天赋词条列表!$A$2)+1), ROW()-2)), "")</f>
        <v/>
      </c>
      <c r="O84" s="223" t="str">
        <f t="array" ref="O84">IFERROR(
         (AX84=0)*INDEX(天赋词条列表!$E$2:$E$1504, SMALL(IF(COUNTIF(AV$3:AV$47, 天赋词条列表!$A$2:$A$1504), ROW(天赋词条列表!$A$2:$A$1504)-ROW(天赋词条列表!$A$2)+1), ROW()-2))*M84+
         (AX84=1)*((1+INDEX(天赋词条列表!$E$2:$E$1504, SMALL(IF(COUNTIF(AV$3:AV$47, 天赋词条列表!$A$2:$A$1504), ROW(天赋词条列表!$A$2:$A$1504)-ROW(天赋词条列表!$A$2)+1), ROW()-2)))^M84-1),
        "")</f>
        <v/>
      </c>
      <c r="Q84" s="221" t="str">
        <f t="array" ref="Q84">IFERROR(INDEX(天赋词条列表!$A$2:$A$1504, SMALL(IF(COUNTIF('追忆，石板，魂烛'!L$2:L$71, 天赋词条列表!$A$2:$A$1504), ROW(天赋词条列表!$A$2:$A$1504)-ROW(天赋词条列表!$A$2)+1), ROW()-2)), "")</f>
        <v/>
      </c>
      <c r="R84" s="27" t="str">
        <f>IF(Q84&lt;&gt;"",COUNTIF('追忆，石板，魂烛'!$L$2:$L$71,Q84),"")</f>
        <v/>
      </c>
      <c r="S84" s="27" t="str">
        <f t="array" ref="S84">IFERROR(INDEX(天赋词条列表!$D$2:$D$1504, SMALL(IF(COUNTIF('追忆，石板，魂烛'!$L$2:$L$71, 天赋词条列表!$A$2:$A$1504), ROW(天赋词条列表!$A$2:$A$1504)-ROW(天赋词条列表!$A$2)+1), ROW()-2)), "")</f>
        <v/>
      </c>
      <c r="T84" s="206" t="str">
        <f t="array" ref="T84">IFERROR(
        (BC84=0)*INDEX(天赋词条列表!$E$2:$E$1504, SMALL(IF(COUNTIF('追忆，石板，魂烛'!$L$2:$L$71, 天赋词条列表!$A$2:$A$1504), ROW(天赋词条列表!$A$2:$A$1504)-ROW(天赋词条列表!$A$2)+1), ROW()-2))*R84+
        (BC84=1)*((1+INDEX(天赋词条列表!$E$2:$E$1504, SMALL(IF(COUNTIF('追忆，石板，魂烛'!$L$2:$L$71, 天赋词条列表!$A$2:$A$1504), ROW(天赋词条列表!$A$2:$A$1504)-ROW(天赋词条列表!$A$2)+1), ROW()-2)))^R84-1),
          "")</f>
        <v/>
      </c>
      <c r="AN84" s="3">
        <f>IFERROR(INDEX(词条统合定义列表!$E$2:$E$1000,MATCH(第一天赋板[[#This Row],[天赋词条]],词条统合定义列表!$B$2:$B$1000,0)),0)</f>
        <v>0</v>
      </c>
      <c r="AS84" s="3">
        <f>IFERROR(INDEX(词条统合定义列表!$E$2:$E$1000,MATCH(第二天赋板[[#This Row],[天赋词条]],词条统合定义列表!$B$2:$B$1000,0)),0)</f>
        <v>0</v>
      </c>
      <c r="AX84" s="3">
        <f>IFERROR(INDEX(词条统合定义列表!$E$2:$E$1000,MATCH(第三天赋板[[#This Row],[天赋词条]],词条统合定义列表!$B$2:$B$1000,0)),0)</f>
        <v>0</v>
      </c>
      <c r="BC84" s="3">
        <f>IFERROR(INDEX(词条统合定义列表!$E$2:$E$1000,MATCH(神格石板[[#This Row],[天赋词条]],词条统合定义列表!$B$2:$B$1000,0)),0)</f>
        <v>0</v>
      </c>
    </row>
    <row r="85" spans="1:55">
      <c r="A85" s="1" t="str">
        <f t="array" ref="A85">IFERROR(INDEX(天赋词条列表!$A$2:$A$1504, SMALL(IF(COUNTIF(AL$3:AL$47, 天赋词条列表!$A$2:$A$1504), ROW(天赋词条列表!$A$2:$A$1504)-ROW(天赋词条列表!$A$2)+1), ROW()-2)), "")</f>
        <v/>
      </c>
      <c r="B85" s="1" t="str">
        <f t="shared" si="16"/>
        <v/>
      </c>
      <c r="C85" s="27" t="str">
        <f t="array" ref="C85">IFERROR(INDEX(天赋词条列表!$D$2:$D$1504, SMALL(IF(COUNTIF(AL$3:AL$47, 天赋词条列表!$A$2:$A$1504), ROW(天赋词条列表!$A$2:$A$1504)-ROW(天赋词条列表!$A$2)+1), ROW()-2)), "")</f>
        <v/>
      </c>
      <c r="D85" s="32" t="str">
        <f t="array" ref="D85">IFERROR(
         (AN85=0)*INDEX(天赋词条列表!$E$2:$E$1504, SMALL(IF(COUNTIF(AL$3:AL$47, 天赋词条列表!$A$2:$A$1504), ROW(天赋词条列表!$A$2:$A$1504)-ROW(天赋词条列表!$A$2)+1), ROW()-2))*B85+
         (AN85=1)*((1+INDEX(天赋词条列表!$E$2:$E$1504, SMALL(IF(COUNTIF(AL$3:AL$47, 天赋词条列表!$A$2:$A$1504), ROW(天赋词条列表!$A$2:$A$1504)-ROW(天赋词条列表!$A$2)+1), ROW()-2)))^B85-1),
          "")</f>
        <v/>
      </c>
      <c r="E85" s="27"/>
      <c r="G85" s="1" t="str">
        <f t="array" ref="G85">IFERROR(INDEX(天赋词条列表!$A$2:$A$1504, SMALL(IF(COUNTIF(AQ$3:AQ$47, 天赋词条列表!$A$2:$A$1504), ROW(天赋词条列表!$A$2:$A$1504)-ROW(天赋词条列表!$A$2)+1), ROW()-2)), "")</f>
        <v/>
      </c>
      <c r="H85" s="1" t="str">
        <f t="shared" si="17"/>
        <v/>
      </c>
      <c r="I85" s="27" t="str">
        <f t="array" ref="I85">IFERROR(INDEX(天赋词条列表!$D$2:$D$1504, SMALL(IF(COUNTIF(AQ$3:AQ$47, 天赋词条列表!$A$2:$A$1504), ROW(天赋词条列表!$A$2:$A$1504)-ROW(天赋词条列表!$A$2)+1), ROW()-2)), "")</f>
        <v/>
      </c>
      <c r="J85" s="32" t="str">
        <f t="array" ref="J85">IFERROR(
        (AS85=0)*INDEX(天赋词条列表!$E$2:$E$1504, SMALL(IF(COUNTIF(AQ$3:AQ$47, 天赋词条列表!$A$2:$A$1504), ROW(天赋词条列表!$A$2:$A$1504)-ROW(天赋词条列表!$A$2)+1), ROW()-2))*H85+
        (AS85=1)*((1+INDEX(天赋词条列表!$E$2:$E$1504, SMALL(IF(COUNTIF(AQ$3:AQ$47, 天赋词条列表!$A$2:$A$1504), ROW(天赋词条列表!$A$2:$A$1504)-ROW(天赋词条列表!$A$2)+1), ROW()-2)))^H85-1),
          "")</f>
        <v/>
      </c>
      <c r="L85" s="1" t="str">
        <f t="array" ref="L85">IFERROR(INDEX(天赋词条列表!$A$2:$A$1504, SMALL(IF(COUNTIF(AV$3:AV$47, 天赋词条列表!$A$2:$A$1504), ROW(天赋词条列表!$A$2:$A$1504)-ROW(天赋词条列表!$A$2)+1), ROW()-2)), "")</f>
        <v/>
      </c>
      <c r="M85" s="1" t="str">
        <f t="shared" si="18"/>
        <v/>
      </c>
      <c r="N85" s="27" t="str">
        <f t="array" ref="N85">IFERROR(INDEX(天赋词条列表!$D$2:$D$1504, SMALL(IF(COUNTIF(AV$3:AV$47, 天赋词条列表!$A$2:$A$1504), ROW(天赋词条列表!$A$2:$A$1504)-ROW(天赋词条列表!$A$2)+1), ROW()-2)), "")</f>
        <v/>
      </c>
      <c r="O85" s="223" t="str">
        <f t="array" ref="O85">IFERROR(
         (AX85=0)*INDEX(天赋词条列表!$E$2:$E$1504, SMALL(IF(COUNTIF(AV$3:AV$47, 天赋词条列表!$A$2:$A$1504), ROW(天赋词条列表!$A$2:$A$1504)-ROW(天赋词条列表!$A$2)+1), ROW()-2))*M85+
         (AX85=1)*((1+INDEX(天赋词条列表!$E$2:$E$1504, SMALL(IF(COUNTIF(AV$3:AV$47, 天赋词条列表!$A$2:$A$1504), ROW(天赋词条列表!$A$2:$A$1504)-ROW(天赋词条列表!$A$2)+1), ROW()-2)))^M85-1),
        "")</f>
        <v/>
      </c>
      <c r="Q85" s="221" t="str">
        <f t="array" ref="Q85">IFERROR(INDEX(天赋词条列表!$A$2:$A$1504, SMALL(IF(COUNTIF('追忆，石板，魂烛'!L$2:L$71, 天赋词条列表!$A$2:$A$1504), ROW(天赋词条列表!$A$2:$A$1504)-ROW(天赋词条列表!$A$2)+1), ROW()-2)), "")</f>
        <v/>
      </c>
      <c r="R85" s="27" t="str">
        <f>IF(Q85&lt;&gt;"",COUNTIF('追忆，石板，魂烛'!$L$2:$L$71,Q85),"")</f>
        <v/>
      </c>
      <c r="S85" s="27" t="str">
        <f t="array" ref="S85">IFERROR(INDEX(天赋词条列表!$D$2:$D$1504, SMALL(IF(COUNTIF('追忆，石板，魂烛'!$L$2:$L$71, 天赋词条列表!$A$2:$A$1504), ROW(天赋词条列表!$A$2:$A$1504)-ROW(天赋词条列表!$A$2)+1), ROW()-2)), "")</f>
        <v/>
      </c>
      <c r="T85" s="206" t="str">
        <f t="array" ref="T85">IFERROR(
        (BC85=0)*INDEX(天赋词条列表!$E$2:$E$1504, SMALL(IF(COUNTIF('追忆，石板，魂烛'!$L$2:$L$71, 天赋词条列表!$A$2:$A$1504), ROW(天赋词条列表!$A$2:$A$1504)-ROW(天赋词条列表!$A$2)+1), ROW()-2))*R85+
        (BC85=1)*((1+INDEX(天赋词条列表!$E$2:$E$1504, SMALL(IF(COUNTIF('追忆，石板，魂烛'!$L$2:$L$71, 天赋词条列表!$A$2:$A$1504), ROW(天赋词条列表!$A$2:$A$1504)-ROW(天赋词条列表!$A$2)+1), ROW()-2)))^R85-1),
          "")</f>
        <v/>
      </c>
      <c r="AN85" s="3">
        <f>IFERROR(INDEX(词条统合定义列表!$E$2:$E$1000,MATCH(第一天赋板[[#This Row],[天赋词条]],词条统合定义列表!$B$2:$B$1000,0)),0)</f>
        <v>0</v>
      </c>
      <c r="AS85" s="3">
        <f>IFERROR(INDEX(词条统合定义列表!$E$2:$E$1000,MATCH(第二天赋板[[#This Row],[天赋词条]],词条统合定义列表!$B$2:$B$1000,0)),0)</f>
        <v>0</v>
      </c>
      <c r="AX85" s="3">
        <f>IFERROR(INDEX(词条统合定义列表!$E$2:$E$1000,MATCH(第三天赋板[[#This Row],[天赋词条]],词条统合定义列表!$B$2:$B$1000,0)),0)</f>
        <v>0</v>
      </c>
      <c r="BC85" s="3">
        <f>IFERROR(INDEX(词条统合定义列表!$E$2:$E$1000,MATCH(神格石板[[#This Row],[天赋词条]],词条统合定义列表!$B$2:$B$1000,0)),0)</f>
        <v>0</v>
      </c>
    </row>
    <row r="86" spans="1:55">
      <c r="A86" s="1" t="str">
        <f t="array" ref="A86">IFERROR(INDEX(天赋词条列表!$A$2:$A$1504, SMALL(IF(COUNTIF(AL$3:AL$47, 天赋词条列表!$A$2:$A$1504), ROW(天赋词条列表!$A$2:$A$1504)-ROW(天赋词条列表!$A$2)+1), ROW()-2)), "")</f>
        <v/>
      </c>
      <c r="B86" s="1" t="str">
        <f t="shared" si="16"/>
        <v/>
      </c>
      <c r="C86" s="27" t="str">
        <f t="array" ref="C86">IFERROR(INDEX(天赋词条列表!$D$2:$D$1504, SMALL(IF(COUNTIF(AL$3:AL$47, 天赋词条列表!$A$2:$A$1504), ROW(天赋词条列表!$A$2:$A$1504)-ROW(天赋词条列表!$A$2)+1), ROW()-2)), "")</f>
        <v/>
      </c>
      <c r="D86" s="32" t="str">
        <f t="array" ref="D86">IFERROR(
         (AN86=0)*INDEX(天赋词条列表!$E$2:$E$1504, SMALL(IF(COUNTIF(AL$3:AL$47, 天赋词条列表!$A$2:$A$1504), ROW(天赋词条列表!$A$2:$A$1504)-ROW(天赋词条列表!$A$2)+1), ROW()-2))*B86+
         (AN86=1)*((1+INDEX(天赋词条列表!$E$2:$E$1504, SMALL(IF(COUNTIF(AL$3:AL$47, 天赋词条列表!$A$2:$A$1504), ROW(天赋词条列表!$A$2:$A$1504)-ROW(天赋词条列表!$A$2)+1), ROW()-2)))^B86-1),
          "")</f>
        <v/>
      </c>
      <c r="E86" s="27"/>
      <c r="G86" s="1" t="str">
        <f t="array" ref="G86">IFERROR(INDEX(天赋词条列表!$A$2:$A$1504, SMALL(IF(COUNTIF(AQ$3:AQ$47, 天赋词条列表!$A$2:$A$1504), ROW(天赋词条列表!$A$2:$A$1504)-ROW(天赋词条列表!$A$2)+1), ROW()-2)), "")</f>
        <v/>
      </c>
      <c r="H86" s="1" t="str">
        <f t="shared" si="17"/>
        <v/>
      </c>
      <c r="I86" s="27" t="str">
        <f t="array" ref="I86">IFERROR(INDEX(天赋词条列表!$D$2:$D$1504, SMALL(IF(COUNTIF(AQ$3:AQ$47, 天赋词条列表!$A$2:$A$1504), ROW(天赋词条列表!$A$2:$A$1504)-ROW(天赋词条列表!$A$2)+1), ROW()-2)), "")</f>
        <v/>
      </c>
      <c r="J86" s="32" t="str">
        <f t="array" ref="J86">IFERROR(
        (AS86=0)*INDEX(天赋词条列表!$E$2:$E$1504, SMALL(IF(COUNTIF(AQ$3:AQ$47, 天赋词条列表!$A$2:$A$1504), ROW(天赋词条列表!$A$2:$A$1504)-ROW(天赋词条列表!$A$2)+1), ROW()-2))*H86+
        (AS86=1)*((1+INDEX(天赋词条列表!$E$2:$E$1504, SMALL(IF(COUNTIF(AQ$3:AQ$47, 天赋词条列表!$A$2:$A$1504), ROW(天赋词条列表!$A$2:$A$1504)-ROW(天赋词条列表!$A$2)+1), ROW()-2)))^H86-1),
          "")</f>
        <v/>
      </c>
      <c r="L86" s="1" t="str">
        <f t="array" ref="L86">IFERROR(INDEX(天赋词条列表!$A$2:$A$1504, SMALL(IF(COUNTIF(AV$3:AV$47, 天赋词条列表!$A$2:$A$1504), ROW(天赋词条列表!$A$2:$A$1504)-ROW(天赋词条列表!$A$2)+1), ROW()-2)), "")</f>
        <v/>
      </c>
      <c r="M86" s="1" t="str">
        <f t="shared" si="18"/>
        <v/>
      </c>
      <c r="N86" s="27" t="str">
        <f t="array" ref="N86">IFERROR(INDEX(天赋词条列表!$D$2:$D$1504, SMALL(IF(COUNTIF(AV$3:AV$47, 天赋词条列表!$A$2:$A$1504), ROW(天赋词条列表!$A$2:$A$1504)-ROW(天赋词条列表!$A$2)+1), ROW()-2)), "")</f>
        <v/>
      </c>
      <c r="O86" s="223" t="str">
        <f t="array" ref="O86">IFERROR(
         (AX86=0)*INDEX(天赋词条列表!$E$2:$E$1504, SMALL(IF(COUNTIF(AV$3:AV$47, 天赋词条列表!$A$2:$A$1504), ROW(天赋词条列表!$A$2:$A$1504)-ROW(天赋词条列表!$A$2)+1), ROW()-2))*M86+
         (AX86=1)*((1+INDEX(天赋词条列表!$E$2:$E$1504, SMALL(IF(COUNTIF(AV$3:AV$47, 天赋词条列表!$A$2:$A$1504), ROW(天赋词条列表!$A$2:$A$1504)-ROW(天赋词条列表!$A$2)+1), ROW()-2)))^M86-1),
        "")</f>
        <v/>
      </c>
      <c r="Q86" s="221" t="str">
        <f t="array" ref="Q86">IFERROR(INDEX(天赋词条列表!$A$2:$A$1504, SMALL(IF(COUNTIF('追忆，石板，魂烛'!L$2:L$71, 天赋词条列表!$A$2:$A$1504), ROW(天赋词条列表!$A$2:$A$1504)-ROW(天赋词条列表!$A$2)+1), ROW()-2)), "")</f>
        <v/>
      </c>
      <c r="R86" s="27" t="str">
        <f>IF(Q86&lt;&gt;"",COUNTIF('追忆，石板，魂烛'!$L$2:$L$71,Q86),"")</f>
        <v/>
      </c>
      <c r="S86" s="27" t="str">
        <f t="array" ref="S86">IFERROR(INDEX(天赋词条列表!$D$2:$D$1504, SMALL(IF(COUNTIF('追忆，石板，魂烛'!$L$2:$L$71, 天赋词条列表!$A$2:$A$1504), ROW(天赋词条列表!$A$2:$A$1504)-ROW(天赋词条列表!$A$2)+1), ROW()-2)), "")</f>
        <v/>
      </c>
      <c r="T86" s="206" t="str">
        <f t="array" ref="T86">IFERROR(
        (BC86=0)*INDEX(天赋词条列表!$E$2:$E$1504, SMALL(IF(COUNTIF('追忆，石板，魂烛'!$L$2:$L$71, 天赋词条列表!$A$2:$A$1504), ROW(天赋词条列表!$A$2:$A$1504)-ROW(天赋词条列表!$A$2)+1), ROW()-2))*R86+
        (BC86=1)*((1+INDEX(天赋词条列表!$E$2:$E$1504, SMALL(IF(COUNTIF('追忆，石板，魂烛'!$L$2:$L$71, 天赋词条列表!$A$2:$A$1504), ROW(天赋词条列表!$A$2:$A$1504)-ROW(天赋词条列表!$A$2)+1), ROW()-2)))^R86-1),
          "")</f>
        <v/>
      </c>
      <c r="AN86" s="3">
        <f>IFERROR(INDEX(词条统合定义列表!$E$2:$E$1000,MATCH(第一天赋板[[#This Row],[天赋词条]],词条统合定义列表!$B$2:$B$1000,0)),0)</f>
        <v>0</v>
      </c>
      <c r="AS86" s="3">
        <f>IFERROR(INDEX(词条统合定义列表!$E$2:$E$1000,MATCH(第二天赋板[[#This Row],[天赋词条]],词条统合定义列表!$B$2:$B$1000,0)),0)</f>
        <v>0</v>
      </c>
      <c r="AX86" s="3">
        <f>IFERROR(INDEX(词条统合定义列表!$E$2:$E$1000,MATCH(第三天赋板[[#This Row],[天赋词条]],词条统合定义列表!$B$2:$B$1000,0)),0)</f>
        <v>0</v>
      </c>
      <c r="BC86" s="3">
        <f>IFERROR(INDEX(词条统合定义列表!$E$2:$E$1000,MATCH(神格石板[[#This Row],[天赋词条]],词条统合定义列表!$B$2:$B$1000,0)),0)</f>
        <v>0</v>
      </c>
    </row>
    <row r="87" spans="1:55">
      <c r="A87" s="1" t="str">
        <f t="array" ref="A87">IFERROR(INDEX(天赋词条列表!$A$2:$A$1504, SMALL(IF(COUNTIF(AL$3:AL$47, 天赋词条列表!$A$2:$A$1504), ROW(天赋词条列表!$A$2:$A$1504)-ROW(天赋词条列表!$A$2)+1), ROW()-2)), "")</f>
        <v/>
      </c>
      <c r="B87" s="1" t="str">
        <f t="shared" si="16"/>
        <v/>
      </c>
      <c r="C87" s="27" t="str">
        <f t="array" ref="C87">IFERROR(INDEX(天赋词条列表!$D$2:$D$1504, SMALL(IF(COUNTIF(AL$3:AL$47, 天赋词条列表!$A$2:$A$1504), ROW(天赋词条列表!$A$2:$A$1504)-ROW(天赋词条列表!$A$2)+1), ROW()-2)), "")</f>
        <v/>
      </c>
      <c r="D87" s="32" t="str">
        <f t="array" ref="D87">IFERROR(
         (AN87=0)*INDEX(天赋词条列表!$E$2:$E$1504, SMALL(IF(COUNTIF(AL$3:AL$47, 天赋词条列表!$A$2:$A$1504), ROW(天赋词条列表!$A$2:$A$1504)-ROW(天赋词条列表!$A$2)+1), ROW()-2))*B87+
         (AN87=1)*((1+INDEX(天赋词条列表!$E$2:$E$1504, SMALL(IF(COUNTIF(AL$3:AL$47, 天赋词条列表!$A$2:$A$1504), ROW(天赋词条列表!$A$2:$A$1504)-ROW(天赋词条列表!$A$2)+1), ROW()-2)))^B87-1),
          "")</f>
        <v/>
      </c>
      <c r="E87" s="27"/>
      <c r="G87" s="1" t="str">
        <f t="array" ref="G87">IFERROR(INDEX(天赋词条列表!$A$2:$A$1504, SMALL(IF(COUNTIF(AQ$3:AQ$47, 天赋词条列表!$A$2:$A$1504), ROW(天赋词条列表!$A$2:$A$1504)-ROW(天赋词条列表!$A$2)+1), ROW()-2)), "")</f>
        <v/>
      </c>
      <c r="H87" s="1" t="str">
        <f t="shared" si="17"/>
        <v/>
      </c>
      <c r="I87" s="27" t="str">
        <f t="array" ref="I87">IFERROR(INDEX(天赋词条列表!$D$2:$D$1504, SMALL(IF(COUNTIF(AQ$3:AQ$47, 天赋词条列表!$A$2:$A$1504), ROW(天赋词条列表!$A$2:$A$1504)-ROW(天赋词条列表!$A$2)+1), ROW()-2)), "")</f>
        <v/>
      </c>
      <c r="J87" s="32" t="str">
        <f t="array" ref="J87">IFERROR(
        (AS87=0)*INDEX(天赋词条列表!$E$2:$E$1504, SMALL(IF(COUNTIF(AQ$3:AQ$47, 天赋词条列表!$A$2:$A$1504), ROW(天赋词条列表!$A$2:$A$1504)-ROW(天赋词条列表!$A$2)+1), ROW()-2))*H87+
        (AS87=1)*((1+INDEX(天赋词条列表!$E$2:$E$1504, SMALL(IF(COUNTIF(AQ$3:AQ$47, 天赋词条列表!$A$2:$A$1504), ROW(天赋词条列表!$A$2:$A$1504)-ROW(天赋词条列表!$A$2)+1), ROW()-2)))^H87-1),
          "")</f>
        <v/>
      </c>
      <c r="L87" s="1" t="str">
        <f t="array" ref="L87">IFERROR(INDEX(天赋词条列表!$A$2:$A$1504, SMALL(IF(COUNTIF(AV$3:AV$47, 天赋词条列表!$A$2:$A$1504), ROW(天赋词条列表!$A$2:$A$1504)-ROW(天赋词条列表!$A$2)+1), ROW()-2)), "")</f>
        <v/>
      </c>
      <c r="M87" s="1" t="str">
        <f t="shared" si="18"/>
        <v/>
      </c>
      <c r="N87" s="27" t="str">
        <f t="array" ref="N87">IFERROR(INDEX(天赋词条列表!$D$2:$D$1504, SMALL(IF(COUNTIF(AV$3:AV$47, 天赋词条列表!$A$2:$A$1504), ROW(天赋词条列表!$A$2:$A$1504)-ROW(天赋词条列表!$A$2)+1), ROW()-2)), "")</f>
        <v/>
      </c>
      <c r="O87" s="223" t="str">
        <f t="array" ref="O87">IFERROR(
         (AX87=0)*INDEX(天赋词条列表!$E$2:$E$1504, SMALL(IF(COUNTIF(AV$3:AV$47, 天赋词条列表!$A$2:$A$1504), ROW(天赋词条列表!$A$2:$A$1504)-ROW(天赋词条列表!$A$2)+1), ROW()-2))*M87+
         (AX87=1)*((1+INDEX(天赋词条列表!$E$2:$E$1504, SMALL(IF(COUNTIF(AV$3:AV$47, 天赋词条列表!$A$2:$A$1504), ROW(天赋词条列表!$A$2:$A$1504)-ROW(天赋词条列表!$A$2)+1), ROW()-2)))^M87-1),
        "")</f>
        <v/>
      </c>
      <c r="Q87" s="221" t="str">
        <f t="array" ref="Q87">IFERROR(INDEX(天赋词条列表!$A$2:$A$1504, SMALL(IF(COUNTIF('追忆，石板，魂烛'!L$2:L$71, 天赋词条列表!$A$2:$A$1504), ROW(天赋词条列表!$A$2:$A$1504)-ROW(天赋词条列表!$A$2)+1), ROW()-2)), "")</f>
        <v/>
      </c>
      <c r="R87" s="27" t="str">
        <f>IF(Q87&lt;&gt;"",COUNTIF('追忆，石板，魂烛'!$L$2:$L$71,Q87),"")</f>
        <v/>
      </c>
      <c r="S87" s="27" t="str">
        <f t="array" ref="S87">IFERROR(INDEX(天赋词条列表!$D$2:$D$1504, SMALL(IF(COUNTIF('追忆，石板，魂烛'!$L$2:$L$71, 天赋词条列表!$A$2:$A$1504), ROW(天赋词条列表!$A$2:$A$1504)-ROW(天赋词条列表!$A$2)+1), ROW()-2)), "")</f>
        <v/>
      </c>
      <c r="T87" s="206" t="str">
        <f t="array" ref="T87">IFERROR(
        (BC87=0)*INDEX(天赋词条列表!$E$2:$E$1504, SMALL(IF(COUNTIF('追忆，石板，魂烛'!$L$2:$L$71, 天赋词条列表!$A$2:$A$1504), ROW(天赋词条列表!$A$2:$A$1504)-ROW(天赋词条列表!$A$2)+1), ROW()-2))*R87+
        (BC87=1)*((1+INDEX(天赋词条列表!$E$2:$E$1504, SMALL(IF(COUNTIF('追忆，石板，魂烛'!$L$2:$L$71, 天赋词条列表!$A$2:$A$1504), ROW(天赋词条列表!$A$2:$A$1504)-ROW(天赋词条列表!$A$2)+1), ROW()-2)))^R87-1),
          "")</f>
        <v/>
      </c>
      <c r="AN87" s="3">
        <f>IFERROR(INDEX(词条统合定义列表!$E$2:$E$1000,MATCH(第一天赋板[[#This Row],[天赋词条]],词条统合定义列表!$B$2:$B$1000,0)),0)</f>
        <v>0</v>
      </c>
      <c r="AS87" s="3">
        <f>IFERROR(INDEX(词条统合定义列表!$E$2:$E$1000,MATCH(第二天赋板[[#This Row],[天赋词条]],词条统合定义列表!$B$2:$B$1000,0)),0)</f>
        <v>0</v>
      </c>
      <c r="AX87" s="3">
        <f>IFERROR(INDEX(词条统合定义列表!$E$2:$E$1000,MATCH(第三天赋板[[#This Row],[天赋词条]],词条统合定义列表!$B$2:$B$1000,0)),0)</f>
        <v>0</v>
      </c>
      <c r="BC87" s="3">
        <f>IFERROR(INDEX(词条统合定义列表!$E$2:$E$1000,MATCH(神格石板[[#This Row],[天赋词条]],词条统合定义列表!$B$2:$B$1000,0)),0)</f>
        <v>0</v>
      </c>
    </row>
    <row r="88" spans="1:55">
      <c r="A88" s="1" t="str">
        <f t="array" ref="A88">IFERROR(INDEX(天赋词条列表!$A$2:$A$1504, SMALL(IF(COUNTIF(AL$3:AL$47, 天赋词条列表!$A$2:$A$1504), ROW(天赋词条列表!$A$2:$A$1504)-ROW(天赋词条列表!$A$2)+1), ROW()-2)), "")</f>
        <v/>
      </c>
      <c r="B88" s="1" t="str">
        <f t="shared" si="16"/>
        <v/>
      </c>
      <c r="C88" s="27" t="str">
        <f t="array" ref="C88">IFERROR(INDEX(天赋词条列表!$D$2:$D$1504, SMALL(IF(COUNTIF(AL$3:AL$47, 天赋词条列表!$A$2:$A$1504), ROW(天赋词条列表!$A$2:$A$1504)-ROW(天赋词条列表!$A$2)+1), ROW()-2)), "")</f>
        <v/>
      </c>
      <c r="D88" s="32" t="str">
        <f t="array" ref="D88">IFERROR(
         (AN88=0)*INDEX(天赋词条列表!$E$2:$E$1504, SMALL(IF(COUNTIF(AL$3:AL$47, 天赋词条列表!$A$2:$A$1504), ROW(天赋词条列表!$A$2:$A$1504)-ROW(天赋词条列表!$A$2)+1), ROW()-2))*B88+
         (AN88=1)*((1+INDEX(天赋词条列表!$E$2:$E$1504, SMALL(IF(COUNTIF(AL$3:AL$47, 天赋词条列表!$A$2:$A$1504), ROW(天赋词条列表!$A$2:$A$1504)-ROW(天赋词条列表!$A$2)+1), ROW()-2)))^B88-1),
          "")</f>
        <v/>
      </c>
      <c r="E88" s="27"/>
      <c r="G88" s="1" t="str">
        <f t="array" ref="G88">IFERROR(INDEX(天赋词条列表!$A$2:$A$1504, SMALL(IF(COUNTIF(AQ$3:AQ$47, 天赋词条列表!$A$2:$A$1504), ROW(天赋词条列表!$A$2:$A$1504)-ROW(天赋词条列表!$A$2)+1), ROW()-2)), "")</f>
        <v/>
      </c>
      <c r="H88" s="1" t="str">
        <f t="shared" si="17"/>
        <v/>
      </c>
      <c r="I88" s="27" t="str">
        <f t="array" ref="I88">IFERROR(INDEX(天赋词条列表!$D$2:$D$1504, SMALL(IF(COUNTIF(AQ$3:AQ$47, 天赋词条列表!$A$2:$A$1504), ROW(天赋词条列表!$A$2:$A$1504)-ROW(天赋词条列表!$A$2)+1), ROW()-2)), "")</f>
        <v/>
      </c>
      <c r="J88" s="32" t="str">
        <f t="array" ref="J88">IFERROR(
        (AS88=0)*INDEX(天赋词条列表!$E$2:$E$1504, SMALL(IF(COUNTIF(AQ$3:AQ$47, 天赋词条列表!$A$2:$A$1504), ROW(天赋词条列表!$A$2:$A$1504)-ROW(天赋词条列表!$A$2)+1), ROW()-2))*H88+
        (AS88=1)*((1+INDEX(天赋词条列表!$E$2:$E$1504, SMALL(IF(COUNTIF(AQ$3:AQ$47, 天赋词条列表!$A$2:$A$1504), ROW(天赋词条列表!$A$2:$A$1504)-ROW(天赋词条列表!$A$2)+1), ROW()-2)))^H88-1),
          "")</f>
        <v/>
      </c>
      <c r="L88" s="1" t="str">
        <f t="array" ref="L88">IFERROR(INDEX(天赋词条列表!$A$2:$A$1504, SMALL(IF(COUNTIF(AV$3:AV$47, 天赋词条列表!$A$2:$A$1504), ROW(天赋词条列表!$A$2:$A$1504)-ROW(天赋词条列表!$A$2)+1), ROW()-2)), "")</f>
        <v/>
      </c>
      <c r="M88" s="1" t="str">
        <f t="shared" si="18"/>
        <v/>
      </c>
      <c r="N88" s="27" t="str">
        <f t="array" ref="N88">IFERROR(INDEX(天赋词条列表!$D$2:$D$1504, SMALL(IF(COUNTIF(AV$3:AV$47, 天赋词条列表!$A$2:$A$1504), ROW(天赋词条列表!$A$2:$A$1504)-ROW(天赋词条列表!$A$2)+1), ROW()-2)), "")</f>
        <v/>
      </c>
      <c r="O88" s="223" t="str">
        <f t="array" ref="O88">IFERROR(
         (AX88=0)*INDEX(天赋词条列表!$E$2:$E$1504, SMALL(IF(COUNTIF(AV$3:AV$47, 天赋词条列表!$A$2:$A$1504), ROW(天赋词条列表!$A$2:$A$1504)-ROW(天赋词条列表!$A$2)+1), ROW()-2))*M88+
         (AX88=1)*((1+INDEX(天赋词条列表!$E$2:$E$1504, SMALL(IF(COUNTIF(AV$3:AV$47, 天赋词条列表!$A$2:$A$1504), ROW(天赋词条列表!$A$2:$A$1504)-ROW(天赋词条列表!$A$2)+1), ROW()-2)))^M88-1),
        "")</f>
        <v/>
      </c>
      <c r="Q88" s="221" t="str">
        <f t="array" ref="Q88">IFERROR(INDEX(天赋词条列表!$A$2:$A$1504, SMALL(IF(COUNTIF('追忆，石板，魂烛'!L$2:L$71, 天赋词条列表!$A$2:$A$1504), ROW(天赋词条列表!$A$2:$A$1504)-ROW(天赋词条列表!$A$2)+1), ROW()-2)), "")</f>
        <v/>
      </c>
      <c r="R88" s="27" t="str">
        <f>IF(Q88&lt;&gt;"",COUNTIF('追忆，石板，魂烛'!$L$2:$L$71,Q88),"")</f>
        <v/>
      </c>
      <c r="S88" s="27" t="str">
        <f t="array" ref="S88">IFERROR(INDEX(天赋词条列表!$D$2:$D$1504, SMALL(IF(COUNTIF('追忆，石板，魂烛'!$L$2:$L$71, 天赋词条列表!$A$2:$A$1504), ROW(天赋词条列表!$A$2:$A$1504)-ROW(天赋词条列表!$A$2)+1), ROW()-2)), "")</f>
        <v/>
      </c>
      <c r="T88" s="206" t="str">
        <f t="array" ref="T88">IFERROR(
        (BC88=0)*INDEX(天赋词条列表!$E$2:$E$1504, SMALL(IF(COUNTIF('追忆，石板，魂烛'!$L$2:$L$71, 天赋词条列表!$A$2:$A$1504), ROW(天赋词条列表!$A$2:$A$1504)-ROW(天赋词条列表!$A$2)+1), ROW()-2))*R88+
        (BC88=1)*((1+INDEX(天赋词条列表!$E$2:$E$1504, SMALL(IF(COUNTIF('追忆，石板，魂烛'!$L$2:$L$71, 天赋词条列表!$A$2:$A$1504), ROW(天赋词条列表!$A$2:$A$1504)-ROW(天赋词条列表!$A$2)+1), ROW()-2)))^R88-1),
          "")</f>
        <v/>
      </c>
      <c r="AN88" s="3">
        <f>IFERROR(INDEX(词条统合定义列表!$E$2:$E$1000,MATCH(第一天赋板[[#This Row],[天赋词条]],词条统合定义列表!$B$2:$B$1000,0)),0)</f>
        <v>0</v>
      </c>
      <c r="AS88" s="3">
        <f>IFERROR(INDEX(词条统合定义列表!$E$2:$E$1000,MATCH(第二天赋板[[#This Row],[天赋词条]],词条统合定义列表!$B$2:$B$1000,0)),0)</f>
        <v>0</v>
      </c>
      <c r="AX88" s="3">
        <f>IFERROR(INDEX(词条统合定义列表!$E$2:$E$1000,MATCH(第三天赋板[[#This Row],[天赋词条]],词条统合定义列表!$B$2:$B$1000,0)),0)</f>
        <v>0</v>
      </c>
      <c r="BC88" s="3">
        <f>IFERROR(INDEX(词条统合定义列表!$E$2:$E$1000,MATCH(神格石板[[#This Row],[天赋词条]],词条统合定义列表!$B$2:$B$1000,0)),0)</f>
        <v>0</v>
      </c>
    </row>
    <row r="89" spans="1:55">
      <c r="A89" s="1" t="str">
        <f t="array" ref="A89">IFERROR(INDEX(天赋词条列表!$A$2:$A$1504, SMALL(IF(COUNTIF(AL$3:AL$47, 天赋词条列表!$A$2:$A$1504), ROW(天赋词条列表!$A$2:$A$1504)-ROW(天赋词条列表!$A$2)+1), ROW()-2)), "")</f>
        <v/>
      </c>
      <c r="B89" s="1" t="str">
        <f t="shared" si="16"/>
        <v/>
      </c>
      <c r="C89" s="27" t="str">
        <f t="array" ref="C89">IFERROR(INDEX(天赋词条列表!$D$2:$D$1504, SMALL(IF(COUNTIF(AL$3:AL$47, 天赋词条列表!$A$2:$A$1504), ROW(天赋词条列表!$A$2:$A$1504)-ROW(天赋词条列表!$A$2)+1), ROW()-2)), "")</f>
        <v/>
      </c>
      <c r="D89" s="32" t="str">
        <f t="array" ref="D89">IFERROR(
         (AN89=0)*INDEX(天赋词条列表!$E$2:$E$1504, SMALL(IF(COUNTIF(AL$3:AL$47, 天赋词条列表!$A$2:$A$1504), ROW(天赋词条列表!$A$2:$A$1504)-ROW(天赋词条列表!$A$2)+1), ROW()-2))*B89+
         (AN89=1)*((1+INDEX(天赋词条列表!$E$2:$E$1504, SMALL(IF(COUNTIF(AL$3:AL$47, 天赋词条列表!$A$2:$A$1504), ROW(天赋词条列表!$A$2:$A$1504)-ROW(天赋词条列表!$A$2)+1), ROW()-2)))^B89-1),
          "")</f>
        <v/>
      </c>
      <c r="E89" s="27"/>
      <c r="G89" s="1" t="str">
        <f t="array" ref="G89">IFERROR(INDEX(天赋词条列表!$A$2:$A$1504, SMALL(IF(COUNTIF(AQ$3:AQ$47, 天赋词条列表!$A$2:$A$1504), ROW(天赋词条列表!$A$2:$A$1504)-ROW(天赋词条列表!$A$2)+1), ROW()-2)), "")</f>
        <v/>
      </c>
      <c r="H89" s="1" t="str">
        <f t="shared" si="17"/>
        <v/>
      </c>
      <c r="I89" s="27" t="str">
        <f t="array" ref="I89">IFERROR(INDEX(天赋词条列表!$D$2:$D$1504, SMALL(IF(COUNTIF(AQ$3:AQ$47, 天赋词条列表!$A$2:$A$1504), ROW(天赋词条列表!$A$2:$A$1504)-ROW(天赋词条列表!$A$2)+1), ROW()-2)), "")</f>
        <v/>
      </c>
      <c r="J89" s="32" t="str">
        <f t="array" ref="J89">IFERROR(
        (AS89=0)*INDEX(天赋词条列表!$E$2:$E$1504, SMALL(IF(COUNTIF(AQ$3:AQ$47, 天赋词条列表!$A$2:$A$1504), ROW(天赋词条列表!$A$2:$A$1504)-ROW(天赋词条列表!$A$2)+1), ROW()-2))*H89+
        (AS89=1)*((1+INDEX(天赋词条列表!$E$2:$E$1504, SMALL(IF(COUNTIF(AQ$3:AQ$47, 天赋词条列表!$A$2:$A$1504), ROW(天赋词条列表!$A$2:$A$1504)-ROW(天赋词条列表!$A$2)+1), ROW()-2)))^H89-1),
          "")</f>
        <v/>
      </c>
      <c r="L89" s="1" t="str">
        <f t="array" ref="L89">IFERROR(INDEX(天赋词条列表!$A$2:$A$1504, SMALL(IF(COUNTIF(AV$3:AV$47, 天赋词条列表!$A$2:$A$1504), ROW(天赋词条列表!$A$2:$A$1504)-ROW(天赋词条列表!$A$2)+1), ROW()-2)), "")</f>
        <v/>
      </c>
      <c r="M89" s="1" t="str">
        <f t="shared" si="18"/>
        <v/>
      </c>
      <c r="N89" s="27" t="str">
        <f t="array" ref="N89">IFERROR(INDEX(天赋词条列表!$D$2:$D$1504, SMALL(IF(COUNTIF(AV$3:AV$47, 天赋词条列表!$A$2:$A$1504), ROW(天赋词条列表!$A$2:$A$1504)-ROW(天赋词条列表!$A$2)+1), ROW()-2)), "")</f>
        <v/>
      </c>
      <c r="O89" s="223" t="str">
        <f t="array" ref="O89">IFERROR(
         (AX89=0)*INDEX(天赋词条列表!$E$2:$E$1504, SMALL(IF(COUNTIF(AV$3:AV$47, 天赋词条列表!$A$2:$A$1504), ROW(天赋词条列表!$A$2:$A$1504)-ROW(天赋词条列表!$A$2)+1), ROW()-2))*M89+
         (AX89=1)*((1+INDEX(天赋词条列表!$E$2:$E$1504, SMALL(IF(COUNTIF(AV$3:AV$47, 天赋词条列表!$A$2:$A$1504), ROW(天赋词条列表!$A$2:$A$1504)-ROW(天赋词条列表!$A$2)+1), ROW()-2)))^M89-1),
        "")</f>
        <v/>
      </c>
      <c r="Q89" s="221" t="str">
        <f t="array" ref="Q89">IFERROR(INDEX(天赋词条列表!$A$2:$A$1504, SMALL(IF(COUNTIF('追忆，石板，魂烛'!L$2:L$71, 天赋词条列表!$A$2:$A$1504), ROW(天赋词条列表!$A$2:$A$1504)-ROW(天赋词条列表!$A$2)+1), ROW()-2)), "")</f>
        <v/>
      </c>
      <c r="R89" s="27" t="str">
        <f>IF(Q89&lt;&gt;"",COUNTIF('追忆，石板，魂烛'!$L$2:$L$71,Q89),"")</f>
        <v/>
      </c>
      <c r="S89" s="27" t="str">
        <f t="array" ref="S89">IFERROR(INDEX(天赋词条列表!$D$2:$D$1504, SMALL(IF(COUNTIF('追忆，石板，魂烛'!$L$2:$L$71, 天赋词条列表!$A$2:$A$1504), ROW(天赋词条列表!$A$2:$A$1504)-ROW(天赋词条列表!$A$2)+1), ROW()-2)), "")</f>
        <v/>
      </c>
      <c r="T89" s="206" t="str">
        <f t="array" ref="T89">IFERROR(
        (BC89=0)*INDEX(天赋词条列表!$E$2:$E$1504, SMALL(IF(COUNTIF('追忆，石板，魂烛'!$L$2:$L$71, 天赋词条列表!$A$2:$A$1504), ROW(天赋词条列表!$A$2:$A$1504)-ROW(天赋词条列表!$A$2)+1), ROW()-2))*R89+
        (BC89=1)*((1+INDEX(天赋词条列表!$E$2:$E$1504, SMALL(IF(COUNTIF('追忆，石板，魂烛'!$L$2:$L$71, 天赋词条列表!$A$2:$A$1504), ROW(天赋词条列表!$A$2:$A$1504)-ROW(天赋词条列表!$A$2)+1), ROW()-2)))^R89-1),
          "")</f>
        <v/>
      </c>
      <c r="AN89" s="3">
        <f>IFERROR(INDEX(词条统合定义列表!$E$2:$E$1000,MATCH(第一天赋板[[#This Row],[天赋词条]],词条统合定义列表!$B$2:$B$1000,0)),0)</f>
        <v>0</v>
      </c>
      <c r="AS89" s="3">
        <f>IFERROR(INDEX(词条统合定义列表!$E$2:$E$1000,MATCH(第二天赋板[[#This Row],[天赋词条]],词条统合定义列表!$B$2:$B$1000,0)),0)</f>
        <v>0</v>
      </c>
      <c r="AX89" s="3">
        <f>IFERROR(INDEX(词条统合定义列表!$E$2:$E$1000,MATCH(第三天赋板[[#This Row],[天赋词条]],词条统合定义列表!$B$2:$B$1000,0)),0)</f>
        <v>0</v>
      </c>
      <c r="BC89" s="3">
        <f>IFERROR(INDEX(词条统合定义列表!$E$2:$E$1000,MATCH(神格石板[[#This Row],[天赋词条]],词条统合定义列表!$B$2:$B$1000,0)),0)</f>
        <v>0</v>
      </c>
    </row>
    <row r="90" spans="1:55">
      <c r="A90" s="1" t="str">
        <f t="array" ref="A90">IFERROR(INDEX(天赋词条列表!$A$2:$A$1504, SMALL(IF(COUNTIF(AL$3:AL$47, 天赋词条列表!$A$2:$A$1504), ROW(天赋词条列表!$A$2:$A$1504)-ROW(天赋词条列表!$A$2)+1), ROW()-2)), "")</f>
        <v/>
      </c>
      <c r="B90" s="1" t="str">
        <f t="shared" si="16"/>
        <v/>
      </c>
      <c r="C90" s="27" t="str">
        <f t="array" ref="C90">IFERROR(INDEX(天赋词条列表!$D$2:$D$1504, SMALL(IF(COUNTIF(AL$3:AL$47, 天赋词条列表!$A$2:$A$1504), ROW(天赋词条列表!$A$2:$A$1504)-ROW(天赋词条列表!$A$2)+1), ROW()-2)), "")</f>
        <v/>
      </c>
      <c r="D90" s="32" t="str">
        <f t="array" ref="D90">IFERROR(
         (AN90=0)*INDEX(天赋词条列表!$E$2:$E$1504, SMALL(IF(COUNTIF(AL$3:AL$47, 天赋词条列表!$A$2:$A$1504), ROW(天赋词条列表!$A$2:$A$1504)-ROW(天赋词条列表!$A$2)+1), ROW()-2))*B90+
         (AN90=1)*((1+INDEX(天赋词条列表!$E$2:$E$1504, SMALL(IF(COUNTIF(AL$3:AL$47, 天赋词条列表!$A$2:$A$1504), ROW(天赋词条列表!$A$2:$A$1504)-ROW(天赋词条列表!$A$2)+1), ROW()-2)))^B90-1),
          "")</f>
        <v/>
      </c>
      <c r="E90" s="27"/>
      <c r="G90" s="1" t="str">
        <f t="array" ref="G90">IFERROR(INDEX(天赋词条列表!$A$2:$A$1504, SMALL(IF(COUNTIF(AQ$3:AQ$47, 天赋词条列表!$A$2:$A$1504), ROW(天赋词条列表!$A$2:$A$1504)-ROW(天赋词条列表!$A$2)+1), ROW()-2)), "")</f>
        <v/>
      </c>
      <c r="H90" s="1" t="str">
        <f t="shared" si="17"/>
        <v/>
      </c>
      <c r="I90" s="27" t="str">
        <f t="array" ref="I90">IFERROR(INDEX(天赋词条列表!$D$2:$D$1504, SMALL(IF(COUNTIF(AQ$3:AQ$47, 天赋词条列表!$A$2:$A$1504), ROW(天赋词条列表!$A$2:$A$1504)-ROW(天赋词条列表!$A$2)+1), ROW()-2)), "")</f>
        <v/>
      </c>
      <c r="J90" s="32" t="str">
        <f t="array" ref="J90">IFERROR(
        (AS90=0)*INDEX(天赋词条列表!$E$2:$E$1504, SMALL(IF(COUNTIF(AQ$3:AQ$47, 天赋词条列表!$A$2:$A$1504), ROW(天赋词条列表!$A$2:$A$1504)-ROW(天赋词条列表!$A$2)+1), ROW()-2))*H90+
        (AS90=1)*((1+INDEX(天赋词条列表!$E$2:$E$1504, SMALL(IF(COUNTIF(AQ$3:AQ$47, 天赋词条列表!$A$2:$A$1504), ROW(天赋词条列表!$A$2:$A$1504)-ROW(天赋词条列表!$A$2)+1), ROW()-2)))^H90-1),
          "")</f>
        <v/>
      </c>
      <c r="L90" s="1" t="str">
        <f t="array" ref="L90">IFERROR(INDEX(天赋词条列表!$A$2:$A$1504, SMALL(IF(COUNTIF(AV$3:AV$47, 天赋词条列表!$A$2:$A$1504), ROW(天赋词条列表!$A$2:$A$1504)-ROW(天赋词条列表!$A$2)+1), ROW()-2)), "")</f>
        <v/>
      </c>
      <c r="M90" s="1" t="str">
        <f t="shared" si="18"/>
        <v/>
      </c>
      <c r="N90" s="27" t="str">
        <f t="array" ref="N90">IFERROR(INDEX(天赋词条列表!$D$2:$D$1504, SMALL(IF(COUNTIF(AV$3:AV$47, 天赋词条列表!$A$2:$A$1504), ROW(天赋词条列表!$A$2:$A$1504)-ROW(天赋词条列表!$A$2)+1), ROW()-2)), "")</f>
        <v/>
      </c>
      <c r="O90" s="223" t="str">
        <f t="array" ref="O90">IFERROR(
         (AX90=0)*INDEX(天赋词条列表!$E$2:$E$1504, SMALL(IF(COUNTIF(AV$3:AV$47, 天赋词条列表!$A$2:$A$1504), ROW(天赋词条列表!$A$2:$A$1504)-ROW(天赋词条列表!$A$2)+1), ROW()-2))*M90+
         (AX90=1)*((1+INDEX(天赋词条列表!$E$2:$E$1504, SMALL(IF(COUNTIF(AV$3:AV$47, 天赋词条列表!$A$2:$A$1504), ROW(天赋词条列表!$A$2:$A$1504)-ROW(天赋词条列表!$A$2)+1), ROW()-2)))^M90-1),
        "")</f>
        <v/>
      </c>
      <c r="Q90" s="221" t="str">
        <f t="array" ref="Q90">IFERROR(INDEX(天赋词条列表!$A$2:$A$1504, SMALL(IF(COUNTIF('追忆，石板，魂烛'!L$2:L$71, 天赋词条列表!$A$2:$A$1504), ROW(天赋词条列表!$A$2:$A$1504)-ROW(天赋词条列表!$A$2)+1), ROW()-2)), "")</f>
        <v/>
      </c>
      <c r="R90" s="27" t="str">
        <f>IF(Q90&lt;&gt;"",COUNTIF('追忆，石板，魂烛'!$L$2:$L$71,Q90),"")</f>
        <v/>
      </c>
      <c r="S90" s="27" t="str">
        <f t="array" ref="S90">IFERROR(INDEX(天赋词条列表!$D$2:$D$1504, SMALL(IF(COUNTIF('追忆，石板，魂烛'!$L$2:$L$71, 天赋词条列表!$A$2:$A$1504), ROW(天赋词条列表!$A$2:$A$1504)-ROW(天赋词条列表!$A$2)+1), ROW()-2)), "")</f>
        <v/>
      </c>
      <c r="T90" s="206" t="str">
        <f t="array" ref="T90">IFERROR(
        (BC90=0)*INDEX(天赋词条列表!$E$2:$E$1504, SMALL(IF(COUNTIF('追忆，石板，魂烛'!$L$2:$L$71, 天赋词条列表!$A$2:$A$1504), ROW(天赋词条列表!$A$2:$A$1504)-ROW(天赋词条列表!$A$2)+1), ROW()-2))*R90+
        (BC90=1)*((1+INDEX(天赋词条列表!$E$2:$E$1504, SMALL(IF(COUNTIF('追忆，石板，魂烛'!$L$2:$L$71, 天赋词条列表!$A$2:$A$1504), ROW(天赋词条列表!$A$2:$A$1504)-ROW(天赋词条列表!$A$2)+1), ROW()-2)))^R90-1),
          "")</f>
        <v/>
      </c>
      <c r="AN90" s="3">
        <f>IFERROR(INDEX(词条统合定义列表!$E$2:$E$1000,MATCH(第一天赋板[[#This Row],[天赋词条]],词条统合定义列表!$B$2:$B$1000,0)),0)</f>
        <v>0</v>
      </c>
      <c r="AS90" s="3">
        <f>IFERROR(INDEX(词条统合定义列表!$E$2:$E$1000,MATCH(第二天赋板[[#This Row],[天赋词条]],词条统合定义列表!$B$2:$B$1000,0)),0)</f>
        <v>0</v>
      </c>
      <c r="AX90" s="3">
        <f>IFERROR(INDEX(词条统合定义列表!$E$2:$E$1000,MATCH(第三天赋板[[#This Row],[天赋词条]],词条统合定义列表!$B$2:$B$1000,0)),0)</f>
        <v>0</v>
      </c>
      <c r="BC90" s="3">
        <f>IFERROR(INDEX(词条统合定义列表!$E$2:$E$1000,MATCH(神格石板[[#This Row],[天赋词条]],词条统合定义列表!$B$2:$B$1000,0)),0)</f>
        <v>0</v>
      </c>
    </row>
    <row r="91" spans="1:55">
      <c r="A91" s="1" t="str">
        <f t="array" ref="A91">IFERROR(INDEX(天赋词条列表!$A$2:$A$1504, SMALL(IF(COUNTIF(AL$3:AL$47, 天赋词条列表!$A$2:$A$1504), ROW(天赋词条列表!$A$2:$A$1504)-ROW(天赋词条列表!$A$2)+1), ROW()-2)), "")</f>
        <v/>
      </c>
      <c r="B91" s="1" t="str">
        <f t="shared" si="16"/>
        <v/>
      </c>
      <c r="C91" s="27" t="str">
        <f t="array" ref="C91">IFERROR(INDEX(天赋词条列表!$D$2:$D$1504, SMALL(IF(COUNTIF(AL$3:AL$47, 天赋词条列表!$A$2:$A$1504), ROW(天赋词条列表!$A$2:$A$1504)-ROW(天赋词条列表!$A$2)+1), ROW()-2)), "")</f>
        <v/>
      </c>
      <c r="D91" s="32" t="str">
        <f t="array" ref="D91">IFERROR(
         (AN91=0)*INDEX(天赋词条列表!$E$2:$E$1504, SMALL(IF(COUNTIF(AL$3:AL$47, 天赋词条列表!$A$2:$A$1504), ROW(天赋词条列表!$A$2:$A$1504)-ROW(天赋词条列表!$A$2)+1), ROW()-2))*B91+
         (AN91=1)*((1+INDEX(天赋词条列表!$E$2:$E$1504, SMALL(IF(COUNTIF(AL$3:AL$47, 天赋词条列表!$A$2:$A$1504), ROW(天赋词条列表!$A$2:$A$1504)-ROW(天赋词条列表!$A$2)+1), ROW()-2)))^B91-1),
          "")</f>
        <v/>
      </c>
      <c r="E91" s="27"/>
      <c r="G91" s="1" t="str">
        <f t="array" ref="G91">IFERROR(INDEX(天赋词条列表!$A$2:$A$1504, SMALL(IF(COUNTIF(AQ$3:AQ$47, 天赋词条列表!$A$2:$A$1504), ROW(天赋词条列表!$A$2:$A$1504)-ROW(天赋词条列表!$A$2)+1), ROW()-2)), "")</f>
        <v/>
      </c>
      <c r="H91" s="1" t="str">
        <f t="shared" si="17"/>
        <v/>
      </c>
      <c r="I91" s="27" t="str">
        <f t="array" ref="I91">IFERROR(INDEX(天赋词条列表!$D$2:$D$1504, SMALL(IF(COUNTIF(AQ$3:AQ$47, 天赋词条列表!$A$2:$A$1504), ROW(天赋词条列表!$A$2:$A$1504)-ROW(天赋词条列表!$A$2)+1), ROW()-2)), "")</f>
        <v/>
      </c>
      <c r="J91" s="32" t="str">
        <f t="array" ref="J91">IFERROR(
        (AS91=0)*INDEX(天赋词条列表!$E$2:$E$1504, SMALL(IF(COUNTIF(AQ$3:AQ$47, 天赋词条列表!$A$2:$A$1504), ROW(天赋词条列表!$A$2:$A$1504)-ROW(天赋词条列表!$A$2)+1), ROW()-2))*H91+
        (AS91=1)*((1+INDEX(天赋词条列表!$E$2:$E$1504, SMALL(IF(COUNTIF(AQ$3:AQ$47, 天赋词条列表!$A$2:$A$1504), ROW(天赋词条列表!$A$2:$A$1504)-ROW(天赋词条列表!$A$2)+1), ROW()-2)))^H91-1),
          "")</f>
        <v/>
      </c>
      <c r="L91" s="1" t="str">
        <f t="array" ref="L91">IFERROR(INDEX(天赋词条列表!$A$2:$A$1504, SMALL(IF(COUNTIF(AV$3:AV$47, 天赋词条列表!$A$2:$A$1504), ROW(天赋词条列表!$A$2:$A$1504)-ROW(天赋词条列表!$A$2)+1), ROW()-2)), "")</f>
        <v/>
      </c>
      <c r="M91" s="1" t="str">
        <f t="shared" si="18"/>
        <v/>
      </c>
      <c r="N91" s="27" t="str">
        <f t="array" ref="N91">IFERROR(INDEX(天赋词条列表!$D$2:$D$1504, SMALL(IF(COUNTIF(AV$3:AV$47, 天赋词条列表!$A$2:$A$1504), ROW(天赋词条列表!$A$2:$A$1504)-ROW(天赋词条列表!$A$2)+1), ROW()-2)), "")</f>
        <v/>
      </c>
      <c r="O91" s="223" t="str">
        <f t="array" ref="O91">IFERROR(
         (AX91=0)*INDEX(天赋词条列表!$E$2:$E$1504, SMALL(IF(COUNTIF(AV$3:AV$47, 天赋词条列表!$A$2:$A$1504), ROW(天赋词条列表!$A$2:$A$1504)-ROW(天赋词条列表!$A$2)+1), ROW()-2))*M91+
         (AX91=1)*((1+INDEX(天赋词条列表!$E$2:$E$1504, SMALL(IF(COUNTIF(AV$3:AV$47, 天赋词条列表!$A$2:$A$1504), ROW(天赋词条列表!$A$2:$A$1504)-ROW(天赋词条列表!$A$2)+1), ROW()-2)))^M91-1),
        "")</f>
        <v/>
      </c>
      <c r="Q91" s="221" t="str">
        <f t="array" ref="Q91">IFERROR(INDEX(天赋词条列表!$A$2:$A$1504, SMALL(IF(COUNTIF('追忆，石板，魂烛'!L$2:L$71, 天赋词条列表!$A$2:$A$1504), ROW(天赋词条列表!$A$2:$A$1504)-ROW(天赋词条列表!$A$2)+1), ROW()-2)), "")</f>
        <v/>
      </c>
      <c r="R91" s="27" t="str">
        <f>IF(Q91&lt;&gt;"",COUNTIF('追忆，石板，魂烛'!$L$2:$L$71,Q91),"")</f>
        <v/>
      </c>
      <c r="S91" s="27" t="str">
        <f t="array" ref="S91">IFERROR(INDEX(天赋词条列表!$D$2:$D$1504, SMALL(IF(COUNTIF('追忆，石板，魂烛'!$L$2:$L$71, 天赋词条列表!$A$2:$A$1504), ROW(天赋词条列表!$A$2:$A$1504)-ROW(天赋词条列表!$A$2)+1), ROW()-2)), "")</f>
        <v/>
      </c>
      <c r="T91" s="206" t="str">
        <f t="array" ref="T91">IFERROR(
        (BC91=0)*INDEX(天赋词条列表!$E$2:$E$1504, SMALL(IF(COUNTIF('追忆，石板，魂烛'!$L$2:$L$71, 天赋词条列表!$A$2:$A$1504), ROW(天赋词条列表!$A$2:$A$1504)-ROW(天赋词条列表!$A$2)+1), ROW()-2))*R91+
        (BC91=1)*((1+INDEX(天赋词条列表!$E$2:$E$1504, SMALL(IF(COUNTIF('追忆，石板，魂烛'!$L$2:$L$71, 天赋词条列表!$A$2:$A$1504), ROW(天赋词条列表!$A$2:$A$1504)-ROW(天赋词条列表!$A$2)+1), ROW()-2)))^R91-1),
          "")</f>
        <v/>
      </c>
      <c r="AN91" s="3">
        <f>IFERROR(INDEX(词条统合定义列表!$E$2:$E$1000,MATCH(第一天赋板[[#This Row],[天赋词条]],词条统合定义列表!$B$2:$B$1000,0)),0)</f>
        <v>0</v>
      </c>
      <c r="AS91" s="3">
        <f>IFERROR(INDEX(词条统合定义列表!$E$2:$E$1000,MATCH(第二天赋板[[#This Row],[天赋词条]],词条统合定义列表!$B$2:$B$1000,0)),0)</f>
        <v>0</v>
      </c>
      <c r="AX91" s="3">
        <f>IFERROR(INDEX(词条统合定义列表!$E$2:$E$1000,MATCH(第三天赋板[[#This Row],[天赋词条]],词条统合定义列表!$B$2:$B$1000,0)),0)</f>
        <v>0</v>
      </c>
      <c r="BC91" s="3">
        <f>IFERROR(INDEX(词条统合定义列表!$E$2:$E$1000,MATCH(神格石板[[#This Row],[天赋词条]],词条统合定义列表!$B$2:$B$1000,0)),0)</f>
        <v>0</v>
      </c>
    </row>
    <row r="92" spans="1:55">
      <c r="A92" s="1" t="str">
        <f t="array" ref="A92">IFERROR(INDEX(天赋词条列表!$A$2:$A$1504, SMALL(IF(COUNTIF(AL$3:AL$47, 天赋词条列表!$A$2:$A$1504), ROW(天赋词条列表!$A$2:$A$1504)-ROW(天赋词条列表!$A$2)+1), ROW()-2)), "")</f>
        <v/>
      </c>
      <c r="B92" s="1" t="str">
        <f t="shared" si="16"/>
        <v/>
      </c>
      <c r="C92" s="27" t="str">
        <f t="array" ref="C92">IFERROR(INDEX(天赋词条列表!$D$2:$D$1504, SMALL(IF(COUNTIF(AL$3:AL$47, 天赋词条列表!$A$2:$A$1504), ROW(天赋词条列表!$A$2:$A$1504)-ROW(天赋词条列表!$A$2)+1), ROW()-2)), "")</f>
        <v/>
      </c>
      <c r="D92" s="32" t="str">
        <f t="array" ref="D92">IFERROR(
         (AN92=0)*INDEX(天赋词条列表!$E$2:$E$1504, SMALL(IF(COUNTIF(AL$3:AL$47, 天赋词条列表!$A$2:$A$1504), ROW(天赋词条列表!$A$2:$A$1504)-ROW(天赋词条列表!$A$2)+1), ROW()-2))*B92+
         (AN92=1)*((1+INDEX(天赋词条列表!$E$2:$E$1504, SMALL(IF(COUNTIF(AL$3:AL$47, 天赋词条列表!$A$2:$A$1504), ROW(天赋词条列表!$A$2:$A$1504)-ROW(天赋词条列表!$A$2)+1), ROW()-2)))^B92-1),
          "")</f>
        <v/>
      </c>
      <c r="E92" s="27"/>
      <c r="G92" s="1" t="str">
        <f t="array" ref="G92">IFERROR(INDEX(天赋词条列表!$A$2:$A$1504, SMALL(IF(COUNTIF(AQ$3:AQ$47, 天赋词条列表!$A$2:$A$1504), ROW(天赋词条列表!$A$2:$A$1504)-ROW(天赋词条列表!$A$2)+1), ROW()-2)), "")</f>
        <v/>
      </c>
      <c r="H92" s="1" t="str">
        <f t="shared" si="17"/>
        <v/>
      </c>
      <c r="I92" s="27" t="str">
        <f t="array" ref="I92">IFERROR(INDEX(天赋词条列表!$D$2:$D$1504, SMALL(IF(COUNTIF(AQ$3:AQ$47, 天赋词条列表!$A$2:$A$1504), ROW(天赋词条列表!$A$2:$A$1504)-ROW(天赋词条列表!$A$2)+1), ROW()-2)), "")</f>
        <v/>
      </c>
      <c r="J92" s="32" t="str">
        <f t="array" ref="J92">IFERROR(
        (AS92=0)*INDEX(天赋词条列表!$E$2:$E$1504, SMALL(IF(COUNTIF(AQ$3:AQ$47, 天赋词条列表!$A$2:$A$1504), ROW(天赋词条列表!$A$2:$A$1504)-ROW(天赋词条列表!$A$2)+1), ROW()-2))*H92+
        (AS92=1)*((1+INDEX(天赋词条列表!$E$2:$E$1504, SMALL(IF(COUNTIF(AQ$3:AQ$47, 天赋词条列表!$A$2:$A$1504), ROW(天赋词条列表!$A$2:$A$1504)-ROW(天赋词条列表!$A$2)+1), ROW()-2)))^H92-1),
          "")</f>
        <v/>
      </c>
      <c r="L92" s="1" t="str">
        <f t="array" ref="L92">IFERROR(INDEX(天赋词条列表!$A$2:$A$1504, SMALL(IF(COUNTIF(AV$3:AV$47, 天赋词条列表!$A$2:$A$1504), ROW(天赋词条列表!$A$2:$A$1504)-ROW(天赋词条列表!$A$2)+1), ROW()-2)), "")</f>
        <v/>
      </c>
      <c r="M92" s="1" t="str">
        <f t="shared" si="18"/>
        <v/>
      </c>
      <c r="N92" s="27" t="str">
        <f t="array" ref="N92">IFERROR(INDEX(天赋词条列表!$D$2:$D$1504, SMALL(IF(COUNTIF(AV$3:AV$47, 天赋词条列表!$A$2:$A$1504), ROW(天赋词条列表!$A$2:$A$1504)-ROW(天赋词条列表!$A$2)+1), ROW()-2)), "")</f>
        <v/>
      </c>
      <c r="O92" s="223" t="str">
        <f t="array" ref="O92">IFERROR(
         (AX92=0)*INDEX(天赋词条列表!$E$2:$E$1504, SMALL(IF(COUNTIF(AV$3:AV$47, 天赋词条列表!$A$2:$A$1504), ROW(天赋词条列表!$A$2:$A$1504)-ROW(天赋词条列表!$A$2)+1), ROW()-2))*M92+
         (AX92=1)*((1+INDEX(天赋词条列表!$E$2:$E$1504, SMALL(IF(COUNTIF(AV$3:AV$47, 天赋词条列表!$A$2:$A$1504), ROW(天赋词条列表!$A$2:$A$1504)-ROW(天赋词条列表!$A$2)+1), ROW()-2)))^M92-1),
        "")</f>
        <v/>
      </c>
      <c r="Q92" s="221" t="str">
        <f t="array" ref="Q92">IFERROR(INDEX(天赋词条列表!$A$2:$A$1504, SMALL(IF(COUNTIF('追忆，石板，魂烛'!L$2:L$71, 天赋词条列表!$A$2:$A$1504), ROW(天赋词条列表!$A$2:$A$1504)-ROW(天赋词条列表!$A$2)+1), ROW()-2)), "")</f>
        <v/>
      </c>
      <c r="R92" s="27" t="str">
        <f>IF(Q92&lt;&gt;"",COUNTIF('追忆，石板，魂烛'!$L$2:$L$71,Q92),"")</f>
        <v/>
      </c>
      <c r="S92" s="27" t="str">
        <f t="array" ref="S92">IFERROR(INDEX(天赋词条列表!$D$2:$D$1504, SMALL(IF(COUNTIF('追忆，石板，魂烛'!$L$2:$L$71, 天赋词条列表!$A$2:$A$1504), ROW(天赋词条列表!$A$2:$A$1504)-ROW(天赋词条列表!$A$2)+1), ROW()-2)), "")</f>
        <v/>
      </c>
      <c r="T92" s="206" t="str">
        <f t="array" ref="T92">IFERROR(
        (BC92=0)*INDEX(天赋词条列表!$E$2:$E$1504, SMALL(IF(COUNTIF('追忆，石板，魂烛'!$L$2:$L$71, 天赋词条列表!$A$2:$A$1504), ROW(天赋词条列表!$A$2:$A$1504)-ROW(天赋词条列表!$A$2)+1), ROW()-2))*R92+
        (BC92=1)*((1+INDEX(天赋词条列表!$E$2:$E$1504, SMALL(IF(COUNTIF('追忆，石板，魂烛'!$L$2:$L$71, 天赋词条列表!$A$2:$A$1504), ROW(天赋词条列表!$A$2:$A$1504)-ROW(天赋词条列表!$A$2)+1), ROW()-2)))^R92-1),
          "")</f>
        <v/>
      </c>
      <c r="AN92" s="3">
        <f>IFERROR(INDEX(词条统合定义列表!$E$2:$E$1000,MATCH(第一天赋板[[#This Row],[天赋词条]],词条统合定义列表!$B$2:$B$1000,0)),0)</f>
        <v>0</v>
      </c>
      <c r="AS92" s="3">
        <f>IFERROR(INDEX(词条统合定义列表!$E$2:$E$1000,MATCH(第二天赋板[[#This Row],[天赋词条]],词条统合定义列表!$B$2:$B$1000,0)),0)</f>
        <v>0</v>
      </c>
      <c r="AX92" s="3">
        <f>IFERROR(INDEX(词条统合定义列表!$E$2:$E$1000,MATCH(第三天赋板[[#This Row],[天赋词条]],词条统合定义列表!$B$2:$B$1000,0)),0)</f>
        <v>0</v>
      </c>
      <c r="BC92" s="3">
        <f>IFERROR(INDEX(词条统合定义列表!$E$2:$E$1000,MATCH(神格石板[[#This Row],[天赋词条]],词条统合定义列表!$B$2:$B$1000,0)),0)</f>
        <v>0</v>
      </c>
    </row>
    <row r="93" spans="1:55">
      <c r="A93" s="1" t="str">
        <f t="array" ref="A93">IFERROR(INDEX(天赋词条列表!$A$2:$A$1504, SMALL(IF(COUNTIF(AL$3:AL$47, 天赋词条列表!$A$2:$A$1504), ROW(天赋词条列表!$A$2:$A$1504)-ROW(天赋词条列表!$A$2)+1), ROW()-2)), "")</f>
        <v/>
      </c>
      <c r="B93" s="1" t="str">
        <f t="shared" si="16"/>
        <v/>
      </c>
      <c r="C93" s="27" t="str">
        <f t="array" ref="C93">IFERROR(INDEX(天赋词条列表!$D$2:$D$1504, SMALL(IF(COUNTIF(AL$3:AL$47, 天赋词条列表!$A$2:$A$1504), ROW(天赋词条列表!$A$2:$A$1504)-ROW(天赋词条列表!$A$2)+1), ROW()-2)), "")</f>
        <v/>
      </c>
      <c r="D93" s="32" t="str">
        <f t="array" ref="D93">IFERROR(
         (AN93=0)*INDEX(天赋词条列表!$E$2:$E$1504, SMALL(IF(COUNTIF(AL$3:AL$47, 天赋词条列表!$A$2:$A$1504), ROW(天赋词条列表!$A$2:$A$1504)-ROW(天赋词条列表!$A$2)+1), ROW()-2))*B93+
         (AN93=1)*((1+INDEX(天赋词条列表!$E$2:$E$1504, SMALL(IF(COUNTIF(AL$3:AL$47, 天赋词条列表!$A$2:$A$1504), ROW(天赋词条列表!$A$2:$A$1504)-ROW(天赋词条列表!$A$2)+1), ROW()-2)))^B93-1),
          "")</f>
        <v/>
      </c>
      <c r="E93" s="27"/>
      <c r="G93" s="1" t="str">
        <f t="array" ref="G93">IFERROR(INDEX(天赋词条列表!$A$2:$A$1504, SMALL(IF(COUNTIF(AQ$3:AQ$47, 天赋词条列表!$A$2:$A$1504), ROW(天赋词条列表!$A$2:$A$1504)-ROW(天赋词条列表!$A$2)+1), ROW()-2)), "")</f>
        <v/>
      </c>
      <c r="H93" s="1" t="str">
        <f t="shared" si="17"/>
        <v/>
      </c>
      <c r="I93" s="27" t="str">
        <f t="array" ref="I93">IFERROR(INDEX(天赋词条列表!$D$2:$D$1504, SMALL(IF(COUNTIF(AQ$3:AQ$47, 天赋词条列表!$A$2:$A$1504), ROW(天赋词条列表!$A$2:$A$1504)-ROW(天赋词条列表!$A$2)+1), ROW()-2)), "")</f>
        <v/>
      </c>
      <c r="J93" s="32" t="str">
        <f t="array" ref="J93">IFERROR(
        (AS93=0)*INDEX(天赋词条列表!$E$2:$E$1504, SMALL(IF(COUNTIF(AQ$3:AQ$47, 天赋词条列表!$A$2:$A$1504), ROW(天赋词条列表!$A$2:$A$1504)-ROW(天赋词条列表!$A$2)+1), ROW()-2))*H93+
        (AS93=1)*((1+INDEX(天赋词条列表!$E$2:$E$1504, SMALL(IF(COUNTIF(AQ$3:AQ$47, 天赋词条列表!$A$2:$A$1504), ROW(天赋词条列表!$A$2:$A$1504)-ROW(天赋词条列表!$A$2)+1), ROW()-2)))^H93-1),
          "")</f>
        <v/>
      </c>
      <c r="L93" s="1" t="str">
        <f t="array" ref="L93">IFERROR(INDEX(天赋词条列表!$A$2:$A$1504, SMALL(IF(COUNTIF(AV$3:AV$47, 天赋词条列表!$A$2:$A$1504), ROW(天赋词条列表!$A$2:$A$1504)-ROW(天赋词条列表!$A$2)+1), ROW()-2)), "")</f>
        <v/>
      </c>
      <c r="M93" s="1" t="str">
        <f t="shared" si="18"/>
        <v/>
      </c>
      <c r="N93" s="27" t="str">
        <f t="array" ref="N93">IFERROR(INDEX(天赋词条列表!$D$2:$D$1504, SMALL(IF(COUNTIF(AV$3:AV$47, 天赋词条列表!$A$2:$A$1504), ROW(天赋词条列表!$A$2:$A$1504)-ROW(天赋词条列表!$A$2)+1), ROW()-2)), "")</f>
        <v/>
      </c>
      <c r="O93" s="223" t="str">
        <f t="array" ref="O93">IFERROR(
         (AX93=0)*INDEX(天赋词条列表!$E$2:$E$1504, SMALL(IF(COUNTIF(AV$3:AV$47, 天赋词条列表!$A$2:$A$1504), ROW(天赋词条列表!$A$2:$A$1504)-ROW(天赋词条列表!$A$2)+1), ROW()-2))*M93+
         (AX93=1)*((1+INDEX(天赋词条列表!$E$2:$E$1504, SMALL(IF(COUNTIF(AV$3:AV$47, 天赋词条列表!$A$2:$A$1504), ROW(天赋词条列表!$A$2:$A$1504)-ROW(天赋词条列表!$A$2)+1), ROW()-2)))^M93-1),
        "")</f>
        <v/>
      </c>
      <c r="Q93" s="221" t="str">
        <f t="array" ref="Q93">IFERROR(INDEX(天赋词条列表!$A$2:$A$1504, SMALL(IF(COUNTIF('追忆，石板，魂烛'!L$2:L$71, 天赋词条列表!$A$2:$A$1504), ROW(天赋词条列表!$A$2:$A$1504)-ROW(天赋词条列表!$A$2)+1), ROW()-2)), "")</f>
        <v/>
      </c>
      <c r="R93" s="27" t="str">
        <f>IF(Q93&lt;&gt;"",COUNTIF('追忆，石板，魂烛'!$L$2:$L$71,Q93),"")</f>
        <v/>
      </c>
      <c r="S93" s="27" t="str">
        <f t="array" ref="S93">IFERROR(INDEX(天赋词条列表!$D$2:$D$1504, SMALL(IF(COUNTIF('追忆，石板，魂烛'!$L$2:$L$71, 天赋词条列表!$A$2:$A$1504), ROW(天赋词条列表!$A$2:$A$1504)-ROW(天赋词条列表!$A$2)+1), ROW()-2)), "")</f>
        <v/>
      </c>
      <c r="T93" s="206" t="str">
        <f t="array" ref="T93">IFERROR(
        (BC93=0)*INDEX(天赋词条列表!$E$2:$E$1504, SMALL(IF(COUNTIF('追忆，石板，魂烛'!$L$2:$L$71, 天赋词条列表!$A$2:$A$1504), ROW(天赋词条列表!$A$2:$A$1504)-ROW(天赋词条列表!$A$2)+1), ROW()-2))*R93+
        (BC93=1)*((1+INDEX(天赋词条列表!$E$2:$E$1504, SMALL(IF(COUNTIF('追忆，石板，魂烛'!$L$2:$L$71, 天赋词条列表!$A$2:$A$1504), ROW(天赋词条列表!$A$2:$A$1504)-ROW(天赋词条列表!$A$2)+1), ROW()-2)))^R93-1),
          "")</f>
        <v/>
      </c>
      <c r="AN93" s="3">
        <f>IFERROR(INDEX(词条统合定义列表!$E$2:$E$1000,MATCH(第一天赋板[[#This Row],[天赋词条]],词条统合定义列表!$B$2:$B$1000,0)),0)</f>
        <v>0</v>
      </c>
      <c r="AS93" s="3">
        <f>IFERROR(INDEX(词条统合定义列表!$E$2:$E$1000,MATCH(第二天赋板[[#This Row],[天赋词条]],词条统合定义列表!$B$2:$B$1000,0)),0)</f>
        <v>0</v>
      </c>
      <c r="AX93" s="3">
        <f>IFERROR(INDEX(词条统合定义列表!$E$2:$E$1000,MATCH(第三天赋板[[#This Row],[天赋词条]],词条统合定义列表!$B$2:$B$1000,0)),0)</f>
        <v>0</v>
      </c>
      <c r="BC93" s="3">
        <f>IFERROR(INDEX(词条统合定义列表!$E$2:$E$1000,MATCH(神格石板[[#This Row],[天赋词条]],词条统合定义列表!$B$2:$B$1000,0)),0)</f>
        <v>0</v>
      </c>
    </row>
    <row r="94" spans="1:55">
      <c r="A94" s="1" t="str">
        <f t="array" ref="A94">IFERROR(INDEX(天赋词条列表!$A$2:$A$1504, SMALL(IF(COUNTIF(AL$3:AL$47, 天赋词条列表!$A$2:$A$1504), ROW(天赋词条列表!$A$2:$A$1504)-ROW(天赋词条列表!$A$2)+1), ROW()-2)), "")</f>
        <v/>
      </c>
      <c r="B94" s="1" t="str">
        <f t="shared" si="16"/>
        <v/>
      </c>
      <c r="C94" s="27" t="str">
        <f t="array" ref="C94">IFERROR(INDEX(天赋词条列表!$D$2:$D$1504, SMALL(IF(COUNTIF(AL$3:AL$47, 天赋词条列表!$A$2:$A$1504), ROW(天赋词条列表!$A$2:$A$1504)-ROW(天赋词条列表!$A$2)+1), ROW()-2)), "")</f>
        <v/>
      </c>
      <c r="D94" s="32" t="str">
        <f t="array" ref="D94">IFERROR(
         (AN94=0)*INDEX(天赋词条列表!$E$2:$E$1504, SMALL(IF(COUNTIF(AL$3:AL$47, 天赋词条列表!$A$2:$A$1504), ROW(天赋词条列表!$A$2:$A$1504)-ROW(天赋词条列表!$A$2)+1), ROW()-2))*B94+
         (AN94=1)*((1+INDEX(天赋词条列表!$E$2:$E$1504, SMALL(IF(COUNTIF(AL$3:AL$47, 天赋词条列表!$A$2:$A$1504), ROW(天赋词条列表!$A$2:$A$1504)-ROW(天赋词条列表!$A$2)+1), ROW()-2)))^B94-1),
          "")</f>
        <v/>
      </c>
      <c r="E94" s="27"/>
      <c r="G94" s="1" t="str">
        <f t="array" ref="G94">IFERROR(INDEX(天赋词条列表!$A$2:$A$1504, SMALL(IF(COUNTIF(AQ$3:AQ$47, 天赋词条列表!$A$2:$A$1504), ROW(天赋词条列表!$A$2:$A$1504)-ROW(天赋词条列表!$A$2)+1), ROW()-2)), "")</f>
        <v/>
      </c>
      <c r="H94" s="1" t="str">
        <f t="shared" si="17"/>
        <v/>
      </c>
      <c r="I94" s="27" t="str">
        <f t="array" ref="I94">IFERROR(INDEX(天赋词条列表!$D$2:$D$1504, SMALL(IF(COUNTIF(AQ$3:AQ$47, 天赋词条列表!$A$2:$A$1504), ROW(天赋词条列表!$A$2:$A$1504)-ROW(天赋词条列表!$A$2)+1), ROW()-2)), "")</f>
        <v/>
      </c>
      <c r="J94" s="32" t="str">
        <f t="array" ref="J94">IFERROR(
        (AS94=0)*INDEX(天赋词条列表!$E$2:$E$1504, SMALL(IF(COUNTIF(AQ$3:AQ$47, 天赋词条列表!$A$2:$A$1504), ROW(天赋词条列表!$A$2:$A$1504)-ROW(天赋词条列表!$A$2)+1), ROW()-2))*H94+
        (AS94=1)*((1+INDEX(天赋词条列表!$E$2:$E$1504, SMALL(IF(COUNTIF(AQ$3:AQ$47, 天赋词条列表!$A$2:$A$1504), ROW(天赋词条列表!$A$2:$A$1504)-ROW(天赋词条列表!$A$2)+1), ROW()-2)))^H94-1),
          "")</f>
        <v/>
      </c>
      <c r="L94" s="1" t="str">
        <f t="array" ref="L94">IFERROR(INDEX(天赋词条列表!$A$2:$A$1504, SMALL(IF(COUNTIF(AV$3:AV$47, 天赋词条列表!$A$2:$A$1504), ROW(天赋词条列表!$A$2:$A$1504)-ROW(天赋词条列表!$A$2)+1), ROW()-2)), "")</f>
        <v/>
      </c>
      <c r="M94" s="1" t="str">
        <f t="shared" si="18"/>
        <v/>
      </c>
      <c r="N94" s="27" t="str">
        <f t="array" ref="N94">IFERROR(INDEX(天赋词条列表!$D$2:$D$1504, SMALL(IF(COUNTIF(AV$3:AV$47, 天赋词条列表!$A$2:$A$1504), ROW(天赋词条列表!$A$2:$A$1504)-ROW(天赋词条列表!$A$2)+1), ROW()-2)), "")</f>
        <v/>
      </c>
      <c r="O94" s="223" t="str">
        <f t="array" ref="O94">IFERROR(
         (AX94=0)*INDEX(天赋词条列表!$E$2:$E$1504, SMALL(IF(COUNTIF(AV$3:AV$47, 天赋词条列表!$A$2:$A$1504), ROW(天赋词条列表!$A$2:$A$1504)-ROW(天赋词条列表!$A$2)+1), ROW()-2))*M94+
         (AX94=1)*((1+INDEX(天赋词条列表!$E$2:$E$1504, SMALL(IF(COUNTIF(AV$3:AV$47, 天赋词条列表!$A$2:$A$1504), ROW(天赋词条列表!$A$2:$A$1504)-ROW(天赋词条列表!$A$2)+1), ROW()-2)))^M94-1),
        "")</f>
        <v/>
      </c>
      <c r="Q94" s="221" t="str">
        <f t="array" ref="Q94">IFERROR(INDEX(天赋词条列表!$A$2:$A$1504, SMALL(IF(COUNTIF('追忆，石板，魂烛'!L$2:L$71, 天赋词条列表!$A$2:$A$1504), ROW(天赋词条列表!$A$2:$A$1504)-ROW(天赋词条列表!$A$2)+1), ROW()-2)), "")</f>
        <v/>
      </c>
      <c r="R94" s="27" t="str">
        <f>IF(Q94&lt;&gt;"",COUNTIF('追忆，石板，魂烛'!$L$2:$L$71,Q94),"")</f>
        <v/>
      </c>
      <c r="S94" s="27" t="str">
        <f t="array" ref="S94">IFERROR(INDEX(天赋词条列表!$D$2:$D$1504, SMALL(IF(COUNTIF('追忆，石板，魂烛'!$L$2:$L$71, 天赋词条列表!$A$2:$A$1504), ROW(天赋词条列表!$A$2:$A$1504)-ROW(天赋词条列表!$A$2)+1), ROW()-2)), "")</f>
        <v/>
      </c>
      <c r="T94" s="206" t="str">
        <f t="array" ref="T94">IFERROR(
        (BC94=0)*INDEX(天赋词条列表!$E$2:$E$1504, SMALL(IF(COUNTIF('追忆，石板，魂烛'!$L$2:$L$71, 天赋词条列表!$A$2:$A$1504), ROW(天赋词条列表!$A$2:$A$1504)-ROW(天赋词条列表!$A$2)+1), ROW()-2))*R94+
        (BC94=1)*((1+INDEX(天赋词条列表!$E$2:$E$1504, SMALL(IF(COUNTIF('追忆，石板，魂烛'!$L$2:$L$71, 天赋词条列表!$A$2:$A$1504), ROW(天赋词条列表!$A$2:$A$1504)-ROW(天赋词条列表!$A$2)+1), ROW()-2)))^R94-1),
          "")</f>
        <v/>
      </c>
      <c r="AN94" s="3">
        <f>IFERROR(INDEX(词条统合定义列表!$E$2:$E$1000,MATCH(第一天赋板[[#This Row],[天赋词条]],词条统合定义列表!$B$2:$B$1000,0)),0)</f>
        <v>0</v>
      </c>
      <c r="AS94" s="3">
        <f>IFERROR(INDEX(词条统合定义列表!$E$2:$E$1000,MATCH(第二天赋板[[#This Row],[天赋词条]],词条统合定义列表!$B$2:$B$1000,0)),0)</f>
        <v>0</v>
      </c>
      <c r="AX94" s="3">
        <f>IFERROR(INDEX(词条统合定义列表!$E$2:$E$1000,MATCH(第三天赋板[[#This Row],[天赋词条]],词条统合定义列表!$B$2:$B$1000,0)),0)</f>
        <v>0</v>
      </c>
      <c r="BC94" s="3">
        <f>IFERROR(INDEX(词条统合定义列表!$E$2:$E$1000,MATCH(神格石板[[#This Row],[天赋词条]],词条统合定义列表!$B$2:$B$1000,0)),0)</f>
        <v>0</v>
      </c>
    </row>
    <row r="95" spans="1:55">
      <c r="A95" s="1" t="str">
        <f t="array" ref="A95">IFERROR(INDEX(天赋词条列表!$A$2:$A$1504, SMALL(IF(COUNTIF(AL$3:AL$47, 天赋词条列表!$A$2:$A$1504), ROW(天赋词条列表!$A$2:$A$1504)-ROW(天赋词条列表!$A$2)+1), ROW()-2)), "")</f>
        <v/>
      </c>
      <c r="B95" s="1" t="str">
        <f t="shared" si="16"/>
        <v/>
      </c>
      <c r="C95" s="27" t="str">
        <f t="array" ref="C95">IFERROR(INDEX(天赋词条列表!$D$2:$D$1504, SMALL(IF(COUNTIF(AL$3:AL$47, 天赋词条列表!$A$2:$A$1504), ROW(天赋词条列表!$A$2:$A$1504)-ROW(天赋词条列表!$A$2)+1), ROW()-2)), "")</f>
        <v/>
      </c>
      <c r="D95" s="32" t="str">
        <f t="array" ref="D95">IFERROR(
         (AN95=0)*INDEX(天赋词条列表!$E$2:$E$1504, SMALL(IF(COUNTIF(AL$3:AL$47, 天赋词条列表!$A$2:$A$1504), ROW(天赋词条列表!$A$2:$A$1504)-ROW(天赋词条列表!$A$2)+1), ROW()-2))*B95+
         (AN95=1)*((1+INDEX(天赋词条列表!$E$2:$E$1504, SMALL(IF(COUNTIF(AL$3:AL$47, 天赋词条列表!$A$2:$A$1504), ROW(天赋词条列表!$A$2:$A$1504)-ROW(天赋词条列表!$A$2)+1), ROW()-2)))^B95-1),
          "")</f>
        <v/>
      </c>
      <c r="E95" s="27"/>
      <c r="G95" s="1" t="str">
        <f t="array" ref="G95">IFERROR(INDEX(天赋词条列表!$A$2:$A$1504, SMALL(IF(COUNTIF(AQ$3:AQ$47, 天赋词条列表!$A$2:$A$1504), ROW(天赋词条列表!$A$2:$A$1504)-ROW(天赋词条列表!$A$2)+1), ROW()-2)), "")</f>
        <v/>
      </c>
      <c r="H95" s="1" t="str">
        <f t="shared" si="17"/>
        <v/>
      </c>
      <c r="I95" s="27" t="str">
        <f t="array" ref="I95">IFERROR(INDEX(天赋词条列表!$D$2:$D$1504, SMALL(IF(COUNTIF(AQ$3:AQ$47, 天赋词条列表!$A$2:$A$1504), ROW(天赋词条列表!$A$2:$A$1504)-ROW(天赋词条列表!$A$2)+1), ROW()-2)), "")</f>
        <v/>
      </c>
      <c r="J95" s="32" t="str">
        <f t="array" ref="J95">IFERROR(
        (AS95=0)*INDEX(天赋词条列表!$E$2:$E$1504, SMALL(IF(COUNTIF(AQ$3:AQ$47, 天赋词条列表!$A$2:$A$1504), ROW(天赋词条列表!$A$2:$A$1504)-ROW(天赋词条列表!$A$2)+1), ROW()-2))*H95+
        (AS95=1)*((1+INDEX(天赋词条列表!$E$2:$E$1504, SMALL(IF(COUNTIF(AQ$3:AQ$47, 天赋词条列表!$A$2:$A$1504), ROW(天赋词条列表!$A$2:$A$1504)-ROW(天赋词条列表!$A$2)+1), ROW()-2)))^H95-1),
          "")</f>
        <v/>
      </c>
      <c r="L95" s="1" t="str">
        <f t="array" ref="L95">IFERROR(INDEX(天赋词条列表!$A$2:$A$1504, SMALL(IF(COUNTIF(AV$3:AV$47, 天赋词条列表!$A$2:$A$1504), ROW(天赋词条列表!$A$2:$A$1504)-ROW(天赋词条列表!$A$2)+1), ROW()-2)), "")</f>
        <v/>
      </c>
      <c r="M95" s="1" t="str">
        <f t="shared" si="18"/>
        <v/>
      </c>
      <c r="N95" s="27" t="str">
        <f t="array" ref="N95">IFERROR(INDEX(天赋词条列表!$D$2:$D$1504, SMALL(IF(COUNTIF(AV$3:AV$47, 天赋词条列表!$A$2:$A$1504), ROW(天赋词条列表!$A$2:$A$1504)-ROW(天赋词条列表!$A$2)+1), ROW()-2)), "")</f>
        <v/>
      </c>
      <c r="O95" s="223" t="str">
        <f t="array" ref="O95">IFERROR(
         (AX95=0)*INDEX(天赋词条列表!$E$2:$E$1504, SMALL(IF(COUNTIF(AV$3:AV$47, 天赋词条列表!$A$2:$A$1504), ROW(天赋词条列表!$A$2:$A$1504)-ROW(天赋词条列表!$A$2)+1), ROW()-2))*M95+
         (AX95=1)*((1+INDEX(天赋词条列表!$E$2:$E$1504, SMALL(IF(COUNTIF(AV$3:AV$47, 天赋词条列表!$A$2:$A$1504), ROW(天赋词条列表!$A$2:$A$1504)-ROW(天赋词条列表!$A$2)+1), ROW()-2)))^M95-1),
        "")</f>
        <v/>
      </c>
      <c r="Q95" s="221" t="str">
        <f t="array" ref="Q95">IFERROR(INDEX(天赋词条列表!$A$2:$A$1504, SMALL(IF(COUNTIF('追忆，石板，魂烛'!L$2:L$71, 天赋词条列表!$A$2:$A$1504), ROW(天赋词条列表!$A$2:$A$1504)-ROW(天赋词条列表!$A$2)+1), ROW()-2)), "")</f>
        <v/>
      </c>
      <c r="R95" s="27" t="str">
        <f>IF(Q95&lt;&gt;"",COUNTIF('追忆，石板，魂烛'!$L$2:$L$71,Q95),"")</f>
        <v/>
      </c>
      <c r="S95" s="27" t="str">
        <f t="array" ref="S95">IFERROR(INDEX(天赋词条列表!$D$2:$D$1504, SMALL(IF(COUNTIF('追忆，石板，魂烛'!$L$2:$L$71, 天赋词条列表!$A$2:$A$1504), ROW(天赋词条列表!$A$2:$A$1504)-ROW(天赋词条列表!$A$2)+1), ROW()-2)), "")</f>
        <v/>
      </c>
      <c r="T95" s="206" t="str">
        <f t="array" ref="T95">IFERROR(
        (BC95=0)*INDEX(天赋词条列表!$E$2:$E$1504, SMALL(IF(COUNTIF('追忆，石板，魂烛'!$L$2:$L$71, 天赋词条列表!$A$2:$A$1504), ROW(天赋词条列表!$A$2:$A$1504)-ROW(天赋词条列表!$A$2)+1), ROW()-2))*R95+
        (BC95=1)*((1+INDEX(天赋词条列表!$E$2:$E$1504, SMALL(IF(COUNTIF('追忆，石板，魂烛'!$L$2:$L$71, 天赋词条列表!$A$2:$A$1504), ROW(天赋词条列表!$A$2:$A$1504)-ROW(天赋词条列表!$A$2)+1), ROW()-2)))^R95-1),
          "")</f>
        <v/>
      </c>
      <c r="AN95" s="3">
        <f>IFERROR(INDEX(词条统合定义列表!$E$2:$E$1000,MATCH(第一天赋板[[#This Row],[天赋词条]],词条统合定义列表!$B$2:$B$1000,0)),0)</f>
        <v>0</v>
      </c>
      <c r="AS95" s="3">
        <f>IFERROR(INDEX(词条统合定义列表!$E$2:$E$1000,MATCH(第二天赋板[[#This Row],[天赋词条]],词条统合定义列表!$B$2:$B$1000,0)),0)</f>
        <v>0</v>
      </c>
      <c r="AX95" s="3">
        <f>IFERROR(INDEX(词条统合定义列表!$E$2:$E$1000,MATCH(第三天赋板[[#This Row],[天赋词条]],词条统合定义列表!$B$2:$B$1000,0)),0)</f>
        <v>0</v>
      </c>
      <c r="BC95" s="3">
        <f>IFERROR(INDEX(词条统合定义列表!$E$2:$E$1000,MATCH(神格石板[[#This Row],[天赋词条]],词条统合定义列表!$B$2:$B$1000,0)),0)</f>
        <v>0</v>
      </c>
    </row>
    <row r="96" spans="1:55">
      <c r="A96" s="1" t="str">
        <f t="array" ref="A96">IFERROR(INDEX(天赋词条列表!$A$2:$A$1504, SMALL(IF(COUNTIF(AL$3:AL$47, 天赋词条列表!$A$2:$A$1504), ROW(天赋词条列表!$A$2:$A$1504)-ROW(天赋词条列表!$A$2)+1), ROW()-2)), "")</f>
        <v/>
      </c>
      <c r="B96" s="1" t="str">
        <f t="shared" si="16"/>
        <v/>
      </c>
      <c r="C96" s="27" t="str">
        <f t="array" ref="C96">IFERROR(INDEX(天赋词条列表!$D$2:$D$1504, SMALL(IF(COUNTIF(AL$3:AL$47, 天赋词条列表!$A$2:$A$1504), ROW(天赋词条列表!$A$2:$A$1504)-ROW(天赋词条列表!$A$2)+1), ROW()-2)), "")</f>
        <v/>
      </c>
      <c r="D96" s="32" t="str">
        <f t="array" ref="D96">IFERROR(
         (AN96=0)*INDEX(天赋词条列表!$E$2:$E$1504, SMALL(IF(COUNTIF(AL$3:AL$47, 天赋词条列表!$A$2:$A$1504), ROW(天赋词条列表!$A$2:$A$1504)-ROW(天赋词条列表!$A$2)+1), ROW()-2))*B96+
         (AN96=1)*((1+INDEX(天赋词条列表!$E$2:$E$1504, SMALL(IF(COUNTIF(AL$3:AL$47, 天赋词条列表!$A$2:$A$1504), ROW(天赋词条列表!$A$2:$A$1504)-ROW(天赋词条列表!$A$2)+1), ROW()-2)))^B96-1),
          "")</f>
        <v/>
      </c>
      <c r="E96" s="27"/>
      <c r="G96" s="1" t="str">
        <f t="array" ref="G96">IFERROR(INDEX(天赋词条列表!$A$2:$A$1504, SMALL(IF(COUNTIF(AQ$3:AQ$47, 天赋词条列表!$A$2:$A$1504), ROW(天赋词条列表!$A$2:$A$1504)-ROW(天赋词条列表!$A$2)+1), ROW()-2)), "")</f>
        <v/>
      </c>
      <c r="H96" s="1" t="str">
        <f t="shared" si="17"/>
        <v/>
      </c>
      <c r="I96" s="27" t="str">
        <f t="array" ref="I96">IFERROR(INDEX(天赋词条列表!$D$2:$D$1504, SMALL(IF(COUNTIF(AQ$3:AQ$47, 天赋词条列表!$A$2:$A$1504), ROW(天赋词条列表!$A$2:$A$1504)-ROW(天赋词条列表!$A$2)+1), ROW()-2)), "")</f>
        <v/>
      </c>
      <c r="J96" s="32" t="str">
        <f t="array" ref="J96">IFERROR(
        (AS96=0)*INDEX(天赋词条列表!$E$2:$E$1504, SMALL(IF(COUNTIF(AQ$3:AQ$47, 天赋词条列表!$A$2:$A$1504), ROW(天赋词条列表!$A$2:$A$1504)-ROW(天赋词条列表!$A$2)+1), ROW()-2))*H96+
        (AS96=1)*((1+INDEX(天赋词条列表!$E$2:$E$1504, SMALL(IF(COUNTIF(AQ$3:AQ$47, 天赋词条列表!$A$2:$A$1504), ROW(天赋词条列表!$A$2:$A$1504)-ROW(天赋词条列表!$A$2)+1), ROW()-2)))^H96-1),
          "")</f>
        <v/>
      </c>
      <c r="L96" s="1" t="str">
        <f t="array" ref="L96">IFERROR(INDEX(天赋词条列表!$A$2:$A$1504, SMALL(IF(COUNTIF(AV$3:AV$47, 天赋词条列表!$A$2:$A$1504), ROW(天赋词条列表!$A$2:$A$1504)-ROW(天赋词条列表!$A$2)+1), ROW()-2)), "")</f>
        <v/>
      </c>
      <c r="M96" s="1" t="str">
        <f t="shared" si="18"/>
        <v/>
      </c>
      <c r="N96" s="27" t="str">
        <f t="array" ref="N96">IFERROR(INDEX(天赋词条列表!$D$2:$D$1504, SMALL(IF(COUNTIF(AV$3:AV$47, 天赋词条列表!$A$2:$A$1504), ROW(天赋词条列表!$A$2:$A$1504)-ROW(天赋词条列表!$A$2)+1), ROW()-2)), "")</f>
        <v/>
      </c>
      <c r="O96" s="223" t="str">
        <f t="array" ref="O96">IFERROR(
         (AX96=0)*INDEX(天赋词条列表!$E$2:$E$1504, SMALL(IF(COUNTIF(AV$3:AV$47, 天赋词条列表!$A$2:$A$1504), ROW(天赋词条列表!$A$2:$A$1504)-ROW(天赋词条列表!$A$2)+1), ROW()-2))*M96+
         (AX96=1)*((1+INDEX(天赋词条列表!$E$2:$E$1504, SMALL(IF(COUNTIF(AV$3:AV$47, 天赋词条列表!$A$2:$A$1504), ROW(天赋词条列表!$A$2:$A$1504)-ROW(天赋词条列表!$A$2)+1), ROW()-2)))^M96-1),
        "")</f>
        <v/>
      </c>
      <c r="Q96" s="221" t="str">
        <f t="array" ref="Q96">IFERROR(INDEX(天赋词条列表!$A$2:$A$1504, SMALL(IF(COUNTIF('追忆，石板，魂烛'!L$2:L$71, 天赋词条列表!$A$2:$A$1504), ROW(天赋词条列表!$A$2:$A$1504)-ROW(天赋词条列表!$A$2)+1), ROW()-2)), "")</f>
        <v/>
      </c>
      <c r="R96" s="27" t="str">
        <f>IF(Q96&lt;&gt;"",COUNTIF('追忆，石板，魂烛'!$L$2:$L$71,Q96),"")</f>
        <v/>
      </c>
      <c r="S96" s="27" t="str">
        <f t="array" ref="S96">IFERROR(INDEX(天赋词条列表!$D$2:$D$1504, SMALL(IF(COUNTIF('追忆，石板，魂烛'!$L$2:$L$71, 天赋词条列表!$A$2:$A$1504), ROW(天赋词条列表!$A$2:$A$1504)-ROW(天赋词条列表!$A$2)+1), ROW()-2)), "")</f>
        <v/>
      </c>
      <c r="T96" s="206" t="str">
        <f t="array" ref="T96">IFERROR(
        (BC96=0)*INDEX(天赋词条列表!$E$2:$E$1504, SMALL(IF(COUNTIF('追忆，石板，魂烛'!$L$2:$L$71, 天赋词条列表!$A$2:$A$1504), ROW(天赋词条列表!$A$2:$A$1504)-ROW(天赋词条列表!$A$2)+1), ROW()-2))*R96+
        (BC96=1)*((1+INDEX(天赋词条列表!$E$2:$E$1504, SMALL(IF(COUNTIF('追忆，石板，魂烛'!$L$2:$L$71, 天赋词条列表!$A$2:$A$1504), ROW(天赋词条列表!$A$2:$A$1504)-ROW(天赋词条列表!$A$2)+1), ROW()-2)))^R96-1),
          "")</f>
        <v/>
      </c>
      <c r="AN96" s="3">
        <f>IFERROR(INDEX(词条统合定义列表!$E$2:$E$1000,MATCH(第一天赋板[[#This Row],[天赋词条]],词条统合定义列表!$B$2:$B$1000,0)),0)</f>
        <v>0</v>
      </c>
      <c r="AS96" s="3">
        <f>IFERROR(INDEX(词条统合定义列表!$E$2:$E$1000,MATCH(第二天赋板[[#This Row],[天赋词条]],词条统合定义列表!$B$2:$B$1000,0)),0)</f>
        <v>0</v>
      </c>
      <c r="AX96" s="3">
        <f>IFERROR(INDEX(词条统合定义列表!$E$2:$E$1000,MATCH(第三天赋板[[#This Row],[天赋词条]],词条统合定义列表!$B$2:$B$1000,0)),0)</f>
        <v>0</v>
      </c>
      <c r="BC96" s="3">
        <f>IFERROR(INDEX(词条统合定义列表!$E$2:$E$1000,MATCH(神格石板[[#This Row],[天赋词条]],词条统合定义列表!$B$2:$B$1000,0)),0)</f>
        <v>0</v>
      </c>
    </row>
    <row r="97" spans="1:55">
      <c r="A97" s="1" t="str">
        <f t="array" ref="A97">IFERROR(INDEX(天赋词条列表!$A$2:$A$1504, SMALL(IF(COUNTIF(AL$3:AL$47, 天赋词条列表!$A$2:$A$1504), ROW(天赋词条列表!$A$2:$A$1504)-ROW(天赋词条列表!$A$2)+1), ROW()-2)), "")</f>
        <v/>
      </c>
      <c r="B97" s="1" t="str">
        <f t="shared" si="16"/>
        <v/>
      </c>
      <c r="C97" s="27" t="str">
        <f t="array" ref="C97">IFERROR(INDEX(天赋词条列表!$D$2:$D$1504, SMALL(IF(COUNTIF(AL$3:AL$47, 天赋词条列表!$A$2:$A$1504), ROW(天赋词条列表!$A$2:$A$1504)-ROW(天赋词条列表!$A$2)+1), ROW()-2)), "")</f>
        <v/>
      </c>
      <c r="D97" s="32" t="str">
        <f t="array" ref="D97">IFERROR(
         (AN97=0)*INDEX(天赋词条列表!$E$2:$E$1504, SMALL(IF(COUNTIF(AL$3:AL$47, 天赋词条列表!$A$2:$A$1504), ROW(天赋词条列表!$A$2:$A$1504)-ROW(天赋词条列表!$A$2)+1), ROW()-2))*B97+
         (AN97=1)*((1+INDEX(天赋词条列表!$E$2:$E$1504, SMALL(IF(COUNTIF(AL$3:AL$47, 天赋词条列表!$A$2:$A$1504), ROW(天赋词条列表!$A$2:$A$1504)-ROW(天赋词条列表!$A$2)+1), ROW()-2)))^B97-1),
          "")</f>
        <v/>
      </c>
      <c r="E97" s="27"/>
      <c r="G97" s="1" t="str">
        <f t="array" ref="G97">IFERROR(INDEX(天赋词条列表!$A$2:$A$1504, SMALL(IF(COUNTIF(AQ$3:AQ$47, 天赋词条列表!$A$2:$A$1504), ROW(天赋词条列表!$A$2:$A$1504)-ROW(天赋词条列表!$A$2)+1), ROW()-2)), "")</f>
        <v/>
      </c>
      <c r="H97" s="1" t="str">
        <f t="shared" si="17"/>
        <v/>
      </c>
      <c r="I97" s="27" t="str">
        <f t="array" ref="I97">IFERROR(INDEX(天赋词条列表!$D$2:$D$1504, SMALL(IF(COUNTIF(AQ$3:AQ$47, 天赋词条列表!$A$2:$A$1504), ROW(天赋词条列表!$A$2:$A$1504)-ROW(天赋词条列表!$A$2)+1), ROW()-2)), "")</f>
        <v/>
      </c>
      <c r="J97" s="32" t="str">
        <f t="array" ref="J97">IFERROR(
        (AS97=0)*INDEX(天赋词条列表!$E$2:$E$1504, SMALL(IF(COUNTIF(AQ$3:AQ$47, 天赋词条列表!$A$2:$A$1504), ROW(天赋词条列表!$A$2:$A$1504)-ROW(天赋词条列表!$A$2)+1), ROW()-2))*H97+
        (AS97=1)*((1+INDEX(天赋词条列表!$E$2:$E$1504, SMALL(IF(COUNTIF(AQ$3:AQ$47, 天赋词条列表!$A$2:$A$1504), ROW(天赋词条列表!$A$2:$A$1504)-ROW(天赋词条列表!$A$2)+1), ROW()-2)))^H97-1),
          "")</f>
        <v/>
      </c>
      <c r="L97" s="1" t="str">
        <f t="array" ref="L97">IFERROR(INDEX(天赋词条列表!$A$2:$A$1504, SMALL(IF(COUNTIF(AV$3:AV$47, 天赋词条列表!$A$2:$A$1504), ROW(天赋词条列表!$A$2:$A$1504)-ROW(天赋词条列表!$A$2)+1), ROW()-2)), "")</f>
        <v/>
      </c>
      <c r="M97" s="1" t="str">
        <f t="shared" si="18"/>
        <v/>
      </c>
      <c r="N97" s="27" t="str">
        <f t="array" ref="N97">IFERROR(INDEX(天赋词条列表!$D$2:$D$1504, SMALL(IF(COUNTIF(AV$3:AV$47, 天赋词条列表!$A$2:$A$1504), ROW(天赋词条列表!$A$2:$A$1504)-ROW(天赋词条列表!$A$2)+1), ROW()-2)), "")</f>
        <v/>
      </c>
      <c r="O97" s="223" t="str">
        <f t="array" ref="O97">IFERROR(
         (AX97=0)*INDEX(天赋词条列表!$E$2:$E$1504, SMALL(IF(COUNTIF(AV$3:AV$47, 天赋词条列表!$A$2:$A$1504), ROW(天赋词条列表!$A$2:$A$1504)-ROW(天赋词条列表!$A$2)+1), ROW()-2))*M97+
         (AX97=1)*((1+INDEX(天赋词条列表!$E$2:$E$1504, SMALL(IF(COUNTIF(AV$3:AV$47, 天赋词条列表!$A$2:$A$1504), ROW(天赋词条列表!$A$2:$A$1504)-ROW(天赋词条列表!$A$2)+1), ROW()-2)))^M97-1),
        "")</f>
        <v/>
      </c>
      <c r="Q97" s="221" t="str">
        <f t="array" ref="Q97">IFERROR(INDEX(天赋词条列表!$A$2:$A$1504, SMALL(IF(COUNTIF('追忆，石板，魂烛'!L$2:L$71, 天赋词条列表!$A$2:$A$1504), ROW(天赋词条列表!$A$2:$A$1504)-ROW(天赋词条列表!$A$2)+1), ROW()-2)), "")</f>
        <v/>
      </c>
      <c r="R97" s="27" t="str">
        <f>IF(Q97&lt;&gt;"",COUNTIF('追忆，石板，魂烛'!$L$2:$L$71,Q97),"")</f>
        <v/>
      </c>
      <c r="S97" s="27" t="str">
        <f t="array" ref="S97">IFERROR(INDEX(天赋词条列表!$D$2:$D$1504, SMALL(IF(COUNTIF('追忆，石板，魂烛'!$L$2:$L$71, 天赋词条列表!$A$2:$A$1504), ROW(天赋词条列表!$A$2:$A$1504)-ROW(天赋词条列表!$A$2)+1), ROW()-2)), "")</f>
        <v/>
      </c>
      <c r="T97" s="206" t="str">
        <f t="array" ref="T97">IFERROR(
        (BC97=0)*INDEX(天赋词条列表!$E$2:$E$1504, SMALL(IF(COUNTIF('追忆，石板，魂烛'!$L$2:$L$71, 天赋词条列表!$A$2:$A$1504), ROW(天赋词条列表!$A$2:$A$1504)-ROW(天赋词条列表!$A$2)+1), ROW()-2))*R97+
        (BC97=1)*((1+INDEX(天赋词条列表!$E$2:$E$1504, SMALL(IF(COUNTIF('追忆，石板，魂烛'!$L$2:$L$71, 天赋词条列表!$A$2:$A$1504), ROW(天赋词条列表!$A$2:$A$1504)-ROW(天赋词条列表!$A$2)+1), ROW()-2)))^R97-1),
          "")</f>
        <v/>
      </c>
      <c r="AN97" s="3">
        <f>IFERROR(INDEX(词条统合定义列表!$E$2:$E$1000,MATCH(第一天赋板[[#This Row],[天赋词条]],词条统合定义列表!$B$2:$B$1000,0)),0)</f>
        <v>0</v>
      </c>
      <c r="AS97" s="3">
        <f>IFERROR(INDEX(词条统合定义列表!$E$2:$E$1000,MATCH(第二天赋板[[#This Row],[天赋词条]],词条统合定义列表!$B$2:$B$1000,0)),0)</f>
        <v>0</v>
      </c>
      <c r="AX97" s="3">
        <f>IFERROR(INDEX(词条统合定义列表!$E$2:$E$1000,MATCH(第三天赋板[[#This Row],[天赋词条]],词条统合定义列表!$B$2:$B$1000,0)),0)</f>
        <v>0</v>
      </c>
      <c r="BC97" s="3">
        <f>IFERROR(INDEX(词条统合定义列表!$E$2:$E$1000,MATCH(神格石板[[#This Row],[天赋词条]],词条统合定义列表!$B$2:$B$1000,0)),0)</f>
        <v>0</v>
      </c>
    </row>
    <row r="98" spans="1:55">
      <c r="A98" s="1" t="str">
        <f t="array" ref="A98">IFERROR(INDEX(天赋词条列表!$A$2:$A$1504, SMALL(IF(COUNTIF(AL$3:AL$47, 天赋词条列表!$A$2:$A$1504), ROW(天赋词条列表!$A$2:$A$1504)-ROW(天赋词条列表!$A$2)+1), ROW()-2)), "")</f>
        <v/>
      </c>
      <c r="B98" s="1" t="str">
        <f t="shared" si="16"/>
        <v/>
      </c>
      <c r="C98" s="27" t="str">
        <f t="array" ref="C98">IFERROR(INDEX(天赋词条列表!$D$2:$D$1504, SMALL(IF(COUNTIF(AL$3:AL$47, 天赋词条列表!$A$2:$A$1504), ROW(天赋词条列表!$A$2:$A$1504)-ROW(天赋词条列表!$A$2)+1), ROW()-2)), "")</f>
        <v/>
      </c>
      <c r="D98" s="32" t="str">
        <f t="array" ref="D98">IFERROR(
         (AN98=0)*INDEX(天赋词条列表!$E$2:$E$1504, SMALL(IF(COUNTIF(AL$3:AL$47, 天赋词条列表!$A$2:$A$1504), ROW(天赋词条列表!$A$2:$A$1504)-ROW(天赋词条列表!$A$2)+1), ROW()-2))*B98+
         (AN98=1)*((1+INDEX(天赋词条列表!$E$2:$E$1504, SMALL(IF(COUNTIF(AL$3:AL$47, 天赋词条列表!$A$2:$A$1504), ROW(天赋词条列表!$A$2:$A$1504)-ROW(天赋词条列表!$A$2)+1), ROW()-2)))^B98-1),
          "")</f>
        <v/>
      </c>
      <c r="E98" s="27"/>
      <c r="G98" s="1" t="str">
        <f t="array" ref="G98">IFERROR(INDEX(天赋词条列表!$A$2:$A$1504, SMALL(IF(COUNTIF(AQ$3:AQ$47, 天赋词条列表!$A$2:$A$1504), ROW(天赋词条列表!$A$2:$A$1504)-ROW(天赋词条列表!$A$2)+1), ROW()-2)), "")</f>
        <v/>
      </c>
      <c r="H98" s="1" t="str">
        <f t="shared" si="17"/>
        <v/>
      </c>
      <c r="I98" s="27" t="str">
        <f t="array" ref="I98">IFERROR(INDEX(天赋词条列表!$D$2:$D$1504, SMALL(IF(COUNTIF(AQ$3:AQ$47, 天赋词条列表!$A$2:$A$1504), ROW(天赋词条列表!$A$2:$A$1504)-ROW(天赋词条列表!$A$2)+1), ROW()-2)), "")</f>
        <v/>
      </c>
      <c r="J98" s="32" t="str">
        <f t="array" ref="J98">IFERROR(
        (AS98=0)*INDEX(天赋词条列表!$E$2:$E$1504, SMALL(IF(COUNTIF(AQ$3:AQ$47, 天赋词条列表!$A$2:$A$1504), ROW(天赋词条列表!$A$2:$A$1504)-ROW(天赋词条列表!$A$2)+1), ROW()-2))*H98+
        (AS98=1)*((1+INDEX(天赋词条列表!$E$2:$E$1504, SMALL(IF(COUNTIF(AQ$3:AQ$47, 天赋词条列表!$A$2:$A$1504), ROW(天赋词条列表!$A$2:$A$1504)-ROW(天赋词条列表!$A$2)+1), ROW()-2)))^H98-1),
          "")</f>
        <v/>
      </c>
      <c r="L98" s="1" t="str">
        <f t="array" ref="L98">IFERROR(INDEX(天赋词条列表!$A$2:$A$1504, SMALL(IF(COUNTIF(AV$3:AV$47, 天赋词条列表!$A$2:$A$1504), ROW(天赋词条列表!$A$2:$A$1504)-ROW(天赋词条列表!$A$2)+1), ROW()-2)), "")</f>
        <v/>
      </c>
      <c r="M98" s="1" t="str">
        <f t="shared" si="18"/>
        <v/>
      </c>
      <c r="N98" s="27" t="str">
        <f t="array" ref="N98">IFERROR(INDEX(天赋词条列表!$D$2:$D$1504, SMALL(IF(COUNTIF(AV$3:AV$47, 天赋词条列表!$A$2:$A$1504), ROW(天赋词条列表!$A$2:$A$1504)-ROW(天赋词条列表!$A$2)+1), ROW()-2)), "")</f>
        <v/>
      </c>
      <c r="O98" s="223" t="str">
        <f t="array" ref="O98">IFERROR(
         (AX98=0)*INDEX(天赋词条列表!$E$2:$E$1504, SMALL(IF(COUNTIF(AV$3:AV$47, 天赋词条列表!$A$2:$A$1504), ROW(天赋词条列表!$A$2:$A$1504)-ROW(天赋词条列表!$A$2)+1), ROW()-2))*M98+
         (AX98=1)*((1+INDEX(天赋词条列表!$E$2:$E$1504, SMALL(IF(COUNTIF(AV$3:AV$47, 天赋词条列表!$A$2:$A$1504), ROW(天赋词条列表!$A$2:$A$1504)-ROW(天赋词条列表!$A$2)+1), ROW()-2)))^M98-1),
        "")</f>
        <v/>
      </c>
      <c r="Q98" s="221" t="str">
        <f t="array" ref="Q98">IFERROR(INDEX(天赋词条列表!$A$2:$A$1504, SMALL(IF(COUNTIF('追忆，石板，魂烛'!L$2:L$71, 天赋词条列表!$A$2:$A$1504), ROW(天赋词条列表!$A$2:$A$1504)-ROW(天赋词条列表!$A$2)+1), ROW()-2)), "")</f>
        <v/>
      </c>
      <c r="R98" s="27" t="str">
        <f>IF(Q98&lt;&gt;"",COUNTIF('追忆，石板，魂烛'!$L$2:$L$71,Q98),"")</f>
        <v/>
      </c>
      <c r="S98" s="27" t="str">
        <f t="array" ref="S98">IFERROR(INDEX(天赋词条列表!$D$2:$D$1504, SMALL(IF(COUNTIF('追忆，石板，魂烛'!$L$2:$L$71, 天赋词条列表!$A$2:$A$1504), ROW(天赋词条列表!$A$2:$A$1504)-ROW(天赋词条列表!$A$2)+1), ROW()-2)), "")</f>
        <v/>
      </c>
      <c r="T98" s="206" t="str">
        <f t="array" ref="T98">IFERROR(
        (BC98=0)*INDEX(天赋词条列表!$E$2:$E$1504, SMALL(IF(COUNTIF('追忆，石板，魂烛'!$L$2:$L$71, 天赋词条列表!$A$2:$A$1504), ROW(天赋词条列表!$A$2:$A$1504)-ROW(天赋词条列表!$A$2)+1), ROW()-2))*R98+
        (BC98=1)*((1+INDEX(天赋词条列表!$E$2:$E$1504, SMALL(IF(COUNTIF('追忆，石板，魂烛'!$L$2:$L$71, 天赋词条列表!$A$2:$A$1504), ROW(天赋词条列表!$A$2:$A$1504)-ROW(天赋词条列表!$A$2)+1), ROW()-2)))^R98-1),
          "")</f>
        <v/>
      </c>
      <c r="AN98" s="3">
        <f>IFERROR(INDEX(词条统合定义列表!$E$2:$E$1000,MATCH(第一天赋板[[#This Row],[天赋词条]],词条统合定义列表!$B$2:$B$1000,0)),0)</f>
        <v>0</v>
      </c>
      <c r="AS98" s="3">
        <f>IFERROR(INDEX(词条统合定义列表!$E$2:$E$1000,MATCH(第二天赋板[[#This Row],[天赋词条]],词条统合定义列表!$B$2:$B$1000,0)),0)</f>
        <v>0</v>
      </c>
      <c r="AX98" s="3">
        <f>IFERROR(INDEX(词条统合定义列表!$E$2:$E$1000,MATCH(第三天赋板[[#This Row],[天赋词条]],词条统合定义列表!$B$2:$B$1000,0)),0)</f>
        <v>0</v>
      </c>
      <c r="BC98" s="3">
        <f>IFERROR(INDEX(词条统合定义列表!$E$2:$E$1000,MATCH(神格石板[[#This Row],[天赋词条]],词条统合定义列表!$B$2:$B$1000,0)),0)</f>
        <v>0</v>
      </c>
    </row>
    <row r="99" spans="1:55">
      <c r="A99" s="1" t="str">
        <f t="array" ref="A99">IFERROR(INDEX(天赋词条列表!$A$2:$A$1504, SMALL(IF(COUNTIF(AL$3:AL$47, 天赋词条列表!$A$2:$A$1504), ROW(天赋词条列表!$A$2:$A$1504)-ROW(天赋词条列表!$A$2)+1), ROW()-2)), "")</f>
        <v/>
      </c>
      <c r="B99" s="1" t="str">
        <f t="shared" ref="B99:B100" si="19">IFERROR(VLOOKUP(A99,AL:AM,2,FALSE),"")</f>
        <v/>
      </c>
      <c r="C99" s="27" t="str">
        <f t="array" ref="C99">IFERROR(INDEX(天赋词条列表!$D$2:$D$1504, SMALL(IF(COUNTIF(AL$3:AL$47, 天赋词条列表!$A$2:$A$1504), ROW(天赋词条列表!$A$2:$A$1504)-ROW(天赋词条列表!$A$2)+1), ROW()-2)), "")</f>
        <v/>
      </c>
      <c r="D99" s="32" t="str">
        <f t="array" ref="D99">IFERROR(
         (AN99=0)*INDEX(天赋词条列表!$E$2:$E$1504, SMALL(IF(COUNTIF(AL$3:AL$47, 天赋词条列表!$A$2:$A$1504), ROW(天赋词条列表!$A$2:$A$1504)-ROW(天赋词条列表!$A$2)+1), ROW()-2))*B99+
         (AN99=1)*((1+INDEX(天赋词条列表!$E$2:$E$1504, SMALL(IF(COUNTIF(AL$3:AL$47, 天赋词条列表!$A$2:$A$1504), ROW(天赋词条列表!$A$2:$A$1504)-ROW(天赋词条列表!$A$2)+1), ROW()-2)))^B99-1),
          "")</f>
        <v/>
      </c>
      <c r="E99" s="27"/>
      <c r="G99" s="1" t="str">
        <f t="array" ref="G99">IFERROR(INDEX(天赋词条列表!$A$2:$A$1504, SMALL(IF(COUNTIF(AQ$3:AQ$47, 天赋词条列表!$A$2:$A$1504), ROW(天赋词条列表!$A$2:$A$1504)-ROW(天赋词条列表!$A$2)+1), ROW()-2)), "")</f>
        <v/>
      </c>
      <c r="H99" s="1" t="str">
        <f t="shared" si="17"/>
        <v/>
      </c>
      <c r="I99" s="27" t="str">
        <f t="array" ref="I99">IFERROR(INDEX(天赋词条列表!$D$2:$D$1504, SMALL(IF(COUNTIF(AQ$3:AQ$47, 天赋词条列表!$A$2:$A$1504), ROW(天赋词条列表!$A$2:$A$1504)-ROW(天赋词条列表!$A$2)+1), ROW()-2)), "")</f>
        <v/>
      </c>
      <c r="J99" s="32" t="str">
        <f t="array" ref="J99">IFERROR(
        (AS99=0)*INDEX(天赋词条列表!$E$2:$E$1504, SMALL(IF(COUNTIF(AQ$3:AQ$47, 天赋词条列表!$A$2:$A$1504), ROW(天赋词条列表!$A$2:$A$1504)-ROW(天赋词条列表!$A$2)+1), ROW()-2))*H99+
        (AS99=1)*((1+INDEX(天赋词条列表!$E$2:$E$1504, SMALL(IF(COUNTIF(AQ$3:AQ$47, 天赋词条列表!$A$2:$A$1504), ROW(天赋词条列表!$A$2:$A$1504)-ROW(天赋词条列表!$A$2)+1), ROW()-2)))^H99-1),
          "")</f>
        <v/>
      </c>
      <c r="L99" s="1" t="str">
        <f t="array" ref="L99">IFERROR(INDEX(天赋词条列表!$A$2:$A$1504, SMALL(IF(COUNTIF(AV$3:AV$47, 天赋词条列表!$A$2:$A$1504), ROW(天赋词条列表!$A$2:$A$1504)-ROW(天赋词条列表!$A$2)+1), ROW()-2)), "")</f>
        <v/>
      </c>
      <c r="M99" s="1" t="str">
        <f t="shared" si="18"/>
        <v/>
      </c>
      <c r="N99" s="27" t="str">
        <f t="array" ref="N99">IFERROR(INDEX(天赋词条列表!$D$2:$D$1504, SMALL(IF(COUNTIF(AV$3:AV$47, 天赋词条列表!$A$2:$A$1504), ROW(天赋词条列表!$A$2:$A$1504)-ROW(天赋词条列表!$A$2)+1), ROW()-2)), "")</f>
        <v/>
      </c>
      <c r="O99" s="223" t="str">
        <f t="array" ref="O99">IFERROR(
         (AX99=0)*INDEX(天赋词条列表!$E$2:$E$1504, SMALL(IF(COUNTIF(AV$3:AV$47, 天赋词条列表!$A$2:$A$1504), ROW(天赋词条列表!$A$2:$A$1504)-ROW(天赋词条列表!$A$2)+1), ROW()-2))*M99+
         (AX99=1)*((1+INDEX(天赋词条列表!$E$2:$E$1504, SMALL(IF(COUNTIF(AV$3:AV$47, 天赋词条列表!$A$2:$A$1504), ROW(天赋词条列表!$A$2:$A$1504)-ROW(天赋词条列表!$A$2)+1), ROW()-2)))^M99-1),
        "")</f>
        <v/>
      </c>
      <c r="Q99" s="221" t="str">
        <f t="array" ref="Q99">IFERROR(INDEX(天赋词条列表!$A$2:$A$1504, SMALL(IF(COUNTIF('追忆，石板，魂烛'!L$2:L$71, 天赋词条列表!$A$2:$A$1504), ROW(天赋词条列表!$A$2:$A$1504)-ROW(天赋词条列表!$A$2)+1), ROW()-2)), "")</f>
        <v/>
      </c>
      <c r="R99" s="27" t="str">
        <f>IF(Q99&lt;&gt;"",COUNTIF('追忆，石板，魂烛'!$L$2:$L$71,Q99),"")</f>
        <v/>
      </c>
      <c r="S99" s="27" t="str">
        <f t="array" ref="S99">IFERROR(INDEX(天赋词条列表!$D$2:$D$1504, SMALL(IF(COUNTIF('追忆，石板，魂烛'!$L$2:$L$71, 天赋词条列表!$A$2:$A$1504), ROW(天赋词条列表!$A$2:$A$1504)-ROW(天赋词条列表!$A$2)+1), ROW()-2)), "")</f>
        <v/>
      </c>
      <c r="T99" s="206" t="str">
        <f t="array" ref="T99">IFERROR(
        (BC99=0)*INDEX(天赋词条列表!$E$2:$E$1504, SMALL(IF(COUNTIF('追忆，石板，魂烛'!$L$2:$L$71, 天赋词条列表!$A$2:$A$1504), ROW(天赋词条列表!$A$2:$A$1504)-ROW(天赋词条列表!$A$2)+1), ROW()-2))*R99+
        (BC99=1)*((1+INDEX(天赋词条列表!$E$2:$E$1504, SMALL(IF(COUNTIF('追忆，石板，魂烛'!$L$2:$L$71, 天赋词条列表!$A$2:$A$1504), ROW(天赋词条列表!$A$2:$A$1504)-ROW(天赋词条列表!$A$2)+1), ROW()-2)))^R99-1),
          "")</f>
        <v/>
      </c>
      <c r="AN99" s="3">
        <f>IFERROR(INDEX(词条统合定义列表!$E$2:$E$1000,MATCH(第一天赋板[[#This Row],[天赋词条]],词条统合定义列表!$B$2:$B$1000,0)),0)</f>
        <v>0</v>
      </c>
      <c r="AS99" s="3">
        <f>IFERROR(INDEX(词条统合定义列表!$E$2:$E$1000,MATCH(第二天赋板[[#This Row],[天赋词条]],词条统合定义列表!$B$2:$B$1000,0)),0)</f>
        <v>0</v>
      </c>
      <c r="AX99" s="3">
        <f>IFERROR(INDEX(词条统合定义列表!$E$2:$E$1000,MATCH(第三天赋板[[#This Row],[天赋词条]],词条统合定义列表!$B$2:$B$1000,0)),0)</f>
        <v>0</v>
      </c>
      <c r="BC99" s="3">
        <f>IFERROR(INDEX(词条统合定义列表!$E$2:$E$1000,MATCH(神格石板[[#This Row],[天赋词条]],词条统合定义列表!$B$2:$B$1000,0)),0)</f>
        <v>0</v>
      </c>
    </row>
    <row r="100" spans="1:55" ht="14.5" thickBot="1">
      <c r="A100" s="1" t="str">
        <f t="array" ref="A100">IFERROR(INDEX(天赋词条列表!$A$2:$A$1504, SMALL(IF(COUNTIF(AL$3:AL$47, 天赋词条列表!$A$2:$A$1504), ROW(天赋词条列表!$A$2:$A$1504)-ROW(天赋词条列表!$A$2)+1), ROW()-2)), "")</f>
        <v/>
      </c>
      <c r="B100" s="1" t="str">
        <f t="shared" si="19"/>
        <v/>
      </c>
      <c r="C100" s="27" t="str">
        <f t="array" ref="C100">IFERROR(INDEX(天赋词条列表!$D$2:$D$1504, SMALL(IF(COUNTIF(AL$3:AL$47, 天赋词条列表!$A$2:$A$1504), ROW(天赋词条列表!$A$2:$A$1504)-ROW(天赋词条列表!$A$2)+1), ROW()-2)), "")</f>
        <v/>
      </c>
      <c r="D100" s="85" t="str">
        <f t="array" ref="D100">IFERROR(
         (AN100=0)*INDEX(天赋词条列表!$E$2:$E$1504, SMALL(IF(COUNTIF(AL$3:AL$47, 天赋词条列表!$A$2:$A$1504), ROW(天赋词条列表!$A$2:$A$1504)-ROW(天赋词条列表!$A$2)+1), ROW()-2))*B100+
         (AN100=1)*((1+INDEX(天赋词条列表!$E$2:$E$1504, SMALL(IF(COUNTIF(AL$3:AL$47, 天赋词条列表!$A$2:$A$1504), ROW(天赋词条列表!$A$2:$A$1504)-ROW(天赋词条列表!$A$2)+1), ROW()-2)))^B100-1),
          "")</f>
        <v/>
      </c>
      <c r="E100" s="27"/>
      <c r="G100" s="1" t="str">
        <f t="array" ref="G100">IFERROR(INDEX(天赋词条列表!$A$2:$A$1504, SMALL(IF(COUNTIF(AQ$3:AQ$47, 天赋词条列表!$A$2:$A$1504), ROW(天赋词条列表!$A$2:$A$1504)-ROW(天赋词条列表!$A$2)+1), ROW()-2)), "")</f>
        <v/>
      </c>
      <c r="H100" s="1" t="str">
        <f t="shared" si="17"/>
        <v/>
      </c>
      <c r="I100" s="27" t="str">
        <f t="array" ref="I100">IFERROR(INDEX(天赋词条列表!$D$2:$D$1504, SMALL(IF(COUNTIF(AQ$3:AQ$47, 天赋词条列表!$A$2:$A$1504), ROW(天赋词条列表!$A$2:$A$1504)-ROW(天赋词条列表!$A$2)+1), ROW()-2)), "")</f>
        <v/>
      </c>
      <c r="J100" s="85" t="str">
        <f t="array" ref="J100">IFERROR(
        (AS100=0)*INDEX(天赋词条列表!$E$2:$E$1504, SMALL(IF(COUNTIF(AQ$3:AQ$47, 天赋词条列表!$A$2:$A$1504), ROW(天赋词条列表!$A$2:$A$1504)-ROW(天赋词条列表!$A$2)+1), ROW()-2))*H100+
        (AS100=1)*((1+INDEX(天赋词条列表!$E$2:$E$1504, SMALL(IF(COUNTIF(AQ$3:AQ$47, 天赋词条列表!$A$2:$A$1504), ROW(天赋词条列表!$A$2:$A$1504)-ROW(天赋词条列表!$A$2)+1), ROW()-2)))^H100-1),
          "")</f>
        <v/>
      </c>
      <c r="L100" s="1" t="str">
        <f t="array" ref="L100">IFERROR(INDEX(天赋词条列表!$A$2:$A$1504, SMALL(IF(COUNTIF(AV$3:AV$47, 天赋词条列表!$A$2:$A$1504), ROW(天赋词条列表!$A$2:$A$1504)-ROW(天赋词条列表!$A$2)+1), ROW()-2)), "")</f>
        <v/>
      </c>
      <c r="M100" s="1" t="str">
        <f t="shared" si="18"/>
        <v/>
      </c>
      <c r="N100" s="27" t="str">
        <f t="array" ref="N100">IFERROR(INDEX(天赋词条列表!$D$2:$D$1504, SMALL(IF(COUNTIF(AV$3:AV$47, 天赋词条列表!$A$2:$A$1504), ROW(天赋词条列表!$A$2:$A$1504)-ROW(天赋词条列表!$A$2)+1), ROW()-2)), "")</f>
        <v/>
      </c>
      <c r="O100" s="223" t="str">
        <f t="array" ref="O100">IFERROR(
         (AX100=0)*INDEX(天赋词条列表!$E$2:$E$1504, SMALL(IF(COUNTIF(AV$3:AV$47, 天赋词条列表!$A$2:$A$1504), ROW(天赋词条列表!$A$2:$A$1504)-ROW(天赋词条列表!$A$2)+1), ROW()-2))*M100+
         (AX100=1)*((1+INDEX(天赋词条列表!$E$2:$E$1504, SMALL(IF(COUNTIF(AV$3:AV$47, 天赋词条列表!$A$2:$A$1504), ROW(天赋词条列表!$A$2:$A$1504)-ROW(天赋词条列表!$A$2)+1), ROW()-2)))^M100-1),
        "")</f>
        <v/>
      </c>
      <c r="Q100" s="222" t="str">
        <f t="array" ref="Q100">IFERROR(INDEX(天赋词条列表!$A$2:$A$1504, SMALL(IF(COUNTIF('追忆，石板，魂烛'!L$2:L$71, 天赋词条列表!$A$2:$A$1504), ROW(天赋词条列表!$A$2:$A$1504)-ROW(天赋词条列表!$A$2)+1), ROW()-2)), "")</f>
        <v/>
      </c>
      <c r="R100" s="204" t="str">
        <f>IF(Q100&lt;&gt;"",COUNTIF('追忆，石板，魂烛'!$L$2:$L$71,Q100),"")</f>
        <v/>
      </c>
      <c r="S100" s="204" t="str">
        <f t="array" ref="S100">IFERROR(INDEX(天赋词条列表!$D$2:$D$1504, SMALL(IF(COUNTIF('追忆，石板，魂烛'!$L$2:$L$71, 天赋词条列表!$A$2:$A$1504), ROW(天赋词条列表!$A$2:$A$1504)-ROW(天赋词条列表!$A$2)+1), ROW()-2)), "")</f>
        <v/>
      </c>
      <c r="T100" s="205" t="str">
        <f t="array" ref="T100">IFERROR(
        (BC100=0)*INDEX(天赋词条列表!$E$2:$E$1504, SMALL(IF(COUNTIF('追忆，石板，魂烛'!$L$2:$L$71, 天赋词条列表!$A$2:$A$1504), ROW(天赋词条列表!$A$2:$A$1504)-ROW(天赋词条列表!$A$2)+1), ROW()-2))*R100+
        (BC100=1)*((1+INDEX(天赋词条列表!$E$2:$E$1504, SMALL(IF(COUNTIF('追忆，石板，魂烛'!$L$2:$L$71, 天赋词条列表!$A$2:$A$1504), ROW(天赋词条列表!$A$2:$A$1504)-ROW(天赋词条列表!$A$2)+1), ROW()-2)))^R100-1),
          "")</f>
        <v/>
      </c>
      <c r="AN100" s="3">
        <f>IFERROR(INDEX(词条统合定义列表!$E$2:$E$1000,MATCH(第一天赋板[[#This Row],[天赋词条]],词条统合定义列表!$B$2:$B$1000,0)),0)</f>
        <v>0</v>
      </c>
      <c r="AS100" s="3">
        <f>IFERROR(INDEX(词条统合定义列表!$E$2:$E$1000,MATCH(第二天赋板[[#This Row],[天赋词条]],词条统合定义列表!$B$2:$B$1000,0)),0)</f>
        <v>0</v>
      </c>
      <c r="AX100" s="3">
        <f>IFERROR(INDEX(词条统合定义列表!$E$2:$E$1000,MATCH(第三天赋板[[#This Row],[天赋词条]],词条统合定义列表!$B$2:$B$1000,0)),0)</f>
        <v>0</v>
      </c>
      <c r="BC100" s="3">
        <f>IFERROR(INDEX(词条统合定义列表!$E$2:$E$1000,MATCH(神格石板[[#This Row],[天赋词条]],词条统合定义列表!$B$2:$B$1000,0)),0)</f>
        <v>0</v>
      </c>
    </row>
  </sheetData>
  <sheetProtection algorithmName="SHA-512" hashValue="MAgE8eb0JSn/PAP0C+d0ziEJqq8Vn/zw9PHTEdndGRVzK6XfAqGKH3jRMWZVRo0NHD1Ihg8NOrY+hF2dE3r2zQ==" saltValue="QEZMV6JZAd4pQAIss/eAhQ==" spinCount="100000" sheet="1" objects="1" scenarios="1"/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F0"/>
  </sheetPr>
  <dimension ref="A1:C100"/>
  <sheetViews>
    <sheetView topLeftCell="B1" workbookViewId="0">
      <selection activeCell="B1" sqref="B1"/>
    </sheetView>
  </sheetViews>
  <sheetFormatPr defaultRowHeight="14"/>
  <cols>
    <col min="1" max="1" width="8.7265625" style="122" hidden="1" customWidth="1"/>
    <col min="2" max="2" width="66.7265625" style="122" customWidth="1"/>
    <col min="3" max="3" width="9.26953125" style="122" bestFit="1" customWidth="1"/>
    <col min="4" max="16384" width="8.7265625" style="122"/>
  </cols>
  <sheetData>
    <row r="1" spans="1:3">
      <c r="A1" s="120" t="s">
        <v>3739</v>
      </c>
      <c r="B1" s="120" t="s">
        <v>3625</v>
      </c>
      <c r="C1" s="121" t="s">
        <v>1728</v>
      </c>
    </row>
    <row r="2" spans="1:3">
      <c r="A2" s="122">
        <v>1</v>
      </c>
      <c r="C2" s="227"/>
    </row>
    <row r="3" spans="1:3">
      <c r="A3" s="122">
        <v>2</v>
      </c>
      <c r="C3" s="227"/>
    </row>
    <row r="4" spans="1:3">
      <c r="A4" s="122">
        <v>3</v>
      </c>
      <c r="C4" s="227"/>
    </row>
    <row r="5" spans="1:3">
      <c r="A5" s="122">
        <v>4</v>
      </c>
      <c r="C5" s="227"/>
    </row>
    <row r="6" spans="1:3">
      <c r="A6" s="122">
        <v>5</v>
      </c>
      <c r="B6" s="246"/>
      <c r="C6" s="234"/>
    </row>
    <row r="7" spans="1:3">
      <c r="A7" s="122">
        <v>6</v>
      </c>
      <c r="B7" s="246"/>
      <c r="C7" s="227"/>
    </row>
    <row r="8" spans="1:3">
      <c r="A8" s="122">
        <v>7</v>
      </c>
      <c r="B8" s="246"/>
      <c r="C8" s="219"/>
    </row>
    <row r="9" spans="1:3">
      <c r="A9" s="122">
        <v>8</v>
      </c>
      <c r="B9" s="246"/>
      <c r="C9" s="219"/>
    </row>
    <row r="10" spans="1:3">
      <c r="A10" s="122">
        <v>9</v>
      </c>
      <c r="B10" s="246"/>
      <c r="C10" s="123"/>
    </row>
    <row r="11" spans="1:3">
      <c r="A11" s="122">
        <v>10</v>
      </c>
      <c r="B11" s="246"/>
      <c r="C11" s="123"/>
    </row>
    <row r="12" spans="1:3">
      <c r="A12" s="122">
        <v>11</v>
      </c>
      <c r="B12" s="246"/>
      <c r="C12" s="227"/>
    </row>
    <row r="13" spans="1:3">
      <c r="A13" s="122">
        <v>12</v>
      </c>
      <c r="B13" s="246"/>
      <c r="C13" s="227"/>
    </row>
    <row r="14" spans="1:3">
      <c r="A14" s="122">
        <v>13</v>
      </c>
      <c r="B14" s="246"/>
      <c r="C14" s="219"/>
    </row>
    <row r="15" spans="1:3">
      <c r="A15" s="122">
        <v>14</v>
      </c>
      <c r="B15" s="246"/>
      <c r="C15" s="219"/>
    </row>
    <row r="16" spans="1:3">
      <c r="A16" s="122">
        <v>15</v>
      </c>
      <c r="B16" s="246"/>
      <c r="C16" s="123"/>
    </row>
    <row r="17" spans="1:3">
      <c r="A17" s="122">
        <v>16</v>
      </c>
      <c r="B17" s="246"/>
      <c r="C17" s="227"/>
    </row>
    <row r="18" spans="1:3">
      <c r="A18" s="122">
        <v>17</v>
      </c>
      <c r="B18" s="246"/>
      <c r="C18" s="227"/>
    </row>
    <row r="19" spans="1:3">
      <c r="A19" s="122">
        <v>18</v>
      </c>
      <c r="B19" s="246"/>
      <c r="C19" s="219"/>
    </row>
    <row r="20" spans="1:3">
      <c r="A20" s="122">
        <v>19</v>
      </c>
      <c r="B20" s="246"/>
      <c r="C20" s="219"/>
    </row>
    <row r="21" spans="1:3">
      <c r="A21" s="122">
        <v>20</v>
      </c>
      <c r="B21" s="246"/>
      <c r="C21" s="123"/>
    </row>
    <row r="22" spans="1:3">
      <c r="A22" s="122">
        <v>21</v>
      </c>
      <c r="B22" s="246"/>
      <c r="C22" s="123"/>
    </row>
    <row r="23" spans="1:3">
      <c r="A23" s="122">
        <v>22</v>
      </c>
      <c r="B23" s="246"/>
      <c r="C23" s="123"/>
    </row>
    <row r="24" spans="1:3">
      <c r="A24" s="122">
        <v>23</v>
      </c>
      <c r="B24" s="246"/>
      <c r="C24" s="123"/>
    </row>
    <row r="25" spans="1:3">
      <c r="A25" s="122">
        <v>24</v>
      </c>
      <c r="B25" s="246"/>
      <c r="C25" s="123"/>
    </row>
    <row r="26" spans="1:3">
      <c r="A26" s="122">
        <v>25</v>
      </c>
      <c r="B26" s="246"/>
      <c r="C26" s="123"/>
    </row>
    <row r="27" spans="1:3">
      <c r="A27" s="122">
        <v>26</v>
      </c>
      <c r="B27" s="246"/>
      <c r="C27" s="123"/>
    </row>
    <row r="28" spans="1:3">
      <c r="A28" s="122">
        <v>27</v>
      </c>
      <c r="B28" s="246"/>
      <c r="C28" s="123"/>
    </row>
    <row r="29" spans="1:3">
      <c r="A29" s="122">
        <v>28</v>
      </c>
    </row>
    <row r="30" spans="1:3">
      <c r="A30" s="122">
        <v>29</v>
      </c>
    </row>
    <row r="31" spans="1:3">
      <c r="A31" s="122">
        <v>30</v>
      </c>
    </row>
    <row r="32" spans="1:3">
      <c r="A32" s="122">
        <v>31</v>
      </c>
    </row>
    <row r="33" spans="1:1">
      <c r="A33" s="122">
        <v>32</v>
      </c>
    </row>
    <row r="34" spans="1:1">
      <c r="A34" s="122">
        <v>33</v>
      </c>
    </row>
    <row r="35" spans="1:1">
      <c r="A35" s="122">
        <v>34</v>
      </c>
    </row>
    <row r="36" spans="1:1">
      <c r="A36" s="122">
        <v>35</v>
      </c>
    </row>
    <row r="37" spans="1:1">
      <c r="A37" s="122">
        <v>36</v>
      </c>
    </row>
    <row r="38" spans="1:1">
      <c r="A38" s="122">
        <v>37</v>
      </c>
    </row>
    <row r="39" spans="1:1">
      <c r="A39" s="122">
        <v>38</v>
      </c>
    </row>
    <row r="40" spans="1:1">
      <c r="A40" s="122">
        <v>39</v>
      </c>
    </row>
    <row r="41" spans="1:1">
      <c r="A41" s="122">
        <v>40</v>
      </c>
    </row>
    <row r="42" spans="1:1">
      <c r="A42" s="122">
        <v>41</v>
      </c>
    </row>
    <row r="43" spans="1:1">
      <c r="A43" s="122">
        <v>42</v>
      </c>
    </row>
    <row r="44" spans="1:1">
      <c r="A44" s="122">
        <v>43</v>
      </c>
    </row>
    <row r="45" spans="1:1">
      <c r="A45" s="122">
        <v>44</v>
      </c>
    </row>
    <row r="46" spans="1:1">
      <c r="A46" s="122">
        <v>45</v>
      </c>
    </row>
    <row r="47" spans="1:1">
      <c r="A47" s="122">
        <v>46</v>
      </c>
    </row>
    <row r="48" spans="1:1">
      <c r="A48" s="122">
        <v>47</v>
      </c>
    </row>
    <row r="49" spans="1:1">
      <c r="A49" s="122">
        <v>48</v>
      </c>
    </row>
    <row r="50" spans="1:1">
      <c r="A50" s="122">
        <v>49</v>
      </c>
    </row>
    <row r="51" spans="1:1">
      <c r="A51" s="122">
        <v>50</v>
      </c>
    </row>
    <row r="52" spans="1:1">
      <c r="A52" s="122">
        <v>51</v>
      </c>
    </row>
    <row r="53" spans="1:1">
      <c r="A53" s="122">
        <v>52</v>
      </c>
    </row>
    <row r="54" spans="1:1">
      <c r="A54" s="122">
        <v>53</v>
      </c>
    </row>
    <row r="55" spans="1:1">
      <c r="A55" s="122">
        <v>54</v>
      </c>
    </row>
    <row r="56" spans="1:1">
      <c r="A56" s="122">
        <v>55</v>
      </c>
    </row>
    <row r="57" spans="1:1">
      <c r="A57" s="122">
        <v>56</v>
      </c>
    </row>
    <row r="58" spans="1:1">
      <c r="A58" s="122">
        <v>57</v>
      </c>
    </row>
    <row r="59" spans="1:1">
      <c r="A59" s="122">
        <v>58</v>
      </c>
    </row>
    <row r="60" spans="1:1">
      <c r="A60" s="122">
        <v>59</v>
      </c>
    </row>
    <row r="61" spans="1:1">
      <c r="A61" s="122">
        <v>60</v>
      </c>
    </row>
    <row r="62" spans="1:1">
      <c r="A62" s="122">
        <v>61</v>
      </c>
    </row>
    <row r="63" spans="1:1">
      <c r="A63" s="122">
        <v>62</v>
      </c>
    </row>
    <row r="64" spans="1:1">
      <c r="A64" s="122">
        <v>63</v>
      </c>
    </row>
    <row r="65" spans="1:1">
      <c r="A65" s="122">
        <v>64</v>
      </c>
    </row>
    <row r="66" spans="1:1">
      <c r="A66" s="122">
        <v>65</v>
      </c>
    </row>
    <row r="67" spans="1:1">
      <c r="A67" s="122">
        <v>66</v>
      </c>
    </row>
    <row r="68" spans="1:1">
      <c r="A68" s="122">
        <v>67</v>
      </c>
    </row>
    <row r="69" spans="1:1">
      <c r="A69" s="122">
        <v>68</v>
      </c>
    </row>
    <row r="70" spans="1:1">
      <c r="A70" s="122">
        <v>69</v>
      </c>
    </row>
    <row r="71" spans="1:1">
      <c r="A71" s="122">
        <v>70</v>
      </c>
    </row>
    <row r="72" spans="1:1">
      <c r="A72" s="122">
        <v>71</v>
      </c>
    </row>
    <row r="73" spans="1:1">
      <c r="A73" s="122">
        <v>72</v>
      </c>
    </row>
    <row r="74" spans="1:1">
      <c r="A74" s="122">
        <v>73</v>
      </c>
    </row>
    <row r="75" spans="1:1">
      <c r="A75" s="122">
        <v>74</v>
      </c>
    </row>
    <row r="76" spans="1:1">
      <c r="A76" s="122">
        <v>75</v>
      </c>
    </row>
    <row r="77" spans="1:1">
      <c r="A77" s="122">
        <v>76</v>
      </c>
    </row>
    <row r="78" spans="1:1">
      <c r="A78" s="122">
        <v>77</v>
      </c>
    </row>
    <row r="79" spans="1:1">
      <c r="A79" s="122">
        <v>78</v>
      </c>
    </row>
    <row r="80" spans="1:1">
      <c r="A80" s="122">
        <v>79</v>
      </c>
    </row>
    <row r="81" spans="1:1">
      <c r="A81" s="122">
        <v>80</v>
      </c>
    </row>
    <row r="82" spans="1:1">
      <c r="A82" s="122">
        <v>81</v>
      </c>
    </row>
    <row r="83" spans="1:1">
      <c r="A83" s="122">
        <v>82</v>
      </c>
    </row>
    <row r="84" spans="1:1">
      <c r="A84" s="122">
        <v>83</v>
      </c>
    </row>
    <row r="85" spans="1:1">
      <c r="A85" s="122">
        <v>84</v>
      </c>
    </row>
    <row r="86" spans="1:1">
      <c r="A86" s="122">
        <v>85</v>
      </c>
    </row>
    <row r="87" spans="1:1">
      <c r="A87" s="122">
        <v>86</v>
      </c>
    </row>
    <row r="88" spans="1:1">
      <c r="A88" s="122">
        <v>87</v>
      </c>
    </row>
    <row r="89" spans="1:1">
      <c r="A89" s="122">
        <v>88</v>
      </c>
    </row>
    <row r="90" spans="1:1">
      <c r="A90" s="122">
        <v>89</v>
      </c>
    </row>
    <row r="91" spans="1:1">
      <c r="A91" s="122">
        <v>90</v>
      </c>
    </row>
    <row r="92" spans="1:1">
      <c r="A92" s="122">
        <v>91</v>
      </c>
    </row>
    <row r="93" spans="1:1">
      <c r="A93" s="122">
        <v>92</v>
      </c>
    </row>
    <row r="94" spans="1:1">
      <c r="A94" s="122">
        <v>93</v>
      </c>
    </row>
    <row r="95" spans="1:1">
      <c r="A95" s="122">
        <v>94</v>
      </c>
    </row>
    <row r="96" spans="1:1">
      <c r="A96" s="122">
        <v>95</v>
      </c>
    </row>
    <row r="97" spans="1:1">
      <c r="A97" s="122">
        <v>96</v>
      </c>
    </row>
    <row r="98" spans="1:1">
      <c r="A98" s="122">
        <v>97</v>
      </c>
    </row>
    <row r="99" spans="1:1">
      <c r="A99" s="122">
        <v>98</v>
      </c>
    </row>
    <row r="100" spans="1:1">
      <c r="A100" s="122">
        <v>99</v>
      </c>
    </row>
  </sheetData>
  <sheetProtection algorithmName="SHA-512" hashValue="p5X03WzZkAlEKiJ3h67UTvilBF+YvGWvV6LvHxmLN6QapcIIm927CsZisUIC6bBWZdlBuDuARxcnYdrI9ktu8g==" saltValue="upTpGzJQsXal+zC9syKcHg==" spinCount="100000"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1:BT199"/>
  <sheetViews>
    <sheetView zoomScale="115" zoomScaleNormal="115" workbookViewId="0">
      <selection sqref="A1:W2"/>
    </sheetView>
  </sheetViews>
  <sheetFormatPr defaultColWidth="3.6328125" defaultRowHeight="14" outlineLevelRow="1"/>
  <cols>
    <col min="1" max="10" width="3.6328125" style="127" customWidth="1"/>
    <col min="11" max="29" width="3.6328125" style="127"/>
    <col min="30" max="30" width="3.6328125" style="127" customWidth="1"/>
    <col min="31" max="33" width="3.6328125" style="127"/>
    <col min="34" max="42" width="3.6328125" style="127" customWidth="1"/>
    <col min="43" max="63" width="3.6328125" style="127"/>
    <col min="64" max="72" width="0" style="127" hidden="1" customWidth="1"/>
    <col min="73" max="16384" width="3.6328125" style="127"/>
  </cols>
  <sheetData>
    <row r="1" spans="1:66" ht="14.5" customHeight="1" thickBot="1">
      <c r="A1" s="683" t="s">
        <v>4152</v>
      </c>
      <c r="B1" s="684"/>
      <c r="C1" s="684"/>
      <c r="D1" s="684"/>
      <c r="E1" s="684"/>
      <c r="F1" s="684"/>
      <c r="G1" s="684"/>
      <c r="H1" s="684"/>
      <c r="I1" s="684"/>
      <c r="J1" s="684"/>
      <c r="K1" s="684"/>
      <c r="L1" s="684"/>
      <c r="M1" s="684"/>
      <c r="N1" s="684"/>
      <c r="O1" s="684"/>
      <c r="P1" s="684"/>
      <c r="Q1" s="684"/>
      <c r="R1" s="684"/>
      <c r="S1" s="684"/>
      <c r="T1" s="684"/>
      <c r="U1" s="684"/>
      <c r="V1" s="684"/>
      <c r="W1" s="684"/>
      <c r="X1" s="229"/>
      <c r="Y1" s="229"/>
      <c r="Z1" s="230"/>
      <c r="AA1" s="661" t="s">
        <v>4868</v>
      </c>
      <c r="AB1" s="662"/>
      <c r="AC1" s="663"/>
      <c r="AD1" s="662" t="s">
        <v>3687</v>
      </c>
      <c r="AE1" s="662"/>
      <c r="AF1" s="663"/>
      <c r="AG1" s="661" t="s">
        <v>3686</v>
      </c>
      <c r="AH1" s="662"/>
      <c r="AI1" s="663"/>
      <c r="BL1" s="473" t="s">
        <v>3697</v>
      </c>
      <c r="BM1" s="475"/>
      <c r="BN1" s="474"/>
    </row>
    <row r="2" spans="1:66" ht="14.5" customHeight="1" thickBot="1">
      <c r="A2" s="685"/>
      <c r="B2" s="686"/>
      <c r="C2" s="686"/>
      <c r="D2" s="686"/>
      <c r="E2" s="686"/>
      <c r="F2" s="686"/>
      <c r="G2" s="686"/>
      <c r="H2" s="686"/>
      <c r="I2" s="686"/>
      <c r="J2" s="686"/>
      <c r="K2" s="686"/>
      <c r="L2" s="686"/>
      <c r="M2" s="686"/>
      <c r="N2" s="686"/>
      <c r="O2" s="686"/>
      <c r="P2" s="686"/>
      <c r="Q2" s="686"/>
      <c r="R2" s="686"/>
      <c r="S2" s="686"/>
      <c r="T2" s="686"/>
      <c r="U2" s="686"/>
      <c r="V2" s="686"/>
      <c r="W2" s="686"/>
      <c r="X2" s="687" t="s">
        <v>3685</v>
      </c>
      <c r="Y2" s="688"/>
      <c r="Z2" s="688"/>
      <c r="AA2" s="676">
        <v>3.1</v>
      </c>
      <c r="AB2" s="677"/>
      <c r="AC2" s="678"/>
      <c r="AD2" s="673" t="s">
        <v>3608</v>
      </c>
      <c r="AE2" s="674"/>
      <c r="AF2" s="675"/>
      <c r="AG2" s="673" t="s">
        <v>797</v>
      </c>
      <c r="AH2" s="674"/>
      <c r="AI2" s="679"/>
      <c r="BL2" s="466" t="str">
        <f>IF(AG2&lt;&gt;"",AG2&amp;",","")</f>
        <v>攻击,</v>
      </c>
      <c r="BM2" s="467"/>
      <c r="BN2" s="484"/>
    </row>
    <row r="3" spans="1:66" ht="14.5" thickBot="1">
      <c r="X3" s="524" t="s">
        <v>4848</v>
      </c>
      <c r="Y3" s="525"/>
      <c r="Z3" s="525"/>
      <c r="AA3" s="680" t="s">
        <v>5073</v>
      </c>
      <c r="AB3" s="681"/>
      <c r="AC3" s="682"/>
      <c r="AD3" s="664"/>
      <c r="AE3" s="665"/>
      <c r="AF3" s="417"/>
      <c r="AG3" s="664" t="s">
        <v>804</v>
      </c>
      <c r="AH3" s="665"/>
      <c r="AI3" s="666"/>
      <c r="BL3" s="468" t="str">
        <f>IF(AG3&lt;&gt;"",AG3&amp;",","")</f>
        <v>投射物,</v>
      </c>
      <c r="BM3" s="469"/>
      <c r="BN3" s="500"/>
    </row>
    <row r="4" spans="1:66" ht="14.5" thickBot="1">
      <c r="X4" s="524" t="s">
        <v>4867</v>
      </c>
      <c r="Y4" s="525"/>
      <c r="Z4" s="525"/>
      <c r="AA4" s="670">
        <v>1</v>
      </c>
      <c r="AB4" s="671"/>
      <c r="AC4" s="672"/>
      <c r="AD4" s="667"/>
      <c r="AE4" s="668"/>
      <c r="AF4" s="412"/>
      <c r="AG4" s="664" t="s">
        <v>799</v>
      </c>
      <c r="AH4" s="665"/>
      <c r="AI4" s="666"/>
      <c r="BL4" s="468" t="str">
        <f t="shared" ref="BL4:BL20" si="0">IF(AG4&lt;&gt;"",AG4&amp;",","")</f>
        <v>物理,</v>
      </c>
      <c r="BM4" s="469"/>
      <c r="BN4" s="500"/>
    </row>
    <row r="5" spans="1:66">
      <c r="AA5" s="136"/>
      <c r="AB5" s="136"/>
      <c r="AC5" s="136"/>
      <c r="AD5" s="136"/>
      <c r="AE5" s="136"/>
      <c r="AF5" s="136"/>
      <c r="AG5" s="664" t="s">
        <v>805</v>
      </c>
      <c r="AH5" s="665"/>
      <c r="AI5" s="666"/>
      <c r="BL5" s="468" t="str">
        <f t="shared" si="0"/>
        <v>远程,</v>
      </c>
      <c r="BM5" s="469"/>
      <c r="BN5" s="500"/>
    </row>
    <row r="6" spans="1:66" ht="14.5" thickBot="1">
      <c r="AA6" s="136"/>
      <c r="AB6" s="136"/>
      <c r="AC6" s="136"/>
      <c r="AD6" s="136"/>
      <c r="AE6" s="136"/>
      <c r="AF6" s="136"/>
      <c r="AG6" s="664" t="s">
        <v>5074</v>
      </c>
      <c r="AH6" s="665"/>
      <c r="AI6" s="666"/>
      <c r="BL6" s="468" t="str">
        <f t="shared" si="0"/>
        <v>直射,</v>
      </c>
      <c r="BM6" s="469"/>
      <c r="BN6" s="500"/>
    </row>
    <row r="7" spans="1:66" ht="14.5" thickBot="1">
      <c r="B7" s="512" t="s">
        <v>4970</v>
      </c>
      <c r="C7" s="513"/>
      <c r="D7" s="513"/>
      <c r="E7" s="513"/>
      <c r="F7" s="513"/>
      <c r="G7" s="513"/>
      <c r="H7" s="513"/>
      <c r="I7" s="513"/>
      <c r="J7" s="513"/>
      <c r="K7" s="513"/>
      <c r="L7" s="513"/>
      <c r="M7" s="513"/>
      <c r="N7" s="513"/>
      <c r="O7" s="513"/>
      <c r="P7" s="513"/>
      <c r="Q7" s="513"/>
      <c r="R7" s="513"/>
      <c r="S7" s="513"/>
      <c r="T7" s="513"/>
      <c r="U7" s="513"/>
      <c r="V7" s="513"/>
      <c r="W7" s="513"/>
      <c r="X7" s="513"/>
      <c r="Y7" s="513"/>
      <c r="Z7" s="513"/>
      <c r="AA7" s="514"/>
      <c r="AB7" s="136"/>
      <c r="AC7" s="136"/>
      <c r="AD7" s="136"/>
      <c r="AE7" s="136"/>
      <c r="AF7" s="136"/>
      <c r="AG7" s="664"/>
      <c r="AH7" s="665"/>
      <c r="AI7" s="666"/>
      <c r="BL7" s="468" t="str">
        <f t="shared" si="0"/>
        <v/>
      </c>
      <c r="BM7" s="469"/>
      <c r="BN7" s="500"/>
    </row>
    <row r="8" spans="1:66" ht="14.5" thickBot="1">
      <c r="B8" s="473" t="s">
        <v>4115</v>
      </c>
      <c r="C8" s="475"/>
      <c r="D8" s="475"/>
      <c r="E8" s="474"/>
      <c r="F8" s="473" t="s">
        <v>4112</v>
      </c>
      <c r="G8" s="475"/>
      <c r="H8" s="475"/>
      <c r="I8" s="474"/>
      <c r="J8" s="473" t="s">
        <v>4110</v>
      </c>
      <c r="K8" s="475"/>
      <c r="L8" s="475"/>
      <c r="M8" s="474"/>
      <c r="N8" s="473" t="s">
        <v>4113</v>
      </c>
      <c r="O8" s="475"/>
      <c r="P8" s="475"/>
      <c r="Q8" s="474"/>
      <c r="R8" s="473" t="s">
        <v>4111</v>
      </c>
      <c r="S8" s="475"/>
      <c r="T8" s="475"/>
      <c r="U8" s="474"/>
      <c r="V8" s="473" t="s">
        <v>5067</v>
      </c>
      <c r="W8" s="475"/>
      <c r="X8" s="475"/>
      <c r="Y8" s="475"/>
      <c r="Z8" s="475"/>
      <c r="AA8" s="474"/>
      <c r="AG8" s="664"/>
      <c r="AH8" s="665"/>
      <c r="AI8" s="666"/>
      <c r="BL8" s="468" t="str">
        <f t="shared" si="0"/>
        <v/>
      </c>
      <c r="BM8" s="469"/>
      <c r="BN8" s="500"/>
    </row>
    <row r="9" spans="1:66" ht="14.5" thickBot="1">
      <c r="B9" s="479">
        <f ca="1">F130*_技能倍率*I27</f>
        <v>341</v>
      </c>
      <c r="C9" s="480"/>
      <c r="D9" s="479">
        <f ca="1">H130*_技能倍率*I27</f>
        <v>341</v>
      </c>
      <c r="E9" s="480"/>
      <c r="F9" s="479">
        <f ca="1">J130*_技能倍率*I27</f>
        <v>0</v>
      </c>
      <c r="G9" s="480"/>
      <c r="H9" s="479">
        <f ca="1">L130*_技能倍率*I27</f>
        <v>0</v>
      </c>
      <c r="I9" s="480"/>
      <c r="J9" s="479">
        <f ca="1">N130*_技能倍率*I27</f>
        <v>0</v>
      </c>
      <c r="K9" s="480"/>
      <c r="L9" s="479">
        <f ca="1">P130*_技能倍率*I27</f>
        <v>0</v>
      </c>
      <c r="M9" s="480"/>
      <c r="N9" s="479">
        <f ca="1">R130*_技能倍率*I27</f>
        <v>0</v>
      </c>
      <c r="O9" s="480"/>
      <c r="P9" s="479">
        <f ca="1">T130*_技能倍率*I27</f>
        <v>0</v>
      </c>
      <c r="Q9" s="480"/>
      <c r="R9" s="479">
        <f ca="1">V130*_技能倍率*I27</f>
        <v>0</v>
      </c>
      <c r="S9" s="480"/>
      <c r="T9" s="479">
        <f ca="1">X130*_技能倍率*I27</f>
        <v>0</v>
      </c>
      <c r="U9" s="480"/>
      <c r="V9" s="515">
        <f ca="1">B9+F9+J9+N9+R9</f>
        <v>341</v>
      </c>
      <c r="W9" s="516"/>
      <c r="X9" s="517"/>
      <c r="Y9" s="481">
        <f ca="1">D9+H9+L9+P9+T9</f>
        <v>341</v>
      </c>
      <c r="Z9" s="481"/>
      <c r="AA9" s="482"/>
      <c r="AG9" s="664"/>
      <c r="AH9" s="665"/>
      <c r="AI9" s="666"/>
      <c r="BL9" s="468" t="str">
        <f t="shared" si="0"/>
        <v/>
      </c>
      <c r="BM9" s="469"/>
      <c r="BN9" s="500"/>
    </row>
    <row r="10" spans="1:66" ht="14.5" thickBot="1">
      <c r="B10" s="473" t="s">
        <v>4874</v>
      </c>
      <c r="C10" s="475"/>
      <c r="D10" s="475"/>
      <c r="E10" s="474"/>
      <c r="F10" s="473" t="s">
        <v>4875</v>
      </c>
      <c r="G10" s="475"/>
      <c r="H10" s="475"/>
      <c r="I10" s="474"/>
      <c r="J10" s="473" t="s">
        <v>4876</v>
      </c>
      <c r="K10" s="475"/>
      <c r="L10" s="475"/>
      <c r="M10" s="474"/>
      <c r="N10" s="473" t="s">
        <v>4883</v>
      </c>
      <c r="O10" s="475"/>
      <c r="P10" s="475"/>
      <c r="Q10" s="474"/>
      <c r="V10" s="473" t="s">
        <v>4877</v>
      </c>
      <c r="W10" s="475"/>
      <c r="X10" s="475"/>
      <c r="Y10" s="475"/>
      <c r="Z10" s="475"/>
      <c r="AA10" s="474"/>
      <c r="AG10" s="664"/>
      <c r="AH10" s="665"/>
      <c r="AI10" s="666"/>
      <c r="BL10" s="468" t="str">
        <f t="shared" si="0"/>
        <v/>
      </c>
      <c r="BM10" s="469"/>
      <c r="BN10" s="500"/>
    </row>
    <row r="11" spans="1:66" ht="14.5" thickBot="1">
      <c r="B11" s="479">
        <f ca="1">V9</f>
        <v>341</v>
      </c>
      <c r="C11" s="480"/>
      <c r="D11" s="479">
        <f ca="1">Y9</f>
        <v>341</v>
      </c>
      <c r="E11" s="480"/>
      <c r="F11" s="479">
        <f ca="1">B11*H152*K152</f>
        <v>511.5</v>
      </c>
      <c r="G11" s="480"/>
      <c r="H11" s="479">
        <f ca="1">D11*H152*K152</f>
        <v>511.5</v>
      </c>
      <c r="I11" s="480"/>
      <c r="J11" s="479">
        <f ca="1">B11*N152</f>
        <v>349.52499999999998</v>
      </c>
      <c r="K11" s="480"/>
      <c r="L11" s="479">
        <f ca="1">D11*N152</f>
        <v>349.52499999999998</v>
      </c>
      <c r="M11" s="480"/>
      <c r="N11" s="588">
        <f ca="1">IF(K164="⚪",H164,(K160&lt;&gt;"")*K160+(K160="")*H160)</f>
        <v>5</v>
      </c>
      <c r="O11" s="589"/>
      <c r="P11" s="589"/>
      <c r="Q11" s="590"/>
      <c r="R11" s="228"/>
      <c r="S11" s="228"/>
      <c r="T11" s="228"/>
      <c r="V11" s="515">
        <f ca="1">J11*N11</f>
        <v>1747.625</v>
      </c>
      <c r="W11" s="516"/>
      <c r="X11" s="517"/>
      <c r="Y11" s="481">
        <f ca="1">L11*N11</f>
        <v>1747.625</v>
      </c>
      <c r="Z11" s="481"/>
      <c r="AA11" s="482"/>
      <c r="AB11" s="751"/>
      <c r="AC11" s="752"/>
      <c r="AG11" s="664"/>
      <c r="AH11" s="665"/>
      <c r="AI11" s="666"/>
      <c r="BL11" s="468" t="str">
        <f t="shared" si="0"/>
        <v/>
      </c>
      <c r="BM11" s="469"/>
      <c r="BN11" s="500"/>
    </row>
    <row r="12" spans="1:66" ht="14" customHeight="1" thickBot="1">
      <c r="B12" s="512" t="s">
        <v>5068</v>
      </c>
      <c r="C12" s="513"/>
      <c r="D12" s="513"/>
      <c r="E12" s="513"/>
      <c r="F12" s="513"/>
      <c r="G12" s="513"/>
      <c r="H12" s="513"/>
      <c r="I12" s="513"/>
      <c r="J12" s="513"/>
      <c r="K12" s="513"/>
      <c r="L12" s="513"/>
      <c r="M12" s="513"/>
      <c r="N12" s="513"/>
      <c r="O12" s="513"/>
      <c r="P12" s="513"/>
      <c r="Q12" s="513"/>
      <c r="R12" s="513"/>
      <c r="S12" s="513"/>
      <c r="T12" s="513"/>
      <c r="U12" s="513"/>
      <c r="V12" s="513"/>
      <c r="W12" s="513"/>
      <c r="X12" s="513"/>
      <c r="Y12" s="513"/>
      <c r="Z12" s="513"/>
      <c r="AA12" s="514"/>
      <c r="AG12" s="664"/>
      <c r="AH12" s="665"/>
      <c r="AI12" s="666"/>
      <c r="BL12" s="468" t="str">
        <f t="shared" si="0"/>
        <v/>
      </c>
      <c r="BM12" s="469"/>
      <c r="BN12" s="500"/>
    </row>
    <row r="13" spans="1:66" ht="14.5" thickBot="1">
      <c r="B13" s="473" t="s">
        <v>799</v>
      </c>
      <c r="C13" s="475"/>
      <c r="D13" s="475"/>
      <c r="E13" s="474"/>
      <c r="F13" s="473" t="s">
        <v>807</v>
      </c>
      <c r="G13" s="475"/>
      <c r="H13" s="475"/>
      <c r="I13" s="474"/>
      <c r="J13" s="473" t="s">
        <v>803</v>
      </c>
      <c r="K13" s="475"/>
      <c r="L13" s="475"/>
      <c r="M13" s="474"/>
      <c r="N13" s="473" t="s">
        <v>809</v>
      </c>
      <c r="O13" s="475"/>
      <c r="P13" s="475"/>
      <c r="Q13" s="474"/>
      <c r="R13" s="473" t="s">
        <v>810</v>
      </c>
      <c r="S13" s="475"/>
      <c r="T13" s="475"/>
      <c r="U13" s="474"/>
      <c r="V13" s="473" t="s">
        <v>4995</v>
      </c>
      <c r="W13" s="475"/>
      <c r="X13" s="475"/>
      <c r="Y13" s="475"/>
      <c r="Z13" s="475"/>
      <c r="AA13" s="474"/>
      <c r="AG13" s="664"/>
      <c r="AH13" s="665"/>
      <c r="AI13" s="666"/>
      <c r="BL13" s="468" t="str">
        <f t="shared" si="0"/>
        <v/>
      </c>
      <c r="BM13" s="469"/>
      <c r="BN13" s="500"/>
    </row>
    <row r="14" spans="1:66" ht="14.5" thickBot="1">
      <c r="B14" s="593">
        <f ca="1">F132*E190</f>
        <v>0</v>
      </c>
      <c r="C14" s="643"/>
      <c r="D14" s="643"/>
      <c r="E14" s="594"/>
      <c r="F14" s="593">
        <f ca="1">J132*E190</f>
        <v>0</v>
      </c>
      <c r="G14" s="643"/>
      <c r="H14" s="643"/>
      <c r="I14" s="594"/>
      <c r="J14" s="593">
        <f ca="1">N132*E190</f>
        <v>0</v>
      </c>
      <c r="K14" s="643"/>
      <c r="L14" s="643"/>
      <c r="M14" s="594"/>
      <c r="N14" s="593">
        <f ca="1">R132*E190</f>
        <v>0</v>
      </c>
      <c r="O14" s="643"/>
      <c r="P14" s="643"/>
      <c r="Q14" s="594"/>
      <c r="R14" s="593">
        <f ca="1">V132*E190</f>
        <v>0</v>
      </c>
      <c r="S14" s="643"/>
      <c r="T14" s="643"/>
      <c r="U14" s="594"/>
      <c r="V14" s="515">
        <f ca="1">B14+F14+J14+N14+R14</f>
        <v>0</v>
      </c>
      <c r="W14" s="516"/>
      <c r="X14" s="516"/>
      <c r="Y14" s="516"/>
      <c r="Z14" s="516"/>
      <c r="AA14" s="517"/>
      <c r="AB14" s="129"/>
      <c r="AG14" s="664"/>
      <c r="AH14" s="665"/>
      <c r="AI14" s="666"/>
      <c r="BL14" s="468" t="str">
        <f t="shared" si="0"/>
        <v/>
      </c>
      <c r="BM14" s="469"/>
      <c r="BN14" s="500"/>
    </row>
    <row r="15" spans="1:66" ht="14.5" thickBot="1">
      <c r="B15" s="512" t="s">
        <v>5069</v>
      </c>
      <c r="C15" s="513"/>
      <c r="D15" s="513"/>
      <c r="E15" s="513"/>
      <c r="F15" s="513"/>
      <c r="G15" s="513"/>
      <c r="H15" s="513"/>
      <c r="I15" s="513"/>
      <c r="J15" s="513"/>
      <c r="K15" s="513"/>
      <c r="L15" s="513"/>
      <c r="M15" s="513"/>
      <c r="N15" s="513"/>
      <c r="O15" s="513"/>
      <c r="P15" s="513"/>
      <c r="Q15" s="513"/>
      <c r="R15" s="513"/>
      <c r="S15" s="513"/>
      <c r="T15" s="513"/>
      <c r="U15" s="513"/>
      <c r="V15" s="513"/>
      <c r="W15" s="513"/>
      <c r="X15" s="513"/>
      <c r="Y15" s="513"/>
      <c r="Z15" s="513"/>
      <c r="AA15" s="514"/>
      <c r="AB15" s="129"/>
      <c r="AG15" s="664"/>
      <c r="AH15" s="665"/>
      <c r="AI15" s="666"/>
      <c r="BL15" s="468" t="str">
        <f t="shared" si="0"/>
        <v/>
      </c>
      <c r="BM15" s="469"/>
      <c r="BN15" s="500"/>
    </row>
    <row r="16" spans="1:66" ht="14.5" thickBot="1">
      <c r="B16" s="473" t="s">
        <v>4992</v>
      </c>
      <c r="C16" s="475"/>
      <c r="D16" s="475"/>
      <c r="E16" s="474"/>
      <c r="F16" s="473" t="s">
        <v>4975</v>
      </c>
      <c r="G16" s="475"/>
      <c r="H16" s="475"/>
      <c r="I16" s="474"/>
      <c r="J16" s="473"/>
      <c r="K16" s="475"/>
      <c r="L16" s="475"/>
      <c r="M16" s="474"/>
      <c r="N16" s="473"/>
      <c r="O16" s="475"/>
      <c r="P16" s="475"/>
      <c r="Q16" s="474"/>
      <c r="R16" s="473" t="s">
        <v>4976</v>
      </c>
      <c r="S16" s="475"/>
      <c r="T16" s="475"/>
      <c r="U16" s="474"/>
      <c r="V16" s="473" t="s">
        <v>4994</v>
      </c>
      <c r="W16" s="475"/>
      <c r="X16" s="475"/>
      <c r="Y16" s="475"/>
      <c r="Z16" s="475"/>
      <c r="AA16" s="474"/>
      <c r="AB16" s="129"/>
      <c r="AG16" s="664"/>
      <c r="AH16" s="665"/>
      <c r="AI16" s="666"/>
      <c r="BL16" s="468" t="str">
        <f t="shared" si="0"/>
        <v/>
      </c>
      <c r="BM16" s="469"/>
      <c r="BN16" s="500"/>
    </row>
    <row r="17" spans="1:72" ht="14.5" thickBot="1">
      <c r="B17" s="593">
        <f ca="1">F134*H190*(1+(_技能类型="攻击")*(_技能倍率-1))</f>
        <v>0</v>
      </c>
      <c r="C17" s="643"/>
      <c r="D17" s="643"/>
      <c r="E17" s="594"/>
      <c r="F17" s="593">
        <f ca="1">J134*K190*(1+(_技能类型="攻击")*(_技能倍率-1))</f>
        <v>0</v>
      </c>
      <c r="G17" s="643"/>
      <c r="H17" s="643"/>
      <c r="I17" s="594"/>
      <c r="J17" s="748"/>
      <c r="K17" s="749"/>
      <c r="L17" s="749"/>
      <c r="M17" s="750"/>
      <c r="N17" s="748"/>
      <c r="O17" s="749"/>
      <c r="P17" s="749"/>
      <c r="Q17" s="750"/>
      <c r="R17" s="593">
        <f ca="1">N134*N190*(1+(_技能类型="攻击")*(_技能倍率-1))</f>
        <v>0</v>
      </c>
      <c r="S17" s="643"/>
      <c r="T17" s="643"/>
      <c r="U17" s="594"/>
      <c r="V17" s="515">
        <f ca="1">B17+F17+J17+N17+R17</f>
        <v>0</v>
      </c>
      <c r="W17" s="516"/>
      <c r="X17" s="516"/>
      <c r="Y17" s="516"/>
      <c r="Z17" s="516"/>
      <c r="AA17" s="517"/>
      <c r="AB17" s="753"/>
      <c r="AC17" s="710"/>
      <c r="AG17" s="664"/>
      <c r="AH17" s="665"/>
      <c r="AI17" s="666"/>
      <c r="BL17" s="468" t="str">
        <f t="shared" si="0"/>
        <v/>
      </c>
      <c r="BM17" s="469"/>
      <c r="BN17" s="500"/>
    </row>
    <row r="18" spans="1:72" ht="14" customHeight="1" thickBot="1">
      <c r="B18" s="512" t="s">
        <v>5070</v>
      </c>
      <c r="C18" s="513"/>
      <c r="D18" s="513"/>
      <c r="E18" s="513"/>
      <c r="F18" s="513"/>
      <c r="G18" s="513"/>
      <c r="H18" s="513"/>
      <c r="I18" s="513"/>
      <c r="J18" s="513"/>
      <c r="K18" s="513"/>
      <c r="L18" s="513"/>
      <c r="M18" s="513"/>
      <c r="N18" s="513"/>
      <c r="O18" s="513"/>
      <c r="P18" s="513"/>
      <c r="Q18" s="513"/>
      <c r="R18" s="513"/>
      <c r="S18" s="513"/>
      <c r="T18" s="513"/>
      <c r="U18" s="513"/>
      <c r="V18" s="513"/>
      <c r="W18" s="513"/>
      <c r="X18" s="513"/>
      <c r="Y18" s="513"/>
      <c r="Z18" s="513"/>
      <c r="AA18" s="514"/>
      <c r="AB18" s="129"/>
      <c r="AG18" s="664"/>
      <c r="AH18" s="665"/>
      <c r="AI18" s="666"/>
      <c r="BL18" s="468" t="str">
        <f t="shared" si="0"/>
        <v/>
      </c>
      <c r="BM18" s="469"/>
      <c r="BN18" s="500"/>
    </row>
    <row r="19" spans="1:72" ht="14.5" customHeight="1" thickBot="1">
      <c r="B19" s="473" t="s">
        <v>799</v>
      </c>
      <c r="C19" s="475"/>
      <c r="D19" s="475"/>
      <c r="E19" s="474"/>
      <c r="F19" s="473" t="s">
        <v>807</v>
      </c>
      <c r="G19" s="475"/>
      <c r="H19" s="475"/>
      <c r="I19" s="474"/>
      <c r="J19" s="473" t="s">
        <v>803</v>
      </c>
      <c r="K19" s="475"/>
      <c r="L19" s="475"/>
      <c r="M19" s="474"/>
      <c r="N19" s="473" t="s">
        <v>809</v>
      </c>
      <c r="O19" s="475"/>
      <c r="P19" s="475"/>
      <c r="Q19" s="474"/>
      <c r="R19" s="473" t="s">
        <v>810</v>
      </c>
      <c r="S19" s="475"/>
      <c r="T19" s="475"/>
      <c r="U19" s="474"/>
      <c r="V19" s="473" t="s">
        <v>4993</v>
      </c>
      <c r="W19" s="475"/>
      <c r="X19" s="475"/>
      <c r="Y19" s="475"/>
      <c r="Z19" s="475"/>
      <c r="AA19" s="474"/>
      <c r="AB19" s="129"/>
      <c r="AG19" s="664"/>
      <c r="AH19" s="665"/>
      <c r="AI19" s="666"/>
      <c r="BL19" s="468" t="str">
        <f t="shared" si="0"/>
        <v/>
      </c>
      <c r="BM19" s="469"/>
      <c r="BN19" s="500"/>
    </row>
    <row r="20" spans="1:72" ht="14.5" thickBot="1">
      <c r="B20" s="593">
        <f ca="1">B14*E192</f>
        <v>0</v>
      </c>
      <c r="C20" s="643"/>
      <c r="D20" s="643"/>
      <c r="E20" s="594"/>
      <c r="F20" s="593">
        <f ca="1">F14*E192</f>
        <v>0</v>
      </c>
      <c r="G20" s="643"/>
      <c r="H20" s="643"/>
      <c r="I20" s="594"/>
      <c r="J20" s="593">
        <f ca="1">J14*E192</f>
        <v>0</v>
      </c>
      <c r="K20" s="643"/>
      <c r="L20" s="643"/>
      <c r="M20" s="594"/>
      <c r="N20" s="593">
        <f ca="1">N14*E192</f>
        <v>0</v>
      </c>
      <c r="O20" s="643"/>
      <c r="P20" s="643"/>
      <c r="Q20" s="594"/>
      <c r="R20" s="593">
        <f ca="1">R14*E192</f>
        <v>0</v>
      </c>
      <c r="S20" s="643"/>
      <c r="T20" s="643"/>
      <c r="U20" s="594"/>
      <c r="V20" s="515">
        <f ca="1">B20+F20+J20+N20+R20+B22+F22+R22</f>
        <v>0</v>
      </c>
      <c r="W20" s="516"/>
      <c r="X20" s="516"/>
      <c r="Y20" s="516"/>
      <c r="Z20" s="516"/>
      <c r="AA20" s="517"/>
      <c r="AB20" s="753"/>
      <c r="AC20" s="710"/>
      <c r="AG20" s="667"/>
      <c r="AH20" s="668"/>
      <c r="AI20" s="669"/>
      <c r="BL20" s="468" t="str">
        <f t="shared" si="0"/>
        <v/>
      </c>
      <c r="BM20" s="469"/>
      <c r="BN20" s="500"/>
      <c r="BO20" s="661" t="s">
        <v>3980</v>
      </c>
      <c r="BP20" s="662"/>
      <c r="BQ20" s="662"/>
      <c r="BR20" s="662"/>
      <c r="BS20" s="662"/>
      <c r="BT20" s="663"/>
    </row>
    <row r="21" spans="1:72" ht="14.5" thickBot="1">
      <c r="B21" s="473" t="s">
        <v>4992</v>
      </c>
      <c r="C21" s="475"/>
      <c r="D21" s="475"/>
      <c r="E21" s="474"/>
      <c r="F21" s="473" t="s">
        <v>4975</v>
      </c>
      <c r="G21" s="475"/>
      <c r="H21" s="475"/>
      <c r="I21" s="474"/>
      <c r="J21" s="473"/>
      <c r="K21" s="475"/>
      <c r="L21" s="475"/>
      <c r="M21" s="474"/>
      <c r="N21" s="473"/>
      <c r="O21" s="475"/>
      <c r="P21" s="475"/>
      <c r="Q21" s="474"/>
      <c r="R21" s="473" t="s">
        <v>4976</v>
      </c>
      <c r="S21" s="475"/>
      <c r="T21" s="475"/>
      <c r="U21" s="474"/>
      <c r="AH21" s="128"/>
      <c r="AI21" s="128"/>
      <c r="AJ21" s="129"/>
      <c r="BL21" s="466" t="str">
        <f>IF(SUMPRODUCT((--ISNUMBER(SEARCH(详细计算表!$AG$2:$AG$20,BO21)))*(--(详细计算表!$AG$2:$AG$20&lt;&gt;"")))*SUMPRODUCT((--ISNUMBER(SEARCH(详细计算表!$AG$2:$AG$20,BR21)))*(--(详细计算表!$AG$2:$AG$20&lt;&gt;"")))&gt;0,BO21&amp;"&amp;"&amp;BR21&amp;":","")</f>
        <v>远程&amp;攻击:</v>
      </c>
      <c r="BM21" s="467"/>
      <c r="BN21" s="484"/>
      <c r="BO21" s="466" t="s">
        <v>3978</v>
      </c>
      <c r="BP21" s="467"/>
      <c r="BQ21" s="484"/>
      <c r="BR21" s="466" t="s">
        <v>3979</v>
      </c>
      <c r="BS21" s="467"/>
      <c r="BT21" s="484"/>
    </row>
    <row r="22" spans="1:72" ht="14.5" thickBot="1">
      <c r="B22" s="593">
        <f ca="1">B17*H192</f>
        <v>0</v>
      </c>
      <c r="C22" s="643"/>
      <c r="D22" s="643"/>
      <c r="E22" s="594"/>
      <c r="F22" s="593">
        <f ca="1">F17*K192</f>
        <v>0</v>
      </c>
      <c r="G22" s="643"/>
      <c r="H22" s="643"/>
      <c r="I22" s="594"/>
      <c r="J22" s="748"/>
      <c r="K22" s="749"/>
      <c r="L22" s="749"/>
      <c r="M22" s="750"/>
      <c r="N22" s="748"/>
      <c r="O22" s="749"/>
      <c r="P22" s="749"/>
      <c r="Q22" s="750"/>
      <c r="R22" s="593">
        <f ca="1">R17*N192</f>
        <v>0</v>
      </c>
      <c r="S22" s="643"/>
      <c r="T22" s="643"/>
      <c r="U22" s="594"/>
      <c r="AB22" s="129"/>
      <c r="AC22" s="129"/>
      <c r="AD22" s="129"/>
      <c r="AE22" s="129"/>
      <c r="AF22" s="129"/>
      <c r="AG22" s="129"/>
      <c r="AH22" s="129"/>
      <c r="AI22" s="129"/>
      <c r="AJ22" s="129"/>
      <c r="BL22" s="468" t="str">
        <f>IF(SUMPRODUCT((--ISNUMBER(SEARCH(详细计算表!$AG$2:$AG$20,BO22)))*(--(详细计算表!$AG$2:$AG$20&lt;&gt;"")))*SUMPRODUCT((--ISNUMBER(SEARCH(详细计算表!$AG$2:$AG$20,BR22)))*(--(详细计算表!$AG$2:$AG$20&lt;&gt;"")))&gt;0,BO22&amp;"&amp;"&amp;BR22&amp;":","")</f>
        <v/>
      </c>
      <c r="BM22" s="469"/>
      <c r="BN22" s="500"/>
      <c r="BO22" s="468" t="s">
        <v>3981</v>
      </c>
      <c r="BP22" s="469"/>
      <c r="BQ22" s="500"/>
      <c r="BR22" s="468" t="s">
        <v>3982</v>
      </c>
      <c r="BS22" s="469"/>
      <c r="BT22" s="500"/>
    </row>
    <row r="23" spans="1:72" ht="14.5" thickBot="1">
      <c r="V23" s="473" t="s">
        <v>4997</v>
      </c>
      <c r="W23" s="475"/>
      <c r="X23" s="475"/>
      <c r="Y23" s="475"/>
      <c r="Z23" s="475"/>
      <c r="AA23" s="474"/>
      <c r="AB23" s="129"/>
      <c r="AC23" s="129"/>
      <c r="AD23" s="129"/>
      <c r="AE23" s="129"/>
      <c r="AF23" s="129"/>
      <c r="AG23" s="129"/>
      <c r="AH23" s="129"/>
      <c r="AI23" s="129"/>
      <c r="AJ23" s="129"/>
      <c r="BL23" s="468" t="str">
        <f>IF(SUMPRODUCT((--ISNUMBER(SEARCH(详细计算表!$AG$2:$AG$20,BO23)))*(--(详细计算表!$AG$2:$AG$20&lt;&gt;"")))*SUMPRODUCT((--ISNUMBER(SEARCH(详细计算表!$AG$2:$AG$20,BR23)))*(--(详细计算表!$AG$2:$AG$20&lt;&gt;"")))&gt;0,BO23&amp;"&amp;"&amp;BR23&amp;":","")</f>
        <v/>
      </c>
      <c r="BM23" s="469"/>
      <c r="BN23" s="500"/>
      <c r="BO23" s="468" t="s">
        <v>3983</v>
      </c>
      <c r="BP23" s="469"/>
      <c r="BQ23" s="500"/>
      <c r="BR23" s="468" t="s">
        <v>3984</v>
      </c>
      <c r="BS23" s="469"/>
      <c r="BT23" s="500"/>
    </row>
    <row r="24" spans="1:72" ht="14.5" thickBot="1">
      <c r="V24" s="515">
        <f ca="1">(V11+Y11)/2+V14+V17+V20</f>
        <v>1747.625</v>
      </c>
      <c r="W24" s="516"/>
      <c r="X24" s="516"/>
      <c r="Y24" s="516"/>
      <c r="Z24" s="516"/>
      <c r="AA24" s="517"/>
      <c r="AB24" s="129"/>
      <c r="AC24" s="129"/>
      <c r="AD24" s="129"/>
      <c r="AE24" s="129"/>
      <c r="AF24" s="129"/>
      <c r="AG24" s="129"/>
      <c r="AH24" s="129"/>
      <c r="AI24" s="129"/>
      <c r="AJ24" s="129"/>
      <c r="BL24" s="468" t="str">
        <f>IF(SUMPRODUCT((--ISNUMBER(SEARCH(详细计算表!$AG$2:$AG$20,BO24)))*(--(详细计算表!$AG$2:$AG$20&lt;&gt;"")))*SUMPRODUCT((--ISNUMBER(SEARCH(详细计算表!$AG$2:$AG$20,BR24)))*(--(详细计算表!$AG$2:$AG$20&lt;&gt;"")))&gt;0,BO24&amp;"&amp;"&amp;BR24&amp;":","")</f>
        <v/>
      </c>
      <c r="BM24" s="469"/>
      <c r="BN24" s="500"/>
      <c r="BO24" s="468" t="s">
        <v>3983</v>
      </c>
      <c r="BP24" s="469"/>
      <c r="BQ24" s="500"/>
      <c r="BR24" s="468" t="s">
        <v>831</v>
      </c>
      <c r="BS24" s="469"/>
      <c r="BT24" s="500"/>
    </row>
    <row r="25" spans="1:72" ht="14.5" thickBot="1">
      <c r="B25" s="126" t="s">
        <v>9</v>
      </c>
      <c r="C25" s="126"/>
      <c r="D25" s="126"/>
      <c r="E25" s="126"/>
      <c r="F25" s="126"/>
      <c r="G25" s="126"/>
      <c r="H25" s="126"/>
      <c r="I25" s="126"/>
      <c r="J25" s="126"/>
      <c r="K25" s="126"/>
      <c r="AF25" s="129"/>
      <c r="AG25" s="129"/>
      <c r="AH25" s="129"/>
      <c r="AI25" s="129"/>
      <c r="AJ25" s="129"/>
      <c r="BL25" s="468" t="str">
        <f>IF(SUMPRODUCT((--ISNUMBER(SEARCH(详细计算表!$AG$2:$AG$20,BO25)))*(--(详细计算表!$AG$2:$AG$20&lt;&gt;"")))*SUMPRODUCT((--ISNUMBER(SEARCH(详细计算表!$AG$2:$AG$20,BR25)))*(--(详细计算表!$AG$2:$AG$20&lt;&gt;"")))&gt;0,BO25&amp;"&amp;"&amp;BR25&amp;":","")</f>
        <v/>
      </c>
      <c r="BM25" s="469"/>
      <c r="BN25" s="500"/>
      <c r="BO25" s="207"/>
      <c r="BP25" s="208"/>
      <c r="BQ25" s="209"/>
      <c r="BR25" s="207"/>
      <c r="BS25" s="208"/>
      <c r="BT25" s="209"/>
    </row>
    <row r="26" spans="1:72" ht="14.5" thickBot="1">
      <c r="B26" s="658" t="s">
        <v>9</v>
      </c>
      <c r="C26" s="534"/>
      <c r="D26" s="654" t="s">
        <v>107</v>
      </c>
      <c r="E26" s="534"/>
      <c r="F26" s="654" t="s">
        <v>108</v>
      </c>
      <c r="G26" s="534"/>
      <c r="H26" s="534"/>
      <c r="I26" s="526" t="s">
        <v>109</v>
      </c>
      <c r="J26" s="440"/>
      <c r="K26" s="441"/>
      <c r="BL26" s="468" t="str">
        <f>IF(SUMPRODUCT((--ISNUMBER(SEARCH(详细计算表!$AG$2:$AG$20,BO26)))*(--(详细计算表!$AG$2:$AG$20&lt;&gt;"")))*SUMPRODUCT((--ISNUMBER(SEARCH(详细计算表!$AG$2:$AG$20,BR26)))*(--(详细计算表!$AG$2:$AG$20&lt;&gt;"")))&gt;0,BO26&amp;"&amp;"&amp;BR26&amp;":","")</f>
        <v/>
      </c>
      <c r="BM26" s="469"/>
      <c r="BN26" s="500"/>
      <c r="BO26" s="468"/>
      <c r="BP26" s="469"/>
      <c r="BQ26" s="500"/>
      <c r="BR26" s="468"/>
      <c r="BS26" s="469"/>
      <c r="BT26" s="500"/>
    </row>
    <row r="27" spans="1:72" ht="14.5" thickBot="1">
      <c r="A27" s="129"/>
      <c r="B27" s="658" t="s">
        <v>110</v>
      </c>
      <c r="C27" s="534"/>
      <c r="D27" s="651" t="str">
        <f>IF(SUMPRODUCT((--ISNUMBER(SEARCH($AD$2:$AF$4,B27)))*(--($AD$2:$AF$4&lt;&gt;""))),"⚪","×")</f>
        <v>×</v>
      </c>
      <c r="E27" s="659"/>
      <c r="F27" s="651">
        <f ca="1">_力量</f>
        <v>0</v>
      </c>
      <c r="G27" s="659"/>
      <c r="H27" s="659"/>
      <c r="I27" s="660">
        <f ca="1">1+SUMIF(D27:D29,"⚪",F27:F29)*0.5%</f>
        <v>1</v>
      </c>
      <c r="J27" s="578"/>
      <c r="K27" s="567"/>
      <c r="BL27" s="468" t="str">
        <f>IF(SUMPRODUCT((--ISNUMBER(SEARCH(详细计算表!$AG$2:$AG$20,BO27)))*(--(详细计算表!$AG$2:$AG$20&lt;&gt;"")))*SUMPRODUCT((--ISNUMBER(SEARCH(详细计算表!$AG$2:$AG$20,BR27)))*(--(详细计算表!$AG$2:$AG$20&lt;&gt;"")))&gt;0,BO27&amp;"&amp;"&amp;BR27&amp;":","")</f>
        <v/>
      </c>
      <c r="BM27" s="469"/>
      <c r="BN27" s="500"/>
      <c r="BO27" s="468"/>
      <c r="BP27" s="469"/>
      <c r="BQ27" s="500"/>
      <c r="BR27" s="468"/>
      <c r="BS27" s="469"/>
      <c r="BT27" s="500"/>
    </row>
    <row r="28" spans="1:72" ht="14.5" thickBot="1">
      <c r="B28" s="658" t="s">
        <v>111</v>
      </c>
      <c r="C28" s="534"/>
      <c r="D28" s="651" t="str">
        <f t="shared" ref="D28:D29" si="1">IF(SUMPRODUCT((--ISNUMBER(SEARCH($AD$2:$AF$4,B28)))*(--($AD$2:$AF$4&lt;&gt;""))),"⚪","×")</f>
        <v>⚪</v>
      </c>
      <c r="E28" s="659"/>
      <c r="F28" s="595">
        <f ca="1">_敏捷</f>
        <v>0</v>
      </c>
      <c r="G28" s="659"/>
      <c r="H28" s="690"/>
      <c r="I28" s="126"/>
      <c r="J28" s="126"/>
      <c r="K28" s="126"/>
      <c r="BL28" s="468" t="str">
        <f>IF(SUMPRODUCT((--ISNUMBER(SEARCH(详细计算表!$AG$2:$AG$20,BO28)))*(--(详细计算表!$AG$2:$AG$20&lt;&gt;"")))*SUMPRODUCT((--ISNUMBER(SEARCH(详细计算表!$AG$2:$AG$20,BR28)))*(--(详细计算表!$AG$2:$AG$20&lt;&gt;"")))&gt;0,BO28&amp;"&amp;"&amp;BR28&amp;":","")</f>
        <v/>
      </c>
      <c r="BM28" s="469"/>
      <c r="BN28" s="500"/>
      <c r="BO28" s="468"/>
      <c r="BP28" s="469"/>
      <c r="BQ28" s="500"/>
      <c r="BR28" s="468"/>
      <c r="BS28" s="469"/>
      <c r="BT28" s="500"/>
    </row>
    <row r="29" spans="1:72" ht="14.5" thickBot="1">
      <c r="B29" s="658" t="s">
        <v>112</v>
      </c>
      <c r="C29" s="534"/>
      <c r="D29" s="651" t="str">
        <f t="shared" si="1"/>
        <v>×</v>
      </c>
      <c r="E29" s="659"/>
      <c r="F29" s="595">
        <f ca="1">_智慧</f>
        <v>0</v>
      </c>
      <c r="G29" s="659"/>
      <c r="H29" s="690"/>
      <c r="I29" s="126"/>
      <c r="J29" s="126"/>
      <c r="K29" s="126"/>
      <c r="BL29" s="468" t="str">
        <f>IF(SUMPRODUCT((--ISNUMBER(SEARCH(详细计算表!$AG$2:$AG$20,BO29)))*(--(详细计算表!$AG$2:$AG$20&lt;&gt;"")))*SUMPRODUCT((--ISNUMBER(SEARCH(详细计算表!$AG$2:$AG$20,BR29)))*(--(详细计算表!$AG$2:$AG$20&lt;&gt;"")))&gt;0,BO29&amp;"&amp;"&amp;BR29&amp;":","")</f>
        <v/>
      </c>
      <c r="BM29" s="469"/>
      <c r="BN29" s="500"/>
      <c r="BO29" s="468"/>
      <c r="BP29" s="469"/>
      <c r="BQ29" s="500"/>
      <c r="BR29" s="468"/>
      <c r="BS29" s="469"/>
      <c r="BT29" s="500"/>
    </row>
    <row r="30" spans="1:72">
      <c r="BL30" s="468" t="str">
        <f>IF(SUMPRODUCT((--ISNUMBER(SEARCH(详细计算表!$AG$2:$AG$20,BO30)))*(--(详细计算表!$AG$2:$AG$20&lt;&gt;"")))*SUMPRODUCT((--ISNUMBER(SEARCH(详细计算表!$AG$2:$AG$20,BR30)))*(--(详细计算表!$AG$2:$AG$20&lt;&gt;"")))&gt;0,BO30&amp;"&amp;"&amp;BR30&amp;":","")</f>
        <v/>
      </c>
      <c r="BM30" s="469"/>
      <c r="BN30" s="500"/>
      <c r="BO30" s="468"/>
      <c r="BP30" s="469"/>
      <c r="BQ30" s="500"/>
      <c r="BR30" s="468"/>
      <c r="BS30" s="469"/>
      <c r="BT30" s="500"/>
    </row>
    <row r="31" spans="1:72" ht="14.5" thickBot="1">
      <c r="B31" s="126" t="s">
        <v>4999</v>
      </c>
      <c r="C31" s="126"/>
      <c r="D31" s="126"/>
      <c r="E31" s="126"/>
      <c r="F31" s="126" t="s">
        <v>48</v>
      </c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BL31" s="468" t="str">
        <f>IF(SUMPRODUCT((--ISNUMBER(SEARCH(详细计算表!$AG$2:$AG$20,BO31)))*(--(详细计算表!$AG$2:$AG$20&lt;&gt;"")))*SUMPRODUCT((--ISNUMBER(SEARCH(详细计算表!$AG$2:$AG$20,BR31)))*(--(详细计算表!$AG$2:$AG$20&lt;&gt;"")))&gt;0,BO31&amp;"&amp;"&amp;BR31&amp;":","")</f>
        <v/>
      </c>
      <c r="BM31" s="469"/>
      <c r="BN31" s="500"/>
      <c r="BO31" s="468"/>
      <c r="BP31" s="469"/>
      <c r="BQ31" s="500"/>
      <c r="BR31" s="468"/>
      <c r="BS31" s="469"/>
      <c r="BT31" s="500"/>
    </row>
    <row r="32" spans="1:72" ht="14.5" thickBot="1">
      <c r="B32" s="689" t="s">
        <v>50</v>
      </c>
      <c r="C32" s="648"/>
      <c r="D32" s="648"/>
      <c r="E32" s="648"/>
      <c r="F32" s="648"/>
      <c r="G32" s="648"/>
      <c r="H32" s="648"/>
      <c r="I32" s="648"/>
      <c r="J32" s="648"/>
      <c r="K32" s="648"/>
      <c r="L32" s="648"/>
      <c r="M32" s="648"/>
      <c r="N32" s="648"/>
      <c r="O32" s="648"/>
      <c r="P32" s="648"/>
      <c r="Q32" s="648"/>
      <c r="R32" s="648"/>
      <c r="S32" s="649"/>
      <c r="BL32" s="468" t="str">
        <f>IF(SUMPRODUCT((--ISNUMBER(SEARCH(详细计算表!$AG$2:$AG$20,BO32)))*(--(详细计算表!$AG$2:$AG$20&lt;&gt;"")))*SUMPRODUCT((--ISNUMBER(SEARCH(详细计算表!$AG$2:$AG$20,BR32)))*(--(详细计算表!$AG$2:$AG$20&lt;&gt;"")))&gt;0,BO32&amp;"&amp;"&amp;BR32&amp;":","")</f>
        <v/>
      </c>
      <c r="BM32" s="469"/>
      <c r="BN32" s="500"/>
      <c r="BO32" s="468"/>
      <c r="BP32" s="469"/>
      <c r="BQ32" s="500"/>
      <c r="BR32" s="468"/>
      <c r="BS32" s="469"/>
      <c r="BT32" s="500"/>
    </row>
    <row r="33" spans="2:72" ht="14.5" thickBot="1">
      <c r="B33" s="637" t="s">
        <v>4019</v>
      </c>
      <c r="C33" s="638"/>
      <c r="D33" s="638"/>
      <c r="E33" s="638"/>
      <c r="F33" s="638"/>
      <c r="G33" s="639"/>
      <c r="H33" s="637" t="s">
        <v>4020</v>
      </c>
      <c r="I33" s="638"/>
      <c r="J33" s="638"/>
      <c r="K33" s="638"/>
      <c r="L33" s="638"/>
      <c r="M33" s="639"/>
      <c r="N33" s="546" t="s">
        <v>4869</v>
      </c>
      <c r="O33" s="547"/>
      <c r="P33" s="547"/>
      <c r="Q33" s="548"/>
      <c r="BL33" s="476" t="str">
        <f>IF(SUMPRODUCT((--ISNUMBER(SEARCH(详细计算表!$AG$2:$AG$20,BO33)))*(--(详细计算表!$AG$2:$AG$20&lt;&gt;"")))*SUMPRODUCT((--ISNUMBER(SEARCH(详细计算表!$AG$2:$AG$20,BR33)))*(--(详细计算表!$AG$2:$AG$20&lt;&gt;"")))&gt;0,BO33&amp;"&amp;"&amp;BR33&amp;":","")</f>
        <v/>
      </c>
      <c r="BM33" s="477"/>
      <c r="BN33" s="518"/>
      <c r="BO33" s="476"/>
      <c r="BP33" s="477"/>
      <c r="BQ33" s="518"/>
      <c r="BR33" s="476"/>
      <c r="BS33" s="477"/>
      <c r="BT33" s="518"/>
    </row>
    <row r="34" spans="2:72" ht="14.5" thickBot="1">
      <c r="B34" s="593">
        <f ca="1">_主手基础点伤min*N34</f>
        <v>220</v>
      </c>
      <c r="C34" s="643"/>
      <c r="D34" s="594"/>
      <c r="E34" s="593">
        <f ca="1">_主手基础点伤max*N34</f>
        <v>220</v>
      </c>
      <c r="F34" s="643"/>
      <c r="G34" s="594"/>
      <c r="H34" s="640">
        <f ca="1">_主手物理百分比</f>
        <v>0</v>
      </c>
      <c r="I34" s="641"/>
      <c r="J34" s="641"/>
      <c r="K34" s="641"/>
      <c r="L34" s="641"/>
      <c r="M34" s="642"/>
      <c r="N34" s="549">
        <f ca="1">_主手more</f>
        <v>1</v>
      </c>
      <c r="O34" s="550"/>
      <c r="P34" s="550"/>
      <c r="Q34" s="551"/>
    </row>
    <row r="35" spans="2:72" ht="14.5" thickBot="1">
      <c r="B35" s="546" t="s">
        <v>4100</v>
      </c>
      <c r="C35" s="547"/>
      <c r="D35" s="547"/>
      <c r="E35" s="547"/>
      <c r="F35" s="546" t="s">
        <v>4108</v>
      </c>
      <c r="G35" s="547"/>
      <c r="H35" s="547"/>
      <c r="I35" s="547"/>
      <c r="J35" s="546" t="s">
        <v>4101</v>
      </c>
      <c r="K35" s="547"/>
      <c r="L35" s="547"/>
      <c r="M35" s="548"/>
      <c r="N35" s="546" t="s">
        <v>4102</v>
      </c>
      <c r="O35" s="547"/>
      <c r="P35" s="547"/>
      <c r="Q35" s="548"/>
      <c r="R35" s="546" t="s">
        <v>4103</v>
      </c>
      <c r="S35" s="547"/>
      <c r="T35" s="547"/>
      <c r="U35" s="548"/>
      <c r="V35" s="546" t="s">
        <v>4845</v>
      </c>
      <c r="W35" s="547"/>
      <c r="X35" s="547"/>
      <c r="Y35" s="548"/>
      <c r="Z35" s="542" t="s">
        <v>4888</v>
      </c>
      <c r="AA35" s="543"/>
    </row>
    <row r="36" spans="2:72" ht="14.5" thickBot="1">
      <c r="B36" s="644">
        <f ca="1">_主手物理点伤min*N34</f>
        <v>0</v>
      </c>
      <c r="C36" s="645"/>
      <c r="D36" s="646">
        <f ca="1">_主手物理点伤max*N34</f>
        <v>0</v>
      </c>
      <c r="E36" s="645"/>
      <c r="F36" s="644">
        <f ca="1">_主手火焰点伤min*N34</f>
        <v>0</v>
      </c>
      <c r="G36" s="645"/>
      <c r="H36" s="646">
        <f ca="1">_主手火焰点伤max*N34</f>
        <v>0</v>
      </c>
      <c r="I36" s="645"/>
      <c r="J36" s="644">
        <f ca="1">_主手冰冷点伤min*N34</f>
        <v>0</v>
      </c>
      <c r="K36" s="645"/>
      <c r="L36" s="646">
        <f ca="1">_主手冰冷点伤max*N34</f>
        <v>0</v>
      </c>
      <c r="M36" s="645"/>
      <c r="N36" s="644">
        <f ca="1">_主手闪电点伤min*N34</f>
        <v>0</v>
      </c>
      <c r="O36" s="645"/>
      <c r="P36" s="646">
        <f ca="1">_主手闪电点伤max*N34</f>
        <v>0</v>
      </c>
      <c r="Q36" s="645"/>
      <c r="R36" s="644">
        <f ca="1">_主手腐蚀点伤min*N34</f>
        <v>0</v>
      </c>
      <c r="S36" s="645"/>
      <c r="T36" s="646">
        <f ca="1">_主手腐蚀点伤max*N34</f>
        <v>0</v>
      </c>
      <c r="U36" s="645"/>
      <c r="V36" s="644">
        <f ca="1">((B34+B36)*(1+H34)+F36+J36+N36+R36)</f>
        <v>220</v>
      </c>
      <c r="W36" s="645"/>
      <c r="X36" s="646">
        <f ca="1">((E34+D36)*(1+H34)+H36+L36+P36+T36)</f>
        <v>220</v>
      </c>
      <c r="Y36" s="645"/>
      <c r="Z36" s="540">
        <f ca="1">(V36+X36)/2</f>
        <v>220</v>
      </c>
      <c r="AA36" s="541"/>
    </row>
    <row r="37" spans="2:72" ht="14.5" thickBot="1">
      <c r="B37" s="647" t="s">
        <v>4851</v>
      </c>
      <c r="C37" s="648"/>
      <c r="D37" s="648"/>
      <c r="E37" s="648"/>
      <c r="F37" s="648"/>
      <c r="G37" s="648"/>
      <c r="H37" s="648"/>
      <c r="I37" s="648"/>
      <c r="J37" s="648"/>
      <c r="K37" s="648"/>
      <c r="L37" s="648"/>
      <c r="M37" s="648"/>
      <c r="N37" s="648"/>
      <c r="O37" s="648"/>
      <c r="P37" s="648"/>
      <c r="Q37" s="648"/>
      <c r="R37" s="648"/>
      <c r="S37" s="649"/>
      <c r="Z37" s="128"/>
      <c r="AA37" s="128"/>
    </row>
    <row r="38" spans="2:72" ht="14.5" thickBot="1">
      <c r="B38" s="637" t="s">
        <v>3605</v>
      </c>
      <c r="C38" s="638"/>
      <c r="D38" s="638"/>
      <c r="E38" s="638"/>
      <c r="F38" s="638"/>
      <c r="G38" s="639"/>
      <c r="H38" s="637" t="s">
        <v>4020</v>
      </c>
      <c r="I38" s="638"/>
      <c r="J38" s="638"/>
      <c r="K38" s="638"/>
      <c r="L38" s="638"/>
      <c r="M38" s="639"/>
      <c r="Z38" s="128"/>
      <c r="AA38" s="128"/>
    </row>
    <row r="39" spans="2:72" ht="14.5" thickBot="1">
      <c r="B39" s="650">
        <f ca="1">_副手基础点伤min</f>
        <v>0</v>
      </c>
      <c r="C39" s="651"/>
      <c r="D39" s="595"/>
      <c r="E39" s="650">
        <f ca="1">_副手基础点伤max</f>
        <v>0</v>
      </c>
      <c r="F39" s="651"/>
      <c r="G39" s="595"/>
      <c r="H39" s="640">
        <f ca="1">_副手物理百分比</f>
        <v>0</v>
      </c>
      <c r="I39" s="641"/>
      <c r="J39" s="641"/>
      <c r="K39" s="641"/>
      <c r="L39" s="641"/>
      <c r="M39" s="642"/>
      <c r="AA39" s="128"/>
    </row>
    <row r="40" spans="2:72" ht="14.5" thickBot="1">
      <c r="B40" s="546" t="s">
        <v>4100</v>
      </c>
      <c r="C40" s="547"/>
      <c r="D40" s="547"/>
      <c r="E40" s="547"/>
      <c r="F40" s="546" t="s">
        <v>4108</v>
      </c>
      <c r="G40" s="547"/>
      <c r="H40" s="547"/>
      <c r="I40" s="547"/>
      <c r="J40" s="546" t="s">
        <v>4101</v>
      </c>
      <c r="K40" s="547"/>
      <c r="L40" s="547"/>
      <c r="M40" s="548"/>
      <c r="N40" s="546" t="s">
        <v>4102</v>
      </c>
      <c r="O40" s="547"/>
      <c r="P40" s="547"/>
      <c r="Q40" s="548"/>
      <c r="R40" s="546" t="s">
        <v>4103</v>
      </c>
      <c r="S40" s="547"/>
      <c r="T40" s="547"/>
      <c r="U40" s="548"/>
      <c r="V40" s="546" t="s">
        <v>4845</v>
      </c>
      <c r="W40" s="547"/>
      <c r="X40" s="547"/>
      <c r="Y40" s="548"/>
      <c r="AA40" s="128"/>
    </row>
    <row r="41" spans="2:72" ht="14.5" thickBot="1">
      <c r="B41" s="644">
        <f ca="1">_副手物理点伤min</f>
        <v>0</v>
      </c>
      <c r="C41" s="645"/>
      <c r="D41" s="646">
        <f ca="1">_副手物理点伤max</f>
        <v>0</v>
      </c>
      <c r="E41" s="645"/>
      <c r="F41" s="644">
        <f ca="1">_副手火焰点伤min</f>
        <v>0</v>
      </c>
      <c r="G41" s="645"/>
      <c r="H41" s="646">
        <f ca="1">_副手火焰点伤max</f>
        <v>0</v>
      </c>
      <c r="I41" s="645"/>
      <c r="J41" s="644">
        <f ca="1">_副手冰冷点伤min</f>
        <v>0</v>
      </c>
      <c r="K41" s="645"/>
      <c r="L41" s="646">
        <f ca="1">_副手冰冷点伤max</f>
        <v>0</v>
      </c>
      <c r="M41" s="645"/>
      <c r="N41" s="644">
        <f ca="1">_副手闪电点伤min</f>
        <v>0</v>
      </c>
      <c r="O41" s="645"/>
      <c r="P41" s="646">
        <f ca="1">_副手闪电点伤max</f>
        <v>0</v>
      </c>
      <c r="Q41" s="645"/>
      <c r="R41" s="644">
        <f ca="1">_副手腐蚀点伤min</f>
        <v>0</v>
      </c>
      <c r="S41" s="645"/>
      <c r="T41" s="646">
        <f ca="1">_副手腐蚀点伤max</f>
        <v>0</v>
      </c>
      <c r="U41" s="645"/>
      <c r="V41" s="644">
        <f ca="1">(B39+B41)*(1+H39)+F41+J41+N41+R41</f>
        <v>0</v>
      </c>
      <c r="W41" s="645"/>
      <c r="X41" s="646">
        <f ca="1">(E39+D41)*(1+H39)+H41+L41+P41+T41</f>
        <v>0</v>
      </c>
      <c r="Y41" s="645"/>
      <c r="AA41" s="128"/>
    </row>
    <row r="42" spans="2:72" ht="14.5" thickBot="1">
      <c r="B42" s="546" t="s">
        <v>4109</v>
      </c>
      <c r="C42" s="547"/>
      <c r="D42" s="547"/>
      <c r="E42" s="547"/>
      <c r="F42" s="546" t="s">
        <v>4104</v>
      </c>
      <c r="G42" s="547"/>
      <c r="H42" s="547"/>
      <c r="I42" s="547"/>
      <c r="J42" s="546" t="s">
        <v>4105</v>
      </c>
      <c r="K42" s="547"/>
      <c r="L42" s="547"/>
      <c r="M42" s="548"/>
      <c r="N42" s="546" t="s">
        <v>4106</v>
      </c>
      <c r="O42" s="547"/>
      <c r="P42" s="547"/>
      <c r="Q42" s="548"/>
      <c r="R42" s="546" t="s">
        <v>4107</v>
      </c>
      <c r="S42" s="547"/>
      <c r="T42" s="547"/>
      <c r="U42" s="548"/>
    </row>
    <row r="43" spans="2:72" ht="14.5" thickBot="1">
      <c r="B43" s="644">
        <f ca="1">_物理点伤min</f>
        <v>0</v>
      </c>
      <c r="C43" s="645"/>
      <c r="D43" s="646">
        <f ca="1">_物理点伤max</f>
        <v>0</v>
      </c>
      <c r="E43" s="645"/>
      <c r="F43" s="644">
        <f ca="1">_火焰点伤min</f>
        <v>0</v>
      </c>
      <c r="G43" s="645"/>
      <c r="H43" s="646">
        <f ca="1">_火焰点伤max</f>
        <v>0</v>
      </c>
      <c r="I43" s="645"/>
      <c r="J43" s="644">
        <f ca="1">_冰冷点伤min</f>
        <v>0</v>
      </c>
      <c r="K43" s="645"/>
      <c r="L43" s="646">
        <f ca="1">_冰冷点伤max</f>
        <v>0</v>
      </c>
      <c r="M43" s="645"/>
      <c r="N43" s="644">
        <f ca="1">_闪电点伤min</f>
        <v>0</v>
      </c>
      <c r="O43" s="645"/>
      <c r="P43" s="646">
        <f ca="1">_闪电点伤max</f>
        <v>0</v>
      </c>
      <c r="Q43" s="645"/>
      <c r="R43" s="644">
        <f ca="1">_腐蚀点伤min</f>
        <v>0</v>
      </c>
      <c r="S43" s="645"/>
      <c r="T43" s="646">
        <f ca="1">_腐蚀点伤max</f>
        <v>0</v>
      </c>
      <c r="U43" s="645"/>
      <c r="AA43" s="129"/>
    </row>
    <row r="45" spans="2:72" ht="14.5" thickBot="1">
      <c r="B45" s="127" t="s">
        <v>5001</v>
      </c>
    </row>
    <row r="46" spans="2:72" ht="14.5" thickBot="1">
      <c r="B46" s="655" t="s">
        <v>4857</v>
      </c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7"/>
    </row>
    <row r="47" spans="2:72" ht="14.5" thickBot="1">
      <c r="B47" s="546" t="s">
        <v>4849</v>
      </c>
      <c r="C47" s="547"/>
      <c r="D47" s="547"/>
      <c r="E47" s="547"/>
      <c r="F47" s="546" t="s">
        <v>3727</v>
      </c>
      <c r="G47" s="547"/>
      <c r="H47" s="547"/>
      <c r="I47" s="547"/>
      <c r="J47" s="546" t="s">
        <v>4850</v>
      </c>
      <c r="K47" s="547"/>
      <c r="L47" s="547"/>
      <c r="M47" s="548"/>
      <c r="N47" s="546" t="s">
        <v>3729</v>
      </c>
      <c r="O47" s="547"/>
      <c r="P47" s="547"/>
      <c r="Q47" s="548"/>
      <c r="R47" s="546" t="s">
        <v>3731</v>
      </c>
      <c r="S47" s="547"/>
      <c r="T47" s="547"/>
      <c r="U47" s="548"/>
      <c r="V47" s="546" t="s">
        <v>4996</v>
      </c>
      <c r="W47" s="547"/>
      <c r="X47" s="547"/>
      <c r="Y47" s="548"/>
      <c r="Z47" s="542" t="s">
        <v>4649</v>
      </c>
      <c r="AA47" s="543"/>
    </row>
    <row r="48" spans="2:72" ht="14.5" thickBot="1">
      <c r="B48" s="633">
        <v>0</v>
      </c>
      <c r="C48" s="276"/>
      <c r="D48" s="652">
        <v>0</v>
      </c>
      <c r="E48" s="276"/>
      <c r="F48" s="633">
        <v>0</v>
      </c>
      <c r="G48" s="276"/>
      <c r="H48" s="652">
        <v>0</v>
      </c>
      <c r="I48" s="276"/>
      <c r="J48" s="633">
        <v>0</v>
      </c>
      <c r="K48" s="276"/>
      <c r="L48" s="652">
        <v>0</v>
      </c>
      <c r="M48" s="276"/>
      <c r="N48" s="633">
        <v>0</v>
      </c>
      <c r="O48" s="276"/>
      <c r="P48" s="652">
        <v>0</v>
      </c>
      <c r="Q48" s="276"/>
      <c r="R48" s="633">
        <v>0</v>
      </c>
      <c r="S48" s="276"/>
      <c r="T48" s="652">
        <v>0</v>
      </c>
      <c r="U48" s="276"/>
      <c r="V48" s="644">
        <f>B48+F48+J48+N48+R48</f>
        <v>0</v>
      </c>
      <c r="W48" s="645"/>
      <c r="X48" s="646">
        <f>D48+H48+L48+P48+T48</f>
        <v>0</v>
      </c>
      <c r="Y48" s="645"/>
      <c r="Z48" s="540">
        <f>(V48+X48)/2</f>
        <v>0</v>
      </c>
      <c r="AA48" s="541"/>
    </row>
    <row r="49" spans="2:25" ht="14.5" thickBot="1">
      <c r="B49" s="546" t="s">
        <v>4109</v>
      </c>
      <c r="C49" s="547"/>
      <c r="D49" s="547"/>
      <c r="E49" s="547"/>
      <c r="F49" s="546" t="s">
        <v>4104</v>
      </c>
      <c r="G49" s="547"/>
      <c r="H49" s="547"/>
      <c r="I49" s="547"/>
      <c r="J49" s="546" t="s">
        <v>4105</v>
      </c>
      <c r="K49" s="547"/>
      <c r="L49" s="547"/>
      <c r="M49" s="548"/>
      <c r="N49" s="546" t="s">
        <v>4106</v>
      </c>
      <c r="O49" s="547"/>
      <c r="P49" s="547"/>
      <c r="Q49" s="548"/>
      <c r="R49" s="546" t="s">
        <v>4107</v>
      </c>
      <c r="S49" s="547"/>
      <c r="T49" s="547"/>
      <c r="U49" s="548"/>
    </row>
    <row r="50" spans="2:25" ht="14.5" thickBot="1">
      <c r="B50" s="653">
        <f ca="1">_物理点伤min</f>
        <v>0</v>
      </c>
      <c r="C50" s="595"/>
      <c r="D50" s="650">
        <f ca="1">_物理点伤max</f>
        <v>0</v>
      </c>
      <c r="E50" s="595"/>
      <c r="F50" s="653">
        <f ca="1">_火焰点伤min</f>
        <v>0</v>
      </c>
      <c r="G50" s="595"/>
      <c r="H50" s="650">
        <f ca="1">_火焰点伤max</f>
        <v>0</v>
      </c>
      <c r="I50" s="595"/>
      <c r="J50" s="653">
        <f ca="1">_冰冷点伤min</f>
        <v>0</v>
      </c>
      <c r="K50" s="595"/>
      <c r="L50" s="650">
        <f ca="1">_冰冷点伤max</f>
        <v>0</v>
      </c>
      <c r="M50" s="595"/>
      <c r="N50" s="653">
        <f ca="1">_闪电点伤min</f>
        <v>0</v>
      </c>
      <c r="O50" s="595"/>
      <c r="P50" s="650">
        <f ca="1">_闪电点伤max</f>
        <v>0</v>
      </c>
      <c r="Q50" s="595"/>
      <c r="R50" s="653">
        <f ca="1">_腐蚀点伤min</f>
        <v>0</v>
      </c>
      <c r="S50" s="595"/>
      <c r="T50" s="650">
        <f ca="1">_腐蚀点伤max</f>
        <v>0</v>
      </c>
      <c r="U50" s="595"/>
    </row>
    <row r="51" spans="2:25" ht="14.5" thickBot="1"/>
    <row r="52" spans="2:25" ht="14.5" thickBot="1">
      <c r="B52" s="563" t="s">
        <v>4852</v>
      </c>
      <c r="C52" s="564"/>
      <c r="D52" s="564"/>
      <c r="E52" s="564"/>
      <c r="F52" s="564"/>
      <c r="G52" s="564"/>
      <c r="H52" s="564"/>
      <c r="I52" s="564"/>
      <c r="J52" s="564"/>
      <c r="K52" s="564"/>
      <c r="L52" s="564"/>
      <c r="M52" s="564"/>
      <c r="N52" s="564"/>
      <c r="O52" s="564"/>
      <c r="P52" s="564"/>
      <c r="Q52" s="564"/>
      <c r="R52" s="564"/>
      <c r="S52" s="564"/>
      <c r="T52" s="564"/>
      <c r="U52" s="564"/>
      <c r="V52" s="564"/>
      <c r="W52" s="564"/>
      <c r="X52" s="564"/>
      <c r="Y52" s="565"/>
    </row>
    <row r="53" spans="2:25" ht="14.5" thickBot="1">
      <c r="B53" s="473" t="s">
        <v>4115</v>
      </c>
      <c r="C53" s="475"/>
      <c r="D53" s="475"/>
      <c r="E53" s="474"/>
      <c r="F53" s="473" t="s">
        <v>4112</v>
      </c>
      <c r="G53" s="475"/>
      <c r="H53" s="475"/>
      <c r="I53" s="474"/>
      <c r="J53" s="473" t="s">
        <v>4110</v>
      </c>
      <c r="K53" s="475"/>
      <c r="L53" s="475"/>
      <c r="M53" s="474"/>
      <c r="N53" s="473" t="s">
        <v>4113</v>
      </c>
      <c r="O53" s="475"/>
      <c r="P53" s="475"/>
      <c r="Q53" s="474"/>
      <c r="R53" s="473" t="s">
        <v>4111</v>
      </c>
      <c r="S53" s="475"/>
      <c r="T53" s="475"/>
      <c r="U53" s="474"/>
      <c r="V53" s="473" t="s">
        <v>4847</v>
      </c>
      <c r="W53" s="475"/>
      <c r="X53" s="475"/>
      <c r="Y53" s="474"/>
    </row>
    <row r="54" spans="2:25" ht="14.5" thickBot="1">
      <c r="B54" s="646">
        <f ca="1">($AA$3="攻击")*((B34+B36)*(1+H34)+B43)+($AA$3="法术")*(B48/$AA$2+B50)</f>
        <v>220</v>
      </c>
      <c r="C54" s="645"/>
      <c r="D54" s="646">
        <f ca="1">($AA$3="攻击")*((E34+D36)*(1+H34)+D43)+($AA$3="法术")*(D48/$AA$2+D50)</f>
        <v>220</v>
      </c>
      <c r="E54" s="645"/>
      <c r="F54" s="646">
        <f ca="1">($AA$3="攻击")*(F36+F43)+($AA$3="法术")*(F48/$AA$2+F50)</f>
        <v>0</v>
      </c>
      <c r="G54" s="645"/>
      <c r="H54" s="646">
        <f ca="1">($AA$3="攻击")*(H36+H43)+($AA$3="法术")*(H48/$AA$2+H50)</f>
        <v>0</v>
      </c>
      <c r="I54" s="645"/>
      <c r="J54" s="646">
        <f ca="1">($AA$3="攻击")*(J36+J43)+($AA$3="法术")*(J48/$AA$2+J50)</f>
        <v>0</v>
      </c>
      <c r="K54" s="645"/>
      <c r="L54" s="646">
        <f ca="1">($AA$3="攻击")*(L36+L43)+($AA$3="法术")*(L48/$AA$2+L50)</f>
        <v>0</v>
      </c>
      <c r="M54" s="645"/>
      <c r="N54" s="646">
        <f ca="1">($AA$3="攻击")*(N36+N43)+($AA$3="法术")*(N48/$AA$2+N50)</f>
        <v>0</v>
      </c>
      <c r="O54" s="645"/>
      <c r="P54" s="646">
        <f ca="1">($AA$3="攻击")*(P36+P43)+($AA$3="法术")*(P48/$AA$2+P50)</f>
        <v>0</v>
      </c>
      <c r="Q54" s="645"/>
      <c r="R54" s="646">
        <f ca="1">($AA$3="攻击")*(R36+R43)+($AA$3="法术")*(R48/$AA$2+R50)</f>
        <v>0</v>
      </c>
      <c r="S54" s="645"/>
      <c r="T54" s="646">
        <f ca="1">($AA$3="攻击")*(T36+T43)+($AA$3="法术")*(T48/$AA$2+T50)</f>
        <v>0</v>
      </c>
      <c r="U54" s="645"/>
      <c r="V54" s="646">
        <f ca="1">B54+F54+J54+N54+R54</f>
        <v>220</v>
      </c>
      <c r="W54" s="645"/>
      <c r="X54" s="646">
        <f ca="1">D54+H54+L54+P54+T54</f>
        <v>220</v>
      </c>
      <c r="Y54" s="645"/>
    </row>
    <row r="56" spans="2:25" ht="14.5" thickBot="1">
      <c r="B56" s="127" t="s">
        <v>4998</v>
      </c>
    </row>
    <row r="57" spans="2:25" ht="14.5" thickBot="1">
      <c r="B57" s="719" t="s">
        <v>4949</v>
      </c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7"/>
    </row>
    <row r="58" spans="2:25" ht="14.5" thickBot="1">
      <c r="B58" s="546" t="s">
        <v>3730</v>
      </c>
      <c r="C58" s="547"/>
      <c r="D58" s="547"/>
      <c r="E58" s="547"/>
      <c r="F58" s="546" t="s">
        <v>3727</v>
      </c>
      <c r="G58" s="547"/>
      <c r="H58" s="547"/>
      <c r="I58" s="547"/>
      <c r="J58" s="546" t="s">
        <v>3728</v>
      </c>
      <c r="K58" s="547"/>
      <c r="L58" s="547"/>
      <c r="M58" s="548"/>
      <c r="N58" s="546" t="s">
        <v>3729</v>
      </c>
      <c r="O58" s="547"/>
      <c r="P58" s="547"/>
      <c r="Q58" s="548"/>
      <c r="R58" s="546" t="s">
        <v>3731</v>
      </c>
      <c r="S58" s="547"/>
      <c r="T58" s="547"/>
      <c r="U58" s="548"/>
    </row>
    <row r="59" spans="2:25" ht="14.5" thickBot="1">
      <c r="B59" s="633">
        <v>0</v>
      </c>
      <c r="C59" s="634"/>
      <c r="D59" s="634"/>
      <c r="E59" s="635"/>
      <c r="F59" s="633">
        <v>0</v>
      </c>
      <c r="G59" s="634"/>
      <c r="H59" s="634"/>
      <c r="I59" s="635"/>
      <c r="J59" s="633">
        <v>0</v>
      </c>
      <c r="K59" s="634"/>
      <c r="L59" s="634"/>
      <c r="M59" s="635"/>
      <c r="N59" s="633">
        <v>0</v>
      </c>
      <c r="O59" s="634"/>
      <c r="P59" s="634"/>
      <c r="Q59" s="635"/>
      <c r="R59" s="633">
        <v>0</v>
      </c>
      <c r="S59" s="634"/>
      <c r="T59" s="634"/>
      <c r="U59" s="635"/>
    </row>
    <row r="61" spans="2:25" ht="14.5" thickBot="1">
      <c r="B61" s="127" t="s">
        <v>4969</v>
      </c>
    </row>
    <row r="62" spans="2:25" ht="14.5" thickBot="1">
      <c r="B62" s="546" t="s">
        <v>4965</v>
      </c>
      <c r="C62" s="547"/>
      <c r="D62" s="547"/>
      <c r="E62" s="547"/>
      <c r="F62" s="546" t="s">
        <v>4958</v>
      </c>
      <c r="G62" s="547"/>
      <c r="H62" s="547"/>
      <c r="I62" s="547"/>
      <c r="J62" s="546" t="s">
        <v>4960</v>
      </c>
      <c r="K62" s="547"/>
      <c r="L62" s="547"/>
      <c r="M62" s="548"/>
      <c r="N62" s="546" t="s">
        <v>4962</v>
      </c>
      <c r="O62" s="547"/>
      <c r="P62" s="547"/>
      <c r="Q62" s="547"/>
      <c r="R62" s="546" t="s">
        <v>4963</v>
      </c>
      <c r="S62" s="547"/>
      <c r="T62" s="547"/>
      <c r="U62" s="547"/>
      <c r="V62" s="546" t="s">
        <v>4964</v>
      </c>
      <c r="W62" s="547"/>
      <c r="X62" s="547"/>
      <c r="Y62" s="548"/>
    </row>
    <row r="63" spans="2:25" ht="14.5" thickBot="1">
      <c r="B63" s="692">
        <f ca="1">_主手附加创伤</f>
        <v>0</v>
      </c>
      <c r="C63" s="693"/>
      <c r="D63" s="693"/>
      <c r="E63" s="694"/>
      <c r="F63" s="692">
        <f ca="1">_主手附加点燃</f>
        <v>0</v>
      </c>
      <c r="G63" s="693"/>
      <c r="H63" s="693"/>
      <c r="I63" s="694"/>
      <c r="J63" s="692">
        <f ca="1">_主手附加凋零</f>
        <v>0</v>
      </c>
      <c r="K63" s="693"/>
      <c r="L63" s="693"/>
      <c r="M63" s="694"/>
      <c r="N63" s="692">
        <f ca="1">_技能获得创伤</f>
        <v>0</v>
      </c>
      <c r="O63" s="693"/>
      <c r="P63" s="693"/>
      <c r="Q63" s="694"/>
      <c r="R63" s="692">
        <f ca="1">_技能获得点燃</f>
        <v>0</v>
      </c>
      <c r="S63" s="693"/>
      <c r="T63" s="693"/>
      <c r="U63" s="694"/>
      <c r="V63" s="692">
        <f ca="1">_技能获得凋零</f>
        <v>0</v>
      </c>
      <c r="W63" s="693"/>
      <c r="X63" s="693"/>
      <c r="Y63" s="694"/>
    </row>
    <row r="64" spans="2:25" ht="14.5" thickBot="1">
      <c r="B64" s="546" t="s">
        <v>4950</v>
      </c>
      <c r="C64" s="547"/>
      <c r="D64" s="547"/>
      <c r="E64" s="547"/>
      <c r="F64" s="546" t="s">
        <v>4951</v>
      </c>
      <c r="G64" s="547"/>
      <c r="H64" s="547"/>
      <c r="I64" s="547"/>
      <c r="J64" s="546" t="s">
        <v>4952</v>
      </c>
      <c r="K64" s="547"/>
      <c r="L64" s="547"/>
      <c r="M64" s="548"/>
    </row>
    <row r="65" spans="2:26" ht="14.5" thickBot="1">
      <c r="B65" s="707">
        <f ca="1">_创伤基础plus+(_技能类型="攻击")*(B63*Z36)+(_技能类型="法术")*N63*Z48</f>
        <v>0</v>
      </c>
      <c r="C65" s="708"/>
      <c r="D65" s="708"/>
      <c r="E65" s="709"/>
      <c r="F65" s="707">
        <f ca="1">_点燃基础plus+(_技能类型="攻击")*F63*Z36+(_技能类型="法术")*R63*Z48</f>
        <v>0</v>
      </c>
      <c r="G65" s="708"/>
      <c r="H65" s="708"/>
      <c r="I65" s="709"/>
      <c r="J65" s="707">
        <f ca="1">_凋零基础plus+(_技能类型="攻击")*J63*Z36+(_技能类型="法术")*V63*Z48</f>
        <v>0</v>
      </c>
      <c r="K65" s="708"/>
      <c r="L65" s="708"/>
      <c r="M65" s="709"/>
    </row>
    <row r="67" spans="2:26" ht="14.5" thickBot="1"/>
    <row r="68" spans="2:26" ht="14.5" thickBot="1">
      <c r="B68" s="473" t="s">
        <v>4118</v>
      </c>
      <c r="C68" s="474"/>
      <c r="D68" s="475" t="s">
        <v>4115</v>
      </c>
      <c r="E68" s="475"/>
      <c r="F68" s="475" t="s">
        <v>4113</v>
      </c>
      <c r="G68" s="475"/>
      <c r="H68" s="475" t="s">
        <v>4116</v>
      </c>
      <c r="I68" s="475"/>
      <c r="J68" s="475" t="s">
        <v>4112</v>
      </c>
      <c r="K68" s="475"/>
      <c r="L68" s="475" t="s">
        <v>4111</v>
      </c>
      <c r="M68" s="474"/>
    </row>
    <row r="69" spans="2:26" ht="14.5" thickBot="1">
      <c r="B69" s="468" t="s">
        <v>4115</v>
      </c>
      <c r="C69" s="500"/>
      <c r="D69" s="630">
        <v>0</v>
      </c>
      <c r="E69" s="631"/>
      <c r="F69" s="636">
        <f ca="1">_物转电</f>
        <v>0</v>
      </c>
      <c r="G69" s="541"/>
      <c r="H69" s="636">
        <f ca="1">_物转冰</f>
        <v>0</v>
      </c>
      <c r="I69" s="541"/>
      <c r="J69" s="636">
        <f ca="1">_物转火</f>
        <v>0</v>
      </c>
      <c r="K69" s="541"/>
      <c r="L69" s="636">
        <f ca="1">_物转腐</f>
        <v>0</v>
      </c>
      <c r="M69" s="541"/>
    </row>
    <row r="70" spans="2:26" ht="14.5" thickBot="1">
      <c r="B70" s="468" t="s">
        <v>4113</v>
      </c>
      <c r="C70" s="500"/>
      <c r="D70" s="629">
        <v>0</v>
      </c>
      <c r="E70" s="627"/>
      <c r="F70" s="623">
        <f ca="1">属性三级汇总!F87</f>
        <v>0</v>
      </c>
      <c r="G70" s="624"/>
      <c r="H70" s="625">
        <f ca="1">_电转冰</f>
        <v>0</v>
      </c>
      <c r="I70" s="595"/>
      <c r="J70" s="625">
        <f ca="1">_电转火</f>
        <v>0</v>
      </c>
      <c r="K70" s="595"/>
      <c r="L70" s="625">
        <f ca="1">_电转腐</f>
        <v>0</v>
      </c>
      <c r="M70" s="595"/>
    </row>
    <row r="71" spans="2:26" ht="14.5" thickBot="1">
      <c r="B71" s="468" t="s">
        <v>4116</v>
      </c>
      <c r="C71" s="500"/>
      <c r="D71" s="629">
        <v>0</v>
      </c>
      <c r="E71" s="627"/>
      <c r="F71" s="623">
        <f ca="1">属性三级汇总!F91</f>
        <v>0</v>
      </c>
      <c r="G71" s="624"/>
      <c r="H71" s="623">
        <f ca="1">属性三级汇总!F92</f>
        <v>0</v>
      </c>
      <c r="I71" s="624"/>
      <c r="J71" s="625">
        <f ca="1">_冰转火</f>
        <v>0</v>
      </c>
      <c r="K71" s="595"/>
      <c r="L71" s="625">
        <f ca="1">_冰转腐</f>
        <v>0</v>
      </c>
      <c r="M71" s="595"/>
    </row>
    <row r="72" spans="2:26" ht="14.5" thickBot="1">
      <c r="B72" s="468" t="s">
        <v>4112</v>
      </c>
      <c r="C72" s="500"/>
      <c r="D72" s="629">
        <v>0</v>
      </c>
      <c r="E72" s="627"/>
      <c r="F72" s="623">
        <f ca="1">属性三级汇总!F95</f>
        <v>0</v>
      </c>
      <c r="G72" s="624"/>
      <c r="H72" s="623">
        <f ca="1">属性三级汇总!F96</f>
        <v>0</v>
      </c>
      <c r="I72" s="624"/>
      <c r="J72" s="623">
        <f ca="1">属性三级汇总!F97</f>
        <v>0</v>
      </c>
      <c r="K72" s="624"/>
      <c r="L72" s="625">
        <f ca="1">_火转腐</f>
        <v>0</v>
      </c>
      <c r="M72" s="595"/>
      <c r="Z72" s="128"/>
    </row>
    <row r="73" spans="2:26" ht="14.5" thickBot="1">
      <c r="B73" s="476" t="s">
        <v>4111</v>
      </c>
      <c r="C73" s="518"/>
      <c r="D73" s="629">
        <v>0</v>
      </c>
      <c r="E73" s="627"/>
      <c r="F73" s="626">
        <v>0</v>
      </c>
      <c r="G73" s="627"/>
      <c r="H73" s="626">
        <v>0</v>
      </c>
      <c r="I73" s="627"/>
      <c r="J73" s="626">
        <v>0</v>
      </c>
      <c r="K73" s="627"/>
      <c r="L73" s="626">
        <v>0</v>
      </c>
      <c r="M73" s="627"/>
      <c r="Z73" s="128"/>
    </row>
    <row r="74" spans="2:26" ht="14.5" thickBot="1">
      <c r="B74" s="466" t="s">
        <v>5043</v>
      </c>
      <c r="C74" s="467"/>
      <c r="D74" s="467"/>
      <c r="E74" s="467"/>
      <c r="F74" s="467" t="s">
        <v>4121</v>
      </c>
      <c r="G74" s="467"/>
      <c r="H74" s="467"/>
      <c r="I74" s="467"/>
      <c r="J74" s="467" t="s">
        <v>4127</v>
      </c>
      <c r="K74" s="467"/>
      <c r="L74" s="467"/>
      <c r="M74" s="484"/>
      <c r="N74" s="466" t="s">
        <v>5042</v>
      </c>
      <c r="O74" s="467"/>
      <c r="P74" s="467"/>
      <c r="Q74" s="467"/>
      <c r="R74" s="467" t="s">
        <v>4121</v>
      </c>
      <c r="S74" s="467"/>
      <c r="T74" s="467"/>
      <c r="U74" s="467"/>
      <c r="V74" s="467" t="s">
        <v>4127</v>
      </c>
      <c r="W74" s="467"/>
      <c r="X74" s="467"/>
      <c r="Y74" s="484"/>
    </row>
    <row r="75" spans="2:26">
      <c r="B75" s="468" t="s">
        <v>5044</v>
      </c>
      <c r="C75" s="469"/>
      <c r="D75" s="469"/>
      <c r="E75" s="469"/>
      <c r="F75" s="485">
        <f ca="1">_伤害inc</f>
        <v>0</v>
      </c>
      <c r="G75" s="486"/>
      <c r="H75" s="486"/>
      <c r="I75" s="487"/>
      <c r="J75" s="485">
        <f ca="1">_伤害more</f>
        <v>1</v>
      </c>
      <c r="K75" s="486"/>
      <c r="L75" s="486"/>
      <c r="M75" s="487"/>
      <c r="N75" s="468" t="s">
        <v>5038</v>
      </c>
      <c r="O75" s="469"/>
      <c r="P75" s="469"/>
      <c r="Q75" s="469"/>
      <c r="R75" s="485">
        <f ca="1">_持续inc</f>
        <v>0</v>
      </c>
      <c r="S75" s="486"/>
      <c r="T75" s="486"/>
      <c r="U75" s="487"/>
      <c r="V75" s="485">
        <f ca="1">_持续more</f>
        <v>1</v>
      </c>
      <c r="W75" s="486"/>
      <c r="X75" s="486"/>
      <c r="Y75" s="487"/>
    </row>
    <row r="76" spans="2:26">
      <c r="B76" s="468" t="s">
        <v>4844</v>
      </c>
      <c r="C76" s="469"/>
      <c r="D76" s="469"/>
      <c r="E76" s="469"/>
      <c r="F76" s="488">
        <f ca="1">_元素伤害inc</f>
        <v>0</v>
      </c>
      <c r="G76" s="489"/>
      <c r="H76" s="489"/>
      <c r="I76" s="490"/>
      <c r="J76" s="488">
        <f ca="1">_元素伤害more</f>
        <v>1</v>
      </c>
      <c r="K76" s="489"/>
      <c r="L76" s="489"/>
      <c r="M76" s="490"/>
      <c r="N76" s="468" t="s">
        <v>5039</v>
      </c>
      <c r="O76" s="469"/>
      <c r="P76" s="469"/>
      <c r="Q76" s="469"/>
      <c r="R76" s="488">
        <f ca="1">_异常inc</f>
        <v>0</v>
      </c>
      <c r="S76" s="489"/>
      <c r="T76" s="489"/>
      <c r="U76" s="490"/>
      <c r="V76" s="488">
        <f ca="1">_异常more</f>
        <v>1</v>
      </c>
      <c r="W76" s="489"/>
      <c r="X76" s="489"/>
      <c r="Y76" s="490"/>
    </row>
    <row r="77" spans="2:26">
      <c r="B77" s="468" t="s">
        <v>4122</v>
      </c>
      <c r="C77" s="469"/>
      <c r="D77" s="469"/>
      <c r="E77" s="469"/>
      <c r="F77" s="488">
        <f ca="1">_物理伤害inc</f>
        <v>0</v>
      </c>
      <c r="G77" s="489"/>
      <c r="H77" s="489"/>
      <c r="I77" s="490"/>
      <c r="J77" s="488">
        <f ca="1">_物理伤害more</f>
        <v>1</v>
      </c>
      <c r="K77" s="489"/>
      <c r="L77" s="489"/>
      <c r="M77" s="490"/>
      <c r="N77" s="468" t="s">
        <v>3972</v>
      </c>
      <c r="O77" s="469"/>
      <c r="P77" s="469"/>
      <c r="Q77" s="469"/>
      <c r="R77" s="488">
        <f ca="1">_创伤inc</f>
        <v>0</v>
      </c>
      <c r="S77" s="489"/>
      <c r="T77" s="489"/>
      <c r="U77" s="490"/>
      <c r="V77" s="488">
        <f ca="1">_创伤more</f>
        <v>1</v>
      </c>
      <c r="W77" s="489"/>
      <c r="X77" s="489"/>
      <c r="Y77" s="490"/>
      <c r="Z77" s="128"/>
    </row>
    <row r="78" spans="2:26">
      <c r="B78" s="468" t="s">
        <v>4123</v>
      </c>
      <c r="C78" s="469"/>
      <c r="D78" s="469"/>
      <c r="E78" s="469"/>
      <c r="F78" s="488">
        <f ca="1">_火焰伤害inc</f>
        <v>0</v>
      </c>
      <c r="G78" s="489"/>
      <c r="H78" s="489"/>
      <c r="I78" s="490"/>
      <c r="J78" s="488">
        <f ca="1">_火焰伤害more</f>
        <v>1</v>
      </c>
      <c r="K78" s="489"/>
      <c r="L78" s="489"/>
      <c r="M78" s="490"/>
      <c r="N78" s="468" t="s">
        <v>3637</v>
      </c>
      <c r="O78" s="469"/>
      <c r="P78" s="469"/>
      <c r="Q78" s="469"/>
      <c r="R78" s="488">
        <f ca="1">_点燃inc</f>
        <v>0</v>
      </c>
      <c r="S78" s="489"/>
      <c r="T78" s="489"/>
      <c r="U78" s="490"/>
      <c r="V78" s="488">
        <f ca="1">_点燃more</f>
        <v>1</v>
      </c>
      <c r="W78" s="489"/>
      <c r="X78" s="489"/>
      <c r="Y78" s="490"/>
    </row>
    <row r="79" spans="2:26">
      <c r="B79" s="468" t="s">
        <v>4124</v>
      </c>
      <c r="C79" s="469"/>
      <c r="D79" s="469"/>
      <c r="E79" s="469"/>
      <c r="F79" s="488">
        <f ca="1">_冰冷伤害inc</f>
        <v>0</v>
      </c>
      <c r="G79" s="489"/>
      <c r="H79" s="489"/>
      <c r="I79" s="490"/>
      <c r="J79" s="488">
        <f ca="1">_冰冷伤害more</f>
        <v>1</v>
      </c>
      <c r="K79" s="489"/>
      <c r="L79" s="489"/>
      <c r="M79" s="490"/>
      <c r="N79" s="468" t="s">
        <v>5040</v>
      </c>
      <c r="O79" s="469"/>
      <c r="P79" s="469"/>
      <c r="Q79" s="469"/>
      <c r="R79" s="488">
        <f ca="1">_凋零inc</f>
        <v>0</v>
      </c>
      <c r="S79" s="489"/>
      <c r="T79" s="489"/>
      <c r="U79" s="490"/>
      <c r="V79" s="488">
        <f ca="1">_凋零more</f>
        <v>1</v>
      </c>
      <c r="W79" s="489"/>
      <c r="X79" s="489"/>
      <c r="Y79" s="490"/>
    </row>
    <row r="80" spans="2:26">
      <c r="B80" s="468" t="s">
        <v>4125</v>
      </c>
      <c r="C80" s="469"/>
      <c r="D80" s="469"/>
      <c r="E80" s="469"/>
      <c r="F80" s="488">
        <f ca="1">_闪电伤害inc</f>
        <v>0</v>
      </c>
      <c r="G80" s="489"/>
      <c r="H80" s="489"/>
      <c r="I80" s="490"/>
      <c r="J80" s="488">
        <f ca="1">_闪电伤害more</f>
        <v>1</v>
      </c>
      <c r="K80" s="489"/>
      <c r="L80" s="489"/>
      <c r="M80" s="490"/>
      <c r="N80" s="468"/>
      <c r="O80" s="469"/>
      <c r="P80" s="469"/>
      <c r="Q80" s="469"/>
      <c r="R80" s="488"/>
      <c r="S80" s="489"/>
      <c r="T80" s="489"/>
      <c r="U80" s="490"/>
      <c r="V80" s="488"/>
      <c r="W80" s="489"/>
      <c r="X80" s="489"/>
      <c r="Y80" s="490"/>
    </row>
    <row r="81" spans="2:51" ht="14.5" thickBot="1">
      <c r="B81" s="476" t="s">
        <v>4126</v>
      </c>
      <c r="C81" s="477"/>
      <c r="D81" s="477"/>
      <c r="E81" s="477"/>
      <c r="F81" s="492">
        <f ca="1">_腐蚀伤害inc</f>
        <v>0</v>
      </c>
      <c r="G81" s="493"/>
      <c r="H81" s="493"/>
      <c r="I81" s="494"/>
      <c r="J81" s="492">
        <f ca="1">_腐蚀伤害more</f>
        <v>1</v>
      </c>
      <c r="K81" s="493"/>
      <c r="L81" s="493"/>
      <c r="M81" s="494"/>
      <c r="N81" s="476"/>
      <c r="O81" s="477"/>
      <c r="P81" s="477"/>
      <c r="Q81" s="477"/>
      <c r="R81" s="492"/>
      <c r="S81" s="493"/>
      <c r="T81" s="493"/>
      <c r="U81" s="494"/>
      <c r="V81" s="492"/>
      <c r="W81" s="493"/>
      <c r="X81" s="493"/>
      <c r="Y81" s="494"/>
    </row>
    <row r="82" spans="2:51">
      <c r="Q82" s="130"/>
    </row>
    <row r="83" spans="2:51" ht="14.5" hidden="1" outlineLevel="1" thickBot="1">
      <c r="B83" s="466" t="s">
        <v>4128</v>
      </c>
      <c r="C83" s="467"/>
      <c r="D83" s="467"/>
      <c r="E83" s="484"/>
      <c r="F83" s="466" t="s">
        <v>4119</v>
      </c>
      <c r="G83" s="467"/>
      <c r="H83" s="467"/>
      <c r="I83" s="467"/>
      <c r="J83" s="495" t="s">
        <v>5053</v>
      </c>
      <c r="K83" s="467"/>
      <c r="L83" s="484"/>
      <c r="M83" s="495" t="s">
        <v>4141</v>
      </c>
      <c r="N83" s="496"/>
      <c r="O83" s="497"/>
      <c r="P83" s="495" t="s">
        <v>4140</v>
      </c>
      <c r="Q83" s="467"/>
      <c r="R83" s="467"/>
      <c r="S83" s="467"/>
      <c r="T83" s="467"/>
      <c r="U83" s="484"/>
      <c r="V83" s="473" t="s">
        <v>4120</v>
      </c>
      <c r="W83" s="475"/>
      <c r="X83" s="475"/>
      <c r="Y83" s="475"/>
      <c r="Z83" s="475"/>
      <c r="AA83" s="475"/>
      <c r="AB83" s="475"/>
      <c r="AC83" s="475"/>
      <c r="AD83" s="475"/>
      <c r="AE83" s="475"/>
      <c r="AF83" s="475"/>
      <c r="AG83" s="475"/>
      <c r="AH83" s="475"/>
      <c r="AI83" s="475"/>
      <c r="AJ83" s="475"/>
      <c r="AK83" s="474"/>
      <c r="AL83" s="475" t="s">
        <v>4139</v>
      </c>
      <c r="AM83" s="475"/>
      <c r="AN83" s="475"/>
      <c r="AO83" s="475"/>
      <c r="AP83" s="475"/>
      <c r="AQ83" s="475"/>
      <c r="AR83" s="475"/>
      <c r="AS83" s="475"/>
      <c r="AT83" s="475"/>
      <c r="AU83" s="475"/>
      <c r="AV83" s="475"/>
      <c r="AW83" s="475"/>
      <c r="AX83" s="475"/>
      <c r="AY83" s="474"/>
    </row>
    <row r="84" spans="2:51" ht="14.5" hidden="1" customHeight="1" outlineLevel="1" thickBot="1">
      <c r="B84" s="468"/>
      <c r="C84" s="469"/>
      <c r="D84" s="469"/>
      <c r="E84" s="500"/>
      <c r="F84" s="468"/>
      <c r="G84" s="469"/>
      <c r="H84" s="469"/>
      <c r="I84" s="469"/>
      <c r="J84" s="468"/>
      <c r="K84" s="469"/>
      <c r="L84" s="500"/>
      <c r="M84" s="628"/>
      <c r="N84" s="498"/>
      <c r="O84" s="499"/>
      <c r="P84" s="468"/>
      <c r="Q84" s="469"/>
      <c r="R84" s="469"/>
      <c r="S84" s="469"/>
      <c r="T84" s="469"/>
      <c r="U84" s="500"/>
      <c r="V84" s="466" t="s">
        <v>4130</v>
      </c>
      <c r="W84" s="467"/>
      <c r="X84" s="467"/>
      <c r="Y84" s="484"/>
      <c r="Z84" s="466" t="s">
        <v>4131</v>
      </c>
      <c r="AA84" s="467"/>
      <c r="AB84" s="467"/>
      <c r="AC84" s="484"/>
      <c r="AD84" s="466" t="s">
        <v>4132</v>
      </c>
      <c r="AE84" s="467"/>
      <c r="AF84" s="467"/>
      <c r="AG84" s="484"/>
      <c r="AH84" s="466" t="s">
        <v>4133</v>
      </c>
      <c r="AI84" s="467"/>
      <c r="AJ84" s="467"/>
      <c r="AK84" s="484"/>
      <c r="AL84" s="620" t="s">
        <v>4136</v>
      </c>
      <c r="AM84" s="610"/>
      <c r="AN84" s="610" t="s">
        <v>4137</v>
      </c>
      <c r="AO84" s="610"/>
      <c r="AP84" s="610" t="s">
        <v>4115</v>
      </c>
      <c r="AQ84" s="610"/>
      <c r="AR84" s="610" t="s">
        <v>4112</v>
      </c>
      <c r="AS84" s="610"/>
      <c r="AT84" s="610" t="s">
        <v>4110</v>
      </c>
      <c r="AU84" s="610"/>
      <c r="AV84" s="610" t="s">
        <v>4113</v>
      </c>
      <c r="AW84" s="610"/>
      <c r="AX84" s="610" t="s">
        <v>4138</v>
      </c>
      <c r="AY84" s="611"/>
    </row>
    <row r="85" spans="2:51" ht="14.5" hidden="1" outlineLevel="1" thickBot="1">
      <c r="B85" s="473" t="s">
        <v>4129</v>
      </c>
      <c r="C85" s="475"/>
      <c r="D85" s="475"/>
      <c r="E85" s="475"/>
      <c r="F85" s="616">
        <f ca="1">B54</f>
        <v>220</v>
      </c>
      <c r="G85" s="617"/>
      <c r="H85" s="617">
        <f ca="1">D54</f>
        <v>220</v>
      </c>
      <c r="I85" s="618"/>
      <c r="J85" s="536">
        <f ca="1">1+AL85*F$75+AN85*F$76+AP85*F$77+AR85*F$78+AT85*F$79+AV85*F$80+AX85*F$81</f>
        <v>1</v>
      </c>
      <c r="K85" s="537"/>
      <c r="L85" s="537"/>
      <c r="M85" s="537">
        <f t="shared" ref="M85:M115" ca="1" si="2">(1+AL85*(J$75-1))*(1+AN85*(J$76-1))*(1+AP85*(J$77-1))*(1+AR85*(J$78-1))*(1+AT85*(J$79-1))*(1+AV85*(J$80-1))*(1+AX85*(J$81-1))</f>
        <v>1</v>
      </c>
      <c r="N85" s="537"/>
      <c r="O85" s="538"/>
      <c r="P85" s="607">
        <f ca="1">F85*J85*M85</f>
        <v>220</v>
      </c>
      <c r="Q85" s="608"/>
      <c r="R85" s="608"/>
      <c r="S85" s="608">
        <f ca="1">H85*J85*M85</f>
        <v>220</v>
      </c>
      <c r="T85" s="608"/>
      <c r="U85" s="609"/>
      <c r="V85" s="632">
        <f ca="1">F85*F69+F85*_物gain电</f>
        <v>0</v>
      </c>
      <c r="W85" s="619"/>
      <c r="X85" s="619">
        <f ca="1">H85*F69+H85*_物gain电</f>
        <v>0</v>
      </c>
      <c r="Y85" s="619"/>
      <c r="Z85" s="619">
        <f ca="1">F85*H69+F85*_物gain冰</f>
        <v>0</v>
      </c>
      <c r="AA85" s="619"/>
      <c r="AB85" s="619">
        <f ca="1">H85*H69+H85*_物gain冰</f>
        <v>0</v>
      </c>
      <c r="AC85" s="619"/>
      <c r="AD85" s="619">
        <f ca="1">F85*J69+F85*_物gain火</f>
        <v>0</v>
      </c>
      <c r="AE85" s="619"/>
      <c r="AF85" s="619">
        <f ca="1">H85*J69+H85*_物gain火</f>
        <v>0</v>
      </c>
      <c r="AG85" s="619"/>
      <c r="AH85" s="619">
        <f ca="1">F85*L69+F85*_物gain腐</f>
        <v>0</v>
      </c>
      <c r="AI85" s="619"/>
      <c r="AJ85" s="619">
        <f ca="1">H85*L69+H85*_物gain腐</f>
        <v>0</v>
      </c>
      <c r="AK85" s="622"/>
      <c r="AL85" s="621" t="b">
        <v>1</v>
      </c>
      <c r="AM85" s="612"/>
      <c r="AN85" s="612" t="b">
        <f t="shared" ref="AN85:AN115" si="3">OR(IFERROR(SEARCH("电",B85)&gt;0,FALSE),IFERROR(SEARCH("冰",B85)&gt;0,FALSE),IFERROR(SEARCH("火",B85)&gt;0,FALSE))</f>
        <v>0</v>
      </c>
      <c r="AO85" s="612"/>
      <c r="AP85" s="612" t="b">
        <f t="shared" ref="AP85:AP115" si="4">IFERROR(SEARCH("物",B85)&gt;0,FALSE)</f>
        <v>1</v>
      </c>
      <c r="AQ85" s="612"/>
      <c r="AR85" s="612" t="b">
        <f t="shared" ref="AR85:AR115" si="5">IFERROR(SEARCH("火",B85)&gt;0,FALSE)</f>
        <v>0</v>
      </c>
      <c r="AS85" s="612"/>
      <c r="AT85" s="612" t="b">
        <f t="shared" ref="AT85:AT115" si="6">IFERROR(SEARCH("冰",B85)&gt;0,FALSE)</f>
        <v>0</v>
      </c>
      <c r="AU85" s="612"/>
      <c r="AV85" s="612" t="b">
        <f t="shared" ref="AV85:AV115" si="7">IFERROR(SEARCH("电",B85)&gt;0,FALSE)</f>
        <v>0</v>
      </c>
      <c r="AW85" s="612"/>
      <c r="AX85" s="612" t="b">
        <f t="shared" ref="AX85:AX115" si="8">IFERROR(SEARCH("腐",B85)&gt;0,FALSE)</f>
        <v>0</v>
      </c>
      <c r="AY85" s="613"/>
    </row>
    <row r="86" spans="2:51" hidden="1" outlineLevel="1">
      <c r="B86" s="466" t="str">
        <f>B85&amp;V84</f>
        <v>物电</v>
      </c>
      <c r="C86" s="467"/>
      <c r="D86" s="467"/>
      <c r="E86" s="467"/>
      <c r="F86" s="615">
        <f ca="1">V85</f>
        <v>0</v>
      </c>
      <c r="G86" s="504"/>
      <c r="H86" s="504">
        <f ca="1">X85</f>
        <v>0</v>
      </c>
      <c r="I86" s="600"/>
      <c r="J86" s="451">
        <f t="shared" ref="J86:J115" ca="1" si="9">1+AL86*F$75+AN86*F$76+AP86*F$77+AR86*F$78+AT86*F$79+AV86*F$80+AX86*F$81</f>
        <v>1</v>
      </c>
      <c r="K86" s="449"/>
      <c r="L86" s="449"/>
      <c r="M86" s="449">
        <f t="shared" ca="1" si="2"/>
        <v>1</v>
      </c>
      <c r="N86" s="449"/>
      <c r="O86" s="450"/>
      <c r="P86" s="561">
        <f t="shared" ref="P86:P115" ca="1" si="10">F86*J86*M86</f>
        <v>0</v>
      </c>
      <c r="Q86" s="501"/>
      <c r="R86" s="501"/>
      <c r="S86" s="501">
        <f t="shared" ref="S86:S115" ca="1" si="11">H86*J86*M86</f>
        <v>0</v>
      </c>
      <c r="T86" s="501"/>
      <c r="U86" s="502"/>
      <c r="V86" s="562"/>
      <c r="W86" s="483"/>
      <c r="X86" s="483"/>
      <c r="Y86" s="483"/>
      <c r="Z86" s="483">
        <f ca="1">F86*H$70</f>
        <v>0</v>
      </c>
      <c r="AA86" s="483"/>
      <c r="AB86" s="483">
        <f ca="1">H86*H$70</f>
        <v>0</v>
      </c>
      <c r="AC86" s="483"/>
      <c r="AD86" s="483">
        <f ca="1">F86*J$70</f>
        <v>0</v>
      </c>
      <c r="AE86" s="483"/>
      <c r="AF86" s="483">
        <f ca="1">H86*J$70</f>
        <v>0</v>
      </c>
      <c r="AG86" s="483"/>
      <c r="AH86" s="483">
        <f ca="1">F86*L$70+F86*_电gain腐</f>
        <v>0</v>
      </c>
      <c r="AI86" s="483"/>
      <c r="AJ86" s="483">
        <f ca="1">H86*L$70+H86*_电gain腐</f>
        <v>0</v>
      </c>
      <c r="AK86" s="592"/>
      <c r="AL86" s="605" t="b">
        <v>1</v>
      </c>
      <c r="AM86" s="458"/>
      <c r="AN86" s="458" t="b">
        <f t="shared" si="3"/>
        <v>1</v>
      </c>
      <c r="AO86" s="458"/>
      <c r="AP86" s="458" t="b">
        <f t="shared" si="4"/>
        <v>1</v>
      </c>
      <c r="AQ86" s="458"/>
      <c r="AR86" s="458" t="b">
        <f t="shared" si="5"/>
        <v>0</v>
      </c>
      <c r="AS86" s="458"/>
      <c r="AT86" s="458" t="b">
        <f t="shared" si="6"/>
        <v>0</v>
      </c>
      <c r="AU86" s="458"/>
      <c r="AV86" s="458" t="b">
        <f t="shared" si="7"/>
        <v>1</v>
      </c>
      <c r="AW86" s="458"/>
      <c r="AX86" s="458" t="b">
        <f t="shared" si="8"/>
        <v>0</v>
      </c>
      <c r="AY86" s="460"/>
    </row>
    <row r="87" spans="2:51" ht="14.5" hidden="1" outlineLevel="1" thickBot="1">
      <c r="B87" s="476" t="s">
        <v>4130</v>
      </c>
      <c r="C87" s="477"/>
      <c r="D87" s="477"/>
      <c r="E87" s="477"/>
      <c r="F87" s="505">
        <f ca="1">N54</f>
        <v>0</v>
      </c>
      <c r="G87" s="506"/>
      <c r="H87" s="506">
        <f ca="1">P54</f>
        <v>0</v>
      </c>
      <c r="I87" s="614"/>
      <c r="J87" s="451">
        <f t="shared" ca="1" si="9"/>
        <v>1</v>
      </c>
      <c r="K87" s="449"/>
      <c r="L87" s="449"/>
      <c r="M87" s="449">
        <f t="shared" ca="1" si="2"/>
        <v>1</v>
      </c>
      <c r="N87" s="449"/>
      <c r="O87" s="450"/>
      <c r="P87" s="561">
        <f t="shared" ca="1" si="10"/>
        <v>0</v>
      </c>
      <c r="Q87" s="501"/>
      <c r="R87" s="501"/>
      <c r="S87" s="501">
        <f t="shared" ca="1" si="11"/>
        <v>0</v>
      </c>
      <c r="T87" s="501"/>
      <c r="U87" s="502"/>
      <c r="V87" s="562"/>
      <c r="W87" s="483"/>
      <c r="X87" s="483"/>
      <c r="Y87" s="483"/>
      <c r="Z87" s="483">
        <f ca="1">F87*H$70</f>
        <v>0</v>
      </c>
      <c r="AA87" s="483"/>
      <c r="AB87" s="483">
        <f ca="1">H87*H$70</f>
        <v>0</v>
      </c>
      <c r="AC87" s="483"/>
      <c r="AD87" s="483">
        <f ca="1">F87*J$70</f>
        <v>0</v>
      </c>
      <c r="AE87" s="483"/>
      <c r="AF87" s="483">
        <f ca="1">H87*J$70</f>
        <v>0</v>
      </c>
      <c r="AG87" s="483"/>
      <c r="AH87" s="483">
        <f ca="1">F87*L$70+F87*_电gain腐</f>
        <v>0</v>
      </c>
      <c r="AI87" s="483"/>
      <c r="AJ87" s="483">
        <f ca="1">H87*L$70+H87*_电gain腐</f>
        <v>0</v>
      </c>
      <c r="AK87" s="592"/>
      <c r="AL87" s="605" t="b">
        <v>1</v>
      </c>
      <c r="AM87" s="458"/>
      <c r="AN87" s="458" t="b">
        <f t="shared" si="3"/>
        <v>1</v>
      </c>
      <c r="AO87" s="458"/>
      <c r="AP87" s="458" t="b">
        <f t="shared" si="4"/>
        <v>0</v>
      </c>
      <c r="AQ87" s="458"/>
      <c r="AR87" s="458" t="b">
        <f t="shared" si="5"/>
        <v>0</v>
      </c>
      <c r="AS87" s="458"/>
      <c r="AT87" s="458" t="b">
        <f t="shared" si="6"/>
        <v>0</v>
      </c>
      <c r="AU87" s="458"/>
      <c r="AV87" s="458" t="b">
        <f t="shared" si="7"/>
        <v>1</v>
      </c>
      <c r="AW87" s="458"/>
      <c r="AX87" s="458" t="b">
        <f t="shared" si="8"/>
        <v>0</v>
      </c>
      <c r="AY87" s="460"/>
    </row>
    <row r="88" spans="2:51" hidden="1" outlineLevel="1">
      <c r="B88" s="466" t="str">
        <f>B85&amp;Z$84</f>
        <v>物冰</v>
      </c>
      <c r="C88" s="467"/>
      <c r="D88" s="467"/>
      <c r="E88" s="467"/>
      <c r="F88" s="615">
        <f ca="1">Z85</f>
        <v>0</v>
      </c>
      <c r="G88" s="504"/>
      <c r="H88" s="504">
        <f ca="1">AB85</f>
        <v>0</v>
      </c>
      <c r="I88" s="600"/>
      <c r="J88" s="451">
        <f t="shared" ca="1" si="9"/>
        <v>1</v>
      </c>
      <c r="K88" s="449"/>
      <c r="L88" s="449"/>
      <c r="M88" s="449">
        <f t="shared" ca="1" si="2"/>
        <v>1</v>
      </c>
      <c r="N88" s="449"/>
      <c r="O88" s="450"/>
      <c r="P88" s="561">
        <f t="shared" ca="1" si="10"/>
        <v>0</v>
      </c>
      <c r="Q88" s="501"/>
      <c r="R88" s="501"/>
      <c r="S88" s="501">
        <f t="shared" ca="1" si="11"/>
        <v>0</v>
      </c>
      <c r="T88" s="501"/>
      <c r="U88" s="502"/>
      <c r="V88" s="562"/>
      <c r="W88" s="483"/>
      <c r="X88" s="483"/>
      <c r="Y88" s="483"/>
      <c r="Z88" s="483"/>
      <c r="AA88" s="483"/>
      <c r="AB88" s="483"/>
      <c r="AC88" s="483"/>
      <c r="AD88" s="483">
        <f ca="1">F88*J$71</f>
        <v>0</v>
      </c>
      <c r="AE88" s="483"/>
      <c r="AF88" s="483">
        <f ca="1">H88*J$71</f>
        <v>0</v>
      </c>
      <c r="AG88" s="483"/>
      <c r="AH88" s="483">
        <f ca="1">F88*L$71+F88*_冰gain腐</f>
        <v>0</v>
      </c>
      <c r="AI88" s="483"/>
      <c r="AJ88" s="483">
        <f ca="1">H88*L$71+H88*_冰gain腐</f>
        <v>0</v>
      </c>
      <c r="AK88" s="592"/>
      <c r="AL88" s="605" t="b">
        <v>1</v>
      </c>
      <c r="AM88" s="458"/>
      <c r="AN88" s="458" t="b">
        <f t="shared" si="3"/>
        <v>1</v>
      </c>
      <c r="AO88" s="458"/>
      <c r="AP88" s="458" t="b">
        <f t="shared" si="4"/>
        <v>1</v>
      </c>
      <c r="AQ88" s="458"/>
      <c r="AR88" s="458" t="b">
        <f t="shared" si="5"/>
        <v>0</v>
      </c>
      <c r="AS88" s="458"/>
      <c r="AT88" s="458" t="b">
        <f t="shared" si="6"/>
        <v>1</v>
      </c>
      <c r="AU88" s="458"/>
      <c r="AV88" s="458" t="b">
        <f t="shared" si="7"/>
        <v>0</v>
      </c>
      <c r="AW88" s="458"/>
      <c r="AX88" s="458" t="b">
        <f t="shared" si="8"/>
        <v>0</v>
      </c>
      <c r="AY88" s="460"/>
    </row>
    <row r="89" spans="2:51" hidden="1" outlineLevel="1">
      <c r="B89" s="468" t="str">
        <f>B86&amp;Z$84</f>
        <v>物电冰</v>
      </c>
      <c r="C89" s="469"/>
      <c r="D89" s="469"/>
      <c r="E89" s="469"/>
      <c r="F89" s="615">
        <f ca="1">Z86</f>
        <v>0</v>
      </c>
      <c r="G89" s="504"/>
      <c r="H89" s="504">
        <f ca="1">AB86</f>
        <v>0</v>
      </c>
      <c r="I89" s="600"/>
      <c r="J89" s="451">
        <f t="shared" ca="1" si="9"/>
        <v>1</v>
      </c>
      <c r="K89" s="449"/>
      <c r="L89" s="449"/>
      <c r="M89" s="449">
        <f t="shared" ca="1" si="2"/>
        <v>1</v>
      </c>
      <c r="N89" s="449"/>
      <c r="O89" s="450"/>
      <c r="P89" s="561">
        <f t="shared" ca="1" si="10"/>
        <v>0</v>
      </c>
      <c r="Q89" s="501"/>
      <c r="R89" s="501"/>
      <c r="S89" s="501">
        <f t="shared" ca="1" si="11"/>
        <v>0</v>
      </c>
      <c r="T89" s="501"/>
      <c r="U89" s="502"/>
      <c r="V89" s="562"/>
      <c r="W89" s="483"/>
      <c r="X89" s="483"/>
      <c r="Y89" s="483"/>
      <c r="Z89" s="483"/>
      <c r="AA89" s="483"/>
      <c r="AB89" s="483"/>
      <c r="AC89" s="483"/>
      <c r="AD89" s="483">
        <f ca="1">F89*J$71</f>
        <v>0</v>
      </c>
      <c r="AE89" s="483"/>
      <c r="AF89" s="483">
        <f ca="1">H89*J$71</f>
        <v>0</v>
      </c>
      <c r="AG89" s="483"/>
      <c r="AH89" s="483">
        <f ca="1">F89*L$71+F89*_冰gain腐</f>
        <v>0</v>
      </c>
      <c r="AI89" s="483"/>
      <c r="AJ89" s="483">
        <f ca="1">H89*L$71+H89*_冰gain腐</f>
        <v>0</v>
      </c>
      <c r="AK89" s="592"/>
      <c r="AL89" s="605" t="b">
        <v>1</v>
      </c>
      <c r="AM89" s="458"/>
      <c r="AN89" s="458" t="b">
        <f t="shared" si="3"/>
        <v>1</v>
      </c>
      <c r="AO89" s="458"/>
      <c r="AP89" s="458" t="b">
        <f t="shared" si="4"/>
        <v>1</v>
      </c>
      <c r="AQ89" s="458"/>
      <c r="AR89" s="458" t="b">
        <f t="shared" si="5"/>
        <v>0</v>
      </c>
      <c r="AS89" s="458"/>
      <c r="AT89" s="458" t="b">
        <f t="shared" si="6"/>
        <v>1</v>
      </c>
      <c r="AU89" s="458"/>
      <c r="AV89" s="458" t="b">
        <f t="shared" si="7"/>
        <v>1</v>
      </c>
      <c r="AW89" s="458"/>
      <c r="AX89" s="458" t="b">
        <f t="shared" si="8"/>
        <v>0</v>
      </c>
      <c r="AY89" s="460"/>
    </row>
    <row r="90" spans="2:51" hidden="1" outlineLevel="1">
      <c r="B90" s="468" t="str">
        <f>B87&amp;Z$84</f>
        <v>电冰</v>
      </c>
      <c r="C90" s="469"/>
      <c r="D90" s="469"/>
      <c r="E90" s="469"/>
      <c r="F90" s="615">
        <f ca="1">Z87</f>
        <v>0</v>
      </c>
      <c r="G90" s="504"/>
      <c r="H90" s="504">
        <f ca="1">AB87</f>
        <v>0</v>
      </c>
      <c r="I90" s="600"/>
      <c r="J90" s="451">
        <f t="shared" ca="1" si="9"/>
        <v>1</v>
      </c>
      <c r="K90" s="449"/>
      <c r="L90" s="449"/>
      <c r="M90" s="449">
        <f t="shared" ca="1" si="2"/>
        <v>1</v>
      </c>
      <c r="N90" s="449"/>
      <c r="O90" s="450"/>
      <c r="P90" s="561">
        <f t="shared" ca="1" si="10"/>
        <v>0</v>
      </c>
      <c r="Q90" s="501"/>
      <c r="R90" s="501"/>
      <c r="S90" s="501">
        <f t="shared" ca="1" si="11"/>
        <v>0</v>
      </c>
      <c r="T90" s="501"/>
      <c r="U90" s="502"/>
      <c r="V90" s="562"/>
      <c r="W90" s="483"/>
      <c r="X90" s="483"/>
      <c r="Y90" s="483"/>
      <c r="Z90" s="483"/>
      <c r="AA90" s="483"/>
      <c r="AB90" s="483"/>
      <c r="AC90" s="483"/>
      <c r="AD90" s="483">
        <f ca="1">F90*J$71</f>
        <v>0</v>
      </c>
      <c r="AE90" s="483"/>
      <c r="AF90" s="483">
        <f ca="1">H90*J$71</f>
        <v>0</v>
      </c>
      <c r="AG90" s="483"/>
      <c r="AH90" s="483">
        <f ca="1">F90*L$71+F90*_冰gain腐</f>
        <v>0</v>
      </c>
      <c r="AI90" s="483"/>
      <c r="AJ90" s="483">
        <f ca="1">H90*L$71+H90*_冰gain腐</f>
        <v>0</v>
      </c>
      <c r="AK90" s="592"/>
      <c r="AL90" s="605" t="b">
        <v>1</v>
      </c>
      <c r="AM90" s="458"/>
      <c r="AN90" s="458" t="b">
        <f t="shared" si="3"/>
        <v>1</v>
      </c>
      <c r="AO90" s="458"/>
      <c r="AP90" s="458" t="b">
        <f t="shared" si="4"/>
        <v>0</v>
      </c>
      <c r="AQ90" s="458"/>
      <c r="AR90" s="458" t="b">
        <f t="shared" si="5"/>
        <v>0</v>
      </c>
      <c r="AS90" s="458"/>
      <c r="AT90" s="458" t="b">
        <f t="shared" si="6"/>
        <v>1</v>
      </c>
      <c r="AU90" s="458"/>
      <c r="AV90" s="458" t="b">
        <f t="shared" si="7"/>
        <v>1</v>
      </c>
      <c r="AW90" s="458"/>
      <c r="AX90" s="458" t="b">
        <f t="shared" si="8"/>
        <v>0</v>
      </c>
      <c r="AY90" s="460"/>
    </row>
    <row r="91" spans="2:51" ht="14.5" hidden="1" outlineLevel="1" thickBot="1">
      <c r="B91" s="476" t="s">
        <v>4131</v>
      </c>
      <c r="C91" s="477"/>
      <c r="D91" s="477"/>
      <c r="E91" s="477"/>
      <c r="F91" s="505">
        <f ca="1">J54</f>
        <v>0</v>
      </c>
      <c r="G91" s="506"/>
      <c r="H91" s="506">
        <f ca="1">L54</f>
        <v>0</v>
      </c>
      <c r="I91" s="614"/>
      <c r="J91" s="451">
        <f t="shared" ca="1" si="9"/>
        <v>1</v>
      </c>
      <c r="K91" s="449"/>
      <c r="L91" s="449"/>
      <c r="M91" s="449">
        <f t="shared" ca="1" si="2"/>
        <v>1</v>
      </c>
      <c r="N91" s="449"/>
      <c r="O91" s="450"/>
      <c r="P91" s="561">
        <f t="shared" ca="1" si="10"/>
        <v>0</v>
      </c>
      <c r="Q91" s="501"/>
      <c r="R91" s="501"/>
      <c r="S91" s="501">
        <f t="shared" ca="1" si="11"/>
        <v>0</v>
      </c>
      <c r="T91" s="501"/>
      <c r="U91" s="502"/>
      <c r="V91" s="562"/>
      <c r="W91" s="483"/>
      <c r="X91" s="483"/>
      <c r="Y91" s="483"/>
      <c r="Z91" s="483"/>
      <c r="AA91" s="483"/>
      <c r="AB91" s="483"/>
      <c r="AC91" s="483"/>
      <c r="AD91" s="483">
        <f ca="1">F91*J$71</f>
        <v>0</v>
      </c>
      <c r="AE91" s="483"/>
      <c r="AF91" s="483">
        <f ca="1">H91*J$71</f>
        <v>0</v>
      </c>
      <c r="AG91" s="483"/>
      <c r="AH91" s="483">
        <f ca="1">F91*L$71+F91*_冰gain腐</f>
        <v>0</v>
      </c>
      <c r="AI91" s="483"/>
      <c r="AJ91" s="483">
        <f ca="1">H91*L$71+H91*_冰gain腐</f>
        <v>0</v>
      </c>
      <c r="AK91" s="592"/>
      <c r="AL91" s="605" t="b">
        <v>1</v>
      </c>
      <c r="AM91" s="458"/>
      <c r="AN91" s="458" t="b">
        <f t="shared" si="3"/>
        <v>1</v>
      </c>
      <c r="AO91" s="458"/>
      <c r="AP91" s="458" t="b">
        <f t="shared" si="4"/>
        <v>0</v>
      </c>
      <c r="AQ91" s="458"/>
      <c r="AR91" s="458" t="b">
        <f t="shared" si="5"/>
        <v>0</v>
      </c>
      <c r="AS91" s="458"/>
      <c r="AT91" s="458" t="b">
        <f t="shared" si="6"/>
        <v>1</v>
      </c>
      <c r="AU91" s="458"/>
      <c r="AV91" s="458" t="b">
        <f t="shared" si="7"/>
        <v>0</v>
      </c>
      <c r="AW91" s="458"/>
      <c r="AX91" s="458" t="b">
        <f t="shared" si="8"/>
        <v>0</v>
      </c>
      <c r="AY91" s="460"/>
    </row>
    <row r="92" spans="2:51" hidden="1" outlineLevel="1">
      <c r="B92" s="466" t="str">
        <f t="shared" ref="B92:B98" si="12">B85&amp;AD$84</f>
        <v>物火</v>
      </c>
      <c r="C92" s="467"/>
      <c r="D92" s="467"/>
      <c r="E92" s="467"/>
      <c r="F92" s="615">
        <f ca="1">AD85</f>
        <v>0</v>
      </c>
      <c r="G92" s="504"/>
      <c r="H92" s="504">
        <f t="shared" ref="H92:H98" ca="1" si="13">AF85</f>
        <v>0</v>
      </c>
      <c r="I92" s="600"/>
      <c r="J92" s="451">
        <f t="shared" ca="1" si="9"/>
        <v>1</v>
      </c>
      <c r="K92" s="449"/>
      <c r="L92" s="449"/>
      <c r="M92" s="449">
        <f t="shared" ca="1" si="2"/>
        <v>1</v>
      </c>
      <c r="N92" s="449"/>
      <c r="O92" s="450"/>
      <c r="P92" s="561">
        <f t="shared" ca="1" si="10"/>
        <v>0</v>
      </c>
      <c r="Q92" s="501"/>
      <c r="R92" s="501"/>
      <c r="S92" s="501">
        <f t="shared" ca="1" si="11"/>
        <v>0</v>
      </c>
      <c r="T92" s="501"/>
      <c r="U92" s="502"/>
      <c r="V92" s="562"/>
      <c r="W92" s="483"/>
      <c r="X92" s="483"/>
      <c r="Y92" s="483"/>
      <c r="Z92" s="483"/>
      <c r="AA92" s="483"/>
      <c r="AB92" s="483"/>
      <c r="AC92" s="483"/>
      <c r="AD92" s="483"/>
      <c r="AE92" s="483"/>
      <c r="AF92" s="483"/>
      <c r="AG92" s="483"/>
      <c r="AH92" s="483">
        <f t="shared" ref="AH92:AH99" ca="1" si="14">F92*L$72+F92*_火gain腐</f>
        <v>0</v>
      </c>
      <c r="AI92" s="483"/>
      <c r="AJ92" s="483">
        <f t="shared" ref="AJ92:AJ99" ca="1" si="15">H92*L$72+H92*_火gain腐</f>
        <v>0</v>
      </c>
      <c r="AK92" s="592"/>
      <c r="AL92" s="605" t="b">
        <v>1</v>
      </c>
      <c r="AM92" s="458"/>
      <c r="AN92" s="458" t="b">
        <f t="shared" si="3"/>
        <v>1</v>
      </c>
      <c r="AO92" s="458"/>
      <c r="AP92" s="458" t="b">
        <f t="shared" si="4"/>
        <v>1</v>
      </c>
      <c r="AQ92" s="458"/>
      <c r="AR92" s="458" t="b">
        <f t="shared" si="5"/>
        <v>1</v>
      </c>
      <c r="AS92" s="458"/>
      <c r="AT92" s="458" t="b">
        <f t="shared" si="6"/>
        <v>0</v>
      </c>
      <c r="AU92" s="458"/>
      <c r="AV92" s="458" t="b">
        <f t="shared" si="7"/>
        <v>0</v>
      </c>
      <c r="AW92" s="458"/>
      <c r="AX92" s="458" t="b">
        <f t="shared" si="8"/>
        <v>0</v>
      </c>
      <c r="AY92" s="460"/>
    </row>
    <row r="93" spans="2:51" hidden="1" outlineLevel="1">
      <c r="B93" s="468" t="str">
        <f t="shared" si="12"/>
        <v>物电火</v>
      </c>
      <c r="C93" s="469"/>
      <c r="D93" s="469"/>
      <c r="E93" s="469"/>
      <c r="F93" s="615">
        <f t="shared" ref="F93:F98" ca="1" si="16">AD86</f>
        <v>0</v>
      </c>
      <c r="G93" s="504"/>
      <c r="H93" s="504">
        <f t="shared" ca="1" si="13"/>
        <v>0</v>
      </c>
      <c r="I93" s="600"/>
      <c r="J93" s="451">
        <f t="shared" ca="1" si="9"/>
        <v>1</v>
      </c>
      <c r="K93" s="449"/>
      <c r="L93" s="449"/>
      <c r="M93" s="449">
        <f t="shared" ca="1" si="2"/>
        <v>1</v>
      </c>
      <c r="N93" s="449"/>
      <c r="O93" s="450"/>
      <c r="P93" s="561">
        <f t="shared" ca="1" si="10"/>
        <v>0</v>
      </c>
      <c r="Q93" s="501"/>
      <c r="R93" s="501"/>
      <c r="S93" s="501">
        <f t="shared" ca="1" si="11"/>
        <v>0</v>
      </c>
      <c r="T93" s="501"/>
      <c r="U93" s="502"/>
      <c r="V93" s="562"/>
      <c r="W93" s="483"/>
      <c r="X93" s="483"/>
      <c r="Y93" s="483"/>
      <c r="Z93" s="483"/>
      <c r="AA93" s="483"/>
      <c r="AB93" s="483"/>
      <c r="AC93" s="483"/>
      <c r="AD93" s="483"/>
      <c r="AE93" s="483"/>
      <c r="AF93" s="483"/>
      <c r="AG93" s="483"/>
      <c r="AH93" s="483">
        <f t="shared" ca="1" si="14"/>
        <v>0</v>
      </c>
      <c r="AI93" s="483"/>
      <c r="AJ93" s="483">
        <f t="shared" ca="1" si="15"/>
        <v>0</v>
      </c>
      <c r="AK93" s="592"/>
      <c r="AL93" s="605" t="b">
        <v>1</v>
      </c>
      <c r="AM93" s="458"/>
      <c r="AN93" s="458" t="b">
        <f t="shared" si="3"/>
        <v>1</v>
      </c>
      <c r="AO93" s="458"/>
      <c r="AP93" s="458" t="b">
        <f t="shared" si="4"/>
        <v>1</v>
      </c>
      <c r="AQ93" s="458"/>
      <c r="AR93" s="458" t="b">
        <f t="shared" si="5"/>
        <v>1</v>
      </c>
      <c r="AS93" s="458"/>
      <c r="AT93" s="458" t="b">
        <f t="shared" si="6"/>
        <v>0</v>
      </c>
      <c r="AU93" s="458"/>
      <c r="AV93" s="458" t="b">
        <f t="shared" si="7"/>
        <v>1</v>
      </c>
      <c r="AW93" s="458"/>
      <c r="AX93" s="458" t="b">
        <f t="shared" si="8"/>
        <v>0</v>
      </c>
      <c r="AY93" s="460"/>
    </row>
    <row r="94" spans="2:51" hidden="1" outlineLevel="1">
      <c r="B94" s="468" t="str">
        <f t="shared" si="12"/>
        <v>电火</v>
      </c>
      <c r="C94" s="469"/>
      <c r="D94" s="469"/>
      <c r="E94" s="469"/>
      <c r="F94" s="615">
        <f t="shared" ca="1" si="16"/>
        <v>0</v>
      </c>
      <c r="G94" s="504"/>
      <c r="H94" s="504">
        <f t="shared" ca="1" si="13"/>
        <v>0</v>
      </c>
      <c r="I94" s="600"/>
      <c r="J94" s="451">
        <f t="shared" ca="1" si="9"/>
        <v>1</v>
      </c>
      <c r="K94" s="449"/>
      <c r="L94" s="449"/>
      <c r="M94" s="449">
        <f t="shared" ca="1" si="2"/>
        <v>1</v>
      </c>
      <c r="N94" s="449"/>
      <c r="O94" s="450"/>
      <c r="P94" s="561">
        <f t="shared" ca="1" si="10"/>
        <v>0</v>
      </c>
      <c r="Q94" s="501"/>
      <c r="R94" s="501"/>
      <c r="S94" s="501">
        <f t="shared" ca="1" si="11"/>
        <v>0</v>
      </c>
      <c r="T94" s="501"/>
      <c r="U94" s="502"/>
      <c r="V94" s="562"/>
      <c r="W94" s="483"/>
      <c r="X94" s="483"/>
      <c r="Y94" s="483"/>
      <c r="Z94" s="483"/>
      <c r="AA94" s="483"/>
      <c r="AB94" s="483"/>
      <c r="AC94" s="483"/>
      <c r="AD94" s="483"/>
      <c r="AE94" s="483"/>
      <c r="AF94" s="483"/>
      <c r="AG94" s="483"/>
      <c r="AH94" s="483">
        <f t="shared" ca="1" si="14"/>
        <v>0</v>
      </c>
      <c r="AI94" s="483"/>
      <c r="AJ94" s="483">
        <f t="shared" ca="1" si="15"/>
        <v>0</v>
      </c>
      <c r="AK94" s="592"/>
      <c r="AL94" s="605" t="b">
        <v>1</v>
      </c>
      <c r="AM94" s="458"/>
      <c r="AN94" s="458" t="b">
        <f t="shared" si="3"/>
        <v>1</v>
      </c>
      <c r="AO94" s="458"/>
      <c r="AP94" s="458" t="b">
        <f t="shared" si="4"/>
        <v>0</v>
      </c>
      <c r="AQ94" s="458"/>
      <c r="AR94" s="458" t="b">
        <f t="shared" si="5"/>
        <v>1</v>
      </c>
      <c r="AS94" s="458"/>
      <c r="AT94" s="458" t="b">
        <f t="shared" si="6"/>
        <v>0</v>
      </c>
      <c r="AU94" s="458"/>
      <c r="AV94" s="458" t="b">
        <f t="shared" si="7"/>
        <v>1</v>
      </c>
      <c r="AW94" s="458"/>
      <c r="AX94" s="458" t="b">
        <f t="shared" si="8"/>
        <v>0</v>
      </c>
      <c r="AY94" s="460"/>
    </row>
    <row r="95" spans="2:51" hidden="1" outlineLevel="1">
      <c r="B95" s="468" t="str">
        <f t="shared" si="12"/>
        <v>物冰火</v>
      </c>
      <c r="C95" s="469"/>
      <c r="D95" s="469"/>
      <c r="E95" s="469"/>
      <c r="F95" s="615">
        <f t="shared" ca="1" si="16"/>
        <v>0</v>
      </c>
      <c r="G95" s="504"/>
      <c r="H95" s="504">
        <f t="shared" ca="1" si="13"/>
        <v>0</v>
      </c>
      <c r="I95" s="600"/>
      <c r="J95" s="451">
        <f t="shared" ca="1" si="9"/>
        <v>1</v>
      </c>
      <c r="K95" s="449"/>
      <c r="L95" s="449"/>
      <c r="M95" s="449">
        <f t="shared" ca="1" si="2"/>
        <v>1</v>
      </c>
      <c r="N95" s="449"/>
      <c r="O95" s="450"/>
      <c r="P95" s="561">
        <f t="shared" ca="1" si="10"/>
        <v>0</v>
      </c>
      <c r="Q95" s="501"/>
      <c r="R95" s="501"/>
      <c r="S95" s="501">
        <f t="shared" ca="1" si="11"/>
        <v>0</v>
      </c>
      <c r="T95" s="501"/>
      <c r="U95" s="502"/>
      <c r="V95" s="562"/>
      <c r="W95" s="483"/>
      <c r="X95" s="483"/>
      <c r="Y95" s="483"/>
      <c r="Z95" s="483"/>
      <c r="AA95" s="483"/>
      <c r="AB95" s="483"/>
      <c r="AC95" s="483"/>
      <c r="AD95" s="483"/>
      <c r="AE95" s="483"/>
      <c r="AF95" s="483"/>
      <c r="AG95" s="483"/>
      <c r="AH95" s="483">
        <f t="shared" ca="1" si="14"/>
        <v>0</v>
      </c>
      <c r="AI95" s="483"/>
      <c r="AJ95" s="483">
        <f t="shared" ca="1" si="15"/>
        <v>0</v>
      </c>
      <c r="AK95" s="592"/>
      <c r="AL95" s="605" t="b">
        <v>1</v>
      </c>
      <c r="AM95" s="458"/>
      <c r="AN95" s="458" t="b">
        <f t="shared" si="3"/>
        <v>1</v>
      </c>
      <c r="AO95" s="458"/>
      <c r="AP95" s="458" t="b">
        <f t="shared" si="4"/>
        <v>1</v>
      </c>
      <c r="AQ95" s="458"/>
      <c r="AR95" s="458" t="b">
        <f t="shared" si="5"/>
        <v>1</v>
      </c>
      <c r="AS95" s="458"/>
      <c r="AT95" s="458" t="b">
        <f t="shared" si="6"/>
        <v>1</v>
      </c>
      <c r="AU95" s="458"/>
      <c r="AV95" s="458" t="b">
        <f t="shared" si="7"/>
        <v>0</v>
      </c>
      <c r="AW95" s="458"/>
      <c r="AX95" s="458" t="b">
        <f t="shared" si="8"/>
        <v>0</v>
      </c>
      <c r="AY95" s="460"/>
    </row>
    <row r="96" spans="2:51" hidden="1" outlineLevel="1">
      <c r="B96" s="468" t="str">
        <f t="shared" si="12"/>
        <v>物电冰火</v>
      </c>
      <c r="C96" s="469"/>
      <c r="D96" s="469"/>
      <c r="E96" s="469"/>
      <c r="F96" s="615">
        <f t="shared" ca="1" si="16"/>
        <v>0</v>
      </c>
      <c r="G96" s="504"/>
      <c r="H96" s="504">
        <f t="shared" ca="1" si="13"/>
        <v>0</v>
      </c>
      <c r="I96" s="600"/>
      <c r="J96" s="451">
        <f t="shared" ca="1" si="9"/>
        <v>1</v>
      </c>
      <c r="K96" s="449"/>
      <c r="L96" s="449"/>
      <c r="M96" s="449">
        <f t="shared" ca="1" si="2"/>
        <v>1</v>
      </c>
      <c r="N96" s="449"/>
      <c r="O96" s="450"/>
      <c r="P96" s="561">
        <f t="shared" ca="1" si="10"/>
        <v>0</v>
      </c>
      <c r="Q96" s="501"/>
      <c r="R96" s="501"/>
      <c r="S96" s="501">
        <f t="shared" ca="1" si="11"/>
        <v>0</v>
      </c>
      <c r="T96" s="501"/>
      <c r="U96" s="502"/>
      <c r="V96" s="562"/>
      <c r="W96" s="483"/>
      <c r="X96" s="483"/>
      <c r="Y96" s="483"/>
      <c r="Z96" s="483"/>
      <c r="AA96" s="483"/>
      <c r="AB96" s="483"/>
      <c r="AC96" s="483"/>
      <c r="AD96" s="483"/>
      <c r="AE96" s="483"/>
      <c r="AF96" s="483"/>
      <c r="AG96" s="483"/>
      <c r="AH96" s="483">
        <f t="shared" ca="1" si="14"/>
        <v>0</v>
      </c>
      <c r="AI96" s="483"/>
      <c r="AJ96" s="483">
        <f t="shared" ca="1" si="15"/>
        <v>0</v>
      </c>
      <c r="AK96" s="592"/>
      <c r="AL96" s="605" t="b">
        <v>1</v>
      </c>
      <c r="AM96" s="458"/>
      <c r="AN96" s="458" t="b">
        <f t="shared" si="3"/>
        <v>1</v>
      </c>
      <c r="AO96" s="458"/>
      <c r="AP96" s="458" t="b">
        <f t="shared" si="4"/>
        <v>1</v>
      </c>
      <c r="AQ96" s="458"/>
      <c r="AR96" s="458" t="b">
        <f t="shared" si="5"/>
        <v>1</v>
      </c>
      <c r="AS96" s="458"/>
      <c r="AT96" s="458" t="b">
        <f t="shared" si="6"/>
        <v>1</v>
      </c>
      <c r="AU96" s="458"/>
      <c r="AV96" s="458" t="b">
        <f t="shared" si="7"/>
        <v>1</v>
      </c>
      <c r="AW96" s="458"/>
      <c r="AX96" s="458" t="b">
        <f t="shared" si="8"/>
        <v>0</v>
      </c>
      <c r="AY96" s="460"/>
    </row>
    <row r="97" spans="2:51" hidden="1" outlineLevel="1">
      <c r="B97" s="468" t="str">
        <f t="shared" si="12"/>
        <v>电冰火</v>
      </c>
      <c r="C97" s="469"/>
      <c r="D97" s="469"/>
      <c r="E97" s="469"/>
      <c r="F97" s="615">
        <f t="shared" ca="1" si="16"/>
        <v>0</v>
      </c>
      <c r="G97" s="504"/>
      <c r="H97" s="504">
        <f t="shared" ca="1" si="13"/>
        <v>0</v>
      </c>
      <c r="I97" s="600"/>
      <c r="J97" s="451">
        <f t="shared" ca="1" si="9"/>
        <v>1</v>
      </c>
      <c r="K97" s="449"/>
      <c r="L97" s="449"/>
      <c r="M97" s="449">
        <f t="shared" ca="1" si="2"/>
        <v>1</v>
      </c>
      <c r="N97" s="449"/>
      <c r="O97" s="450"/>
      <c r="P97" s="561">
        <f t="shared" ca="1" si="10"/>
        <v>0</v>
      </c>
      <c r="Q97" s="501"/>
      <c r="R97" s="501"/>
      <c r="S97" s="501">
        <f t="shared" ca="1" si="11"/>
        <v>0</v>
      </c>
      <c r="T97" s="501"/>
      <c r="U97" s="502"/>
      <c r="V97" s="562"/>
      <c r="W97" s="483"/>
      <c r="X97" s="483"/>
      <c r="Y97" s="483"/>
      <c r="Z97" s="483"/>
      <c r="AA97" s="483"/>
      <c r="AB97" s="483"/>
      <c r="AC97" s="483"/>
      <c r="AD97" s="483"/>
      <c r="AE97" s="483"/>
      <c r="AF97" s="483"/>
      <c r="AG97" s="483"/>
      <c r="AH97" s="483">
        <f t="shared" ca="1" si="14"/>
        <v>0</v>
      </c>
      <c r="AI97" s="483"/>
      <c r="AJ97" s="483">
        <f t="shared" ca="1" si="15"/>
        <v>0</v>
      </c>
      <c r="AK97" s="592"/>
      <c r="AL97" s="605" t="b">
        <v>1</v>
      </c>
      <c r="AM97" s="458"/>
      <c r="AN97" s="458" t="b">
        <f t="shared" si="3"/>
        <v>1</v>
      </c>
      <c r="AO97" s="458"/>
      <c r="AP97" s="458" t="b">
        <f t="shared" si="4"/>
        <v>0</v>
      </c>
      <c r="AQ97" s="458"/>
      <c r="AR97" s="458" t="b">
        <f t="shared" si="5"/>
        <v>1</v>
      </c>
      <c r="AS97" s="458"/>
      <c r="AT97" s="458" t="b">
        <f t="shared" si="6"/>
        <v>1</v>
      </c>
      <c r="AU97" s="458"/>
      <c r="AV97" s="458" t="b">
        <f t="shared" si="7"/>
        <v>1</v>
      </c>
      <c r="AW97" s="458"/>
      <c r="AX97" s="458" t="b">
        <f t="shared" si="8"/>
        <v>0</v>
      </c>
      <c r="AY97" s="460"/>
    </row>
    <row r="98" spans="2:51" hidden="1" outlineLevel="1">
      <c r="B98" s="468" t="str">
        <f t="shared" si="12"/>
        <v>冰火</v>
      </c>
      <c r="C98" s="469"/>
      <c r="D98" s="469"/>
      <c r="E98" s="469"/>
      <c r="F98" s="615">
        <f t="shared" ca="1" si="16"/>
        <v>0</v>
      </c>
      <c r="G98" s="504"/>
      <c r="H98" s="504">
        <f t="shared" ca="1" si="13"/>
        <v>0</v>
      </c>
      <c r="I98" s="600"/>
      <c r="J98" s="451">
        <f t="shared" ca="1" si="9"/>
        <v>1</v>
      </c>
      <c r="K98" s="449"/>
      <c r="L98" s="449"/>
      <c r="M98" s="449">
        <f t="shared" ca="1" si="2"/>
        <v>1</v>
      </c>
      <c r="N98" s="449"/>
      <c r="O98" s="450"/>
      <c r="P98" s="561">
        <f t="shared" ca="1" si="10"/>
        <v>0</v>
      </c>
      <c r="Q98" s="501"/>
      <c r="R98" s="501"/>
      <c r="S98" s="501">
        <f t="shared" ca="1" si="11"/>
        <v>0</v>
      </c>
      <c r="T98" s="501"/>
      <c r="U98" s="502"/>
      <c r="V98" s="562"/>
      <c r="W98" s="483"/>
      <c r="X98" s="483"/>
      <c r="Y98" s="483"/>
      <c r="Z98" s="483"/>
      <c r="AA98" s="483"/>
      <c r="AB98" s="483"/>
      <c r="AC98" s="483"/>
      <c r="AD98" s="483"/>
      <c r="AE98" s="483"/>
      <c r="AF98" s="483"/>
      <c r="AG98" s="483"/>
      <c r="AH98" s="483">
        <f t="shared" ca="1" si="14"/>
        <v>0</v>
      </c>
      <c r="AI98" s="483"/>
      <c r="AJ98" s="483">
        <f t="shared" ca="1" si="15"/>
        <v>0</v>
      </c>
      <c r="AK98" s="592"/>
      <c r="AL98" s="605" t="b">
        <v>1</v>
      </c>
      <c r="AM98" s="458"/>
      <c r="AN98" s="458" t="b">
        <f t="shared" si="3"/>
        <v>1</v>
      </c>
      <c r="AO98" s="458"/>
      <c r="AP98" s="458" t="b">
        <f t="shared" si="4"/>
        <v>0</v>
      </c>
      <c r="AQ98" s="458"/>
      <c r="AR98" s="458" t="b">
        <f t="shared" si="5"/>
        <v>1</v>
      </c>
      <c r="AS98" s="458"/>
      <c r="AT98" s="458" t="b">
        <f t="shared" si="6"/>
        <v>1</v>
      </c>
      <c r="AU98" s="458"/>
      <c r="AV98" s="458" t="b">
        <f t="shared" si="7"/>
        <v>0</v>
      </c>
      <c r="AW98" s="458"/>
      <c r="AX98" s="458" t="b">
        <f t="shared" si="8"/>
        <v>0</v>
      </c>
      <c r="AY98" s="460"/>
    </row>
    <row r="99" spans="2:51" ht="14.5" hidden="1" outlineLevel="1" thickBot="1">
      <c r="B99" s="476" t="s">
        <v>4134</v>
      </c>
      <c r="C99" s="477"/>
      <c r="D99" s="477"/>
      <c r="E99" s="477"/>
      <c r="F99" s="505">
        <f ca="1">F54</f>
        <v>0</v>
      </c>
      <c r="G99" s="506"/>
      <c r="H99" s="506">
        <f ca="1">H54</f>
        <v>0</v>
      </c>
      <c r="I99" s="614"/>
      <c r="J99" s="451">
        <f t="shared" ca="1" si="9"/>
        <v>1</v>
      </c>
      <c r="K99" s="449"/>
      <c r="L99" s="449"/>
      <c r="M99" s="449">
        <f t="shared" ca="1" si="2"/>
        <v>1</v>
      </c>
      <c r="N99" s="449"/>
      <c r="O99" s="450"/>
      <c r="P99" s="561">
        <f t="shared" ca="1" si="10"/>
        <v>0</v>
      </c>
      <c r="Q99" s="501"/>
      <c r="R99" s="501"/>
      <c r="S99" s="501">
        <f t="shared" ca="1" si="11"/>
        <v>0</v>
      </c>
      <c r="T99" s="501"/>
      <c r="U99" s="502"/>
      <c r="V99" s="562"/>
      <c r="W99" s="483"/>
      <c r="X99" s="483"/>
      <c r="Y99" s="483"/>
      <c r="Z99" s="483"/>
      <c r="AA99" s="483"/>
      <c r="AB99" s="483"/>
      <c r="AC99" s="483"/>
      <c r="AD99" s="483"/>
      <c r="AE99" s="483"/>
      <c r="AF99" s="483"/>
      <c r="AG99" s="483"/>
      <c r="AH99" s="483">
        <f t="shared" ca="1" si="14"/>
        <v>0</v>
      </c>
      <c r="AI99" s="483"/>
      <c r="AJ99" s="483">
        <f t="shared" ca="1" si="15"/>
        <v>0</v>
      </c>
      <c r="AK99" s="592"/>
      <c r="AL99" s="605" t="b">
        <v>1</v>
      </c>
      <c r="AM99" s="458"/>
      <c r="AN99" s="458" t="b">
        <f t="shared" si="3"/>
        <v>1</v>
      </c>
      <c r="AO99" s="458"/>
      <c r="AP99" s="458" t="b">
        <f t="shared" si="4"/>
        <v>0</v>
      </c>
      <c r="AQ99" s="458"/>
      <c r="AR99" s="458" t="b">
        <f t="shared" si="5"/>
        <v>1</v>
      </c>
      <c r="AS99" s="458"/>
      <c r="AT99" s="458" t="b">
        <f t="shared" si="6"/>
        <v>0</v>
      </c>
      <c r="AU99" s="458"/>
      <c r="AV99" s="458" t="b">
        <f t="shared" si="7"/>
        <v>0</v>
      </c>
      <c r="AW99" s="458"/>
      <c r="AX99" s="458" t="b">
        <f t="shared" si="8"/>
        <v>0</v>
      </c>
      <c r="AY99" s="460"/>
    </row>
    <row r="100" spans="2:51" hidden="1" outlineLevel="1">
      <c r="B100" s="466" t="str">
        <f t="shared" ref="B100:B114" si="17">B85&amp;AH$84</f>
        <v>物腐</v>
      </c>
      <c r="C100" s="467"/>
      <c r="D100" s="467"/>
      <c r="E100" s="467"/>
      <c r="F100" s="503">
        <f t="shared" ref="F100:F114" ca="1" si="18">AH85</f>
        <v>0</v>
      </c>
      <c r="G100" s="504"/>
      <c r="H100" s="504">
        <f t="shared" ref="H100:H114" ca="1" si="19">AJ85</f>
        <v>0</v>
      </c>
      <c r="I100" s="600"/>
      <c r="J100" s="451">
        <f t="shared" ca="1" si="9"/>
        <v>1</v>
      </c>
      <c r="K100" s="449"/>
      <c r="L100" s="449"/>
      <c r="M100" s="449">
        <f t="shared" ca="1" si="2"/>
        <v>1</v>
      </c>
      <c r="N100" s="449"/>
      <c r="O100" s="450"/>
      <c r="P100" s="561">
        <f t="shared" ca="1" si="10"/>
        <v>0</v>
      </c>
      <c r="Q100" s="501"/>
      <c r="R100" s="501"/>
      <c r="S100" s="501">
        <f t="shared" ca="1" si="11"/>
        <v>0</v>
      </c>
      <c r="T100" s="501"/>
      <c r="U100" s="502"/>
      <c r="V100" s="562"/>
      <c r="W100" s="483"/>
      <c r="X100" s="483"/>
      <c r="Y100" s="483"/>
      <c r="Z100" s="483"/>
      <c r="AA100" s="483"/>
      <c r="AB100" s="483"/>
      <c r="AC100" s="483"/>
      <c r="AD100" s="483"/>
      <c r="AE100" s="483"/>
      <c r="AF100" s="483"/>
      <c r="AG100" s="483"/>
      <c r="AH100" s="483"/>
      <c r="AI100" s="483"/>
      <c r="AJ100" s="483"/>
      <c r="AK100" s="592"/>
      <c r="AL100" s="605" t="b">
        <v>1</v>
      </c>
      <c r="AM100" s="458"/>
      <c r="AN100" s="458" t="b">
        <f t="shared" si="3"/>
        <v>0</v>
      </c>
      <c r="AO100" s="458"/>
      <c r="AP100" s="458" t="b">
        <f t="shared" si="4"/>
        <v>1</v>
      </c>
      <c r="AQ100" s="458"/>
      <c r="AR100" s="458" t="b">
        <f t="shared" si="5"/>
        <v>0</v>
      </c>
      <c r="AS100" s="458"/>
      <c r="AT100" s="458" t="b">
        <f t="shared" si="6"/>
        <v>0</v>
      </c>
      <c r="AU100" s="458"/>
      <c r="AV100" s="458" t="b">
        <f t="shared" si="7"/>
        <v>0</v>
      </c>
      <c r="AW100" s="458"/>
      <c r="AX100" s="458" t="b">
        <f t="shared" si="8"/>
        <v>1</v>
      </c>
      <c r="AY100" s="460"/>
    </row>
    <row r="101" spans="2:51" hidden="1" outlineLevel="1">
      <c r="B101" s="468" t="str">
        <f t="shared" si="17"/>
        <v>物电腐</v>
      </c>
      <c r="C101" s="469"/>
      <c r="D101" s="469"/>
      <c r="E101" s="469"/>
      <c r="F101" s="503">
        <f t="shared" ca="1" si="18"/>
        <v>0</v>
      </c>
      <c r="G101" s="504"/>
      <c r="H101" s="504">
        <f t="shared" ca="1" si="19"/>
        <v>0</v>
      </c>
      <c r="I101" s="600"/>
      <c r="J101" s="451">
        <f t="shared" ca="1" si="9"/>
        <v>1</v>
      </c>
      <c r="K101" s="449"/>
      <c r="L101" s="449"/>
      <c r="M101" s="449">
        <f t="shared" ca="1" si="2"/>
        <v>1</v>
      </c>
      <c r="N101" s="449"/>
      <c r="O101" s="450"/>
      <c r="P101" s="561">
        <f t="shared" ca="1" si="10"/>
        <v>0</v>
      </c>
      <c r="Q101" s="501"/>
      <c r="R101" s="501"/>
      <c r="S101" s="501">
        <f t="shared" ca="1" si="11"/>
        <v>0</v>
      </c>
      <c r="T101" s="501"/>
      <c r="U101" s="502"/>
      <c r="V101" s="562"/>
      <c r="W101" s="483"/>
      <c r="X101" s="483"/>
      <c r="Y101" s="483"/>
      <c r="Z101" s="483"/>
      <c r="AA101" s="483"/>
      <c r="AB101" s="483"/>
      <c r="AC101" s="483"/>
      <c r="AD101" s="483"/>
      <c r="AE101" s="483"/>
      <c r="AF101" s="483"/>
      <c r="AG101" s="483"/>
      <c r="AH101" s="483"/>
      <c r="AI101" s="483"/>
      <c r="AJ101" s="483"/>
      <c r="AK101" s="592"/>
      <c r="AL101" s="605" t="b">
        <v>1</v>
      </c>
      <c r="AM101" s="458"/>
      <c r="AN101" s="458" t="b">
        <f t="shared" si="3"/>
        <v>1</v>
      </c>
      <c r="AO101" s="458"/>
      <c r="AP101" s="458" t="b">
        <f t="shared" si="4"/>
        <v>1</v>
      </c>
      <c r="AQ101" s="458"/>
      <c r="AR101" s="458" t="b">
        <f t="shared" si="5"/>
        <v>0</v>
      </c>
      <c r="AS101" s="458"/>
      <c r="AT101" s="458" t="b">
        <f t="shared" si="6"/>
        <v>0</v>
      </c>
      <c r="AU101" s="458"/>
      <c r="AV101" s="458" t="b">
        <f t="shared" si="7"/>
        <v>1</v>
      </c>
      <c r="AW101" s="458"/>
      <c r="AX101" s="458" t="b">
        <f t="shared" si="8"/>
        <v>1</v>
      </c>
      <c r="AY101" s="460"/>
    </row>
    <row r="102" spans="2:51" hidden="1" outlineLevel="1">
      <c r="B102" s="468" t="str">
        <f t="shared" si="17"/>
        <v>电腐</v>
      </c>
      <c r="C102" s="469"/>
      <c r="D102" s="469"/>
      <c r="E102" s="469"/>
      <c r="F102" s="503">
        <f t="shared" ca="1" si="18"/>
        <v>0</v>
      </c>
      <c r="G102" s="504"/>
      <c r="H102" s="504">
        <f t="shared" ca="1" si="19"/>
        <v>0</v>
      </c>
      <c r="I102" s="600"/>
      <c r="J102" s="451">
        <f t="shared" ca="1" si="9"/>
        <v>1</v>
      </c>
      <c r="K102" s="449"/>
      <c r="L102" s="449"/>
      <c r="M102" s="449">
        <f t="shared" ca="1" si="2"/>
        <v>1</v>
      </c>
      <c r="N102" s="449"/>
      <c r="O102" s="450"/>
      <c r="P102" s="561">
        <f t="shared" ca="1" si="10"/>
        <v>0</v>
      </c>
      <c r="Q102" s="501"/>
      <c r="R102" s="501"/>
      <c r="S102" s="501">
        <f t="shared" ca="1" si="11"/>
        <v>0</v>
      </c>
      <c r="T102" s="501"/>
      <c r="U102" s="502"/>
      <c r="V102" s="562"/>
      <c r="W102" s="483"/>
      <c r="X102" s="483"/>
      <c r="Y102" s="483"/>
      <c r="Z102" s="483"/>
      <c r="AA102" s="483"/>
      <c r="AB102" s="483"/>
      <c r="AC102" s="483"/>
      <c r="AD102" s="483"/>
      <c r="AE102" s="483"/>
      <c r="AF102" s="483"/>
      <c r="AG102" s="483"/>
      <c r="AH102" s="483"/>
      <c r="AI102" s="483"/>
      <c r="AJ102" s="483"/>
      <c r="AK102" s="592"/>
      <c r="AL102" s="605" t="b">
        <v>1</v>
      </c>
      <c r="AM102" s="458"/>
      <c r="AN102" s="458" t="b">
        <f t="shared" si="3"/>
        <v>1</v>
      </c>
      <c r="AO102" s="458"/>
      <c r="AP102" s="458" t="b">
        <f t="shared" si="4"/>
        <v>0</v>
      </c>
      <c r="AQ102" s="458"/>
      <c r="AR102" s="458" t="b">
        <f t="shared" si="5"/>
        <v>0</v>
      </c>
      <c r="AS102" s="458"/>
      <c r="AT102" s="458" t="b">
        <f t="shared" si="6"/>
        <v>0</v>
      </c>
      <c r="AU102" s="458"/>
      <c r="AV102" s="458" t="b">
        <f t="shared" si="7"/>
        <v>1</v>
      </c>
      <c r="AW102" s="458"/>
      <c r="AX102" s="458" t="b">
        <f t="shared" si="8"/>
        <v>1</v>
      </c>
      <c r="AY102" s="460"/>
    </row>
    <row r="103" spans="2:51" hidden="1" outlineLevel="1">
      <c r="B103" s="468" t="str">
        <f t="shared" si="17"/>
        <v>物冰腐</v>
      </c>
      <c r="C103" s="469"/>
      <c r="D103" s="469"/>
      <c r="E103" s="469"/>
      <c r="F103" s="503">
        <f t="shared" ca="1" si="18"/>
        <v>0</v>
      </c>
      <c r="G103" s="504"/>
      <c r="H103" s="504">
        <f t="shared" ca="1" si="19"/>
        <v>0</v>
      </c>
      <c r="I103" s="600"/>
      <c r="J103" s="451">
        <f t="shared" ca="1" si="9"/>
        <v>1</v>
      </c>
      <c r="K103" s="449"/>
      <c r="L103" s="449"/>
      <c r="M103" s="449">
        <f t="shared" ca="1" si="2"/>
        <v>1</v>
      </c>
      <c r="N103" s="449"/>
      <c r="O103" s="450"/>
      <c r="P103" s="561">
        <f t="shared" ca="1" si="10"/>
        <v>0</v>
      </c>
      <c r="Q103" s="501"/>
      <c r="R103" s="501"/>
      <c r="S103" s="501">
        <f t="shared" ca="1" si="11"/>
        <v>0</v>
      </c>
      <c r="T103" s="501"/>
      <c r="U103" s="502"/>
      <c r="V103" s="562"/>
      <c r="W103" s="483"/>
      <c r="X103" s="483"/>
      <c r="Y103" s="483"/>
      <c r="Z103" s="483"/>
      <c r="AA103" s="483"/>
      <c r="AB103" s="483"/>
      <c r="AC103" s="483"/>
      <c r="AD103" s="483"/>
      <c r="AE103" s="483"/>
      <c r="AF103" s="483"/>
      <c r="AG103" s="483"/>
      <c r="AH103" s="483"/>
      <c r="AI103" s="483"/>
      <c r="AJ103" s="483"/>
      <c r="AK103" s="592"/>
      <c r="AL103" s="605" t="b">
        <v>1</v>
      </c>
      <c r="AM103" s="458"/>
      <c r="AN103" s="458" t="b">
        <f t="shared" si="3"/>
        <v>1</v>
      </c>
      <c r="AO103" s="458"/>
      <c r="AP103" s="458" t="b">
        <f t="shared" si="4"/>
        <v>1</v>
      </c>
      <c r="AQ103" s="458"/>
      <c r="AR103" s="458" t="b">
        <f t="shared" si="5"/>
        <v>0</v>
      </c>
      <c r="AS103" s="458"/>
      <c r="AT103" s="458" t="b">
        <f t="shared" si="6"/>
        <v>1</v>
      </c>
      <c r="AU103" s="458"/>
      <c r="AV103" s="458" t="b">
        <f t="shared" si="7"/>
        <v>0</v>
      </c>
      <c r="AW103" s="458"/>
      <c r="AX103" s="458" t="b">
        <f t="shared" si="8"/>
        <v>1</v>
      </c>
      <c r="AY103" s="460"/>
    </row>
    <row r="104" spans="2:51" hidden="1" outlineLevel="1">
      <c r="B104" s="468" t="str">
        <f t="shared" si="17"/>
        <v>物电冰腐</v>
      </c>
      <c r="C104" s="469"/>
      <c r="D104" s="469"/>
      <c r="E104" s="469"/>
      <c r="F104" s="503">
        <f t="shared" ca="1" si="18"/>
        <v>0</v>
      </c>
      <c r="G104" s="504"/>
      <c r="H104" s="504">
        <f t="shared" ca="1" si="19"/>
        <v>0</v>
      </c>
      <c r="I104" s="600"/>
      <c r="J104" s="451">
        <f t="shared" ca="1" si="9"/>
        <v>1</v>
      </c>
      <c r="K104" s="449"/>
      <c r="L104" s="449"/>
      <c r="M104" s="449">
        <f t="shared" ca="1" si="2"/>
        <v>1</v>
      </c>
      <c r="N104" s="449"/>
      <c r="O104" s="450"/>
      <c r="P104" s="561">
        <f t="shared" ca="1" si="10"/>
        <v>0</v>
      </c>
      <c r="Q104" s="501"/>
      <c r="R104" s="501"/>
      <c r="S104" s="501">
        <f t="shared" ca="1" si="11"/>
        <v>0</v>
      </c>
      <c r="T104" s="501"/>
      <c r="U104" s="502"/>
      <c r="V104" s="562"/>
      <c r="W104" s="483"/>
      <c r="X104" s="483"/>
      <c r="Y104" s="483"/>
      <c r="Z104" s="483"/>
      <c r="AA104" s="483"/>
      <c r="AB104" s="483"/>
      <c r="AC104" s="483"/>
      <c r="AD104" s="483"/>
      <c r="AE104" s="483"/>
      <c r="AF104" s="483"/>
      <c r="AG104" s="483"/>
      <c r="AH104" s="483"/>
      <c r="AI104" s="483"/>
      <c r="AJ104" s="483"/>
      <c r="AK104" s="592"/>
      <c r="AL104" s="605" t="b">
        <v>1</v>
      </c>
      <c r="AM104" s="458"/>
      <c r="AN104" s="458" t="b">
        <f t="shared" si="3"/>
        <v>1</v>
      </c>
      <c r="AO104" s="458"/>
      <c r="AP104" s="458" t="b">
        <f t="shared" si="4"/>
        <v>1</v>
      </c>
      <c r="AQ104" s="458"/>
      <c r="AR104" s="458" t="b">
        <f t="shared" si="5"/>
        <v>0</v>
      </c>
      <c r="AS104" s="458"/>
      <c r="AT104" s="458" t="b">
        <f t="shared" si="6"/>
        <v>1</v>
      </c>
      <c r="AU104" s="458"/>
      <c r="AV104" s="458" t="b">
        <f t="shared" si="7"/>
        <v>1</v>
      </c>
      <c r="AW104" s="458"/>
      <c r="AX104" s="458" t="b">
        <f t="shared" si="8"/>
        <v>1</v>
      </c>
      <c r="AY104" s="460"/>
    </row>
    <row r="105" spans="2:51" hidden="1" outlineLevel="1">
      <c r="B105" s="468" t="str">
        <f t="shared" si="17"/>
        <v>电冰腐</v>
      </c>
      <c r="C105" s="469"/>
      <c r="D105" s="469"/>
      <c r="E105" s="469"/>
      <c r="F105" s="503">
        <f t="shared" ca="1" si="18"/>
        <v>0</v>
      </c>
      <c r="G105" s="504"/>
      <c r="H105" s="504">
        <f t="shared" ca="1" si="19"/>
        <v>0</v>
      </c>
      <c r="I105" s="600"/>
      <c r="J105" s="451">
        <f t="shared" ca="1" si="9"/>
        <v>1</v>
      </c>
      <c r="K105" s="449"/>
      <c r="L105" s="449"/>
      <c r="M105" s="449">
        <f t="shared" ca="1" si="2"/>
        <v>1</v>
      </c>
      <c r="N105" s="449"/>
      <c r="O105" s="450"/>
      <c r="P105" s="561">
        <f t="shared" ca="1" si="10"/>
        <v>0</v>
      </c>
      <c r="Q105" s="501"/>
      <c r="R105" s="501"/>
      <c r="S105" s="501">
        <f t="shared" ca="1" si="11"/>
        <v>0</v>
      </c>
      <c r="T105" s="501"/>
      <c r="U105" s="502"/>
      <c r="V105" s="562"/>
      <c r="W105" s="483"/>
      <c r="X105" s="483"/>
      <c r="Y105" s="483"/>
      <c r="Z105" s="483"/>
      <c r="AA105" s="483"/>
      <c r="AB105" s="483"/>
      <c r="AC105" s="483"/>
      <c r="AD105" s="483"/>
      <c r="AE105" s="483"/>
      <c r="AF105" s="483"/>
      <c r="AG105" s="483"/>
      <c r="AH105" s="483"/>
      <c r="AI105" s="483"/>
      <c r="AJ105" s="483"/>
      <c r="AK105" s="592"/>
      <c r="AL105" s="605" t="b">
        <v>1</v>
      </c>
      <c r="AM105" s="458"/>
      <c r="AN105" s="458" t="b">
        <f t="shared" si="3"/>
        <v>1</v>
      </c>
      <c r="AO105" s="458"/>
      <c r="AP105" s="458" t="b">
        <f t="shared" si="4"/>
        <v>0</v>
      </c>
      <c r="AQ105" s="458"/>
      <c r="AR105" s="458" t="b">
        <f t="shared" si="5"/>
        <v>0</v>
      </c>
      <c r="AS105" s="458"/>
      <c r="AT105" s="458" t="b">
        <f t="shared" si="6"/>
        <v>1</v>
      </c>
      <c r="AU105" s="458"/>
      <c r="AV105" s="458" t="b">
        <f t="shared" si="7"/>
        <v>1</v>
      </c>
      <c r="AW105" s="458"/>
      <c r="AX105" s="458" t="b">
        <f t="shared" si="8"/>
        <v>1</v>
      </c>
      <c r="AY105" s="460"/>
    </row>
    <row r="106" spans="2:51" hidden="1" outlineLevel="1">
      <c r="B106" s="468" t="str">
        <f t="shared" si="17"/>
        <v>冰腐</v>
      </c>
      <c r="C106" s="469"/>
      <c r="D106" s="469"/>
      <c r="E106" s="469"/>
      <c r="F106" s="503">
        <f t="shared" ca="1" si="18"/>
        <v>0</v>
      </c>
      <c r="G106" s="504"/>
      <c r="H106" s="504">
        <f t="shared" ca="1" si="19"/>
        <v>0</v>
      </c>
      <c r="I106" s="600"/>
      <c r="J106" s="451">
        <f t="shared" ca="1" si="9"/>
        <v>1</v>
      </c>
      <c r="K106" s="449"/>
      <c r="L106" s="449"/>
      <c r="M106" s="449">
        <f t="shared" ca="1" si="2"/>
        <v>1</v>
      </c>
      <c r="N106" s="449"/>
      <c r="O106" s="450"/>
      <c r="P106" s="561">
        <f t="shared" ca="1" si="10"/>
        <v>0</v>
      </c>
      <c r="Q106" s="501"/>
      <c r="R106" s="501"/>
      <c r="S106" s="501">
        <f t="shared" ca="1" si="11"/>
        <v>0</v>
      </c>
      <c r="T106" s="501"/>
      <c r="U106" s="502"/>
      <c r="V106" s="562"/>
      <c r="W106" s="483"/>
      <c r="X106" s="483"/>
      <c r="Y106" s="483"/>
      <c r="Z106" s="483"/>
      <c r="AA106" s="483"/>
      <c r="AB106" s="483"/>
      <c r="AC106" s="483"/>
      <c r="AD106" s="483"/>
      <c r="AE106" s="483"/>
      <c r="AF106" s="483"/>
      <c r="AG106" s="483"/>
      <c r="AH106" s="483"/>
      <c r="AI106" s="483"/>
      <c r="AJ106" s="483"/>
      <c r="AK106" s="592"/>
      <c r="AL106" s="605" t="b">
        <v>1</v>
      </c>
      <c r="AM106" s="458"/>
      <c r="AN106" s="458" t="b">
        <f t="shared" si="3"/>
        <v>1</v>
      </c>
      <c r="AO106" s="458"/>
      <c r="AP106" s="458" t="b">
        <f t="shared" si="4"/>
        <v>0</v>
      </c>
      <c r="AQ106" s="458"/>
      <c r="AR106" s="458" t="b">
        <f t="shared" si="5"/>
        <v>0</v>
      </c>
      <c r="AS106" s="458"/>
      <c r="AT106" s="458" t="b">
        <f t="shared" si="6"/>
        <v>1</v>
      </c>
      <c r="AU106" s="458"/>
      <c r="AV106" s="458" t="b">
        <f t="shared" si="7"/>
        <v>0</v>
      </c>
      <c r="AW106" s="458"/>
      <c r="AX106" s="458" t="b">
        <f t="shared" si="8"/>
        <v>1</v>
      </c>
      <c r="AY106" s="460"/>
    </row>
    <row r="107" spans="2:51" hidden="1" outlineLevel="1">
      <c r="B107" s="468" t="str">
        <f t="shared" si="17"/>
        <v>物火腐</v>
      </c>
      <c r="C107" s="469"/>
      <c r="D107" s="469"/>
      <c r="E107" s="469"/>
      <c r="F107" s="503">
        <f t="shared" ca="1" si="18"/>
        <v>0</v>
      </c>
      <c r="G107" s="504"/>
      <c r="H107" s="504">
        <f t="shared" ca="1" si="19"/>
        <v>0</v>
      </c>
      <c r="I107" s="600"/>
      <c r="J107" s="451">
        <f t="shared" ca="1" si="9"/>
        <v>1</v>
      </c>
      <c r="K107" s="449"/>
      <c r="L107" s="449"/>
      <c r="M107" s="449">
        <f t="shared" ca="1" si="2"/>
        <v>1</v>
      </c>
      <c r="N107" s="449"/>
      <c r="O107" s="450"/>
      <c r="P107" s="561">
        <f t="shared" ca="1" si="10"/>
        <v>0</v>
      </c>
      <c r="Q107" s="501"/>
      <c r="R107" s="501"/>
      <c r="S107" s="501">
        <f t="shared" ca="1" si="11"/>
        <v>0</v>
      </c>
      <c r="T107" s="501"/>
      <c r="U107" s="502"/>
      <c r="V107" s="562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483"/>
      <c r="AI107" s="483"/>
      <c r="AJ107" s="483"/>
      <c r="AK107" s="592"/>
      <c r="AL107" s="605" t="b">
        <v>1</v>
      </c>
      <c r="AM107" s="458"/>
      <c r="AN107" s="458" t="b">
        <f t="shared" si="3"/>
        <v>1</v>
      </c>
      <c r="AO107" s="458"/>
      <c r="AP107" s="458" t="b">
        <f t="shared" si="4"/>
        <v>1</v>
      </c>
      <c r="AQ107" s="458"/>
      <c r="AR107" s="458" t="b">
        <f t="shared" si="5"/>
        <v>1</v>
      </c>
      <c r="AS107" s="458"/>
      <c r="AT107" s="458" t="b">
        <f t="shared" si="6"/>
        <v>0</v>
      </c>
      <c r="AU107" s="458"/>
      <c r="AV107" s="458" t="b">
        <f t="shared" si="7"/>
        <v>0</v>
      </c>
      <c r="AW107" s="458"/>
      <c r="AX107" s="458" t="b">
        <f t="shared" si="8"/>
        <v>1</v>
      </c>
      <c r="AY107" s="460"/>
    </row>
    <row r="108" spans="2:51" hidden="1" outlineLevel="1">
      <c r="B108" s="468" t="str">
        <f t="shared" si="17"/>
        <v>物电火腐</v>
      </c>
      <c r="C108" s="469"/>
      <c r="D108" s="469"/>
      <c r="E108" s="469"/>
      <c r="F108" s="503">
        <f t="shared" ca="1" si="18"/>
        <v>0</v>
      </c>
      <c r="G108" s="504"/>
      <c r="H108" s="504">
        <f t="shared" ca="1" si="19"/>
        <v>0</v>
      </c>
      <c r="I108" s="600"/>
      <c r="J108" s="451">
        <f t="shared" ca="1" si="9"/>
        <v>1</v>
      </c>
      <c r="K108" s="449"/>
      <c r="L108" s="449"/>
      <c r="M108" s="449">
        <f t="shared" ca="1" si="2"/>
        <v>1</v>
      </c>
      <c r="N108" s="449"/>
      <c r="O108" s="450"/>
      <c r="P108" s="561">
        <f t="shared" ca="1" si="10"/>
        <v>0</v>
      </c>
      <c r="Q108" s="501"/>
      <c r="R108" s="501"/>
      <c r="S108" s="501">
        <f t="shared" ca="1" si="11"/>
        <v>0</v>
      </c>
      <c r="T108" s="501"/>
      <c r="U108" s="502"/>
      <c r="V108" s="562"/>
      <c r="W108" s="483"/>
      <c r="X108" s="483"/>
      <c r="Y108" s="483"/>
      <c r="Z108" s="483"/>
      <c r="AA108" s="483"/>
      <c r="AB108" s="483"/>
      <c r="AC108" s="483"/>
      <c r="AD108" s="483"/>
      <c r="AE108" s="483"/>
      <c r="AF108" s="483"/>
      <c r="AG108" s="483"/>
      <c r="AH108" s="483"/>
      <c r="AI108" s="483"/>
      <c r="AJ108" s="483"/>
      <c r="AK108" s="592"/>
      <c r="AL108" s="605" t="b">
        <v>1</v>
      </c>
      <c r="AM108" s="458"/>
      <c r="AN108" s="458" t="b">
        <f t="shared" si="3"/>
        <v>1</v>
      </c>
      <c r="AO108" s="458"/>
      <c r="AP108" s="458" t="b">
        <f t="shared" si="4"/>
        <v>1</v>
      </c>
      <c r="AQ108" s="458"/>
      <c r="AR108" s="458" t="b">
        <f t="shared" si="5"/>
        <v>1</v>
      </c>
      <c r="AS108" s="458"/>
      <c r="AT108" s="458" t="b">
        <f t="shared" si="6"/>
        <v>0</v>
      </c>
      <c r="AU108" s="458"/>
      <c r="AV108" s="458" t="b">
        <f t="shared" si="7"/>
        <v>1</v>
      </c>
      <c r="AW108" s="458"/>
      <c r="AX108" s="458" t="b">
        <f t="shared" si="8"/>
        <v>1</v>
      </c>
      <c r="AY108" s="460"/>
    </row>
    <row r="109" spans="2:51" hidden="1" outlineLevel="1">
      <c r="B109" s="468" t="str">
        <f t="shared" si="17"/>
        <v>电火腐</v>
      </c>
      <c r="C109" s="469"/>
      <c r="D109" s="469"/>
      <c r="E109" s="469"/>
      <c r="F109" s="503">
        <f t="shared" ca="1" si="18"/>
        <v>0</v>
      </c>
      <c r="G109" s="504"/>
      <c r="H109" s="504">
        <f t="shared" ca="1" si="19"/>
        <v>0</v>
      </c>
      <c r="I109" s="600"/>
      <c r="J109" s="451">
        <f t="shared" ca="1" si="9"/>
        <v>1</v>
      </c>
      <c r="K109" s="449"/>
      <c r="L109" s="449"/>
      <c r="M109" s="449">
        <f t="shared" ca="1" si="2"/>
        <v>1</v>
      </c>
      <c r="N109" s="449"/>
      <c r="O109" s="450"/>
      <c r="P109" s="561">
        <f t="shared" ca="1" si="10"/>
        <v>0</v>
      </c>
      <c r="Q109" s="501"/>
      <c r="R109" s="501"/>
      <c r="S109" s="501">
        <f t="shared" ca="1" si="11"/>
        <v>0</v>
      </c>
      <c r="T109" s="501"/>
      <c r="U109" s="502"/>
      <c r="V109" s="562"/>
      <c r="W109" s="483"/>
      <c r="X109" s="483"/>
      <c r="Y109" s="483"/>
      <c r="Z109" s="483"/>
      <c r="AA109" s="483"/>
      <c r="AB109" s="483"/>
      <c r="AC109" s="483"/>
      <c r="AD109" s="483"/>
      <c r="AE109" s="483"/>
      <c r="AF109" s="483"/>
      <c r="AG109" s="483"/>
      <c r="AH109" s="483"/>
      <c r="AI109" s="483"/>
      <c r="AJ109" s="483"/>
      <c r="AK109" s="592"/>
      <c r="AL109" s="605" t="b">
        <v>1</v>
      </c>
      <c r="AM109" s="458"/>
      <c r="AN109" s="458" t="b">
        <f t="shared" si="3"/>
        <v>1</v>
      </c>
      <c r="AO109" s="458"/>
      <c r="AP109" s="458" t="b">
        <f t="shared" si="4"/>
        <v>0</v>
      </c>
      <c r="AQ109" s="458"/>
      <c r="AR109" s="458" t="b">
        <f t="shared" si="5"/>
        <v>1</v>
      </c>
      <c r="AS109" s="458"/>
      <c r="AT109" s="458" t="b">
        <f t="shared" si="6"/>
        <v>0</v>
      </c>
      <c r="AU109" s="458"/>
      <c r="AV109" s="458" t="b">
        <f t="shared" si="7"/>
        <v>1</v>
      </c>
      <c r="AW109" s="458"/>
      <c r="AX109" s="458" t="b">
        <f t="shared" si="8"/>
        <v>1</v>
      </c>
      <c r="AY109" s="460"/>
    </row>
    <row r="110" spans="2:51" hidden="1" outlineLevel="1">
      <c r="B110" s="468" t="str">
        <f t="shared" si="17"/>
        <v>物冰火腐</v>
      </c>
      <c r="C110" s="469"/>
      <c r="D110" s="469"/>
      <c r="E110" s="469"/>
      <c r="F110" s="503">
        <f t="shared" ca="1" si="18"/>
        <v>0</v>
      </c>
      <c r="G110" s="504"/>
      <c r="H110" s="504">
        <f t="shared" ca="1" si="19"/>
        <v>0</v>
      </c>
      <c r="I110" s="600"/>
      <c r="J110" s="451">
        <f t="shared" ca="1" si="9"/>
        <v>1</v>
      </c>
      <c r="K110" s="449"/>
      <c r="L110" s="449"/>
      <c r="M110" s="449">
        <f t="shared" ca="1" si="2"/>
        <v>1</v>
      </c>
      <c r="N110" s="449"/>
      <c r="O110" s="450"/>
      <c r="P110" s="561">
        <f t="shared" ca="1" si="10"/>
        <v>0</v>
      </c>
      <c r="Q110" s="501"/>
      <c r="R110" s="501"/>
      <c r="S110" s="501">
        <f t="shared" ca="1" si="11"/>
        <v>0</v>
      </c>
      <c r="T110" s="501"/>
      <c r="U110" s="502"/>
      <c r="V110" s="562"/>
      <c r="W110" s="483"/>
      <c r="X110" s="483"/>
      <c r="Y110" s="483"/>
      <c r="Z110" s="483"/>
      <c r="AA110" s="483"/>
      <c r="AB110" s="483"/>
      <c r="AC110" s="483"/>
      <c r="AD110" s="483"/>
      <c r="AE110" s="483"/>
      <c r="AF110" s="483"/>
      <c r="AG110" s="483"/>
      <c r="AH110" s="483"/>
      <c r="AI110" s="483"/>
      <c r="AJ110" s="483"/>
      <c r="AK110" s="592"/>
      <c r="AL110" s="605" t="b">
        <v>1</v>
      </c>
      <c r="AM110" s="458"/>
      <c r="AN110" s="458" t="b">
        <f t="shared" si="3"/>
        <v>1</v>
      </c>
      <c r="AO110" s="458"/>
      <c r="AP110" s="458" t="b">
        <f t="shared" si="4"/>
        <v>1</v>
      </c>
      <c r="AQ110" s="458"/>
      <c r="AR110" s="458" t="b">
        <f t="shared" si="5"/>
        <v>1</v>
      </c>
      <c r="AS110" s="458"/>
      <c r="AT110" s="458" t="b">
        <f t="shared" si="6"/>
        <v>1</v>
      </c>
      <c r="AU110" s="458"/>
      <c r="AV110" s="458" t="b">
        <f t="shared" si="7"/>
        <v>0</v>
      </c>
      <c r="AW110" s="458"/>
      <c r="AX110" s="458" t="b">
        <f t="shared" si="8"/>
        <v>1</v>
      </c>
      <c r="AY110" s="460"/>
    </row>
    <row r="111" spans="2:51" hidden="1" outlineLevel="1">
      <c r="B111" s="468" t="str">
        <f t="shared" si="17"/>
        <v>物电冰火腐</v>
      </c>
      <c r="C111" s="469"/>
      <c r="D111" s="469"/>
      <c r="E111" s="469"/>
      <c r="F111" s="503">
        <f t="shared" ca="1" si="18"/>
        <v>0</v>
      </c>
      <c r="G111" s="504"/>
      <c r="H111" s="504">
        <f t="shared" ca="1" si="19"/>
        <v>0</v>
      </c>
      <c r="I111" s="600"/>
      <c r="J111" s="451">
        <f t="shared" ca="1" si="9"/>
        <v>1</v>
      </c>
      <c r="K111" s="449"/>
      <c r="L111" s="449"/>
      <c r="M111" s="449">
        <f t="shared" ca="1" si="2"/>
        <v>1</v>
      </c>
      <c r="N111" s="449"/>
      <c r="O111" s="450"/>
      <c r="P111" s="561">
        <f t="shared" ca="1" si="10"/>
        <v>0</v>
      </c>
      <c r="Q111" s="501"/>
      <c r="R111" s="501"/>
      <c r="S111" s="501">
        <f t="shared" ca="1" si="11"/>
        <v>0</v>
      </c>
      <c r="T111" s="501"/>
      <c r="U111" s="502"/>
      <c r="V111" s="562"/>
      <c r="W111" s="483"/>
      <c r="X111" s="483"/>
      <c r="Y111" s="483"/>
      <c r="Z111" s="483"/>
      <c r="AA111" s="483"/>
      <c r="AB111" s="483"/>
      <c r="AC111" s="483"/>
      <c r="AD111" s="483"/>
      <c r="AE111" s="483"/>
      <c r="AF111" s="483"/>
      <c r="AG111" s="483"/>
      <c r="AH111" s="483"/>
      <c r="AI111" s="483"/>
      <c r="AJ111" s="483"/>
      <c r="AK111" s="592"/>
      <c r="AL111" s="605" t="b">
        <v>1</v>
      </c>
      <c r="AM111" s="458"/>
      <c r="AN111" s="458" t="b">
        <f t="shared" si="3"/>
        <v>1</v>
      </c>
      <c r="AO111" s="458"/>
      <c r="AP111" s="458" t="b">
        <f t="shared" si="4"/>
        <v>1</v>
      </c>
      <c r="AQ111" s="458"/>
      <c r="AR111" s="458" t="b">
        <f t="shared" si="5"/>
        <v>1</v>
      </c>
      <c r="AS111" s="458"/>
      <c r="AT111" s="458" t="b">
        <f t="shared" si="6"/>
        <v>1</v>
      </c>
      <c r="AU111" s="458"/>
      <c r="AV111" s="458" t="b">
        <f t="shared" si="7"/>
        <v>1</v>
      </c>
      <c r="AW111" s="458"/>
      <c r="AX111" s="458" t="b">
        <f t="shared" si="8"/>
        <v>1</v>
      </c>
      <c r="AY111" s="460"/>
    </row>
    <row r="112" spans="2:51" hidden="1" outlineLevel="1">
      <c r="B112" s="468" t="str">
        <f t="shared" si="17"/>
        <v>电冰火腐</v>
      </c>
      <c r="C112" s="469"/>
      <c r="D112" s="469"/>
      <c r="E112" s="469"/>
      <c r="F112" s="503">
        <f t="shared" ca="1" si="18"/>
        <v>0</v>
      </c>
      <c r="G112" s="504"/>
      <c r="H112" s="504">
        <f t="shared" ca="1" si="19"/>
        <v>0</v>
      </c>
      <c r="I112" s="600"/>
      <c r="J112" s="451">
        <f t="shared" ca="1" si="9"/>
        <v>1</v>
      </c>
      <c r="K112" s="449"/>
      <c r="L112" s="449"/>
      <c r="M112" s="449">
        <f t="shared" ca="1" si="2"/>
        <v>1</v>
      </c>
      <c r="N112" s="449"/>
      <c r="O112" s="450"/>
      <c r="P112" s="561">
        <f t="shared" ca="1" si="10"/>
        <v>0</v>
      </c>
      <c r="Q112" s="501"/>
      <c r="R112" s="501"/>
      <c r="S112" s="501">
        <f t="shared" ca="1" si="11"/>
        <v>0</v>
      </c>
      <c r="T112" s="501"/>
      <c r="U112" s="502"/>
      <c r="V112" s="562"/>
      <c r="W112" s="483"/>
      <c r="X112" s="483"/>
      <c r="Y112" s="483"/>
      <c r="Z112" s="483"/>
      <c r="AA112" s="483"/>
      <c r="AB112" s="483"/>
      <c r="AC112" s="483"/>
      <c r="AD112" s="483"/>
      <c r="AE112" s="483"/>
      <c r="AF112" s="483"/>
      <c r="AG112" s="483"/>
      <c r="AH112" s="483"/>
      <c r="AI112" s="483"/>
      <c r="AJ112" s="483"/>
      <c r="AK112" s="592"/>
      <c r="AL112" s="605" t="b">
        <v>1</v>
      </c>
      <c r="AM112" s="458"/>
      <c r="AN112" s="458" t="b">
        <f t="shared" si="3"/>
        <v>1</v>
      </c>
      <c r="AO112" s="458"/>
      <c r="AP112" s="458" t="b">
        <f t="shared" si="4"/>
        <v>0</v>
      </c>
      <c r="AQ112" s="458"/>
      <c r="AR112" s="458" t="b">
        <f t="shared" si="5"/>
        <v>1</v>
      </c>
      <c r="AS112" s="458"/>
      <c r="AT112" s="458" t="b">
        <f t="shared" si="6"/>
        <v>1</v>
      </c>
      <c r="AU112" s="458"/>
      <c r="AV112" s="458" t="b">
        <f t="shared" si="7"/>
        <v>1</v>
      </c>
      <c r="AW112" s="458"/>
      <c r="AX112" s="458" t="b">
        <f t="shared" si="8"/>
        <v>1</v>
      </c>
      <c r="AY112" s="460"/>
    </row>
    <row r="113" spans="2:51" hidden="1" outlineLevel="1">
      <c r="B113" s="468" t="str">
        <f t="shared" si="17"/>
        <v>冰火腐</v>
      </c>
      <c r="C113" s="469"/>
      <c r="D113" s="469"/>
      <c r="E113" s="469"/>
      <c r="F113" s="503">
        <f t="shared" ca="1" si="18"/>
        <v>0</v>
      </c>
      <c r="G113" s="504"/>
      <c r="H113" s="504">
        <f t="shared" ca="1" si="19"/>
        <v>0</v>
      </c>
      <c r="I113" s="600"/>
      <c r="J113" s="451">
        <f t="shared" ca="1" si="9"/>
        <v>1</v>
      </c>
      <c r="K113" s="449"/>
      <c r="L113" s="449"/>
      <c r="M113" s="449">
        <f t="shared" ca="1" si="2"/>
        <v>1</v>
      </c>
      <c r="N113" s="449"/>
      <c r="O113" s="450"/>
      <c r="P113" s="561">
        <f t="shared" ca="1" si="10"/>
        <v>0</v>
      </c>
      <c r="Q113" s="501"/>
      <c r="R113" s="501"/>
      <c r="S113" s="501">
        <f t="shared" ca="1" si="11"/>
        <v>0</v>
      </c>
      <c r="T113" s="501"/>
      <c r="U113" s="502"/>
      <c r="V113" s="562"/>
      <c r="W113" s="483"/>
      <c r="X113" s="483"/>
      <c r="Y113" s="483"/>
      <c r="Z113" s="483"/>
      <c r="AA113" s="483"/>
      <c r="AB113" s="483"/>
      <c r="AC113" s="483"/>
      <c r="AD113" s="483"/>
      <c r="AE113" s="483"/>
      <c r="AF113" s="483"/>
      <c r="AG113" s="483"/>
      <c r="AH113" s="483"/>
      <c r="AI113" s="483"/>
      <c r="AJ113" s="483"/>
      <c r="AK113" s="592"/>
      <c r="AL113" s="605" t="b">
        <v>1</v>
      </c>
      <c r="AM113" s="458"/>
      <c r="AN113" s="458" t="b">
        <f t="shared" si="3"/>
        <v>1</v>
      </c>
      <c r="AO113" s="458"/>
      <c r="AP113" s="458" t="b">
        <f t="shared" si="4"/>
        <v>0</v>
      </c>
      <c r="AQ113" s="458"/>
      <c r="AR113" s="458" t="b">
        <f t="shared" si="5"/>
        <v>1</v>
      </c>
      <c r="AS113" s="458"/>
      <c r="AT113" s="458" t="b">
        <f t="shared" si="6"/>
        <v>1</v>
      </c>
      <c r="AU113" s="458"/>
      <c r="AV113" s="458" t="b">
        <f t="shared" si="7"/>
        <v>0</v>
      </c>
      <c r="AW113" s="458"/>
      <c r="AX113" s="458" t="b">
        <f t="shared" si="8"/>
        <v>1</v>
      </c>
      <c r="AY113" s="460"/>
    </row>
    <row r="114" spans="2:51" hidden="1" outlineLevel="1">
      <c r="B114" s="468" t="str">
        <f t="shared" si="17"/>
        <v>火腐</v>
      </c>
      <c r="C114" s="469"/>
      <c r="D114" s="469"/>
      <c r="E114" s="469"/>
      <c r="F114" s="503">
        <f t="shared" ca="1" si="18"/>
        <v>0</v>
      </c>
      <c r="G114" s="504"/>
      <c r="H114" s="504">
        <f t="shared" ca="1" si="19"/>
        <v>0</v>
      </c>
      <c r="I114" s="600"/>
      <c r="J114" s="451">
        <f t="shared" ca="1" si="9"/>
        <v>1</v>
      </c>
      <c r="K114" s="449"/>
      <c r="L114" s="449"/>
      <c r="M114" s="449">
        <f t="shared" ca="1" si="2"/>
        <v>1</v>
      </c>
      <c r="N114" s="449"/>
      <c r="O114" s="450"/>
      <c r="P114" s="561">
        <f t="shared" ca="1" si="10"/>
        <v>0</v>
      </c>
      <c r="Q114" s="501"/>
      <c r="R114" s="501"/>
      <c r="S114" s="501">
        <f t="shared" ca="1" si="11"/>
        <v>0</v>
      </c>
      <c r="T114" s="501"/>
      <c r="U114" s="502"/>
      <c r="V114" s="562"/>
      <c r="W114" s="483"/>
      <c r="X114" s="483"/>
      <c r="Y114" s="483"/>
      <c r="Z114" s="483"/>
      <c r="AA114" s="483"/>
      <c r="AB114" s="483"/>
      <c r="AC114" s="483"/>
      <c r="AD114" s="483"/>
      <c r="AE114" s="483"/>
      <c r="AF114" s="483"/>
      <c r="AG114" s="483"/>
      <c r="AH114" s="483"/>
      <c r="AI114" s="483"/>
      <c r="AJ114" s="483"/>
      <c r="AK114" s="592"/>
      <c r="AL114" s="605" t="b">
        <v>1</v>
      </c>
      <c r="AM114" s="458"/>
      <c r="AN114" s="458" t="b">
        <f t="shared" si="3"/>
        <v>1</v>
      </c>
      <c r="AO114" s="458"/>
      <c r="AP114" s="458" t="b">
        <f t="shared" si="4"/>
        <v>0</v>
      </c>
      <c r="AQ114" s="458"/>
      <c r="AR114" s="458" t="b">
        <f t="shared" si="5"/>
        <v>1</v>
      </c>
      <c r="AS114" s="458"/>
      <c r="AT114" s="458" t="b">
        <f t="shared" si="6"/>
        <v>0</v>
      </c>
      <c r="AU114" s="458"/>
      <c r="AV114" s="458" t="b">
        <f t="shared" si="7"/>
        <v>0</v>
      </c>
      <c r="AW114" s="458"/>
      <c r="AX114" s="458" t="b">
        <f t="shared" si="8"/>
        <v>1</v>
      </c>
      <c r="AY114" s="460"/>
    </row>
    <row r="115" spans="2:51" ht="14.5" hidden="1" outlineLevel="1" thickBot="1">
      <c r="B115" s="476" t="s">
        <v>4135</v>
      </c>
      <c r="C115" s="477"/>
      <c r="D115" s="477"/>
      <c r="E115" s="477"/>
      <c r="F115" s="601">
        <f ca="1">R54</f>
        <v>0</v>
      </c>
      <c r="G115" s="602"/>
      <c r="H115" s="602">
        <f ca="1">T54</f>
        <v>0</v>
      </c>
      <c r="I115" s="720"/>
      <c r="J115" s="463">
        <f t="shared" ca="1" si="9"/>
        <v>1</v>
      </c>
      <c r="K115" s="464"/>
      <c r="L115" s="464"/>
      <c r="M115" s="464">
        <f t="shared" ca="1" si="2"/>
        <v>1</v>
      </c>
      <c r="N115" s="464"/>
      <c r="O115" s="465"/>
      <c r="P115" s="604">
        <f t="shared" ca="1" si="10"/>
        <v>0</v>
      </c>
      <c r="Q115" s="596"/>
      <c r="R115" s="596"/>
      <c r="S115" s="596">
        <f t="shared" ca="1" si="11"/>
        <v>0</v>
      </c>
      <c r="T115" s="596"/>
      <c r="U115" s="597"/>
      <c r="V115" s="598"/>
      <c r="W115" s="599"/>
      <c r="X115" s="599"/>
      <c r="Y115" s="599"/>
      <c r="Z115" s="599"/>
      <c r="AA115" s="599"/>
      <c r="AB115" s="599"/>
      <c r="AC115" s="599"/>
      <c r="AD115" s="599"/>
      <c r="AE115" s="599"/>
      <c r="AF115" s="599"/>
      <c r="AG115" s="599"/>
      <c r="AH115" s="599"/>
      <c r="AI115" s="599"/>
      <c r="AJ115" s="599"/>
      <c r="AK115" s="603"/>
      <c r="AL115" s="606" t="b">
        <v>1</v>
      </c>
      <c r="AM115" s="459"/>
      <c r="AN115" s="459" t="b">
        <f t="shared" si="3"/>
        <v>0</v>
      </c>
      <c r="AO115" s="459"/>
      <c r="AP115" s="459" t="b">
        <f t="shared" si="4"/>
        <v>0</v>
      </c>
      <c r="AQ115" s="459"/>
      <c r="AR115" s="459" t="b">
        <f t="shared" si="5"/>
        <v>0</v>
      </c>
      <c r="AS115" s="459"/>
      <c r="AT115" s="459" t="b">
        <f t="shared" si="6"/>
        <v>0</v>
      </c>
      <c r="AU115" s="459"/>
      <c r="AV115" s="459" t="b">
        <f t="shared" si="7"/>
        <v>0</v>
      </c>
      <c r="AW115" s="459"/>
      <c r="AX115" s="459" t="b">
        <f t="shared" si="8"/>
        <v>1</v>
      </c>
      <c r="AY115" s="462"/>
    </row>
    <row r="116" spans="2:51" collapsed="1"/>
    <row r="117" spans="2:51" ht="14.5" hidden="1" outlineLevel="1" thickBot="1">
      <c r="B117" s="495" t="s">
        <v>5047</v>
      </c>
      <c r="C117" s="467"/>
      <c r="D117" s="467"/>
      <c r="E117" s="484"/>
      <c r="F117" s="495" t="s">
        <v>5053</v>
      </c>
      <c r="G117" s="467"/>
      <c r="H117" s="467"/>
      <c r="I117" s="496" t="s">
        <v>4141</v>
      </c>
      <c r="J117" s="496"/>
      <c r="K117" s="497"/>
      <c r="L117" s="495" t="s">
        <v>4140</v>
      </c>
      <c r="M117" s="467"/>
      <c r="N117" s="467"/>
      <c r="O117" s="467"/>
      <c r="P117" s="467"/>
      <c r="Q117" s="484"/>
      <c r="R117" s="473" t="s">
        <v>4139</v>
      </c>
      <c r="S117" s="475"/>
      <c r="T117" s="475"/>
      <c r="U117" s="475"/>
      <c r="V117" s="475"/>
      <c r="W117" s="475"/>
      <c r="X117" s="475"/>
      <c r="Y117" s="475"/>
      <c r="Z117" s="475"/>
      <c r="AA117" s="475"/>
      <c r="AB117" s="475"/>
      <c r="AC117" s="475"/>
      <c r="AD117" s="475"/>
      <c r="AE117" s="475"/>
      <c r="AF117" s="475"/>
      <c r="AG117" s="475"/>
      <c r="AH117" s="475"/>
      <c r="AI117" s="475"/>
      <c r="AJ117" s="475"/>
      <c r="AK117" s="475"/>
      <c r="AL117" s="475"/>
      <c r="AM117" s="475"/>
      <c r="AN117" s="475"/>
      <c r="AO117" s="474"/>
    </row>
    <row r="118" spans="2:51" ht="14.5" hidden="1" outlineLevel="1" thickBot="1">
      <c r="B118" s="476"/>
      <c r="C118" s="477"/>
      <c r="D118" s="477"/>
      <c r="E118" s="518"/>
      <c r="F118" s="468"/>
      <c r="G118" s="469"/>
      <c r="H118" s="469"/>
      <c r="I118" s="498"/>
      <c r="J118" s="498"/>
      <c r="K118" s="499"/>
      <c r="L118" s="468"/>
      <c r="M118" s="469"/>
      <c r="N118" s="469"/>
      <c r="O118" s="469"/>
      <c r="P118" s="469"/>
      <c r="Q118" s="500"/>
      <c r="R118" s="473" t="s">
        <v>3638</v>
      </c>
      <c r="S118" s="474"/>
      <c r="T118" s="473" t="s">
        <v>4137</v>
      </c>
      <c r="U118" s="474"/>
      <c r="V118" s="473" t="s">
        <v>799</v>
      </c>
      <c r="W118" s="474"/>
      <c r="X118" s="473" t="s">
        <v>5054</v>
      </c>
      <c r="Y118" s="474"/>
      <c r="Z118" s="473" t="s">
        <v>5055</v>
      </c>
      <c r="AA118" s="474"/>
      <c r="AB118" s="473" t="s">
        <v>5056</v>
      </c>
      <c r="AC118" s="474"/>
      <c r="AD118" s="473" t="s">
        <v>5057</v>
      </c>
      <c r="AE118" s="474"/>
      <c r="AF118" s="473" t="s">
        <v>5058</v>
      </c>
      <c r="AG118" s="474"/>
      <c r="AH118" s="473" t="s">
        <v>5059</v>
      </c>
      <c r="AI118" s="474"/>
      <c r="AJ118" s="473" t="s">
        <v>5060</v>
      </c>
      <c r="AK118" s="474"/>
      <c r="AL118" s="473" t="s">
        <v>5061</v>
      </c>
      <c r="AM118" s="474"/>
      <c r="AN118" s="473" t="s">
        <v>5062</v>
      </c>
      <c r="AO118" s="474"/>
    </row>
    <row r="119" spans="2:51" hidden="1" outlineLevel="1">
      <c r="B119" s="466" t="s">
        <v>5048</v>
      </c>
      <c r="C119" s="467"/>
      <c r="D119" s="467"/>
      <c r="E119" s="467"/>
      <c r="F119" s="536">
        <f t="shared" ref="F119:F123" ca="1" si="20">1+R119*F$75+T119*F$76+V119*F$77+X119*F$78+Z119*F$79+AB119*F$871+AD119*F$81+AF119*R$75+AH119*R$76+AJ119*R$77+AL119*R$78+AN119*R$79</f>
        <v>1</v>
      </c>
      <c r="G119" s="537"/>
      <c r="H119" s="537"/>
      <c r="I119" s="537">
        <f t="shared" ref="I119:I126" ca="1" si="21">IF(R119,J$75,1)*IF(T119,J$76,1)*IF(V119,J$77,1)*IF(X119,J$78,1)*IF(Z119,J$79,1)*IF(AB119,J$80,1)*IF(AD119,J$81,1)*IF(AF119,V$75,1)*IF(AH119,V$76,1)*IF(AJ119,V$77,1)*IF(AL119,V$78,1)*IF(AN119,V$79,1)</f>
        <v>1</v>
      </c>
      <c r="J119" s="537"/>
      <c r="K119" s="538"/>
      <c r="L119" s="452">
        <f ca="1">B59*F119*I119</f>
        <v>0</v>
      </c>
      <c r="M119" s="453"/>
      <c r="N119" s="453"/>
      <c r="O119" s="453"/>
      <c r="P119" s="453"/>
      <c r="Q119" s="454"/>
      <c r="R119" s="470" t="b">
        <v>1</v>
      </c>
      <c r="S119" s="471"/>
      <c r="T119" s="471" t="b">
        <v>0</v>
      </c>
      <c r="U119" s="471"/>
      <c r="V119" s="471" t="b">
        <v>1</v>
      </c>
      <c r="W119" s="471"/>
      <c r="X119" s="471" t="b">
        <v>0</v>
      </c>
      <c r="Y119" s="471"/>
      <c r="Z119" s="471" t="b">
        <v>0</v>
      </c>
      <c r="AA119" s="471"/>
      <c r="AB119" s="471" t="b">
        <v>0</v>
      </c>
      <c r="AC119" s="471"/>
      <c r="AD119" s="471" t="b">
        <v>0</v>
      </c>
      <c r="AE119" s="471"/>
      <c r="AF119" s="471" t="b">
        <v>1</v>
      </c>
      <c r="AG119" s="471"/>
      <c r="AH119" s="471" t="b">
        <v>0</v>
      </c>
      <c r="AI119" s="471"/>
      <c r="AJ119" s="471" t="b">
        <v>0</v>
      </c>
      <c r="AK119" s="471"/>
      <c r="AL119" s="471" t="b">
        <v>0</v>
      </c>
      <c r="AM119" s="471"/>
      <c r="AN119" s="471" t="b">
        <v>0</v>
      </c>
      <c r="AO119" s="472"/>
    </row>
    <row r="120" spans="2:51" hidden="1" outlineLevel="1">
      <c r="B120" s="468" t="s">
        <v>5049</v>
      </c>
      <c r="C120" s="469"/>
      <c r="D120" s="469"/>
      <c r="E120" s="469"/>
      <c r="F120" s="451">
        <f t="shared" ca="1" si="20"/>
        <v>1</v>
      </c>
      <c r="G120" s="449"/>
      <c r="H120" s="449"/>
      <c r="I120" s="449">
        <f t="shared" ca="1" si="21"/>
        <v>1</v>
      </c>
      <c r="J120" s="449"/>
      <c r="K120" s="450"/>
      <c r="L120" s="455">
        <f ca="1">F59*F120*I120</f>
        <v>0</v>
      </c>
      <c r="M120" s="456"/>
      <c r="N120" s="456"/>
      <c r="O120" s="456"/>
      <c r="P120" s="456"/>
      <c r="Q120" s="457"/>
      <c r="R120" s="461" t="b">
        <v>1</v>
      </c>
      <c r="S120" s="458"/>
      <c r="T120" s="458" t="b">
        <v>1</v>
      </c>
      <c r="U120" s="458"/>
      <c r="V120" s="458" t="b">
        <v>0</v>
      </c>
      <c r="W120" s="458"/>
      <c r="X120" s="458" t="b">
        <v>1</v>
      </c>
      <c r="Y120" s="458"/>
      <c r="Z120" s="458" t="b">
        <v>0</v>
      </c>
      <c r="AA120" s="458"/>
      <c r="AB120" s="458" t="b">
        <v>0</v>
      </c>
      <c r="AC120" s="458"/>
      <c r="AD120" s="458" t="b">
        <v>0</v>
      </c>
      <c r="AE120" s="458"/>
      <c r="AF120" s="458" t="b">
        <v>1</v>
      </c>
      <c r="AG120" s="458"/>
      <c r="AH120" s="458" t="b">
        <v>0</v>
      </c>
      <c r="AI120" s="458"/>
      <c r="AJ120" s="458" t="b">
        <v>0</v>
      </c>
      <c r="AK120" s="458"/>
      <c r="AL120" s="458" t="b">
        <v>0</v>
      </c>
      <c r="AM120" s="458"/>
      <c r="AN120" s="458" t="b">
        <v>0</v>
      </c>
      <c r="AO120" s="460"/>
    </row>
    <row r="121" spans="2:51" hidden="1" outlineLevel="1">
      <c r="B121" s="468" t="s">
        <v>5050</v>
      </c>
      <c r="C121" s="469"/>
      <c r="D121" s="469"/>
      <c r="E121" s="469"/>
      <c r="F121" s="451">
        <f t="shared" ca="1" si="20"/>
        <v>1</v>
      </c>
      <c r="G121" s="449"/>
      <c r="H121" s="449"/>
      <c r="I121" s="449">
        <f t="shared" ca="1" si="21"/>
        <v>1</v>
      </c>
      <c r="J121" s="449"/>
      <c r="K121" s="450"/>
      <c r="L121" s="455">
        <f ca="1">J59*F121*I121</f>
        <v>0</v>
      </c>
      <c r="M121" s="456"/>
      <c r="N121" s="456"/>
      <c r="O121" s="456"/>
      <c r="P121" s="456"/>
      <c r="Q121" s="457"/>
      <c r="R121" s="461" t="b">
        <v>1</v>
      </c>
      <c r="S121" s="458"/>
      <c r="T121" s="458" t="b">
        <v>1</v>
      </c>
      <c r="U121" s="458"/>
      <c r="V121" s="458" t="b">
        <v>0</v>
      </c>
      <c r="W121" s="458"/>
      <c r="X121" s="458" t="b">
        <v>0</v>
      </c>
      <c r="Y121" s="458"/>
      <c r="Z121" s="458" t="b">
        <v>1</v>
      </c>
      <c r="AA121" s="458"/>
      <c r="AB121" s="458" t="b">
        <v>0</v>
      </c>
      <c r="AC121" s="458"/>
      <c r="AD121" s="458" t="b">
        <v>0</v>
      </c>
      <c r="AE121" s="458"/>
      <c r="AF121" s="458" t="b">
        <v>1</v>
      </c>
      <c r="AG121" s="458"/>
      <c r="AH121" s="458" t="b">
        <v>0</v>
      </c>
      <c r="AI121" s="458"/>
      <c r="AJ121" s="458" t="b">
        <v>0</v>
      </c>
      <c r="AK121" s="458"/>
      <c r="AL121" s="458" t="b">
        <v>0</v>
      </c>
      <c r="AM121" s="458"/>
      <c r="AN121" s="458" t="b">
        <v>0</v>
      </c>
      <c r="AO121" s="460"/>
    </row>
    <row r="122" spans="2:51" hidden="1" outlineLevel="1">
      <c r="B122" s="468" t="s">
        <v>5051</v>
      </c>
      <c r="C122" s="469"/>
      <c r="D122" s="469"/>
      <c r="E122" s="469"/>
      <c r="F122" s="451">
        <f t="shared" ca="1" si="20"/>
        <v>1</v>
      </c>
      <c r="G122" s="449"/>
      <c r="H122" s="449"/>
      <c r="I122" s="449">
        <f t="shared" ca="1" si="21"/>
        <v>1</v>
      </c>
      <c r="J122" s="449"/>
      <c r="K122" s="450"/>
      <c r="L122" s="455">
        <f ca="1">N59*F122*I122</f>
        <v>0</v>
      </c>
      <c r="M122" s="456"/>
      <c r="N122" s="456"/>
      <c r="O122" s="456"/>
      <c r="P122" s="456"/>
      <c r="Q122" s="457"/>
      <c r="R122" s="461" t="b">
        <v>1</v>
      </c>
      <c r="S122" s="458"/>
      <c r="T122" s="458" t="b">
        <v>1</v>
      </c>
      <c r="U122" s="458"/>
      <c r="V122" s="458" t="b">
        <v>0</v>
      </c>
      <c r="W122" s="458"/>
      <c r="X122" s="458" t="b">
        <v>0</v>
      </c>
      <c r="Y122" s="458"/>
      <c r="Z122" s="458" t="b">
        <v>0</v>
      </c>
      <c r="AA122" s="458"/>
      <c r="AB122" s="458" t="b">
        <v>1</v>
      </c>
      <c r="AC122" s="458"/>
      <c r="AD122" s="458" t="b">
        <v>0</v>
      </c>
      <c r="AE122" s="458"/>
      <c r="AF122" s="458" t="b">
        <v>1</v>
      </c>
      <c r="AG122" s="458"/>
      <c r="AH122" s="458" t="b">
        <v>0</v>
      </c>
      <c r="AI122" s="458"/>
      <c r="AJ122" s="458" t="b">
        <v>0</v>
      </c>
      <c r="AK122" s="458"/>
      <c r="AL122" s="458" t="b">
        <v>0</v>
      </c>
      <c r="AM122" s="458"/>
      <c r="AN122" s="458" t="b">
        <v>0</v>
      </c>
      <c r="AO122" s="460"/>
    </row>
    <row r="123" spans="2:51" hidden="1" outlineLevel="1">
      <c r="B123" s="468" t="s">
        <v>5052</v>
      </c>
      <c r="C123" s="469"/>
      <c r="D123" s="469"/>
      <c r="E123" s="469"/>
      <c r="F123" s="451">
        <f t="shared" ca="1" si="20"/>
        <v>1</v>
      </c>
      <c r="G123" s="449"/>
      <c r="H123" s="449"/>
      <c r="I123" s="449">
        <f t="shared" ca="1" si="21"/>
        <v>1</v>
      </c>
      <c r="J123" s="449"/>
      <c r="K123" s="450"/>
      <c r="L123" s="455">
        <f ca="1">R59*F123*I123</f>
        <v>0</v>
      </c>
      <c r="M123" s="456"/>
      <c r="N123" s="456"/>
      <c r="O123" s="456"/>
      <c r="P123" s="456"/>
      <c r="Q123" s="457"/>
      <c r="R123" s="461" t="b">
        <v>1</v>
      </c>
      <c r="S123" s="458"/>
      <c r="T123" s="458" t="b">
        <v>1</v>
      </c>
      <c r="U123" s="458"/>
      <c r="V123" s="458" t="b">
        <v>0</v>
      </c>
      <c r="W123" s="458"/>
      <c r="X123" s="458" t="b">
        <v>0</v>
      </c>
      <c r="Y123" s="458"/>
      <c r="Z123" s="458" t="b">
        <v>0</v>
      </c>
      <c r="AA123" s="458"/>
      <c r="AB123" s="458" t="b">
        <v>0</v>
      </c>
      <c r="AC123" s="458"/>
      <c r="AD123" s="458" t="b">
        <v>1</v>
      </c>
      <c r="AE123" s="458"/>
      <c r="AF123" s="458" t="b">
        <v>1</v>
      </c>
      <c r="AG123" s="458"/>
      <c r="AH123" s="458" t="b">
        <v>0</v>
      </c>
      <c r="AI123" s="458"/>
      <c r="AJ123" s="458" t="b">
        <v>0</v>
      </c>
      <c r="AK123" s="458"/>
      <c r="AL123" s="458" t="b">
        <v>0</v>
      </c>
      <c r="AM123" s="458"/>
      <c r="AN123" s="458" t="b">
        <v>0</v>
      </c>
      <c r="AO123" s="460"/>
    </row>
    <row r="124" spans="2:51" hidden="1" outlineLevel="1">
      <c r="B124" s="468" t="s">
        <v>5045</v>
      </c>
      <c r="C124" s="469"/>
      <c r="D124" s="469"/>
      <c r="E124" s="469"/>
      <c r="F124" s="451">
        <f ca="1">1+R124*F$75+T124*F$76+V124*F$77+X124*F$78+Z124*F$79+AB124*F$871+AD124*F$81+AF124*R$75+AH124*R$76+AJ124*R$77+AL124*R$78+AN124*R$79</f>
        <v>1</v>
      </c>
      <c r="G124" s="449"/>
      <c r="H124" s="449"/>
      <c r="I124" s="449">
        <f t="shared" ca="1" si="21"/>
        <v>1</v>
      </c>
      <c r="J124" s="449"/>
      <c r="K124" s="450"/>
      <c r="L124" s="455">
        <f ca="1">B65*F124*I124</f>
        <v>0</v>
      </c>
      <c r="M124" s="456"/>
      <c r="N124" s="456"/>
      <c r="O124" s="456"/>
      <c r="P124" s="456"/>
      <c r="Q124" s="457"/>
      <c r="R124" s="461" t="b">
        <v>0</v>
      </c>
      <c r="S124" s="458"/>
      <c r="T124" s="458" t="b">
        <v>0</v>
      </c>
      <c r="U124" s="458"/>
      <c r="V124" s="458" t="b">
        <v>1</v>
      </c>
      <c r="W124" s="458"/>
      <c r="X124" s="458" t="b">
        <v>0</v>
      </c>
      <c r="Y124" s="458"/>
      <c r="Z124" s="458" t="b">
        <v>0</v>
      </c>
      <c r="AA124" s="458"/>
      <c r="AB124" s="458" t="b">
        <v>0</v>
      </c>
      <c r="AC124" s="458"/>
      <c r="AD124" s="458" t="b">
        <v>0</v>
      </c>
      <c r="AE124" s="458"/>
      <c r="AF124" s="458" t="b">
        <v>1</v>
      </c>
      <c r="AG124" s="458"/>
      <c r="AH124" s="458" t="b">
        <v>1</v>
      </c>
      <c r="AI124" s="458"/>
      <c r="AJ124" s="458" t="b">
        <v>1</v>
      </c>
      <c r="AK124" s="458"/>
      <c r="AL124" s="458" t="b">
        <v>0</v>
      </c>
      <c r="AM124" s="458"/>
      <c r="AN124" s="458" t="b">
        <v>0</v>
      </c>
      <c r="AO124" s="460"/>
    </row>
    <row r="125" spans="2:51" hidden="1" outlineLevel="1">
      <c r="B125" s="468" t="s">
        <v>5046</v>
      </c>
      <c r="C125" s="469"/>
      <c r="D125" s="469"/>
      <c r="E125" s="469"/>
      <c r="F125" s="451">
        <f t="shared" ref="F125:F126" ca="1" si="22">1+R125*F$75+T125*F$76+V125*F$77+X125*F$78+Z125*F$79+AB125*F$871+AD125*F$81+AF125*R$75+AH125*R$76+AJ125*R$77+AL125*R$78+AN125*R$79</f>
        <v>1</v>
      </c>
      <c r="G125" s="449"/>
      <c r="H125" s="449"/>
      <c r="I125" s="449">
        <f t="shared" ca="1" si="21"/>
        <v>1</v>
      </c>
      <c r="J125" s="449"/>
      <c r="K125" s="450"/>
      <c r="L125" s="455">
        <f ca="1">F65*F125*I125</f>
        <v>0</v>
      </c>
      <c r="M125" s="456"/>
      <c r="N125" s="456"/>
      <c r="O125" s="456"/>
      <c r="P125" s="456"/>
      <c r="Q125" s="457"/>
      <c r="R125" s="461" t="b">
        <v>0</v>
      </c>
      <c r="S125" s="458"/>
      <c r="T125" s="458" t="b">
        <v>1</v>
      </c>
      <c r="U125" s="458"/>
      <c r="V125" s="458" t="b">
        <v>0</v>
      </c>
      <c r="W125" s="458"/>
      <c r="X125" s="458" t="b">
        <v>1</v>
      </c>
      <c r="Y125" s="458"/>
      <c r="Z125" s="458" t="b">
        <v>0</v>
      </c>
      <c r="AA125" s="458"/>
      <c r="AB125" s="458" t="b">
        <v>0</v>
      </c>
      <c r="AC125" s="458"/>
      <c r="AD125" s="458" t="b">
        <v>0</v>
      </c>
      <c r="AE125" s="458"/>
      <c r="AF125" s="458" t="b">
        <v>1</v>
      </c>
      <c r="AG125" s="458"/>
      <c r="AH125" s="458" t="b">
        <v>1</v>
      </c>
      <c r="AI125" s="458"/>
      <c r="AJ125" s="458" t="b">
        <v>0</v>
      </c>
      <c r="AK125" s="458"/>
      <c r="AL125" s="458" t="b">
        <v>1</v>
      </c>
      <c r="AM125" s="458"/>
      <c r="AN125" s="458" t="b">
        <v>0</v>
      </c>
      <c r="AO125" s="460"/>
    </row>
    <row r="126" spans="2:51" ht="14.5" hidden="1" outlineLevel="1" thickBot="1">
      <c r="B126" s="476" t="s">
        <v>4976</v>
      </c>
      <c r="C126" s="477"/>
      <c r="D126" s="477"/>
      <c r="E126" s="477"/>
      <c r="F126" s="463">
        <f t="shared" ca="1" si="22"/>
        <v>1</v>
      </c>
      <c r="G126" s="464"/>
      <c r="H126" s="464"/>
      <c r="I126" s="464">
        <f t="shared" ca="1" si="21"/>
        <v>1</v>
      </c>
      <c r="J126" s="464"/>
      <c r="K126" s="465"/>
      <c r="L126" s="436">
        <f ca="1">J65*F126*I126</f>
        <v>0</v>
      </c>
      <c r="M126" s="437"/>
      <c r="N126" s="437"/>
      <c r="O126" s="437"/>
      <c r="P126" s="437"/>
      <c r="Q126" s="438"/>
      <c r="R126" s="478" t="b">
        <v>0</v>
      </c>
      <c r="S126" s="459"/>
      <c r="T126" s="459" t="b">
        <v>1</v>
      </c>
      <c r="U126" s="459"/>
      <c r="V126" s="459" t="b">
        <v>0</v>
      </c>
      <c r="W126" s="459"/>
      <c r="X126" s="459" t="b">
        <v>0</v>
      </c>
      <c r="Y126" s="459"/>
      <c r="Z126" s="459" t="b">
        <v>0</v>
      </c>
      <c r="AA126" s="459"/>
      <c r="AB126" s="459" t="b">
        <v>0</v>
      </c>
      <c r="AC126" s="459"/>
      <c r="AD126" s="459" t="b">
        <v>1</v>
      </c>
      <c r="AE126" s="459"/>
      <c r="AF126" s="459" t="b">
        <v>1</v>
      </c>
      <c r="AG126" s="459"/>
      <c r="AH126" s="459" t="b">
        <v>1</v>
      </c>
      <c r="AI126" s="459"/>
      <c r="AJ126" s="459" t="b">
        <v>0</v>
      </c>
      <c r="AK126" s="459"/>
      <c r="AL126" s="459" t="b">
        <v>0</v>
      </c>
      <c r="AM126" s="459"/>
      <c r="AN126" s="459" t="b">
        <v>1</v>
      </c>
      <c r="AO126" s="462"/>
    </row>
    <row r="127" spans="2:51" ht="14.5" collapsed="1" thickBot="1"/>
    <row r="128" spans="2:51" ht="14.5" thickBot="1">
      <c r="B128" s="563" t="s">
        <v>5003</v>
      </c>
      <c r="C128" s="564"/>
      <c r="D128" s="564"/>
      <c r="E128" s="564"/>
      <c r="F128" s="564"/>
      <c r="G128" s="564"/>
      <c r="H128" s="564"/>
      <c r="I128" s="564"/>
      <c r="J128" s="564"/>
      <c r="K128" s="564"/>
      <c r="L128" s="564"/>
      <c r="M128" s="564"/>
      <c r="N128" s="564"/>
      <c r="O128" s="564"/>
      <c r="P128" s="564"/>
      <c r="Q128" s="564"/>
      <c r="R128" s="564"/>
      <c r="S128" s="564"/>
      <c r="T128" s="564"/>
      <c r="U128" s="565"/>
    </row>
    <row r="129" spans="2:29" ht="14.5" thickBot="1">
      <c r="B129" s="695" t="s">
        <v>4971</v>
      </c>
      <c r="C129" s="696"/>
      <c r="D129" s="696"/>
      <c r="E129" s="697"/>
      <c r="F129" s="473" t="s">
        <v>4115</v>
      </c>
      <c r="G129" s="475"/>
      <c r="H129" s="475"/>
      <c r="I129" s="474"/>
      <c r="J129" s="473" t="s">
        <v>4112</v>
      </c>
      <c r="K129" s="475"/>
      <c r="L129" s="475"/>
      <c r="M129" s="474"/>
      <c r="N129" s="473" t="s">
        <v>4110</v>
      </c>
      <c r="O129" s="475"/>
      <c r="P129" s="475"/>
      <c r="Q129" s="474"/>
      <c r="R129" s="473" t="s">
        <v>4113</v>
      </c>
      <c r="S129" s="475"/>
      <c r="T129" s="475"/>
      <c r="U129" s="474"/>
      <c r="V129" s="473" t="s">
        <v>4111</v>
      </c>
      <c r="W129" s="475"/>
      <c r="X129" s="475"/>
      <c r="Y129" s="474"/>
    </row>
    <row r="130" spans="2:29" ht="14.5" thickBot="1">
      <c r="B130" s="698"/>
      <c r="C130" s="699"/>
      <c r="D130" s="699"/>
      <c r="E130" s="700"/>
      <c r="F130" s="593">
        <f ca="1">P85*(1-SUM(F69:M69))*I138</f>
        <v>110</v>
      </c>
      <c r="G130" s="594"/>
      <c r="H130" s="593">
        <f ca="1">S85*(1-SUM(F69:M69))*I138</f>
        <v>110</v>
      </c>
      <c r="I130" s="595"/>
      <c r="J130" s="593">
        <f ca="1">SUM(P92:R99)*(1-L72)*I139</f>
        <v>0</v>
      </c>
      <c r="K130" s="595"/>
      <c r="L130" s="593">
        <f ca="1">SUM(S92:U99)*(1-L72)*I139</f>
        <v>0</v>
      </c>
      <c r="M130" s="595"/>
      <c r="N130" s="593">
        <f ca="1">SUM(P88:R91)*(1-SUM(J71:M71))*I140</f>
        <v>0</v>
      </c>
      <c r="O130" s="595"/>
      <c r="P130" s="593">
        <f ca="1">SUM(S88:U91)*(1-SUM(J71:M71))*I140</f>
        <v>0</v>
      </c>
      <c r="Q130" s="595"/>
      <c r="R130" s="593">
        <f ca="1">SUM(P86:R87)*(1-SUM(H70:M70))*I141</f>
        <v>0</v>
      </c>
      <c r="S130" s="595"/>
      <c r="T130" s="593">
        <f ca="1">SUM(S86:U87)*(1-SUM(H70:M70))*I141</f>
        <v>0</v>
      </c>
      <c r="U130" s="595"/>
      <c r="V130" s="593">
        <f ca="1">SUM(P100:R115)*I142</f>
        <v>0</v>
      </c>
      <c r="W130" s="595"/>
      <c r="X130" s="593">
        <f ca="1">SUM(S100:U115)*I142</f>
        <v>0</v>
      </c>
      <c r="Y130" s="595"/>
    </row>
    <row r="131" spans="2:29" ht="14.5" thickBot="1">
      <c r="B131" s="701" t="s">
        <v>4973</v>
      </c>
      <c r="C131" s="696"/>
      <c r="D131" s="696"/>
      <c r="E131" s="697"/>
      <c r="F131" s="473" t="s">
        <v>799</v>
      </c>
      <c r="G131" s="475"/>
      <c r="H131" s="475"/>
      <c r="I131" s="474"/>
      <c r="J131" s="473" t="s">
        <v>807</v>
      </c>
      <c r="K131" s="475"/>
      <c r="L131" s="475"/>
      <c r="M131" s="474"/>
      <c r="N131" s="473" t="s">
        <v>803</v>
      </c>
      <c r="O131" s="475"/>
      <c r="P131" s="475"/>
      <c r="Q131" s="474"/>
      <c r="R131" s="473" t="s">
        <v>809</v>
      </c>
      <c r="S131" s="475"/>
      <c r="T131" s="475"/>
      <c r="U131" s="474"/>
      <c r="V131" s="473" t="s">
        <v>810</v>
      </c>
      <c r="W131" s="475"/>
      <c r="X131" s="475"/>
      <c r="Y131" s="474"/>
    </row>
    <row r="132" spans="2:29" ht="14.5" thickBot="1">
      <c r="B132" s="698"/>
      <c r="C132" s="699"/>
      <c r="D132" s="699"/>
      <c r="E132" s="700"/>
      <c r="F132" s="593">
        <f ca="1">L119*L138</f>
        <v>0</v>
      </c>
      <c r="G132" s="643"/>
      <c r="H132" s="643"/>
      <c r="I132" s="594"/>
      <c r="J132" s="593">
        <f ca="1">L119*L139</f>
        <v>0</v>
      </c>
      <c r="K132" s="643"/>
      <c r="L132" s="643"/>
      <c r="M132" s="594"/>
      <c r="N132" s="593">
        <f ca="1">L121*L140</f>
        <v>0</v>
      </c>
      <c r="O132" s="643"/>
      <c r="P132" s="643"/>
      <c r="Q132" s="594"/>
      <c r="R132" s="593">
        <f ca="1">L122*L141</f>
        <v>0</v>
      </c>
      <c r="S132" s="643"/>
      <c r="T132" s="643"/>
      <c r="U132" s="594"/>
      <c r="V132" s="593">
        <f ca="1">L123*L142</f>
        <v>0</v>
      </c>
      <c r="W132" s="643"/>
      <c r="X132" s="643"/>
      <c r="Y132" s="594"/>
    </row>
    <row r="133" spans="2:29" ht="14.5" thickBot="1">
      <c r="B133" s="701" t="s">
        <v>4972</v>
      </c>
      <c r="C133" s="696"/>
      <c r="D133" s="696"/>
      <c r="E133" s="697"/>
      <c r="F133" s="473" t="s">
        <v>4974</v>
      </c>
      <c r="G133" s="475"/>
      <c r="H133" s="475"/>
      <c r="I133" s="474"/>
      <c r="J133" s="473" t="s">
        <v>4975</v>
      </c>
      <c r="K133" s="475"/>
      <c r="L133" s="475"/>
      <c r="M133" s="474"/>
      <c r="N133" s="473" t="s">
        <v>4976</v>
      </c>
      <c r="O133" s="475"/>
      <c r="P133" s="475"/>
      <c r="Q133" s="474"/>
      <c r="R133" s="710"/>
      <c r="S133" s="710"/>
      <c r="T133" s="710"/>
      <c r="U133" s="710"/>
      <c r="V133" s="710"/>
      <c r="W133" s="710"/>
      <c r="X133" s="710"/>
      <c r="Y133" s="710"/>
      <c r="Z133" s="129"/>
      <c r="AA133" s="135"/>
      <c r="AB133" s="135"/>
      <c r="AC133" s="135"/>
    </row>
    <row r="134" spans="2:29" ht="14.5" thickBot="1">
      <c r="B134" s="698"/>
      <c r="C134" s="699"/>
      <c r="D134" s="699"/>
      <c r="E134" s="700"/>
      <c r="F134" s="593">
        <f ca="1">L124*L138</f>
        <v>0</v>
      </c>
      <c r="G134" s="643"/>
      <c r="H134" s="643"/>
      <c r="I134" s="594"/>
      <c r="J134" s="593">
        <f ca="1">L125*L139</f>
        <v>0</v>
      </c>
      <c r="K134" s="643"/>
      <c r="L134" s="643"/>
      <c r="M134" s="594"/>
      <c r="N134" s="593">
        <f ca="1">L126*L142</f>
        <v>0</v>
      </c>
      <c r="O134" s="643"/>
      <c r="P134" s="643"/>
      <c r="Q134" s="594"/>
      <c r="R134" s="721"/>
      <c r="S134" s="721"/>
      <c r="T134" s="721"/>
      <c r="U134" s="721"/>
      <c r="V134" s="721"/>
      <c r="W134" s="721"/>
      <c r="X134" s="721"/>
      <c r="Y134" s="721"/>
      <c r="Z134" s="129"/>
      <c r="AA134" s="135"/>
      <c r="AB134" s="135"/>
      <c r="AC134" s="135"/>
    </row>
    <row r="135" spans="2:29"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</row>
    <row r="136" spans="2:29" ht="14.5" thickBot="1"/>
    <row r="137" spans="2:29" ht="14.5" thickBot="1">
      <c r="B137" s="584" t="s">
        <v>4143</v>
      </c>
      <c r="C137" s="585"/>
      <c r="D137" s="585"/>
      <c r="E137" s="586"/>
      <c r="F137" s="475" t="s">
        <v>4144</v>
      </c>
      <c r="G137" s="475"/>
      <c r="H137" s="475"/>
      <c r="I137" s="475" t="s">
        <v>4977</v>
      </c>
      <c r="J137" s="475"/>
      <c r="K137" s="474"/>
      <c r="L137" s="475" t="s">
        <v>4978</v>
      </c>
      <c r="M137" s="475"/>
      <c r="N137" s="474"/>
      <c r="O137" s="129"/>
      <c r="P137" s="129"/>
      <c r="Q137" s="129"/>
      <c r="R137" s="135"/>
      <c r="S137" s="135"/>
    </row>
    <row r="138" spans="2:29">
      <c r="B138" s="722" t="s">
        <v>4095</v>
      </c>
      <c r="C138" s="723"/>
      <c r="D138" s="723"/>
      <c r="E138" s="724"/>
      <c r="F138" s="728">
        <f ca="1">_护甲穿透</f>
        <v>0</v>
      </c>
      <c r="G138" s="486"/>
      <c r="H138" s="487"/>
      <c r="I138" s="715">
        <f ca="1">(1-50%+F138)</f>
        <v>0.5</v>
      </c>
      <c r="J138" s="715"/>
      <c r="K138" s="716"/>
      <c r="L138" s="711">
        <f>100%</f>
        <v>1</v>
      </c>
      <c r="M138" s="712"/>
      <c r="N138" s="713"/>
      <c r="O138" s="129"/>
      <c r="P138" s="129"/>
      <c r="Q138" s="129"/>
      <c r="R138" s="135"/>
      <c r="S138" s="135"/>
    </row>
    <row r="139" spans="2:29">
      <c r="B139" s="722" t="s">
        <v>3825</v>
      </c>
      <c r="C139" s="723" t="s">
        <v>4096</v>
      </c>
      <c r="D139" s="723" t="s">
        <v>4096</v>
      </c>
      <c r="E139" s="724" t="s">
        <v>4096</v>
      </c>
      <c r="F139" s="729">
        <f ca="1">_火焰穿透</f>
        <v>0</v>
      </c>
      <c r="G139" s="489"/>
      <c r="H139" s="490"/>
      <c r="I139" s="715">
        <f ca="1">(1-30%+F138)*(1-30%+F139)</f>
        <v>0.48999999999999994</v>
      </c>
      <c r="J139" s="715"/>
      <c r="K139" s="716"/>
      <c r="L139" s="714">
        <f ca="1">(1-30%+F139)</f>
        <v>0.7</v>
      </c>
      <c r="M139" s="715"/>
      <c r="N139" s="716"/>
      <c r="O139" s="129"/>
      <c r="P139" s="129"/>
      <c r="Q139" s="129"/>
      <c r="R139" s="135"/>
      <c r="S139" s="135"/>
    </row>
    <row r="140" spans="2:29">
      <c r="B140" s="722" t="s">
        <v>3827</v>
      </c>
      <c r="C140" s="723" t="s">
        <v>4097</v>
      </c>
      <c r="D140" s="723" t="s">
        <v>4097</v>
      </c>
      <c r="E140" s="724" t="s">
        <v>4097</v>
      </c>
      <c r="F140" s="729">
        <f ca="1">_冰冷穿透</f>
        <v>0</v>
      </c>
      <c r="G140" s="489"/>
      <c r="H140" s="490"/>
      <c r="I140" s="715">
        <f ca="1">(1-30%+F138)*(1-30%+F140)</f>
        <v>0.48999999999999994</v>
      </c>
      <c r="J140" s="715"/>
      <c r="K140" s="716"/>
      <c r="L140" s="714">
        <f t="shared" ref="L140:L141" ca="1" si="23">(1-30%+F140)</f>
        <v>0.7</v>
      </c>
      <c r="M140" s="715"/>
      <c r="N140" s="716"/>
      <c r="O140" s="129"/>
      <c r="P140" s="129"/>
      <c r="Q140" s="129"/>
      <c r="R140" s="135"/>
      <c r="S140" s="135"/>
    </row>
    <row r="141" spans="2:29">
      <c r="B141" s="722" t="s">
        <v>3826</v>
      </c>
      <c r="C141" s="723" t="s">
        <v>4098</v>
      </c>
      <c r="D141" s="723" t="s">
        <v>4098</v>
      </c>
      <c r="E141" s="724" t="s">
        <v>4098</v>
      </c>
      <c r="F141" s="729">
        <f ca="1">_闪电穿透</f>
        <v>0</v>
      </c>
      <c r="G141" s="489"/>
      <c r="H141" s="490"/>
      <c r="I141" s="715">
        <f ca="1">(1-30%+F138)*(1-30%+F141)</f>
        <v>0.48999999999999994</v>
      </c>
      <c r="J141" s="715"/>
      <c r="K141" s="716"/>
      <c r="L141" s="714">
        <f t="shared" ca="1" si="23"/>
        <v>0.7</v>
      </c>
      <c r="M141" s="715"/>
      <c r="N141" s="716"/>
      <c r="O141" s="129"/>
      <c r="P141" s="129"/>
      <c r="Q141" s="129"/>
      <c r="R141" s="135"/>
      <c r="S141" s="135"/>
    </row>
    <row r="142" spans="2:29" ht="14.5" thickBot="1">
      <c r="B142" s="725" t="s">
        <v>4099</v>
      </c>
      <c r="C142" s="726" t="s">
        <v>4099</v>
      </c>
      <c r="D142" s="726" t="s">
        <v>4099</v>
      </c>
      <c r="E142" s="727" t="s">
        <v>4099</v>
      </c>
      <c r="F142" s="730">
        <f ca="1">_腐蚀穿透</f>
        <v>0</v>
      </c>
      <c r="G142" s="493"/>
      <c r="H142" s="494"/>
      <c r="I142" s="582">
        <f ca="1">(1-30%+F138)*(1-30%+F142)</f>
        <v>0.48999999999999994</v>
      </c>
      <c r="J142" s="582"/>
      <c r="K142" s="583"/>
      <c r="L142" s="718">
        <f t="shared" ref="L142" ca="1" si="24">(1-30%+F142)</f>
        <v>0.7</v>
      </c>
      <c r="M142" s="582"/>
      <c r="N142" s="583"/>
      <c r="O142" s="135"/>
      <c r="P142" s="135"/>
      <c r="Q142" s="135"/>
      <c r="R142" s="135"/>
      <c r="S142" s="135"/>
    </row>
    <row r="143" spans="2:29">
      <c r="B143" s="135"/>
      <c r="C143" s="135"/>
      <c r="D143" s="135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</row>
    <row r="144" spans="2:29" ht="14.5" thickBot="1">
      <c r="B144" s="126" t="s">
        <v>8</v>
      </c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</row>
    <row r="145" spans="2:16">
      <c r="B145" s="526" t="s">
        <v>85</v>
      </c>
      <c r="C145" s="440"/>
      <c r="D145" s="440"/>
      <c r="E145" s="441"/>
      <c r="F145" s="526" t="s">
        <v>86</v>
      </c>
      <c r="G145" s="440"/>
      <c r="H145" s="440"/>
      <c r="I145" s="441"/>
      <c r="J145" s="526" t="s">
        <v>87</v>
      </c>
      <c r="K145" s="440"/>
      <c r="L145" s="440"/>
      <c r="M145" s="441"/>
      <c r="N145" s="126"/>
      <c r="O145" s="126"/>
      <c r="P145" s="126"/>
    </row>
    <row r="146" spans="2:16" ht="14.5" thickBot="1">
      <c r="B146" s="539">
        <f ca="1">($AA$3="攻击")*_主手基础暴击值*(1+_主手暴击值inc)+($AA$3="法术")*500</f>
        <v>500</v>
      </c>
      <c r="C146" s="530"/>
      <c r="D146" s="530"/>
      <c r="E146" s="531"/>
      <c r="F146" s="532">
        <v>1.5</v>
      </c>
      <c r="G146" s="530"/>
      <c r="H146" s="530"/>
      <c r="I146" s="531"/>
      <c r="J146" s="532">
        <f ca="1">_暴击伤害inc</f>
        <v>0</v>
      </c>
      <c r="K146" s="530"/>
      <c r="L146" s="530"/>
      <c r="M146" s="531"/>
      <c r="N146" s="126"/>
      <c r="O146" s="126"/>
      <c r="P146" s="126"/>
    </row>
    <row r="147" spans="2:16">
      <c r="B147" s="555" t="s">
        <v>4861</v>
      </c>
      <c r="C147" s="440"/>
      <c r="D147" s="440"/>
      <c r="E147" s="440"/>
      <c r="F147" s="545" t="s">
        <v>4862</v>
      </c>
      <c r="G147" s="440"/>
      <c r="H147" s="440"/>
      <c r="I147" s="441"/>
      <c r="J147" s="545" t="s">
        <v>4863</v>
      </c>
      <c r="K147" s="440"/>
      <c r="L147" s="440"/>
      <c r="M147" s="441"/>
      <c r="N147" s="126"/>
      <c r="O147" s="126"/>
      <c r="P147" s="126"/>
    </row>
    <row r="148" spans="2:16" ht="14.5" thickBot="1">
      <c r="B148" s="556">
        <f ca="1">_暴击值plus</f>
        <v>0</v>
      </c>
      <c r="C148" s="557"/>
      <c r="D148" s="557"/>
      <c r="E148" s="557"/>
      <c r="F148" s="558">
        <f ca="1">_暴击值inc</f>
        <v>0</v>
      </c>
      <c r="G148" s="557"/>
      <c r="H148" s="557"/>
      <c r="I148" s="559"/>
      <c r="J148" s="532">
        <f ca="1">_暴击值more</f>
        <v>1</v>
      </c>
      <c r="K148" s="560"/>
      <c r="L148" s="560"/>
      <c r="M148" s="531"/>
      <c r="N148" s="126"/>
      <c r="O148" s="126"/>
      <c r="P148" s="126"/>
    </row>
    <row r="149" spans="2:16">
      <c r="B149" s="555" t="s">
        <v>4864</v>
      </c>
      <c r="C149" s="440"/>
      <c r="D149" s="440"/>
      <c r="E149" s="440"/>
      <c r="F149" s="545" t="s">
        <v>4865</v>
      </c>
      <c r="G149" s="440"/>
      <c r="H149" s="440"/>
      <c r="I149" s="441"/>
      <c r="P149" s="126"/>
    </row>
    <row r="150" spans="2:16" ht="14.5" thickBot="1">
      <c r="B150" s="556" t="str">
        <f ca="1">CHOOSE(_暴击幸运值+2,"暴击不幸","普通","暴击幸运")</f>
        <v>普通</v>
      </c>
      <c r="C150" s="557"/>
      <c r="D150" s="557"/>
      <c r="E150" s="557"/>
      <c r="F150" s="558">
        <f ca="1">_暴击伤害more</f>
        <v>1</v>
      </c>
      <c r="G150" s="557"/>
      <c r="H150" s="557"/>
      <c r="I150" s="559"/>
      <c r="P150" s="126"/>
    </row>
    <row r="151" spans="2:16">
      <c r="B151" s="544" t="s">
        <v>95</v>
      </c>
      <c r="C151" s="440"/>
      <c r="D151" s="440"/>
      <c r="E151" s="526" t="s">
        <v>102</v>
      </c>
      <c r="F151" s="440"/>
      <c r="G151" s="441"/>
      <c r="H151" s="545" t="s">
        <v>4866</v>
      </c>
      <c r="I151" s="440"/>
      <c r="J151" s="441"/>
      <c r="K151" s="526" t="s">
        <v>104</v>
      </c>
      <c r="L151" s="440"/>
      <c r="M151" s="441"/>
      <c r="N151" s="439" t="s">
        <v>105</v>
      </c>
      <c r="O151" s="440"/>
      <c r="P151" s="441"/>
    </row>
    <row r="152" spans="2:16" ht="14.5" thickBot="1">
      <c r="B152" s="519">
        <f ca="1">MAX(MIN((B146+B148)/10000*(1+F148)*J148,100%),0)</f>
        <v>0.05</v>
      </c>
      <c r="C152" s="520"/>
      <c r="D152" s="520"/>
      <c r="E152" s="521">
        <f ca="1">B152^2 * (_暴击幸运值=-1) + B152 * (_暴击幸运值=0) + (1 - (1 - B152)^2) * (_暴击幸运值=1)</f>
        <v>0.05</v>
      </c>
      <c r="F152" s="520"/>
      <c r="G152" s="522"/>
      <c r="H152" s="521">
        <f ca="1">F146+J146</f>
        <v>1.5</v>
      </c>
      <c r="I152" s="520"/>
      <c r="J152" s="522"/>
      <c r="K152" s="521">
        <f ca="1">F150</f>
        <v>1</v>
      </c>
      <c r="L152" s="520"/>
      <c r="M152" s="522"/>
      <c r="N152" s="523">
        <f ca="1">(E152*H152*K152)+(1-E152)</f>
        <v>1.0249999999999999</v>
      </c>
      <c r="O152" s="520"/>
      <c r="P152" s="522"/>
    </row>
    <row r="154" spans="2:16" ht="14.5" thickBot="1">
      <c r="B154" s="126" t="s">
        <v>11</v>
      </c>
      <c r="C154" s="126"/>
      <c r="D154" s="126"/>
      <c r="E154" s="126"/>
      <c r="F154" s="126"/>
      <c r="G154" s="126"/>
      <c r="H154" s="126"/>
      <c r="I154" s="126"/>
      <c r="J154" s="126"/>
      <c r="K154" s="126"/>
    </row>
    <row r="155" spans="2:16">
      <c r="B155" s="526" t="s">
        <v>117</v>
      </c>
      <c r="C155" s="440"/>
      <c r="D155" s="441"/>
      <c r="E155" s="526" t="s">
        <v>118</v>
      </c>
      <c r="F155" s="440"/>
      <c r="G155" s="441"/>
      <c r="H155" s="526" t="s">
        <v>119</v>
      </c>
      <c r="I155" s="440"/>
      <c r="J155" s="441"/>
    </row>
    <row r="156" spans="2:16">
      <c r="B156" s="527" t="s">
        <v>122</v>
      </c>
      <c r="C156" s="508"/>
      <c r="D156" s="511"/>
      <c r="E156" s="528"/>
      <c r="F156" s="508"/>
      <c r="G156" s="511"/>
      <c r="H156" s="527" t="s">
        <v>123</v>
      </c>
      <c r="I156" s="508"/>
      <c r="J156" s="511"/>
    </row>
    <row r="157" spans="2:16" ht="14.5" thickBot="1">
      <c r="B157" s="529">
        <f ca="1">(_技能类型="攻击")*_主手基础攻速*(1+_主手攻速inc+_武器攻速inc)*_武器攻速more+(_技能类型="法术")*_基础施法速度</f>
        <v>1.5</v>
      </c>
      <c r="C157" s="530"/>
      <c r="D157" s="531"/>
      <c r="E157" s="532">
        <f ca="1">(_技能类型="攻击")*_攻速inc+(_技能类型="法术")*_施法inc</f>
        <v>0</v>
      </c>
      <c r="F157" s="530"/>
      <c r="G157" s="531"/>
      <c r="H157" s="532">
        <f ca="1">(_技能类型="攻击")*_攻速more+(_技能类型="法术")*_施法more</f>
        <v>1</v>
      </c>
      <c r="I157" s="530"/>
      <c r="J157" s="531"/>
    </row>
    <row r="158" spans="2:16" ht="14.5" thickBot="1">
      <c r="B158" s="533" t="s">
        <v>126</v>
      </c>
      <c r="C158" s="534"/>
      <c r="D158" s="534"/>
      <c r="E158" s="534"/>
      <c r="F158" s="534"/>
      <c r="G158" s="535"/>
      <c r="H158" s="491" t="s">
        <v>4871</v>
      </c>
      <c r="I158" s="440"/>
      <c r="J158" s="441"/>
      <c r="K158" s="491" t="s">
        <v>4873</v>
      </c>
      <c r="L158" s="440"/>
      <c r="M158" s="441"/>
    </row>
    <row r="159" spans="2:16">
      <c r="B159" s="507" t="s">
        <v>127</v>
      </c>
      <c r="C159" s="508"/>
      <c r="D159" s="509" t="s">
        <v>128</v>
      </c>
      <c r="E159" s="508"/>
      <c r="F159" s="510" t="s">
        <v>129</v>
      </c>
      <c r="G159" s="511"/>
      <c r="H159" s="510" t="s">
        <v>122</v>
      </c>
      <c r="I159" s="508"/>
      <c r="J159" s="511"/>
      <c r="K159" s="510" t="s">
        <v>122</v>
      </c>
      <c r="L159" s="508"/>
      <c r="M159" s="511"/>
    </row>
    <row r="160" spans="2:16" ht="14.5" thickBot="1">
      <c r="B160" s="507">
        <v>1</v>
      </c>
      <c r="C160" s="508"/>
      <c r="D160" s="568">
        <f t="shared" ref="D160:D169" si="25">30/B160</f>
        <v>30</v>
      </c>
      <c r="E160" s="508"/>
      <c r="F160" s="569">
        <f ca="1">ROUNDUP(D160/H157/B157-1,2)</f>
        <v>19</v>
      </c>
      <c r="G160" s="511"/>
      <c r="H160" s="587">
        <f ca="1">B157*H157*(1+E157)</f>
        <v>1.5</v>
      </c>
      <c r="I160" s="580"/>
      <c r="J160" s="581"/>
      <c r="K160" s="552">
        <v>5</v>
      </c>
      <c r="L160" s="553"/>
      <c r="M160" s="554"/>
    </row>
    <row r="161" spans="2:26">
      <c r="B161" s="507">
        <v>2</v>
      </c>
      <c r="C161" s="508"/>
      <c r="D161" s="568">
        <f t="shared" si="25"/>
        <v>15</v>
      </c>
      <c r="E161" s="508"/>
      <c r="F161" s="569">
        <f ca="1">ROUNDUP(D161/H157/B157-1,2)</f>
        <v>9</v>
      </c>
      <c r="G161" s="511"/>
      <c r="H161" s="439" t="s">
        <v>124</v>
      </c>
      <c r="I161" s="440"/>
      <c r="J161" s="441"/>
      <c r="K161" s="126"/>
    </row>
    <row r="162" spans="2:26" ht="14.5" thickBot="1">
      <c r="B162" s="507">
        <v>3</v>
      </c>
      <c r="C162" s="508"/>
      <c r="D162" s="568">
        <f t="shared" si="25"/>
        <v>10</v>
      </c>
      <c r="E162" s="508"/>
      <c r="F162" s="569">
        <f ca="1">ROUNDUP(D162/H157/B157-1,2)</f>
        <v>5.67</v>
      </c>
      <c r="G162" s="511"/>
      <c r="H162" s="541">
        <f ca="1">ROUNDUP(30/H160,0)</f>
        <v>20</v>
      </c>
      <c r="I162" s="578"/>
      <c r="J162" s="567"/>
      <c r="K162" s="126"/>
    </row>
    <row r="163" spans="2:26">
      <c r="B163" s="507">
        <v>4</v>
      </c>
      <c r="C163" s="508"/>
      <c r="D163" s="568">
        <f t="shared" si="25"/>
        <v>7.5</v>
      </c>
      <c r="E163" s="508"/>
      <c r="F163" s="569">
        <f ca="1">ROUNDUP(D163/H157/B157-1,2)</f>
        <v>4</v>
      </c>
      <c r="G163" s="511"/>
      <c r="H163" s="491" t="s">
        <v>4872</v>
      </c>
      <c r="I163" s="440"/>
      <c r="J163" s="441"/>
      <c r="K163" s="491" t="s">
        <v>4882</v>
      </c>
      <c r="L163" s="440"/>
      <c r="M163" s="441"/>
    </row>
    <row r="164" spans="2:26" ht="14.5" thickBot="1">
      <c r="B164" s="507">
        <v>5</v>
      </c>
      <c r="C164" s="508"/>
      <c r="D164" s="568">
        <f t="shared" si="25"/>
        <v>6</v>
      </c>
      <c r="E164" s="508"/>
      <c r="F164" s="569">
        <f ca="1">ROUNDUP(D164/H157/B157-1,2)</f>
        <v>3</v>
      </c>
      <c r="G164" s="511"/>
      <c r="H164" s="579">
        <f ca="1">30/H162</f>
        <v>1.5</v>
      </c>
      <c r="I164" s="580"/>
      <c r="J164" s="581"/>
      <c r="K164" s="591" t="s">
        <v>43</v>
      </c>
      <c r="L164" s="553"/>
      <c r="M164" s="554"/>
    </row>
    <row r="165" spans="2:26">
      <c r="B165" s="507">
        <v>6</v>
      </c>
      <c r="C165" s="508"/>
      <c r="D165" s="568">
        <f t="shared" si="25"/>
        <v>5</v>
      </c>
      <c r="E165" s="508"/>
      <c r="F165" s="569">
        <f ca="1">ROUNDUP(D165/H157/B157-1,2)</f>
        <v>2.34</v>
      </c>
      <c r="G165" s="511"/>
      <c r="H165" s="439" t="s">
        <v>131</v>
      </c>
      <c r="I165" s="440"/>
      <c r="J165" s="441"/>
      <c r="K165" s="439" t="s">
        <v>5063</v>
      </c>
      <c r="L165" s="440"/>
      <c r="M165" s="441"/>
    </row>
    <row r="166" spans="2:26" ht="14.5" thickBot="1">
      <c r="B166" s="507">
        <v>7</v>
      </c>
      <c r="C166" s="508"/>
      <c r="D166" s="568">
        <f t="shared" si="25"/>
        <v>4.2857142857142856</v>
      </c>
      <c r="E166" s="508"/>
      <c r="F166" s="569">
        <f ca="1">ROUNDUP(D166/H157/B157-1,2)</f>
        <v>1.86</v>
      </c>
      <c r="G166" s="511"/>
      <c r="H166" s="717">
        <f ca="1">ROUNDUP(30/(H162-1)/B157/H157-1-E157,2)</f>
        <v>6.0000000000000005E-2</v>
      </c>
      <c r="I166" s="578"/>
      <c r="J166" s="567"/>
      <c r="K166" s="442">
        <f ca="1">(K160&lt;&gt;"")*K160+(K164="⚪")*H164+(AND(K160="",K164="×")*H160)</f>
        <v>5</v>
      </c>
      <c r="L166" s="443"/>
      <c r="M166" s="444"/>
    </row>
    <row r="167" spans="2:26" ht="14.5" thickBot="1">
      <c r="B167" s="507">
        <v>8</v>
      </c>
      <c r="C167" s="508"/>
      <c r="D167" s="568">
        <f t="shared" si="25"/>
        <v>3.75</v>
      </c>
      <c r="E167" s="508"/>
      <c r="F167" s="569">
        <f ca="1">ROUNDUP(D167/H157/B157-1,2)</f>
        <v>1.5</v>
      </c>
      <c r="G167" s="511"/>
      <c r="H167" s="126"/>
      <c r="I167" s="126"/>
      <c r="J167" s="126"/>
      <c r="K167" s="126"/>
      <c r="U167" s="323" t="s">
        <v>4984</v>
      </c>
      <c r="V167" s="270"/>
      <c r="W167" s="270"/>
      <c r="X167" s="270"/>
      <c r="Y167" s="270"/>
      <c r="Z167" s="283"/>
    </row>
    <row r="168" spans="2:26">
      <c r="B168" s="507">
        <v>9</v>
      </c>
      <c r="C168" s="508"/>
      <c r="D168" s="568">
        <f t="shared" si="25"/>
        <v>3.3333333333333335</v>
      </c>
      <c r="E168" s="508"/>
      <c r="F168" s="569">
        <f ca="1">ROUNDUP(D168/H157/B157-1,2)</f>
        <v>1.23</v>
      </c>
      <c r="G168" s="511"/>
      <c r="H168" s="126"/>
      <c r="I168" s="126"/>
      <c r="J168" s="126"/>
      <c r="K168" s="126"/>
      <c r="T168" s="201"/>
      <c r="U168" s="284" t="s">
        <v>127</v>
      </c>
      <c r="V168" s="448"/>
      <c r="W168" s="287" t="s">
        <v>128</v>
      </c>
      <c r="X168" s="448"/>
      <c r="Y168" s="263" t="s">
        <v>246</v>
      </c>
      <c r="Z168" s="265"/>
    </row>
    <row r="169" spans="2:26" ht="14.5" thickBot="1">
      <c r="B169" s="731">
        <v>10</v>
      </c>
      <c r="C169" s="578"/>
      <c r="D169" s="732">
        <f t="shared" si="25"/>
        <v>3</v>
      </c>
      <c r="E169" s="578"/>
      <c r="F169" s="566">
        <f ca="1">ROUNDUP(D169/H157/B157-1,2)</f>
        <v>1</v>
      </c>
      <c r="G169" s="567"/>
      <c r="H169" s="126"/>
      <c r="I169" s="126"/>
      <c r="J169" s="126"/>
      <c r="K169" s="126"/>
      <c r="T169" s="201"/>
      <c r="U169" s="314">
        <v>1</v>
      </c>
      <c r="V169" s="705"/>
      <c r="W169" s="706">
        <f>30/U169</f>
        <v>30</v>
      </c>
      <c r="X169" s="705"/>
      <c r="Y169" s="316" t="e">
        <f ca="1">ROUNDUP(W169/E179/(1/B182)-1,2)</f>
        <v>#VALUE!</v>
      </c>
      <c r="Z169" s="312"/>
    </row>
    <row r="170" spans="2:26">
      <c r="T170" s="201"/>
      <c r="U170" s="314">
        <v>2</v>
      </c>
      <c r="V170" s="705"/>
      <c r="W170" s="706">
        <f t="shared" ref="W170:W178" si="26">30/U170</f>
        <v>15</v>
      </c>
      <c r="X170" s="705"/>
      <c r="Y170" s="316" t="e">
        <f ca="1">ROUNDUP(W170/E179/(1/B182)-1,2)</f>
        <v>#VALUE!</v>
      </c>
      <c r="Z170" s="312"/>
    </row>
    <row r="171" spans="2:26">
      <c r="U171" s="314">
        <v>3</v>
      </c>
      <c r="V171" s="705"/>
      <c r="W171" s="706">
        <f t="shared" si="26"/>
        <v>10</v>
      </c>
      <c r="X171" s="705"/>
      <c r="Y171" s="316" t="e">
        <f ca="1">ROUNDUP(W171/E179/(1/B182)-1,2)</f>
        <v>#VALUE!</v>
      </c>
      <c r="Z171" s="312"/>
    </row>
    <row r="172" spans="2:26" ht="14.5" thickBot="1">
      <c r="B172" s="127" t="s">
        <v>4990</v>
      </c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U172" s="314">
        <v>4</v>
      </c>
      <c r="V172" s="705"/>
      <c r="W172" s="706">
        <f t="shared" si="26"/>
        <v>7.5</v>
      </c>
      <c r="X172" s="705"/>
      <c r="Y172" s="316" t="e">
        <f ca="1">ROUNDUP(W172/E179/(1/B182)-1,2)</f>
        <v>#VALUE!</v>
      </c>
      <c r="Z172" s="312"/>
    </row>
    <row r="173" spans="2:26" ht="14.5" thickBot="1">
      <c r="B173" s="271" t="s">
        <v>236</v>
      </c>
      <c r="C173" s="264"/>
      <c r="D173" s="265"/>
      <c r="E173" s="271" t="s">
        <v>229</v>
      </c>
      <c r="F173" s="264"/>
      <c r="G173" s="265"/>
      <c r="H173" s="271" t="s">
        <v>235</v>
      </c>
      <c r="I173" s="264"/>
      <c r="J173" s="265"/>
      <c r="K173" s="271" t="s">
        <v>230</v>
      </c>
      <c r="L173" s="264"/>
      <c r="M173" s="265"/>
      <c r="N173" s="271" t="s">
        <v>237</v>
      </c>
      <c r="O173" s="264"/>
      <c r="P173" s="265"/>
      <c r="U173" s="314">
        <v>5</v>
      </c>
      <c r="V173" s="705"/>
      <c r="W173" s="706">
        <f t="shared" si="26"/>
        <v>6</v>
      </c>
      <c r="X173" s="705"/>
      <c r="Y173" s="316" t="e">
        <f ca="1">ROUNDUP(W173/E179/(1/B182)-1,2)</f>
        <v>#VALUE!</v>
      </c>
      <c r="Z173" s="312"/>
    </row>
    <row r="174" spans="2:26" ht="14.5" thickBot="1">
      <c r="B174" s="392" t="s">
        <v>241</v>
      </c>
      <c r="C174" s="570"/>
      <c r="D174" s="571"/>
      <c r="E174" s="328">
        <f>4*(B174="点燃")+1*(B174="凋零")+4*(B174="创伤")+2*(B174="非异常持续伤")</f>
        <v>2</v>
      </c>
      <c r="F174" s="267"/>
      <c r="G174" s="268"/>
      <c r="H174" s="318">
        <v>1</v>
      </c>
      <c r="I174" s="295"/>
      <c r="J174" s="297"/>
      <c r="K174" s="577">
        <f ca="1">_技能持续+_持续伤害持续</f>
        <v>0</v>
      </c>
      <c r="L174" s="570"/>
      <c r="M174" s="571"/>
      <c r="N174" s="691" t="s">
        <v>43</v>
      </c>
      <c r="O174" s="277"/>
      <c r="P174" s="278"/>
      <c r="U174" s="314">
        <v>6</v>
      </c>
      <c r="V174" s="705"/>
      <c r="W174" s="706">
        <f t="shared" si="26"/>
        <v>5</v>
      </c>
      <c r="X174" s="705"/>
      <c r="Y174" s="316" t="e">
        <f ca="1">ROUNDUP(W174/E179/(1/B182)-1,2)</f>
        <v>#VALUE!</v>
      </c>
      <c r="Z174" s="312"/>
    </row>
    <row r="175" spans="2:26" ht="14.5" thickBot="1">
      <c r="B175" s="392" t="s">
        <v>4910</v>
      </c>
      <c r="C175" s="570"/>
      <c r="D175" s="571"/>
      <c r="E175" s="328">
        <f>4*(B175="点燃")+1*(B175="凋零")+4*(B175="创伤")+2*(B175="非异常持续伤")</f>
        <v>4</v>
      </c>
      <c r="F175" s="267"/>
      <c r="G175" s="268"/>
      <c r="H175" s="318">
        <v>1</v>
      </c>
      <c r="I175" s="295"/>
      <c r="J175" s="297"/>
      <c r="K175" s="577">
        <f ca="1">_创伤持续+_异常持续+_持续伤害持续</f>
        <v>0</v>
      </c>
      <c r="L175" s="570"/>
      <c r="M175" s="571"/>
      <c r="U175" s="314">
        <v>7</v>
      </c>
      <c r="V175" s="705"/>
      <c r="W175" s="706">
        <f t="shared" si="26"/>
        <v>4.2857142857142856</v>
      </c>
      <c r="X175" s="705"/>
      <c r="Y175" s="316" t="e">
        <f ca="1">ROUNDUP(W175/E179/(1/B182)-1,2)</f>
        <v>#VALUE!</v>
      </c>
      <c r="Z175" s="312"/>
    </row>
    <row r="176" spans="2:26" ht="14.5" thickBot="1">
      <c r="B176" s="392" t="s">
        <v>4979</v>
      </c>
      <c r="C176" s="570"/>
      <c r="D176" s="571"/>
      <c r="E176" s="328">
        <f>4*(B176="点燃")+1*(B176="凋零")+4*(B176="创伤")+2*(B176="非异常持续伤")</f>
        <v>4</v>
      </c>
      <c r="F176" s="267"/>
      <c r="G176" s="268"/>
      <c r="H176" s="318">
        <v>1</v>
      </c>
      <c r="I176" s="295"/>
      <c r="J176" s="297"/>
      <c r="K176" s="577">
        <f ca="1">_点燃持续+_异常持续+_持续伤害持续</f>
        <v>0</v>
      </c>
      <c r="L176" s="570"/>
      <c r="M176" s="571"/>
      <c r="U176" s="314">
        <v>8</v>
      </c>
      <c r="V176" s="705"/>
      <c r="W176" s="706">
        <f t="shared" si="26"/>
        <v>3.75</v>
      </c>
      <c r="X176" s="705"/>
      <c r="Y176" s="316" t="e">
        <f ca="1">ROUNDUP(W176/E179/(1/B182)-1,2)</f>
        <v>#VALUE!</v>
      </c>
      <c r="Z176" s="312"/>
    </row>
    <row r="177" spans="2:41" ht="14.5" thickBot="1">
      <c r="B177" s="392" t="s">
        <v>4980</v>
      </c>
      <c r="C177" s="570"/>
      <c r="D177" s="571"/>
      <c r="E177" s="328">
        <f>4*(B177="点燃")+1*(B177="凋零")+4*(B177="创伤")+2*(B177="非异常持续伤")</f>
        <v>1</v>
      </c>
      <c r="F177" s="267"/>
      <c r="G177" s="268"/>
      <c r="H177" s="318">
        <f ca="1">K166*(1+K177)</f>
        <v>5</v>
      </c>
      <c r="I177" s="399"/>
      <c r="J177" s="400"/>
      <c r="K177" s="577">
        <f ca="1">(_凋零持续+_异常持续)+_持续伤害持续</f>
        <v>0</v>
      </c>
      <c r="L177" s="570"/>
      <c r="M177" s="571"/>
      <c r="U177" s="314">
        <v>9</v>
      </c>
      <c r="V177" s="705"/>
      <c r="W177" s="706">
        <f t="shared" si="26"/>
        <v>3.3333333333333335</v>
      </c>
      <c r="X177" s="705"/>
      <c r="Y177" s="316" t="e">
        <f ca="1">ROUNDUP(W177/E179/(1/B182)-1,2)</f>
        <v>#VALUE!</v>
      </c>
      <c r="Z177" s="312"/>
    </row>
    <row r="178" spans="2:41" ht="14.5" thickBot="1">
      <c r="B178" s="271" t="s">
        <v>232</v>
      </c>
      <c r="C178" s="264"/>
      <c r="D178" s="265"/>
      <c r="E178" s="271" t="s">
        <v>239</v>
      </c>
      <c r="F178" s="264"/>
      <c r="G178" s="265"/>
      <c r="H178" s="271" t="s">
        <v>243</v>
      </c>
      <c r="I178" s="264"/>
      <c r="J178" s="265"/>
      <c r="K178" s="271" t="s">
        <v>4925</v>
      </c>
      <c r="L178" s="264"/>
      <c r="M178" s="265"/>
      <c r="N178" s="271" t="s">
        <v>4983</v>
      </c>
      <c r="O178" s="264"/>
      <c r="P178" s="265"/>
      <c r="Q178" s="271" t="s">
        <v>4988</v>
      </c>
      <c r="R178" s="264"/>
      <c r="S178" s="265"/>
      <c r="U178" s="291">
        <v>10</v>
      </c>
      <c r="V178" s="267"/>
      <c r="W178" s="325">
        <f t="shared" si="26"/>
        <v>3</v>
      </c>
      <c r="X178" s="267"/>
      <c r="Y178" s="292" t="e">
        <f ca="1">ROUNDUP(W178/E179/(1/B182)-1,2)</f>
        <v>#VALUE!</v>
      </c>
      <c r="Z178" s="268"/>
    </row>
    <row r="179" spans="2:41" ht="14.5" thickBot="1">
      <c r="B179" s="572">
        <f ca="1">_收割冷却inc</f>
        <v>0</v>
      </c>
      <c r="C179" s="573"/>
      <c r="D179" s="574"/>
      <c r="E179" s="572">
        <f ca="1">_收割冷却more</f>
        <v>1</v>
      </c>
      <c r="F179" s="575"/>
      <c r="G179" s="574"/>
      <c r="H179" s="572">
        <f ca="1">_收割时间</f>
        <v>0</v>
      </c>
      <c r="I179" s="575"/>
      <c r="J179" s="574"/>
      <c r="K179" s="572">
        <f ca="1">_加剧inc</f>
        <v>0</v>
      </c>
      <c r="L179" s="575"/>
      <c r="M179" s="574"/>
      <c r="N179" s="572">
        <f ca="1">_加剧more</f>
        <v>1</v>
      </c>
      <c r="O179" s="575"/>
      <c r="P179" s="574"/>
      <c r="Q179" s="733">
        <f ca="1">(_每秒加剧值&gt;0)*100</f>
        <v>0</v>
      </c>
      <c r="R179" s="734"/>
      <c r="S179" s="735"/>
    </row>
    <row r="180" spans="2:41" ht="14.5" thickBot="1">
      <c r="B180" s="745" t="s">
        <v>4982</v>
      </c>
      <c r="C180" s="746"/>
      <c r="D180" s="746"/>
      <c r="E180" s="746"/>
      <c r="F180" s="746"/>
      <c r="G180" s="746"/>
      <c r="H180" s="746"/>
      <c r="I180" s="746"/>
      <c r="J180" s="746"/>
      <c r="K180" s="746"/>
      <c r="L180" s="746"/>
      <c r="M180" s="746"/>
      <c r="N180" s="746"/>
      <c r="O180" s="746"/>
      <c r="P180" s="746"/>
      <c r="Q180" s="746"/>
      <c r="R180" s="746"/>
      <c r="S180" s="746"/>
      <c r="T180" s="746"/>
      <c r="U180" s="746"/>
      <c r="V180" s="747"/>
      <c r="Y180" s="433" t="s">
        <v>5008</v>
      </c>
      <c r="Z180" s="434"/>
      <c r="AA180" s="434"/>
      <c r="AB180" s="434"/>
      <c r="AC180" s="434"/>
      <c r="AD180" s="434"/>
      <c r="AE180" s="434"/>
      <c r="AF180" s="434"/>
      <c r="AG180" s="434"/>
      <c r="AH180" s="434"/>
      <c r="AI180" s="434"/>
      <c r="AJ180" s="434"/>
      <c r="AK180" s="434"/>
      <c r="AL180" s="434"/>
      <c r="AM180" s="435"/>
      <c r="AN180" s="245"/>
      <c r="AO180" s="245"/>
    </row>
    <row r="181" spans="2:41">
      <c r="B181" s="271" t="s">
        <v>242</v>
      </c>
      <c r="C181" s="264"/>
      <c r="D181" s="265"/>
      <c r="E181" s="271" t="s">
        <v>238</v>
      </c>
      <c r="F181" s="264"/>
      <c r="G181" s="265"/>
      <c r="H181" s="263" t="s">
        <v>233</v>
      </c>
      <c r="I181" s="264"/>
      <c r="J181" s="265"/>
      <c r="K181" s="263" t="s">
        <v>124</v>
      </c>
      <c r="L181" s="264"/>
      <c r="M181" s="265"/>
      <c r="N181" s="263" t="s">
        <v>4981</v>
      </c>
      <c r="O181" s="264"/>
      <c r="P181" s="265"/>
      <c r="Q181" s="263" t="s">
        <v>245</v>
      </c>
      <c r="R181" s="264"/>
      <c r="S181" s="265"/>
      <c r="T181" s="271" t="s">
        <v>240</v>
      </c>
      <c r="U181" s="264"/>
      <c r="V181" s="265"/>
      <c r="X181" s="201"/>
      <c r="Y181" s="445" t="s">
        <v>5072</v>
      </c>
      <c r="Z181" s="446"/>
      <c r="AA181" s="447"/>
      <c r="AB181" s="445" t="s">
        <v>4974</v>
      </c>
      <c r="AC181" s="446"/>
      <c r="AD181" s="447"/>
      <c r="AE181" s="445" t="s">
        <v>4975</v>
      </c>
      <c r="AF181" s="446"/>
      <c r="AG181" s="447"/>
      <c r="AH181" s="445" t="s">
        <v>4976</v>
      </c>
      <c r="AI181" s="446"/>
      <c r="AJ181" s="447"/>
      <c r="AK181" s="445" t="s">
        <v>4847</v>
      </c>
      <c r="AL181" s="446"/>
      <c r="AM181" s="447"/>
      <c r="AN181" s="245"/>
      <c r="AO181" s="245"/>
    </row>
    <row r="182" spans="2:41" ht="14.5" thickBot="1">
      <c r="B182" s="392" t="str">
        <f ca="1">属性三级汇总!F131</f>
        <v/>
      </c>
      <c r="C182" s="570"/>
      <c r="D182" s="571"/>
      <c r="E182" s="576" t="str">
        <f ca="1">属性三级汇总!E131</f>
        <v/>
      </c>
      <c r="F182" s="570"/>
      <c r="G182" s="571"/>
      <c r="H182" s="702">
        <f t="shared" ref="H182:H187" ca="1" si="27">IFERROR((1/B182)*E$179*(1+B$179),0)</f>
        <v>0</v>
      </c>
      <c r="I182" s="703"/>
      <c r="J182" s="704"/>
      <c r="K182" s="317">
        <f t="shared" ref="K182:K187" ca="1" si="28">IFERROR(ROUNDUP(30/H182,0),0)</f>
        <v>0</v>
      </c>
      <c r="L182" s="431"/>
      <c r="M182" s="432"/>
      <c r="N182" s="379">
        <f t="shared" ref="N182:N187" ca="1" si="29">IFERROR(30/K182,0)</f>
        <v>0</v>
      </c>
      <c r="O182" s="703"/>
      <c r="P182" s="704"/>
      <c r="Q182" s="327">
        <f t="shared" ref="Q182:Q187" ca="1" si="30">IFERROR(ROUNDUP(30/(K182-1)/(1/B182)/E$179-1-B$179,2),0)</f>
        <v>0</v>
      </c>
      <c r="R182" s="431"/>
      <c r="S182" s="432"/>
      <c r="T182" s="309">
        <f ca="1">IFERROR(E182*(1+H$179),0)</f>
        <v>0</v>
      </c>
      <c r="U182" s="431"/>
      <c r="V182" s="432"/>
      <c r="X182" s="201"/>
      <c r="Y182" s="430">
        <f ca="1">V$14*(T182+($N$174="⚪")*(B182&lt;&gt;"")*($E$174*(1+$K$174)*0.25))</f>
        <v>0</v>
      </c>
      <c r="Z182" s="431"/>
      <c r="AA182" s="432"/>
      <c r="AB182" s="430">
        <f ca="1">B$17*(T182+($N$174="⚪")*(B182&lt;&gt;"")*($E$175*(1+$K$175)*0.25))*1.3</f>
        <v>0</v>
      </c>
      <c r="AC182" s="431"/>
      <c r="AD182" s="432"/>
      <c r="AE182" s="430">
        <f ca="1">F$17*(T182+($N$174="⚪")*(B182&lt;&gt;"")*($E$176*(1+$K$176)*0.25))</f>
        <v>0</v>
      </c>
      <c r="AF182" s="431"/>
      <c r="AG182" s="432"/>
      <c r="AH182" s="430">
        <f ca="1">R$17*(T182+($N$174="⚪")*(B182&lt;&gt;"")*($E$177*(1+$K$177)*0.25))</f>
        <v>0</v>
      </c>
      <c r="AI182" s="431"/>
      <c r="AJ182" s="432"/>
      <c r="AK182" s="430">
        <f ca="1">SUM(Y182:AJ182)</f>
        <v>0</v>
      </c>
      <c r="AL182" s="431"/>
      <c r="AM182" s="432"/>
    </row>
    <row r="183" spans="2:41" ht="14.5" thickBot="1">
      <c r="B183" s="392" t="str">
        <f ca="1">属性三级汇总!F132</f>
        <v/>
      </c>
      <c r="C183" s="570"/>
      <c r="D183" s="571"/>
      <c r="E183" s="576" t="str">
        <f ca="1">属性三级汇总!E132</f>
        <v/>
      </c>
      <c r="F183" s="570"/>
      <c r="G183" s="571"/>
      <c r="H183" s="702">
        <f t="shared" ca="1" si="27"/>
        <v>0</v>
      </c>
      <c r="I183" s="703"/>
      <c r="J183" s="704"/>
      <c r="K183" s="317">
        <f t="shared" ca="1" si="28"/>
        <v>0</v>
      </c>
      <c r="L183" s="431"/>
      <c r="M183" s="432"/>
      <c r="N183" s="379">
        <f t="shared" ca="1" si="29"/>
        <v>0</v>
      </c>
      <c r="O183" s="703"/>
      <c r="P183" s="704"/>
      <c r="Q183" s="327">
        <f t="shared" ca="1" si="30"/>
        <v>0</v>
      </c>
      <c r="R183" s="431"/>
      <c r="S183" s="432"/>
      <c r="T183" s="309">
        <f t="shared" ref="T183:T187" ca="1" si="31">IFERROR(E183*(1+H$179),0)</f>
        <v>0</v>
      </c>
      <c r="U183" s="431"/>
      <c r="V183" s="432"/>
      <c r="X183" s="201"/>
      <c r="Y183" s="430">
        <f t="shared" ref="Y183:Y187" ca="1" si="32">V$14*(T183+($N$174="⚪")*(B183&lt;&gt;"")*($E$174*(1+$K$174)*0.25))</f>
        <v>0</v>
      </c>
      <c r="Z183" s="431"/>
      <c r="AA183" s="432"/>
      <c r="AB183" s="430">
        <f t="shared" ref="AB183:AB187" ca="1" si="33">B$17*(T183+($N$174="⚪")*(B183&lt;&gt;"")*($E$175*(1+$K$175)*0.25))*1.3</f>
        <v>0</v>
      </c>
      <c r="AC183" s="431"/>
      <c r="AD183" s="432"/>
      <c r="AE183" s="430">
        <f t="shared" ref="AE183:AE187" ca="1" si="34">F$17*(T183+($N$174="⚪")*(B183&lt;&gt;"")*($E$176*(1+$K$176)*0.25))</f>
        <v>0</v>
      </c>
      <c r="AF183" s="431"/>
      <c r="AG183" s="432"/>
      <c r="AH183" s="430">
        <f t="shared" ref="AH183:AH187" ca="1" si="35">R$17*(T183+($N$174="⚪")*(B183&lt;&gt;"")*($E$177*(1+$K$177)*0.25))</f>
        <v>0</v>
      </c>
      <c r="AI183" s="431"/>
      <c r="AJ183" s="432"/>
      <c r="AK183" s="430">
        <f t="shared" ref="AK183:AK187" ca="1" si="36">SUM(Y183:AJ183)</f>
        <v>0</v>
      </c>
      <c r="AL183" s="431"/>
      <c r="AM183" s="432"/>
    </row>
    <row r="184" spans="2:41" ht="14.5" thickBot="1">
      <c r="B184" s="392" t="str">
        <f ca="1">属性三级汇总!F133</f>
        <v/>
      </c>
      <c r="C184" s="570"/>
      <c r="D184" s="571"/>
      <c r="E184" s="576" t="str">
        <f ca="1">属性三级汇总!E133</f>
        <v/>
      </c>
      <c r="F184" s="570"/>
      <c r="G184" s="571"/>
      <c r="H184" s="702">
        <f t="shared" ca="1" si="27"/>
        <v>0</v>
      </c>
      <c r="I184" s="703"/>
      <c r="J184" s="704"/>
      <c r="K184" s="317">
        <f t="shared" ca="1" si="28"/>
        <v>0</v>
      </c>
      <c r="L184" s="431"/>
      <c r="M184" s="432"/>
      <c r="N184" s="379">
        <f t="shared" ca="1" si="29"/>
        <v>0</v>
      </c>
      <c r="O184" s="703"/>
      <c r="P184" s="704"/>
      <c r="Q184" s="327">
        <f t="shared" ca="1" si="30"/>
        <v>0</v>
      </c>
      <c r="R184" s="431"/>
      <c r="S184" s="432"/>
      <c r="T184" s="309">
        <f t="shared" ca="1" si="31"/>
        <v>0</v>
      </c>
      <c r="U184" s="431"/>
      <c r="V184" s="432"/>
      <c r="X184" s="201"/>
      <c r="Y184" s="430">
        <f t="shared" ca="1" si="32"/>
        <v>0</v>
      </c>
      <c r="Z184" s="431"/>
      <c r="AA184" s="432"/>
      <c r="AB184" s="430">
        <f t="shared" ca="1" si="33"/>
        <v>0</v>
      </c>
      <c r="AC184" s="431"/>
      <c r="AD184" s="432"/>
      <c r="AE184" s="430">
        <f t="shared" ca="1" si="34"/>
        <v>0</v>
      </c>
      <c r="AF184" s="431"/>
      <c r="AG184" s="432"/>
      <c r="AH184" s="430">
        <f t="shared" ca="1" si="35"/>
        <v>0</v>
      </c>
      <c r="AI184" s="431"/>
      <c r="AJ184" s="432"/>
      <c r="AK184" s="430">
        <f t="shared" ca="1" si="36"/>
        <v>0</v>
      </c>
      <c r="AL184" s="431"/>
      <c r="AM184" s="432"/>
    </row>
    <row r="185" spans="2:41" ht="14.5" thickBot="1">
      <c r="B185" s="392" t="str">
        <f ca="1">属性三级汇总!F134</f>
        <v/>
      </c>
      <c r="C185" s="570"/>
      <c r="D185" s="571"/>
      <c r="E185" s="576" t="str">
        <f ca="1">属性三级汇总!E134</f>
        <v/>
      </c>
      <c r="F185" s="570"/>
      <c r="G185" s="571"/>
      <c r="H185" s="702">
        <f t="shared" ca="1" si="27"/>
        <v>0</v>
      </c>
      <c r="I185" s="703"/>
      <c r="J185" s="704"/>
      <c r="K185" s="317">
        <f t="shared" ca="1" si="28"/>
        <v>0</v>
      </c>
      <c r="L185" s="431"/>
      <c r="M185" s="432"/>
      <c r="N185" s="379">
        <f t="shared" ca="1" si="29"/>
        <v>0</v>
      </c>
      <c r="O185" s="703"/>
      <c r="P185" s="704"/>
      <c r="Q185" s="327">
        <f t="shared" ca="1" si="30"/>
        <v>0</v>
      </c>
      <c r="R185" s="431"/>
      <c r="S185" s="432"/>
      <c r="T185" s="309">
        <f t="shared" ca="1" si="31"/>
        <v>0</v>
      </c>
      <c r="U185" s="431"/>
      <c r="V185" s="432"/>
      <c r="X185" s="201"/>
      <c r="Y185" s="430">
        <f t="shared" ca="1" si="32"/>
        <v>0</v>
      </c>
      <c r="Z185" s="431"/>
      <c r="AA185" s="432"/>
      <c r="AB185" s="430">
        <f t="shared" ca="1" si="33"/>
        <v>0</v>
      </c>
      <c r="AC185" s="431"/>
      <c r="AD185" s="432"/>
      <c r="AE185" s="430">
        <f t="shared" ca="1" si="34"/>
        <v>0</v>
      </c>
      <c r="AF185" s="431"/>
      <c r="AG185" s="432"/>
      <c r="AH185" s="430">
        <f t="shared" ca="1" si="35"/>
        <v>0</v>
      </c>
      <c r="AI185" s="431"/>
      <c r="AJ185" s="432"/>
      <c r="AK185" s="430">
        <f t="shared" ca="1" si="36"/>
        <v>0</v>
      </c>
      <c r="AL185" s="431"/>
      <c r="AM185" s="432"/>
    </row>
    <row r="186" spans="2:41" ht="14.5" thickBot="1">
      <c r="B186" s="392" t="str">
        <f ca="1">属性三级汇总!F135</f>
        <v/>
      </c>
      <c r="C186" s="570"/>
      <c r="D186" s="571"/>
      <c r="E186" s="576" t="str">
        <f ca="1">属性三级汇总!E135</f>
        <v/>
      </c>
      <c r="F186" s="570"/>
      <c r="G186" s="571"/>
      <c r="H186" s="702">
        <f t="shared" ca="1" si="27"/>
        <v>0</v>
      </c>
      <c r="I186" s="703"/>
      <c r="J186" s="704"/>
      <c r="K186" s="317">
        <f t="shared" ca="1" si="28"/>
        <v>0</v>
      </c>
      <c r="L186" s="431"/>
      <c r="M186" s="432"/>
      <c r="N186" s="379">
        <f t="shared" ca="1" si="29"/>
        <v>0</v>
      </c>
      <c r="O186" s="703"/>
      <c r="P186" s="704"/>
      <c r="Q186" s="327">
        <f t="shared" ca="1" si="30"/>
        <v>0</v>
      </c>
      <c r="R186" s="431"/>
      <c r="S186" s="432"/>
      <c r="T186" s="309">
        <f t="shared" ca="1" si="31"/>
        <v>0</v>
      </c>
      <c r="U186" s="431"/>
      <c r="V186" s="432"/>
      <c r="X186" s="201"/>
      <c r="Y186" s="430">
        <f t="shared" ca="1" si="32"/>
        <v>0</v>
      </c>
      <c r="Z186" s="431"/>
      <c r="AA186" s="432"/>
      <c r="AB186" s="430">
        <f t="shared" ca="1" si="33"/>
        <v>0</v>
      </c>
      <c r="AC186" s="431"/>
      <c r="AD186" s="432"/>
      <c r="AE186" s="430">
        <f t="shared" ca="1" si="34"/>
        <v>0</v>
      </c>
      <c r="AF186" s="431"/>
      <c r="AG186" s="432"/>
      <c r="AH186" s="430">
        <f t="shared" ca="1" si="35"/>
        <v>0</v>
      </c>
      <c r="AI186" s="431"/>
      <c r="AJ186" s="432"/>
      <c r="AK186" s="430">
        <f t="shared" ca="1" si="36"/>
        <v>0</v>
      </c>
      <c r="AL186" s="431"/>
      <c r="AM186" s="432"/>
    </row>
    <row r="187" spans="2:41" ht="14.5" thickBot="1">
      <c r="B187" s="392" t="str">
        <f ca="1">属性三级汇总!F136</f>
        <v/>
      </c>
      <c r="C187" s="570"/>
      <c r="D187" s="571"/>
      <c r="E187" s="576" t="str">
        <f ca="1">属性三级汇总!E136</f>
        <v/>
      </c>
      <c r="F187" s="570"/>
      <c r="G187" s="571"/>
      <c r="H187" s="702">
        <f t="shared" ca="1" si="27"/>
        <v>0</v>
      </c>
      <c r="I187" s="703"/>
      <c r="J187" s="704"/>
      <c r="K187" s="317">
        <f t="shared" ca="1" si="28"/>
        <v>0</v>
      </c>
      <c r="L187" s="431"/>
      <c r="M187" s="432"/>
      <c r="N187" s="379">
        <f t="shared" ca="1" si="29"/>
        <v>0</v>
      </c>
      <c r="O187" s="703"/>
      <c r="P187" s="704"/>
      <c r="Q187" s="327">
        <f t="shared" ca="1" si="30"/>
        <v>0</v>
      </c>
      <c r="R187" s="431"/>
      <c r="S187" s="432"/>
      <c r="T187" s="309">
        <f t="shared" ca="1" si="31"/>
        <v>0</v>
      </c>
      <c r="U187" s="431"/>
      <c r="V187" s="432"/>
      <c r="X187" s="201"/>
      <c r="Y187" s="430">
        <f t="shared" ca="1" si="32"/>
        <v>0</v>
      </c>
      <c r="Z187" s="431"/>
      <c r="AA187" s="432"/>
      <c r="AB187" s="430">
        <f t="shared" ca="1" si="33"/>
        <v>0</v>
      </c>
      <c r="AC187" s="431"/>
      <c r="AD187" s="432"/>
      <c r="AE187" s="430">
        <f t="shared" ca="1" si="34"/>
        <v>0</v>
      </c>
      <c r="AF187" s="431"/>
      <c r="AG187" s="432"/>
      <c r="AH187" s="430">
        <f t="shared" ca="1" si="35"/>
        <v>0</v>
      </c>
      <c r="AI187" s="431"/>
      <c r="AJ187" s="432"/>
      <c r="AK187" s="430">
        <f t="shared" ca="1" si="36"/>
        <v>0</v>
      </c>
      <c r="AL187" s="431"/>
      <c r="AM187" s="432"/>
    </row>
    <row r="188" spans="2:41" ht="14.5" thickBot="1">
      <c r="B188" s="745" t="s">
        <v>4985</v>
      </c>
      <c r="C188" s="746"/>
      <c r="D188" s="746"/>
      <c r="E188" s="746"/>
      <c r="F188" s="746"/>
      <c r="G188" s="746"/>
      <c r="H188" s="746"/>
      <c r="I188" s="746"/>
      <c r="J188" s="746"/>
      <c r="K188" s="746"/>
      <c r="L188" s="746"/>
      <c r="M188" s="746"/>
      <c r="N188" s="746"/>
      <c r="O188" s="746"/>
      <c r="P188" s="746"/>
      <c r="Q188" s="746"/>
      <c r="R188" s="746"/>
      <c r="S188" s="746"/>
      <c r="T188" s="746"/>
      <c r="U188" s="746"/>
      <c r="V188" s="747"/>
    </row>
    <row r="189" spans="2:41" ht="14.5" thickBot="1">
      <c r="B189" s="133"/>
      <c r="C189" s="134"/>
      <c r="D189" s="134"/>
      <c r="E189" s="271" t="s">
        <v>4986</v>
      </c>
      <c r="F189" s="264"/>
      <c r="G189" s="265"/>
      <c r="H189" s="271" t="s">
        <v>4987</v>
      </c>
      <c r="I189" s="264"/>
      <c r="J189" s="265"/>
      <c r="K189" s="271" t="s">
        <v>4979</v>
      </c>
      <c r="L189" s="264"/>
      <c r="M189" s="265"/>
      <c r="N189" s="271" t="s">
        <v>4980</v>
      </c>
      <c r="O189" s="264"/>
      <c r="P189" s="265"/>
    </row>
    <row r="190" spans="2:41" ht="14.5" thickBot="1">
      <c r="B190" s="271" t="s">
        <v>5002</v>
      </c>
      <c r="C190" s="264"/>
      <c r="D190" s="265"/>
      <c r="E190" s="736">
        <f ca="1">(1+(Q179/100)*(1+K179)*N179)*H174</f>
        <v>1</v>
      </c>
      <c r="F190" s="737"/>
      <c r="G190" s="737"/>
      <c r="H190" s="736">
        <f ca="1">(1+(Q179/100)*(1+K179)*N179)*H175</f>
        <v>1</v>
      </c>
      <c r="I190" s="737"/>
      <c r="J190" s="737"/>
      <c r="K190" s="736">
        <f ca="1">(1+(Q179/100)*(1+K179)*N179*1.3)*H176</f>
        <v>1</v>
      </c>
      <c r="L190" s="737"/>
      <c r="M190" s="737"/>
      <c r="N190" s="736">
        <f ca="1">(1+(Q179/100)*(1+K179)*N179)*H177</f>
        <v>5</v>
      </c>
      <c r="O190" s="737"/>
      <c r="P190" s="738"/>
    </row>
    <row r="191" spans="2:41" ht="14.5" thickBot="1">
      <c r="B191" s="271" t="s">
        <v>5071</v>
      </c>
      <c r="C191" s="264"/>
      <c r="D191" s="265"/>
      <c r="E191" s="739">
        <f ca="1">SUM(N182:P187)</f>
        <v>0</v>
      </c>
      <c r="F191" s="740"/>
      <c r="G191" s="740"/>
      <c r="H191" s="739">
        <f ca="1">SUM(N182:P187)</f>
        <v>0</v>
      </c>
      <c r="I191" s="740"/>
      <c r="J191" s="740"/>
      <c r="K191" s="739">
        <f ca="1">SUM(N182:P187)</f>
        <v>0</v>
      </c>
      <c r="L191" s="740"/>
      <c r="M191" s="740"/>
      <c r="N191" s="739">
        <f ca="1">SUM(N182:P187)</f>
        <v>0</v>
      </c>
      <c r="O191" s="740"/>
      <c r="P191" s="741"/>
    </row>
    <row r="192" spans="2:41" ht="14.5" thickBot="1">
      <c r="B192" s="323" t="s">
        <v>4989</v>
      </c>
      <c r="C192" s="270"/>
      <c r="D192" s="283"/>
      <c r="E192" s="742">
        <f ca="1">N182*T182+N183*T183+N184*T184+N185*T185+N186*T186+N187*T187+(N174="⚪")*(E174*(1+K174)*0.25)*E191</f>
        <v>0</v>
      </c>
      <c r="F192" s="743"/>
      <c r="G192" s="743"/>
      <c r="H192" s="742">
        <f ca="1">(N182*T182+N183*T183+N184*T184+N185*T185+N186*T186+N187*T187)*1.3+(N174="⚪")*(E175*(1+K175)*0.25)*E191</f>
        <v>0</v>
      </c>
      <c r="I192" s="743"/>
      <c r="J192" s="743"/>
      <c r="K192" s="742">
        <f ca="1">N182*T182+N183*T183+N184*T184+N185*T185+N186*T186+N187*T187+(N174="⚪")*(E176*(1+K176)*0.25)*E191</f>
        <v>0</v>
      </c>
      <c r="L192" s="743"/>
      <c r="M192" s="743"/>
      <c r="N192" s="742">
        <f ca="1">N182*T182+N183*T183+N184*T184+N185*T185+N186*T186+N187*T187+(N174="⚪")*(E177*(1+K177)*0.25)*E191</f>
        <v>0</v>
      </c>
      <c r="O192" s="743"/>
      <c r="P192" s="744"/>
    </row>
    <row r="193" spans="8:16">
      <c r="H193" s="201"/>
      <c r="I193" s="201"/>
      <c r="J193" s="201"/>
      <c r="K193" s="241"/>
      <c r="L193" s="241"/>
      <c r="M193" s="241"/>
      <c r="N193" s="201"/>
      <c r="O193" s="201"/>
      <c r="P193" s="201"/>
    </row>
    <row r="194" spans="8:16">
      <c r="K194" s="232"/>
      <c r="L194" s="232"/>
      <c r="M194" s="232"/>
    </row>
    <row r="195" spans="8:16">
      <c r="K195" s="232"/>
      <c r="L195" s="232"/>
      <c r="M195" s="232"/>
    </row>
    <row r="196" spans="8:16">
      <c r="K196" s="232"/>
      <c r="L196" s="232"/>
      <c r="M196" s="232"/>
    </row>
    <row r="197" spans="8:16">
      <c r="H197" s="232"/>
      <c r="I197" s="232"/>
      <c r="J197" s="232"/>
      <c r="K197" s="232"/>
      <c r="L197" s="232"/>
      <c r="M197" s="232"/>
    </row>
    <row r="198" spans="8:16">
      <c r="H198" s="232"/>
      <c r="I198" s="232"/>
      <c r="J198" s="232"/>
      <c r="K198" s="232"/>
      <c r="L198" s="232"/>
      <c r="M198" s="232"/>
    </row>
    <row r="199" spans="8:16">
      <c r="H199" s="232"/>
      <c r="I199" s="232"/>
      <c r="J199" s="232"/>
      <c r="K199" s="232"/>
      <c r="L199" s="232"/>
      <c r="M199" s="232"/>
    </row>
  </sheetData>
  <sheetProtection algorithmName="SHA-512" hashValue="fd/miaGXMSz4Qy/NkLhIozMOjRoEe8jhjD+pgzi/mbhR7kxHIUZliTIOPD30xbG7COud51OC48BhJJCfRO5jPg==" saltValue="cMTpJSjg7CkpXnYKUjK9fw==" spinCount="100000" sheet="1" objects="1" scenarios="1"/>
  <mergeCells count="1593">
    <mergeCell ref="Z48:AA48"/>
    <mergeCell ref="V23:AA23"/>
    <mergeCell ref="V24:AA24"/>
    <mergeCell ref="Y181:AA181"/>
    <mergeCell ref="Y182:AA182"/>
    <mergeCell ref="Y183:AA183"/>
    <mergeCell ref="Y184:AA184"/>
    <mergeCell ref="Y185:AA185"/>
    <mergeCell ref="Y186:AA186"/>
    <mergeCell ref="Y187:AA187"/>
    <mergeCell ref="AB11:AC11"/>
    <mergeCell ref="AB17:AC17"/>
    <mergeCell ref="AB20:AC20"/>
    <mergeCell ref="B20:E20"/>
    <mergeCell ref="F20:I20"/>
    <mergeCell ref="J20:M20"/>
    <mergeCell ref="N20:Q20"/>
    <mergeCell ref="R20:U20"/>
    <mergeCell ref="V20:AA20"/>
    <mergeCell ref="B21:E21"/>
    <mergeCell ref="F21:I21"/>
    <mergeCell ref="J21:M21"/>
    <mergeCell ref="N21:Q21"/>
    <mergeCell ref="R21:U21"/>
    <mergeCell ref="B22:E22"/>
    <mergeCell ref="F22:I22"/>
    <mergeCell ref="J22:M22"/>
    <mergeCell ref="N22:Q22"/>
    <mergeCell ref="R22:U22"/>
    <mergeCell ref="V47:Y47"/>
    <mergeCell ref="Z47:AA47"/>
    <mergeCell ref="B15:AA15"/>
    <mergeCell ref="B16:E16"/>
    <mergeCell ref="F16:I16"/>
    <mergeCell ref="J16:M16"/>
    <mergeCell ref="N16:Q16"/>
    <mergeCell ref="R16:U16"/>
    <mergeCell ref="V16:AA16"/>
    <mergeCell ref="B17:E17"/>
    <mergeCell ref="F17:I17"/>
    <mergeCell ref="J17:M17"/>
    <mergeCell ref="N17:Q17"/>
    <mergeCell ref="R17:U17"/>
    <mergeCell ref="V17:AA17"/>
    <mergeCell ref="B18:AA18"/>
    <mergeCell ref="B19:E19"/>
    <mergeCell ref="F19:I19"/>
    <mergeCell ref="J19:M19"/>
    <mergeCell ref="N19:Q19"/>
    <mergeCell ref="R19:U19"/>
    <mergeCell ref="V19:AA19"/>
    <mergeCell ref="E189:G189"/>
    <mergeCell ref="H189:J189"/>
    <mergeCell ref="K189:M189"/>
    <mergeCell ref="N189:P189"/>
    <mergeCell ref="B190:D190"/>
    <mergeCell ref="Q178:S178"/>
    <mergeCell ref="Q179:S179"/>
    <mergeCell ref="B191:D191"/>
    <mergeCell ref="B192:D192"/>
    <mergeCell ref="E190:G190"/>
    <mergeCell ref="H190:J190"/>
    <mergeCell ref="K190:M190"/>
    <mergeCell ref="N190:P190"/>
    <mergeCell ref="E191:G191"/>
    <mergeCell ref="H191:J191"/>
    <mergeCell ref="K191:M191"/>
    <mergeCell ref="N191:P191"/>
    <mergeCell ref="E192:G192"/>
    <mergeCell ref="H192:J192"/>
    <mergeCell ref="K192:M192"/>
    <mergeCell ref="N192:P192"/>
    <mergeCell ref="B180:V180"/>
    <mergeCell ref="B188:V188"/>
    <mergeCell ref="K178:M178"/>
    <mergeCell ref="K179:M179"/>
    <mergeCell ref="N178:P178"/>
    <mergeCell ref="N179:P179"/>
    <mergeCell ref="B183:D183"/>
    <mergeCell ref="E183:G183"/>
    <mergeCell ref="B184:D184"/>
    <mergeCell ref="E184:G184"/>
    <mergeCell ref="B185:D185"/>
    <mergeCell ref="E185:G185"/>
    <mergeCell ref="B186:D186"/>
    <mergeCell ref="E186:G186"/>
    <mergeCell ref="B187:D187"/>
    <mergeCell ref="E187:G187"/>
    <mergeCell ref="H183:J183"/>
    <mergeCell ref="K183:M183"/>
    <mergeCell ref="N183:P183"/>
    <mergeCell ref="Q183:S183"/>
    <mergeCell ref="H184:J184"/>
    <mergeCell ref="K184:M184"/>
    <mergeCell ref="N184:P184"/>
    <mergeCell ref="Q184:S184"/>
    <mergeCell ref="H185:J185"/>
    <mergeCell ref="K185:M185"/>
    <mergeCell ref="N185:P185"/>
    <mergeCell ref="Q185:S185"/>
    <mergeCell ref="H186:J186"/>
    <mergeCell ref="K186:M186"/>
    <mergeCell ref="N186:P186"/>
    <mergeCell ref="Q186:S186"/>
    <mergeCell ref="H187:J187"/>
    <mergeCell ref="K187:M187"/>
    <mergeCell ref="N187:P187"/>
    <mergeCell ref="Q187:S187"/>
    <mergeCell ref="K177:M177"/>
    <mergeCell ref="R132:U132"/>
    <mergeCell ref="V132:Y132"/>
    <mergeCell ref="F134:I134"/>
    <mergeCell ref="J134:M134"/>
    <mergeCell ref="N134:Q134"/>
    <mergeCell ref="R134:U134"/>
    <mergeCell ref="V134:Y134"/>
    <mergeCell ref="U169:V169"/>
    <mergeCell ref="W169:X169"/>
    <mergeCell ref="B140:E140"/>
    <mergeCell ref="B141:E141"/>
    <mergeCell ref="B142:E142"/>
    <mergeCell ref="F137:H137"/>
    <mergeCell ref="F138:H138"/>
    <mergeCell ref="F139:H139"/>
    <mergeCell ref="F140:H140"/>
    <mergeCell ref="F141:H141"/>
    <mergeCell ref="F142:H142"/>
    <mergeCell ref="I137:K137"/>
    <mergeCell ref="B166:C166"/>
    <mergeCell ref="D166:E166"/>
    <mergeCell ref="B167:C167"/>
    <mergeCell ref="D167:E167"/>
    <mergeCell ref="B168:C168"/>
    <mergeCell ref="D168:E168"/>
    <mergeCell ref="B138:E138"/>
    <mergeCell ref="B139:E139"/>
    <mergeCell ref="B149:E149"/>
    <mergeCell ref="B150:E150"/>
    <mergeCell ref="B169:C169"/>
    <mergeCell ref="D169:E169"/>
    <mergeCell ref="B104:E104"/>
    <mergeCell ref="F104:G104"/>
    <mergeCell ref="H104:I104"/>
    <mergeCell ref="B111:E111"/>
    <mergeCell ref="B112:E112"/>
    <mergeCell ref="B113:E113"/>
    <mergeCell ref="H111:I111"/>
    <mergeCell ref="H110:I110"/>
    <mergeCell ref="F113:G113"/>
    <mergeCell ref="H113:I113"/>
    <mergeCell ref="H105:I105"/>
    <mergeCell ref="F110:G110"/>
    <mergeCell ref="F111:G111"/>
    <mergeCell ref="F112:G112"/>
    <mergeCell ref="B114:E114"/>
    <mergeCell ref="B115:E115"/>
    <mergeCell ref="B105:E105"/>
    <mergeCell ref="B106:E106"/>
    <mergeCell ref="B107:E107"/>
    <mergeCell ref="B108:E108"/>
    <mergeCell ref="H115:I115"/>
    <mergeCell ref="H112:I112"/>
    <mergeCell ref="B109:E109"/>
    <mergeCell ref="B110:E110"/>
    <mergeCell ref="B12:AA12"/>
    <mergeCell ref="B13:E13"/>
    <mergeCell ref="F13:I13"/>
    <mergeCell ref="J13:M13"/>
    <mergeCell ref="N13:Q13"/>
    <mergeCell ref="R13:U13"/>
    <mergeCell ref="V13:AA13"/>
    <mergeCell ref="B14:E14"/>
    <mergeCell ref="F14:I14"/>
    <mergeCell ref="J14:M14"/>
    <mergeCell ref="N14:Q14"/>
    <mergeCell ref="R14:U14"/>
    <mergeCell ref="V14:AA14"/>
    <mergeCell ref="U178:V178"/>
    <mergeCell ref="W178:X178"/>
    <mergeCell ref="Y178:Z178"/>
    <mergeCell ref="B57:U57"/>
    <mergeCell ref="B58:E58"/>
    <mergeCell ref="F58:I58"/>
    <mergeCell ref="J58:M58"/>
    <mergeCell ref="N58:Q58"/>
    <mergeCell ref="R58:U58"/>
    <mergeCell ref="B64:E64"/>
    <mergeCell ref="F64:I64"/>
    <mergeCell ref="J64:M64"/>
    <mergeCell ref="B65:E65"/>
    <mergeCell ref="N131:Q131"/>
    <mergeCell ref="R131:U131"/>
    <mergeCell ref="V131:Y131"/>
    <mergeCell ref="B133:E134"/>
    <mergeCell ref="F133:I133"/>
    <mergeCell ref="J133:M133"/>
    <mergeCell ref="N59:Q59"/>
    <mergeCell ref="R59:U59"/>
    <mergeCell ref="L137:N137"/>
    <mergeCell ref="L138:N138"/>
    <mergeCell ref="L139:N139"/>
    <mergeCell ref="V98:W98"/>
    <mergeCell ref="Z96:AA96"/>
    <mergeCell ref="N182:P182"/>
    <mergeCell ref="U174:V174"/>
    <mergeCell ref="W174:X174"/>
    <mergeCell ref="Y174:Z174"/>
    <mergeCell ref="Q181:S181"/>
    <mergeCell ref="U175:V175"/>
    <mergeCell ref="W175:X175"/>
    <mergeCell ref="Y175:Z175"/>
    <mergeCell ref="Q182:S182"/>
    <mergeCell ref="U176:V176"/>
    <mergeCell ref="W176:X176"/>
    <mergeCell ref="Y176:Z176"/>
    <mergeCell ref="U177:V177"/>
    <mergeCell ref="W177:X177"/>
    <mergeCell ref="Y177:Z177"/>
    <mergeCell ref="J131:M131"/>
    <mergeCell ref="U167:Z167"/>
    <mergeCell ref="H166:J166"/>
    <mergeCell ref="I138:K138"/>
    <mergeCell ref="I139:K139"/>
    <mergeCell ref="I140:K140"/>
    <mergeCell ref="I141:K141"/>
    <mergeCell ref="L140:N140"/>
    <mergeCell ref="L141:N141"/>
    <mergeCell ref="L142:N142"/>
    <mergeCell ref="H182:J182"/>
    <mergeCell ref="U170:V170"/>
    <mergeCell ref="W170:X170"/>
    <mergeCell ref="Y170:Z170"/>
    <mergeCell ref="K181:M181"/>
    <mergeCell ref="U171:V171"/>
    <mergeCell ref="W171:X171"/>
    <mergeCell ref="Y171:Z171"/>
    <mergeCell ref="K182:M182"/>
    <mergeCell ref="U172:V172"/>
    <mergeCell ref="W172:X172"/>
    <mergeCell ref="Y172:Z172"/>
    <mergeCell ref="N181:P181"/>
    <mergeCell ref="F65:I65"/>
    <mergeCell ref="J65:M65"/>
    <mergeCell ref="U173:V173"/>
    <mergeCell ref="W173:X173"/>
    <mergeCell ref="Y173:Z173"/>
    <mergeCell ref="F131:I131"/>
    <mergeCell ref="F166:G166"/>
    <mergeCell ref="F167:G167"/>
    <mergeCell ref="F168:G168"/>
    <mergeCell ref="F163:G163"/>
    <mergeCell ref="F149:I149"/>
    <mergeCell ref="F150:I150"/>
    <mergeCell ref="T182:V182"/>
    <mergeCell ref="N133:Q133"/>
    <mergeCell ref="R133:U133"/>
    <mergeCell ref="V133:Y133"/>
    <mergeCell ref="F132:I132"/>
    <mergeCell ref="J132:M132"/>
    <mergeCell ref="N132:Q132"/>
    <mergeCell ref="BR24:BT24"/>
    <mergeCell ref="E173:G173"/>
    <mergeCell ref="K173:M173"/>
    <mergeCell ref="E174:G174"/>
    <mergeCell ref="K174:M174"/>
    <mergeCell ref="H173:J173"/>
    <mergeCell ref="B173:D173"/>
    <mergeCell ref="N173:P173"/>
    <mergeCell ref="E181:G181"/>
    <mergeCell ref="H174:J174"/>
    <mergeCell ref="B174:D174"/>
    <mergeCell ref="N174:P174"/>
    <mergeCell ref="F62:I62"/>
    <mergeCell ref="J62:M62"/>
    <mergeCell ref="B63:E63"/>
    <mergeCell ref="F63:I63"/>
    <mergeCell ref="J63:M63"/>
    <mergeCell ref="N62:Q62"/>
    <mergeCell ref="R62:U62"/>
    <mergeCell ref="V62:Y62"/>
    <mergeCell ref="N63:Q63"/>
    <mergeCell ref="R63:U63"/>
    <mergeCell ref="V63:Y63"/>
    <mergeCell ref="B129:E130"/>
    <mergeCell ref="B131:E132"/>
    <mergeCell ref="L50:M50"/>
    <mergeCell ref="N50:O50"/>
    <mergeCell ref="P50:Q50"/>
    <mergeCell ref="R50:S50"/>
    <mergeCell ref="Y169:Z169"/>
    <mergeCell ref="F59:I59"/>
    <mergeCell ref="J59:M59"/>
    <mergeCell ref="X3:Z3"/>
    <mergeCell ref="A1:W2"/>
    <mergeCell ref="X2:Z2"/>
    <mergeCell ref="B47:E47"/>
    <mergeCell ref="F47:I47"/>
    <mergeCell ref="J47:M47"/>
    <mergeCell ref="N47:Q47"/>
    <mergeCell ref="R47: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32:S32"/>
    <mergeCell ref="E34:G34"/>
    <mergeCell ref="B28:C28"/>
    <mergeCell ref="D28:E28"/>
    <mergeCell ref="F28:H28"/>
    <mergeCell ref="B29:C29"/>
    <mergeCell ref="D29:E29"/>
    <mergeCell ref="F29:H29"/>
    <mergeCell ref="B26:C26"/>
    <mergeCell ref="E39:G39"/>
    <mergeCell ref="H39:M39"/>
    <mergeCell ref="B40:E40"/>
    <mergeCell ref="F40:I40"/>
    <mergeCell ref="J40:M40"/>
    <mergeCell ref="N40:Q40"/>
    <mergeCell ref="AA4:AC4"/>
    <mergeCell ref="AG4:AI4"/>
    <mergeCell ref="AG5:AI5"/>
    <mergeCell ref="AD3:AF3"/>
    <mergeCell ref="AD4:AF4"/>
    <mergeCell ref="AG6:AI6"/>
    <mergeCell ref="BL1:BN1"/>
    <mergeCell ref="AA1:AC1"/>
    <mergeCell ref="AG1:AI1"/>
    <mergeCell ref="AD1:AF1"/>
    <mergeCell ref="AD2:AF2"/>
    <mergeCell ref="AA2:AC2"/>
    <mergeCell ref="AG2:AI2"/>
    <mergeCell ref="BL2:BN2"/>
    <mergeCell ref="AA3:AC3"/>
    <mergeCell ref="AG3:AI3"/>
    <mergeCell ref="AG7:AI7"/>
    <mergeCell ref="BL3:BN3"/>
    <mergeCell ref="BL4:BN4"/>
    <mergeCell ref="BL5:BN5"/>
    <mergeCell ref="BL6:BN6"/>
    <mergeCell ref="BL7:BN7"/>
    <mergeCell ref="BL29:BN29"/>
    <mergeCell ref="BO33:BQ33"/>
    <mergeCell ref="AG8:AI8"/>
    <mergeCell ref="AG9:AI9"/>
    <mergeCell ref="AG10:AI10"/>
    <mergeCell ref="AG11:AI11"/>
    <mergeCell ref="AG12:AI12"/>
    <mergeCell ref="AG20:AI20"/>
    <mergeCell ref="AG14:AI14"/>
    <mergeCell ref="AG15:AI15"/>
    <mergeCell ref="AG16:AI16"/>
    <mergeCell ref="AG17:AI17"/>
    <mergeCell ref="AG18:AI18"/>
    <mergeCell ref="AG19:AI19"/>
    <mergeCell ref="AG13:AI13"/>
    <mergeCell ref="BL8:BN8"/>
    <mergeCell ref="BL9:BN9"/>
    <mergeCell ref="BL10:BN10"/>
    <mergeCell ref="BL11:BN11"/>
    <mergeCell ref="BL12:BN12"/>
    <mergeCell ref="BL18:BN18"/>
    <mergeCell ref="BL19:BN19"/>
    <mergeCell ref="BL20:BN20"/>
    <mergeCell ref="BL13:BN13"/>
    <mergeCell ref="BL14:BN14"/>
    <mergeCell ref="BL15:BN15"/>
    <mergeCell ref="BL16:BN16"/>
    <mergeCell ref="BL17:BN17"/>
    <mergeCell ref="BL24:BN24"/>
    <mergeCell ref="BL25:BN25"/>
    <mergeCell ref="BO24:BQ24"/>
    <mergeCell ref="BR21:BT21"/>
    <mergeCell ref="BO20:BT20"/>
    <mergeCell ref="BO22:BQ22"/>
    <mergeCell ref="BR22:BT22"/>
    <mergeCell ref="BO23:BQ23"/>
    <mergeCell ref="BR23:BT23"/>
    <mergeCell ref="BL30:BN30"/>
    <mergeCell ref="BL31:BN31"/>
    <mergeCell ref="BL32:BN32"/>
    <mergeCell ref="BR32:BT32"/>
    <mergeCell ref="BR33:BT33"/>
    <mergeCell ref="BR29:BT29"/>
    <mergeCell ref="BO30:BQ30"/>
    <mergeCell ref="BR30:BT30"/>
    <mergeCell ref="BO31:BQ31"/>
    <mergeCell ref="BR31:BT31"/>
    <mergeCell ref="BR26:BT26"/>
    <mergeCell ref="BO27:BQ27"/>
    <mergeCell ref="BR27:BT27"/>
    <mergeCell ref="BO28:BQ28"/>
    <mergeCell ref="BR28:BT28"/>
    <mergeCell ref="BL21:BN21"/>
    <mergeCell ref="BL22:BN22"/>
    <mergeCell ref="BL33:BN33"/>
    <mergeCell ref="BO21:BQ21"/>
    <mergeCell ref="BO26:BQ26"/>
    <mergeCell ref="BO29:BQ29"/>
    <mergeCell ref="BO32:BQ32"/>
    <mergeCell ref="BL23:BN23"/>
    <mergeCell ref="BL26:BN26"/>
    <mergeCell ref="BL27:BN27"/>
    <mergeCell ref="BL28:BN28"/>
    <mergeCell ref="B27:C27"/>
    <mergeCell ref="D27:E27"/>
    <mergeCell ref="F27:H27"/>
    <mergeCell ref="I27:K27"/>
    <mergeCell ref="AV87:AW87"/>
    <mergeCell ref="V129:Y129"/>
    <mergeCell ref="V89:W89"/>
    <mergeCell ref="X89:Y89"/>
    <mergeCell ref="V93:W93"/>
    <mergeCell ref="X93:Y93"/>
    <mergeCell ref="V96:W96"/>
    <mergeCell ref="X96:Y96"/>
    <mergeCell ref="AD96:AE96"/>
    <mergeCell ref="AF96:AG96"/>
    <mergeCell ref="AH90:AI90"/>
    <mergeCell ref="AT87:AU87"/>
    <mergeCell ref="V100:W100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S87:U87"/>
    <mergeCell ref="AJ90:AK90"/>
    <mergeCell ref="AB91:AC91"/>
    <mergeCell ref="J86:L86"/>
    <mergeCell ref="V35:Y35"/>
    <mergeCell ref="V36:W36"/>
    <mergeCell ref="X36:Y36"/>
    <mergeCell ref="D26:E26"/>
    <mergeCell ref="F26:H26"/>
    <mergeCell ref="I26:K26"/>
    <mergeCell ref="V53:Y53"/>
    <mergeCell ref="V54:W54"/>
    <mergeCell ref="X54:Y54"/>
    <mergeCell ref="T50:U50"/>
    <mergeCell ref="R40:U40"/>
    <mergeCell ref="V40:Y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F35:I35"/>
    <mergeCell ref="J35:M35"/>
    <mergeCell ref="V41:W41"/>
    <mergeCell ref="X41:Y41"/>
    <mergeCell ref="P43:Q43"/>
    <mergeCell ref="R43:S43"/>
    <mergeCell ref="V48:W48"/>
    <mergeCell ref="X48:Y48"/>
    <mergeCell ref="B46:U46"/>
    <mergeCell ref="B36:C36"/>
    <mergeCell ref="T54:U54"/>
    <mergeCell ref="B53:E53"/>
    <mergeCell ref="F53:I53"/>
    <mergeCell ref="J53:M53"/>
    <mergeCell ref="N53:Q53"/>
    <mergeCell ref="R53: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H38:M38"/>
    <mergeCell ref="B39:D39"/>
    <mergeCell ref="B52:Y52"/>
    <mergeCell ref="T48:U48"/>
    <mergeCell ref="B49:E49"/>
    <mergeCell ref="F49:I49"/>
    <mergeCell ref="J49:M49"/>
    <mergeCell ref="N49:Q49"/>
    <mergeCell ref="R49:U49"/>
    <mergeCell ref="B50:C50"/>
    <mergeCell ref="D50:E50"/>
    <mergeCell ref="F50:G50"/>
    <mergeCell ref="H50:I50"/>
    <mergeCell ref="B41:C41"/>
    <mergeCell ref="J50:K50"/>
    <mergeCell ref="B33:G33"/>
    <mergeCell ref="H33:M33"/>
    <mergeCell ref="H34:M34"/>
    <mergeCell ref="B34:D34"/>
    <mergeCell ref="N36:O36"/>
    <mergeCell ref="P36:Q36"/>
    <mergeCell ref="R36:S36"/>
    <mergeCell ref="T36:U36"/>
    <mergeCell ref="T43:U43"/>
    <mergeCell ref="D36:E36"/>
    <mergeCell ref="F36:G36"/>
    <mergeCell ref="H36:I36"/>
    <mergeCell ref="J36:K36"/>
    <mergeCell ref="L36:M36"/>
    <mergeCell ref="B42:E42"/>
    <mergeCell ref="F42:I42"/>
    <mergeCell ref="J42:M42"/>
    <mergeCell ref="N42:Q42"/>
    <mergeCell ref="R42:U42"/>
    <mergeCell ref="B43:C43"/>
    <mergeCell ref="D43:E43"/>
    <mergeCell ref="F43:G43"/>
    <mergeCell ref="H43:I43"/>
    <mergeCell ref="J43:K43"/>
    <mergeCell ref="L43:M43"/>
    <mergeCell ref="N43:O43"/>
    <mergeCell ref="B37:S37"/>
    <mergeCell ref="B38:G38"/>
    <mergeCell ref="N35:Q35"/>
    <mergeCell ref="R35:U35"/>
    <mergeCell ref="B35:E35"/>
    <mergeCell ref="J68:K68"/>
    <mergeCell ref="L68:M68"/>
    <mergeCell ref="B69:C69"/>
    <mergeCell ref="B72:C72"/>
    <mergeCell ref="B71:C71"/>
    <mergeCell ref="B70:C70"/>
    <mergeCell ref="B68:C68"/>
    <mergeCell ref="D68:E68"/>
    <mergeCell ref="F68:G68"/>
    <mergeCell ref="H68:I68"/>
    <mergeCell ref="B62:E62"/>
    <mergeCell ref="B59:E59"/>
    <mergeCell ref="J69:K69"/>
    <mergeCell ref="B85:E85"/>
    <mergeCell ref="L69:M69"/>
    <mergeCell ref="B102:E102"/>
    <mergeCell ref="F69:G69"/>
    <mergeCell ref="B75:E75"/>
    <mergeCell ref="H69:I69"/>
    <mergeCell ref="J96:L96"/>
    <mergeCell ref="M96:O96"/>
    <mergeCell ref="J97:L97"/>
    <mergeCell ref="M97:O97"/>
    <mergeCell ref="J94:L94"/>
    <mergeCell ref="M94:O94"/>
    <mergeCell ref="J95:L95"/>
    <mergeCell ref="F72:G72"/>
    <mergeCell ref="H72:I72"/>
    <mergeCell ref="B73:C73"/>
    <mergeCell ref="D70:E70"/>
    <mergeCell ref="D71:E71"/>
    <mergeCell ref="D72:E72"/>
    <mergeCell ref="D73:E73"/>
    <mergeCell ref="F73:G73"/>
    <mergeCell ref="H73:I73"/>
    <mergeCell ref="D69:E69"/>
    <mergeCell ref="B95:E95"/>
    <mergeCell ref="B94:E94"/>
    <mergeCell ref="B99:E99"/>
    <mergeCell ref="F100:G100"/>
    <mergeCell ref="B101:E101"/>
    <mergeCell ref="F101:G101"/>
    <mergeCell ref="H101:I101"/>
    <mergeCell ref="Z85:AA85"/>
    <mergeCell ref="V85:W85"/>
    <mergeCell ref="X85:Y85"/>
    <mergeCell ref="V83:AK83"/>
    <mergeCell ref="J76:M76"/>
    <mergeCell ref="J79:M79"/>
    <mergeCell ref="J80:M80"/>
    <mergeCell ref="F74:I74"/>
    <mergeCell ref="J74:M74"/>
    <mergeCell ref="F75:I75"/>
    <mergeCell ref="J75:M75"/>
    <mergeCell ref="F76:I76"/>
    <mergeCell ref="F77:I77"/>
    <mergeCell ref="AH91:AI91"/>
    <mergeCell ref="AH99:AI99"/>
    <mergeCell ref="AJ95:AK95"/>
    <mergeCell ref="AH94:AI94"/>
    <mergeCell ref="AJ94:AK94"/>
    <mergeCell ref="AJ98:AK98"/>
    <mergeCell ref="AH86:AI86"/>
    <mergeCell ref="L71:M71"/>
    <mergeCell ref="B103:E103"/>
    <mergeCell ref="B76:E76"/>
    <mergeCell ref="Z98:AA98"/>
    <mergeCell ref="Z95:AA95"/>
    <mergeCell ref="V86:W86"/>
    <mergeCell ref="X86:Y86"/>
    <mergeCell ref="AB86:AC86"/>
    <mergeCell ref="AD86:AE86"/>
    <mergeCell ref="X98:Y98"/>
    <mergeCell ref="V99:W99"/>
    <mergeCell ref="X99:Y99"/>
    <mergeCell ref="AF86:AG86"/>
    <mergeCell ref="Z99:AA99"/>
    <mergeCell ref="AB98:AC98"/>
    <mergeCell ref="AB99:AC99"/>
    <mergeCell ref="X91:Y91"/>
    <mergeCell ref="X95:Y95"/>
    <mergeCell ref="AF91:AG91"/>
    <mergeCell ref="AD99:AE99"/>
    <mergeCell ref="AF99:AG99"/>
    <mergeCell ref="AB96:AC96"/>
    <mergeCell ref="AF97:AG97"/>
    <mergeCell ref="AD95:AE95"/>
    <mergeCell ref="AF95:AG95"/>
    <mergeCell ref="Z86:AA86"/>
    <mergeCell ref="AB90:AC90"/>
    <mergeCell ref="AD90:AE90"/>
    <mergeCell ref="Z84:AC84"/>
    <mergeCell ref="AD84:AG84"/>
    <mergeCell ref="B100:E100"/>
    <mergeCell ref="S88:U88"/>
    <mergeCell ref="J88:L88"/>
    <mergeCell ref="F70:G70"/>
    <mergeCell ref="H70:I70"/>
    <mergeCell ref="J70:K70"/>
    <mergeCell ref="L70:M70"/>
    <mergeCell ref="J72:K72"/>
    <mergeCell ref="L72:M72"/>
    <mergeCell ref="F71:G71"/>
    <mergeCell ref="H71:I71"/>
    <mergeCell ref="J71:K71"/>
    <mergeCell ref="S86:U86"/>
    <mergeCell ref="J73:K73"/>
    <mergeCell ref="L73:M73"/>
    <mergeCell ref="J83:L84"/>
    <mergeCell ref="M83:O84"/>
    <mergeCell ref="J85:L85"/>
    <mergeCell ref="M85:O85"/>
    <mergeCell ref="F78:I78"/>
    <mergeCell ref="F79:I79"/>
    <mergeCell ref="F80:I80"/>
    <mergeCell ref="J81:M81"/>
    <mergeCell ref="R81:U81"/>
    <mergeCell ref="AJ96:AK96"/>
    <mergeCell ref="AH97:AI97"/>
    <mergeCell ref="AV84:AW84"/>
    <mergeCell ref="AH84:AK84"/>
    <mergeCell ref="AD85:AE85"/>
    <mergeCell ref="AP84:AQ84"/>
    <mergeCell ref="AR84:AS84"/>
    <mergeCell ref="AL84:AM84"/>
    <mergeCell ref="AN84:AO84"/>
    <mergeCell ref="AL85:AM85"/>
    <mergeCell ref="AF85:AG85"/>
    <mergeCell ref="AB85:AC85"/>
    <mergeCell ref="AH85:AI85"/>
    <mergeCell ref="AJ85:AK85"/>
    <mergeCell ref="AJ92:AK92"/>
    <mergeCell ref="AL92:AM92"/>
    <mergeCell ref="AN92:AO92"/>
    <mergeCell ref="AL96:AM96"/>
    <mergeCell ref="AN96:AO96"/>
    <mergeCell ref="AV94:AW94"/>
    <mergeCell ref="AP93:AQ93"/>
    <mergeCell ref="AR93:AS93"/>
    <mergeCell ref="AT93:AU93"/>
    <mergeCell ref="AP92:AQ92"/>
    <mergeCell ref="AR92:AS92"/>
    <mergeCell ref="AL86:AM86"/>
    <mergeCell ref="AD91:AE91"/>
    <mergeCell ref="AR86:AS86"/>
    <mergeCell ref="AT86:AU86"/>
    <mergeCell ref="AV86:AW86"/>
    <mergeCell ref="AR87:AS87"/>
    <mergeCell ref="AB94:AC94"/>
    <mergeCell ref="B83:E84"/>
    <mergeCell ref="F83:I84"/>
    <mergeCell ref="B93:E93"/>
    <mergeCell ref="V84:Y84"/>
    <mergeCell ref="F81:I81"/>
    <mergeCell ref="J77:M77"/>
    <mergeCell ref="J78:M78"/>
    <mergeCell ref="AT84:AU84"/>
    <mergeCell ref="F85:G85"/>
    <mergeCell ref="H85:I85"/>
    <mergeCell ref="F87:G87"/>
    <mergeCell ref="H87:I87"/>
    <mergeCell ref="B77:E77"/>
    <mergeCell ref="B78:E78"/>
    <mergeCell ref="B79:E79"/>
    <mergeCell ref="B80:E80"/>
    <mergeCell ref="B81:E81"/>
    <mergeCell ref="F90:G90"/>
    <mergeCell ref="H90:I90"/>
    <mergeCell ref="X90:Y90"/>
    <mergeCell ref="AL90:AM90"/>
    <mergeCell ref="AN90:AO90"/>
    <mergeCell ref="AP90:AQ90"/>
    <mergeCell ref="AR90:AS90"/>
    <mergeCell ref="AN89:AO89"/>
    <mergeCell ref="AP89:AQ89"/>
    <mergeCell ref="AR89:AS89"/>
    <mergeCell ref="Z91:AA91"/>
    <mergeCell ref="M88:O88"/>
    <mergeCell ref="X92:Y92"/>
    <mergeCell ref="X88:Y88"/>
    <mergeCell ref="S90:U90"/>
    <mergeCell ref="B98:E98"/>
    <mergeCell ref="F98:G98"/>
    <mergeCell ref="H98:I98"/>
    <mergeCell ref="B96:E96"/>
    <mergeCell ref="B97:E97"/>
    <mergeCell ref="F96:G96"/>
    <mergeCell ref="H96:I96"/>
    <mergeCell ref="F97:G97"/>
    <mergeCell ref="H100:I100"/>
    <mergeCell ref="B86:E86"/>
    <mergeCell ref="B87:E87"/>
    <mergeCell ref="F86:G86"/>
    <mergeCell ref="H86:I86"/>
    <mergeCell ref="B88:E88"/>
    <mergeCell ref="B90:E90"/>
    <mergeCell ref="B91:E91"/>
    <mergeCell ref="F88:G88"/>
    <mergeCell ref="B89:E89"/>
    <mergeCell ref="F89:G89"/>
    <mergeCell ref="H89:I89"/>
    <mergeCell ref="F91:G91"/>
    <mergeCell ref="H91:I91"/>
    <mergeCell ref="F95:G95"/>
    <mergeCell ref="H95:I95"/>
    <mergeCell ref="F94:G94"/>
    <mergeCell ref="H94:I94"/>
    <mergeCell ref="F93:G93"/>
    <mergeCell ref="H93:I93"/>
    <mergeCell ref="H88:I88"/>
    <mergeCell ref="B92:E92"/>
    <mergeCell ref="F92:G92"/>
    <mergeCell ref="H92:I92"/>
    <mergeCell ref="S113:U113"/>
    <mergeCell ref="S106:U106"/>
    <mergeCell ref="S107:U107"/>
    <mergeCell ref="S108:U108"/>
    <mergeCell ref="S109:U109"/>
    <mergeCell ref="S110:U110"/>
    <mergeCell ref="AF106:AG106"/>
    <mergeCell ref="AD100:AE100"/>
    <mergeCell ref="V101:W101"/>
    <mergeCell ref="X101:Y101"/>
    <mergeCell ref="S111:U111"/>
    <mergeCell ref="S112:U112"/>
    <mergeCell ref="P102:R102"/>
    <mergeCell ref="H99:I99"/>
    <mergeCell ref="J93:L93"/>
    <mergeCell ref="M93:O93"/>
    <mergeCell ref="X100:Y100"/>
    <mergeCell ref="P99:R99"/>
    <mergeCell ref="P100:R100"/>
    <mergeCell ref="S99:U99"/>
    <mergeCell ref="H97:I97"/>
    <mergeCell ref="H103:I103"/>
    <mergeCell ref="P96:R96"/>
    <mergeCell ref="P97:R97"/>
    <mergeCell ref="S96:U96"/>
    <mergeCell ref="S97:U97"/>
    <mergeCell ref="V95:W95"/>
    <mergeCell ref="M95:O95"/>
    <mergeCell ref="S95:U95"/>
    <mergeCell ref="Z94:AA94"/>
    <mergeCell ref="S94:U94"/>
    <mergeCell ref="S100:U100"/>
    <mergeCell ref="S101:U101"/>
    <mergeCell ref="S102:U102"/>
    <mergeCell ref="H106:I106"/>
    <mergeCell ref="H107:I107"/>
    <mergeCell ref="H108:I108"/>
    <mergeCell ref="H109:I109"/>
    <mergeCell ref="F102:G102"/>
    <mergeCell ref="H102:I102"/>
    <mergeCell ref="P101:R101"/>
    <mergeCell ref="Z90:AA90"/>
    <mergeCell ref="Z88:AA88"/>
    <mergeCell ref="AF90:AG90"/>
    <mergeCell ref="S92:U92"/>
    <mergeCell ref="S93:U93"/>
    <mergeCell ref="V91:W91"/>
    <mergeCell ref="S91:U91"/>
    <mergeCell ref="V90:W90"/>
    <mergeCell ref="V88:W88"/>
    <mergeCell ref="V92:W92"/>
    <mergeCell ref="J92:L92"/>
    <mergeCell ref="M92:O92"/>
    <mergeCell ref="S89:U89"/>
    <mergeCell ref="F103:G103"/>
    <mergeCell ref="AF101:AG101"/>
    <mergeCell ref="AD89:AE89"/>
    <mergeCell ref="AJ91:AK91"/>
    <mergeCell ref="Z92:AA92"/>
    <mergeCell ref="AB92:AC92"/>
    <mergeCell ref="AD92:AE92"/>
    <mergeCell ref="AF92:AG92"/>
    <mergeCell ref="AH92:AI92"/>
    <mergeCell ref="AJ97:AK97"/>
    <mergeCell ref="V104:W104"/>
    <mergeCell ref="X104:Y104"/>
    <mergeCell ref="P113:R113"/>
    <mergeCell ref="P98:R98"/>
    <mergeCell ref="S98:U98"/>
    <mergeCell ref="J98:L98"/>
    <mergeCell ref="M98:O98"/>
    <mergeCell ref="J100:L100"/>
    <mergeCell ref="M100:O100"/>
    <mergeCell ref="AF100:AG100"/>
    <mergeCell ref="X94:Y94"/>
    <mergeCell ref="AB97:AC97"/>
    <mergeCell ref="AD97:AE97"/>
    <mergeCell ref="AJ100:AK100"/>
    <mergeCell ref="AH95:AI95"/>
    <mergeCell ref="AB95:AC95"/>
    <mergeCell ref="AJ101:AK101"/>
    <mergeCell ref="Z93:AA93"/>
    <mergeCell ref="AB93:AC93"/>
    <mergeCell ref="AH100:AI100"/>
    <mergeCell ref="AB101:AC101"/>
    <mergeCell ref="AD101:AE101"/>
    <mergeCell ref="J99:L99"/>
    <mergeCell ref="M99:O99"/>
    <mergeCell ref="AH101:AI101"/>
    <mergeCell ref="Z100:AA100"/>
    <mergeCell ref="AB100:AC100"/>
    <mergeCell ref="AD94:AE94"/>
    <mergeCell ref="AF94:AG94"/>
    <mergeCell ref="AD93:AE93"/>
    <mergeCell ref="AF93:AG93"/>
    <mergeCell ref="AJ99:AK99"/>
    <mergeCell ref="AD98:AE98"/>
    <mergeCell ref="AF98:AG98"/>
    <mergeCell ref="AH98:AI98"/>
    <mergeCell ref="AN86:AO86"/>
    <mergeCell ref="AP86:AQ86"/>
    <mergeCell ref="Z89:AA89"/>
    <mergeCell ref="AB89:AC89"/>
    <mergeCell ref="AB88:AC88"/>
    <mergeCell ref="AJ86:AK86"/>
    <mergeCell ref="AD88:AE88"/>
    <mergeCell ref="AF88:AG88"/>
    <mergeCell ref="AH88:AI88"/>
    <mergeCell ref="AJ88:AK88"/>
    <mergeCell ref="AH89:AI89"/>
    <mergeCell ref="AJ89:AK89"/>
    <mergeCell ref="AL87:AM87"/>
    <mergeCell ref="AN87:AO87"/>
    <mergeCell ref="AP87:AQ87"/>
    <mergeCell ref="AL88:AM88"/>
    <mergeCell ref="AN88:AO88"/>
    <mergeCell ref="AH96:AI96"/>
    <mergeCell ref="AP88:AQ88"/>
    <mergeCell ref="AP96:AQ96"/>
    <mergeCell ref="AH93:AI93"/>
    <mergeCell ref="AR88:AS88"/>
    <mergeCell ref="AT89:AU89"/>
    <mergeCell ref="AF89:AG89"/>
    <mergeCell ref="AT90:AU90"/>
    <mergeCell ref="AV90:AW90"/>
    <mergeCell ref="AT88:AU88"/>
    <mergeCell ref="AV88:AW88"/>
    <mergeCell ref="AL89:AM89"/>
    <mergeCell ref="AV89:AW89"/>
    <mergeCell ref="AT92:AU92"/>
    <mergeCell ref="AV92:AW92"/>
    <mergeCell ref="AL91:AM91"/>
    <mergeCell ref="AN91:AO91"/>
    <mergeCell ref="AP91:AQ91"/>
    <mergeCell ref="AR91:AS91"/>
    <mergeCell ref="AT91:AU91"/>
    <mergeCell ref="AL94:AM94"/>
    <mergeCell ref="AN94:AO94"/>
    <mergeCell ref="AP94:AQ94"/>
    <mergeCell ref="AR94:AS94"/>
    <mergeCell ref="AT94:AU94"/>
    <mergeCell ref="AV91:AW91"/>
    <mergeCell ref="AL93:AM93"/>
    <mergeCell ref="AN93:AO93"/>
    <mergeCell ref="AV93:AW93"/>
    <mergeCell ref="AJ93:AK93"/>
    <mergeCell ref="AT99:AU99"/>
    <mergeCell ref="AP101:AQ101"/>
    <mergeCell ref="AL102:AM102"/>
    <mergeCell ref="AN102:AO102"/>
    <mergeCell ref="AR96:AS96"/>
    <mergeCell ref="AT96:AU96"/>
    <mergeCell ref="AV96:AW96"/>
    <mergeCell ref="AL101:AM101"/>
    <mergeCell ref="AN101:AO101"/>
    <mergeCell ref="AP95:AQ95"/>
    <mergeCell ref="AR95:AS95"/>
    <mergeCell ref="AT95:AU95"/>
    <mergeCell ref="AP98:AQ98"/>
    <mergeCell ref="AR98:AS98"/>
    <mergeCell ref="AT98:AU98"/>
    <mergeCell ref="AV98:AW98"/>
    <mergeCell ref="AL97:AM97"/>
    <mergeCell ref="AN97:AO97"/>
    <mergeCell ref="AP97:AQ97"/>
    <mergeCell ref="AR97:AS97"/>
    <mergeCell ref="AT97:AU97"/>
    <mergeCell ref="AL98:AM98"/>
    <mergeCell ref="AN98:AO98"/>
    <mergeCell ref="AL95:AM95"/>
    <mergeCell ref="AN95:AO95"/>
    <mergeCell ref="AV97:AW97"/>
    <mergeCell ref="AV95:AW95"/>
    <mergeCell ref="AV110:AW110"/>
    <mergeCell ref="AL109:AM109"/>
    <mergeCell ref="AN109:AO109"/>
    <mergeCell ref="AP109:AQ109"/>
    <mergeCell ref="AR109:AS109"/>
    <mergeCell ref="AT109:AU109"/>
    <mergeCell ref="AL104:AM104"/>
    <mergeCell ref="AN104:AO104"/>
    <mergeCell ref="AV104:AW104"/>
    <mergeCell ref="AL103:AM103"/>
    <mergeCell ref="AN103:AO103"/>
    <mergeCell ref="AP103:AQ103"/>
    <mergeCell ref="AR103:AS103"/>
    <mergeCell ref="AT103:AU103"/>
    <mergeCell ref="AP105:AQ105"/>
    <mergeCell ref="AL105:AM105"/>
    <mergeCell ref="AN105:AO105"/>
    <mergeCell ref="AT111:AU111"/>
    <mergeCell ref="AN107:AO107"/>
    <mergeCell ref="AP107:AQ107"/>
    <mergeCell ref="AR107:AS107"/>
    <mergeCell ref="AT107:AU107"/>
    <mergeCell ref="AN106:AO106"/>
    <mergeCell ref="AP106:AQ106"/>
    <mergeCell ref="AR106:AS106"/>
    <mergeCell ref="AX92:AY92"/>
    <mergeCell ref="AV113:AW113"/>
    <mergeCell ref="AL114:AM114"/>
    <mergeCell ref="AN114:AO114"/>
    <mergeCell ref="AP114:AQ114"/>
    <mergeCell ref="AR114:AS114"/>
    <mergeCell ref="AT114:AU114"/>
    <mergeCell ref="AV114:AW114"/>
    <mergeCell ref="AL113:AM113"/>
    <mergeCell ref="AN113:AO113"/>
    <mergeCell ref="AP113:AQ113"/>
    <mergeCell ref="AR113:AS113"/>
    <mergeCell ref="AT113:AU113"/>
    <mergeCell ref="AL108:AM108"/>
    <mergeCell ref="AN108:AO108"/>
    <mergeCell ref="AP108:AQ108"/>
    <mergeCell ref="AR108:AS108"/>
    <mergeCell ref="AT108:AU108"/>
    <mergeCell ref="AV108:AW108"/>
    <mergeCell ref="AL110:AM110"/>
    <mergeCell ref="AN110:AO110"/>
    <mergeCell ref="AP110:AQ110"/>
    <mergeCell ref="AR110:AS110"/>
    <mergeCell ref="AT110:AU110"/>
    <mergeCell ref="AX109:AY109"/>
    <mergeCell ref="AX110:AY110"/>
    <mergeCell ref="AX111:AY111"/>
    <mergeCell ref="P111:R111"/>
    <mergeCell ref="AX84:AY84"/>
    <mergeCell ref="AX106:AY106"/>
    <mergeCell ref="AX107:AY107"/>
    <mergeCell ref="AX108:AY108"/>
    <mergeCell ref="AX85:AY85"/>
    <mergeCell ref="AX86:AY86"/>
    <mergeCell ref="AX87:AY87"/>
    <mergeCell ref="AX88:AY88"/>
    <mergeCell ref="AN85:AO85"/>
    <mergeCell ref="AP85:AQ85"/>
    <mergeCell ref="AR85:AS85"/>
    <mergeCell ref="AT85:AU85"/>
    <mergeCell ref="AV85:AW85"/>
    <mergeCell ref="AV111:AW111"/>
    <mergeCell ref="AV109:AW109"/>
    <mergeCell ref="AV107:AW107"/>
    <mergeCell ref="AR105:AS105"/>
    <mergeCell ref="AX94:AY94"/>
    <mergeCell ref="AX95:AY95"/>
    <mergeCell ref="AX96:AY96"/>
    <mergeCell ref="AX97:AY97"/>
    <mergeCell ref="AX98:AY98"/>
    <mergeCell ref="AX89:AY89"/>
    <mergeCell ref="AX90:AY90"/>
    <mergeCell ref="AX91:AY91"/>
    <mergeCell ref="AN111:AO111"/>
    <mergeCell ref="AP111:AQ111"/>
    <mergeCell ref="AR111:AS111"/>
    <mergeCell ref="AF103:AG103"/>
    <mergeCell ref="AH103:AI103"/>
    <mergeCell ref="AJ103:AK103"/>
    <mergeCell ref="AL83:AY83"/>
    <mergeCell ref="P83:U84"/>
    <mergeCell ref="P85:R85"/>
    <mergeCell ref="S85:U85"/>
    <mergeCell ref="P86:R86"/>
    <mergeCell ref="P87:R87"/>
    <mergeCell ref="P88:R88"/>
    <mergeCell ref="P89:R89"/>
    <mergeCell ref="P90:R90"/>
    <mergeCell ref="P91:R91"/>
    <mergeCell ref="P92:R92"/>
    <mergeCell ref="P93:R93"/>
    <mergeCell ref="P94:R94"/>
    <mergeCell ref="P95:R95"/>
    <mergeCell ref="AP102:AQ102"/>
    <mergeCell ref="AR102:AS102"/>
    <mergeCell ref="AT102:AU102"/>
    <mergeCell ref="AV102:AW102"/>
    <mergeCell ref="AV99:AW99"/>
    <mergeCell ref="AL100:AM100"/>
    <mergeCell ref="AN100:AO100"/>
    <mergeCell ref="AP100:AQ100"/>
    <mergeCell ref="AR100:AS100"/>
    <mergeCell ref="AT100:AU100"/>
    <mergeCell ref="AV100:AW100"/>
    <mergeCell ref="AL99:AM99"/>
    <mergeCell ref="AN99:AO99"/>
    <mergeCell ref="AP99:AQ99"/>
    <mergeCell ref="AR99:AS99"/>
    <mergeCell ref="AX114:AY114"/>
    <mergeCell ref="AX115:AY115"/>
    <mergeCell ref="P112:R112"/>
    <mergeCell ref="AV115:AW115"/>
    <mergeCell ref="AT105:AU105"/>
    <mergeCell ref="AV105:AW105"/>
    <mergeCell ref="AR101:AS101"/>
    <mergeCell ref="AT101:AU101"/>
    <mergeCell ref="AV101:AW101"/>
    <mergeCell ref="AL112:AM112"/>
    <mergeCell ref="AN112:AO112"/>
    <mergeCell ref="AP112:AQ112"/>
    <mergeCell ref="AR112:AS112"/>
    <mergeCell ref="AT112:AU112"/>
    <mergeCell ref="AV112:AW112"/>
    <mergeCell ref="AL111:AM111"/>
    <mergeCell ref="AL107:AM107"/>
    <mergeCell ref="AL106:AM106"/>
    <mergeCell ref="AT106:AU106"/>
    <mergeCell ref="AV106:AW106"/>
    <mergeCell ref="AV103:AW103"/>
    <mergeCell ref="AP104:AQ104"/>
    <mergeCell ref="AR104:AS104"/>
    <mergeCell ref="AT104:AU104"/>
    <mergeCell ref="AX112:AY112"/>
    <mergeCell ref="AX113:AY113"/>
    <mergeCell ref="AX104:AY104"/>
    <mergeCell ref="AL115:AM115"/>
    <mergeCell ref="AN115:AO115"/>
    <mergeCell ref="AP115:AQ115"/>
    <mergeCell ref="AR115:AS115"/>
    <mergeCell ref="AT115:AU115"/>
    <mergeCell ref="P114:R114"/>
    <mergeCell ref="P115:R115"/>
    <mergeCell ref="P106:R106"/>
    <mergeCell ref="P107:R107"/>
    <mergeCell ref="P108:R108"/>
    <mergeCell ref="P109:R109"/>
    <mergeCell ref="P110:R110"/>
    <mergeCell ref="J89:L89"/>
    <mergeCell ref="M89:O89"/>
    <mergeCell ref="J90:L90"/>
    <mergeCell ref="M90:O90"/>
    <mergeCell ref="J91:L91"/>
    <mergeCell ref="M91:O91"/>
    <mergeCell ref="M110:O110"/>
    <mergeCell ref="J111:L111"/>
    <mergeCell ref="M111:O111"/>
    <mergeCell ref="J106:L106"/>
    <mergeCell ref="M106:O106"/>
    <mergeCell ref="J107:L107"/>
    <mergeCell ref="M107:O107"/>
    <mergeCell ref="J108:L108"/>
    <mergeCell ref="M108:O108"/>
    <mergeCell ref="J112:L112"/>
    <mergeCell ref="J101:L101"/>
    <mergeCell ref="M101:O101"/>
    <mergeCell ref="AJ102:AK102"/>
    <mergeCell ref="Z103:AA103"/>
    <mergeCell ref="AX93:AY93"/>
    <mergeCell ref="AX105:AY105"/>
    <mergeCell ref="AD102:AE102"/>
    <mergeCell ref="AF102:AG102"/>
    <mergeCell ref="AH102:AI102"/>
    <mergeCell ref="AJ104:AK104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Z104:AA104"/>
    <mergeCell ref="AB104:AC104"/>
    <mergeCell ref="V102:W102"/>
    <mergeCell ref="X102:Y102"/>
    <mergeCell ref="AD104:AE104"/>
    <mergeCell ref="AF104:AG104"/>
    <mergeCell ref="AH104:AI104"/>
    <mergeCell ref="Z102:AA102"/>
    <mergeCell ref="AB102:AC102"/>
    <mergeCell ref="AX99:AY99"/>
    <mergeCell ref="AX100:AY100"/>
    <mergeCell ref="AX101:AY101"/>
    <mergeCell ref="AX102:AY102"/>
    <mergeCell ref="AX103:AY103"/>
    <mergeCell ref="AB103:AC103"/>
    <mergeCell ref="AD103:AE103"/>
    <mergeCell ref="AJ106:AK106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V106:W106"/>
    <mergeCell ref="X106:Y106"/>
    <mergeCell ref="Z106:AA106"/>
    <mergeCell ref="AB106:AC106"/>
    <mergeCell ref="AD106:AE106"/>
    <mergeCell ref="AJ108:AK108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V108:W108"/>
    <mergeCell ref="X108:Y108"/>
    <mergeCell ref="Z108:AA108"/>
    <mergeCell ref="AB108:AC108"/>
    <mergeCell ref="AD108:AE108"/>
    <mergeCell ref="AH106:AI106"/>
    <mergeCell ref="AF108:AG108"/>
    <mergeCell ref="AH108:AI108"/>
    <mergeCell ref="AJ110:AK110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V110:W110"/>
    <mergeCell ref="X110:Y110"/>
    <mergeCell ref="Z110:AA110"/>
    <mergeCell ref="AB110:AC110"/>
    <mergeCell ref="AD110:AE110"/>
    <mergeCell ref="AF110:AG110"/>
    <mergeCell ref="AH110:AI110"/>
    <mergeCell ref="AJ115:AK115"/>
    <mergeCell ref="V114:W114"/>
    <mergeCell ref="X114:Y114"/>
    <mergeCell ref="Z114:AA114"/>
    <mergeCell ref="AB114:AC114"/>
    <mergeCell ref="AD114:AE114"/>
    <mergeCell ref="AD115:AE115"/>
    <mergeCell ref="AF115:AG115"/>
    <mergeCell ref="AH115:AI115"/>
    <mergeCell ref="AF112:AG112"/>
    <mergeCell ref="AH112:AI112"/>
    <mergeCell ref="AJ112:AK112"/>
    <mergeCell ref="AJ113:AK113"/>
    <mergeCell ref="V112:W112"/>
    <mergeCell ref="X112:Y112"/>
    <mergeCell ref="Z112:AA112"/>
    <mergeCell ref="AB112:AC112"/>
    <mergeCell ref="AD112:AE112"/>
    <mergeCell ref="AJ114:AK114"/>
    <mergeCell ref="AF114:AG114"/>
    <mergeCell ref="AH114:AI114"/>
    <mergeCell ref="F130:G130"/>
    <mergeCell ref="H130:I130"/>
    <mergeCell ref="J130:K130"/>
    <mergeCell ref="L130:M130"/>
    <mergeCell ref="N130:O130"/>
    <mergeCell ref="F129:I129"/>
    <mergeCell ref="J129:M129"/>
    <mergeCell ref="S114:U114"/>
    <mergeCell ref="S115:U115"/>
    <mergeCell ref="P130:Q130"/>
    <mergeCell ref="AJ118:AK118"/>
    <mergeCell ref="V126:W126"/>
    <mergeCell ref="X126:Y126"/>
    <mergeCell ref="Z126:AA126"/>
    <mergeCell ref="AB126:AC126"/>
    <mergeCell ref="AD126:AE126"/>
    <mergeCell ref="V115:W115"/>
    <mergeCell ref="X115:Y115"/>
    <mergeCell ref="Z115:AA115"/>
    <mergeCell ref="AB115:AC115"/>
    <mergeCell ref="F114:G114"/>
    <mergeCell ref="H114:I114"/>
    <mergeCell ref="F115:G115"/>
    <mergeCell ref="R130:S130"/>
    <mergeCell ref="T130:U130"/>
    <mergeCell ref="V130:W130"/>
    <mergeCell ref="X130:Y130"/>
    <mergeCell ref="N8:Q8"/>
    <mergeCell ref="R8:U8"/>
    <mergeCell ref="H164:J164"/>
    <mergeCell ref="B165:C165"/>
    <mergeCell ref="D165:E165"/>
    <mergeCell ref="F165:G165"/>
    <mergeCell ref="H165:J165"/>
    <mergeCell ref="B161:C161"/>
    <mergeCell ref="D161:E161"/>
    <mergeCell ref="I142:K142"/>
    <mergeCell ref="B137:E137"/>
    <mergeCell ref="B160:C160"/>
    <mergeCell ref="D160:E160"/>
    <mergeCell ref="F160:G160"/>
    <mergeCell ref="H160:J160"/>
    <mergeCell ref="V10:AA10"/>
    <mergeCell ref="V11:X11"/>
    <mergeCell ref="Y11:AA11"/>
    <mergeCell ref="N10:Q10"/>
    <mergeCell ref="N11:Q11"/>
    <mergeCell ref="V113:W113"/>
    <mergeCell ref="X113:Y113"/>
    <mergeCell ref="Z113:AA113"/>
    <mergeCell ref="V97:W97"/>
    <mergeCell ref="X97:Y97"/>
    <mergeCell ref="Z97:AA97"/>
    <mergeCell ref="V94:W94"/>
    <mergeCell ref="K163:M163"/>
    <mergeCell ref="K164:M164"/>
    <mergeCell ref="B163:C163"/>
    <mergeCell ref="D163:E163"/>
    <mergeCell ref="Z101:AA101"/>
    <mergeCell ref="F169:G169"/>
    <mergeCell ref="B164:C164"/>
    <mergeCell ref="D164:E164"/>
    <mergeCell ref="F164:G164"/>
    <mergeCell ref="F146:I146"/>
    <mergeCell ref="J146:M146"/>
    <mergeCell ref="B181:D181"/>
    <mergeCell ref="B178:D178"/>
    <mergeCell ref="E178:G178"/>
    <mergeCell ref="H178:J178"/>
    <mergeCell ref="B182:D182"/>
    <mergeCell ref="B179:D179"/>
    <mergeCell ref="E179:G179"/>
    <mergeCell ref="H179:J179"/>
    <mergeCell ref="E182:G182"/>
    <mergeCell ref="B175:D175"/>
    <mergeCell ref="B176:D176"/>
    <mergeCell ref="B177:D177"/>
    <mergeCell ref="E175:G175"/>
    <mergeCell ref="E176:G176"/>
    <mergeCell ref="E177:G177"/>
    <mergeCell ref="H175:J175"/>
    <mergeCell ref="H176:J176"/>
    <mergeCell ref="H177:J177"/>
    <mergeCell ref="K175:M175"/>
    <mergeCell ref="K176:M176"/>
    <mergeCell ref="F161:G161"/>
    <mergeCell ref="H161:J161"/>
    <mergeCell ref="B162:C162"/>
    <mergeCell ref="D162:E162"/>
    <mergeCell ref="F162:G162"/>
    <mergeCell ref="H162:J162"/>
    <mergeCell ref="B145:E145"/>
    <mergeCell ref="F145:I145"/>
    <mergeCell ref="J145:M145"/>
    <mergeCell ref="B146:E146"/>
    <mergeCell ref="Z36:AA36"/>
    <mergeCell ref="Z35:AA35"/>
    <mergeCell ref="B151:D151"/>
    <mergeCell ref="E151:G151"/>
    <mergeCell ref="H151:J151"/>
    <mergeCell ref="K151:M151"/>
    <mergeCell ref="N151:P151"/>
    <mergeCell ref="N33:Q33"/>
    <mergeCell ref="N34:Q34"/>
    <mergeCell ref="K158:M158"/>
    <mergeCell ref="K159:M159"/>
    <mergeCell ref="K160:M160"/>
    <mergeCell ref="B147:E147"/>
    <mergeCell ref="F147:I147"/>
    <mergeCell ref="J147:M147"/>
    <mergeCell ref="B148:E148"/>
    <mergeCell ref="F148:I148"/>
    <mergeCell ref="J148:M148"/>
    <mergeCell ref="P103:R103"/>
    <mergeCell ref="P104:R104"/>
    <mergeCell ref="P105:R105"/>
    <mergeCell ref="S104:U104"/>
    <mergeCell ref="S105:U105"/>
    <mergeCell ref="V103:W103"/>
    <mergeCell ref="X103:Y103"/>
    <mergeCell ref="N129:Q129"/>
    <mergeCell ref="R129:U129"/>
    <mergeCell ref="B128:U128"/>
    <mergeCell ref="B152:D152"/>
    <mergeCell ref="E152:G152"/>
    <mergeCell ref="H152:J152"/>
    <mergeCell ref="K152:M152"/>
    <mergeCell ref="N152:P152"/>
    <mergeCell ref="X4:Z4"/>
    <mergeCell ref="B155:D155"/>
    <mergeCell ref="E155:G155"/>
    <mergeCell ref="H155:J155"/>
    <mergeCell ref="B156:D156"/>
    <mergeCell ref="E156:G156"/>
    <mergeCell ref="H156:J156"/>
    <mergeCell ref="B157:D157"/>
    <mergeCell ref="E157:G157"/>
    <mergeCell ref="H157:J157"/>
    <mergeCell ref="B158:G158"/>
    <mergeCell ref="H158:J158"/>
    <mergeCell ref="T118:U118"/>
    <mergeCell ref="V118:W118"/>
    <mergeCell ref="X118:Y118"/>
    <mergeCell ref="Z118:AA118"/>
    <mergeCell ref="Z120:AA120"/>
    <mergeCell ref="R122:S122"/>
    <mergeCell ref="T122:U122"/>
    <mergeCell ref="V122:W122"/>
    <mergeCell ref="X122:Y122"/>
    <mergeCell ref="Z122:AA122"/>
    <mergeCell ref="F119:H119"/>
    <mergeCell ref="I119:K119"/>
    <mergeCell ref="F120:H120"/>
    <mergeCell ref="I120:K120"/>
    <mergeCell ref="F121:H121"/>
    <mergeCell ref="B159:C159"/>
    <mergeCell ref="D159:E159"/>
    <mergeCell ref="F159:G159"/>
    <mergeCell ref="H159:J159"/>
    <mergeCell ref="M112:O112"/>
    <mergeCell ref="J113:L113"/>
    <mergeCell ref="M113:O113"/>
    <mergeCell ref="J114:L114"/>
    <mergeCell ref="M114:O114"/>
    <mergeCell ref="B7:AA7"/>
    <mergeCell ref="L9:M9"/>
    <mergeCell ref="N9:O9"/>
    <mergeCell ref="P9:Q9"/>
    <mergeCell ref="R9:S9"/>
    <mergeCell ref="T9:U9"/>
    <mergeCell ref="B9:C9"/>
    <mergeCell ref="D9:E9"/>
    <mergeCell ref="B10:E10"/>
    <mergeCell ref="F10:I10"/>
    <mergeCell ref="J10:M10"/>
    <mergeCell ref="B11:C11"/>
    <mergeCell ref="D11:E11"/>
    <mergeCell ref="F11:G11"/>
    <mergeCell ref="H11:I11"/>
    <mergeCell ref="J11:K11"/>
    <mergeCell ref="L11:M11"/>
    <mergeCell ref="B8:E8"/>
    <mergeCell ref="F8:I8"/>
    <mergeCell ref="J8:M8"/>
    <mergeCell ref="V8:AA8"/>
    <mergeCell ref="V9:X9"/>
    <mergeCell ref="B117:E118"/>
    <mergeCell ref="V77:Y77"/>
    <mergeCell ref="N78:Q78"/>
    <mergeCell ref="R78:U78"/>
    <mergeCell ref="V78:Y78"/>
    <mergeCell ref="N79:Q79"/>
    <mergeCell ref="R79:U79"/>
    <mergeCell ref="V79:Y79"/>
    <mergeCell ref="N80:Q80"/>
    <mergeCell ref="R80:U80"/>
    <mergeCell ref="V80:Y80"/>
    <mergeCell ref="N81:Q81"/>
    <mergeCell ref="H163:J163"/>
    <mergeCell ref="V81:Y81"/>
    <mergeCell ref="F117:H118"/>
    <mergeCell ref="I117:K118"/>
    <mergeCell ref="L117:Q118"/>
    <mergeCell ref="R118:S118"/>
    <mergeCell ref="J115:L115"/>
    <mergeCell ref="S103:U103"/>
    <mergeCell ref="F105:G105"/>
    <mergeCell ref="F106:G106"/>
    <mergeCell ref="F107:G107"/>
    <mergeCell ref="F108:G108"/>
    <mergeCell ref="F109:G109"/>
    <mergeCell ref="J102:L102"/>
    <mergeCell ref="M102:O102"/>
    <mergeCell ref="J105:L105"/>
    <mergeCell ref="M105:O105"/>
    <mergeCell ref="F99:G99"/>
    <mergeCell ref="M86:O86"/>
    <mergeCell ref="J87:L87"/>
    <mergeCell ref="M87:O87"/>
    <mergeCell ref="AB118:AC118"/>
    <mergeCell ref="AD118:AE118"/>
    <mergeCell ref="B74:E74"/>
    <mergeCell ref="N74:Q74"/>
    <mergeCell ref="AF118:AG118"/>
    <mergeCell ref="AH118:AI118"/>
    <mergeCell ref="F9:G9"/>
    <mergeCell ref="H9:I9"/>
    <mergeCell ref="J9:K9"/>
    <mergeCell ref="Y9:AA9"/>
    <mergeCell ref="J109:L109"/>
    <mergeCell ref="M109:O109"/>
    <mergeCell ref="J103:L103"/>
    <mergeCell ref="M103:O103"/>
    <mergeCell ref="J104:L104"/>
    <mergeCell ref="J110:L110"/>
    <mergeCell ref="M104:O104"/>
    <mergeCell ref="M115:O115"/>
    <mergeCell ref="AB113:AC113"/>
    <mergeCell ref="AD113:AE113"/>
    <mergeCell ref="AF113:AG113"/>
    <mergeCell ref="AH113:AI113"/>
    <mergeCell ref="R74:U74"/>
    <mergeCell ref="V74:Y74"/>
    <mergeCell ref="N75:Q75"/>
    <mergeCell ref="R75:U75"/>
    <mergeCell ref="V75:Y75"/>
    <mergeCell ref="N76:Q76"/>
    <mergeCell ref="R76:U76"/>
    <mergeCell ref="V76:Y76"/>
    <mergeCell ref="N77:Q77"/>
    <mergeCell ref="R77:U77"/>
    <mergeCell ref="AL118:AM118"/>
    <mergeCell ref="AN118:AO118"/>
    <mergeCell ref="R117:AO117"/>
    <mergeCell ref="B124:E124"/>
    <mergeCell ref="B125:E125"/>
    <mergeCell ref="B126:E126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R126:S126"/>
    <mergeCell ref="T126:U126"/>
    <mergeCell ref="AN126:AO126"/>
    <mergeCell ref="F124:H124"/>
    <mergeCell ref="I124:K124"/>
    <mergeCell ref="F125:H125"/>
    <mergeCell ref="I125:K125"/>
    <mergeCell ref="F126:H126"/>
    <mergeCell ref="I126:K126"/>
    <mergeCell ref="B119:E119"/>
    <mergeCell ref="B120:E120"/>
    <mergeCell ref="B121:E121"/>
    <mergeCell ref="B122:E122"/>
    <mergeCell ref="B123:E123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R120:S120"/>
    <mergeCell ref="T120:U120"/>
    <mergeCell ref="V120:W120"/>
    <mergeCell ref="X120:Y120"/>
    <mergeCell ref="AN122:AO122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B120:AC120"/>
    <mergeCell ref="AD120:AE120"/>
    <mergeCell ref="AF120:AG120"/>
    <mergeCell ref="AH120:AI120"/>
    <mergeCell ref="AJ120:AK120"/>
    <mergeCell ref="AL120:AM120"/>
    <mergeCell ref="AN120:AO120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I121:K121"/>
    <mergeCell ref="F122:H122"/>
    <mergeCell ref="I122:K122"/>
    <mergeCell ref="F123:H123"/>
    <mergeCell ref="I123:K123"/>
    <mergeCell ref="L119:Q119"/>
    <mergeCell ref="L120:Q120"/>
    <mergeCell ref="L121:Q121"/>
    <mergeCell ref="L122:Q122"/>
    <mergeCell ref="L123:Q123"/>
    <mergeCell ref="L124:Q124"/>
    <mergeCell ref="L125:Q125"/>
    <mergeCell ref="AB185:AD185"/>
    <mergeCell ref="AE185:AG185"/>
    <mergeCell ref="AH185:AJ185"/>
    <mergeCell ref="AK185:AM185"/>
    <mergeCell ref="AB186:AD186"/>
    <mergeCell ref="AE186:AG186"/>
    <mergeCell ref="AH186:AJ186"/>
    <mergeCell ref="AK186:AM186"/>
    <mergeCell ref="AB122:AC122"/>
    <mergeCell ref="AD122:AE122"/>
    <mergeCell ref="AF122:AG122"/>
    <mergeCell ref="AH122:AI122"/>
    <mergeCell ref="AJ122:AK122"/>
    <mergeCell ref="AL122:AM122"/>
    <mergeCell ref="AF126:AG126"/>
    <mergeCell ref="AH126:AI126"/>
    <mergeCell ref="AJ126:AK126"/>
    <mergeCell ref="AL126:AM126"/>
    <mergeCell ref="H181:J181"/>
    <mergeCell ref="T181:V181"/>
    <mergeCell ref="AB187:AD187"/>
    <mergeCell ref="AE187:AG187"/>
    <mergeCell ref="AH187:AJ187"/>
    <mergeCell ref="AK187:AM187"/>
    <mergeCell ref="Y180:AM180"/>
    <mergeCell ref="L126:Q126"/>
    <mergeCell ref="K165:M165"/>
    <mergeCell ref="K166:M166"/>
    <mergeCell ref="AB181:AD181"/>
    <mergeCell ref="AE181:AG181"/>
    <mergeCell ref="AH181:AJ181"/>
    <mergeCell ref="AK181:AM181"/>
    <mergeCell ref="AB182:AD182"/>
    <mergeCell ref="AE182:AG182"/>
    <mergeCell ref="AH182:AJ182"/>
    <mergeCell ref="AK182:AM182"/>
    <mergeCell ref="AB183:AD183"/>
    <mergeCell ref="AE183:AG183"/>
    <mergeCell ref="AH183:AJ183"/>
    <mergeCell ref="AK183:AM183"/>
    <mergeCell ref="AB184:AD184"/>
    <mergeCell ref="AE184:AG184"/>
    <mergeCell ref="AH184:AJ184"/>
    <mergeCell ref="AK184:AM184"/>
    <mergeCell ref="U168:V168"/>
    <mergeCell ref="W168:X168"/>
    <mergeCell ref="Y168:Z168"/>
    <mergeCell ref="T186:V186"/>
    <mergeCell ref="T187:V187"/>
    <mergeCell ref="T183:V183"/>
    <mergeCell ref="T184:V184"/>
    <mergeCell ref="T185:V185"/>
  </mergeCells>
  <phoneticPr fontId="1" type="noConversion"/>
  <dataValidations count="2">
    <dataValidation type="list" allowBlank="1" showInputMessage="1" showErrorMessage="1" sqref="AA3:AC3">
      <formula1>"攻击,法术"</formula1>
    </dataValidation>
    <dataValidation type="list" allowBlank="1" showInputMessage="1" showErrorMessage="1" sqref="K164:M164 N174">
      <formula1>"⚪,×"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0.79998168889431442"/>
  </sheetPr>
  <dimension ref="A1:X1000"/>
  <sheetViews>
    <sheetView workbookViewId="0">
      <pane ySplit="1" topLeftCell="A2" activePane="bottomLeft" state="frozen"/>
      <selection pane="bottomLeft"/>
    </sheetView>
  </sheetViews>
  <sheetFormatPr defaultRowHeight="14"/>
  <cols>
    <col min="1" max="1" width="7.36328125" customWidth="1"/>
    <col min="2" max="2" width="86.453125" customWidth="1"/>
    <col min="3" max="3" width="10" customWidth="1"/>
    <col min="4" max="4" width="12.36328125" customWidth="1"/>
    <col min="5" max="5" width="10.54296875" customWidth="1"/>
    <col min="6" max="6" width="9.6328125" customWidth="1"/>
    <col min="7" max="7" width="11.81640625" style="3" customWidth="1"/>
    <col min="8" max="9" width="8.7265625" style="3"/>
    <col min="10" max="10" width="10.90625" style="25" hidden="1" customWidth="1"/>
    <col min="11" max="11" width="12.6328125" style="25" hidden="1" customWidth="1"/>
    <col min="12" max="12" width="10.36328125" style="25" hidden="1" customWidth="1"/>
    <col min="13" max="13" width="12.54296875" style="25" hidden="1" customWidth="1"/>
    <col min="14" max="16" width="8.7265625" style="3" hidden="1" customWidth="1"/>
    <col min="17" max="17" width="16.54296875" hidden="1" customWidth="1"/>
    <col min="18" max="19" width="8.7265625" hidden="1" customWidth="1"/>
    <col min="23" max="23" width="14.1796875" style="3" customWidth="1"/>
    <col min="24" max="24" width="14.453125" customWidth="1"/>
  </cols>
  <sheetData>
    <row r="1" spans="1:24">
      <c r="A1" t="s">
        <v>1394</v>
      </c>
      <c r="B1" t="s">
        <v>3625</v>
      </c>
      <c r="C1" t="s">
        <v>1728</v>
      </c>
      <c r="D1" t="s">
        <v>3626</v>
      </c>
      <c r="E1" t="s">
        <v>3688</v>
      </c>
      <c r="F1" t="s">
        <v>3691</v>
      </c>
      <c r="G1" s="3" t="s">
        <v>3689</v>
      </c>
      <c r="H1" s="3" t="s">
        <v>3692</v>
      </c>
      <c r="J1" s="25" t="s">
        <v>3694</v>
      </c>
      <c r="K1" s="25" t="s">
        <v>3985</v>
      </c>
      <c r="L1" s="25" t="s">
        <v>4004</v>
      </c>
      <c r="M1" s="25" t="s">
        <v>4940</v>
      </c>
      <c r="Q1" s="25" t="s">
        <v>3633</v>
      </c>
      <c r="R1" s="25" t="s">
        <v>3627</v>
      </c>
      <c r="S1" s="25" t="s">
        <v>3632</v>
      </c>
    </row>
    <row r="2" spans="1:24">
      <c r="A2" s="3">
        <f ca="1">IFERROR(INDEX(CHOOSE(
    MATCH(ROW(A1)-1,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ROW(A1)-INDEX($S$2:$S$18, MATCH(ROW(A1)-1, $S$2:$S$18,1))
),"")</f>
        <v>3857</v>
      </c>
      <c r="B2" t="str">
        <f ca="1">IF(A2&lt;&gt;"",INDEX(CHOOSE(
    MATCH(ROW(A1)-1,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ROW(A1)-INDEX($S$2:$S$18, MATCH(ROW(A1)-1, $S$2:$S$18,1))
),"")</f>
        <v>武器基础物理伤害</v>
      </c>
      <c r="C2">
        <f ca="1">VALUE(IF(A2&lt;&gt;"",INDEX(CHOOSE(
    MATCH(ROW(A1)-1,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ROW(A1)-INDEX($S$2:$S$18, MATCH(ROW(A1)-1, $S$2:$S$18,1))
),""))</f>
        <v>220</v>
      </c>
      <c r="D2" t="str">
        <f ca="1">IF(A2&lt;&gt;"",INDEX($Q$2:$Q$18, MATCH(ROW(A1)-1, $S$2:$S$18, 1)),"")</f>
        <v>主手</v>
      </c>
      <c r="E2" t="str">
        <f ca="1">INDEX(词条统合定义列表!$C$2:$C$1031,MATCH(属性二级汇总[[#This Row],[词条]],词条统合定义列表!$B$2:$B$1031,0))</f>
        <v>武器基础物理伤害</v>
      </c>
      <c r="F2">
        <f ca="1">INDEX(词条统合定义列表!$D$2:$D$1031,MATCH(属性二级汇总[[#This Row],[词条]],词条统合定义列表!$B$2:$B$1031,0))</f>
        <v>0</v>
      </c>
      <c r="G2" s="3">
        <f ca="1">INDEX(词条统合定义列表!$E$2:$E$1031,MATCH(属性二级汇总[[#This Row],[词条]],词条统合定义列表!$B$2:$B$1031,0))</f>
        <v>0</v>
      </c>
      <c r="H2" s="109" t="str">
        <f ca="1">INDEX(词条统合定义列表!$F$2:$F$1031,MATCH(属性二级汇总[[#This Row],[词条]],词条统合定义列表!$B$2:$B$1031,0))</f>
        <v/>
      </c>
      <c r="J2" s="25" t="b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1</v>
      </c>
      <c r="K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" s="25" t="str">
        <f ca="1">IFERROR(IF(属性二级汇总[[#This Row],[计算模式]]&lt;&gt;0,ROW(),""),"")</f>
        <v/>
      </c>
      <c r="M2" s="25" t="str">
        <f ca="1">IF((IFERROR(SEARCH("时，收割",属性二级汇总[[#This Row],[词条]]),-1)&gt;0),ROW(),"")</f>
        <v/>
      </c>
      <c r="Q2" s="25" t="s">
        <v>3628</v>
      </c>
      <c r="R2" s="25">
        <f ca="1">SUMPRODUCT(--(LEN(INDIRECT(Q2&amp;"[ID]"))&gt;0))</f>
        <v>0</v>
      </c>
      <c r="S2" s="25">
        <v>0</v>
      </c>
    </row>
    <row r="3" spans="1:24">
      <c r="A3" s="3">
        <f ca="1">IFERROR(INDEX(CHOOSE(
    MATCH(ROW(A2)-1,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ROW(A2)-INDEX($S$2:$S$18, MATCH(ROW(A2)-1, $S$2:$S$18,1))
),"")</f>
        <v>3857</v>
      </c>
      <c r="B3" s="3" t="str">
        <f ca="1">IF(A3&lt;&gt;"",INDEX(CHOOSE(
    MATCH(ROW(A2)-1,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ROW(A2)-INDEX($S$2:$S$18, MATCH(ROW(A2)-1, $S$2:$S$18,1))
),"")</f>
        <v>武器基础暴击值</v>
      </c>
      <c r="C3" s="3">
        <f ca="1">VALUE(IF(A3&lt;&gt;"",INDEX(CHOOSE(
    MATCH(ROW(A2)-1,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ROW(A2)-INDEX($S$2:$S$18, MATCH(ROW(A2)-1, $S$2:$S$18,1))
),""))</f>
        <v>500</v>
      </c>
      <c r="D3" s="3" t="str">
        <f t="shared" ref="D3:D66" ca="1" si="0">IF(A3&lt;&gt;"",INDEX($Q$2:$Q$18, MATCH(ROW(A2)-1, $S$2:$S$18, 1)),"")</f>
        <v>主手</v>
      </c>
      <c r="E3" s="3" t="str">
        <f ca="1">INDEX(词条统合定义列表!$C$2:$C$1031,MATCH(属性二级汇总[[#This Row],[词条]],词条统合定义列表!$B$2:$B$1031,0))</f>
        <v>武器基础暴击值</v>
      </c>
      <c r="F3">
        <f ca="1">INDEX(词条统合定义列表!$D$2:$D$1031,MATCH(属性二级汇总[[#This Row],[词条]],词条统合定义列表!$B$2:$B$1031,0))</f>
        <v>0</v>
      </c>
      <c r="G3" s="3">
        <f ca="1">INDEX(词条统合定义列表!$E$2:$E$1031,MATCH(属性二级汇总[[#This Row],[词条]],词条统合定义列表!$B$2:$B$1031,0))</f>
        <v>0</v>
      </c>
      <c r="H3" s="109" t="str">
        <f ca="1">INDEX(词条统合定义列表!$F$2:$F$1031,MATCH(属性二级汇总[[#This Row],[词条]],词条统合定义列表!$B$2:$B$1031,0))</f>
        <v/>
      </c>
      <c r="J3" s="25" t="b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1</v>
      </c>
      <c r="K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" s="25" t="str">
        <f ca="1">IFERROR(IF(属性二级汇总[[#This Row],[计算模式]]&lt;&gt;0,ROW(),""),"")</f>
        <v/>
      </c>
      <c r="M3" s="25" t="str">
        <f ca="1">IF((IFERROR(SEARCH("时，收割",属性二级汇总[[#This Row],[词条]]),-1)&gt;0),ROW(),"")</f>
        <v/>
      </c>
      <c r="Q3" s="25" t="s">
        <v>3629</v>
      </c>
      <c r="R3" s="25">
        <f t="shared" ref="R3:R18" ca="1" si="1">SUMPRODUCT(--(LEN(INDIRECT(Q3&amp;"[ID]"))&gt;0))</f>
        <v>0</v>
      </c>
      <c r="S3" s="25">
        <f ca="1">SUM($R$2:$R2)</f>
        <v>0</v>
      </c>
      <c r="V3" s="3"/>
      <c r="X3" s="3"/>
    </row>
    <row r="4" spans="1:24">
      <c r="A4" s="3">
        <f ca="1">IFERROR(INDEX(CHOOSE(
    MATCH(ROW(A3)-1,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ROW(A3)-INDEX($S$2:$S$18, MATCH(ROW(A3)-1, $S$2:$S$18,1))
),"")</f>
        <v>3857</v>
      </c>
      <c r="B4" s="3" t="str">
        <f ca="1">IF(A4&lt;&gt;"",INDEX(CHOOSE(
    MATCH(ROW(A3)-1,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ROW(A3)-INDEX($S$2:$S$18, MATCH(ROW(A3)-1, $S$2:$S$18,1))
),"")</f>
        <v>武器基础攻击速度</v>
      </c>
      <c r="C4" s="3">
        <f ca="1">VALUE(IF(A4&lt;&gt;"",INDEX(CHOOSE(
    MATCH(ROW(A3)-1,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ROW(A3)-INDEX($S$2:$S$18, MATCH(ROW(A3)-1, $S$2:$S$18,1))
),""))</f>
        <v>1.5</v>
      </c>
      <c r="D4" s="3" t="str">
        <f t="shared" ca="1" si="0"/>
        <v>主手</v>
      </c>
      <c r="E4" s="3" t="str">
        <f ca="1">INDEX(词条统合定义列表!$C$2:$C$1031,MATCH(属性二级汇总[[#This Row],[词条]],词条统合定义列表!$B$2:$B$1031,0))</f>
        <v>武器基础攻击速度</v>
      </c>
      <c r="F4">
        <f ca="1">INDEX(词条统合定义列表!$D$2:$D$1031,MATCH(属性二级汇总[[#This Row],[词条]],词条统合定义列表!$B$2:$B$1031,0))</f>
        <v>0</v>
      </c>
      <c r="G4" s="3">
        <f ca="1">INDEX(词条统合定义列表!$E$2:$E$1031,MATCH(属性二级汇总[[#This Row],[词条]],词条统合定义列表!$B$2:$B$1031,0))</f>
        <v>0</v>
      </c>
      <c r="H4" s="109" t="str">
        <f ca="1">INDEX(词条统合定义列表!$F$2:$F$1031,MATCH(属性二级汇总[[#This Row],[词条]],词条统合定义列表!$B$2:$B$1031,0))</f>
        <v/>
      </c>
      <c r="J4" s="25" t="b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1</v>
      </c>
      <c r="K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" s="25" t="str">
        <f ca="1">IFERROR(IF(属性二级汇总[[#This Row],[计算模式]]&lt;&gt;0,ROW(),""),"")</f>
        <v/>
      </c>
      <c r="M4" s="25" t="str">
        <f ca="1">IF((IFERROR(SEARCH("时，收割",属性二级汇总[[#This Row],[词条]]),-1)&gt;0),ROW(),"")</f>
        <v/>
      </c>
      <c r="Q4" s="25" t="s">
        <v>3630</v>
      </c>
      <c r="R4" s="25">
        <f t="shared" ca="1" si="1"/>
        <v>0</v>
      </c>
      <c r="S4" s="25">
        <f ca="1">SUM($R$2:$R3)</f>
        <v>0</v>
      </c>
      <c r="V4" s="3"/>
      <c r="X4" s="3"/>
    </row>
    <row r="5" spans="1:24">
      <c r="A5" s="3">
        <f ca="1">IFERROR(INDEX(CHOOSE(
    MATCH(ROW(A4)-1,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ROW(A4)-INDEX($S$2:$S$18, MATCH(ROW(A4)-1, $S$2:$S$18,1))
),"")</f>
        <v>1</v>
      </c>
      <c r="B5" s="3">
        <f ca="1">IF(A5&lt;&gt;"",INDEX(CHOOSE(
    MATCH(ROW(A4)-1,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ROW(A4)-INDEX($S$2:$S$18, MATCH(ROW(A4)-1, $S$2:$S$18,1))
),"")</f>
        <v>0</v>
      </c>
      <c r="C5" s="3">
        <f ca="1">VALUE(IF(A5&lt;&gt;"",INDEX(CHOOSE(
    MATCH(ROW(A4)-1,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ROW(A4)-INDEX($S$2:$S$18, MATCH(ROW(A4)-1, $S$2:$S$18,1))
),""))</f>
        <v>0</v>
      </c>
      <c r="D5" s="3" t="str">
        <f t="shared" ca="1" si="0"/>
        <v>词条手动添加</v>
      </c>
      <c r="E5" s="3" t="e">
        <f ca="1">INDEX(词条统合定义列表!$C$2:$C$1031,MATCH(属性二级汇总[[#This Row],[词条]],词条统合定义列表!$B$2:$B$1031,0))</f>
        <v>#N/A</v>
      </c>
      <c r="F5" t="e">
        <f ca="1">INDEX(词条统合定义列表!$D$2:$D$1031,MATCH(属性二级汇总[[#This Row],[词条]],词条统合定义列表!$B$2:$B$1031,0))</f>
        <v>#N/A</v>
      </c>
      <c r="G5" s="3" t="e">
        <f ca="1">INDEX(词条统合定义列表!$E$2:$E$1031,MATCH(属性二级汇总[[#This Row],[词条]],词条统合定义列表!$B$2:$B$1031,0))</f>
        <v>#N/A</v>
      </c>
      <c r="H5" s="109" t="e">
        <f ca="1">INDEX(词条统合定义列表!$F$2:$F$1031,MATCH(属性二级汇总[[#This Row],[词条]],词条统合定义列表!$B$2:$B$1031,0))</f>
        <v>#N/A</v>
      </c>
      <c r="J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" s="25" t="str">
        <f ca="1">IFERROR(IF(属性二级汇总[[#This Row],[计算模式]]&lt;&gt;0,ROW(),""),"")</f>
        <v/>
      </c>
      <c r="M5" s="25" t="str">
        <f ca="1">IF((IFERROR(SEARCH("时，收割",属性二级汇总[[#This Row],[词条]]),-1)&gt;0),ROW(),"")</f>
        <v/>
      </c>
      <c r="Q5" s="25" t="s">
        <v>3631</v>
      </c>
      <c r="R5" s="25">
        <f t="shared" ca="1" si="1"/>
        <v>0</v>
      </c>
      <c r="S5" s="25">
        <f ca="1">SUM($R$2:$R4)</f>
        <v>0</v>
      </c>
      <c r="V5" s="3"/>
      <c r="X5" s="3"/>
    </row>
    <row r="6" spans="1:24">
      <c r="A6" s="3">
        <f ca="1">IFERROR(INDEX(CHOOSE(
    MATCH(ROW(A5)-1,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ROW(A5)-INDEX($S$2:$S$18, MATCH(ROW(A5)-1, $S$2:$S$18,1))
),"")</f>
        <v>2</v>
      </c>
      <c r="B6" s="3">
        <f ca="1">IF(A6&lt;&gt;"",INDEX(CHOOSE(
    MATCH(ROW(A5)-1,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ROW(A5)-INDEX($S$2:$S$18, MATCH(ROW(A5)-1, $S$2:$S$18,1))
),"")</f>
        <v>0</v>
      </c>
      <c r="C6" s="3">
        <f ca="1">VALUE(IF(A6&lt;&gt;"",INDEX(CHOOSE(
    MATCH(ROW(A5)-1,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ROW(A5)-INDEX($S$2:$S$18, MATCH(ROW(A5)-1, $S$2:$S$18,1))
),""))</f>
        <v>0</v>
      </c>
      <c r="D6" s="3" t="str">
        <f t="shared" ca="1" si="0"/>
        <v>词条手动添加</v>
      </c>
      <c r="E6" s="3" t="e">
        <f ca="1">INDEX(词条统合定义列表!$C$2:$C$1031,MATCH(属性二级汇总[[#This Row],[词条]],词条统合定义列表!$B$2:$B$1031,0))</f>
        <v>#N/A</v>
      </c>
      <c r="F6" t="e">
        <f ca="1">INDEX(词条统合定义列表!$D$2:$D$1031,MATCH(属性二级汇总[[#This Row],[词条]],词条统合定义列表!$B$2:$B$1031,0))</f>
        <v>#N/A</v>
      </c>
      <c r="G6" s="3" t="e">
        <f ca="1">INDEX(词条统合定义列表!$E$2:$E$1031,MATCH(属性二级汇总[[#This Row],[词条]],词条统合定义列表!$B$2:$B$1031,0))</f>
        <v>#N/A</v>
      </c>
      <c r="H6" s="109" t="e">
        <f ca="1">INDEX(词条统合定义列表!$F$2:$F$1031,MATCH(属性二级汇总[[#This Row],[词条]],词条统合定义列表!$B$2:$B$1031,0))</f>
        <v>#N/A</v>
      </c>
      <c r="J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" s="25" t="str">
        <f ca="1">IFERROR(IF(属性二级汇总[[#This Row],[计算模式]]&lt;&gt;0,ROW(),""),"")</f>
        <v/>
      </c>
      <c r="M6" s="25" t="str">
        <f ca="1">IF((IFERROR(SEARCH("时，收割",属性二级汇总[[#This Row],[词条]]),-1)&gt;0),ROW(),"")</f>
        <v/>
      </c>
      <c r="Q6" s="25" t="s">
        <v>266</v>
      </c>
      <c r="R6" s="25">
        <f t="shared" ca="1" si="1"/>
        <v>0</v>
      </c>
      <c r="S6" s="25">
        <f ca="1">SUM($R$2:$R5)</f>
        <v>0</v>
      </c>
      <c r="V6" s="3"/>
      <c r="X6" s="3"/>
    </row>
    <row r="7" spans="1:24">
      <c r="A7" s="3">
        <f ca="1">IFERROR(INDEX(CHOOSE(
    MATCH(ROW(A6)-1,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ROW(A6)-INDEX($S$2:$S$18, MATCH(ROW(A6)-1, $S$2:$S$18,1))
),"")</f>
        <v>3</v>
      </c>
      <c r="B7" s="3">
        <f ca="1">IF(A7&lt;&gt;"",INDEX(CHOOSE(
    MATCH(ROW(A6)-1,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ROW(A6)-INDEX($S$2:$S$18, MATCH(ROW(A6)-1, $S$2:$S$18,1))
),"")</f>
        <v>0</v>
      </c>
      <c r="C7" s="3">
        <f ca="1">VALUE(IF(A7&lt;&gt;"",INDEX(CHOOSE(
    MATCH(ROW(A6)-1,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ROW(A6)-INDEX($S$2:$S$18, MATCH(ROW(A6)-1, $S$2:$S$18,1))
),""))</f>
        <v>0</v>
      </c>
      <c r="D7" s="3" t="str">
        <f t="shared" ca="1" si="0"/>
        <v>词条手动添加</v>
      </c>
      <c r="E7" s="3" t="e">
        <f ca="1">INDEX(词条统合定义列表!$C$2:$C$1031,MATCH(属性二级汇总[[#This Row],[词条]],词条统合定义列表!$B$2:$B$1031,0))</f>
        <v>#N/A</v>
      </c>
      <c r="F7" t="e">
        <f ca="1">INDEX(词条统合定义列表!$D$2:$D$1031,MATCH(属性二级汇总[[#This Row],[词条]],词条统合定义列表!$B$2:$B$1031,0))</f>
        <v>#N/A</v>
      </c>
      <c r="G7" s="3" t="e">
        <f ca="1">INDEX(词条统合定义列表!$E$2:$E$1031,MATCH(属性二级汇总[[#This Row],[词条]],词条统合定义列表!$B$2:$B$1031,0))</f>
        <v>#N/A</v>
      </c>
      <c r="H7" s="109" t="e">
        <f ca="1">INDEX(词条统合定义列表!$F$2:$F$1031,MATCH(属性二级汇总[[#This Row],[词条]],词条统合定义列表!$B$2:$B$1031,0))</f>
        <v>#N/A</v>
      </c>
      <c r="J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" s="25" t="str">
        <f ca="1">IFERROR(IF(属性二级汇总[[#This Row],[计算模式]]&lt;&gt;0,ROW(),""),"")</f>
        <v/>
      </c>
      <c r="M7" s="25" t="str">
        <f ca="1">IF((IFERROR(SEARCH("时，收割",属性二级汇总[[#This Row],[词条]]),-1)&gt;0),ROW(),"")</f>
        <v/>
      </c>
      <c r="Q7" s="25" t="s">
        <v>268</v>
      </c>
      <c r="R7" s="25">
        <f t="shared" ca="1" si="1"/>
        <v>0</v>
      </c>
      <c r="S7" s="25">
        <f ca="1">SUM($R$2:$R6)</f>
        <v>0</v>
      </c>
      <c r="V7" s="3"/>
      <c r="X7" s="3"/>
    </row>
    <row r="8" spans="1:24">
      <c r="A8" s="3">
        <f ca="1">IFERROR(INDEX(CHOOSE(
    MATCH(ROW(A7)-1,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ROW(A7)-INDEX($S$2:$S$18, MATCH(ROW(A7)-1, $S$2:$S$18,1))
),"")</f>
        <v>4</v>
      </c>
      <c r="B8" s="3">
        <f ca="1">IF(A8&lt;&gt;"",INDEX(CHOOSE(
    MATCH(ROW(A7)-1,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ROW(A7)-INDEX($S$2:$S$18, MATCH(ROW(A7)-1, $S$2:$S$18,1))
),"")</f>
        <v>0</v>
      </c>
      <c r="C8" s="3">
        <f ca="1">VALUE(IF(A8&lt;&gt;"",INDEX(CHOOSE(
    MATCH(ROW(A7)-1,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ROW(A7)-INDEX($S$2:$S$18, MATCH(ROW(A7)-1, $S$2:$S$18,1))
),""))</f>
        <v>0</v>
      </c>
      <c r="D8" s="3" t="str">
        <f t="shared" ca="1" si="0"/>
        <v>词条手动添加</v>
      </c>
      <c r="E8" s="3" t="e">
        <f ca="1">INDEX(词条统合定义列表!$C$2:$C$1031,MATCH(属性二级汇总[[#This Row],[词条]],词条统合定义列表!$B$2:$B$1031,0))</f>
        <v>#N/A</v>
      </c>
      <c r="F8" t="e">
        <f ca="1">INDEX(词条统合定义列表!$D$2:$D$1031,MATCH(属性二级汇总[[#This Row],[词条]],词条统合定义列表!$B$2:$B$1031,0))</f>
        <v>#N/A</v>
      </c>
      <c r="G8" s="3" t="e">
        <f ca="1">INDEX(词条统合定义列表!$E$2:$E$1031,MATCH(属性二级汇总[[#This Row],[词条]],词条统合定义列表!$B$2:$B$1031,0))</f>
        <v>#N/A</v>
      </c>
      <c r="H8" s="109" t="e">
        <f ca="1">INDEX(词条统合定义列表!$F$2:$F$1031,MATCH(属性二级汇总[[#This Row],[词条]],词条统合定义列表!$B$2:$B$1031,0))</f>
        <v>#N/A</v>
      </c>
      <c r="J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" s="25" t="str">
        <f ca="1">IFERROR(IF(属性二级汇总[[#This Row],[计算模式]]&lt;&gt;0,ROW(),""),"")</f>
        <v/>
      </c>
      <c r="M8" s="25" t="str">
        <f ca="1">IF((IFERROR(SEARCH("时，收割",属性二级汇总[[#This Row],[词条]]),-1)&gt;0),ROW(),"")</f>
        <v/>
      </c>
      <c r="Q8" s="25" t="s">
        <v>270</v>
      </c>
      <c r="R8" s="25">
        <f t="shared" ca="1" si="1"/>
        <v>0</v>
      </c>
      <c r="S8" s="25">
        <f ca="1">SUM($R$2:$R7)</f>
        <v>0</v>
      </c>
      <c r="V8" s="3"/>
      <c r="X8" s="3"/>
    </row>
    <row r="9" spans="1:24">
      <c r="A9" s="3">
        <f ca="1">IFERROR(INDEX(CHOOSE(
    MATCH(ROW(A8)-1,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ROW(A8)-INDEX($S$2:$S$18, MATCH(ROW(A8)-1, $S$2:$S$18,1))
),"")</f>
        <v>5</v>
      </c>
      <c r="B9" s="3">
        <f ca="1">IF(A9&lt;&gt;"",INDEX(CHOOSE(
    MATCH(ROW(A8)-1,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ROW(A8)-INDEX($S$2:$S$18, MATCH(ROW(A8)-1, $S$2:$S$18,1))
),"")</f>
        <v>0</v>
      </c>
      <c r="C9" s="3">
        <f ca="1">VALUE(IF(A9&lt;&gt;"",INDEX(CHOOSE(
    MATCH(ROW(A8)-1,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ROW(A8)-INDEX($S$2:$S$18, MATCH(ROW(A8)-1, $S$2:$S$18,1))
),""))</f>
        <v>0</v>
      </c>
      <c r="D9" s="3" t="str">
        <f t="shared" ca="1" si="0"/>
        <v>词条手动添加</v>
      </c>
      <c r="E9" s="3" t="e">
        <f ca="1">INDEX(词条统合定义列表!$C$2:$C$1031,MATCH(属性二级汇总[[#This Row],[词条]],词条统合定义列表!$B$2:$B$1031,0))</f>
        <v>#N/A</v>
      </c>
      <c r="F9" t="e">
        <f ca="1">INDEX(词条统合定义列表!$D$2:$D$1031,MATCH(属性二级汇总[[#This Row],[词条]],词条统合定义列表!$B$2:$B$1031,0))</f>
        <v>#N/A</v>
      </c>
      <c r="G9" s="3" t="e">
        <f ca="1">INDEX(词条统合定义列表!$E$2:$E$1031,MATCH(属性二级汇总[[#This Row],[词条]],词条统合定义列表!$B$2:$B$1031,0))</f>
        <v>#N/A</v>
      </c>
      <c r="H9" s="109" t="e">
        <f ca="1">INDEX(词条统合定义列表!$F$2:$F$1031,MATCH(属性二级汇总[[#This Row],[词条]],词条统合定义列表!$B$2:$B$1031,0))</f>
        <v>#N/A</v>
      </c>
      <c r="J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" s="25" t="str">
        <f ca="1">IFERROR(IF(属性二级汇总[[#This Row],[计算模式]]&lt;&gt;0,ROW(),""),"")</f>
        <v/>
      </c>
      <c r="M9" s="25" t="str">
        <f ca="1">IF((IFERROR(SEARCH("时，收割",属性二级汇总[[#This Row],[词条]]),-1)&gt;0),ROW(),"")</f>
        <v/>
      </c>
      <c r="Q9" s="25" t="s">
        <v>271</v>
      </c>
      <c r="R9" s="25">
        <f t="shared" ca="1" si="1"/>
        <v>0</v>
      </c>
      <c r="S9" s="25">
        <f ca="1">SUM($R$2:$R8)</f>
        <v>0</v>
      </c>
      <c r="V9" s="3"/>
      <c r="X9" s="3"/>
    </row>
    <row r="10" spans="1:24">
      <c r="A10" s="3">
        <f ca="1">IFERROR(INDEX(CHOOSE(
    MATCH(ROW(A9)-1,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ROW(A9)-INDEX($S$2:$S$18, MATCH(ROW(A9)-1, $S$2:$S$18,1))
),"")</f>
        <v>6</v>
      </c>
      <c r="B10" s="3">
        <f ca="1">IF(A10&lt;&gt;"",INDEX(CHOOSE(
    MATCH(ROW(A9)-1,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ROW(A9)-INDEX($S$2:$S$18, MATCH(ROW(A9)-1, $S$2:$S$18,1))
),"")</f>
        <v>0</v>
      </c>
      <c r="C10" s="3">
        <f ca="1">VALUE(IF(A10&lt;&gt;"",INDEX(CHOOSE(
    MATCH(ROW(A9)-1,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ROW(A9)-INDEX($S$2:$S$18, MATCH(ROW(A9)-1, $S$2:$S$18,1))
),""))</f>
        <v>0</v>
      </c>
      <c r="D10" s="3" t="str">
        <f t="shared" ca="1" si="0"/>
        <v>词条手动添加</v>
      </c>
      <c r="E10" s="3" t="e">
        <f ca="1">INDEX(词条统合定义列表!$C$2:$C$1031,MATCH(属性二级汇总[[#This Row],[词条]],词条统合定义列表!$B$2:$B$1031,0))</f>
        <v>#N/A</v>
      </c>
      <c r="F10" t="e">
        <f ca="1">INDEX(词条统合定义列表!$D$2:$D$1031,MATCH(属性二级汇总[[#This Row],[词条]],词条统合定义列表!$B$2:$B$1031,0))</f>
        <v>#N/A</v>
      </c>
      <c r="G10" s="3" t="e">
        <f ca="1">INDEX(词条统合定义列表!$E$2:$E$1031,MATCH(属性二级汇总[[#This Row],[词条]],词条统合定义列表!$B$2:$B$1031,0))</f>
        <v>#N/A</v>
      </c>
      <c r="H10" s="109" t="e">
        <f ca="1">INDEX(词条统合定义列表!$F$2:$F$1031,MATCH(属性二级汇总[[#This Row],[词条]],词条统合定义列表!$B$2:$B$1031,0))</f>
        <v>#N/A</v>
      </c>
      <c r="J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" s="25" t="str">
        <f ca="1">IFERROR(IF(属性二级汇总[[#This Row],[计算模式]]&lt;&gt;0,ROW(),""),"")</f>
        <v/>
      </c>
      <c r="M10" s="25" t="str">
        <f ca="1">IF((IFERROR(SEARCH("时，收割",属性二级汇总[[#This Row],[词条]]),-1)&gt;0),ROW(),"")</f>
        <v/>
      </c>
      <c r="Q10" s="25" t="s">
        <v>274</v>
      </c>
      <c r="R10" s="25">
        <f t="shared" ca="1" si="1"/>
        <v>0</v>
      </c>
      <c r="S10" s="25">
        <f ca="1">SUM($R$2:$R9)</f>
        <v>0</v>
      </c>
      <c r="V10" s="3"/>
      <c r="X10" s="3"/>
    </row>
    <row r="11" spans="1:24">
      <c r="A11" s="3">
        <f ca="1">IFERROR(INDEX(CHOOSE(
    MATCH(ROW(A10)-1,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ROW(A10)-INDEX($S$2:$S$18, MATCH(ROW(A10)-1, $S$2:$S$18,1))
),"")</f>
        <v>7</v>
      </c>
      <c r="B11" s="3">
        <f ca="1">IF(A11&lt;&gt;"",INDEX(CHOOSE(
    MATCH(ROW(A10)-1,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ROW(A10)-INDEX($S$2:$S$18, MATCH(ROW(A10)-1, $S$2:$S$18,1))
),"")</f>
        <v>0</v>
      </c>
      <c r="C11" s="3">
        <f ca="1">VALUE(IF(A11&lt;&gt;"",INDEX(CHOOSE(
    MATCH(ROW(A10)-1,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ROW(A10)-INDEX($S$2:$S$18, MATCH(ROW(A10)-1, $S$2:$S$18,1))
),""))</f>
        <v>0</v>
      </c>
      <c r="D11" s="3" t="str">
        <f t="shared" ca="1" si="0"/>
        <v>词条手动添加</v>
      </c>
      <c r="E11" s="3" t="e">
        <f ca="1">INDEX(词条统合定义列表!$C$2:$C$1031,MATCH(属性二级汇总[[#This Row],[词条]],词条统合定义列表!$B$2:$B$1031,0))</f>
        <v>#N/A</v>
      </c>
      <c r="F11" t="e">
        <f ca="1">INDEX(词条统合定义列表!$D$2:$D$1031,MATCH(属性二级汇总[[#This Row],[词条]],词条统合定义列表!$B$2:$B$1031,0))</f>
        <v>#N/A</v>
      </c>
      <c r="G11" s="3" t="e">
        <f ca="1">INDEX(词条统合定义列表!$E$2:$E$1031,MATCH(属性二级汇总[[#This Row],[词条]],词条统合定义列表!$B$2:$B$1031,0))</f>
        <v>#N/A</v>
      </c>
      <c r="H11" s="109" t="e">
        <f ca="1">INDEX(词条统合定义列表!$F$2:$F$1031,MATCH(属性二级汇总[[#This Row],[词条]],词条统合定义列表!$B$2:$B$1031,0))</f>
        <v>#N/A</v>
      </c>
      <c r="J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" s="25" t="str">
        <f ca="1">IFERROR(IF(属性二级汇总[[#This Row],[计算模式]]&lt;&gt;0,ROW(),""),"")</f>
        <v/>
      </c>
      <c r="M11" s="25" t="str">
        <f ca="1">IF((IFERROR(SEARCH("时，收割",属性二级汇总[[#This Row],[词条]]),-1)&gt;0),ROW(),"")</f>
        <v/>
      </c>
      <c r="Q11" s="25" t="s">
        <v>3617</v>
      </c>
      <c r="R11" s="25">
        <f t="shared" ca="1" si="1"/>
        <v>0</v>
      </c>
      <c r="S11" s="25">
        <f ca="1">SUM($R$2:$R10)</f>
        <v>0</v>
      </c>
      <c r="V11" s="3"/>
      <c r="X11" s="3"/>
    </row>
    <row r="12" spans="1:24">
      <c r="A12" s="3">
        <f ca="1">IFERROR(INDEX(CHOOSE(
    MATCH(ROW(A11)-1,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ROW(A11)-INDEX($S$2:$S$18, MATCH(ROW(A11)-1, $S$2:$S$18,1))
),"")</f>
        <v>8</v>
      </c>
      <c r="B12" s="3">
        <f ca="1">IF(A12&lt;&gt;"",INDEX(CHOOSE(
    MATCH(ROW(A11)-1,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ROW(A11)-INDEX($S$2:$S$18, MATCH(ROW(A11)-1, $S$2:$S$18,1))
),"")</f>
        <v>0</v>
      </c>
      <c r="C12" s="3">
        <f ca="1">VALUE(IF(A12&lt;&gt;"",INDEX(CHOOSE(
    MATCH(ROW(A11)-1,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ROW(A11)-INDEX($S$2:$S$18, MATCH(ROW(A11)-1, $S$2:$S$18,1))
),""))</f>
        <v>0</v>
      </c>
      <c r="D12" s="3" t="str">
        <f t="shared" ca="1" si="0"/>
        <v>词条手动添加</v>
      </c>
      <c r="E12" s="3" t="e">
        <f ca="1">INDEX(词条统合定义列表!$C$2:$C$1031,MATCH(属性二级汇总[[#This Row],[词条]],词条统合定义列表!$B$2:$B$1031,0))</f>
        <v>#N/A</v>
      </c>
      <c r="F12" t="e">
        <f ca="1">INDEX(词条统合定义列表!$D$2:$D$1031,MATCH(属性二级汇总[[#This Row],[词条]],词条统合定义列表!$B$2:$B$1031,0))</f>
        <v>#N/A</v>
      </c>
      <c r="G12" s="3" t="e">
        <f ca="1">INDEX(词条统合定义列表!$E$2:$E$1031,MATCH(属性二级汇总[[#This Row],[词条]],词条统合定义列表!$B$2:$B$1031,0))</f>
        <v>#N/A</v>
      </c>
      <c r="H12" s="109" t="e">
        <f ca="1">INDEX(词条统合定义列表!$F$2:$F$1031,MATCH(属性二级汇总[[#This Row],[词条]],词条统合定义列表!$B$2:$B$1031,0))</f>
        <v>#N/A</v>
      </c>
      <c r="J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" s="25" t="str">
        <f ca="1">IFERROR(IF(属性二级汇总[[#This Row],[计算模式]]&lt;&gt;0,ROW(),""),"")</f>
        <v/>
      </c>
      <c r="M12" s="25" t="str">
        <f ca="1">IF((IFERROR(SEARCH("时，收割",属性二级汇总[[#This Row],[词条]]),-1)&gt;0),ROW(),"")</f>
        <v/>
      </c>
      <c r="Q12" s="25" t="s">
        <v>277</v>
      </c>
      <c r="R12" s="25">
        <f t="shared" ca="1" si="1"/>
        <v>0</v>
      </c>
      <c r="S12" s="25">
        <f ca="1">SUM($R$2:$R11)</f>
        <v>0</v>
      </c>
      <c r="V12" s="3"/>
      <c r="X12" s="3"/>
    </row>
    <row r="13" spans="1:24">
      <c r="A13" s="3">
        <f ca="1">IFERROR(INDEX(CHOOSE(
    MATCH(ROW(A12)-1,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ROW(A12)-INDEX($S$2:$S$18, MATCH(ROW(A12)-1, $S$2:$S$18,1))
),"")</f>
        <v>9</v>
      </c>
      <c r="B13" s="3">
        <f ca="1">IF(A13&lt;&gt;"",INDEX(CHOOSE(
    MATCH(ROW(A12)-1,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ROW(A12)-INDEX($S$2:$S$18, MATCH(ROW(A12)-1, $S$2:$S$18,1))
),"")</f>
        <v>0</v>
      </c>
      <c r="C13" s="3">
        <f ca="1">VALUE(IF(A13&lt;&gt;"",INDEX(CHOOSE(
    MATCH(ROW(A12)-1,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ROW(A12)-INDEX($S$2:$S$18, MATCH(ROW(A12)-1, $S$2:$S$18,1))
),""))</f>
        <v>0</v>
      </c>
      <c r="D13" s="3" t="str">
        <f t="shared" ca="1" si="0"/>
        <v>词条手动添加</v>
      </c>
      <c r="E13" s="3" t="e">
        <f ca="1">INDEX(词条统合定义列表!$C$2:$C$1031,MATCH(属性二级汇总[[#This Row],[词条]],词条统合定义列表!$B$2:$B$1031,0))</f>
        <v>#N/A</v>
      </c>
      <c r="F13" t="e">
        <f ca="1">INDEX(词条统合定义列表!$D$2:$D$1031,MATCH(属性二级汇总[[#This Row],[词条]],词条统合定义列表!$B$2:$B$1031,0))</f>
        <v>#N/A</v>
      </c>
      <c r="G13" s="3" t="e">
        <f ca="1">INDEX(词条统合定义列表!$E$2:$E$1031,MATCH(属性二级汇总[[#This Row],[词条]],词条统合定义列表!$B$2:$B$1031,0))</f>
        <v>#N/A</v>
      </c>
      <c r="H13" s="109" t="e">
        <f ca="1">INDEX(词条统合定义列表!$F$2:$F$1031,MATCH(属性二级汇总[[#This Row],[词条]],词条统合定义列表!$B$2:$B$1031,0))</f>
        <v>#N/A</v>
      </c>
      <c r="J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" s="25" t="str">
        <f ca="1">IFERROR(IF(属性二级汇总[[#This Row],[计算模式]]&lt;&gt;0,ROW(),""),"")</f>
        <v/>
      </c>
      <c r="M13" s="25" t="str">
        <f ca="1">IF((IFERROR(SEARCH("时，收割",属性二级汇总[[#This Row],[词条]]),-1)&gt;0),ROW(),"")</f>
        <v/>
      </c>
      <c r="Q13" s="25" t="s">
        <v>278</v>
      </c>
      <c r="R13" s="25">
        <f t="shared" ca="1" si="1"/>
        <v>0</v>
      </c>
      <c r="S13" s="25">
        <f ca="1">SUM($R$2:$R12)</f>
        <v>0</v>
      </c>
      <c r="V13" s="3"/>
      <c r="X13" s="3"/>
    </row>
    <row r="14" spans="1:24">
      <c r="A14" s="3">
        <f ca="1">IFERROR(INDEX(CHOOSE(
    MATCH(ROW(A13)-1,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ROW(A13)-INDEX($S$2:$S$18, MATCH(ROW(A13)-1, $S$2:$S$18,1))
),"")</f>
        <v>10</v>
      </c>
      <c r="B14" s="3">
        <f ca="1">IF(A14&lt;&gt;"",INDEX(CHOOSE(
    MATCH(ROW(A13)-1,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ROW(A13)-INDEX($S$2:$S$18, MATCH(ROW(A13)-1, $S$2:$S$18,1))
),"")</f>
        <v>0</v>
      </c>
      <c r="C14" s="3">
        <f ca="1">VALUE(IF(A14&lt;&gt;"",INDEX(CHOOSE(
    MATCH(ROW(A13)-1,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ROW(A13)-INDEX($S$2:$S$18, MATCH(ROW(A13)-1, $S$2:$S$18,1))
),""))</f>
        <v>0</v>
      </c>
      <c r="D14" s="3" t="str">
        <f t="shared" ca="1" si="0"/>
        <v>词条手动添加</v>
      </c>
      <c r="E14" s="3" t="e">
        <f ca="1">INDEX(词条统合定义列表!$C$2:$C$1031,MATCH(属性二级汇总[[#This Row],[词条]],词条统合定义列表!$B$2:$B$1031,0))</f>
        <v>#N/A</v>
      </c>
      <c r="F14" t="e">
        <f ca="1">INDEX(词条统合定义列表!$D$2:$D$1031,MATCH(属性二级汇总[[#This Row],[词条]],词条统合定义列表!$B$2:$B$1031,0))</f>
        <v>#N/A</v>
      </c>
      <c r="G14" s="3" t="e">
        <f ca="1">INDEX(词条统合定义列表!$E$2:$E$1031,MATCH(属性二级汇总[[#This Row],[词条]],词条统合定义列表!$B$2:$B$1031,0))</f>
        <v>#N/A</v>
      </c>
      <c r="H14" s="109" t="e">
        <f ca="1">INDEX(词条统合定义列表!$F$2:$F$1031,MATCH(属性二级汇总[[#This Row],[词条]],词条统合定义列表!$B$2:$B$1031,0))</f>
        <v>#N/A</v>
      </c>
      <c r="J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" s="25" t="str">
        <f ca="1">IFERROR(IF(属性二级汇总[[#This Row],[计算模式]]&lt;&gt;0,ROW(),""),"")</f>
        <v/>
      </c>
      <c r="M14" s="25" t="str">
        <f ca="1">IF((IFERROR(SEARCH("时，收割",属性二级汇总[[#This Row],[词条]]),-1)&gt;0),ROW(),"")</f>
        <v/>
      </c>
      <c r="Q14" s="25" t="s">
        <v>3618</v>
      </c>
      <c r="R14" s="25">
        <f t="shared" ca="1" si="1"/>
        <v>3</v>
      </c>
      <c r="S14" s="25">
        <f ca="1">SUM($R$2:$R13)</f>
        <v>0</v>
      </c>
      <c r="V14" s="3"/>
      <c r="X14" s="3"/>
    </row>
    <row r="15" spans="1:24">
      <c r="A15" s="3">
        <f ca="1">IFERROR(INDEX(CHOOSE(
    MATCH(ROW(A14)-1,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ROW(A14)-INDEX($S$2:$S$18, MATCH(ROW(A14)-1, $S$2:$S$18,1))
),"")</f>
        <v>11</v>
      </c>
      <c r="B15" s="3">
        <f ca="1">IF(A15&lt;&gt;"",INDEX(CHOOSE(
    MATCH(ROW(A14)-1,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ROW(A14)-INDEX($S$2:$S$18, MATCH(ROW(A14)-1, $S$2:$S$18,1))
),"")</f>
        <v>0</v>
      </c>
      <c r="C15" s="3">
        <f ca="1">VALUE(IF(A15&lt;&gt;"",INDEX(CHOOSE(
    MATCH(ROW(A14)-1,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ROW(A14)-INDEX($S$2:$S$18, MATCH(ROW(A14)-1, $S$2:$S$18,1))
),""))</f>
        <v>0</v>
      </c>
      <c r="D15" s="3" t="str">
        <f t="shared" ca="1" si="0"/>
        <v>词条手动添加</v>
      </c>
      <c r="E15" s="3" t="e">
        <f ca="1">INDEX(词条统合定义列表!$C$2:$C$1031,MATCH(属性二级汇总[[#This Row],[词条]],词条统合定义列表!$B$2:$B$1031,0))</f>
        <v>#N/A</v>
      </c>
      <c r="F15" t="e">
        <f ca="1">INDEX(词条统合定义列表!$D$2:$D$1031,MATCH(属性二级汇总[[#This Row],[词条]],词条统合定义列表!$B$2:$B$1031,0))</f>
        <v>#N/A</v>
      </c>
      <c r="G15" s="3" t="e">
        <f ca="1">INDEX(词条统合定义列表!$E$2:$E$1031,MATCH(属性二级汇总[[#This Row],[词条]],词条统合定义列表!$B$2:$B$1031,0))</f>
        <v>#N/A</v>
      </c>
      <c r="H15" s="109" t="e">
        <f ca="1">INDEX(词条统合定义列表!$F$2:$F$1031,MATCH(属性二级汇总[[#This Row],[词条]],词条统合定义列表!$B$2:$B$1031,0))</f>
        <v>#N/A</v>
      </c>
      <c r="J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" s="25" t="str">
        <f ca="1">IFERROR(IF(属性二级汇总[[#This Row],[计算模式]]&lt;&gt;0,ROW(),""),"")</f>
        <v/>
      </c>
      <c r="M15" s="25" t="str">
        <f ca="1">IF((IFERROR(SEARCH("时，收割",属性二级汇总[[#This Row],[词条]]),-1)&gt;0),ROW(),"")</f>
        <v/>
      </c>
      <c r="Q15" s="25" t="s">
        <v>3622</v>
      </c>
      <c r="R15" s="25">
        <f t="shared" ca="1" si="1"/>
        <v>0</v>
      </c>
      <c r="S15" s="25">
        <f ca="1">SUM($R$2:$R14)</f>
        <v>3</v>
      </c>
      <c r="V15" s="3"/>
      <c r="X15" s="3"/>
    </row>
    <row r="16" spans="1:24">
      <c r="A16" s="3">
        <f ca="1">IFERROR(INDEX(CHOOSE(
    MATCH(ROW(A15)-1,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ROW(A15)-INDEX($S$2:$S$18, MATCH(ROW(A15)-1, $S$2:$S$18,1))
),"")</f>
        <v>12</v>
      </c>
      <c r="B16" s="3">
        <f ca="1">IF(A16&lt;&gt;"",INDEX(CHOOSE(
    MATCH(ROW(A15)-1,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ROW(A15)-INDEX($S$2:$S$18, MATCH(ROW(A15)-1, $S$2:$S$18,1))
),"")</f>
        <v>0</v>
      </c>
      <c r="C16" s="3">
        <f ca="1">VALUE(IF(A16&lt;&gt;"",INDEX(CHOOSE(
    MATCH(ROW(A15)-1,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ROW(A15)-INDEX($S$2:$S$18, MATCH(ROW(A15)-1, $S$2:$S$18,1))
),""))</f>
        <v>0</v>
      </c>
      <c r="D16" s="3" t="str">
        <f t="shared" ca="1" si="0"/>
        <v>词条手动添加</v>
      </c>
      <c r="E16" s="3" t="e">
        <f ca="1">INDEX(词条统合定义列表!$C$2:$C$1031,MATCH(属性二级汇总[[#This Row],[词条]],词条统合定义列表!$B$2:$B$1031,0))</f>
        <v>#N/A</v>
      </c>
      <c r="F16" t="e">
        <f ca="1">INDEX(词条统合定义列表!$D$2:$D$1031,MATCH(属性二级汇总[[#This Row],[词条]],词条统合定义列表!$B$2:$B$1031,0))</f>
        <v>#N/A</v>
      </c>
      <c r="G16" s="3" t="e">
        <f ca="1">INDEX(词条统合定义列表!$E$2:$E$1031,MATCH(属性二级汇总[[#This Row],[词条]],词条统合定义列表!$B$2:$B$1031,0))</f>
        <v>#N/A</v>
      </c>
      <c r="H16" s="109" t="e">
        <f ca="1">INDEX(词条统合定义列表!$F$2:$F$1031,MATCH(属性二级汇总[[#This Row],[词条]],词条统合定义列表!$B$2:$B$1031,0))</f>
        <v>#N/A</v>
      </c>
      <c r="J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" s="25" t="str">
        <f ca="1">IFERROR(IF(属性二级汇总[[#This Row],[计算模式]]&lt;&gt;0,ROW(),""),"")</f>
        <v/>
      </c>
      <c r="M16" s="25" t="str">
        <f ca="1">IF((IFERROR(SEARCH("时，收割",属性二级汇总[[#This Row],[词条]]),-1)&gt;0),ROW(),"")</f>
        <v/>
      </c>
      <c r="Q16" s="25" t="s">
        <v>3653</v>
      </c>
      <c r="R16" s="25">
        <f t="shared" ca="1" si="1"/>
        <v>0</v>
      </c>
      <c r="S16" s="25">
        <f ca="1">SUM($R$2:$R15)</f>
        <v>3</v>
      </c>
      <c r="V16" s="3"/>
      <c r="X16" s="3"/>
    </row>
    <row r="17" spans="1:24">
      <c r="A17" s="3">
        <f ca="1">IFERROR(INDEX(CHOOSE(
    MATCH(ROW(A16)-1,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ROW(A16)-INDEX($S$2:$S$18, MATCH(ROW(A16)-1, $S$2:$S$18,1))
),"")</f>
        <v>13</v>
      </c>
      <c r="B17" s="3">
        <f ca="1">IF(A17&lt;&gt;"",INDEX(CHOOSE(
    MATCH(ROW(A16)-1,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ROW(A16)-INDEX($S$2:$S$18, MATCH(ROW(A16)-1, $S$2:$S$18,1))
),"")</f>
        <v>0</v>
      </c>
      <c r="C17" s="3">
        <f ca="1">VALUE(IF(A17&lt;&gt;"",INDEX(CHOOSE(
    MATCH(ROW(A16)-1,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ROW(A16)-INDEX($S$2:$S$18, MATCH(ROW(A16)-1, $S$2:$S$18,1))
),""))</f>
        <v>0</v>
      </c>
      <c r="D17" s="3" t="str">
        <f t="shared" ca="1" si="0"/>
        <v>词条手动添加</v>
      </c>
      <c r="E17" s="3" t="e">
        <f ca="1">INDEX(词条统合定义列表!$C$2:$C$1031,MATCH(属性二级汇总[[#This Row],[词条]],词条统合定义列表!$B$2:$B$1031,0))</f>
        <v>#N/A</v>
      </c>
      <c r="F17" t="e">
        <f ca="1">INDEX(词条统合定义列表!$D$2:$D$1031,MATCH(属性二级汇总[[#This Row],[词条]],词条统合定义列表!$B$2:$B$1031,0))</f>
        <v>#N/A</v>
      </c>
      <c r="G17" s="3" t="e">
        <f ca="1">INDEX(词条统合定义列表!$E$2:$E$1031,MATCH(属性二级汇总[[#This Row],[词条]],词条统合定义列表!$B$2:$B$1031,0))</f>
        <v>#N/A</v>
      </c>
      <c r="H17" s="109" t="e">
        <f ca="1">INDEX(词条统合定义列表!$F$2:$F$1031,MATCH(属性二级汇总[[#This Row],[词条]],词条统合定义列表!$B$2:$B$1031,0))</f>
        <v>#N/A</v>
      </c>
      <c r="J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" s="25" t="str">
        <f ca="1">IFERROR(IF(属性二级汇总[[#This Row],[计算模式]]&lt;&gt;0,ROW(),""),"")</f>
        <v/>
      </c>
      <c r="M17" s="25" t="str">
        <f ca="1">IF((IFERROR(SEARCH("时，收割",属性二级汇总[[#This Row],[词条]]),-1)&gt;0),ROW(),"")</f>
        <v/>
      </c>
      <c r="Q17" s="25" t="s">
        <v>3654</v>
      </c>
      <c r="R17" s="25">
        <f t="shared" ca="1" si="1"/>
        <v>0</v>
      </c>
      <c r="S17" s="25">
        <f ca="1">SUM($R$2:$R16)</f>
        <v>3</v>
      </c>
      <c r="V17" s="3"/>
      <c r="X17" s="3"/>
    </row>
    <row r="18" spans="1:24">
      <c r="A18" s="3">
        <f ca="1">IFERROR(INDEX(CHOOSE(
    MATCH(ROW(A17)-1,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ROW(A17)-INDEX($S$2:$S$18, MATCH(ROW(A17)-1, $S$2:$S$18,1))
),"")</f>
        <v>14</v>
      </c>
      <c r="B18" s="3">
        <f ca="1">IF(A18&lt;&gt;"",INDEX(CHOOSE(
    MATCH(ROW(A17)-1,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ROW(A17)-INDEX($S$2:$S$18, MATCH(ROW(A17)-1, $S$2:$S$18,1))
),"")</f>
        <v>0</v>
      </c>
      <c r="C18" s="3">
        <f ca="1">VALUE(IF(A18&lt;&gt;"",INDEX(CHOOSE(
    MATCH(ROW(A17)-1,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ROW(A17)-INDEX($S$2:$S$18, MATCH(ROW(A17)-1, $S$2:$S$18,1))
),""))</f>
        <v>0</v>
      </c>
      <c r="D18" s="3" t="str">
        <f t="shared" ca="1" si="0"/>
        <v>词条手动添加</v>
      </c>
      <c r="E18" s="3" t="e">
        <f ca="1">INDEX(词条统合定义列表!$C$2:$C$1031,MATCH(属性二级汇总[[#This Row],[词条]],词条统合定义列表!$B$2:$B$1031,0))</f>
        <v>#N/A</v>
      </c>
      <c r="F18" t="e">
        <f ca="1">INDEX(词条统合定义列表!$D$2:$D$1031,MATCH(属性二级汇总[[#This Row],[词条]],词条统合定义列表!$B$2:$B$1031,0))</f>
        <v>#N/A</v>
      </c>
      <c r="G18" s="3" t="e">
        <f ca="1">INDEX(词条统合定义列表!$E$2:$E$1031,MATCH(属性二级汇总[[#This Row],[词条]],词条统合定义列表!$B$2:$B$1031,0))</f>
        <v>#N/A</v>
      </c>
      <c r="H18" s="109" t="e">
        <f ca="1">INDEX(词条统合定义列表!$F$2:$F$1031,MATCH(属性二级汇总[[#This Row],[词条]],词条统合定义列表!$B$2:$B$1031,0))</f>
        <v>#N/A</v>
      </c>
      <c r="J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" s="25" t="str">
        <f ca="1">IFERROR(IF(属性二级汇总[[#This Row],[计算模式]]&lt;&gt;0,ROW(),""),"")</f>
        <v/>
      </c>
      <c r="M18" s="25" t="str">
        <f ca="1">IF((IFERROR(SEARCH("时，收割",属性二级汇总[[#This Row],[词条]]),-1)&gt;0),ROW(),"")</f>
        <v/>
      </c>
      <c r="Q18" s="25" t="s">
        <v>3738</v>
      </c>
      <c r="R18" s="25">
        <f t="shared" ca="1" si="1"/>
        <v>99</v>
      </c>
      <c r="S18" s="25">
        <f ca="1">SUM($R$2:$R17)</f>
        <v>3</v>
      </c>
      <c r="V18" s="3"/>
      <c r="X18" s="3"/>
    </row>
    <row r="19" spans="1:24">
      <c r="A19" s="3">
        <f ca="1">IFERROR(INDEX(CHOOSE(
    MATCH(ROW(A18)-1,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ROW(A18)-INDEX($S$2:$S$18, MATCH(ROW(A18)-1, $S$2:$S$18,1))
),"")</f>
        <v>15</v>
      </c>
      <c r="B19" s="3">
        <f ca="1">IF(A19&lt;&gt;"",INDEX(CHOOSE(
    MATCH(ROW(A18)-1,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ROW(A18)-INDEX($S$2:$S$18, MATCH(ROW(A18)-1, $S$2:$S$18,1))
),"")</f>
        <v>0</v>
      </c>
      <c r="C19" s="3">
        <f ca="1">VALUE(IF(A19&lt;&gt;"",INDEX(CHOOSE(
    MATCH(ROW(A18)-1,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ROW(A18)-INDEX($S$2:$S$18, MATCH(ROW(A18)-1, $S$2:$S$18,1))
),""))</f>
        <v>0</v>
      </c>
      <c r="D19" s="3" t="str">
        <f t="shared" ca="1" si="0"/>
        <v>词条手动添加</v>
      </c>
      <c r="E19" s="3" t="e">
        <f ca="1">INDEX(词条统合定义列表!$C$2:$C$1031,MATCH(属性二级汇总[[#This Row],[词条]],词条统合定义列表!$B$2:$B$1031,0))</f>
        <v>#N/A</v>
      </c>
      <c r="F19" t="e">
        <f ca="1">INDEX(词条统合定义列表!$D$2:$D$1031,MATCH(属性二级汇总[[#This Row],[词条]],词条统合定义列表!$B$2:$B$1031,0))</f>
        <v>#N/A</v>
      </c>
      <c r="G19" s="3" t="e">
        <f ca="1">INDEX(词条统合定义列表!$E$2:$E$1031,MATCH(属性二级汇总[[#This Row],[词条]],词条统合定义列表!$B$2:$B$1031,0))</f>
        <v>#N/A</v>
      </c>
      <c r="H19" s="109" t="e">
        <f ca="1">INDEX(词条统合定义列表!$F$2:$F$1031,MATCH(属性二级汇总[[#This Row],[词条]],词条统合定义列表!$B$2:$B$1031,0))</f>
        <v>#N/A</v>
      </c>
      <c r="J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" s="25" t="str">
        <f ca="1">IFERROR(IF(属性二级汇总[[#This Row],[计算模式]]&lt;&gt;0,ROW(),""),"")</f>
        <v/>
      </c>
      <c r="M19" s="25" t="str">
        <f ca="1">IF((IFERROR(SEARCH("时，收割",属性二级汇总[[#This Row],[词条]]),-1)&gt;0),ROW(),"")</f>
        <v/>
      </c>
      <c r="V19" s="3"/>
      <c r="X19" s="3"/>
    </row>
    <row r="20" spans="1:24">
      <c r="A20" s="3">
        <f ca="1">IFERROR(INDEX(CHOOSE(
    MATCH(ROW(A19)-1,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ROW(A19)-INDEX($S$2:$S$18, MATCH(ROW(A19)-1, $S$2:$S$18,1))
),"")</f>
        <v>16</v>
      </c>
      <c r="B20" s="3">
        <f ca="1">IF(A20&lt;&gt;"",INDEX(CHOOSE(
    MATCH(ROW(A19)-1,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ROW(A19)-INDEX($S$2:$S$18, MATCH(ROW(A19)-1, $S$2:$S$18,1))
),"")</f>
        <v>0</v>
      </c>
      <c r="C20" s="3">
        <f ca="1">VALUE(IF(A20&lt;&gt;"",INDEX(CHOOSE(
    MATCH(ROW(A19)-1,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ROW(A19)-INDEX($S$2:$S$18, MATCH(ROW(A19)-1, $S$2:$S$18,1))
),""))</f>
        <v>0</v>
      </c>
      <c r="D20" s="3" t="str">
        <f t="shared" ca="1" si="0"/>
        <v>词条手动添加</v>
      </c>
      <c r="E20" s="3" t="e">
        <f ca="1">INDEX(词条统合定义列表!$C$2:$C$1031,MATCH(属性二级汇总[[#This Row],[词条]],词条统合定义列表!$B$2:$B$1031,0))</f>
        <v>#N/A</v>
      </c>
      <c r="F20" t="e">
        <f ca="1">INDEX(词条统合定义列表!$D$2:$D$1031,MATCH(属性二级汇总[[#This Row],[词条]],词条统合定义列表!$B$2:$B$1031,0))</f>
        <v>#N/A</v>
      </c>
      <c r="G20" s="3" t="e">
        <f ca="1">INDEX(词条统合定义列表!$E$2:$E$1031,MATCH(属性二级汇总[[#This Row],[词条]],词条统合定义列表!$B$2:$B$1031,0))</f>
        <v>#N/A</v>
      </c>
      <c r="H20" s="109" t="e">
        <f ca="1">INDEX(词条统合定义列表!$F$2:$F$1031,MATCH(属性二级汇总[[#This Row],[词条]],词条统合定义列表!$B$2:$B$1031,0))</f>
        <v>#N/A</v>
      </c>
      <c r="J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" s="25" t="str">
        <f ca="1">IFERROR(IF(属性二级汇总[[#This Row],[计算模式]]&lt;&gt;0,ROW(),""),"")</f>
        <v/>
      </c>
      <c r="M20" s="25" t="str">
        <f ca="1">IF((IFERROR(SEARCH("时，收割",属性二级汇总[[#This Row],[词条]]),-1)&gt;0),ROW(),"")</f>
        <v/>
      </c>
      <c r="V20" s="3"/>
      <c r="X20" s="3"/>
    </row>
    <row r="21" spans="1:24">
      <c r="A21" s="3">
        <f ca="1">IFERROR(INDEX(CHOOSE(
    MATCH(ROW(A20)-1,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ROW(A20)-INDEX($S$2:$S$18, MATCH(ROW(A20)-1, $S$2:$S$18,1))
),"")</f>
        <v>17</v>
      </c>
      <c r="B21" s="3">
        <f ca="1">IF(A21&lt;&gt;"",INDEX(CHOOSE(
    MATCH(ROW(A20)-1,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ROW(A20)-INDEX($S$2:$S$18, MATCH(ROW(A20)-1, $S$2:$S$18,1))
),"")</f>
        <v>0</v>
      </c>
      <c r="C21" s="3">
        <f ca="1">VALUE(IF(A21&lt;&gt;"",INDEX(CHOOSE(
    MATCH(ROW(A20)-1,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ROW(A20)-INDEX($S$2:$S$18, MATCH(ROW(A20)-1, $S$2:$S$18,1))
),""))</f>
        <v>0</v>
      </c>
      <c r="D21" s="3" t="str">
        <f t="shared" ca="1" si="0"/>
        <v>词条手动添加</v>
      </c>
      <c r="E21" s="3" t="e">
        <f ca="1">INDEX(词条统合定义列表!$C$2:$C$1031,MATCH(属性二级汇总[[#This Row],[词条]],词条统合定义列表!$B$2:$B$1031,0))</f>
        <v>#N/A</v>
      </c>
      <c r="F21" t="e">
        <f ca="1">INDEX(词条统合定义列表!$D$2:$D$1031,MATCH(属性二级汇总[[#This Row],[词条]],词条统合定义列表!$B$2:$B$1031,0))</f>
        <v>#N/A</v>
      </c>
      <c r="G21" s="3" t="e">
        <f ca="1">INDEX(词条统合定义列表!$E$2:$E$1031,MATCH(属性二级汇总[[#This Row],[词条]],词条统合定义列表!$B$2:$B$1031,0))</f>
        <v>#N/A</v>
      </c>
      <c r="H21" s="109" t="e">
        <f ca="1">INDEX(词条统合定义列表!$F$2:$F$1031,MATCH(属性二级汇总[[#This Row],[词条]],词条统合定义列表!$B$2:$B$1031,0))</f>
        <v>#N/A</v>
      </c>
      <c r="J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" s="25" t="str">
        <f ca="1">IFERROR(IF(属性二级汇总[[#This Row],[计算模式]]&lt;&gt;0,ROW(),""),"")</f>
        <v/>
      </c>
      <c r="M21" s="25" t="str">
        <f ca="1">IF((IFERROR(SEARCH("时，收割",属性二级汇总[[#This Row],[词条]]),-1)&gt;0),ROW(),"")</f>
        <v/>
      </c>
      <c r="V21" s="3"/>
      <c r="X21" s="3"/>
    </row>
    <row r="22" spans="1:24">
      <c r="A22" s="3">
        <f ca="1">IFERROR(INDEX(CHOOSE(
    MATCH(ROW(A21)-1,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ROW(A21)-INDEX($S$2:$S$18, MATCH(ROW(A21)-1, $S$2:$S$18,1))
),"")</f>
        <v>18</v>
      </c>
      <c r="B22" s="3">
        <f ca="1">IF(A22&lt;&gt;"",INDEX(CHOOSE(
    MATCH(ROW(A21)-1,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ROW(A21)-INDEX($S$2:$S$18, MATCH(ROW(A21)-1, $S$2:$S$18,1))
),"")</f>
        <v>0</v>
      </c>
      <c r="C22" s="3">
        <f ca="1">VALUE(IF(A22&lt;&gt;"",INDEX(CHOOSE(
    MATCH(ROW(A21)-1,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ROW(A21)-INDEX($S$2:$S$18, MATCH(ROW(A21)-1, $S$2:$S$18,1))
),""))</f>
        <v>0</v>
      </c>
      <c r="D22" s="3" t="str">
        <f t="shared" ca="1" si="0"/>
        <v>词条手动添加</v>
      </c>
      <c r="E22" s="3" t="e">
        <f ca="1">INDEX(词条统合定义列表!$C$2:$C$1031,MATCH(属性二级汇总[[#This Row],[词条]],词条统合定义列表!$B$2:$B$1031,0))</f>
        <v>#N/A</v>
      </c>
      <c r="F22" t="e">
        <f ca="1">INDEX(词条统合定义列表!$D$2:$D$1031,MATCH(属性二级汇总[[#This Row],[词条]],词条统合定义列表!$B$2:$B$1031,0))</f>
        <v>#N/A</v>
      </c>
      <c r="G22" s="3" t="e">
        <f ca="1">INDEX(词条统合定义列表!$E$2:$E$1031,MATCH(属性二级汇总[[#This Row],[词条]],词条统合定义列表!$B$2:$B$1031,0))</f>
        <v>#N/A</v>
      </c>
      <c r="H22" s="109" t="e">
        <f ca="1">INDEX(词条统合定义列表!$F$2:$F$1031,MATCH(属性二级汇总[[#This Row],[词条]],词条统合定义列表!$B$2:$B$1031,0))</f>
        <v>#N/A</v>
      </c>
      <c r="J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" s="25" t="str">
        <f ca="1">IFERROR(IF(属性二级汇总[[#This Row],[计算模式]]&lt;&gt;0,ROW(),""),"")</f>
        <v/>
      </c>
      <c r="M22" s="25" t="str">
        <f ca="1">IF((IFERROR(SEARCH("时，收割",属性二级汇总[[#This Row],[词条]]),-1)&gt;0),ROW(),"")</f>
        <v/>
      </c>
      <c r="V22" s="3"/>
      <c r="X22" s="3"/>
    </row>
    <row r="23" spans="1:24">
      <c r="A23" s="3">
        <f ca="1">IFERROR(INDEX(CHOOSE(
    MATCH(ROW(A22)-1,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ROW(A22)-INDEX($S$2:$S$18, MATCH(ROW(A22)-1, $S$2:$S$18,1))
),"")</f>
        <v>19</v>
      </c>
      <c r="B23" s="3">
        <f ca="1">IF(A23&lt;&gt;"",INDEX(CHOOSE(
    MATCH(ROW(A22)-1,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ROW(A22)-INDEX($S$2:$S$18, MATCH(ROW(A22)-1, $S$2:$S$18,1))
),"")</f>
        <v>0</v>
      </c>
      <c r="C23" s="3">
        <f ca="1">VALUE(IF(A23&lt;&gt;"",INDEX(CHOOSE(
    MATCH(ROW(A22)-1,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ROW(A22)-INDEX($S$2:$S$18, MATCH(ROW(A22)-1, $S$2:$S$18,1))
),""))</f>
        <v>0</v>
      </c>
      <c r="D23" s="3" t="str">
        <f t="shared" ca="1" si="0"/>
        <v>词条手动添加</v>
      </c>
      <c r="E23" s="3" t="e">
        <f ca="1">INDEX(词条统合定义列表!$C$2:$C$1031,MATCH(属性二级汇总[[#This Row],[词条]],词条统合定义列表!$B$2:$B$1031,0))</f>
        <v>#N/A</v>
      </c>
      <c r="F23" t="e">
        <f ca="1">INDEX(词条统合定义列表!$D$2:$D$1031,MATCH(属性二级汇总[[#This Row],[词条]],词条统合定义列表!$B$2:$B$1031,0))</f>
        <v>#N/A</v>
      </c>
      <c r="G23" s="3" t="e">
        <f ca="1">INDEX(词条统合定义列表!$E$2:$E$1031,MATCH(属性二级汇总[[#This Row],[词条]],词条统合定义列表!$B$2:$B$1031,0))</f>
        <v>#N/A</v>
      </c>
      <c r="H23" s="109" t="e">
        <f ca="1">INDEX(词条统合定义列表!$F$2:$F$1031,MATCH(属性二级汇总[[#This Row],[词条]],词条统合定义列表!$B$2:$B$1031,0))</f>
        <v>#N/A</v>
      </c>
      <c r="J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" s="25" t="str">
        <f ca="1">IFERROR(IF(属性二级汇总[[#This Row],[计算模式]]&lt;&gt;0,ROW(),""),"")</f>
        <v/>
      </c>
      <c r="M23" s="25" t="str">
        <f ca="1">IF((IFERROR(SEARCH("时，收割",属性二级汇总[[#This Row],[词条]]),-1)&gt;0),ROW(),"")</f>
        <v/>
      </c>
      <c r="V23" s="3"/>
      <c r="X23" s="3"/>
    </row>
    <row r="24" spans="1:24">
      <c r="A24" s="3">
        <f ca="1">IFERROR(INDEX(CHOOSE(
    MATCH(ROW(A23)-1,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ROW(A23)-INDEX($S$2:$S$18, MATCH(ROW(A23)-1, $S$2:$S$18,1))
),"")</f>
        <v>20</v>
      </c>
      <c r="B24" s="3">
        <f ca="1">IF(A24&lt;&gt;"",INDEX(CHOOSE(
    MATCH(ROW(A23)-1,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ROW(A23)-INDEX($S$2:$S$18, MATCH(ROW(A23)-1, $S$2:$S$18,1))
),"")</f>
        <v>0</v>
      </c>
      <c r="C24" s="3">
        <f ca="1">VALUE(IF(A24&lt;&gt;"",INDEX(CHOOSE(
    MATCH(ROW(A23)-1,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ROW(A23)-INDEX($S$2:$S$18, MATCH(ROW(A23)-1, $S$2:$S$18,1))
),""))</f>
        <v>0</v>
      </c>
      <c r="D24" s="3" t="str">
        <f t="shared" ca="1" si="0"/>
        <v>词条手动添加</v>
      </c>
      <c r="E24" s="3" t="e">
        <f ca="1">INDEX(词条统合定义列表!$C$2:$C$1031,MATCH(属性二级汇总[[#This Row],[词条]],词条统合定义列表!$B$2:$B$1031,0))</f>
        <v>#N/A</v>
      </c>
      <c r="F24" t="e">
        <f ca="1">INDEX(词条统合定义列表!$D$2:$D$1031,MATCH(属性二级汇总[[#This Row],[词条]],词条统合定义列表!$B$2:$B$1031,0))</f>
        <v>#N/A</v>
      </c>
      <c r="G24" s="3" t="e">
        <f ca="1">INDEX(词条统合定义列表!$E$2:$E$1031,MATCH(属性二级汇总[[#This Row],[词条]],词条统合定义列表!$B$2:$B$1031,0))</f>
        <v>#N/A</v>
      </c>
      <c r="H24" s="109" t="e">
        <f ca="1">INDEX(词条统合定义列表!$F$2:$F$1031,MATCH(属性二级汇总[[#This Row],[词条]],词条统合定义列表!$B$2:$B$1031,0))</f>
        <v>#N/A</v>
      </c>
      <c r="J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" s="25" t="str">
        <f ca="1">IFERROR(IF(属性二级汇总[[#This Row],[计算模式]]&lt;&gt;0,ROW(),""),"")</f>
        <v/>
      </c>
      <c r="M24" s="25" t="str">
        <f ca="1">IF((IFERROR(SEARCH("时，收割",属性二级汇总[[#This Row],[词条]]),-1)&gt;0),ROW(),"")</f>
        <v/>
      </c>
      <c r="V24" s="3"/>
      <c r="X24" s="3"/>
    </row>
    <row r="25" spans="1:24">
      <c r="A25" s="3">
        <f ca="1">IFERROR(INDEX(CHOOSE(
    MATCH(ROW(A24)-1,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ROW(A24)-INDEX($S$2:$S$18, MATCH(ROW(A24)-1, $S$2:$S$18,1))
),"")</f>
        <v>21</v>
      </c>
      <c r="B25" s="3">
        <f ca="1">IF(A25&lt;&gt;"",INDEX(CHOOSE(
    MATCH(ROW(A24)-1,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ROW(A24)-INDEX($S$2:$S$18, MATCH(ROW(A24)-1, $S$2:$S$18,1))
),"")</f>
        <v>0</v>
      </c>
      <c r="C25" s="3">
        <f ca="1">VALUE(IF(A25&lt;&gt;"",INDEX(CHOOSE(
    MATCH(ROW(A24)-1,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ROW(A24)-INDEX($S$2:$S$18, MATCH(ROW(A24)-1, $S$2:$S$18,1))
),""))</f>
        <v>0</v>
      </c>
      <c r="D25" s="3" t="str">
        <f t="shared" ca="1" si="0"/>
        <v>词条手动添加</v>
      </c>
      <c r="E25" s="3" t="e">
        <f ca="1">INDEX(词条统合定义列表!$C$2:$C$1031,MATCH(属性二级汇总[[#This Row],[词条]],词条统合定义列表!$B$2:$B$1031,0))</f>
        <v>#N/A</v>
      </c>
      <c r="F25" t="e">
        <f ca="1">INDEX(词条统合定义列表!$D$2:$D$1031,MATCH(属性二级汇总[[#This Row],[词条]],词条统合定义列表!$B$2:$B$1031,0))</f>
        <v>#N/A</v>
      </c>
      <c r="G25" s="3" t="e">
        <f ca="1">INDEX(词条统合定义列表!$E$2:$E$1031,MATCH(属性二级汇总[[#This Row],[词条]],词条统合定义列表!$B$2:$B$1031,0))</f>
        <v>#N/A</v>
      </c>
      <c r="H25" s="109" t="e">
        <f ca="1">INDEX(词条统合定义列表!$F$2:$F$1031,MATCH(属性二级汇总[[#This Row],[词条]],词条统合定义列表!$B$2:$B$1031,0))</f>
        <v>#N/A</v>
      </c>
      <c r="J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" s="25" t="str">
        <f ca="1">IFERROR(IF(属性二级汇总[[#This Row],[计算模式]]&lt;&gt;0,ROW(),""),"")</f>
        <v/>
      </c>
      <c r="M25" s="25" t="str">
        <f ca="1">IF((IFERROR(SEARCH("时，收割",属性二级汇总[[#This Row],[词条]]),-1)&gt;0),ROW(),"")</f>
        <v/>
      </c>
      <c r="V25" s="3"/>
      <c r="X25" s="3"/>
    </row>
    <row r="26" spans="1:24">
      <c r="A26" s="3">
        <f ca="1">IFERROR(INDEX(CHOOSE(
    MATCH(ROW(A25)-1,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ROW(A25)-INDEX($S$2:$S$18, MATCH(ROW(A25)-1, $S$2:$S$18,1))
),"")</f>
        <v>22</v>
      </c>
      <c r="B26" s="3">
        <f ca="1">IF(A26&lt;&gt;"",INDEX(CHOOSE(
    MATCH(ROW(A25)-1,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ROW(A25)-INDEX($S$2:$S$18, MATCH(ROW(A25)-1, $S$2:$S$18,1))
),"")</f>
        <v>0</v>
      </c>
      <c r="C26" s="3">
        <f ca="1">VALUE(IF(A26&lt;&gt;"",INDEX(CHOOSE(
    MATCH(ROW(A25)-1,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ROW(A25)-INDEX($S$2:$S$18, MATCH(ROW(A25)-1, $S$2:$S$18,1))
),""))</f>
        <v>0</v>
      </c>
      <c r="D26" s="3" t="str">
        <f t="shared" ca="1" si="0"/>
        <v>词条手动添加</v>
      </c>
      <c r="E26" s="3" t="e">
        <f ca="1">INDEX(词条统合定义列表!$C$2:$C$1031,MATCH(属性二级汇总[[#This Row],[词条]],词条统合定义列表!$B$2:$B$1031,0))</f>
        <v>#N/A</v>
      </c>
      <c r="F26" t="e">
        <f ca="1">INDEX(词条统合定义列表!$D$2:$D$1031,MATCH(属性二级汇总[[#This Row],[词条]],词条统合定义列表!$B$2:$B$1031,0))</f>
        <v>#N/A</v>
      </c>
      <c r="G26" s="3" t="e">
        <f ca="1">INDEX(词条统合定义列表!$E$2:$E$1031,MATCH(属性二级汇总[[#This Row],[词条]],词条统合定义列表!$B$2:$B$1031,0))</f>
        <v>#N/A</v>
      </c>
      <c r="H26" s="109" t="e">
        <f ca="1">INDEX(词条统合定义列表!$F$2:$F$1031,MATCH(属性二级汇总[[#This Row],[词条]],词条统合定义列表!$B$2:$B$1031,0))</f>
        <v>#N/A</v>
      </c>
      <c r="J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" s="25" t="str">
        <f ca="1">IFERROR(IF(属性二级汇总[[#This Row],[计算模式]]&lt;&gt;0,ROW(),""),"")</f>
        <v/>
      </c>
      <c r="M26" s="25" t="str">
        <f ca="1">IF((IFERROR(SEARCH("时，收割",属性二级汇总[[#This Row],[词条]]),-1)&gt;0),ROW(),"")</f>
        <v/>
      </c>
      <c r="V26" s="3"/>
      <c r="X26" s="3"/>
    </row>
    <row r="27" spans="1:24">
      <c r="A27" s="3">
        <f ca="1">IFERROR(INDEX(CHOOSE(
    MATCH(ROW(A26)-1,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ROW(A26)-INDEX($S$2:$S$18, MATCH(ROW(A26)-1, $S$2:$S$18,1))
),"")</f>
        <v>23</v>
      </c>
      <c r="B27" s="3">
        <f ca="1">IF(A27&lt;&gt;"",INDEX(CHOOSE(
    MATCH(ROW(A26)-1,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ROW(A26)-INDEX($S$2:$S$18, MATCH(ROW(A26)-1, $S$2:$S$18,1))
),"")</f>
        <v>0</v>
      </c>
      <c r="C27" s="3">
        <f ca="1">VALUE(IF(A27&lt;&gt;"",INDEX(CHOOSE(
    MATCH(ROW(A26)-1,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ROW(A26)-INDEX($S$2:$S$18, MATCH(ROW(A26)-1, $S$2:$S$18,1))
),""))</f>
        <v>0</v>
      </c>
      <c r="D27" s="3" t="str">
        <f t="shared" ca="1" si="0"/>
        <v>词条手动添加</v>
      </c>
      <c r="E27" s="3" t="e">
        <f ca="1">INDEX(词条统合定义列表!$C$2:$C$1031,MATCH(属性二级汇总[[#This Row],[词条]],词条统合定义列表!$B$2:$B$1031,0))</f>
        <v>#N/A</v>
      </c>
      <c r="F27" t="e">
        <f ca="1">INDEX(词条统合定义列表!$D$2:$D$1031,MATCH(属性二级汇总[[#This Row],[词条]],词条统合定义列表!$B$2:$B$1031,0))</f>
        <v>#N/A</v>
      </c>
      <c r="G27" s="3" t="e">
        <f ca="1">INDEX(词条统合定义列表!$E$2:$E$1031,MATCH(属性二级汇总[[#This Row],[词条]],词条统合定义列表!$B$2:$B$1031,0))</f>
        <v>#N/A</v>
      </c>
      <c r="H27" s="109" t="e">
        <f ca="1">INDEX(词条统合定义列表!$F$2:$F$1031,MATCH(属性二级汇总[[#This Row],[词条]],词条统合定义列表!$B$2:$B$1031,0))</f>
        <v>#N/A</v>
      </c>
      <c r="J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" s="25" t="str">
        <f ca="1">IFERROR(IF(属性二级汇总[[#This Row],[计算模式]]&lt;&gt;0,ROW(),""),"")</f>
        <v/>
      </c>
      <c r="M27" s="25" t="str">
        <f ca="1">IF((IFERROR(SEARCH("时，收割",属性二级汇总[[#This Row],[词条]]),-1)&gt;0),ROW(),"")</f>
        <v/>
      </c>
      <c r="V27" s="3"/>
      <c r="X27" s="3"/>
    </row>
    <row r="28" spans="1:24">
      <c r="A28" s="3">
        <f ca="1">IFERROR(INDEX(CHOOSE(
    MATCH(ROW(A27)-1,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ROW(A27)-INDEX($S$2:$S$18, MATCH(ROW(A27)-1, $S$2:$S$18,1))
),"")</f>
        <v>24</v>
      </c>
      <c r="B28" s="3">
        <f ca="1">IF(A28&lt;&gt;"",INDEX(CHOOSE(
    MATCH(ROW(A27)-1,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ROW(A27)-INDEX($S$2:$S$18, MATCH(ROW(A27)-1, $S$2:$S$18,1))
),"")</f>
        <v>0</v>
      </c>
      <c r="C28" s="3">
        <f ca="1">VALUE(IF(A28&lt;&gt;"",INDEX(CHOOSE(
    MATCH(ROW(A27)-1,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ROW(A27)-INDEX($S$2:$S$18, MATCH(ROW(A27)-1, $S$2:$S$18,1))
),""))</f>
        <v>0</v>
      </c>
      <c r="D28" s="3" t="str">
        <f t="shared" ca="1" si="0"/>
        <v>词条手动添加</v>
      </c>
      <c r="E28" s="3" t="e">
        <f ca="1">INDEX(词条统合定义列表!$C$2:$C$1031,MATCH(属性二级汇总[[#This Row],[词条]],词条统合定义列表!$B$2:$B$1031,0))</f>
        <v>#N/A</v>
      </c>
      <c r="F28" t="e">
        <f ca="1">INDEX(词条统合定义列表!$D$2:$D$1031,MATCH(属性二级汇总[[#This Row],[词条]],词条统合定义列表!$B$2:$B$1031,0))</f>
        <v>#N/A</v>
      </c>
      <c r="G28" s="3" t="e">
        <f ca="1">INDEX(词条统合定义列表!$E$2:$E$1031,MATCH(属性二级汇总[[#This Row],[词条]],词条统合定义列表!$B$2:$B$1031,0))</f>
        <v>#N/A</v>
      </c>
      <c r="H28" s="109" t="e">
        <f ca="1">INDEX(词条统合定义列表!$F$2:$F$1031,MATCH(属性二级汇总[[#This Row],[词条]],词条统合定义列表!$B$2:$B$1031,0))</f>
        <v>#N/A</v>
      </c>
      <c r="J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" s="25" t="str">
        <f ca="1">IFERROR(IF(属性二级汇总[[#This Row],[计算模式]]&lt;&gt;0,ROW(),""),"")</f>
        <v/>
      </c>
      <c r="M28" s="25" t="str">
        <f ca="1">IF((IFERROR(SEARCH("时，收割",属性二级汇总[[#This Row],[词条]]),-1)&gt;0),ROW(),"")</f>
        <v/>
      </c>
      <c r="V28" s="3"/>
      <c r="X28" s="3"/>
    </row>
    <row r="29" spans="1:24">
      <c r="A29" s="3">
        <f ca="1">IFERROR(INDEX(CHOOSE(
    MATCH(ROW(A28)-1,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ROW(A28)-INDEX($S$2:$S$18, MATCH(ROW(A28)-1, $S$2:$S$18,1))
),"")</f>
        <v>25</v>
      </c>
      <c r="B29" s="3">
        <f ca="1">IF(A29&lt;&gt;"",INDEX(CHOOSE(
    MATCH(ROW(A28)-1,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ROW(A28)-INDEX($S$2:$S$18, MATCH(ROW(A28)-1, $S$2:$S$18,1))
),"")</f>
        <v>0</v>
      </c>
      <c r="C29" s="3">
        <f ca="1">VALUE(IF(A29&lt;&gt;"",INDEX(CHOOSE(
    MATCH(ROW(A28)-1,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ROW(A28)-INDEX($S$2:$S$18, MATCH(ROW(A28)-1, $S$2:$S$18,1))
),""))</f>
        <v>0</v>
      </c>
      <c r="D29" s="3" t="str">
        <f t="shared" ca="1" si="0"/>
        <v>词条手动添加</v>
      </c>
      <c r="E29" s="3" t="e">
        <f ca="1">INDEX(词条统合定义列表!$C$2:$C$1031,MATCH(属性二级汇总[[#This Row],[词条]],词条统合定义列表!$B$2:$B$1031,0))</f>
        <v>#N/A</v>
      </c>
      <c r="F29" t="e">
        <f ca="1">INDEX(词条统合定义列表!$D$2:$D$1031,MATCH(属性二级汇总[[#This Row],[词条]],词条统合定义列表!$B$2:$B$1031,0))</f>
        <v>#N/A</v>
      </c>
      <c r="G29" s="3" t="e">
        <f ca="1">INDEX(词条统合定义列表!$E$2:$E$1031,MATCH(属性二级汇总[[#This Row],[词条]],词条统合定义列表!$B$2:$B$1031,0))</f>
        <v>#N/A</v>
      </c>
      <c r="H29" s="109" t="e">
        <f ca="1">INDEX(词条统合定义列表!$F$2:$F$1031,MATCH(属性二级汇总[[#This Row],[词条]],词条统合定义列表!$B$2:$B$1031,0))</f>
        <v>#N/A</v>
      </c>
      <c r="J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" s="25" t="str">
        <f ca="1">IFERROR(IF(属性二级汇总[[#This Row],[计算模式]]&lt;&gt;0,ROW(),""),"")</f>
        <v/>
      </c>
      <c r="M29" s="25" t="str">
        <f ca="1">IF((IFERROR(SEARCH("时，收割",属性二级汇总[[#This Row],[词条]]),-1)&gt;0),ROW(),"")</f>
        <v/>
      </c>
      <c r="V29" s="3"/>
      <c r="X29" s="3"/>
    </row>
    <row r="30" spans="1:24">
      <c r="A30" s="3">
        <f ca="1">IFERROR(INDEX(CHOOSE(
    MATCH(ROW(A29)-1,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ROW(A29)-INDEX($S$2:$S$18, MATCH(ROW(A29)-1, $S$2:$S$18,1))
),"")</f>
        <v>26</v>
      </c>
      <c r="B30" s="3">
        <f ca="1">IF(A30&lt;&gt;"",INDEX(CHOOSE(
    MATCH(ROW(A29)-1,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ROW(A29)-INDEX($S$2:$S$18, MATCH(ROW(A29)-1, $S$2:$S$18,1))
),"")</f>
        <v>0</v>
      </c>
      <c r="C30" s="3">
        <f ca="1">VALUE(IF(A30&lt;&gt;"",INDEX(CHOOSE(
    MATCH(ROW(A29)-1,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ROW(A29)-INDEX($S$2:$S$18, MATCH(ROW(A29)-1, $S$2:$S$18,1))
),""))</f>
        <v>0</v>
      </c>
      <c r="D30" s="3" t="str">
        <f t="shared" ca="1" si="0"/>
        <v>词条手动添加</v>
      </c>
      <c r="E30" s="3" t="e">
        <f ca="1">INDEX(词条统合定义列表!$C$2:$C$1031,MATCH(属性二级汇总[[#This Row],[词条]],词条统合定义列表!$B$2:$B$1031,0))</f>
        <v>#N/A</v>
      </c>
      <c r="F30" t="e">
        <f ca="1">INDEX(词条统合定义列表!$D$2:$D$1031,MATCH(属性二级汇总[[#This Row],[词条]],词条统合定义列表!$B$2:$B$1031,0))</f>
        <v>#N/A</v>
      </c>
      <c r="G30" s="3" t="e">
        <f ca="1">INDEX(词条统合定义列表!$E$2:$E$1031,MATCH(属性二级汇总[[#This Row],[词条]],词条统合定义列表!$B$2:$B$1031,0))</f>
        <v>#N/A</v>
      </c>
      <c r="H30" s="109" t="e">
        <f ca="1">INDEX(词条统合定义列表!$F$2:$F$1031,MATCH(属性二级汇总[[#This Row],[词条]],词条统合定义列表!$B$2:$B$1031,0))</f>
        <v>#N/A</v>
      </c>
      <c r="J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" s="25" t="str">
        <f ca="1">IFERROR(IF(属性二级汇总[[#This Row],[计算模式]]&lt;&gt;0,ROW(),""),"")</f>
        <v/>
      </c>
      <c r="M30" s="25" t="str">
        <f ca="1">IF((IFERROR(SEARCH("时，收割",属性二级汇总[[#This Row],[词条]]),-1)&gt;0),ROW(),"")</f>
        <v/>
      </c>
      <c r="V30" s="3"/>
      <c r="X30" s="3"/>
    </row>
    <row r="31" spans="1:24">
      <c r="A31" s="3">
        <f ca="1">IFERROR(INDEX(CHOOSE(
    MATCH(ROW(A30)-1,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ROW(A30)-INDEX($S$2:$S$18, MATCH(ROW(A30)-1, $S$2:$S$18,1))
),"")</f>
        <v>27</v>
      </c>
      <c r="B31" s="3">
        <f ca="1">IF(A31&lt;&gt;"",INDEX(CHOOSE(
    MATCH(ROW(A30)-1,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ROW(A30)-INDEX($S$2:$S$18, MATCH(ROW(A30)-1, $S$2:$S$18,1))
),"")</f>
        <v>0</v>
      </c>
      <c r="C31" s="3">
        <f ca="1">VALUE(IF(A31&lt;&gt;"",INDEX(CHOOSE(
    MATCH(ROW(A30)-1,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ROW(A30)-INDEX($S$2:$S$18, MATCH(ROW(A30)-1, $S$2:$S$18,1))
),""))</f>
        <v>0</v>
      </c>
      <c r="D31" s="3" t="str">
        <f t="shared" ca="1" si="0"/>
        <v>词条手动添加</v>
      </c>
      <c r="E31" s="3" t="e">
        <f ca="1">INDEX(词条统合定义列表!$C$2:$C$1031,MATCH(属性二级汇总[[#This Row],[词条]],词条统合定义列表!$B$2:$B$1031,0))</f>
        <v>#N/A</v>
      </c>
      <c r="F31" t="e">
        <f ca="1">INDEX(词条统合定义列表!$D$2:$D$1031,MATCH(属性二级汇总[[#This Row],[词条]],词条统合定义列表!$B$2:$B$1031,0))</f>
        <v>#N/A</v>
      </c>
      <c r="G31" s="3" t="e">
        <f ca="1">INDEX(词条统合定义列表!$E$2:$E$1031,MATCH(属性二级汇总[[#This Row],[词条]],词条统合定义列表!$B$2:$B$1031,0))</f>
        <v>#N/A</v>
      </c>
      <c r="H31" s="109" t="e">
        <f ca="1">INDEX(词条统合定义列表!$F$2:$F$1031,MATCH(属性二级汇总[[#This Row],[词条]],词条统合定义列表!$B$2:$B$1031,0))</f>
        <v>#N/A</v>
      </c>
      <c r="J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" s="25" t="str">
        <f ca="1">IFERROR(IF(属性二级汇总[[#This Row],[计算模式]]&lt;&gt;0,ROW(),""),"")</f>
        <v/>
      </c>
      <c r="M31" s="25" t="str">
        <f ca="1">IF((IFERROR(SEARCH("时，收割",属性二级汇总[[#This Row],[词条]]),-1)&gt;0),ROW(),"")</f>
        <v/>
      </c>
      <c r="V31" s="3"/>
      <c r="X31" s="3"/>
    </row>
    <row r="32" spans="1:24">
      <c r="A32" s="3">
        <f ca="1">IFERROR(INDEX(CHOOSE(
    MATCH(ROW(A31)-1,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ROW(A31)-INDEX($S$2:$S$18, MATCH(ROW(A31)-1, $S$2:$S$18,1))
),"")</f>
        <v>28</v>
      </c>
      <c r="B32" s="3">
        <f ca="1">IF(A32&lt;&gt;"",INDEX(CHOOSE(
    MATCH(ROW(A31)-1,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ROW(A31)-INDEX($S$2:$S$18, MATCH(ROW(A31)-1, $S$2:$S$18,1))
),"")</f>
        <v>0</v>
      </c>
      <c r="C32" s="3">
        <f ca="1">VALUE(IF(A32&lt;&gt;"",INDEX(CHOOSE(
    MATCH(ROW(A31)-1,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ROW(A31)-INDEX($S$2:$S$18, MATCH(ROW(A31)-1, $S$2:$S$18,1))
),""))</f>
        <v>0</v>
      </c>
      <c r="D32" s="3" t="str">
        <f t="shared" ca="1" si="0"/>
        <v>词条手动添加</v>
      </c>
      <c r="E32" s="3" t="e">
        <f ca="1">INDEX(词条统合定义列表!$C$2:$C$1031,MATCH(属性二级汇总[[#This Row],[词条]],词条统合定义列表!$B$2:$B$1031,0))</f>
        <v>#N/A</v>
      </c>
      <c r="F32" t="e">
        <f ca="1">INDEX(词条统合定义列表!$D$2:$D$1031,MATCH(属性二级汇总[[#This Row],[词条]],词条统合定义列表!$B$2:$B$1031,0))</f>
        <v>#N/A</v>
      </c>
      <c r="G32" s="3" t="e">
        <f ca="1">INDEX(词条统合定义列表!$E$2:$E$1031,MATCH(属性二级汇总[[#This Row],[词条]],词条统合定义列表!$B$2:$B$1031,0))</f>
        <v>#N/A</v>
      </c>
      <c r="H32" s="109" t="e">
        <f ca="1">INDEX(词条统合定义列表!$F$2:$F$1031,MATCH(属性二级汇总[[#This Row],[词条]],词条统合定义列表!$B$2:$B$1031,0))</f>
        <v>#N/A</v>
      </c>
      <c r="J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" s="25" t="str">
        <f ca="1">IFERROR(IF(属性二级汇总[[#This Row],[计算模式]]&lt;&gt;0,ROW(),""),"")</f>
        <v/>
      </c>
      <c r="M32" s="25" t="str">
        <f ca="1">IF((IFERROR(SEARCH("时，收割",属性二级汇总[[#This Row],[词条]]),-1)&gt;0),ROW(),"")</f>
        <v/>
      </c>
      <c r="V32" s="3"/>
      <c r="X32" s="3"/>
    </row>
    <row r="33" spans="1:24">
      <c r="A33" s="3">
        <f ca="1">IFERROR(INDEX(CHOOSE(
    MATCH(ROW(A32)-1,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ROW(A32)-INDEX($S$2:$S$18, MATCH(ROW(A32)-1, $S$2:$S$18,1))
),"")</f>
        <v>29</v>
      </c>
      <c r="B33" s="3">
        <f ca="1">IF(A33&lt;&gt;"",INDEX(CHOOSE(
    MATCH(ROW(A32)-1,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ROW(A32)-INDEX($S$2:$S$18, MATCH(ROW(A32)-1, $S$2:$S$18,1))
),"")</f>
        <v>0</v>
      </c>
      <c r="C33" s="3">
        <f ca="1">VALUE(IF(A33&lt;&gt;"",INDEX(CHOOSE(
    MATCH(ROW(A32)-1,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ROW(A32)-INDEX($S$2:$S$18, MATCH(ROW(A32)-1, $S$2:$S$18,1))
),""))</f>
        <v>0</v>
      </c>
      <c r="D33" s="3" t="str">
        <f t="shared" ca="1" si="0"/>
        <v>词条手动添加</v>
      </c>
      <c r="E33" s="3" t="e">
        <f ca="1">INDEX(词条统合定义列表!$C$2:$C$1031,MATCH(属性二级汇总[[#This Row],[词条]],词条统合定义列表!$B$2:$B$1031,0))</f>
        <v>#N/A</v>
      </c>
      <c r="F33" t="e">
        <f ca="1">INDEX(词条统合定义列表!$D$2:$D$1031,MATCH(属性二级汇总[[#This Row],[词条]],词条统合定义列表!$B$2:$B$1031,0))</f>
        <v>#N/A</v>
      </c>
      <c r="G33" s="3" t="e">
        <f ca="1">INDEX(词条统合定义列表!$E$2:$E$1031,MATCH(属性二级汇总[[#This Row],[词条]],词条统合定义列表!$B$2:$B$1031,0))</f>
        <v>#N/A</v>
      </c>
      <c r="H33" s="109" t="e">
        <f ca="1">INDEX(词条统合定义列表!$F$2:$F$1031,MATCH(属性二级汇总[[#This Row],[词条]],词条统合定义列表!$B$2:$B$1031,0))</f>
        <v>#N/A</v>
      </c>
      <c r="J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" s="25" t="str">
        <f ca="1">IFERROR(IF(属性二级汇总[[#This Row],[计算模式]]&lt;&gt;0,ROW(),""),"")</f>
        <v/>
      </c>
      <c r="M33" s="25" t="str">
        <f ca="1">IF((IFERROR(SEARCH("时，收割",属性二级汇总[[#This Row],[词条]]),-1)&gt;0),ROW(),"")</f>
        <v/>
      </c>
      <c r="V33" s="3"/>
      <c r="X33" s="3"/>
    </row>
    <row r="34" spans="1:24">
      <c r="A34" s="3">
        <f ca="1">IFERROR(INDEX(CHOOSE(
    MATCH(ROW(A33)-1,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ROW(A33)-INDEX($S$2:$S$18, MATCH(ROW(A33)-1, $S$2:$S$18,1))
),"")</f>
        <v>30</v>
      </c>
      <c r="B34" s="3">
        <f ca="1">IF(A34&lt;&gt;"",INDEX(CHOOSE(
    MATCH(ROW(A33)-1,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ROW(A33)-INDEX($S$2:$S$18, MATCH(ROW(A33)-1, $S$2:$S$18,1))
),"")</f>
        <v>0</v>
      </c>
      <c r="C34" s="3">
        <f ca="1">VALUE(IF(A34&lt;&gt;"",INDEX(CHOOSE(
    MATCH(ROW(A33)-1,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ROW(A33)-INDEX($S$2:$S$18, MATCH(ROW(A33)-1, $S$2:$S$18,1))
),""))</f>
        <v>0</v>
      </c>
      <c r="D34" s="3" t="str">
        <f t="shared" ca="1" si="0"/>
        <v>词条手动添加</v>
      </c>
      <c r="E34" s="3" t="e">
        <f ca="1">INDEX(词条统合定义列表!$C$2:$C$1031,MATCH(属性二级汇总[[#This Row],[词条]],词条统合定义列表!$B$2:$B$1031,0))</f>
        <v>#N/A</v>
      </c>
      <c r="F34" t="e">
        <f ca="1">INDEX(词条统合定义列表!$D$2:$D$1031,MATCH(属性二级汇总[[#This Row],[词条]],词条统合定义列表!$B$2:$B$1031,0))</f>
        <v>#N/A</v>
      </c>
      <c r="G34" s="3" t="e">
        <f ca="1">INDEX(词条统合定义列表!$E$2:$E$1031,MATCH(属性二级汇总[[#This Row],[词条]],词条统合定义列表!$B$2:$B$1031,0))</f>
        <v>#N/A</v>
      </c>
      <c r="H34" s="109" t="e">
        <f ca="1">INDEX(词条统合定义列表!$F$2:$F$1031,MATCH(属性二级汇总[[#This Row],[词条]],词条统合定义列表!$B$2:$B$1031,0))</f>
        <v>#N/A</v>
      </c>
      <c r="J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" s="25" t="str">
        <f ca="1">IFERROR(IF(属性二级汇总[[#This Row],[计算模式]]&lt;&gt;0,ROW(),""),"")</f>
        <v/>
      </c>
      <c r="M34" s="25" t="str">
        <f ca="1">IF((IFERROR(SEARCH("时，收割",属性二级汇总[[#This Row],[词条]]),-1)&gt;0),ROW(),"")</f>
        <v/>
      </c>
      <c r="V34" s="3"/>
      <c r="X34" s="3"/>
    </row>
    <row r="35" spans="1:24">
      <c r="A35" s="3">
        <f ca="1">IFERROR(INDEX(CHOOSE(
    MATCH(ROW(A34)-1,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ROW(A34)-INDEX($S$2:$S$18, MATCH(ROW(A34)-1, $S$2:$S$18,1))
),"")</f>
        <v>31</v>
      </c>
      <c r="B35" s="3">
        <f ca="1">IF(A35&lt;&gt;"",INDEX(CHOOSE(
    MATCH(ROW(A34)-1,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ROW(A34)-INDEX($S$2:$S$18, MATCH(ROW(A34)-1, $S$2:$S$18,1))
),"")</f>
        <v>0</v>
      </c>
      <c r="C35" s="3">
        <f ca="1">VALUE(IF(A35&lt;&gt;"",INDEX(CHOOSE(
    MATCH(ROW(A34)-1,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ROW(A34)-INDEX($S$2:$S$18, MATCH(ROW(A34)-1, $S$2:$S$18,1))
),""))</f>
        <v>0</v>
      </c>
      <c r="D35" s="3" t="str">
        <f t="shared" ca="1" si="0"/>
        <v>词条手动添加</v>
      </c>
      <c r="E35" s="3" t="e">
        <f ca="1">INDEX(词条统合定义列表!$C$2:$C$1031,MATCH(属性二级汇总[[#This Row],[词条]],词条统合定义列表!$B$2:$B$1031,0))</f>
        <v>#N/A</v>
      </c>
      <c r="F35" t="e">
        <f ca="1">INDEX(词条统合定义列表!$D$2:$D$1031,MATCH(属性二级汇总[[#This Row],[词条]],词条统合定义列表!$B$2:$B$1031,0))</f>
        <v>#N/A</v>
      </c>
      <c r="G35" s="3" t="e">
        <f ca="1">INDEX(词条统合定义列表!$E$2:$E$1031,MATCH(属性二级汇总[[#This Row],[词条]],词条统合定义列表!$B$2:$B$1031,0))</f>
        <v>#N/A</v>
      </c>
      <c r="H35" s="109" t="e">
        <f ca="1">INDEX(词条统合定义列表!$F$2:$F$1031,MATCH(属性二级汇总[[#This Row],[词条]],词条统合定义列表!$B$2:$B$1031,0))</f>
        <v>#N/A</v>
      </c>
      <c r="J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" s="25" t="str">
        <f ca="1">IFERROR(IF(属性二级汇总[[#This Row],[计算模式]]&lt;&gt;0,ROW(),""),"")</f>
        <v/>
      </c>
      <c r="M35" s="25" t="str">
        <f ca="1">IF((IFERROR(SEARCH("时，收割",属性二级汇总[[#This Row],[词条]]),-1)&gt;0),ROW(),"")</f>
        <v/>
      </c>
      <c r="V35" s="3"/>
      <c r="X35" s="3"/>
    </row>
    <row r="36" spans="1:24">
      <c r="A36" s="3">
        <f ca="1">IFERROR(INDEX(CHOOSE(
    MATCH(ROW(A35)-1,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ROW(A35)-INDEX($S$2:$S$18, MATCH(ROW(A35)-1, $S$2:$S$18,1))
),"")</f>
        <v>32</v>
      </c>
      <c r="B36" s="3">
        <f ca="1">IF(A36&lt;&gt;"",INDEX(CHOOSE(
    MATCH(ROW(A35)-1,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ROW(A35)-INDEX($S$2:$S$18, MATCH(ROW(A35)-1, $S$2:$S$18,1))
),"")</f>
        <v>0</v>
      </c>
      <c r="C36" s="3">
        <f ca="1">VALUE(IF(A36&lt;&gt;"",INDEX(CHOOSE(
    MATCH(ROW(A35)-1,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ROW(A35)-INDEX($S$2:$S$18, MATCH(ROW(A35)-1, $S$2:$S$18,1))
),""))</f>
        <v>0</v>
      </c>
      <c r="D36" s="3" t="str">
        <f t="shared" ca="1" si="0"/>
        <v>词条手动添加</v>
      </c>
      <c r="E36" s="3" t="e">
        <f ca="1">INDEX(词条统合定义列表!$C$2:$C$1031,MATCH(属性二级汇总[[#This Row],[词条]],词条统合定义列表!$B$2:$B$1031,0))</f>
        <v>#N/A</v>
      </c>
      <c r="F36" t="e">
        <f ca="1">INDEX(词条统合定义列表!$D$2:$D$1031,MATCH(属性二级汇总[[#This Row],[词条]],词条统合定义列表!$B$2:$B$1031,0))</f>
        <v>#N/A</v>
      </c>
      <c r="G36" s="3" t="e">
        <f ca="1">INDEX(词条统合定义列表!$E$2:$E$1031,MATCH(属性二级汇总[[#This Row],[词条]],词条统合定义列表!$B$2:$B$1031,0))</f>
        <v>#N/A</v>
      </c>
      <c r="H36" s="109" t="e">
        <f ca="1">INDEX(词条统合定义列表!$F$2:$F$1031,MATCH(属性二级汇总[[#This Row],[词条]],词条统合定义列表!$B$2:$B$1031,0))</f>
        <v>#N/A</v>
      </c>
      <c r="J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" s="25" t="str">
        <f ca="1">IFERROR(IF(属性二级汇总[[#This Row],[计算模式]]&lt;&gt;0,ROW(),""),"")</f>
        <v/>
      </c>
      <c r="M36" s="25" t="str">
        <f ca="1">IF((IFERROR(SEARCH("时，收割",属性二级汇总[[#This Row],[词条]]),-1)&gt;0),ROW(),"")</f>
        <v/>
      </c>
      <c r="V36" s="3"/>
      <c r="X36" s="3"/>
    </row>
    <row r="37" spans="1:24">
      <c r="A37" s="3">
        <f ca="1">IFERROR(INDEX(CHOOSE(
    MATCH(ROW(A36)-1,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ROW(A36)-INDEX($S$2:$S$18, MATCH(ROW(A36)-1, $S$2:$S$18,1))
),"")</f>
        <v>33</v>
      </c>
      <c r="B37" s="3">
        <f ca="1">IF(A37&lt;&gt;"",INDEX(CHOOSE(
    MATCH(ROW(A36)-1,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ROW(A36)-INDEX($S$2:$S$18, MATCH(ROW(A36)-1, $S$2:$S$18,1))
),"")</f>
        <v>0</v>
      </c>
      <c r="C37" s="3">
        <f ca="1">VALUE(IF(A37&lt;&gt;"",INDEX(CHOOSE(
    MATCH(ROW(A36)-1,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ROW(A36)-INDEX($S$2:$S$18, MATCH(ROW(A36)-1, $S$2:$S$18,1))
),""))</f>
        <v>0</v>
      </c>
      <c r="D37" s="3" t="str">
        <f t="shared" ca="1" si="0"/>
        <v>词条手动添加</v>
      </c>
      <c r="E37" s="3" t="e">
        <f ca="1">INDEX(词条统合定义列表!$C$2:$C$1031,MATCH(属性二级汇总[[#This Row],[词条]],词条统合定义列表!$B$2:$B$1031,0))</f>
        <v>#N/A</v>
      </c>
      <c r="F37" t="e">
        <f ca="1">INDEX(词条统合定义列表!$D$2:$D$1031,MATCH(属性二级汇总[[#This Row],[词条]],词条统合定义列表!$B$2:$B$1031,0))</f>
        <v>#N/A</v>
      </c>
      <c r="G37" s="3" t="e">
        <f ca="1">INDEX(词条统合定义列表!$E$2:$E$1031,MATCH(属性二级汇总[[#This Row],[词条]],词条统合定义列表!$B$2:$B$1031,0))</f>
        <v>#N/A</v>
      </c>
      <c r="H37" s="109" t="e">
        <f ca="1">INDEX(词条统合定义列表!$F$2:$F$1031,MATCH(属性二级汇总[[#This Row],[词条]],词条统合定义列表!$B$2:$B$1031,0))</f>
        <v>#N/A</v>
      </c>
      <c r="J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" s="25" t="str">
        <f ca="1">IFERROR(IF(属性二级汇总[[#This Row],[计算模式]]&lt;&gt;0,ROW(),""),"")</f>
        <v/>
      </c>
      <c r="M37" s="25" t="str">
        <f ca="1">IF((IFERROR(SEARCH("时，收割",属性二级汇总[[#This Row],[词条]]),-1)&gt;0),ROW(),"")</f>
        <v/>
      </c>
      <c r="V37" s="3"/>
      <c r="X37" s="3"/>
    </row>
    <row r="38" spans="1:24">
      <c r="A38" s="3">
        <f ca="1">IFERROR(INDEX(CHOOSE(
    MATCH(ROW(A37)-1,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ROW(A37)-INDEX($S$2:$S$18, MATCH(ROW(A37)-1, $S$2:$S$18,1))
),"")</f>
        <v>34</v>
      </c>
      <c r="B38" s="3">
        <f ca="1">IF(A38&lt;&gt;"",INDEX(CHOOSE(
    MATCH(ROW(A37)-1,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ROW(A37)-INDEX($S$2:$S$18, MATCH(ROW(A37)-1, $S$2:$S$18,1))
),"")</f>
        <v>0</v>
      </c>
      <c r="C38" s="3">
        <f ca="1">VALUE(IF(A38&lt;&gt;"",INDEX(CHOOSE(
    MATCH(ROW(A37)-1,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ROW(A37)-INDEX($S$2:$S$18, MATCH(ROW(A37)-1, $S$2:$S$18,1))
),""))</f>
        <v>0</v>
      </c>
      <c r="D38" s="3" t="str">
        <f t="shared" ca="1" si="0"/>
        <v>词条手动添加</v>
      </c>
      <c r="E38" s="3" t="e">
        <f ca="1">INDEX(词条统合定义列表!$C$2:$C$1031,MATCH(属性二级汇总[[#This Row],[词条]],词条统合定义列表!$B$2:$B$1031,0))</f>
        <v>#N/A</v>
      </c>
      <c r="F38" t="e">
        <f ca="1">INDEX(词条统合定义列表!$D$2:$D$1031,MATCH(属性二级汇总[[#This Row],[词条]],词条统合定义列表!$B$2:$B$1031,0))</f>
        <v>#N/A</v>
      </c>
      <c r="G38" s="3" t="e">
        <f ca="1">INDEX(词条统合定义列表!$E$2:$E$1031,MATCH(属性二级汇总[[#This Row],[词条]],词条统合定义列表!$B$2:$B$1031,0))</f>
        <v>#N/A</v>
      </c>
      <c r="H38" s="109" t="e">
        <f ca="1">INDEX(词条统合定义列表!$F$2:$F$1031,MATCH(属性二级汇总[[#This Row],[词条]],词条统合定义列表!$B$2:$B$1031,0))</f>
        <v>#N/A</v>
      </c>
      <c r="J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" s="25" t="str">
        <f ca="1">IFERROR(IF(属性二级汇总[[#This Row],[计算模式]]&lt;&gt;0,ROW(),""),"")</f>
        <v/>
      </c>
      <c r="M38" s="25" t="str">
        <f ca="1">IF((IFERROR(SEARCH("时，收割",属性二级汇总[[#This Row],[词条]]),-1)&gt;0),ROW(),"")</f>
        <v/>
      </c>
      <c r="V38" s="3"/>
      <c r="X38" s="3"/>
    </row>
    <row r="39" spans="1:24">
      <c r="A39" s="3">
        <f ca="1">IFERROR(INDEX(CHOOSE(
    MATCH(ROW(A38)-1,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ROW(A38)-INDEX($S$2:$S$18, MATCH(ROW(A38)-1, $S$2:$S$18,1))
),"")</f>
        <v>35</v>
      </c>
      <c r="B39" s="3">
        <f ca="1">IF(A39&lt;&gt;"",INDEX(CHOOSE(
    MATCH(ROW(A38)-1,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ROW(A38)-INDEX($S$2:$S$18, MATCH(ROW(A38)-1, $S$2:$S$18,1))
),"")</f>
        <v>0</v>
      </c>
      <c r="C39" s="3">
        <f ca="1">VALUE(IF(A39&lt;&gt;"",INDEX(CHOOSE(
    MATCH(ROW(A38)-1,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ROW(A38)-INDEX($S$2:$S$18, MATCH(ROW(A38)-1, $S$2:$S$18,1))
),""))</f>
        <v>0</v>
      </c>
      <c r="D39" s="3" t="str">
        <f t="shared" ca="1" si="0"/>
        <v>词条手动添加</v>
      </c>
      <c r="E39" s="3" t="e">
        <f ca="1">INDEX(词条统合定义列表!$C$2:$C$1031,MATCH(属性二级汇总[[#This Row],[词条]],词条统合定义列表!$B$2:$B$1031,0))</f>
        <v>#N/A</v>
      </c>
      <c r="F39" t="e">
        <f ca="1">INDEX(词条统合定义列表!$D$2:$D$1031,MATCH(属性二级汇总[[#This Row],[词条]],词条统合定义列表!$B$2:$B$1031,0))</f>
        <v>#N/A</v>
      </c>
      <c r="G39" s="3" t="e">
        <f ca="1">INDEX(词条统合定义列表!$E$2:$E$1031,MATCH(属性二级汇总[[#This Row],[词条]],词条统合定义列表!$B$2:$B$1031,0))</f>
        <v>#N/A</v>
      </c>
      <c r="H39" s="109" t="e">
        <f ca="1">INDEX(词条统合定义列表!$F$2:$F$1031,MATCH(属性二级汇总[[#This Row],[词条]],词条统合定义列表!$B$2:$B$1031,0))</f>
        <v>#N/A</v>
      </c>
      <c r="J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" s="25" t="str">
        <f ca="1">IFERROR(IF(属性二级汇总[[#This Row],[计算模式]]&lt;&gt;0,ROW(),""),"")</f>
        <v/>
      </c>
      <c r="M39" s="25" t="str">
        <f ca="1">IF((IFERROR(SEARCH("时，收割",属性二级汇总[[#This Row],[词条]]),-1)&gt;0),ROW(),"")</f>
        <v/>
      </c>
      <c r="V39" s="3"/>
      <c r="X39" s="3"/>
    </row>
    <row r="40" spans="1:24">
      <c r="A40" s="3">
        <f ca="1">IFERROR(INDEX(CHOOSE(
    MATCH(ROW(A39)-1,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ROW(A39)-INDEX($S$2:$S$18, MATCH(ROW(A39)-1, $S$2:$S$18,1))
),"")</f>
        <v>36</v>
      </c>
      <c r="B40" s="3">
        <f ca="1">IF(A40&lt;&gt;"",INDEX(CHOOSE(
    MATCH(ROW(A39)-1,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ROW(A39)-INDEX($S$2:$S$18, MATCH(ROW(A39)-1, $S$2:$S$18,1))
),"")</f>
        <v>0</v>
      </c>
      <c r="C40" s="3">
        <f ca="1">VALUE(IF(A40&lt;&gt;"",INDEX(CHOOSE(
    MATCH(ROW(A39)-1,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ROW(A39)-INDEX($S$2:$S$18, MATCH(ROW(A39)-1, $S$2:$S$18,1))
),""))</f>
        <v>0</v>
      </c>
      <c r="D40" s="3" t="str">
        <f t="shared" ca="1" si="0"/>
        <v>词条手动添加</v>
      </c>
      <c r="E40" s="3" t="e">
        <f ca="1">INDEX(词条统合定义列表!$C$2:$C$1031,MATCH(属性二级汇总[[#This Row],[词条]],词条统合定义列表!$B$2:$B$1031,0))</f>
        <v>#N/A</v>
      </c>
      <c r="F40" t="e">
        <f ca="1">INDEX(词条统合定义列表!$D$2:$D$1031,MATCH(属性二级汇总[[#This Row],[词条]],词条统合定义列表!$B$2:$B$1031,0))</f>
        <v>#N/A</v>
      </c>
      <c r="G40" s="3" t="e">
        <f ca="1">INDEX(词条统合定义列表!$E$2:$E$1031,MATCH(属性二级汇总[[#This Row],[词条]],词条统合定义列表!$B$2:$B$1031,0))</f>
        <v>#N/A</v>
      </c>
      <c r="H40" s="109" t="e">
        <f ca="1">INDEX(词条统合定义列表!$F$2:$F$1031,MATCH(属性二级汇总[[#This Row],[词条]],词条统合定义列表!$B$2:$B$1031,0))</f>
        <v>#N/A</v>
      </c>
      <c r="J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" s="25" t="str">
        <f ca="1">IFERROR(IF(属性二级汇总[[#This Row],[计算模式]]&lt;&gt;0,ROW(),""),"")</f>
        <v/>
      </c>
      <c r="M40" s="25" t="str">
        <f ca="1">IF((IFERROR(SEARCH("时，收割",属性二级汇总[[#This Row],[词条]]),-1)&gt;0),ROW(),"")</f>
        <v/>
      </c>
      <c r="V40" s="3"/>
      <c r="X40" s="3"/>
    </row>
    <row r="41" spans="1:24">
      <c r="A41" s="3">
        <f ca="1">IFERROR(INDEX(CHOOSE(
    MATCH(ROW(A40)-1,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ROW(A40)-INDEX($S$2:$S$18, MATCH(ROW(A40)-1, $S$2:$S$18,1))
),"")</f>
        <v>37</v>
      </c>
      <c r="B41" s="3">
        <f ca="1">IF(A41&lt;&gt;"",INDEX(CHOOSE(
    MATCH(ROW(A40)-1,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ROW(A40)-INDEX($S$2:$S$18, MATCH(ROW(A40)-1, $S$2:$S$18,1))
),"")</f>
        <v>0</v>
      </c>
      <c r="C41" s="3">
        <f ca="1">VALUE(IF(A41&lt;&gt;"",INDEX(CHOOSE(
    MATCH(ROW(A40)-1,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ROW(A40)-INDEX($S$2:$S$18, MATCH(ROW(A40)-1, $S$2:$S$18,1))
),""))</f>
        <v>0</v>
      </c>
      <c r="D41" s="3" t="str">
        <f t="shared" ca="1" si="0"/>
        <v>词条手动添加</v>
      </c>
      <c r="E41" s="3" t="e">
        <f ca="1">INDEX(词条统合定义列表!$C$2:$C$1031,MATCH(属性二级汇总[[#This Row],[词条]],词条统合定义列表!$B$2:$B$1031,0))</f>
        <v>#N/A</v>
      </c>
      <c r="F41" t="e">
        <f ca="1">INDEX(词条统合定义列表!$D$2:$D$1031,MATCH(属性二级汇总[[#This Row],[词条]],词条统合定义列表!$B$2:$B$1031,0))</f>
        <v>#N/A</v>
      </c>
      <c r="G41" s="3" t="e">
        <f ca="1">INDEX(词条统合定义列表!$E$2:$E$1031,MATCH(属性二级汇总[[#This Row],[词条]],词条统合定义列表!$B$2:$B$1031,0))</f>
        <v>#N/A</v>
      </c>
      <c r="H41" s="109" t="e">
        <f ca="1">INDEX(词条统合定义列表!$F$2:$F$1031,MATCH(属性二级汇总[[#This Row],[词条]],词条统合定义列表!$B$2:$B$1031,0))</f>
        <v>#N/A</v>
      </c>
      <c r="J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" s="25" t="str">
        <f ca="1">IFERROR(IF(属性二级汇总[[#This Row],[计算模式]]&lt;&gt;0,ROW(),""),"")</f>
        <v/>
      </c>
      <c r="M41" s="25" t="str">
        <f ca="1">IF((IFERROR(SEARCH("时，收割",属性二级汇总[[#This Row],[词条]]),-1)&gt;0),ROW(),"")</f>
        <v/>
      </c>
      <c r="V41" s="3"/>
      <c r="X41" s="3"/>
    </row>
    <row r="42" spans="1:24">
      <c r="A42" s="3">
        <f ca="1">IFERROR(INDEX(CHOOSE(
    MATCH(ROW(A41)-1,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ROW(A41)-INDEX($S$2:$S$18, MATCH(ROW(A41)-1, $S$2:$S$18,1))
),"")</f>
        <v>38</v>
      </c>
      <c r="B42" s="3">
        <f ca="1">IF(A42&lt;&gt;"",INDEX(CHOOSE(
    MATCH(ROW(A41)-1,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ROW(A41)-INDEX($S$2:$S$18, MATCH(ROW(A41)-1, $S$2:$S$18,1))
),"")</f>
        <v>0</v>
      </c>
      <c r="C42" s="3">
        <f ca="1">VALUE(IF(A42&lt;&gt;"",INDEX(CHOOSE(
    MATCH(ROW(A41)-1,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ROW(A41)-INDEX($S$2:$S$18, MATCH(ROW(A41)-1, $S$2:$S$18,1))
),""))</f>
        <v>0</v>
      </c>
      <c r="D42" s="3" t="str">
        <f t="shared" ca="1" si="0"/>
        <v>词条手动添加</v>
      </c>
      <c r="E42" s="3" t="e">
        <f ca="1">INDEX(词条统合定义列表!$C$2:$C$1031,MATCH(属性二级汇总[[#This Row],[词条]],词条统合定义列表!$B$2:$B$1031,0))</f>
        <v>#N/A</v>
      </c>
      <c r="F42" t="e">
        <f ca="1">INDEX(词条统合定义列表!$D$2:$D$1031,MATCH(属性二级汇总[[#This Row],[词条]],词条统合定义列表!$B$2:$B$1031,0))</f>
        <v>#N/A</v>
      </c>
      <c r="G42" s="3" t="e">
        <f ca="1">INDEX(词条统合定义列表!$E$2:$E$1031,MATCH(属性二级汇总[[#This Row],[词条]],词条统合定义列表!$B$2:$B$1031,0))</f>
        <v>#N/A</v>
      </c>
      <c r="H42" s="109" t="e">
        <f ca="1">INDEX(词条统合定义列表!$F$2:$F$1031,MATCH(属性二级汇总[[#This Row],[词条]],词条统合定义列表!$B$2:$B$1031,0))</f>
        <v>#N/A</v>
      </c>
      <c r="J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" s="25" t="str">
        <f ca="1">IFERROR(IF(属性二级汇总[[#This Row],[计算模式]]&lt;&gt;0,ROW(),""),"")</f>
        <v/>
      </c>
      <c r="M42" s="25" t="str">
        <f ca="1">IF((IFERROR(SEARCH("时，收割",属性二级汇总[[#This Row],[词条]]),-1)&gt;0),ROW(),"")</f>
        <v/>
      </c>
      <c r="V42" s="3"/>
      <c r="X42" s="3"/>
    </row>
    <row r="43" spans="1:24">
      <c r="A43" s="3">
        <f ca="1">IFERROR(INDEX(CHOOSE(
    MATCH(ROW(A42)-1,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ROW(A42)-INDEX($S$2:$S$18, MATCH(ROW(A42)-1, $S$2:$S$18,1))
),"")</f>
        <v>39</v>
      </c>
      <c r="B43" s="3">
        <f ca="1">IF(A43&lt;&gt;"",INDEX(CHOOSE(
    MATCH(ROW(A42)-1,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ROW(A42)-INDEX($S$2:$S$18, MATCH(ROW(A42)-1, $S$2:$S$18,1))
),"")</f>
        <v>0</v>
      </c>
      <c r="C43" s="3">
        <f ca="1">VALUE(IF(A43&lt;&gt;"",INDEX(CHOOSE(
    MATCH(ROW(A42)-1,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ROW(A42)-INDEX($S$2:$S$18, MATCH(ROW(A42)-1, $S$2:$S$18,1))
),""))</f>
        <v>0</v>
      </c>
      <c r="D43" s="3" t="str">
        <f t="shared" ca="1" si="0"/>
        <v>词条手动添加</v>
      </c>
      <c r="E43" s="3" t="e">
        <f ca="1">INDEX(词条统合定义列表!$C$2:$C$1031,MATCH(属性二级汇总[[#This Row],[词条]],词条统合定义列表!$B$2:$B$1031,0))</f>
        <v>#N/A</v>
      </c>
      <c r="F43" t="e">
        <f ca="1">INDEX(词条统合定义列表!$D$2:$D$1031,MATCH(属性二级汇总[[#This Row],[词条]],词条统合定义列表!$B$2:$B$1031,0))</f>
        <v>#N/A</v>
      </c>
      <c r="G43" s="3" t="e">
        <f ca="1">INDEX(词条统合定义列表!$E$2:$E$1031,MATCH(属性二级汇总[[#This Row],[词条]],词条统合定义列表!$B$2:$B$1031,0))</f>
        <v>#N/A</v>
      </c>
      <c r="H43" s="109" t="e">
        <f ca="1">INDEX(词条统合定义列表!$F$2:$F$1031,MATCH(属性二级汇总[[#This Row],[词条]],词条统合定义列表!$B$2:$B$1031,0))</f>
        <v>#N/A</v>
      </c>
      <c r="J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" s="25" t="str">
        <f ca="1">IFERROR(IF(属性二级汇总[[#This Row],[计算模式]]&lt;&gt;0,ROW(),""),"")</f>
        <v/>
      </c>
      <c r="M43" s="25" t="str">
        <f ca="1">IF((IFERROR(SEARCH("时，收割",属性二级汇总[[#This Row],[词条]]),-1)&gt;0),ROW(),"")</f>
        <v/>
      </c>
      <c r="V43" s="3"/>
      <c r="X43" s="3"/>
    </row>
    <row r="44" spans="1:24">
      <c r="A44" s="3">
        <f ca="1">IFERROR(INDEX(CHOOSE(
    MATCH(ROW(A43)-1,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ROW(A43)-INDEX($S$2:$S$18, MATCH(ROW(A43)-1, $S$2:$S$18,1))
),"")</f>
        <v>40</v>
      </c>
      <c r="B44" s="3">
        <f ca="1">IF(A44&lt;&gt;"",INDEX(CHOOSE(
    MATCH(ROW(A43)-1,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ROW(A43)-INDEX($S$2:$S$18, MATCH(ROW(A43)-1, $S$2:$S$18,1))
),"")</f>
        <v>0</v>
      </c>
      <c r="C44" s="3">
        <f ca="1">VALUE(IF(A44&lt;&gt;"",INDEX(CHOOSE(
    MATCH(ROW(A43)-1,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ROW(A43)-INDEX($S$2:$S$18, MATCH(ROW(A43)-1, $S$2:$S$18,1))
),""))</f>
        <v>0</v>
      </c>
      <c r="D44" s="3" t="str">
        <f t="shared" ca="1" si="0"/>
        <v>词条手动添加</v>
      </c>
      <c r="E44" s="3" t="e">
        <f ca="1">INDEX(词条统合定义列表!$C$2:$C$1031,MATCH(属性二级汇总[[#This Row],[词条]],词条统合定义列表!$B$2:$B$1031,0))</f>
        <v>#N/A</v>
      </c>
      <c r="F44" t="e">
        <f ca="1">INDEX(词条统合定义列表!$D$2:$D$1031,MATCH(属性二级汇总[[#This Row],[词条]],词条统合定义列表!$B$2:$B$1031,0))</f>
        <v>#N/A</v>
      </c>
      <c r="G44" s="3" t="e">
        <f ca="1">INDEX(词条统合定义列表!$E$2:$E$1031,MATCH(属性二级汇总[[#This Row],[词条]],词条统合定义列表!$B$2:$B$1031,0))</f>
        <v>#N/A</v>
      </c>
      <c r="H44" s="109" t="e">
        <f ca="1">INDEX(词条统合定义列表!$F$2:$F$1031,MATCH(属性二级汇总[[#This Row],[词条]],词条统合定义列表!$B$2:$B$1031,0))</f>
        <v>#N/A</v>
      </c>
      <c r="J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" s="25" t="str">
        <f ca="1">IFERROR(IF(属性二级汇总[[#This Row],[计算模式]]&lt;&gt;0,ROW(),""),"")</f>
        <v/>
      </c>
      <c r="M44" s="25" t="str">
        <f ca="1">IF((IFERROR(SEARCH("时，收割",属性二级汇总[[#This Row],[词条]]),-1)&gt;0),ROW(),"")</f>
        <v/>
      </c>
      <c r="V44" s="3"/>
      <c r="X44" s="3"/>
    </row>
    <row r="45" spans="1:24">
      <c r="A45" s="3">
        <f ca="1">IFERROR(INDEX(CHOOSE(
    MATCH(ROW(A44)-1,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ROW(A44)-INDEX($S$2:$S$18, MATCH(ROW(A44)-1, $S$2:$S$18,1))
),"")</f>
        <v>41</v>
      </c>
      <c r="B45" s="3">
        <f ca="1">IF(A45&lt;&gt;"",INDEX(CHOOSE(
    MATCH(ROW(A44)-1,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ROW(A44)-INDEX($S$2:$S$18, MATCH(ROW(A44)-1, $S$2:$S$18,1))
),"")</f>
        <v>0</v>
      </c>
      <c r="C45" s="3">
        <f ca="1">VALUE(IF(A45&lt;&gt;"",INDEX(CHOOSE(
    MATCH(ROW(A44)-1,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ROW(A44)-INDEX($S$2:$S$18, MATCH(ROW(A44)-1, $S$2:$S$18,1))
),""))</f>
        <v>0</v>
      </c>
      <c r="D45" s="3" t="str">
        <f t="shared" ca="1" si="0"/>
        <v>词条手动添加</v>
      </c>
      <c r="E45" s="3" t="e">
        <f ca="1">INDEX(词条统合定义列表!$C$2:$C$1031,MATCH(属性二级汇总[[#This Row],[词条]],词条统合定义列表!$B$2:$B$1031,0))</f>
        <v>#N/A</v>
      </c>
      <c r="F45" t="e">
        <f ca="1">INDEX(词条统合定义列表!$D$2:$D$1031,MATCH(属性二级汇总[[#This Row],[词条]],词条统合定义列表!$B$2:$B$1031,0))</f>
        <v>#N/A</v>
      </c>
      <c r="G45" s="3" t="e">
        <f ca="1">INDEX(词条统合定义列表!$E$2:$E$1031,MATCH(属性二级汇总[[#This Row],[词条]],词条统合定义列表!$B$2:$B$1031,0))</f>
        <v>#N/A</v>
      </c>
      <c r="H45" s="109" t="e">
        <f ca="1">INDEX(词条统合定义列表!$F$2:$F$1031,MATCH(属性二级汇总[[#This Row],[词条]],词条统合定义列表!$B$2:$B$1031,0))</f>
        <v>#N/A</v>
      </c>
      <c r="J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" s="25" t="str">
        <f ca="1">IFERROR(IF(属性二级汇总[[#This Row],[计算模式]]&lt;&gt;0,ROW(),""),"")</f>
        <v/>
      </c>
      <c r="M45" s="25" t="str">
        <f ca="1">IF((IFERROR(SEARCH("时，收割",属性二级汇总[[#This Row],[词条]]),-1)&gt;0),ROW(),"")</f>
        <v/>
      </c>
      <c r="V45" s="3"/>
      <c r="X45" s="3"/>
    </row>
    <row r="46" spans="1:24">
      <c r="A46" s="3">
        <f ca="1">IFERROR(INDEX(CHOOSE(
    MATCH(ROW(A45)-1,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ROW(A45)-INDEX($S$2:$S$18, MATCH(ROW(A45)-1, $S$2:$S$18,1))
),"")</f>
        <v>42</v>
      </c>
      <c r="B46" s="3">
        <f ca="1">IF(A46&lt;&gt;"",INDEX(CHOOSE(
    MATCH(ROW(A45)-1,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ROW(A45)-INDEX($S$2:$S$18, MATCH(ROW(A45)-1, $S$2:$S$18,1))
),"")</f>
        <v>0</v>
      </c>
      <c r="C46" s="3">
        <f ca="1">VALUE(IF(A46&lt;&gt;"",INDEX(CHOOSE(
    MATCH(ROW(A45)-1,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ROW(A45)-INDEX($S$2:$S$18, MATCH(ROW(A45)-1, $S$2:$S$18,1))
),""))</f>
        <v>0</v>
      </c>
      <c r="D46" s="3" t="str">
        <f t="shared" ca="1" si="0"/>
        <v>词条手动添加</v>
      </c>
      <c r="E46" s="3" t="e">
        <f ca="1">INDEX(词条统合定义列表!$C$2:$C$1031,MATCH(属性二级汇总[[#This Row],[词条]],词条统合定义列表!$B$2:$B$1031,0))</f>
        <v>#N/A</v>
      </c>
      <c r="F46" t="e">
        <f ca="1">INDEX(词条统合定义列表!$D$2:$D$1031,MATCH(属性二级汇总[[#This Row],[词条]],词条统合定义列表!$B$2:$B$1031,0))</f>
        <v>#N/A</v>
      </c>
      <c r="G46" s="3" t="e">
        <f ca="1">INDEX(词条统合定义列表!$E$2:$E$1031,MATCH(属性二级汇总[[#This Row],[词条]],词条统合定义列表!$B$2:$B$1031,0))</f>
        <v>#N/A</v>
      </c>
      <c r="H46" s="109" t="e">
        <f ca="1">INDEX(词条统合定义列表!$F$2:$F$1031,MATCH(属性二级汇总[[#This Row],[词条]],词条统合定义列表!$B$2:$B$1031,0))</f>
        <v>#N/A</v>
      </c>
      <c r="J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" s="25" t="str">
        <f ca="1">IFERROR(IF(属性二级汇总[[#This Row],[计算模式]]&lt;&gt;0,ROW(),""),"")</f>
        <v/>
      </c>
      <c r="M46" s="25" t="str">
        <f ca="1">IF((IFERROR(SEARCH("时，收割",属性二级汇总[[#This Row],[词条]]),-1)&gt;0),ROW(),"")</f>
        <v/>
      </c>
      <c r="V46" s="3"/>
      <c r="X46" s="3"/>
    </row>
    <row r="47" spans="1:24">
      <c r="A47" s="3">
        <f ca="1">IFERROR(INDEX(CHOOSE(
    MATCH(ROW(A46)-1,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ROW(A46)-INDEX($S$2:$S$18, MATCH(ROW(A46)-1, $S$2:$S$18,1))
),"")</f>
        <v>43</v>
      </c>
      <c r="B47" s="3">
        <f ca="1">IF(A47&lt;&gt;"",INDEX(CHOOSE(
    MATCH(ROW(A46)-1,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ROW(A46)-INDEX($S$2:$S$18, MATCH(ROW(A46)-1, $S$2:$S$18,1))
),"")</f>
        <v>0</v>
      </c>
      <c r="C47" s="3">
        <f ca="1">VALUE(IF(A47&lt;&gt;"",INDEX(CHOOSE(
    MATCH(ROW(A46)-1,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ROW(A46)-INDEX($S$2:$S$18, MATCH(ROW(A46)-1, $S$2:$S$18,1))
),""))</f>
        <v>0</v>
      </c>
      <c r="D47" s="3" t="str">
        <f t="shared" ca="1" si="0"/>
        <v>词条手动添加</v>
      </c>
      <c r="E47" s="3" t="e">
        <f ca="1">INDEX(词条统合定义列表!$C$2:$C$1031,MATCH(属性二级汇总[[#This Row],[词条]],词条统合定义列表!$B$2:$B$1031,0))</f>
        <v>#N/A</v>
      </c>
      <c r="F47" t="e">
        <f ca="1">INDEX(词条统合定义列表!$D$2:$D$1031,MATCH(属性二级汇总[[#This Row],[词条]],词条统合定义列表!$B$2:$B$1031,0))</f>
        <v>#N/A</v>
      </c>
      <c r="G47" s="3" t="e">
        <f ca="1">INDEX(词条统合定义列表!$E$2:$E$1031,MATCH(属性二级汇总[[#This Row],[词条]],词条统合定义列表!$B$2:$B$1031,0))</f>
        <v>#N/A</v>
      </c>
      <c r="H47" s="109" t="e">
        <f ca="1">INDEX(词条统合定义列表!$F$2:$F$1031,MATCH(属性二级汇总[[#This Row],[词条]],词条统合定义列表!$B$2:$B$1031,0))</f>
        <v>#N/A</v>
      </c>
      <c r="J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" s="25" t="str">
        <f ca="1">IFERROR(IF(属性二级汇总[[#This Row],[计算模式]]&lt;&gt;0,ROW(),""),"")</f>
        <v/>
      </c>
      <c r="M47" s="25" t="str">
        <f ca="1">IF((IFERROR(SEARCH("时，收割",属性二级汇总[[#This Row],[词条]]),-1)&gt;0),ROW(),"")</f>
        <v/>
      </c>
      <c r="V47" s="3"/>
      <c r="X47" s="3"/>
    </row>
    <row r="48" spans="1:24">
      <c r="A48" s="3">
        <f ca="1">IFERROR(INDEX(CHOOSE(
    MATCH(ROW(A47)-1,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ROW(A47)-INDEX($S$2:$S$18, MATCH(ROW(A47)-1, $S$2:$S$18,1))
),"")</f>
        <v>44</v>
      </c>
      <c r="B48" s="3">
        <f ca="1">IF(A48&lt;&gt;"",INDEX(CHOOSE(
    MATCH(ROW(A47)-1,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ROW(A47)-INDEX($S$2:$S$18, MATCH(ROW(A47)-1, $S$2:$S$18,1))
),"")</f>
        <v>0</v>
      </c>
      <c r="C48" s="3">
        <f ca="1">VALUE(IF(A48&lt;&gt;"",INDEX(CHOOSE(
    MATCH(ROW(A47)-1,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ROW(A47)-INDEX($S$2:$S$18, MATCH(ROW(A47)-1, $S$2:$S$18,1))
),""))</f>
        <v>0</v>
      </c>
      <c r="D48" s="3" t="str">
        <f t="shared" ca="1" si="0"/>
        <v>词条手动添加</v>
      </c>
      <c r="E48" s="3" t="e">
        <f ca="1">INDEX(词条统合定义列表!$C$2:$C$1031,MATCH(属性二级汇总[[#This Row],[词条]],词条统合定义列表!$B$2:$B$1031,0))</f>
        <v>#N/A</v>
      </c>
      <c r="F48" t="e">
        <f ca="1">INDEX(词条统合定义列表!$D$2:$D$1031,MATCH(属性二级汇总[[#This Row],[词条]],词条统合定义列表!$B$2:$B$1031,0))</f>
        <v>#N/A</v>
      </c>
      <c r="G48" s="3" t="e">
        <f ca="1">INDEX(词条统合定义列表!$E$2:$E$1031,MATCH(属性二级汇总[[#This Row],[词条]],词条统合定义列表!$B$2:$B$1031,0))</f>
        <v>#N/A</v>
      </c>
      <c r="H48" s="109" t="e">
        <f ca="1">INDEX(词条统合定义列表!$F$2:$F$1031,MATCH(属性二级汇总[[#This Row],[词条]],词条统合定义列表!$B$2:$B$1031,0))</f>
        <v>#N/A</v>
      </c>
      <c r="J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" s="25" t="str">
        <f ca="1">IFERROR(IF(属性二级汇总[[#This Row],[计算模式]]&lt;&gt;0,ROW(),""),"")</f>
        <v/>
      </c>
      <c r="M48" s="25" t="str">
        <f ca="1">IF((IFERROR(SEARCH("时，收割",属性二级汇总[[#This Row],[词条]]),-1)&gt;0),ROW(),"")</f>
        <v/>
      </c>
      <c r="V48" s="3"/>
      <c r="X48" s="3"/>
    </row>
    <row r="49" spans="1:24">
      <c r="A49" s="3">
        <f ca="1">IFERROR(INDEX(CHOOSE(
    MATCH(ROW(A48)-1,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ROW(A48)-INDEX($S$2:$S$18, MATCH(ROW(A48)-1, $S$2:$S$18,1))
),"")</f>
        <v>45</v>
      </c>
      <c r="B49" s="3">
        <f ca="1">IF(A49&lt;&gt;"",INDEX(CHOOSE(
    MATCH(ROW(A48)-1,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ROW(A48)-INDEX($S$2:$S$18, MATCH(ROW(A48)-1, $S$2:$S$18,1))
),"")</f>
        <v>0</v>
      </c>
      <c r="C49" s="3">
        <f ca="1">VALUE(IF(A49&lt;&gt;"",INDEX(CHOOSE(
    MATCH(ROW(A48)-1,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ROW(A48)-INDEX($S$2:$S$18, MATCH(ROW(A48)-1, $S$2:$S$18,1))
),""))</f>
        <v>0</v>
      </c>
      <c r="D49" s="3" t="str">
        <f t="shared" ca="1" si="0"/>
        <v>词条手动添加</v>
      </c>
      <c r="E49" s="3" t="e">
        <f ca="1">INDEX(词条统合定义列表!$C$2:$C$1031,MATCH(属性二级汇总[[#This Row],[词条]],词条统合定义列表!$B$2:$B$1031,0))</f>
        <v>#N/A</v>
      </c>
      <c r="F49" t="e">
        <f ca="1">INDEX(词条统合定义列表!$D$2:$D$1031,MATCH(属性二级汇总[[#This Row],[词条]],词条统合定义列表!$B$2:$B$1031,0))</f>
        <v>#N/A</v>
      </c>
      <c r="G49" s="3" t="e">
        <f ca="1">INDEX(词条统合定义列表!$E$2:$E$1031,MATCH(属性二级汇总[[#This Row],[词条]],词条统合定义列表!$B$2:$B$1031,0))</f>
        <v>#N/A</v>
      </c>
      <c r="H49" s="109" t="e">
        <f ca="1">INDEX(词条统合定义列表!$F$2:$F$1031,MATCH(属性二级汇总[[#This Row],[词条]],词条统合定义列表!$B$2:$B$1031,0))</f>
        <v>#N/A</v>
      </c>
      <c r="J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" s="25" t="str">
        <f ca="1">IFERROR(IF(属性二级汇总[[#This Row],[计算模式]]&lt;&gt;0,ROW(),""),"")</f>
        <v/>
      </c>
      <c r="M49" s="25" t="str">
        <f ca="1">IF((IFERROR(SEARCH("时，收割",属性二级汇总[[#This Row],[词条]]),-1)&gt;0),ROW(),"")</f>
        <v/>
      </c>
      <c r="V49" s="3"/>
      <c r="X49" s="3"/>
    </row>
    <row r="50" spans="1:24">
      <c r="A50" s="3">
        <f ca="1">IFERROR(INDEX(CHOOSE(
    MATCH(ROW(A49)-1,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ROW(A49)-INDEX($S$2:$S$18, MATCH(ROW(A49)-1, $S$2:$S$18,1))
),"")</f>
        <v>46</v>
      </c>
      <c r="B50" s="3">
        <f ca="1">IF(A50&lt;&gt;"",INDEX(CHOOSE(
    MATCH(ROW(A49)-1,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ROW(A49)-INDEX($S$2:$S$18, MATCH(ROW(A49)-1, $S$2:$S$18,1))
),"")</f>
        <v>0</v>
      </c>
      <c r="C50" s="3">
        <f ca="1">VALUE(IF(A50&lt;&gt;"",INDEX(CHOOSE(
    MATCH(ROW(A49)-1,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ROW(A49)-INDEX($S$2:$S$18, MATCH(ROW(A49)-1, $S$2:$S$18,1))
),""))</f>
        <v>0</v>
      </c>
      <c r="D50" s="3" t="str">
        <f t="shared" ca="1" si="0"/>
        <v>词条手动添加</v>
      </c>
      <c r="E50" s="3" t="e">
        <f ca="1">INDEX(词条统合定义列表!$C$2:$C$1031,MATCH(属性二级汇总[[#This Row],[词条]],词条统合定义列表!$B$2:$B$1031,0))</f>
        <v>#N/A</v>
      </c>
      <c r="F50" t="e">
        <f ca="1">INDEX(词条统合定义列表!$D$2:$D$1031,MATCH(属性二级汇总[[#This Row],[词条]],词条统合定义列表!$B$2:$B$1031,0))</f>
        <v>#N/A</v>
      </c>
      <c r="G50" s="3" t="e">
        <f ca="1">INDEX(词条统合定义列表!$E$2:$E$1031,MATCH(属性二级汇总[[#This Row],[词条]],词条统合定义列表!$B$2:$B$1031,0))</f>
        <v>#N/A</v>
      </c>
      <c r="H50" s="109" t="e">
        <f ca="1">INDEX(词条统合定义列表!$F$2:$F$1031,MATCH(属性二级汇总[[#This Row],[词条]],词条统合定义列表!$B$2:$B$1031,0))</f>
        <v>#N/A</v>
      </c>
      <c r="J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" s="25" t="str">
        <f ca="1">IFERROR(IF(属性二级汇总[[#This Row],[计算模式]]&lt;&gt;0,ROW(),""),"")</f>
        <v/>
      </c>
      <c r="M50" s="25" t="str">
        <f ca="1">IF((IFERROR(SEARCH("时，收割",属性二级汇总[[#This Row],[词条]]),-1)&gt;0),ROW(),"")</f>
        <v/>
      </c>
      <c r="V50" s="3"/>
      <c r="X50" s="3"/>
    </row>
    <row r="51" spans="1:24">
      <c r="A51" s="3">
        <f ca="1">IFERROR(INDEX(CHOOSE(
    MATCH(ROW(A50)-1,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ROW(A50)-INDEX($S$2:$S$18, MATCH(ROW(A50)-1, $S$2:$S$18,1))
),"")</f>
        <v>47</v>
      </c>
      <c r="B51" s="3">
        <f ca="1">IF(A51&lt;&gt;"",INDEX(CHOOSE(
    MATCH(ROW(A50)-1,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ROW(A50)-INDEX($S$2:$S$18, MATCH(ROW(A50)-1, $S$2:$S$18,1))
),"")</f>
        <v>0</v>
      </c>
      <c r="C51" s="3">
        <f ca="1">VALUE(IF(A51&lt;&gt;"",INDEX(CHOOSE(
    MATCH(ROW(A50)-1,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ROW(A50)-INDEX($S$2:$S$18, MATCH(ROW(A50)-1, $S$2:$S$18,1))
),""))</f>
        <v>0</v>
      </c>
      <c r="D51" s="3" t="str">
        <f t="shared" ca="1" si="0"/>
        <v>词条手动添加</v>
      </c>
      <c r="E51" s="3" t="e">
        <f ca="1">INDEX(词条统合定义列表!$C$2:$C$1031,MATCH(属性二级汇总[[#This Row],[词条]],词条统合定义列表!$B$2:$B$1031,0))</f>
        <v>#N/A</v>
      </c>
      <c r="F51" t="e">
        <f ca="1">INDEX(词条统合定义列表!$D$2:$D$1031,MATCH(属性二级汇总[[#This Row],[词条]],词条统合定义列表!$B$2:$B$1031,0))</f>
        <v>#N/A</v>
      </c>
      <c r="G51" s="3" t="e">
        <f ca="1">INDEX(词条统合定义列表!$E$2:$E$1031,MATCH(属性二级汇总[[#This Row],[词条]],词条统合定义列表!$B$2:$B$1031,0))</f>
        <v>#N/A</v>
      </c>
      <c r="H51" s="109" t="e">
        <f ca="1">INDEX(词条统合定义列表!$F$2:$F$1031,MATCH(属性二级汇总[[#This Row],[词条]],词条统合定义列表!$B$2:$B$1031,0))</f>
        <v>#N/A</v>
      </c>
      <c r="J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" s="25" t="str">
        <f ca="1">IFERROR(IF(属性二级汇总[[#This Row],[计算模式]]&lt;&gt;0,ROW(),""),"")</f>
        <v/>
      </c>
      <c r="M51" s="25" t="str">
        <f ca="1">IF((IFERROR(SEARCH("时，收割",属性二级汇总[[#This Row],[词条]]),-1)&gt;0),ROW(),"")</f>
        <v/>
      </c>
      <c r="V51" s="3"/>
      <c r="X51" s="3"/>
    </row>
    <row r="52" spans="1:24">
      <c r="A52" s="3">
        <f ca="1">IFERROR(INDEX(CHOOSE(
    MATCH(ROW(A51)-1,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ROW(A51)-INDEX($S$2:$S$18, MATCH(ROW(A51)-1, $S$2:$S$18,1))
),"")</f>
        <v>48</v>
      </c>
      <c r="B52" s="3">
        <f ca="1">IF(A52&lt;&gt;"",INDEX(CHOOSE(
    MATCH(ROW(A51)-1,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ROW(A51)-INDEX($S$2:$S$18, MATCH(ROW(A51)-1, $S$2:$S$18,1))
),"")</f>
        <v>0</v>
      </c>
      <c r="C52" s="3">
        <f ca="1">VALUE(IF(A52&lt;&gt;"",INDEX(CHOOSE(
    MATCH(ROW(A51)-1,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ROW(A51)-INDEX($S$2:$S$18, MATCH(ROW(A51)-1, $S$2:$S$18,1))
),""))</f>
        <v>0</v>
      </c>
      <c r="D52" s="3" t="str">
        <f t="shared" ca="1" si="0"/>
        <v>词条手动添加</v>
      </c>
      <c r="E52" s="3" t="e">
        <f ca="1">INDEX(词条统合定义列表!$C$2:$C$1031,MATCH(属性二级汇总[[#This Row],[词条]],词条统合定义列表!$B$2:$B$1031,0))</f>
        <v>#N/A</v>
      </c>
      <c r="F52" t="e">
        <f ca="1">INDEX(词条统合定义列表!$D$2:$D$1031,MATCH(属性二级汇总[[#This Row],[词条]],词条统合定义列表!$B$2:$B$1031,0))</f>
        <v>#N/A</v>
      </c>
      <c r="G52" s="3" t="e">
        <f ca="1">INDEX(词条统合定义列表!$E$2:$E$1031,MATCH(属性二级汇总[[#This Row],[词条]],词条统合定义列表!$B$2:$B$1031,0))</f>
        <v>#N/A</v>
      </c>
      <c r="H52" s="109" t="e">
        <f ca="1">INDEX(词条统合定义列表!$F$2:$F$1031,MATCH(属性二级汇总[[#This Row],[词条]],词条统合定义列表!$B$2:$B$1031,0))</f>
        <v>#N/A</v>
      </c>
      <c r="J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" s="25" t="str">
        <f ca="1">IFERROR(IF(属性二级汇总[[#This Row],[计算模式]]&lt;&gt;0,ROW(),""),"")</f>
        <v/>
      </c>
      <c r="M52" s="25" t="str">
        <f ca="1">IF((IFERROR(SEARCH("时，收割",属性二级汇总[[#This Row],[词条]]),-1)&gt;0),ROW(),"")</f>
        <v/>
      </c>
      <c r="V52" s="3"/>
      <c r="X52" s="3"/>
    </row>
    <row r="53" spans="1:24">
      <c r="A53" s="3">
        <f ca="1">IFERROR(INDEX(CHOOSE(
    MATCH(ROW(A52)-1,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ROW(A52)-INDEX($S$2:$S$18, MATCH(ROW(A52)-1, $S$2:$S$18,1))
),"")</f>
        <v>49</v>
      </c>
      <c r="B53" s="3">
        <f ca="1">IF(A53&lt;&gt;"",INDEX(CHOOSE(
    MATCH(ROW(A52)-1,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ROW(A52)-INDEX($S$2:$S$18, MATCH(ROW(A52)-1, $S$2:$S$18,1))
),"")</f>
        <v>0</v>
      </c>
      <c r="C53" s="3">
        <f ca="1">VALUE(IF(A53&lt;&gt;"",INDEX(CHOOSE(
    MATCH(ROW(A52)-1,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ROW(A52)-INDEX($S$2:$S$18, MATCH(ROW(A52)-1, $S$2:$S$18,1))
),""))</f>
        <v>0</v>
      </c>
      <c r="D53" s="3" t="str">
        <f t="shared" ca="1" si="0"/>
        <v>词条手动添加</v>
      </c>
      <c r="E53" s="3" t="e">
        <f ca="1">INDEX(词条统合定义列表!$C$2:$C$1031,MATCH(属性二级汇总[[#This Row],[词条]],词条统合定义列表!$B$2:$B$1031,0))</f>
        <v>#N/A</v>
      </c>
      <c r="F53" t="e">
        <f ca="1">INDEX(词条统合定义列表!$D$2:$D$1031,MATCH(属性二级汇总[[#This Row],[词条]],词条统合定义列表!$B$2:$B$1031,0))</f>
        <v>#N/A</v>
      </c>
      <c r="G53" s="3" t="e">
        <f ca="1">INDEX(词条统合定义列表!$E$2:$E$1031,MATCH(属性二级汇总[[#This Row],[词条]],词条统合定义列表!$B$2:$B$1031,0))</f>
        <v>#N/A</v>
      </c>
      <c r="H53" s="109" t="e">
        <f ca="1">INDEX(词条统合定义列表!$F$2:$F$1031,MATCH(属性二级汇总[[#This Row],[词条]],词条统合定义列表!$B$2:$B$1031,0))</f>
        <v>#N/A</v>
      </c>
      <c r="J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" s="25" t="str">
        <f ca="1">IFERROR(IF(属性二级汇总[[#This Row],[计算模式]]&lt;&gt;0,ROW(),""),"")</f>
        <v/>
      </c>
      <c r="M53" s="25" t="str">
        <f ca="1">IF((IFERROR(SEARCH("时，收割",属性二级汇总[[#This Row],[词条]]),-1)&gt;0),ROW(),"")</f>
        <v/>
      </c>
      <c r="V53" s="3"/>
      <c r="X53" s="3"/>
    </row>
    <row r="54" spans="1:24">
      <c r="A54" s="3">
        <f ca="1">IFERROR(INDEX(CHOOSE(
    MATCH(ROW(A53)-1,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ROW(A53)-INDEX($S$2:$S$18, MATCH(ROW(A53)-1, $S$2:$S$18,1))
),"")</f>
        <v>50</v>
      </c>
      <c r="B54" s="3">
        <f ca="1">IF(A54&lt;&gt;"",INDEX(CHOOSE(
    MATCH(ROW(A53)-1,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ROW(A53)-INDEX($S$2:$S$18, MATCH(ROW(A53)-1, $S$2:$S$18,1))
),"")</f>
        <v>0</v>
      </c>
      <c r="C54" s="3">
        <f ca="1">VALUE(IF(A54&lt;&gt;"",INDEX(CHOOSE(
    MATCH(ROW(A53)-1,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ROW(A53)-INDEX($S$2:$S$18, MATCH(ROW(A53)-1, $S$2:$S$18,1))
),""))</f>
        <v>0</v>
      </c>
      <c r="D54" s="3" t="str">
        <f t="shared" ca="1" si="0"/>
        <v>词条手动添加</v>
      </c>
      <c r="E54" s="3" t="e">
        <f ca="1">INDEX(词条统合定义列表!$C$2:$C$1031,MATCH(属性二级汇总[[#This Row],[词条]],词条统合定义列表!$B$2:$B$1031,0))</f>
        <v>#N/A</v>
      </c>
      <c r="F54" t="e">
        <f ca="1">INDEX(词条统合定义列表!$D$2:$D$1031,MATCH(属性二级汇总[[#This Row],[词条]],词条统合定义列表!$B$2:$B$1031,0))</f>
        <v>#N/A</v>
      </c>
      <c r="G54" s="3" t="e">
        <f ca="1">INDEX(词条统合定义列表!$E$2:$E$1031,MATCH(属性二级汇总[[#This Row],[词条]],词条统合定义列表!$B$2:$B$1031,0))</f>
        <v>#N/A</v>
      </c>
      <c r="H54" s="109" t="e">
        <f ca="1">INDEX(词条统合定义列表!$F$2:$F$1031,MATCH(属性二级汇总[[#This Row],[词条]],词条统合定义列表!$B$2:$B$1031,0))</f>
        <v>#N/A</v>
      </c>
      <c r="J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" s="25" t="str">
        <f ca="1">IFERROR(IF(属性二级汇总[[#This Row],[计算模式]]&lt;&gt;0,ROW(),""),"")</f>
        <v/>
      </c>
      <c r="M54" s="25" t="str">
        <f ca="1">IF((IFERROR(SEARCH("时，收割",属性二级汇总[[#This Row],[词条]]),-1)&gt;0),ROW(),"")</f>
        <v/>
      </c>
      <c r="V54" s="3"/>
      <c r="X54" s="3"/>
    </row>
    <row r="55" spans="1:24">
      <c r="A55" s="3">
        <f ca="1">IFERROR(INDEX(CHOOSE(
    MATCH(ROW(A54)-1,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ROW(A54)-INDEX($S$2:$S$18, MATCH(ROW(A54)-1, $S$2:$S$18,1))
),"")</f>
        <v>51</v>
      </c>
      <c r="B55" s="3">
        <f ca="1">IF(A55&lt;&gt;"",INDEX(CHOOSE(
    MATCH(ROW(A54)-1,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ROW(A54)-INDEX($S$2:$S$18, MATCH(ROW(A54)-1, $S$2:$S$18,1))
),"")</f>
        <v>0</v>
      </c>
      <c r="C55" s="3">
        <f ca="1">VALUE(IF(A55&lt;&gt;"",INDEX(CHOOSE(
    MATCH(ROW(A54)-1,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ROW(A54)-INDEX($S$2:$S$18, MATCH(ROW(A54)-1, $S$2:$S$18,1))
),""))</f>
        <v>0</v>
      </c>
      <c r="D55" s="3" t="str">
        <f t="shared" ca="1" si="0"/>
        <v>词条手动添加</v>
      </c>
      <c r="E55" s="3" t="e">
        <f ca="1">INDEX(词条统合定义列表!$C$2:$C$1031,MATCH(属性二级汇总[[#This Row],[词条]],词条统合定义列表!$B$2:$B$1031,0))</f>
        <v>#N/A</v>
      </c>
      <c r="F55" t="e">
        <f ca="1">INDEX(词条统合定义列表!$D$2:$D$1031,MATCH(属性二级汇总[[#This Row],[词条]],词条统合定义列表!$B$2:$B$1031,0))</f>
        <v>#N/A</v>
      </c>
      <c r="G55" s="3" t="e">
        <f ca="1">INDEX(词条统合定义列表!$E$2:$E$1031,MATCH(属性二级汇总[[#This Row],[词条]],词条统合定义列表!$B$2:$B$1031,0))</f>
        <v>#N/A</v>
      </c>
      <c r="H55" s="109" t="e">
        <f ca="1">INDEX(词条统合定义列表!$F$2:$F$1031,MATCH(属性二级汇总[[#This Row],[词条]],词条统合定义列表!$B$2:$B$1031,0))</f>
        <v>#N/A</v>
      </c>
      <c r="J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" s="25" t="str">
        <f ca="1">IFERROR(IF(属性二级汇总[[#This Row],[计算模式]]&lt;&gt;0,ROW(),""),"")</f>
        <v/>
      </c>
      <c r="M55" s="25" t="str">
        <f ca="1">IF((IFERROR(SEARCH("时，收割",属性二级汇总[[#This Row],[词条]]),-1)&gt;0),ROW(),"")</f>
        <v/>
      </c>
      <c r="V55" s="3"/>
      <c r="X55" s="3"/>
    </row>
    <row r="56" spans="1:24">
      <c r="A56" s="3">
        <f ca="1">IFERROR(INDEX(CHOOSE(
    MATCH(ROW(A55)-1,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ROW(A55)-INDEX($S$2:$S$18, MATCH(ROW(A55)-1, $S$2:$S$18,1))
),"")</f>
        <v>52</v>
      </c>
      <c r="B56" s="3">
        <f ca="1">IF(A56&lt;&gt;"",INDEX(CHOOSE(
    MATCH(ROW(A55)-1,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ROW(A55)-INDEX($S$2:$S$18, MATCH(ROW(A55)-1, $S$2:$S$18,1))
),"")</f>
        <v>0</v>
      </c>
      <c r="C56" s="3">
        <f ca="1">VALUE(IF(A56&lt;&gt;"",INDEX(CHOOSE(
    MATCH(ROW(A55)-1,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ROW(A55)-INDEX($S$2:$S$18, MATCH(ROW(A55)-1, $S$2:$S$18,1))
),""))</f>
        <v>0</v>
      </c>
      <c r="D56" s="3" t="str">
        <f t="shared" ca="1" si="0"/>
        <v>词条手动添加</v>
      </c>
      <c r="E56" s="3" t="e">
        <f ca="1">INDEX(词条统合定义列表!$C$2:$C$1031,MATCH(属性二级汇总[[#This Row],[词条]],词条统合定义列表!$B$2:$B$1031,0))</f>
        <v>#N/A</v>
      </c>
      <c r="F56" t="e">
        <f ca="1">INDEX(词条统合定义列表!$D$2:$D$1031,MATCH(属性二级汇总[[#This Row],[词条]],词条统合定义列表!$B$2:$B$1031,0))</f>
        <v>#N/A</v>
      </c>
      <c r="G56" s="3" t="e">
        <f ca="1">INDEX(词条统合定义列表!$E$2:$E$1031,MATCH(属性二级汇总[[#This Row],[词条]],词条统合定义列表!$B$2:$B$1031,0))</f>
        <v>#N/A</v>
      </c>
      <c r="H56" s="109" t="e">
        <f ca="1">INDEX(词条统合定义列表!$F$2:$F$1031,MATCH(属性二级汇总[[#This Row],[词条]],词条统合定义列表!$B$2:$B$1031,0))</f>
        <v>#N/A</v>
      </c>
      <c r="J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" s="25" t="str">
        <f ca="1">IFERROR(IF(属性二级汇总[[#This Row],[计算模式]]&lt;&gt;0,ROW(),""),"")</f>
        <v/>
      </c>
      <c r="M56" s="25" t="str">
        <f ca="1">IF((IFERROR(SEARCH("时，收割",属性二级汇总[[#This Row],[词条]]),-1)&gt;0),ROW(),"")</f>
        <v/>
      </c>
      <c r="V56" s="3"/>
      <c r="X56" s="3"/>
    </row>
    <row r="57" spans="1:24">
      <c r="A57" s="3">
        <f ca="1">IFERROR(INDEX(CHOOSE(
    MATCH(ROW(A56)-1,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ROW(A56)-INDEX($S$2:$S$18, MATCH(ROW(A56)-1, $S$2:$S$18,1))
),"")</f>
        <v>53</v>
      </c>
      <c r="B57" s="3">
        <f ca="1">IF(A57&lt;&gt;"",INDEX(CHOOSE(
    MATCH(ROW(A56)-1,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ROW(A56)-INDEX($S$2:$S$18, MATCH(ROW(A56)-1, $S$2:$S$18,1))
),"")</f>
        <v>0</v>
      </c>
      <c r="C57" s="3">
        <f ca="1">VALUE(IF(A57&lt;&gt;"",INDEX(CHOOSE(
    MATCH(ROW(A56)-1,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ROW(A56)-INDEX($S$2:$S$18, MATCH(ROW(A56)-1, $S$2:$S$18,1))
),""))</f>
        <v>0</v>
      </c>
      <c r="D57" s="3" t="str">
        <f t="shared" ca="1" si="0"/>
        <v>词条手动添加</v>
      </c>
      <c r="E57" s="3" t="e">
        <f ca="1">INDEX(词条统合定义列表!$C$2:$C$1031,MATCH(属性二级汇总[[#This Row],[词条]],词条统合定义列表!$B$2:$B$1031,0))</f>
        <v>#N/A</v>
      </c>
      <c r="F57" t="e">
        <f ca="1">INDEX(词条统合定义列表!$D$2:$D$1031,MATCH(属性二级汇总[[#This Row],[词条]],词条统合定义列表!$B$2:$B$1031,0))</f>
        <v>#N/A</v>
      </c>
      <c r="G57" s="3" t="e">
        <f ca="1">INDEX(词条统合定义列表!$E$2:$E$1031,MATCH(属性二级汇总[[#This Row],[词条]],词条统合定义列表!$B$2:$B$1031,0))</f>
        <v>#N/A</v>
      </c>
      <c r="H57" s="109" t="e">
        <f ca="1">INDEX(词条统合定义列表!$F$2:$F$1031,MATCH(属性二级汇总[[#This Row],[词条]],词条统合定义列表!$B$2:$B$1031,0))</f>
        <v>#N/A</v>
      </c>
      <c r="J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" s="25" t="str">
        <f ca="1">IFERROR(IF(属性二级汇总[[#This Row],[计算模式]]&lt;&gt;0,ROW(),""),"")</f>
        <v/>
      </c>
      <c r="M57" s="25" t="str">
        <f ca="1">IF((IFERROR(SEARCH("时，收割",属性二级汇总[[#This Row],[词条]]),-1)&gt;0),ROW(),"")</f>
        <v/>
      </c>
      <c r="V57" s="3"/>
      <c r="X57" s="3"/>
    </row>
    <row r="58" spans="1:24">
      <c r="A58" s="3">
        <f ca="1">IFERROR(INDEX(CHOOSE(
    MATCH(ROW(A57)-1,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ROW(A57)-INDEX($S$2:$S$18, MATCH(ROW(A57)-1, $S$2:$S$18,1))
),"")</f>
        <v>54</v>
      </c>
      <c r="B58" s="3">
        <f ca="1">IF(A58&lt;&gt;"",INDEX(CHOOSE(
    MATCH(ROW(A57)-1,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ROW(A57)-INDEX($S$2:$S$18, MATCH(ROW(A57)-1, $S$2:$S$18,1))
),"")</f>
        <v>0</v>
      </c>
      <c r="C58" s="3">
        <f ca="1">VALUE(IF(A58&lt;&gt;"",INDEX(CHOOSE(
    MATCH(ROW(A57)-1,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ROW(A57)-INDEX($S$2:$S$18, MATCH(ROW(A57)-1, $S$2:$S$18,1))
),""))</f>
        <v>0</v>
      </c>
      <c r="D58" s="3" t="str">
        <f t="shared" ca="1" si="0"/>
        <v>词条手动添加</v>
      </c>
      <c r="E58" s="3" t="e">
        <f ca="1">INDEX(词条统合定义列表!$C$2:$C$1031,MATCH(属性二级汇总[[#This Row],[词条]],词条统合定义列表!$B$2:$B$1031,0))</f>
        <v>#N/A</v>
      </c>
      <c r="F58" t="e">
        <f ca="1">INDEX(词条统合定义列表!$D$2:$D$1031,MATCH(属性二级汇总[[#This Row],[词条]],词条统合定义列表!$B$2:$B$1031,0))</f>
        <v>#N/A</v>
      </c>
      <c r="G58" s="3" t="e">
        <f ca="1">INDEX(词条统合定义列表!$E$2:$E$1031,MATCH(属性二级汇总[[#This Row],[词条]],词条统合定义列表!$B$2:$B$1031,0))</f>
        <v>#N/A</v>
      </c>
      <c r="H58" s="109" t="e">
        <f ca="1">INDEX(词条统合定义列表!$F$2:$F$1031,MATCH(属性二级汇总[[#This Row],[词条]],词条统合定义列表!$B$2:$B$1031,0))</f>
        <v>#N/A</v>
      </c>
      <c r="J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" s="25" t="str">
        <f ca="1">IFERROR(IF(属性二级汇总[[#This Row],[计算模式]]&lt;&gt;0,ROW(),""),"")</f>
        <v/>
      </c>
      <c r="M58" s="25" t="str">
        <f ca="1">IF((IFERROR(SEARCH("时，收割",属性二级汇总[[#This Row],[词条]]),-1)&gt;0),ROW(),"")</f>
        <v/>
      </c>
      <c r="V58" s="3"/>
      <c r="X58" s="3"/>
    </row>
    <row r="59" spans="1:24">
      <c r="A59" s="3">
        <f ca="1">IFERROR(INDEX(CHOOSE(
    MATCH(ROW(A58)-1,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ROW(A58)-INDEX($S$2:$S$18, MATCH(ROW(A58)-1, $S$2:$S$18,1))
),"")</f>
        <v>55</v>
      </c>
      <c r="B59" s="3">
        <f ca="1">IF(A59&lt;&gt;"",INDEX(CHOOSE(
    MATCH(ROW(A58)-1,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ROW(A58)-INDEX($S$2:$S$18, MATCH(ROW(A58)-1, $S$2:$S$18,1))
),"")</f>
        <v>0</v>
      </c>
      <c r="C59" s="3">
        <f ca="1">VALUE(IF(A59&lt;&gt;"",INDEX(CHOOSE(
    MATCH(ROW(A58)-1,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ROW(A58)-INDEX($S$2:$S$18, MATCH(ROW(A58)-1, $S$2:$S$18,1))
),""))</f>
        <v>0</v>
      </c>
      <c r="D59" s="3" t="str">
        <f t="shared" ca="1" si="0"/>
        <v>词条手动添加</v>
      </c>
      <c r="E59" s="3" t="e">
        <f ca="1">INDEX(词条统合定义列表!$C$2:$C$1031,MATCH(属性二级汇总[[#This Row],[词条]],词条统合定义列表!$B$2:$B$1031,0))</f>
        <v>#N/A</v>
      </c>
      <c r="F59" t="e">
        <f ca="1">INDEX(词条统合定义列表!$D$2:$D$1031,MATCH(属性二级汇总[[#This Row],[词条]],词条统合定义列表!$B$2:$B$1031,0))</f>
        <v>#N/A</v>
      </c>
      <c r="G59" s="3" t="e">
        <f ca="1">INDEX(词条统合定义列表!$E$2:$E$1031,MATCH(属性二级汇总[[#This Row],[词条]],词条统合定义列表!$B$2:$B$1031,0))</f>
        <v>#N/A</v>
      </c>
      <c r="H59" s="109" t="e">
        <f ca="1">INDEX(词条统合定义列表!$F$2:$F$1031,MATCH(属性二级汇总[[#This Row],[词条]],词条统合定义列表!$B$2:$B$1031,0))</f>
        <v>#N/A</v>
      </c>
      <c r="J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" s="25" t="str">
        <f ca="1">IFERROR(IF(属性二级汇总[[#This Row],[计算模式]]&lt;&gt;0,ROW(),""),"")</f>
        <v/>
      </c>
      <c r="M59" s="25" t="str">
        <f ca="1">IF((IFERROR(SEARCH("时，收割",属性二级汇总[[#This Row],[词条]]),-1)&gt;0),ROW(),"")</f>
        <v/>
      </c>
      <c r="V59" s="3"/>
      <c r="X59" s="3"/>
    </row>
    <row r="60" spans="1:24">
      <c r="A60" s="3">
        <f ca="1">IFERROR(INDEX(CHOOSE(
    MATCH(ROW(A59)-1,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ROW(A59)-INDEX($S$2:$S$18, MATCH(ROW(A59)-1, $S$2:$S$18,1))
),"")</f>
        <v>56</v>
      </c>
      <c r="B60" s="3">
        <f ca="1">IF(A60&lt;&gt;"",INDEX(CHOOSE(
    MATCH(ROW(A59)-1,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ROW(A59)-INDEX($S$2:$S$18, MATCH(ROW(A59)-1, $S$2:$S$18,1))
),"")</f>
        <v>0</v>
      </c>
      <c r="C60" s="3">
        <f ca="1">VALUE(IF(A60&lt;&gt;"",INDEX(CHOOSE(
    MATCH(ROW(A59)-1,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ROW(A59)-INDEX($S$2:$S$18, MATCH(ROW(A59)-1, $S$2:$S$18,1))
),""))</f>
        <v>0</v>
      </c>
      <c r="D60" s="3" t="str">
        <f t="shared" ca="1" si="0"/>
        <v>词条手动添加</v>
      </c>
      <c r="E60" s="3" t="e">
        <f ca="1">INDEX(词条统合定义列表!$C$2:$C$1031,MATCH(属性二级汇总[[#This Row],[词条]],词条统合定义列表!$B$2:$B$1031,0))</f>
        <v>#N/A</v>
      </c>
      <c r="F60" t="e">
        <f ca="1">INDEX(词条统合定义列表!$D$2:$D$1031,MATCH(属性二级汇总[[#This Row],[词条]],词条统合定义列表!$B$2:$B$1031,0))</f>
        <v>#N/A</v>
      </c>
      <c r="G60" s="3" t="e">
        <f ca="1">INDEX(词条统合定义列表!$E$2:$E$1031,MATCH(属性二级汇总[[#This Row],[词条]],词条统合定义列表!$B$2:$B$1031,0))</f>
        <v>#N/A</v>
      </c>
      <c r="H60" s="109" t="e">
        <f ca="1">INDEX(词条统合定义列表!$F$2:$F$1031,MATCH(属性二级汇总[[#This Row],[词条]],词条统合定义列表!$B$2:$B$1031,0))</f>
        <v>#N/A</v>
      </c>
      <c r="J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" s="25" t="str">
        <f ca="1">IFERROR(IF(属性二级汇总[[#This Row],[计算模式]]&lt;&gt;0,ROW(),""),"")</f>
        <v/>
      </c>
      <c r="M60" s="25" t="str">
        <f ca="1">IF((IFERROR(SEARCH("时，收割",属性二级汇总[[#This Row],[词条]]),-1)&gt;0),ROW(),"")</f>
        <v/>
      </c>
      <c r="V60" s="3"/>
      <c r="X60" s="3"/>
    </row>
    <row r="61" spans="1:24">
      <c r="A61" s="3">
        <f ca="1">IFERROR(INDEX(CHOOSE(
    MATCH(ROW(A60)-1,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ROW(A60)-INDEX($S$2:$S$18, MATCH(ROW(A60)-1, $S$2:$S$18,1))
),"")</f>
        <v>57</v>
      </c>
      <c r="B61" s="3">
        <f ca="1">IF(A61&lt;&gt;"",INDEX(CHOOSE(
    MATCH(ROW(A60)-1,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ROW(A60)-INDEX($S$2:$S$18, MATCH(ROW(A60)-1, $S$2:$S$18,1))
),"")</f>
        <v>0</v>
      </c>
      <c r="C61" s="3">
        <f ca="1">VALUE(IF(A61&lt;&gt;"",INDEX(CHOOSE(
    MATCH(ROW(A60)-1,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ROW(A60)-INDEX($S$2:$S$18, MATCH(ROW(A60)-1, $S$2:$S$18,1))
),""))</f>
        <v>0</v>
      </c>
      <c r="D61" s="3" t="str">
        <f t="shared" ca="1" si="0"/>
        <v>词条手动添加</v>
      </c>
      <c r="E61" s="3" t="e">
        <f ca="1">INDEX(词条统合定义列表!$C$2:$C$1031,MATCH(属性二级汇总[[#This Row],[词条]],词条统合定义列表!$B$2:$B$1031,0))</f>
        <v>#N/A</v>
      </c>
      <c r="F61" t="e">
        <f ca="1">INDEX(词条统合定义列表!$D$2:$D$1031,MATCH(属性二级汇总[[#This Row],[词条]],词条统合定义列表!$B$2:$B$1031,0))</f>
        <v>#N/A</v>
      </c>
      <c r="G61" s="3" t="e">
        <f ca="1">INDEX(词条统合定义列表!$E$2:$E$1031,MATCH(属性二级汇总[[#This Row],[词条]],词条统合定义列表!$B$2:$B$1031,0))</f>
        <v>#N/A</v>
      </c>
      <c r="H61" s="109" t="e">
        <f ca="1">INDEX(词条统合定义列表!$F$2:$F$1031,MATCH(属性二级汇总[[#This Row],[词条]],词条统合定义列表!$B$2:$B$1031,0))</f>
        <v>#N/A</v>
      </c>
      <c r="J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" s="25" t="str">
        <f ca="1">IFERROR(IF(属性二级汇总[[#This Row],[计算模式]]&lt;&gt;0,ROW(),""),"")</f>
        <v/>
      </c>
      <c r="M61" s="25" t="str">
        <f ca="1">IF((IFERROR(SEARCH("时，收割",属性二级汇总[[#This Row],[词条]]),-1)&gt;0),ROW(),"")</f>
        <v/>
      </c>
      <c r="V61" s="3"/>
      <c r="X61" s="3"/>
    </row>
    <row r="62" spans="1:24">
      <c r="A62" s="3">
        <f ca="1">IFERROR(INDEX(CHOOSE(
    MATCH(ROW(A61)-1,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ROW(A61)-INDEX($S$2:$S$18, MATCH(ROW(A61)-1, $S$2:$S$18,1))
),"")</f>
        <v>58</v>
      </c>
      <c r="B62" s="3">
        <f ca="1">IF(A62&lt;&gt;"",INDEX(CHOOSE(
    MATCH(ROW(A61)-1,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ROW(A61)-INDEX($S$2:$S$18, MATCH(ROW(A61)-1, $S$2:$S$18,1))
),"")</f>
        <v>0</v>
      </c>
      <c r="C62" s="3">
        <f ca="1">VALUE(IF(A62&lt;&gt;"",INDEX(CHOOSE(
    MATCH(ROW(A61)-1,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ROW(A61)-INDEX($S$2:$S$18, MATCH(ROW(A61)-1, $S$2:$S$18,1))
),""))</f>
        <v>0</v>
      </c>
      <c r="D62" s="3" t="str">
        <f t="shared" ca="1" si="0"/>
        <v>词条手动添加</v>
      </c>
      <c r="E62" s="3" t="e">
        <f ca="1">INDEX(词条统合定义列表!$C$2:$C$1031,MATCH(属性二级汇总[[#This Row],[词条]],词条统合定义列表!$B$2:$B$1031,0))</f>
        <v>#N/A</v>
      </c>
      <c r="F62" t="e">
        <f ca="1">INDEX(词条统合定义列表!$D$2:$D$1031,MATCH(属性二级汇总[[#This Row],[词条]],词条统合定义列表!$B$2:$B$1031,0))</f>
        <v>#N/A</v>
      </c>
      <c r="G62" s="3" t="e">
        <f ca="1">INDEX(词条统合定义列表!$E$2:$E$1031,MATCH(属性二级汇总[[#This Row],[词条]],词条统合定义列表!$B$2:$B$1031,0))</f>
        <v>#N/A</v>
      </c>
      <c r="H62" s="109" t="e">
        <f ca="1">INDEX(词条统合定义列表!$F$2:$F$1031,MATCH(属性二级汇总[[#This Row],[词条]],词条统合定义列表!$B$2:$B$1031,0))</f>
        <v>#N/A</v>
      </c>
      <c r="J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" s="25" t="str">
        <f ca="1">IFERROR(IF(属性二级汇总[[#This Row],[计算模式]]&lt;&gt;0,ROW(),""),"")</f>
        <v/>
      </c>
      <c r="M62" s="25" t="str">
        <f ca="1">IF((IFERROR(SEARCH("时，收割",属性二级汇总[[#This Row],[词条]]),-1)&gt;0),ROW(),"")</f>
        <v/>
      </c>
      <c r="V62" s="3"/>
      <c r="X62" s="3"/>
    </row>
    <row r="63" spans="1:24">
      <c r="A63" s="3">
        <f ca="1">IFERROR(INDEX(CHOOSE(
    MATCH(ROW(A62)-1,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ROW(A62)-INDEX($S$2:$S$18, MATCH(ROW(A62)-1, $S$2:$S$18,1))
),"")</f>
        <v>59</v>
      </c>
      <c r="B63" s="3">
        <f ca="1">IF(A63&lt;&gt;"",INDEX(CHOOSE(
    MATCH(ROW(A62)-1,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ROW(A62)-INDEX($S$2:$S$18, MATCH(ROW(A62)-1, $S$2:$S$18,1))
),"")</f>
        <v>0</v>
      </c>
      <c r="C63" s="3">
        <f ca="1">VALUE(IF(A63&lt;&gt;"",INDEX(CHOOSE(
    MATCH(ROW(A62)-1,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ROW(A62)-INDEX($S$2:$S$18, MATCH(ROW(A62)-1, $S$2:$S$18,1))
),""))</f>
        <v>0</v>
      </c>
      <c r="D63" s="3" t="str">
        <f t="shared" ca="1" si="0"/>
        <v>词条手动添加</v>
      </c>
      <c r="E63" s="3" t="e">
        <f ca="1">INDEX(词条统合定义列表!$C$2:$C$1031,MATCH(属性二级汇总[[#This Row],[词条]],词条统合定义列表!$B$2:$B$1031,0))</f>
        <v>#N/A</v>
      </c>
      <c r="F63" t="e">
        <f ca="1">INDEX(词条统合定义列表!$D$2:$D$1031,MATCH(属性二级汇总[[#This Row],[词条]],词条统合定义列表!$B$2:$B$1031,0))</f>
        <v>#N/A</v>
      </c>
      <c r="G63" s="3" t="e">
        <f ca="1">INDEX(词条统合定义列表!$E$2:$E$1031,MATCH(属性二级汇总[[#This Row],[词条]],词条统合定义列表!$B$2:$B$1031,0))</f>
        <v>#N/A</v>
      </c>
      <c r="H63" s="109" t="e">
        <f ca="1">INDEX(词条统合定义列表!$F$2:$F$1031,MATCH(属性二级汇总[[#This Row],[词条]],词条统合定义列表!$B$2:$B$1031,0))</f>
        <v>#N/A</v>
      </c>
      <c r="J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" s="25" t="str">
        <f ca="1">IFERROR(IF(属性二级汇总[[#This Row],[计算模式]]&lt;&gt;0,ROW(),""),"")</f>
        <v/>
      </c>
      <c r="M63" s="25" t="str">
        <f ca="1">IF((IFERROR(SEARCH("时，收割",属性二级汇总[[#This Row],[词条]]),-1)&gt;0),ROW(),"")</f>
        <v/>
      </c>
      <c r="V63" s="3"/>
      <c r="X63" s="3"/>
    </row>
    <row r="64" spans="1:24">
      <c r="A64" s="3">
        <f ca="1">IFERROR(INDEX(CHOOSE(
    MATCH(ROW(A63)-1,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ROW(A63)-INDEX($S$2:$S$18, MATCH(ROW(A63)-1, $S$2:$S$18,1))
),"")</f>
        <v>60</v>
      </c>
      <c r="B64" s="3">
        <f ca="1">IF(A64&lt;&gt;"",INDEX(CHOOSE(
    MATCH(ROW(A63)-1,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ROW(A63)-INDEX($S$2:$S$18, MATCH(ROW(A63)-1, $S$2:$S$18,1))
),"")</f>
        <v>0</v>
      </c>
      <c r="C64" s="3">
        <f ca="1">VALUE(IF(A64&lt;&gt;"",INDEX(CHOOSE(
    MATCH(ROW(A63)-1,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ROW(A63)-INDEX($S$2:$S$18, MATCH(ROW(A63)-1, $S$2:$S$18,1))
),""))</f>
        <v>0</v>
      </c>
      <c r="D64" s="3" t="str">
        <f t="shared" ca="1" si="0"/>
        <v>词条手动添加</v>
      </c>
      <c r="E64" s="3" t="e">
        <f ca="1">INDEX(词条统合定义列表!$C$2:$C$1031,MATCH(属性二级汇总[[#This Row],[词条]],词条统合定义列表!$B$2:$B$1031,0))</f>
        <v>#N/A</v>
      </c>
      <c r="F64" t="e">
        <f ca="1">INDEX(词条统合定义列表!$D$2:$D$1031,MATCH(属性二级汇总[[#This Row],[词条]],词条统合定义列表!$B$2:$B$1031,0))</f>
        <v>#N/A</v>
      </c>
      <c r="G64" s="3" t="e">
        <f ca="1">INDEX(词条统合定义列表!$E$2:$E$1031,MATCH(属性二级汇总[[#This Row],[词条]],词条统合定义列表!$B$2:$B$1031,0))</f>
        <v>#N/A</v>
      </c>
      <c r="H64" s="109" t="e">
        <f ca="1">INDEX(词条统合定义列表!$F$2:$F$1031,MATCH(属性二级汇总[[#This Row],[词条]],词条统合定义列表!$B$2:$B$1031,0))</f>
        <v>#N/A</v>
      </c>
      <c r="J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" s="25" t="str">
        <f ca="1">IFERROR(IF(属性二级汇总[[#This Row],[计算模式]]&lt;&gt;0,ROW(),""),"")</f>
        <v/>
      </c>
      <c r="M64" s="25" t="str">
        <f ca="1">IF((IFERROR(SEARCH("时，收割",属性二级汇总[[#This Row],[词条]]),-1)&gt;0),ROW(),"")</f>
        <v/>
      </c>
      <c r="V64" s="3"/>
      <c r="X64" s="3"/>
    </row>
    <row r="65" spans="1:24">
      <c r="A65" s="3">
        <f ca="1">IFERROR(INDEX(CHOOSE(
    MATCH(ROW(A64)-1,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ROW(A64)-INDEX($S$2:$S$18, MATCH(ROW(A64)-1, $S$2:$S$18,1))
),"")</f>
        <v>61</v>
      </c>
      <c r="B65" s="3">
        <f ca="1">IF(A65&lt;&gt;"",INDEX(CHOOSE(
    MATCH(ROW(A64)-1,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ROW(A64)-INDEX($S$2:$S$18, MATCH(ROW(A64)-1, $S$2:$S$18,1))
),"")</f>
        <v>0</v>
      </c>
      <c r="C65" s="3">
        <f ca="1">VALUE(IF(A65&lt;&gt;"",INDEX(CHOOSE(
    MATCH(ROW(A64)-1,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ROW(A64)-INDEX($S$2:$S$18, MATCH(ROW(A64)-1, $S$2:$S$18,1))
),""))</f>
        <v>0</v>
      </c>
      <c r="D65" s="3" t="str">
        <f t="shared" ca="1" si="0"/>
        <v>词条手动添加</v>
      </c>
      <c r="E65" s="3" t="e">
        <f ca="1">INDEX(词条统合定义列表!$C$2:$C$1031,MATCH(属性二级汇总[[#This Row],[词条]],词条统合定义列表!$B$2:$B$1031,0))</f>
        <v>#N/A</v>
      </c>
      <c r="F65" t="e">
        <f ca="1">INDEX(词条统合定义列表!$D$2:$D$1031,MATCH(属性二级汇总[[#This Row],[词条]],词条统合定义列表!$B$2:$B$1031,0))</f>
        <v>#N/A</v>
      </c>
      <c r="G65" s="3" t="e">
        <f ca="1">INDEX(词条统合定义列表!$E$2:$E$1031,MATCH(属性二级汇总[[#This Row],[词条]],词条统合定义列表!$B$2:$B$1031,0))</f>
        <v>#N/A</v>
      </c>
      <c r="H65" s="109" t="e">
        <f ca="1">INDEX(词条统合定义列表!$F$2:$F$1031,MATCH(属性二级汇总[[#This Row],[词条]],词条统合定义列表!$B$2:$B$1031,0))</f>
        <v>#N/A</v>
      </c>
      <c r="J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" s="25" t="str">
        <f ca="1">IFERROR(IF(属性二级汇总[[#This Row],[计算模式]]&lt;&gt;0,ROW(),""),"")</f>
        <v/>
      </c>
      <c r="M65" s="25" t="str">
        <f ca="1">IF((IFERROR(SEARCH("时，收割",属性二级汇总[[#This Row],[词条]]),-1)&gt;0),ROW(),"")</f>
        <v/>
      </c>
      <c r="V65" s="3"/>
      <c r="X65" s="3"/>
    </row>
    <row r="66" spans="1:24">
      <c r="A66" s="3">
        <f ca="1">IFERROR(INDEX(CHOOSE(
    MATCH(ROW(A65)-1,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ROW(A65)-INDEX($S$2:$S$18, MATCH(ROW(A65)-1, $S$2:$S$18,1))
),"")</f>
        <v>62</v>
      </c>
      <c r="B66" s="3">
        <f ca="1">IF(A66&lt;&gt;"",INDEX(CHOOSE(
    MATCH(ROW(A65)-1,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ROW(A65)-INDEX($S$2:$S$18, MATCH(ROW(A65)-1, $S$2:$S$18,1))
),"")</f>
        <v>0</v>
      </c>
      <c r="C66" s="3">
        <f ca="1">VALUE(IF(A66&lt;&gt;"",INDEX(CHOOSE(
    MATCH(ROW(A65)-1,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ROW(A65)-INDEX($S$2:$S$18, MATCH(ROW(A65)-1, $S$2:$S$18,1))
),""))</f>
        <v>0</v>
      </c>
      <c r="D66" s="3" t="str">
        <f t="shared" ca="1" si="0"/>
        <v>词条手动添加</v>
      </c>
      <c r="E66" s="3" t="e">
        <f ca="1">INDEX(词条统合定义列表!$C$2:$C$1031,MATCH(属性二级汇总[[#This Row],[词条]],词条统合定义列表!$B$2:$B$1031,0))</f>
        <v>#N/A</v>
      </c>
      <c r="F66" t="e">
        <f ca="1">INDEX(词条统合定义列表!$D$2:$D$1031,MATCH(属性二级汇总[[#This Row],[词条]],词条统合定义列表!$B$2:$B$1031,0))</f>
        <v>#N/A</v>
      </c>
      <c r="G66" s="3" t="e">
        <f ca="1">INDEX(词条统合定义列表!$E$2:$E$1031,MATCH(属性二级汇总[[#This Row],[词条]],词条统合定义列表!$B$2:$B$1031,0))</f>
        <v>#N/A</v>
      </c>
      <c r="H66" s="109" t="e">
        <f ca="1">INDEX(词条统合定义列表!$F$2:$F$1031,MATCH(属性二级汇总[[#This Row],[词条]],词条统合定义列表!$B$2:$B$1031,0))</f>
        <v>#N/A</v>
      </c>
      <c r="J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" s="25" t="str">
        <f ca="1">IFERROR(IF(属性二级汇总[[#This Row],[计算模式]]&lt;&gt;0,ROW(),""),"")</f>
        <v/>
      </c>
      <c r="M66" s="25" t="str">
        <f ca="1">IF((IFERROR(SEARCH("时，收割",属性二级汇总[[#This Row],[词条]]),-1)&gt;0),ROW(),"")</f>
        <v/>
      </c>
      <c r="V66" s="3"/>
      <c r="X66" s="3"/>
    </row>
    <row r="67" spans="1:24">
      <c r="A67" s="3">
        <f ca="1">IFERROR(INDEX(CHOOSE(
    MATCH(ROW(A66)-1,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ROW(A66)-INDEX($S$2:$S$18, MATCH(ROW(A66)-1, $S$2:$S$18,1))
),"")</f>
        <v>63</v>
      </c>
      <c r="B67" s="3">
        <f ca="1">IF(A67&lt;&gt;"",INDEX(CHOOSE(
    MATCH(ROW(A66)-1,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ROW(A66)-INDEX($S$2:$S$18, MATCH(ROW(A66)-1, $S$2:$S$18,1))
),"")</f>
        <v>0</v>
      </c>
      <c r="C67" s="3">
        <f ca="1">VALUE(IF(A67&lt;&gt;"",INDEX(CHOOSE(
    MATCH(ROW(A66)-1,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ROW(A66)-INDEX($S$2:$S$18, MATCH(ROW(A66)-1, $S$2:$S$18,1))
),""))</f>
        <v>0</v>
      </c>
      <c r="D67" s="3" t="str">
        <f t="shared" ref="D67:D130" ca="1" si="2">IF(A67&lt;&gt;"",INDEX($Q$2:$Q$18, MATCH(ROW(A66)-1, $S$2:$S$18, 1)),"")</f>
        <v>词条手动添加</v>
      </c>
      <c r="E67" s="3" t="e">
        <f ca="1">INDEX(词条统合定义列表!$C$2:$C$1031,MATCH(属性二级汇总[[#This Row],[词条]],词条统合定义列表!$B$2:$B$1031,0))</f>
        <v>#N/A</v>
      </c>
      <c r="F67" t="e">
        <f ca="1">INDEX(词条统合定义列表!$D$2:$D$1031,MATCH(属性二级汇总[[#This Row],[词条]],词条统合定义列表!$B$2:$B$1031,0))</f>
        <v>#N/A</v>
      </c>
      <c r="G67" s="3" t="e">
        <f ca="1">INDEX(词条统合定义列表!$E$2:$E$1031,MATCH(属性二级汇总[[#This Row],[词条]],词条统合定义列表!$B$2:$B$1031,0))</f>
        <v>#N/A</v>
      </c>
      <c r="H67" s="109" t="e">
        <f ca="1">INDEX(词条统合定义列表!$F$2:$F$1031,MATCH(属性二级汇总[[#This Row],[词条]],词条统合定义列表!$B$2:$B$1031,0))</f>
        <v>#N/A</v>
      </c>
      <c r="J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" s="25" t="str">
        <f ca="1">IFERROR(IF(属性二级汇总[[#This Row],[计算模式]]&lt;&gt;0,ROW(),""),"")</f>
        <v/>
      </c>
      <c r="M67" s="25" t="str">
        <f ca="1">IF((IFERROR(SEARCH("时，收割",属性二级汇总[[#This Row],[词条]]),-1)&gt;0),ROW(),"")</f>
        <v/>
      </c>
      <c r="V67" s="3"/>
      <c r="X67" s="3"/>
    </row>
    <row r="68" spans="1:24">
      <c r="A68" s="3">
        <f ca="1">IFERROR(INDEX(CHOOSE(
    MATCH(ROW(A67)-1,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ROW(A67)-INDEX($S$2:$S$18, MATCH(ROW(A67)-1, $S$2:$S$18,1))
),"")</f>
        <v>64</v>
      </c>
      <c r="B68" s="3">
        <f ca="1">IF(A68&lt;&gt;"",INDEX(CHOOSE(
    MATCH(ROW(A67)-1,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ROW(A67)-INDEX($S$2:$S$18, MATCH(ROW(A67)-1, $S$2:$S$18,1))
),"")</f>
        <v>0</v>
      </c>
      <c r="C68" s="3">
        <f ca="1">VALUE(IF(A68&lt;&gt;"",INDEX(CHOOSE(
    MATCH(ROW(A67)-1,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ROW(A67)-INDEX($S$2:$S$18, MATCH(ROW(A67)-1, $S$2:$S$18,1))
),""))</f>
        <v>0</v>
      </c>
      <c r="D68" s="3" t="str">
        <f t="shared" ca="1" si="2"/>
        <v>词条手动添加</v>
      </c>
      <c r="E68" s="3" t="e">
        <f ca="1">INDEX(词条统合定义列表!$C$2:$C$1031,MATCH(属性二级汇总[[#This Row],[词条]],词条统合定义列表!$B$2:$B$1031,0))</f>
        <v>#N/A</v>
      </c>
      <c r="F68" t="e">
        <f ca="1">INDEX(词条统合定义列表!$D$2:$D$1031,MATCH(属性二级汇总[[#This Row],[词条]],词条统合定义列表!$B$2:$B$1031,0))</f>
        <v>#N/A</v>
      </c>
      <c r="G68" s="3" t="e">
        <f ca="1">INDEX(词条统合定义列表!$E$2:$E$1031,MATCH(属性二级汇总[[#This Row],[词条]],词条统合定义列表!$B$2:$B$1031,0))</f>
        <v>#N/A</v>
      </c>
      <c r="H68" s="109" t="e">
        <f ca="1">INDEX(词条统合定义列表!$F$2:$F$1031,MATCH(属性二级汇总[[#This Row],[词条]],词条统合定义列表!$B$2:$B$1031,0))</f>
        <v>#N/A</v>
      </c>
      <c r="J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" s="25" t="str">
        <f ca="1">IFERROR(IF(属性二级汇总[[#This Row],[计算模式]]&lt;&gt;0,ROW(),""),"")</f>
        <v/>
      </c>
      <c r="M68" s="25" t="str">
        <f ca="1">IF((IFERROR(SEARCH("时，收割",属性二级汇总[[#This Row],[词条]]),-1)&gt;0),ROW(),"")</f>
        <v/>
      </c>
      <c r="V68" s="3"/>
      <c r="X68" s="3"/>
    </row>
    <row r="69" spans="1:24">
      <c r="A69" s="3">
        <f ca="1">IFERROR(INDEX(CHOOSE(
    MATCH(ROW(A68)-1,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ROW(A68)-INDEX($S$2:$S$18, MATCH(ROW(A68)-1, $S$2:$S$18,1))
),"")</f>
        <v>65</v>
      </c>
      <c r="B69" s="3">
        <f ca="1">IF(A69&lt;&gt;"",INDEX(CHOOSE(
    MATCH(ROW(A68)-1,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ROW(A68)-INDEX($S$2:$S$18, MATCH(ROW(A68)-1, $S$2:$S$18,1))
),"")</f>
        <v>0</v>
      </c>
      <c r="C69" s="3">
        <f ca="1">VALUE(IF(A69&lt;&gt;"",INDEX(CHOOSE(
    MATCH(ROW(A68)-1,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ROW(A68)-INDEX($S$2:$S$18, MATCH(ROW(A68)-1, $S$2:$S$18,1))
),""))</f>
        <v>0</v>
      </c>
      <c r="D69" s="3" t="str">
        <f t="shared" ca="1" si="2"/>
        <v>词条手动添加</v>
      </c>
      <c r="E69" s="3" t="e">
        <f ca="1">INDEX(词条统合定义列表!$C$2:$C$1031,MATCH(属性二级汇总[[#This Row],[词条]],词条统合定义列表!$B$2:$B$1031,0))</f>
        <v>#N/A</v>
      </c>
      <c r="F69" t="e">
        <f ca="1">INDEX(词条统合定义列表!$D$2:$D$1031,MATCH(属性二级汇总[[#This Row],[词条]],词条统合定义列表!$B$2:$B$1031,0))</f>
        <v>#N/A</v>
      </c>
      <c r="G69" s="3" t="e">
        <f ca="1">INDEX(词条统合定义列表!$E$2:$E$1031,MATCH(属性二级汇总[[#This Row],[词条]],词条统合定义列表!$B$2:$B$1031,0))</f>
        <v>#N/A</v>
      </c>
      <c r="H69" s="109" t="e">
        <f ca="1">INDEX(词条统合定义列表!$F$2:$F$1031,MATCH(属性二级汇总[[#This Row],[词条]],词条统合定义列表!$B$2:$B$1031,0))</f>
        <v>#N/A</v>
      </c>
      <c r="J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" s="25" t="str">
        <f ca="1">IFERROR(IF(属性二级汇总[[#This Row],[计算模式]]&lt;&gt;0,ROW(),""),"")</f>
        <v/>
      </c>
      <c r="M69" s="25" t="str">
        <f ca="1">IF((IFERROR(SEARCH("时，收割",属性二级汇总[[#This Row],[词条]]),-1)&gt;0),ROW(),"")</f>
        <v/>
      </c>
      <c r="V69" s="3"/>
      <c r="X69" s="3"/>
    </row>
    <row r="70" spans="1:24">
      <c r="A70" s="3">
        <f ca="1">IFERROR(INDEX(CHOOSE(
    MATCH(ROW(A69)-1,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ROW(A69)-INDEX($S$2:$S$18, MATCH(ROW(A69)-1, $S$2:$S$18,1))
),"")</f>
        <v>66</v>
      </c>
      <c r="B70" s="3">
        <f ca="1">IF(A70&lt;&gt;"",INDEX(CHOOSE(
    MATCH(ROW(A69)-1,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ROW(A69)-INDEX($S$2:$S$18, MATCH(ROW(A69)-1, $S$2:$S$18,1))
),"")</f>
        <v>0</v>
      </c>
      <c r="C70" s="3">
        <f ca="1">VALUE(IF(A70&lt;&gt;"",INDEX(CHOOSE(
    MATCH(ROW(A69)-1,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ROW(A69)-INDEX($S$2:$S$18, MATCH(ROW(A69)-1, $S$2:$S$18,1))
),""))</f>
        <v>0</v>
      </c>
      <c r="D70" s="3" t="str">
        <f t="shared" ca="1" si="2"/>
        <v>词条手动添加</v>
      </c>
      <c r="E70" s="3" t="e">
        <f ca="1">INDEX(词条统合定义列表!$C$2:$C$1031,MATCH(属性二级汇总[[#This Row],[词条]],词条统合定义列表!$B$2:$B$1031,0))</f>
        <v>#N/A</v>
      </c>
      <c r="F70" t="e">
        <f ca="1">INDEX(词条统合定义列表!$D$2:$D$1031,MATCH(属性二级汇总[[#This Row],[词条]],词条统合定义列表!$B$2:$B$1031,0))</f>
        <v>#N/A</v>
      </c>
      <c r="G70" s="3" t="e">
        <f ca="1">INDEX(词条统合定义列表!$E$2:$E$1031,MATCH(属性二级汇总[[#This Row],[词条]],词条统合定义列表!$B$2:$B$1031,0))</f>
        <v>#N/A</v>
      </c>
      <c r="H70" s="109" t="e">
        <f ca="1">INDEX(词条统合定义列表!$F$2:$F$1031,MATCH(属性二级汇总[[#This Row],[词条]],词条统合定义列表!$B$2:$B$1031,0))</f>
        <v>#N/A</v>
      </c>
      <c r="J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" s="25" t="str">
        <f ca="1">IFERROR(IF(属性二级汇总[[#This Row],[计算模式]]&lt;&gt;0,ROW(),""),"")</f>
        <v/>
      </c>
      <c r="M70" s="25" t="str">
        <f ca="1">IF((IFERROR(SEARCH("时，收割",属性二级汇总[[#This Row],[词条]]),-1)&gt;0),ROW(),"")</f>
        <v/>
      </c>
      <c r="V70" s="3"/>
      <c r="X70" s="3"/>
    </row>
    <row r="71" spans="1:24">
      <c r="A71" s="3">
        <f ca="1">IFERROR(INDEX(CHOOSE(
    MATCH(ROW(A70)-1,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ROW(A70)-INDEX($S$2:$S$18, MATCH(ROW(A70)-1, $S$2:$S$18,1))
),"")</f>
        <v>67</v>
      </c>
      <c r="B71" s="3">
        <f ca="1">IF(A71&lt;&gt;"",INDEX(CHOOSE(
    MATCH(ROW(A70)-1,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ROW(A70)-INDEX($S$2:$S$18, MATCH(ROW(A70)-1, $S$2:$S$18,1))
),"")</f>
        <v>0</v>
      </c>
      <c r="C71" s="3">
        <f ca="1">VALUE(IF(A71&lt;&gt;"",INDEX(CHOOSE(
    MATCH(ROW(A70)-1,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ROW(A70)-INDEX($S$2:$S$18, MATCH(ROW(A70)-1, $S$2:$S$18,1))
),""))</f>
        <v>0</v>
      </c>
      <c r="D71" s="3" t="str">
        <f t="shared" ca="1" si="2"/>
        <v>词条手动添加</v>
      </c>
      <c r="E71" s="3" t="e">
        <f ca="1">INDEX(词条统合定义列表!$C$2:$C$1031,MATCH(属性二级汇总[[#This Row],[词条]],词条统合定义列表!$B$2:$B$1031,0))</f>
        <v>#N/A</v>
      </c>
      <c r="F71" t="e">
        <f ca="1">INDEX(词条统合定义列表!$D$2:$D$1031,MATCH(属性二级汇总[[#This Row],[词条]],词条统合定义列表!$B$2:$B$1031,0))</f>
        <v>#N/A</v>
      </c>
      <c r="G71" s="3" t="e">
        <f ca="1">INDEX(词条统合定义列表!$E$2:$E$1031,MATCH(属性二级汇总[[#This Row],[词条]],词条统合定义列表!$B$2:$B$1031,0))</f>
        <v>#N/A</v>
      </c>
      <c r="H71" s="109" t="e">
        <f ca="1">INDEX(词条统合定义列表!$F$2:$F$1031,MATCH(属性二级汇总[[#This Row],[词条]],词条统合定义列表!$B$2:$B$1031,0))</f>
        <v>#N/A</v>
      </c>
      <c r="J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" s="25" t="str">
        <f ca="1">IFERROR(IF(属性二级汇总[[#This Row],[计算模式]]&lt;&gt;0,ROW(),""),"")</f>
        <v/>
      </c>
      <c r="M71" s="25" t="str">
        <f ca="1">IF((IFERROR(SEARCH("时，收割",属性二级汇总[[#This Row],[词条]]),-1)&gt;0),ROW(),"")</f>
        <v/>
      </c>
      <c r="V71" s="3"/>
      <c r="X71" s="3"/>
    </row>
    <row r="72" spans="1:24">
      <c r="A72" s="3">
        <f ca="1">IFERROR(INDEX(CHOOSE(
    MATCH(ROW(A71)-1,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ROW(A71)-INDEX($S$2:$S$18, MATCH(ROW(A71)-1, $S$2:$S$18,1))
),"")</f>
        <v>68</v>
      </c>
      <c r="B72" s="3">
        <f ca="1">IF(A72&lt;&gt;"",INDEX(CHOOSE(
    MATCH(ROW(A71)-1,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ROW(A71)-INDEX($S$2:$S$18, MATCH(ROW(A71)-1, $S$2:$S$18,1))
),"")</f>
        <v>0</v>
      </c>
      <c r="C72" s="3">
        <f ca="1">VALUE(IF(A72&lt;&gt;"",INDEX(CHOOSE(
    MATCH(ROW(A71)-1,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ROW(A71)-INDEX($S$2:$S$18, MATCH(ROW(A71)-1, $S$2:$S$18,1))
),""))</f>
        <v>0</v>
      </c>
      <c r="D72" s="3" t="str">
        <f t="shared" ca="1" si="2"/>
        <v>词条手动添加</v>
      </c>
      <c r="E72" s="3" t="e">
        <f ca="1">INDEX(词条统合定义列表!$C$2:$C$1031,MATCH(属性二级汇总[[#This Row],[词条]],词条统合定义列表!$B$2:$B$1031,0))</f>
        <v>#N/A</v>
      </c>
      <c r="F72" t="e">
        <f ca="1">INDEX(词条统合定义列表!$D$2:$D$1031,MATCH(属性二级汇总[[#This Row],[词条]],词条统合定义列表!$B$2:$B$1031,0))</f>
        <v>#N/A</v>
      </c>
      <c r="G72" s="3" t="e">
        <f ca="1">INDEX(词条统合定义列表!$E$2:$E$1031,MATCH(属性二级汇总[[#This Row],[词条]],词条统合定义列表!$B$2:$B$1031,0))</f>
        <v>#N/A</v>
      </c>
      <c r="H72" s="109" t="e">
        <f ca="1">INDEX(词条统合定义列表!$F$2:$F$1031,MATCH(属性二级汇总[[#This Row],[词条]],词条统合定义列表!$B$2:$B$1031,0))</f>
        <v>#N/A</v>
      </c>
      <c r="J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" s="25" t="str">
        <f ca="1">IFERROR(IF(属性二级汇总[[#This Row],[计算模式]]&lt;&gt;0,ROW(),""),"")</f>
        <v/>
      </c>
      <c r="M72" s="25" t="str">
        <f ca="1">IF((IFERROR(SEARCH("时，收割",属性二级汇总[[#This Row],[词条]]),-1)&gt;0),ROW(),"")</f>
        <v/>
      </c>
      <c r="V72" s="3"/>
      <c r="X72" s="3"/>
    </row>
    <row r="73" spans="1:24">
      <c r="A73" s="3">
        <f ca="1">IFERROR(INDEX(CHOOSE(
    MATCH(ROW(A72)-1,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ROW(A72)-INDEX($S$2:$S$18, MATCH(ROW(A72)-1, $S$2:$S$18,1))
),"")</f>
        <v>69</v>
      </c>
      <c r="B73" s="3">
        <f ca="1">IF(A73&lt;&gt;"",INDEX(CHOOSE(
    MATCH(ROW(A72)-1,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ROW(A72)-INDEX($S$2:$S$18, MATCH(ROW(A72)-1, $S$2:$S$18,1))
),"")</f>
        <v>0</v>
      </c>
      <c r="C73" s="3">
        <f ca="1">VALUE(IF(A73&lt;&gt;"",INDEX(CHOOSE(
    MATCH(ROW(A72)-1,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ROW(A72)-INDEX($S$2:$S$18, MATCH(ROW(A72)-1, $S$2:$S$18,1))
),""))</f>
        <v>0</v>
      </c>
      <c r="D73" s="3" t="str">
        <f t="shared" ca="1" si="2"/>
        <v>词条手动添加</v>
      </c>
      <c r="E73" s="3" t="e">
        <f ca="1">INDEX(词条统合定义列表!$C$2:$C$1031,MATCH(属性二级汇总[[#This Row],[词条]],词条统合定义列表!$B$2:$B$1031,0))</f>
        <v>#N/A</v>
      </c>
      <c r="F73" t="e">
        <f ca="1">INDEX(词条统合定义列表!$D$2:$D$1031,MATCH(属性二级汇总[[#This Row],[词条]],词条统合定义列表!$B$2:$B$1031,0))</f>
        <v>#N/A</v>
      </c>
      <c r="G73" s="3" t="e">
        <f ca="1">INDEX(词条统合定义列表!$E$2:$E$1031,MATCH(属性二级汇总[[#This Row],[词条]],词条统合定义列表!$B$2:$B$1031,0))</f>
        <v>#N/A</v>
      </c>
      <c r="H73" s="109" t="e">
        <f ca="1">INDEX(词条统合定义列表!$F$2:$F$1031,MATCH(属性二级汇总[[#This Row],[词条]],词条统合定义列表!$B$2:$B$1031,0))</f>
        <v>#N/A</v>
      </c>
      <c r="J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" s="25" t="str">
        <f ca="1">IFERROR(IF(属性二级汇总[[#This Row],[计算模式]]&lt;&gt;0,ROW(),""),"")</f>
        <v/>
      </c>
      <c r="M73" s="25" t="str">
        <f ca="1">IF((IFERROR(SEARCH("时，收割",属性二级汇总[[#This Row],[词条]]),-1)&gt;0),ROW(),"")</f>
        <v/>
      </c>
      <c r="V73" s="3"/>
      <c r="X73" s="3"/>
    </row>
    <row r="74" spans="1:24">
      <c r="A74" s="3">
        <f ca="1">IFERROR(INDEX(CHOOSE(
    MATCH(ROW(A73)-1,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ROW(A73)-INDEX($S$2:$S$18, MATCH(ROW(A73)-1, $S$2:$S$18,1))
),"")</f>
        <v>70</v>
      </c>
      <c r="B74" s="3">
        <f ca="1">IF(A74&lt;&gt;"",INDEX(CHOOSE(
    MATCH(ROW(A73)-1,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ROW(A73)-INDEX($S$2:$S$18, MATCH(ROW(A73)-1, $S$2:$S$18,1))
),"")</f>
        <v>0</v>
      </c>
      <c r="C74" s="3">
        <f ca="1">VALUE(IF(A74&lt;&gt;"",INDEX(CHOOSE(
    MATCH(ROW(A73)-1,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ROW(A73)-INDEX($S$2:$S$18, MATCH(ROW(A73)-1, $S$2:$S$18,1))
),""))</f>
        <v>0</v>
      </c>
      <c r="D74" s="3" t="str">
        <f t="shared" ca="1" si="2"/>
        <v>词条手动添加</v>
      </c>
      <c r="E74" s="3" t="e">
        <f ca="1">INDEX(词条统合定义列表!$C$2:$C$1031,MATCH(属性二级汇总[[#This Row],[词条]],词条统合定义列表!$B$2:$B$1031,0))</f>
        <v>#N/A</v>
      </c>
      <c r="F74" t="e">
        <f ca="1">INDEX(词条统合定义列表!$D$2:$D$1031,MATCH(属性二级汇总[[#This Row],[词条]],词条统合定义列表!$B$2:$B$1031,0))</f>
        <v>#N/A</v>
      </c>
      <c r="G74" s="3" t="e">
        <f ca="1">INDEX(词条统合定义列表!$E$2:$E$1031,MATCH(属性二级汇总[[#This Row],[词条]],词条统合定义列表!$B$2:$B$1031,0))</f>
        <v>#N/A</v>
      </c>
      <c r="H74" s="109" t="e">
        <f ca="1">INDEX(词条统合定义列表!$F$2:$F$1031,MATCH(属性二级汇总[[#This Row],[词条]],词条统合定义列表!$B$2:$B$1031,0))</f>
        <v>#N/A</v>
      </c>
      <c r="J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" s="25" t="str">
        <f ca="1">IFERROR(IF(属性二级汇总[[#This Row],[计算模式]]&lt;&gt;0,ROW(),""),"")</f>
        <v/>
      </c>
      <c r="M74" s="25" t="str">
        <f ca="1">IF((IFERROR(SEARCH("时，收割",属性二级汇总[[#This Row],[词条]]),-1)&gt;0),ROW(),"")</f>
        <v/>
      </c>
      <c r="V74" s="3"/>
      <c r="X74" s="3"/>
    </row>
    <row r="75" spans="1:24">
      <c r="A75" s="3">
        <f ca="1">IFERROR(INDEX(CHOOSE(
    MATCH(ROW(A74)-1,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ROW(A74)-INDEX($S$2:$S$18, MATCH(ROW(A74)-1, $S$2:$S$18,1))
),"")</f>
        <v>71</v>
      </c>
      <c r="B75" s="3">
        <f ca="1">IF(A75&lt;&gt;"",INDEX(CHOOSE(
    MATCH(ROW(A74)-1,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ROW(A74)-INDEX($S$2:$S$18, MATCH(ROW(A74)-1, $S$2:$S$18,1))
),"")</f>
        <v>0</v>
      </c>
      <c r="C75" s="3">
        <f ca="1">VALUE(IF(A75&lt;&gt;"",INDEX(CHOOSE(
    MATCH(ROW(A74)-1,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ROW(A74)-INDEX($S$2:$S$18, MATCH(ROW(A74)-1, $S$2:$S$18,1))
),""))</f>
        <v>0</v>
      </c>
      <c r="D75" s="3" t="str">
        <f t="shared" ca="1" si="2"/>
        <v>词条手动添加</v>
      </c>
      <c r="E75" s="3" t="e">
        <f ca="1">INDEX(词条统合定义列表!$C$2:$C$1031,MATCH(属性二级汇总[[#This Row],[词条]],词条统合定义列表!$B$2:$B$1031,0))</f>
        <v>#N/A</v>
      </c>
      <c r="F75" t="e">
        <f ca="1">INDEX(词条统合定义列表!$D$2:$D$1031,MATCH(属性二级汇总[[#This Row],[词条]],词条统合定义列表!$B$2:$B$1031,0))</f>
        <v>#N/A</v>
      </c>
      <c r="G75" s="3" t="e">
        <f ca="1">INDEX(词条统合定义列表!$E$2:$E$1031,MATCH(属性二级汇总[[#This Row],[词条]],词条统合定义列表!$B$2:$B$1031,0))</f>
        <v>#N/A</v>
      </c>
      <c r="H75" s="109" t="e">
        <f ca="1">INDEX(词条统合定义列表!$F$2:$F$1031,MATCH(属性二级汇总[[#This Row],[词条]],词条统合定义列表!$B$2:$B$1031,0))</f>
        <v>#N/A</v>
      </c>
      <c r="J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" s="25" t="str">
        <f ca="1">IFERROR(IF(属性二级汇总[[#This Row],[计算模式]]&lt;&gt;0,ROW(),""),"")</f>
        <v/>
      </c>
      <c r="M75" s="25" t="str">
        <f ca="1">IF((IFERROR(SEARCH("时，收割",属性二级汇总[[#This Row],[词条]]),-1)&gt;0),ROW(),"")</f>
        <v/>
      </c>
      <c r="V75" s="3"/>
      <c r="X75" s="3"/>
    </row>
    <row r="76" spans="1:24">
      <c r="A76" s="3">
        <f ca="1">IFERROR(INDEX(CHOOSE(
    MATCH(ROW(A75)-1,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ROW(A75)-INDEX($S$2:$S$18, MATCH(ROW(A75)-1, $S$2:$S$18,1))
),"")</f>
        <v>72</v>
      </c>
      <c r="B76" s="3">
        <f ca="1">IF(A76&lt;&gt;"",INDEX(CHOOSE(
    MATCH(ROW(A75)-1,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ROW(A75)-INDEX($S$2:$S$18, MATCH(ROW(A75)-1, $S$2:$S$18,1))
),"")</f>
        <v>0</v>
      </c>
      <c r="C76" s="3">
        <f ca="1">VALUE(IF(A76&lt;&gt;"",INDEX(CHOOSE(
    MATCH(ROW(A75)-1,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ROW(A75)-INDEX($S$2:$S$18, MATCH(ROW(A75)-1, $S$2:$S$18,1))
),""))</f>
        <v>0</v>
      </c>
      <c r="D76" s="3" t="str">
        <f t="shared" ca="1" si="2"/>
        <v>词条手动添加</v>
      </c>
      <c r="E76" s="3" t="e">
        <f ca="1">INDEX(词条统合定义列表!$C$2:$C$1031,MATCH(属性二级汇总[[#This Row],[词条]],词条统合定义列表!$B$2:$B$1031,0))</f>
        <v>#N/A</v>
      </c>
      <c r="F76" t="e">
        <f ca="1">INDEX(词条统合定义列表!$D$2:$D$1031,MATCH(属性二级汇总[[#This Row],[词条]],词条统合定义列表!$B$2:$B$1031,0))</f>
        <v>#N/A</v>
      </c>
      <c r="G76" s="3" t="e">
        <f ca="1">INDEX(词条统合定义列表!$E$2:$E$1031,MATCH(属性二级汇总[[#This Row],[词条]],词条统合定义列表!$B$2:$B$1031,0))</f>
        <v>#N/A</v>
      </c>
      <c r="H76" s="109" t="e">
        <f ca="1">INDEX(词条统合定义列表!$F$2:$F$1031,MATCH(属性二级汇总[[#This Row],[词条]],词条统合定义列表!$B$2:$B$1031,0))</f>
        <v>#N/A</v>
      </c>
      <c r="J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" s="25" t="str">
        <f ca="1">IFERROR(IF(属性二级汇总[[#This Row],[计算模式]]&lt;&gt;0,ROW(),""),"")</f>
        <v/>
      </c>
      <c r="M76" s="25" t="str">
        <f ca="1">IF((IFERROR(SEARCH("时，收割",属性二级汇总[[#This Row],[词条]]),-1)&gt;0),ROW(),"")</f>
        <v/>
      </c>
      <c r="V76" s="3"/>
      <c r="X76" s="3"/>
    </row>
    <row r="77" spans="1:24">
      <c r="A77" s="3">
        <f ca="1">IFERROR(INDEX(CHOOSE(
    MATCH(ROW(A76)-1,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ROW(A76)-INDEX($S$2:$S$18, MATCH(ROW(A76)-1, $S$2:$S$18,1))
),"")</f>
        <v>73</v>
      </c>
      <c r="B77" s="3">
        <f ca="1">IF(A77&lt;&gt;"",INDEX(CHOOSE(
    MATCH(ROW(A76)-1,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ROW(A76)-INDEX($S$2:$S$18, MATCH(ROW(A76)-1, $S$2:$S$18,1))
),"")</f>
        <v>0</v>
      </c>
      <c r="C77" s="3">
        <f ca="1">VALUE(IF(A77&lt;&gt;"",INDEX(CHOOSE(
    MATCH(ROW(A76)-1,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ROW(A76)-INDEX($S$2:$S$18, MATCH(ROW(A76)-1, $S$2:$S$18,1))
),""))</f>
        <v>0</v>
      </c>
      <c r="D77" s="3" t="str">
        <f t="shared" ca="1" si="2"/>
        <v>词条手动添加</v>
      </c>
      <c r="E77" s="3" t="e">
        <f ca="1">INDEX(词条统合定义列表!$C$2:$C$1031,MATCH(属性二级汇总[[#This Row],[词条]],词条统合定义列表!$B$2:$B$1031,0))</f>
        <v>#N/A</v>
      </c>
      <c r="F77" t="e">
        <f ca="1">INDEX(词条统合定义列表!$D$2:$D$1031,MATCH(属性二级汇总[[#This Row],[词条]],词条统合定义列表!$B$2:$B$1031,0))</f>
        <v>#N/A</v>
      </c>
      <c r="G77" s="3" t="e">
        <f ca="1">INDEX(词条统合定义列表!$E$2:$E$1031,MATCH(属性二级汇总[[#This Row],[词条]],词条统合定义列表!$B$2:$B$1031,0))</f>
        <v>#N/A</v>
      </c>
      <c r="H77" s="109" t="e">
        <f ca="1">INDEX(词条统合定义列表!$F$2:$F$1031,MATCH(属性二级汇总[[#This Row],[词条]],词条统合定义列表!$B$2:$B$1031,0))</f>
        <v>#N/A</v>
      </c>
      <c r="J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" s="25" t="str">
        <f ca="1">IFERROR(IF(属性二级汇总[[#This Row],[计算模式]]&lt;&gt;0,ROW(),""),"")</f>
        <v/>
      </c>
      <c r="M77" s="25" t="str">
        <f ca="1">IF((IFERROR(SEARCH("时，收割",属性二级汇总[[#This Row],[词条]]),-1)&gt;0),ROW(),"")</f>
        <v/>
      </c>
      <c r="V77" s="3"/>
      <c r="X77" s="3"/>
    </row>
    <row r="78" spans="1:24">
      <c r="A78" s="3">
        <f ca="1">IFERROR(INDEX(CHOOSE(
    MATCH(ROW(A77)-1,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ROW(A77)-INDEX($S$2:$S$18, MATCH(ROW(A77)-1, $S$2:$S$18,1))
),"")</f>
        <v>74</v>
      </c>
      <c r="B78" s="3">
        <f ca="1">IF(A78&lt;&gt;"",INDEX(CHOOSE(
    MATCH(ROW(A77)-1,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ROW(A77)-INDEX($S$2:$S$18, MATCH(ROW(A77)-1, $S$2:$S$18,1))
),"")</f>
        <v>0</v>
      </c>
      <c r="C78" s="3">
        <f ca="1">VALUE(IF(A78&lt;&gt;"",INDEX(CHOOSE(
    MATCH(ROW(A77)-1,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ROW(A77)-INDEX($S$2:$S$18, MATCH(ROW(A77)-1, $S$2:$S$18,1))
),""))</f>
        <v>0</v>
      </c>
      <c r="D78" s="3" t="str">
        <f t="shared" ca="1" si="2"/>
        <v>词条手动添加</v>
      </c>
      <c r="E78" s="3" t="e">
        <f ca="1">INDEX(词条统合定义列表!$C$2:$C$1031,MATCH(属性二级汇总[[#This Row],[词条]],词条统合定义列表!$B$2:$B$1031,0))</f>
        <v>#N/A</v>
      </c>
      <c r="F78" t="e">
        <f ca="1">INDEX(词条统合定义列表!$D$2:$D$1031,MATCH(属性二级汇总[[#This Row],[词条]],词条统合定义列表!$B$2:$B$1031,0))</f>
        <v>#N/A</v>
      </c>
      <c r="G78" s="3" t="e">
        <f ca="1">INDEX(词条统合定义列表!$E$2:$E$1031,MATCH(属性二级汇总[[#This Row],[词条]],词条统合定义列表!$B$2:$B$1031,0))</f>
        <v>#N/A</v>
      </c>
      <c r="H78" s="109" t="e">
        <f ca="1">INDEX(词条统合定义列表!$F$2:$F$1031,MATCH(属性二级汇总[[#This Row],[词条]],词条统合定义列表!$B$2:$B$1031,0))</f>
        <v>#N/A</v>
      </c>
      <c r="J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" s="25" t="str">
        <f ca="1">IFERROR(IF(属性二级汇总[[#This Row],[计算模式]]&lt;&gt;0,ROW(),""),"")</f>
        <v/>
      </c>
      <c r="M78" s="25" t="str">
        <f ca="1">IF((IFERROR(SEARCH("时，收割",属性二级汇总[[#This Row],[词条]]),-1)&gt;0),ROW(),"")</f>
        <v/>
      </c>
      <c r="V78" s="3"/>
      <c r="X78" s="3"/>
    </row>
    <row r="79" spans="1:24">
      <c r="A79" s="3">
        <f ca="1">IFERROR(INDEX(CHOOSE(
    MATCH(ROW(A78)-1,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ROW(A78)-INDEX($S$2:$S$18, MATCH(ROW(A78)-1, $S$2:$S$18,1))
),"")</f>
        <v>75</v>
      </c>
      <c r="B79" s="3">
        <f ca="1">IF(A79&lt;&gt;"",INDEX(CHOOSE(
    MATCH(ROW(A78)-1,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ROW(A78)-INDEX($S$2:$S$18, MATCH(ROW(A78)-1, $S$2:$S$18,1))
),"")</f>
        <v>0</v>
      </c>
      <c r="C79" s="3">
        <f ca="1">VALUE(IF(A79&lt;&gt;"",INDEX(CHOOSE(
    MATCH(ROW(A78)-1,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ROW(A78)-INDEX($S$2:$S$18, MATCH(ROW(A78)-1, $S$2:$S$18,1))
),""))</f>
        <v>0</v>
      </c>
      <c r="D79" s="3" t="str">
        <f t="shared" ca="1" si="2"/>
        <v>词条手动添加</v>
      </c>
      <c r="E79" s="3" t="e">
        <f ca="1">INDEX(词条统合定义列表!$C$2:$C$1031,MATCH(属性二级汇总[[#This Row],[词条]],词条统合定义列表!$B$2:$B$1031,0))</f>
        <v>#N/A</v>
      </c>
      <c r="F79" t="e">
        <f ca="1">INDEX(词条统合定义列表!$D$2:$D$1031,MATCH(属性二级汇总[[#This Row],[词条]],词条统合定义列表!$B$2:$B$1031,0))</f>
        <v>#N/A</v>
      </c>
      <c r="G79" s="3" t="e">
        <f ca="1">INDEX(词条统合定义列表!$E$2:$E$1031,MATCH(属性二级汇总[[#This Row],[词条]],词条统合定义列表!$B$2:$B$1031,0))</f>
        <v>#N/A</v>
      </c>
      <c r="H79" s="109" t="e">
        <f ca="1">INDEX(词条统合定义列表!$F$2:$F$1031,MATCH(属性二级汇总[[#This Row],[词条]],词条统合定义列表!$B$2:$B$1031,0))</f>
        <v>#N/A</v>
      </c>
      <c r="J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" s="25" t="str">
        <f ca="1">IFERROR(IF(属性二级汇总[[#This Row],[计算模式]]&lt;&gt;0,ROW(),""),"")</f>
        <v/>
      </c>
      <c r="M79" s="25" t="str">
        <f ca="1">IF((IFERROR(SEARCH("时，收割",属性二级汇总[[#This Row],[词条]]),-1)&gt;0),ROW(),"")</f>
        <v/>
      </c>
      <c r="V79" s="3"/>
      <c r="X79" s="3"/>
    </row>
    <row r="80" spans="1:24">
      <c r="A80" s="3">
        <f ca="1">IFERROR(INDEX(CHOOSE(
    MATCH(ROW(A79)-1,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ROW(A79)-INDEX($S$2:$S$18, MATCH(ROW(A79)-1, $S$2:$S$18,1))
),"")</f>
        <v>76</v>
      </c>
      <c r="B80" s="3">
        <f ca="1">IF(A80&lt;&gt;"",INDEX(CHOOSE(
    MATCH(ROW(A79)-1,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ROW(A79)-INDEX($S$2:$S$18, MATCH(ROW(A79)-1, $S$2:$S$18,1))
),"")</f>
        <v>0</v>
      </c>
      <c r="C80" s="3">
        <f ca="1">VALUE(IF(A80&lt;&gt;"",INDEX(CHOOSE(
    MATCH(ROW(A79)-1,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ROW(A79)-INDEX($S$2:$S$18, MATCH(ROW(A79)-1, $S$2:$S$18,1))
),""))</f>
        <v>0</v>
      </c>
      <c r="D80" s="3" t="str">
        <f t="shared" ca="1" si="2"/>
        <v>词条手动添加</v>
      </c>
      <c r="E80" s="3" t="e">
        <f ca="1">INDEX(词条统合定义列表!$C$2:$C$1031,MATCH(属性二级汇总[[#This Row],[词条]],词条统合定义列表!$B$2:$B$1031,0))</f>
        <v>#N/A</v>
      </c>
      <c r="F80" t="e">
        <f ca="1">INDEX(词条统合定义列表!$D$2:$D$1031,MATCH(属性二级汇总[[#This Row],[词条]],词条统合定义列表!$B$2:$B$1031,0))</f>
        <v>#N/A</v>
      </c>
      <c r="G80" s="3" t="e">
        <f ca="1">INDEX(词条统合定义列表!$E$2:$E$1031,MATCH(属性二级汇总[[#This Row],[词条]],词条统合定义列表!$B$2:$B$1031,0))</f>
        <v>#N/A</v>
      </c>
      <c r="H80" s="109" t="e">
        <f ca="1">INDEX(词条统合定义列表!$F$2:$F$1031,MATCH(属性二级汇总[[#This Row],[词条]],词条统合定义列表!$B$2:$B$1031,0))</f>
        <v>#N/A</v>
      </c>
      <c r="J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" s="25" t="str">
        <f ca="1">IFERROR(IF(属性二级汇总[[#This Row],[计算模式]]&lt;&gt;0,ROW(),""),"")</f>
        <v/>
      </c>
      <c r="M80" s="25" t="str">
        <f ca="1">IF((IFERROR(SEARCH("时，收割",属性二级汇总[[#This Row],[词条]]),-1)&gt;0),ROW(),"")</f>
        <v/>
      </c>
      <c r="V80" s="3"/>
      <c r="X80" s="3"/>
    </row>
    <row r="81" spans="1:24">
      <c r="A81" s="3">
        <f ca="1">IFERROR(INDEX(CHOOSE(
    MATCH(ROW(A80)-1,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ROW(A80)-INDEX($S$2:$S$18, MATCH(ROW(A80)-1, $S$2:$S$18,1))
),"")</f>
        <v>77</v>
      </c>
      <c r="B81" s="3">
        <f ca="1">IF(A81&lt;&gt;"",INDEX(CHOOSE(
    MATCH(ROW(A80)-1,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ROW(A80)-INDEX($S$2:$S$18, MATCH(ROW(A80)-1, $S$2:$S$18,1))
),"")</f>
        <v>0</v>
      </c>
      <c r="C81" s="3">
        <f ca="1">VALUE(IF(A81&lt;&gt;"",INDEX(CHOOSE(
    MATCH(ROW(A80)-1,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ROW(A80)-INDEX($S$2:$S$18, MATCH(ROW(A80)-1, $S$2:$S$18,1))
),""))</f>
        <v>0</v>
      </c>
      <c r="D81" s="3" t="str">
        <f t="shared" ca="1" si="2"/>
        <v>词条手动添加</v>
      </c>
      <c r="E81" s="3" t="e">
        <f ca="1">INDEX(词条统合定义列表!$C$2:$C$1031,MATCH(属性二级汇总[[#This Row],[词条]],词条统合定义列表!$B$2:$B$1031,0))</f>
        <v>#N/A</v>
      </c>
      <c r="F81" t="e">
        <f ca="1">INDEX(词条统合定义列表!$D$2:$D$1031,MATCH(属性二级汇总[[#This Row],[词条]],词条统合定义列表!$B$2:$B$1031,0))</f>
        <v>#N/A</v>
      </c>
      <c r="G81" s="3" t="e">
        <f ca="1">INDEX(词条统合定义列表!$E$2:$E$1031,MATCH(属性二级汇总[[#This Row],[词条]],词条统合定义列表!$B$2:$B$1031,0))</f>
        <v>#N/A</v>
      </c>
      <c r="H81" s="109" t="e">
        <f ca="1">INDEX(词条统合定义列表!$F$2:$F$1031,MATCH(属性二级汇总[[#This Row],[词条]],词条统合定义列表!$B$2:$B$1031,0))</f>
        <v>#N/A</v>
      </c>
      <c r="J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" s="25" t="str">
        <f ca="1">IFERROR(IF(属性二级汇总[[#This Row],[计算模式]]&lt;&gt;0,ROW(),""),"")</f>
        <v/>
      </c>
      <c r="M81" s="25" t="str">
        <f ca="1">IF((IFERROR(SEARCH("时，收割",属性二级汇总[[#This Row],[词条]]),-1)&gt;0),ROW(),"")</f>
        <v/>
      </c>
      <c r="V81" s="3"/>
      <c r="X81" s="3"/>
    </row>
    <row r="82" spans="1:24">
      <c r="A82" s="3">
        <f ca="1">IFERROR(INDEX(CHOOSE(
    MATCH(ROW(A81)-1,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ROW(A81)-INDEX($S$2:$S$18, MATCH(ROW(A81)-1, $S$2:$S$18,1))
),"")</f>
        <v>78</v>
      </c>
      <c r="B82" s="3">
        <f ca="1">IF(A82&lt;&gt;"",INDEX(CHOOSE(
    MATCH(ROW(A81)-1,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ROW(A81)-INDEX($S$2:$S$18, MATCH(ROW(A81)-1, $S$2:$S$18,1))
),"")</f>
        <v>0</v>
      </c>
      <c r="C82" s="3">
        <f ca="1">VALUE(IF(A82&lt;&gt;"",INDEX(CHOOSE(
    MATCH(ROW(A81)-1,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ROW(A81)-INDEX($S$2:$S$18, MATCH(ROW(A81)-1, $S$2:$S$18,1))
),""))</f>
        <v>0</v>
      </c>
      <c r="D82" s="3" t="str">
        <f t="shared" ca="1" si="2"/>
        <v>词条手动添加</v>
      </c>
      <c r="E82" s="3" t="e">
        <f ca="1">INDEX(词条统合定义列表!$C$2:$C$1031,MATCH(属性二级汇总[[#This Row],[词条]],词条统合定义列表!$B$2:$B$1031,0))</f>
        <v>#N/A</v>
      </c>
      <c r="F82" t="e">
        <f ca="1">INDEX(词条统合定义列表!$D$2:$D$1031,MATCH(属性二级汇总[[#This Row],[词条]],词条统合定义列表!$B$2:$B$1031,0))</f>
        <v>#N/A</v>
      </c>
      <c r="G82" s="3" t="e">
        <f ca="1">INDEX(词条统合定义列表!$E$2:$E$1031,MATCH(属性二级汇总[[#This Row],[词条]],词条统合定义列表!$B$2:$B$1031,0))</f>
        <v>#N/A</v>
      </c>
      <c r="H82" s="109" t="e">
        <f ca="1">INDEX(词条统合定义列表!$F$2:$F$1031,MATCH(属性二级汇总[[#This Row],[词条]],词条统合定义列表!$B$2:$B$1031,0))</f>
        <v>#N/A</v>
      </c>
      <c r="J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" s="25" t="str">
        <f ca="1">IFERROR(IF(属性二级汇总[[#This Row],[计算模式]]&lt;&gt;0,ROW(),""),"")</f>
        <v/>
      </c>
      <c r="M82" s="25" t="str">
        <f ca="1">IF((IFERROR(SEARCH("时，收割",属性二级汇总[[#This Row],[词条]]),-1)&gt;0),ROW(),"")</f>
        <v/>
      </c>
      <c r="V82" s="3"/>
      <c r="X82" s="3"/>
    </row>
    <row r="83" spans="1:24">
      <c r="A83" s="3">
        <f ca="1">IFERROR(INDEX(CHOOSE(
    MATCH(ROW(A82)-1,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ROW(A82)-INDEX($S$2:$S$18, MATCH(ROW(A82)-1, $S$2:$S$18,1))
),"")</f>
        <v>79</v>
      </c>
      <c r="B83" s="3">
        <f ca="1">IF(A83&lt;&gt;"",INDEX(CHOOSE(
    MATCH(ROW(A82)-1,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ROW(A82)-INDEX($S$2:$S$18, MATCH(ROW(A82)-1, $S$2:$S$18,1))
),"")</f>
        <v>0</v>
      </c>
      <c r="C83" s="3">
        <f ca="1">VALUE(IF(A83&lt;&gt;"",INDEX(CHOOSE(
    MATCH(ROW(A82)-1,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ROW(A82)-INDEX($S$2:$S$18, MATCH(ROW(A82)-1, $S$2:$S$18,1))
),""))</f>
        <v>0</v>
      </c>
      <c r="D83" s="3" t="str">
        <f t="shared" ca="1" si="2"/>
        <v>词条手动添加</v>
      </c>
      <c r="E83" s="3" t="e">
        <f ca="1">INDEX(词条统合定义列表!$C$2:$C$1031,MATCH(属性二级汇总[[#This Row],[词条]],词条统合定义列表!$B$2:$B$1031,0))</f>
        <v>#N/A</v>
      </c>
      <c r="F83" t="e">
        <f ca="1">INDEX(词条统合定义列表!$D$2:$D$1031,MATCH(属性二级汇总[[#This Row],[词条]],词条统合定义列表!$B$2:$B$1031,0))</f>
        <v>#N/A</v>
      </c>
      <c r="G83" s="3" t="e">
        <f ca="1">INDEX(词条统合定义列表!$E$2:$E$1031,MATCH(属性二级汇总[[#This Row],[词条]],词条统合定义列表!$B$2:$B$1031,0))</f>
        <v>#N/A</v>
      </c>
      <c r="H83" s="109" t="e">
        <f ca="1">INDEX(词条统合定义列表!$F$2:$F$1031,MATCH(属性二级汇总[[#This Row],[词条]],词条统合定义列表!$B$2:$B$1031,0))</f>
        <v>#N/A</v>
      </c>
      <c r="J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" s="25" t="str">
        <f ca="1">IFERROR(IF(属性二级汇总[[#This Row],[计算模式]]&lt;&gt;0,ROW(),""),"")</f>
        <v/>
      </c>
      <c r="M83" s="25" t="str">
        <f ca="1">IF((IFERROR(SEARCH("时，收割",属性二级汇总[[#This Row],[词条]]),-1)&gt;0),ROW(),"")</f>
        <v/>
      </c>
      <c r="V83" s="3"/>
      <c r="X83" s="3"/>
    </row>
    <row r="84" spans="1:24">
      <c r="A84" s="3">
        <f ca="1">IFERROR(INDEX(CHOOSE(
    MATCH(ROW(A83)-1,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ROW(A83)-INDEX($S$2:$S$18, MATCH(ROW(A83)-1, $S$2:$S$18,1))
),"")</f>
        <v>80</v>
      </c>
      <c r="B84" s="3">
        <f ca="1">IF(A84&lt;&gt;"",INDEX(CHOOSE(
    MATCH(ROW(A83)-1,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ROW(A83)-INDEX($S$2:$S$18, MATCH(ROW(A83)-1, $S$2:$S$18,1))
),"")</f>
        <v>0</v>
      </c>
      <c r="C84" s="3">
        <f ca="1">VALUE(IF(A84&lt;&gt;"",INDEX(CHOOSE(
    MATCH(ROW(A83)-1,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ROW(A83)-INDEX($S$2:$S$18, MATCH(ROW(A83)-1, $S$2:$S$18,1))
),""))</f>
        <v>0</v>
      </c>
      <c r="D84" s="3" t="str">
        <f t="shared" ca="1" si="2"/>
        <v>词条手动添加</v>
      </c>
      <c r="E84" s="3" t="e">
        <f ca="1">INDEX(词条统合定义列表!$C$2:$C$1031,MATCH(属性二级汇总[[#This Row],[词条]],词条统合定义列表!$B$2:$B$1031,0))</f>
        <v>#N/A</v>
      </c>
      <c r="F84" t="e">
        <f ca="1">INDEX(词条统合定义列表!$D$2:$D$1031,MATCH(属性二级汇总[[#This Row],[词条]],词条统合定义列表!$B$2:$B$1031,0))</f>
        <v>#N/A</v>
      </c>
      <c r="G84" s="3" t="e">
        <f ca="1">INDEX(词条统合定义列表!$E$2:$E$1031,MATCH(属性二级汇总[[#This Row],[词条]],词条统合定义列表!$B$2:$B$1031,0))</f>
        <v>#N/A</v>
      </c>
      <c r="H84" s="109" t="e">
        <f ca="1">INDEX(词条统合定义列表!$F$2:$F$1031,MATCH(属性二级汇总[[#This Row],[词条]],词条统合定义列表!$B$2:$B$1031,0))</f>
        <v>#N/A</v>
      </c>
      <c r="J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" s="25" t="str">
        <f ca="1">IFERROR(IF(属性二级汇总[[#This Row],[计算模式]]&lt;&gt;0,ROW(),""),"")</f>
        <v/>
      </c>
      <c r="M84" s="25" t="str">
        <f ca="1">IF((IFERROR(SEARCH("时，收割",属性二级汇总[[#This Row],[词条]]),-1)&gt;0),ROW(),"")</f>
        <v/>
      </c>
      <c r="V84" s="3"/>
      <c r="X84" s="3"/>
    </row>
    <row r="85" spans="1:24">
      <c r="A85" s="3">
        <f ca="1">IFERROR(INDEX(CHOOSE(
    MATCH(ROW(A84)-1,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ROW(A84)-INDEX($S$2:$S$18, MATCH(ROW(A84)-1, $S$2:$S$18,1))
),"")</f>
        <v>81</v>
      </c>
      <c r="B85" s="3">
        <f ca="1">IF(A85&lt;&gt;"",INDEX(CHOOSE(
    MATCH(ROW(A84)-1,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ROW(A84)-INDEX($S$2:$S$18, MATCH(ROW(A84)-1, $S$2:$S$18,1))
),"")</f>
        <v>0</v>
      </c>
      <c r="C85" s="3">
        <f ca="1">VALUE(IF(A85&lt;&gt;"",INDEX(CHOOSE(
    MATCH(ROW(A84)-1,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ROW(A84)-INDEX($S$2:$S$18, MATCH(ROW(A84)-1, $S$2:$S$18,1))
),""))</f>
        <v>0</v>
      </c>
      <c r="D85" s="3" t="str">
        <f t="shared" ca="1" si="2"/>
        <v>词条手动添加</v>
      </c>
      <c r="E85" s="3" t="e">
        <f ca="1">INDEX(词条统合定义列表!$C$2:$C$1031,MATCH(属性二级汇总[[#This Row],[词条]],词条统合定义列表!$B$2:$B$1031,0))</f>
        <v>#N/A</v>
      </c>
      <c r="F85" t="e">
        <f ca="1">INDEX(词条统合定义列表!$D$2:$D$1031,MATCH(属性二级汇总[[#This Row],[词条]],词条统合定义列表!$B$2:$B$1031,0))</f>
        <v>#N/A</v>
      </c>
      <c r="G85" s="3" t="e">
        <f ca="1">INDEX(词条统合定义列表!$E$2:$E$1031,MATCH(属性二级汇总[[#This Row],[词条]],词条统合定义列表!$B$2:$B$1031,0))</f>
        <v>#N/A</v>
      </c>
      <c r="H85" s="109" t="e">
        <f ca="1">INDEX(词条统合定义列表!$F$2:$F$1031,MATCH(属性二级汇总[[#This Row],[词条]],词条统合定义列表!$B$2:$B$1031,0))</f>
        <v>#N/A</v>
      </c>
      <c r="J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" s="25" t="str">
        <f ca="1">IFERROR(IF(属性二级汇总[[#This Row],[计算模式]]&lt;&gt;0,ROW(),""),"")</f>
        <v/>
      </c>
      <c r="M85" s="25" t="str">
        <f ca="1">IF((IFERROR(SEARCH("时，收割",属性二级汇总[[#This Row],[词条]]),-1)&gt;0),ROW(),"")</f>
        <v/>
      </c>
      <c r="V85" s="3"/>
      <c r="X85" s="3"/>
    </row>
    <row r="86" spans="1:24">
      <c r="A86" s="3">
        <f ca="1">IFERROR(INDEX(CHOOSE(
    MATCH(ROW(A85)-1,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ROW(A85)-INDEX($S$2:$S$18, MATCH(ROW(A85)-1, $S$2:$S$18,1))
),"")</f>
        <v>82</v>
      </c>
      <c r="B86" s="3">
        <f ca="1">IF(A86&lt;&gt;"",INDEX(CHOOSE(
    MATCH(ROW(A85)-1,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ROW(A85)-INDEX($S$2:$S$18, MATCH(ROW(A85)-1, $S$2:$S$18,1))
),"")</f>
        <v>0</v>
      </c>
      <c r="C86" s="3">
        <f ca="1">VALUE(IF(A86&lt;&gt;"",INDEX(CHOOSE(
    MATCH(ROW(A85)-1,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ROW(A85)-INDEX($S$2:$S$18, MATCH(ROW(A85)-1, $S$2:$S$18,1))
),""))</f>
        <v>0</v>
      </c>
      <c r="D86" s="3" t="str">
        <f t="shared" ca="1" si="2"/>
        <v>词条手动添加</v>
      </c>
      <c r="E86" s="3" t="e">
        <f ca="1">INDEX(词条统合定义列表!$C$2:$C$1031,MATCH(属性二级汇总[[#This Row],[词条]],词条统合定义列表!$B$2:$B$1031,0))</f>
        <v>#N/A</v>
      </c>
      <c r="F86" t="e">
        <f ca="1">INDEX(词条统合定义列表!$D$2:$D$1031,MATCH(属性二级汇总[[#This Row],[词条]],词条统合定义列表!$B$2:$B$1031,0))</f>
        <v>#N/A</v>
      </c>
      <c r="G86" s="3" t="e">
        <f ca="1">INDEX(词条统合定义列表!$E$2:$E$1031,MATCH(属性二级汇总[[#This Row],[词条]],词条统合定义列表!$B$2:$B$1031,0))</f>
        <v>#N/A</v>
      </c>
      <c r="H86" s="109" t="e">
        <f ca="1">INDEX(词条统合定义列表!$F$2:$F$1031,MATCH(属性二级汇总[[#This Row],[词条]],词条统合定义列表!$B$2:$B$1031,0))</f>
        <v>#N/A</v>
      </c>
      <c r="J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" s="25" t="str">
        <f ca="1">IFERROR(IF(属性二级汇总[[#This Row],[计算模式]]&lt;&gt;0,ROW(),""),"")</f>
        <v/>
      </c>
      <c r="M86" s="25" t="str">
        <f ca="1">IF((IFERROR(SEARCH("时，收割",属性二级汇总[[#This Row],[词条]]),-1)&gt;0),ROW(),"")</f>
        <v/>
      </c>
      <c r="V86" s="3"/>
      <c r="X86" s="3"/>
    </row>
    <row r="87" spans="1:24">
      <c r="A87" s="3">
        <f ca="1">IFERROR(INDEX(CHOOSE(
    MATCH(ROW(A86)-1,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ROW(A86)-INDEX($S$2:$S$18, MATCH(ROW(A86)-1, $S$2:$S$18,1))
),"")</f>
        <v>83</v>
      </c>
      <c r="B87" s="3">
        <f ca="1">IF(A87&lt;&gt;"",INDEX(CHOOSE(
    MATCH(ROW(A86)-1,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ROW(A86)-INDEX($S$2:$S$18, MATCH(ROW(A86)-1, $S$2:$S$18,1))
),"")</f>
        <v>0</v>
      </c>
      <c r="C87" s="3">
        <f ca="1">VALUE(IF(A87&lt;&gt;"",INDEX(CHOOSE(
    MATCH(ROW(A86)-1,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ROW(A86)-INDEX($S$2:$S$18, MATCH(ROW(A86)-1, $S$2:$S$18,1))
),""))</f>
        <v>0</v>
      </c>
      <c r="D87" s="3" t="str">
        <f t="shared" ca="1" si="2"/>
        <v>词条手动添加</v>
      </c>
      <c r="E87" s="3" t="e">
        <f ca="1">INDEX(词条统合定义列表!$C$2:$C$1031,MATCH(属性二级汇总[[#This Row],[词条]],词条统合定义列表!$B$2:$B$1031,0))</f>
        <v>#N/A</v>
      </c>
      <c r="F87" t="e">
        <f ca="1">INDEX(词条统合定义列表!$D$2:$D$1031,MATCH(属性二级汇总[[#This Row],[词条]],词条统合定义列表!$B$2:$B$1031,0))</f>
        <v>#N/A</v>
      </c>
      <c r="G87" s="3" t="e">
        <f ca="1">INDEX(词条统合定义列表!$E$2:$E$1031,MATCH(属性二级汇总[[#This Row],[词条]],词条统合定义列表!$B$2:$B$1031,0))</f>
        <v>#N/A</v>
      </c>
      <c r="H87" s="109" t="e">
        <f ca="1">INDEX(词条统合定义列表!$F$2:$F$1031,MATCH(属性二级汇总[[#This Row],[词条]],词条统合定义列表!$B$2:$B$1031,0))</f>
        <v>#N/A</v>
      </c>
      <c r="J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" s="25" t="str">
        <f ca="1">IFERROR(IF(属性二级汇总[[#This Row],[计算模式]]&lt;&gt;0,ROW(),""),"")</f>
        <v/>
      </c>
      <c r="M87" s="25" t="str">
        <f ca="1">IF((IFERROR(SEARCH("时，收割",属性二级汇总[[#This Row],[词条]]),-1)&gt;0),ROW(),"")</f>
        <v/>
      </c>
      <c r="V87" s="3"/>
      <c r="X87" s="3"/>
    </row>
    <row r="88" spans="1:24">
      <c r="A88" s="3">
        <f ca="1">IFERROR(INDEX(CHOOSE(
    MATCH(ROW(A87)-1,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ROW(A87)-INDEX($S$2:$S$18, MATCH(ROW(A87)-1, $S$2:$S$18,1))
),"")</f>
        <v>84</v>
      </c>
      <c r="B88" s="3">
        <f ca="1">IF(A88&lt;&gt;"",INDEX(CHOOSE(
    MATCH(ROW(A87)-1,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ROW(A87)-INDEX($S$2:$S$18, MATCH(ROW(A87)-1, $S$2:$S$18,1))
),"")</f>
        <v>0</v>
      </c>
      <c r="C88" s="3">
        <f ca="1">VALUE(IF(A88&lt;&gt;"",INDEX(CHOOSE(
    MATCH(ROW(A87)-1,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ROW(A87)-INDEX($S$2:$S$18, MATCH(ROW(A87)-1, $S$2:$S$18,1))
),""))</f>
        <v>0</v>
      </c>
      <c r="D88" s="3" t="str">
        <f t="shared" ca="1" si="2"/>
        <v>词条手动添加</v>
      </c>
      <c r="E88" s="3" t="e">
        <f ca="1">INDEX(词条统合定义列表!$C$2:$C$1031,MATCH(属性二级汇总[[#This Row],[词条]],词条统合定义列表!$B$2:$B$1031,0))</f>
        <v>#N/A</v>
      </c>
      <c r="F88" t="e">
        <f ca="1">INDEX(词条统合定义列表!$D$2:$D$1031,MATCH(属性二级汇总[[#This Row],[词条]],词条统合定义列表!$B$2:$B$1031,0))</f>
        <v>#N/A</v>
      </c>
      <c r="G88" s="3" t="e">
        <f ca="1">INDEX(词条统合定义列表!$E$2:$E$1031,MATCH(属性二级汇总[[#This Row],[词条]],词条统合定义列表!$B$2:$B$1031,0))</f>
        <v>#N/A</v>
      </c>
      <c r="H88" s="109" t="e">
        <f ca="1">INDEX(词条统合定义列表!$F$2:$F$1031,MATCH(属性二级汇总[[#This Row],[词条]],词条统合定义列表!$B$2:$B$1031,0))</f>
        <v>#N/A</v>
      </c>
      <c r="J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" s="25" t="str">
        <f ca="1">IFERROR(IF(属性二级汇总[[#This Row],[计算模式]]&lt;&gt;0,ROW(),""),"")</f>
        <v/>
      </c>
      <c r="M88" s="25" t="str">
        <f ca="1">IF((IFERROR(SEARCH("时，收割",属性二级汇总[[#This Row],[词条]]),-1)&gt;0),ROW(),"")</f>
        <v/>
      </c>
      <c r="V88" s="3"/>
      <c r="X88" s="3"/>
    </row>
    <row r="89" spans="1:24">
      <c r="A89" s="3">
        <f ca="1">IFERROR(INDEX(CHOOSE(
    MATCH(ROW(A88)-1,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ROW(A88)-INDEX($S$2:$S$18, MATCH(ROW(A88)-1, $S$2:$S$18,1))
),"")</f>
        <v>85</v>
      </c>
      <c r="B89" s="3">
        <f ca="1">IF(A89&lt;&gt;"",INDEX(CHOOSE(
    MATCH(ROW(A88)-1,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ROW(A88)-INDEX($S$2:$S$18, MATCH(ROW(A88)-1, $S$2:$S$18,1))
),"")</f>
        <v>0</v>
      </c>
      <c r="C89" s="3">
        <f ca="1">VALUE(IF(A89&lt;&gt;"",INDEX(CHOOSE(
    MATCH(ROW(A88)-1,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ROW(A88)-INDEX($S$2:$S$18, MATCH(ROW(A88)-1, $S$2:$S$18,1))
),""))</f>
        <v>0</v>
      </c>
      <c r="D89" s="3" t="str">
        <f t="shared" ca="1" si="2"/>
        <v>词条手动添加</v>
      </c>
      <c r="E89" s="3" t="e">
        <f ca="1">INDEX(词条统合定义列表!$C$2:$C$1031,MATCH(属性二级汇总[[#This Row],[词条]],词条统合定义列表!$B$2:$B$1031,0))</f>
        <v>#N/A</v>
      </c>
      <c r="F89" t="e">
        <f ca="1">INDEX(词条统合定义列表!$D$2:$D$1031,MATCH(属性二级汇总[[#This Row],[词条]],词条统合定义列表!$B$2:$B$1031,0))</f>
        <v>#N/A</v>
      </c>
      <c r="G89" s="3" t="e">
        <f ca="1">INDEX(词条统合定义列表!$E$2:$E$1031,MATCH(属性二级汇总[[#This Row],[词条]],词条统合定义列表!$B$2:$B$1031,0))</f>
        <v>#N/A</v>
      </c>
      <c r="H89" s="109" t="e">
        <f ca="1">INDEX(词条统合定义列表!$F$2:$F$1031,MATCH(属性二级汇总[[#This Row],[词条]],词条统合定义列表!$B$2:$B$1031,0))</f>
        <v>#N/A</v>
      </c>
      <c r="J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" s="25" t="str">
        <f ca="1">IFERROR(IF(属性二级汇总[[#This Row],[计算模式]]&lt;&gt;0,ROW(),""),"")</f>
        <v/>
      </c>
      <c r="M89" s="25" t="str">
        <f ca="1">IF((IFERROR(SEARCH("时，收割",属性二级汇总[[#This Row],[词条]]),-1)&gt;0),ROW(),"")</f>
        <v/>
      </c>
      <c r="V89" s="3"/>
      <c r="X89" s="3"/>
    </row>
    <row r="90" spans="1:24">
      <c r="A90" s="3">
        <f ca="1">IFERROR(INDEX(CHOOSE(
    MATCH(ROW(A89)-1,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ROW(A89)-INDEX($S$2:$S$18, MATCH(ROW(A89)-1, $S$2:$S$18,1))
),"")</f>
        <v>86</v>
      </c>
      <c r="B90" s="3">
        <f ca="1">IF(A90&lt;&gt;"",INDEX(CHOOSE(
    MATCH(ROW(A89)-1,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ROW(A89)-INDEX($S$2:$S$18, MATCH(ROW(A89)-1, $S$2:$S$18,1))
),"")</f>
        <v>0</v>
      </c>
      <c r="C90" s="3">
        <f ca="1">VALUE(IF(A90&lt;&gt;"",INDEX(CHOOSE(
    MATCH(ROW(A89)-1,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ROW(A89)-INDEX($S$2:$S$18, MATCH(ROW(A89)-1, $S$2:$S$18,1))
),""))</f>
        <v>0</v>
      </c>
      <c r="D90" s="3" t="str">
        <f t="shared" ca="1" si="2"/>
        <v>词条手动添加</v>
      </c>
      <c r="E90" s="3" t="e">
        <f ca="1">INDEX(词条统合定义列表!$C$2:$C$1031,MATCH(属性二级汇总[[#This Row],[词条]],词条统合定义列表!$B$2:$B$1031,0))</f>
        <v>#N/A</v>
      </c>
      <c r="F90" t="e">
        <f ca="1">INDEX(词条统合定义列表!$D$2:$D$1031,MATCH(属性二级汇总[[#This Row],[词条]],词条统合定义列表!$B$2:$B$1031,0))</f>
        <v>#N/A</v>
      </c>
      <c r="G90" s="3" t="e">
        <f ca="1">INDEX(词条统合定义列表!$E$2:$E$1031,MATCH(属性二级汇总[[#This Row],[词条]],词条统合定义列表!$B$2:$B$1031,0))</f>
        <v>#N/A</v>
      </c>
      <c r="H90" s="109" t="e">
        <f ca="1">INDEX(词条统合定义列表!$F$2:$F$1031,MATCH(属性二级汇总[[#This Row],[词条]],词条统合定义列表!$B$2:$B$1031,0))</f>
        <v>#N/A</v>
      </c>
      <c r="J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" s="25" t="str">
        <f ca="1">IFERROR(IF(属性二级汇总[[#This Row],[计算模式]]&lt;&gt;0,ROW(),""),"")</f>
        <v/>
      </c>
      <c r="M90" s="25" t="str">
        <f ca="1">IF((IFERROR(SEARCH("时，收割",属性二级汇总[[#This Row],[词条]]),-1)&gt;0),ROW(),"")</f>
        <v/>
      </c>
      <c r="V90" s="3"/>
      <c r="X90" s="3"/>
    </row>
    <row r="91" spans="1:24">
      <c r="A91" s="3">
        <f ca="1">IFERROR(INDEX(CHOOSE(
    MATCH(ROW(A90)-1,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ROW(A90)-INDEX($S$2:$S$18, MATCH(ROW(A90)-1, $S$2:$S$18,1))
),"")</f>
        <v>87</v>
      </c>
      <c r="B91" s="3">
        <f ca="1">IF(A91&lt;&gt;"",INDEX(CHOOSE(
    MATCH(ROW(A90)-1,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ROW(A90)-INDEX($S$2:$S$18, MATCH(ROW(A90)-1, $S$2:$S$18,1))
),"")</f>
        <v>0</v>
      </c>
      <c r="C91" s="3">
        <f ca="1">VALUE(IF(A91&lt;&gt;"",INDEX(CHOOSE(
    MATCH(ROW(A90)-1,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ROW(A90)-INDEX($S$2:$S$18, MATCH(ROW(A90)-1, $S$2:$S$18,1))
),""))</f>
        <v>0</v>
      </c>
      <c r="D91" s="3" t="str">
        <f t="shared" ca="1" si="2"/>
        <v>词条手动添加</v>
      </c>
      <c r="E91" s="3" t="e">
        <f ca="1">INDEX(词条统合定义列表!$C$2:$C$1031,MATCH(属性二级汇总[[#This Row],[词条]],词条统合定义列表!$B$2:$B$1031,0))</f>
        <v>#N/A</v>
      </c>
      <c r="F91" t="e">
        <f ca="1">INDEX(词条统合定义列表!$D$2:$D$1031,MATCH(属性二级汇总[[#This Row],[词条]],词条统合定义列表!$B$2:$B$1031,0))</f>
        <v>#N/A</v>
      </c>
      <c r="G91" s="3" t="e">
        <f ca="1">INDEX(词条统合定义列表!$E$2:$E$1031,MATCH(属性二级汇总[[#This Row],[词条]],词条统合定义列表!$B$2:$B$1031,0))</f>
        <v>#N/A</v>
      </c>
      <c r="H91" s="109" t="e">
        <f ca="1">INDEX(词条统合定义列表!$F$2:$F$1031,MATCH(属性二级汇总[[#This Row],[词条]],词条统合定义列表!$B$2:$B$1031,0))</f>
        <v>#N/A</v>
      </c>
      <c r="J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" s="25" t="str">
        <f ca="1">IFERROR(IF(属性二级汇总[[#This Row],[计算模式]]&lt;&gt;0,ROW(),""),"")</f>
        <v/>
      </c>
      <c r="M91" s="25" t="str">
        <f ca="1">IF((IFERROR(SEARCH("时，收割",属性二级汇总[[#This Row],[词条]]),-1)&gt;0),ROW(),"")</f>
        <v/>
      </c>
      <c r="V91" s="3"/>
      <c r="X91" s="3"/>
    </row>
    <row r="92" spans="1:24">
      <c r="A92" s="3">
        <f ca="1">IFERROR(INDEX(CHOOSE(
    MATCH(ROW(A91)-1,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ROW(A91)-INDEX($S$2:$S$18, MATCH(ROW(A91)-1, $S$2:$S$18,1))
),"")</f>
        <v>88</v>
      </c>
      <c r="B92" s="3">
        <f ca="1">IF(A92&lt;&gt;"",INDEX(CHOOSE(
    MATCH(ROW(A91)-1,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ROW(A91)-INDEX($S$2:$S$18, MATCH(ROW(A91)-1, $S$2:$S$18,1))
),"")</f>
        <v>0</v>
      </c>
      <c r="C92" s="3">
        <f ca="1">VALUE(IF(A92&lt;&gt;"",INDEX(CHOOSE(
    MATCH(ROW(A91)-1,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ROW(A91)-INDEX($S$2:$S$18, MATCH(ROW(A91)-1, $S$2:$S$18,1))
),""))</f>
        <v>0</v>
      </c>
      <c r="D92" s="3" t="str">
        <f t="shared" ca="1" si="2"/>
        <v>词条手动添加</v>
      </c>
      <c r="E92" s="3" t="e">
        <f ca="1">INDEX(词条统合定义列表!$C$2:$C$1031,MATCH(属性二级汇总[[#This Row],[词条]],词条统合定义列表!$B$2:$B$1031,0))</f>
        <v>#N/A</v>
      </c>
      <c r="F92" t="e">
        <f ca="1">INDEX(词条统合定义列表!$D$2:$D$1031,MATCH(属性二级汇总[[#This Row],[词条]],词条统合定义列表!$B$2:$B$1031,0))</f>
        <v>#N/A</v>
      </c>
      <c r="G92" s="3" t="e">
        <f ca="1">INDEX(词条统合定义列表!$E$2:$E$1031,MATCH(属性二级汇总[[#This Row],[词条]],词条统合定义列表!$B$2:$B$1031,0))</f>
        <v>#N/A</v>
      </c>
      <c r="H92" s="109" t="e">
        <f ca="1">INDEX(词条统合定义列表!$F$2:$F$1031,MATCH(属性二级汇总[[#This Row],[词条]],词条统合定义列表!$B$2:$B$1031,0))</f>
        <v>#N/A</v>
      </c>
      <c r="J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" s="25" t="str">
        <f ca="1">IFERROR(IF(属性二级汇总[[#This Row],[计算模式]]&lt;&gt;0,ROW(),""),"")</f>
        <v/>
      </c>
      <c r="M92" s="25" t="str">
        <f ca="1">IF((IFERROR(SEARCH("时，收割",属性二级汇总[[#This Row],[词条]]),-1)&gt;0),ROW(),"")</f>
        <v/>
      </c>
      <c r="V92" s="3"/>
      <c r="X92" s="3"/>
    </row>
    <row r="93" spans="1:24">
      <c r="A93" s="3">
        <f ca="1">IFERROR(INDEX(CHOOSE(
    MATCH(ROW(A92)-1,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ROW(A92)-INDEX($S$2:$S$18, MATCH(ROW(A92)-1, $S$2:$S$18,1))
),"")</f>
        <v>89</v>
      </c>
      <c r="B93" s="3">
        <f ca="1">IF(A93&lt;&gt;"",INDEX(CHOOSE(
    MATCH(ROW(A92)-1,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ROW(A92)-INDEX($S$2:$S$18, MATCH(ROW(A92)-1, $S$2:$S$18,1))
),"")</f>
        <v>0</v>
      </c>
      <c r="C93" s="3">
        <f ca="1">VALUE(IF(A93&lt;&gt;"",INDEX(CHOOSE(
    MATCH(ROW(A92)-1,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ROW(A92)-INDEX($S$2:$S$18, MATCH(ROW(A92)-1, $S$2:$S$18,1))
),""))</f>
        <v>0</v>
      </c>
      <c r="D93" s="3" t="str">
        <f t="shared" ca="1" si="2"/>
        <v>词条手动添加</v>
      </c>
      <c r="E93" s="3" t="e">
        <f ca="1">INDEX(词条统合定义列表!$C$2:$C$1031,MATCH(属性二级汇总[[#This Row],[词条]],词条统合定义列表!$B$2:$B$1031,0))</f>
        <v>#N/A</v>
      </c>
      <c r="F93" t="e">
        <f ca="1">INDEX(词条统合定义列表!$D$2:$D$1031,MATCH(属性二级汇总[[#This Row],[词条]],词条统合定义列表!$B$2:$B$1031,0))</f>
        <v>#N/A</v>
      </c>
      <c r="G93" s="3" t="e">
        <f ca="1">INDEX(词条统合定义列表!$E$2:$E$1031,MATCH(属性二级汇总[[#This Row],[词条]],词条统合定义列表!$B$2:$B$1031,0))</f>
        <v>#N/A</v>
      </c>
      <c r="H93" s="109" t="e">
        <f ca="1">INDEX(词条统合定义列表!$F$2:$F$1031,MATCH(属性二级汇总[[#This Row],[词条]],词条统合定义列表!$B$2:$B$1031,0))</f>
        <v>#N/A</v>
      </c>
      <c r="J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" s="25" t="str">
        <f ca="1">IFERROR(IF(属性二级汇总[[#This Row],[计算模式]]&lt;&gt;0,ROW(),""),"")</f>
        <v/>
      </c>
      <c r="M93" s="25" t="str">
        <f ca="1">IF((IFERROR(SEARCH("时，收割",属性二级汇总[[#This Row],[词条]]),-1)&gt;0),ROW(),"")</f>
        <v/>
      </c>
      <c r="V93" s="3"/>
      <c r="X93" s="3"/>
    </row>
    <row r="94" spans="1:24">
      <c r="A94" s="3">
        <f ca="1">IFERROR(INDEX(CHOOSE(
    MATCH(ROW(A93)-1,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ROW(A93)-INDEX($S$2:$S$18, MATCH(ROW(A93)-1, $S$2:$S$18,1))
),"")</f>
        <v>90</v>
      </c>
      <c r="B94" s="3">
        <f ca="1">IF(A94&lt;&gt;"",INDEX(CHOOSE(
    MATCH(ROW(A93)-1,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ROW(A93)-INDEX($S$2:$S$18, MATCH(ROW(A93)-1, $S$2:$S$18,1))
),"")</f>
        <v>0</v>
      </c>
      <c r="C94" s="3">
        <f ca="1">VALUE(IF(A94&lt;&gt;"",INDEX(CHOOSE(
    MATCH(ROW(A93)-1,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ROW(A93)-INDEX($S$2:$S$18, MATCH(ROW(A93)-1, $S$2:$S$18,1))
),""))</f>
        <v>0</v>
      </c>
      <c r="D94" s="3" t="str">
        <f t="shared" ca="1" si="2"/>
        <v>词条手动添加</v>
      </c>
      <c r="E94" s="3" t="e">
        <f ca="1">INDEX(词条统合定义列表!$C$2:$C$1031,MATCH(属性二级汇总[[#This Row],[词条]],词条统合定义列表!$B$2:$B$1031,0))</f>
        <v>#N/A</v>
      </c>
      <c r="F94" t="e">
        <f ca="1">INDEX(词条统合定义列表!$D$2:$D$1031,MATCH(属性二级汇总[[#This Row],[词条]],词条统合定义列表!$B$2:$B$1031,0))</f>
        <v>#N/A</v>
      </c>
      <c r="G94" s="3" t="e">
        <f ca="1">INDEX(词条统合定义列表!$E$2:$E$1031,MATCH(属性二级汇总[[#This Row],[词条]],词条统合定义列表!$B$2:$B$1031,0))</f>
        <v>#N/A</v>
      </c>
      <c r="H94" s="109" t="e">
        <f ca="1">INDEX(词条统合定义列表!$F$2:$F$1031,MATCH(属性二级汇总[[#This Row],[词条]],词条统合定义列表!$B$2:$B$1031,0))</f>
        <v>#N/A</v>
      </c>
      <c r="J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" s="25" t="str">
        <f ca="1">IFERROR(IF(属性二级汇总[[#This Row],[计算模式]]&lt;&gt;0,ROW(),""),"")</f>
        <v/>
      </c>
      <c r="M94" s="25" t="str">
        <f ca="1">IF((IFERROR(SEARCH("时，收割",属性二级汇总[[#This Row],[词条]]),-1)&gt;0),ROW(),"")</f>
        <v/>
      </c>
      <c r="V94" s="3"/>
      <c r="X94" s="3"/>
    </row>
    <row r="95" spans="1:24">
      <c r="A95" s="3">
        <f ca="1">IFERROR(INDEX(CHOOSE(
    MATCH(ROW(A94)-1,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ROW(A94)-INDEX($S$2:$S$18, MATCH(ROW(A94)-1, $S$2:$S$18,1))
),"")</f>
        <v>91</v>
      </c>
      <c r="B95" s="3">
        <f ca="1">IF(A95&lt;&gt;"",INDEX(CHOOSE(
    MATCH(ROW(A94)-1,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ROW(A94)-INDEX($S$2:$S$18, MATCH(ROW(A94)-1, $S$2:$S$18,1))
),"")</f>
        <v>0</v>
      </c>
      <c r="C95" s="3">
        <f ca="1">VALUE(IF(A95&lt;&gt;"",INDEX(CHOOSE(
    MATCH(ROW(A94)-1,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ROW(A94)-INDEX($S$2:$S$18, MATCH(ROW(A94)-1, $S$2:$S$18,1))
),""))</f>
        <v>0</v>
      </c>
      <c r="D95" s="3" t="str">
        <f t="shared" ca="1" si="2"/>
        <v>词条手动添加</v>
      </c>
      <c r="E95" s="3" t="e">
        <f ca="1">INDEX(词条统合定义列表!$C$2:$C$1031,MATCH(属性二级汇总[[#This Row],[词条]],词条统合定义列表!$B$2:$B$1031,0))</f>
        <v>#N/A</v>
      </c>
      <c r="F95" t="e">
        <f ca="1">INDEX(词条统合定义列表!$D$2:$D$1031,MATCH(属性二级汇总[[#This Row],[词条]],词条统合定义列表!$B$2:$B$1031,0))</f>
        <v>#N/A</v>
      </c>
      <c r="G95" s="3" t="e">
        <f ca="1">INDEX(词条统合定义列表!$E$2:$E$1031,MATCH(属性二级汇总[[#This Row],[词条]],词条统合定义列表!$B$2:$B$1031,0))</f>
        <v>#N/A</v>
      </c>
      <c r="H95" s="109" t="e">
        <f ca="1">INDEX(词条统合定义列表!$F$2:$F$1031,MATCH(属性二级汇总[[#This Row],[词条]],词条统合定义列表!$B$2:$B$1031,0))</f>
        <v>#N/A</v>
      </c>
      <c r="J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" s="25" t="str">
        <f ca="1">IFERROR(IF(属性二级汇总[[#This Row],[计算模式]]&lt;&gt;0,ROW(),""),"")</f>
        <v/>
      </c>
      <c r="M95" s="25" t="str">
        <f ca="1">IF((IFERROR(SEARCH("时，收割",属性二级汇总[[#This Row],[词条]]),-1)&gt;0),ROW(),"")</f>
        <v/>
      </c>
      <c r="V95" s="3"/>
      <c r="X95" s="3"/>
    </row>
    <row r="96" spans="1:24">
      <c r="A96" s="3">
        <f ca="1">IFERROR(INDEX(CHOOSE(
    MATCH(ROW(A95)-1,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ROW(A95)-INDEX($S$2:$S$18, MATCH(ROW(A95)-1, $S$2:$S$18,1))
),"")</f>
        <v>92</v>
      </c>
      <c r="B96" s="3">
        <f ca="1">IF(A96&lt;&gt;"",INDEX(CHOOSE(
    MATCH(ROW(A95)-1,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ROW(A95)-INDEX($S$2:$S$18, MATCH(ROW(A95)-1, $S$2:$S$18,1))
),"")</f>
        <v>0</v>
      </c>
      <c r="C96" s="3">
        <f ca="1">VALUE(IF(A96&lt;&gt;"",INDEX(CHOOSE(
    MATCH(ROW(A95)-1,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ROW(A95)-INDEX($S$2:$S$18, MATCH(ROW(A95)-1, $S$2:$S$18,1))
),""))</f>
        <v>0</v>
      </c>
      <c r="D96" s="3" t="str">
        <f t="shared" ca="1" si="2"/>
        <v>词条手动添加</v>
      </c>
      <c r="E96" s="3" t="e">
        <f ca="1">INDEX(词条统合定义列表!$C$2:$C$1031,MATCH(属性二级汇总[[#This Row],[词条]],词条统合定义列表!$B$2:$B$1031,0))</f>
        <v>#N/A</v>
      </c>
      <c r="F96" t="e">
        <f ca="1">INDEX(词条统合定义列表!$D$2:$D$1031,MATCH(属性二级汇总[[#This Row],[词条]],词条统合定义列表!$B$2:$B$1031,0))</f>
        <v>#N/A</v>
      </c>
      <c r="G96" s="3" t="e">
        <f ca="1">INDEX(词条统合定义列表!$E$2:$E$1031,MATCH(属性二级汇总[[#This Row],[词条]],词条统合定义列表!$B$2:$B$1031,0))</f>
        <v>#N/A</v>
      </c>
      <c r="H96" s="109" t="e">
        <f ca="1">INDEX(词条统合定义列表!$F$2:$F$1031,MATCH(属性二级汇总[[#This Row],[词条]],词条统合定义列表!$B$2:$B$1031,0))</f>
        <v>#N/A</v>
      </c>
      <c r="J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" s="25" t="str">
        <f ca="1">IFERROR(IF(属性二级汇总[[#This Row],[计算模式]]&lt;&gt;0,ROW(),""),"")</f>
        <v/>
      </c>
      <c r="M96" s="25" t="str">
        <f ca="1">IF((IFERROR(SEARCH("时，收割",属性二级汇总[[#This Row],[词条]]),-1)&gt;0),ROW(),"")</f>
        <v/>
      </c>
      <c r="V96" s="3"/>
      <c r="X96" s="3"/>
    </row>
    <row r="97" spans="1:24">
      <c r="A97" s="3">
        <f ca="1">IFERROR(INDEX(CHOOSE(
    MATCH(ROW(A96)-1,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ROW(A96)-INDEX($S$2:$S$18, MATCH(ROW(A96)-1, $S$2:$S$18,1))
),"")</f>
        <v>93</v>
      </c>
      <c r="B97" s="3">
        <f ca="1">IF(A97&lt;&gt;"",INDEX(CHOOSE(
    MATCH(ROW(A96)-1,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ROW(A96)-INDEX($S$2:$S$18, MATCH(ROW(A96)-1, $S$2:$S$18,1))
),"")</f>
        <v>0</v>
      </c>
      <c r="C97" s="3">
        <f ca="1">VALUE(IF(A97&lt;&gt;"",INDEX(CHOOSE(
    MATCH(ROW(A96)-1,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ROW(A96)-INDEX($S$2:$S$18, MATCH(ROW(A96)-1, $S$2:$S$18,1))
),""))</f>
        <v>0</v>
      </c>
      <c r="D97" s="3" t="str">
        <f t="shared" ca="1" si="2"/>
        <v>词条手动添加</v>
      </c>
      <c r="E97" s="3" t="e">
        <f ca="1">INDEX(词条统合定义列表!$C$2:$C$1031,MATCH(属性二级汇总[[#This Row],[词条]],词条统合定义列表!$B$2:$B$1031,0))</f>
        <v>#N/A</v>
      </c>
      <c r="F97" t="e">
        <f ca="1">INDEX(词条统合定义列表!$D$2:$D$1031,MATCH(属性二级汇总[[#This Row],[词条]],词条统合定义列表!$B$2:$B$1031,0))</f>
        <v>#N/A</v>
      </c>
      <c r="G97" s="3" t="e">
        <f ca="1">INDEX(词条统合定义列表!$E$2:$E$1031,MATCH(属性二级汇总[[#This Row],[词条]],词条统合定义列表!$B$2:$B$1031,0))</f>
        <v>#N/A</v>
      </c>
      <c r="H97" s="109" t="e">
        <f ca="1">INDEX(词条统合定义列表!$F$2:$F$1031,MATCH(属性二级汇总[[#This Row],[词条]],词条统合定义列表!$B$2:$B$1031,0))</f>
        <v>#N/A</v>
      </c>
      <c r="J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" s="25" t="str">
        <f ca="1">IFERROR(IF(属性二级汇总[[#This Row],[计算模式]]&lt;&gt;0,ROW(),""),"")</f>
        <v/>
      </c>
      <c r="M97" s="25" t="str">
        <f ca="1">IF((IFERROR(SEARCH("时，收割",属性二级汇总[[#This Row],[词条]]),-1)&gt;0),ROW(),"")</f>
        <v/>
      </c>
      <c r="V97" s="3"/>
      <c r="X97" s="3"/>
    </row>
    <row r="98" spans="1:24">
      <c r="A98" s="3">
        <f ca="1">IFERROR(INDEX(CHOOSE(
    MATCH(ROW(A97)-1,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ROW(A97)-INDEX($S$2:$S$18, MATCH(ROW(A97)-1, $S$2:$S$18,1))
),"")</f>
        <v>94</v>
      </c>
      <c r="B98" s="3">
        <f ca="1">IF(A98&lt;&gt;"",INDEX(CHOOSE(
    MATCH(ROW(A97)-1,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ROW(A97)-INDEX($S$2:$S$18, MATCH(ROW(A97)-1, $S$2:$S$18,1))
),"")</f>
        <v>0</v>
      </c>
      <c r="C98" s="3">
        <f ca="1">VALUE(IF(A98&lt;&gt;"",INDEX(CHOOSE(
    MATCH(ROW(A97)-1,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ROW(A97)-INDEX($S$2:$S$18, MATCH(ROW(A97)-1, $S$2:$S$18,1))
),""))</f>
        <v>0</v>
      </c>
      <c r="D98" s="3" t="str">
        <f t="shared" ca="1" si="2"/>
        <v>词条手动添加</v>
      </c>
      <c r="E98" s="3" t="e">
        <f ca="1">INDEX(词条统合定义列表!$C$2:$C$1031,MATCH(属性二级汇总[[#This Row],[词条]],词条统合定义列表!$B$2:$B$1031,0))</f>
        <v>#N/A</v>
      </c>
      <c r="F98" t="e">
        <f ca="1">INDEX(词条统合定义列表!$D$2:$D$1031,MATCH(属性二级汇总[[#This Row],[词条]],词条统合定义列表!$B$2:$B$1031,0))</f>
        <v>#N/A</v>
      </c>
      <c r="G98" s="3" t="e">
        <f ca="1">INDEX(词条统合定义列表!$E$2:$E$1031,MATCH(属性二级汇总[[#This Row],[词条]],词条统合定义列表!$B$2:$B$1031,0))</f>
        <v>#N/A</v>
      </c>
      <c r="H98" s="109" t="e">
        <f ca="1">INDEX(词条统合定义列表!$F$2:$F$1031,MATCH(属性二级汇总[[#This Row],[词条]],词条统合定义列表!$B$2:$B$1031,0))</f>
        <v>#N/A</v>
      </c>
      <c r="J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" s="25" t="str">
        <f ca="1">IFERROR(IF(属性二级汇总[[#This Row],[计算模式]]&lt;&gt;0,ROW(),""),"")</f>
        <v/>
      </c>
      <c r="M98" s="25" t="str">
        <f ca="1">IF((IFERROR(SEARCH("时，收割",属性二级汇总[[#This Row],[词条]]),-1)&gt;0),ROW(),"")</f>
        <v/>
      </c>
      <c r="V98" s="3"/>
      <c r="X98" s="3"/>
    </row>
    <row r="99" spans="1:24">
      <c r="A99" s="3">
        <f ca="1">IFERROR(INDEX(CHOOSE(
    MATCH(ROW(A98)-1,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ROW(A98)-INDEX($S$2:$S$18, MATCH(ROW(A98)-1, $S$2:$S$18,1))
),"")</f>
        <v>95</v>
      </c>
      <c r="B99" s="3">
        <f ca="1">IF(A99&lt;&gt;"",INDEX(CHOOSE(
    MATCH(ROW(A98)-1,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ROW(A98)-INDEX($S$2:$S$18, MATCH(ROW(A98)-1, $S$2:$S$18,1))
),"")</f>
        <v>0</v>
      </c>
      <c r="C99" s="3">
        <f ca="1">VALUE(IF(A99&lt;&gt;"",INDEX(CHOOSE(
    MATCH(ROW(A98)-1,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ROW(A98)-INDEX($S$2:$S$18, MATCH(ROW(A98)-1, $S$2:$S$18,1))
),""))</f>
        <v>0</v>
      </c>
      <c r="D99" s="3" t="str">
        <f t="shared" ca="1" si="2"/>
        <v>词条手动添加</v>
      </c>
      <c r="E99" s="3" t="e">
        <f ca="1">INDEX(词条统合定义列表!$C$2:$C$1031,MATCH(属性二级汇总[[#This Row],[词条]],词条统合定义列表!$B$2:$B$1031,0))</f>
        <v>#N/A</v>
      </c>
      <c r="F99" t="e">
        <f ca="1">INDEX(词条统合定义列表!$D$2:$D$1031,MATCH(属性二级汇总[[#This Row],[词条]],词条统合定义列表!$B$2:$B$1031,0))</f>
        <v>#N/A</v>
      </c>
      <c r="G99" s="3" t="e">
        <f ca="1">INDEX(词条统合定义列表!$E$2:$E$1031,MATCH(属性二级汇总[[#This Row],[词条]],词条统合定义列表!$B$2:$B$1031,0))</f>
        <v>#N/A</v>
      </c>
      <c r="H99" s="109" t="e">
        <f ca="1">INDEX(词条统合定义列表!$F$2:$F$1031,MATCH(属性二级汇总[[#This Row],[词条]],词条统合定义列表!$B$2:$B$1031,0))</f>
        <v>#N/A</v>
      </c>
      <c r="J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" s="25" t="str">
        <f ca="1">IFERROR(IF(属性二级汇总[[#This Row],[计算模式]]&lt;&gt;0,ROW(),""),"")</f>
        <v/>
      </c>
      <c r="M99" s="25" t="str">
        <f ca="1">IF((IFERROR(SEARCH("时，收割",属性二级汇总[[#This Row],[词条]]),-1)&gt;0),ROW(),"")</f>
        <v/>
      </c>
      <c r="V99" s="3"/>
      <c r="X99" s="3"/>
    </row>
    <row r="100" spans="1:24">
      <c r="A100" s="3">
        <f ca="1">IFERROR(INDEX(CHOOSE(
    MATCH(ROW(A99)-1,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ROW(A99)-INDEX($S$2:$S$18, MATCH(ROW(A99)-1, $S$2:$S$18,1))
),"")</f>
        <v>96</v>
      </c>
      <c r="B100" s="3">
        <f ca="1">IF(A100&lt;&gt;"",INDEX(CHOOSE(
    MATCH(ROW(A99)-1,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ROW(A99)-INDEX($S$2:$S$18, MATCH(ROW(A99)-1, $S$2:$S$18,1))
),"")</f>
        <v>0</v>
      </c>
      <c r="C100" s="3">
        <f ca="1">VALUE(IF(A100&lt;&gt;"",INDEX(CHOOSE(
    MATCH(ROW(A99)-1,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ROW(A99)-INDEX($S$2:$S$18, MATCH(ROW(A99)-1, $S$2:$S$18,1))
),""))</f>
        <v>0</v>
      </c>
      <c r="D100" s="3" t="str">
        <f t="shared" ca="1" si="2"/>
        <v>词条手动添加</v>
      </c>
      <c r="E100" s="3" t="e">
        <f ca="1">INDEX(词条统合定义列表!$C$2:$C$1031,MATCH(属性二级汇总[[#This Row],[词条]],词条统合定义列表!$B$2:$B$1031,0))</f>
        <v>#N/A</v>
      </c>
      <c r="F100" t="e">
        <f ca="1">INDEX(词条统合定义列表!$D$2:$D$1031,MATCH(属性二级汇总[[#This Row],[词条]],词条统合定义列表!$B$2:$B$1031,0))</f>
        <v>#N/A</v>
      </c>
      <c r="G100" s="3" t="e">
        <f ca="1">INDEX(词条统合定义列表!$E$2:$E$1031,MATCH(属性二级汇总[[#This Row],[词条]],词条统合定义列表!$B$2:$B$1031,0))</f>
        <v>#N/A</v>
      </c>
      <c r="H100" s="109" t="e">
        <f ca="1">INDEX(词条统合定义列表!$F$2:$F$1031,MATCH(属性二级汇总[[#This Row],[词条]],词条统合定义列表!$B$2:$B$1031,0))</f>
        <v>#N/A</v>
      </c>
      <c r="J1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0" s="25" t="str">
        <f ca="1">IFERROR(IF(属性二级汇总[[#This Row],[计算模式]]&lt;&gt;0,ROW(),""),"")</f>
        <v/>
      </c>
      <c r="M100" s="25" t="str">
        <f ca="1">IF((IFERROR(SEARCH("时，收割",属性二级汇总[[#This Row],[词条]]),-1)&gt;0),ROW(),"")</f>
        <v/>
      </c>
      <c r="V100" s="3"/>
      <c r="X100" s="3"/>
    </row>
    <row r="101" spans="1:24">
      <c r="A101" s="3">
        <f ca="1">IFERROR(INDEX(CHOOSE(
    MATCH(ROW(A100)-1,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ROW(A100)-INDEX($S$2:$S$18, MATCH(ROW(A100)-1, $S$2:$S$18,1))
),"")</f>
        <v>97</v>
      </c>
      <c r="B101" s="3">
        <f ca="1">IF(A101&lt;&gt;"",INDEX(CHOOSE(
    MATCH(ROW(A100)-1,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ROW(A100)-INDEX($S$2:$S$18, MATCH(ROW(A100)-1, $S$2:$S$18,1))
),"")</f>
        <v>0</v>
      </c>
      <c r="C101" s="3">
        <f ca="1">VALUE(IF(A101&lt;&gt;"",INDEX(CHOOSE(
    MATCH(ROW(A100)-1,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ROW(A100)-INDEX($S$2:$S$18, MATCH(ROW(A100)-1, $S$2:$S$18,1))
),""))</f>
        <v>0</v>
      </c>
      <c r="D101" s="3" t="str">
        <f t="shared" ca="1" si="2"/>
        <v>词条手动添加</v>
      </c>
      <c r="E101" s="3" t="e">
        <f ca="1">INDEX(词条统合定义列表!$C$2:$C$1031,MATCH(属性二级汇总[[#This Row],[词条]],词条统合定义列表!$B$2:$B$1031,0))</f>
        <v>#N/A</v>
      </c>
      <c r="F101" t="e">
        <f ca="1">INDEX(词条统合定义列表!$D$2:$D$1031,MATCH(属性二级汇总[[#This Row],[词条]],词条统合定义列表!$B$2:$B$1031,0))</f>
        <v>#N/A</v>
      </c>
      <c r="G101" s="3" t="e">
        <f ca="1">INDEX(词条统合定义列表!$E$2:$E$1031,MATCH(属性二级汇总[[#This Row],[词条]],词条统合定义列表!$B$2:$B$1031,0))</f>
        <v>#N/A</v>
      </c>
      <c r="H101" s="109" t="e">
        <f ca="1">INDEX(词条统合定义列表!$F$2:$F$1031,MATCH(属性二级汇总[[#This Row],[词条]],词条统合定义列表!$B$2:$B$1031,0))</f>
        <v>#N/A</v>
      </c>
      <c r="J1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1" s="25" t="str">
        <f ca="1">IFERROR(IF(属性二级汇总[[#This Row],[计算模式]]&lt;&gt;0,ROW(),""),"")</f>
        <v/>
      </c>
      <c r="M101" s="25" t="str">
        <f ca="1">IF((IFERROR(SEARCH("时，收割",属性二级汇总[[#This Row],[词条]]),-1)&gt;0),ROW(),"")</f>
        <v/>
      </c>
      <c r="V101" s="3"/>
      <c r="X101" s="3"/>
    </row>
    <row r="102" spans="1:24">
      <c r="A102" s="3">
        <f ca="1">IFERROR(INDEX(CHOOSE(
    MATCH(ROW(A101)-1,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ROW(A101)-INDEX($S$2:$S$18, MATCH(ROW(A101)-1, $S$2:$S$18,1))
),"")</f>
        <v>98</v>
      </c>
      <c r="B102" s="3">
        <f ca="1">IF(A102&lt;&gt;"",INDEX(CHOOSE(
    MATCH(ROW(A101)-1,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ROW(A101)-INDEX($S$2:$S$18, MATCH(ROW(A101)-1, $S$2:$S$18,1))
),"")</f>
        <v>0</v>
      </c>
      <c r="C102" s="3">
        <f ca="1">VALUE(IF(A102&lt;&gt;"",INDEX(CHOOSE(
    MATCH(ROW(A101)-1,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ROW(A101)-INDEX($S$2:$S$18, MATCH(ROW(A101)-1, $S$2:$S$18,1))
),""))</f>
        <v>0</v>
      </c>
      <c r="D102" s="3" t="str">
        <f t="shared" ca="1" si="2"/>
        <v>词条手动添加</v>
      </c>
      <c r="E102" s="3" t="e">
        <f ca="1">INDEX(词条统合定义列表!$C$2:$C$1031,MATCH(属性二级汇总[[#This Row],[词条]],词条统合定义列表!$B$2:$B$1031,0))</f>
        <v>#N/A</v>
      </c>
      <c r="F102" t="e">
        <f ca="1">INDEX(词条统合定义列表!$D$2:$D$1031,MATCH(属性二级汇总[[#This Row],[词条]],词条统合定义列表!$B$2:$B$1031,0))</f>
        <v>#N/A</v>
      </c>
      <c r="G102" s="3" t="e">
        <f ca="1">INDEX(词条统合定义列表!$E$2:$E$1031,MATCH(属性二级汇总[[#This Row],[词条]],词条统合定义列表!$B$2:$B$1031,0))</f>
        <v>#N/A</v>
      </c>
      <c r="H102" s="109" t="e">
        <f ca="1">INDEX(词条统合定义列表!$F$2:$F$1031,MATCH(属性二级汇总[[#This Row],[词条]],词条统合定义列表!$B$2:$B$1031,0))</f>
        <v>#N/A</v>
      </c>
      <c r="J1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2" s="25" t="str">
        <f ca="1">IFERROR(IF(属性二级汇总[[#This Row],[计算模式]]&lt;&gt;0,ROW(),""),"")</f>
        <v/>
      </c>
      <c r="M102" s="25" t="str">
        <f ca="1">IF((IFERROR(SEARCH("时，收割",属性二级汇总[[#This Row],[词条]]),-1)&gt;0),ROW(),"")</f>
        <v/>
      </c>
      <c r="V102" s="3"/>
      <c r="X102" s="3"/>
    </row>
    <row r="103" spans="1:24">
      <c r="A103" s="3">
        <f ca="1">IFERROR(INDEX(CHOOSE(
    MATCH(ROW(A102)-1,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ROW(A102)-INDEX($S$2:$S$18, MATCH(ROW(A102)-1, $S$2:$S$18,1))
),"")</f>
        <v>99</v>
      </c>
      <c r="B103" s="3">
        <f ca="1">IF(A103&lt;&gt;"",INDEX(CHOOSE(
    MATCH(ROW(A102)-1,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ROW(A102)-INDEX($S$2:$S$18, MATCH(ROW(A102)-1, $S$2:$S$18,1))
),"")</f>
        <v>0</v>
      </c>
      <c r="C103" s="3">
        <f ca="1">VALUE(IF(A103&lt;&gt;"",INDEX(CHOOSE(
    MATCH(ROW(A102)-1,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ROW(A102)-INDEX($S$2:$S$18, MATCH(ROW(A102)-1, $S$2:$S$18,1))
),""))</f>
        <v>0</v>
      </c>
      <c r="D103" s="3" t="str">
        <f t="shared" ca="1" si="2"/>
        <v>词条手动添加</v>
      </c>
      <c r="E103" s="3" t="e">
        <f ca="1">INDEX(词条统合定义列表!$C$2:$C$1031,MATCH(属性二级汇总[[#This Row],[词条]],词条统合定义列表!$B$2:$B$1031,0))</f>
        <v>#N/A</v>
      </c>
      <c r="F103" t="e">
        <f ca="1">INDEX(词条统合定义列表!$D$2:$D$1031,MATCH(属性二级汇总[[#This Row],[词条]],词条统合定义列表!$B$2:$B$1031,0))</f>
        <v>#N/A</v>
      </c>
      <c r="G103" s="3" t="e">
        <f ca="1">INDEX(词条统合定义列表!$E$2:$E$1031,MATCH(属性二级汇总[[#This Row],[词条]],词条统合定义列表!$B$2:$B$1031,0))</f>
        <v>#N/A</v>
      </c>
      <c r="H103" s="109" t="e">
        <f ca="1">INDEX(词条统合定义列表!$F$2:$F$1031,MATCH(属性二级汇总[[#This Row],[词条]],词条统合定义列表!$B$2:$B$1031,0))</f>
        <v>#N/A</v>
      </c>
      <c r="J1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3" s="25" t="str">
        <f ca="1">IFERROR(IF(属性二级汇总[[#This Row],[计算模式]]&lt;&gt;0,ROW(),""),"")</f>
        <v/>
      </c>
      <c r="M103" s="25" t="str">
        <f ca="1">IF((IFERROR(SEARCH("时，收割",属性二级汇总[[#This Row],[词条]]),-1)&gt;0),ROW(),"")</f>
        <v/>
      </c>
      <c r="V103" s="3"/>
      <c r="X103" s="3"/>
    </row>
    <row r="104" spans="1:24">
      <c r="A104" s="3" t="str">
        <f ca="1">IFERROR(INDEX(CHOOSE(
    MATCH(ROW(A103)-1,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ROW(A103)-INDEX($S$2:$S$18, MATCH(ROW(A103)-1, $S$2:$S$18,1))
),"")</f>
        <v/>
      </c>
      <c r="B104" s="3" t="str">
        <f ca="1">IF(A104&lt;&gt;"",INDEX(CHOOSE(
    MATCH(ROW(A103)-1,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ROW(A103)-INDEX($S$2:$S$18, MATCH(ROW(A103)-1, $S$2:$S$18,1))
),"")</f>
        <v/>
      </c>
      <c r="C104" s="3" t="e">
        <f ca="1">VALUE(IF(A104&lt;&gt;"",INDEX(CHOOSE(
    MATCH(ROW(A103)-1,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ROW(A103)-INDEX($S$2:$S$18, MATCH(ROW(A103)-1, $S$2:$S$18,1))
),""))</f>
        <v>#VALUE!</v>
      </c>
      <c r="D104" s="3" t="str">
        <f t="shared" ca="1" si="2"/>
        <v/>
      </c>
      <c r="E104" s="3" t="e">
        <f ca="1">INDEX(词条统合定义列表!$C$2:$C$1031,MATCH(属性二级汇总[[#This Row],[词条]],词条统合定义列表!$B$2:$B$1031,0))</f>
        <v>#N/A</v>
      </c>
      <c r="F104" t="e">
        <f ca="1">INDEX(词条统合定义列表!$D$2:$D$1031,MATCH(属性二级汇总[[#This Row],[词条]],词条统合定义列表!$B$2:$B$1031,0))</f>
        <v>#N/A</v>
      </c>
      <c r="G104" s="3" t="e">
        <f ca="1">INDEX(词条统合定义列表!$E$2:$E$1031,MATCH(属性二级汇总[[#This Row],[词条]],词条统合定义列表!$B$2:$B$1031,0))</f>
        <v>#N/A</v>
      </c>
      <c r="H104" s="109" t="e">
        <f ca="1">INDEX(词条统合定义列表!$F$2:$F$1031,MATCH(属性二级汇总[[#This Row],[词条]],词条统合定义列表!$B$2:$B$1031,0))</f>
        <v>#N/A</v>
      </c>
      <c r="J1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4" s="25" t="str">
        <f ca="1">IFERROR(IF(属性二级汇总[[#This Row],[计算模式]]&lt;&gt;0,ROW(),""),"")</f>
        <v/>
      </c>
      <c r="M104" s="25" t="str">
        <f ca="1">IF((IFERROR(SEARCH("时，收割",属性二级汇总[[#This Row],[词条]]),-1)&gt;0),ROW(),"")</f>
        <v/>
      </c>
      <c r="V104" s="3"/>
      <c r="X104" s="3"/>
    </row>
    <row r="105" spans="1:24">
      <c r="A105" s="3" t="str">
        <f ca="1">IFERROR(INDEX(CHOOSE(
    MATCH(ROW(A104)-1,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ROW(A104)-INDEX($S$2:$S$18, MATCH(ROW(A104)-1, $S$2:$S$18,1))
),"")</f>
        <v/>
      </c>
      <c r="B105" s="3" t="str">
        <f ca="1">IF(A105&lt;&gt;"",INDEX(CHOOSE(
    MATCH(ROW(A104)-1,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ROW(A104)-INDEX($S$2:$S$18, MATCH(ROW(A104)-1, $S$2:$S$18,1))
),"")</f>
        <v/>
      </c>
      <c r="C105" s="3" t="e">
        <f ca="1">VALUE(IF(A105&lt;&gt;"",INDEX(CHOOSE(
    MATCH(ROW(A104)-1,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ROW(A104)-INDEX($S$2:$S$18, MATCH(ROW(A104)-1, $S$2:$S$18,1))
),""))</f>
        <v>#VALUE!</v>
      </c>
      <c r="D105" s="3" t="str">
        <f t="shared" ca="1" si="2"/>
        <v/>
      </c>
      <c r="E105" s="3" t="e">
        <f ca="1">INDEX(词条统合定义列表!$C$2:$C$1031,MATCH(属性二级汇总[[#This Row],[词条]],词条统合定义列表!$B$2:$B$1031,0))</f>
        <v>#N/A</v>
      </c>
      <c r="F105" t="e">
        <f ca="1">INDEX(词条统合定义列表!$D$2:$D$1031,MATCH(属性二级汇总[[#This Row],[词条]],词条统合定义列表!$B$2:$B$1031,0))</f>
        <v>#N/A</v>
      </c>
      <c r="G105" s="3" t="e">
        <f ca="1">INDEX(词条统合定义列表!$E$2:$E$1031,MATCH(属性二级汇总[[#This Row],[词条]],词条统合定义列表!$B$2:$B$1031,0))</f>
        <v>#N/A</v>
      </c>
      <c r="H105" s="109" t="e">
        <f ca="1">INDEX(词条统合定义列表!$F$2:$F$1031,MATCH(属性二级汇总[[#This Row],[词条]],词条统合定义列表!$B$2:$B$1031,0))</f>
        <v>#N/A</v>
      </c>
      <c r="J1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5" s="25" t="str">
        <f ca="1">IFERROR(IF(属性二级汇总[[#This Row],[计算模式]]&lt;&gt;0,ROW(),""),"")</f>
        <v/>
      </c>
      <c r="M105" s="25" t="str">
        <f ca="1">IF((IFERROR(SEARCH("时，收割",属性二级汇总[[#This Row],[词条]]),-1)&gt;0),ROW(),"")</f>
        <v/>
      </c>
      <c r="V105" s="3"/>
      <c r="X105" s="3"/>
    </row>
    <row r="106" spans="1:24">
      <c r="A106" s="3" t="str">
        <f ca="1">IFERROR(INDEX(CHOOSE(
    MATCH(ROW(A105)-1,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ROW(A105)-INDEX($S$2:$S$18, MATCH(ROW(A105)-1, $S$2:$S$18,1))
),"")</f>
        <v/>
      </c>
      <c r="B106" s="3" t="str">
        <f ca="1">IF(A106&lt;&gt;"",INDEX(CHOOSE(
    MATCH(ROW(A105)-1,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ROW(A105)-INDEX($S$2:$S$18, MATCH(ROW(A105)-1, $S$2:$S$18,1))
),"")</f>
        <v/>
      </c>
      <c r="C106" s="3" t="e">
        <f ca="1">VALUE(IF(A106&lt;&gt;"",INDEX(CHOOSE(
    MATCH(ROW(A105)-1,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ROW(A105)-INDEX($S$2:$S$18, MATCH(ROW(A105)-1, $S$2:$S$18,1))
),""))</f>
        <v>#VALUE!</v>
      </c>
      <c r="D106" s="3" t="str">
        <f t="shared" ca="1" si="2"/>
        <v/>
      </c>
      <c r="E106" s="3" t="e">
        <f ca="1">INDEX(词条统合定义列表!$C$2:$C$1031,MATCH(属性二级汇总[[#This Row],[词条]],词条统合定义列表!$B$2:$B$1031,0))</f>
        <v>#N/A</v>
      </c>
      <c r="F106" t="e">
        <f ca="1">INDEX(词条统合定义列表!$D$2:$D$1031,MATCH(属性二级汇总[[#This Row],[词条]],词条统合定义列表!$B$2:$B$1031,0))</f>
        <v>#N/A</v>
      </c>
      <c r="G106" s="3" t="e">
        <f ca="1">INDEX(词条统合定义列表!$E$2:$E$1031,MATCH(属性二级汇总[[#This Row],[词条]],词条统合定义列表!$B$2:$B$1031,0))</f>
        <v>#N/A</v>
      </c>
      <c r="H106" s="109" t="e">
        <f ca="1">INDEX(词条统合定义列表!$F$2:$F$1031,MATCH(属性二级汇总[[#This Row],[词条]],词条统合定义列表!$B$2:$B$1031,0))</f>
        <v>#N/A</v>
      </c>
      <c r="J1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6" s="25" t="str">
        <f ca="1">IFERROR(IF(属性二级汇总[[#This Row],[计算模式]]&lt;&gt;0,ROW(),""),"")</f>
        <v/>
      </c>
      <c r="M106" s="25" t="str">
        <f ca="1">IF((IFERROR(SEARCH("时，收割",属性二级汇总[[#This Row],[词条]]),-1)&gt;0),ROW(),"")</f>
        <v/>
      </c>
      <c r="V106" s="3"/>
      <c r="X106" s="3"/>
    </row>
    <row r="107" spans="1:24">
      <c r="A107" s="3" t="str">
        <f ca="1">IFERROR(INDEX(CHOOSE(
    MATCH(ROW(A106)-1,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ROW(A106)-INDEX($S$2:$S$18, MATCH(ROW(A106)-1, $S$2:$S$18,1))
),"")</f>
        <v/>
      </c>
      <c r="B107" s="3" t="str">
        <f ca="1">IF(A107&lt;&gt;"",INDEX(CHOOSE(
    MATCH(ROW(A106)-1,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ROW(A106)-INDEX($S$2:$S$18, MATCH(ROW(A106)-1, $S$2:$S$18,1))
),"")</f>
        <v/>
      </c>
      <c r="C107" s="3" t="e">
        <f ca="1">VALUE(IF(A107&lt;&gt;"",INDEX(CHOOSE(
    MATCH(ROW(A106)-1,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ROW(A106)-INDEX($S$2:$S$18, MATCH(ROW(A106)-1, $S$2:$S$18,1))
),""))</f>
        <v>#VALUE!</v>
      </c>
      <c r="D107" s="3" t="str">
        <f t="shared" ca="1" si="2"/>
        <v/>
      </c>
      <c r="E107" s="3" t="e">
        <f ca="1">INDEX(词条统合定义列表!$C$2:$C$1031,MATCH(属性二级汇总[[#This Row],[词条]],词条统合定义列表!$B$2:$B$1031,0))</f>
        <v>#N/A</v>
      </c>
      <c r="F107" t="e">
        <f ca="1">INDEX(词条统合定义列表!$D$2:$D$1031,MATCH(属性二级汇总[[#This Row],[词条]],词条统合定义列表!$B$2:$B$1031,0))</f>
        <v>#N/A</v>
      </c>
      <c r="G107" s="3" t="e">
        <f ca="1">INDEX(词条统合定义列表!$E$2:$E$1031,MATCH(属性二级汇总[[#This Row],[词条]],词条统合定义列表!$B$2:$B$1031,0))</f>
        <v>#N/A</v>
      </c>
      <c r="H107" s="109" t="e">
        <f ca="1">INDEX(词条统合定义列表!$F$2:$F$1031,MATCH(属性二级汇总[[#This Row],[词条]],词条统合定义列表!$B$2:$B$1031,0))</f>
        <v>#N/A</v>
      </c>
      <c r="J1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7" s="25" t="str">
        <f ca="1">IFERROR(IF(属性二级汇总[[#This Row],[计算模式]]&lt;&gt;0,ROW(),""),"")</f>
        <v/>
      </c>
      <c r="M107" s="25" t="str">
        <f ca="1">IF((IFERROR(SEARCH("时，收割",属性二级汇总[[#This Row],[词条]]),-1)&gt;0),ROW(),"")</f>
        <v/>
      </c>
      <c r="V107" s="3"/>
      <c r="X107" s="3"/>
    </row>
    <row r="108" spans="1:24">
      <c r="A108" s="3" t="str">
        <f ca="1">IFERROR(INDEX(CHOOSE(
    MATCH(ROW(A107)-1,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ROW(A107)-INDEX($S$2:$S$18, MATCH(ROW(A107)-1, $S$2:$S$18,1))
),"")</f>
        <v/>
      </c>
      <c r="B108" s="3" t="str">
        <f ca="1">IF(A108&lt;&gt;"",INDEX(CHOOSE(
    MATCH(ROW(A107)-1,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ROW(A107)-INDEX($S$2:$S$18, MATCH(ROW(A107)-1, $S$2:$S$18,1))
),"")</f>
        <v/>
      </c>
      <c r="C108" s="3" t="e">
        <f ca="1">VALUE(IF(A108&lt;&gt;"",INDEX(CHOOSE(
    MATCH(ROW(A107)-1,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ROW(A107)-INDEX($S$2:$S$18, MATCH(ROW(A107)-1, $S$2:$S$18,1))
),""))</f>
        <v>#VALUE!</v>
      </c>
      <c r="D108" s="3" t="str">
        <f t="shared" ca="1" si="2"/>
        <v/>
      </c>
      <c r="E108" s="3" t="e">
        <f ca="1">INDEX(词条统合定义列表!$C$2:$C$1031,MATCH(属性二级汇总[[#This Row],[词条]],词条统合定义列表!$B$2:$B$1031,0))</f>
        <v>#N/A</v>
      </c>
      <c r="F108" t="e">
        <f ca="1">INDEX(词条统合定义列表!$D$2:$D$1031,MATCH(属性二级汇总[[#This Row],[词条]],词条统合定义列表!$B$2:$B$1031,0))</f>
        <v>#N/A</v>
      </c>
      <c r="G108" s="3" t="e">
        <f ca="1">INDEX(词条统合定义列表!$E$2:$E$1031,MATCH(属性二级汇总[[#This Row],[词条]],词条统合定义列表!$B$2:$B$1031,0))</f>
        <v>#N/A</v>
      </c>
      <c r="H108" s="109" t="e">
        <f ca="1">INDEX(词条统合定义列表!$F$2:$F$1031,MATCH(属性二级汇总[[#This Row],[词条]],词条统合定义列表!$B$2:$B$1031,0))</f>
        <v>#N/A</v>
      </c>
      <c r="J1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8" s="25" t="str">
        <f ca="1">IFERROR(IF(属性二级汇总[[#This Row],[计算模式]]&lt;&gt;0,ROW(),""),"")</f>
        <v/>
      </c>
      <c r="M108" s="25" t="str">
        <f ca="1">IF((IFERROR(SEARCH("时，收割",属性二级汇总[[#This Row],[词条]]),-1)&gt;0),ROW(),"")</f>
        <v/>
      </c>
      <c r="V108" s="3"/>
      <c r="X108" s="3"/>
    </row>
    <row r="109" spans="1:24">
      <c r="A109" s="3" t="str">
        <f ca="1">IFERROR(INDEX(CHOOSE(
    MATCH(ROW(A108)-1,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ROW(A108)-INDEX($S$2:$S$18, MATCH(ROW(A108)-1, $S$2:$S$18,1))
),"")</f>
        <v/>
      </c>
      <c r="B109" s="3" t="str">
        <f ca="1">IF(A109&lt;&gt;"",INDEX(CHOOSE(
    MATCH(ROW(A108)-1,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ROW(A108)-INDEX($S$2:$S$18, MATCH(ROW(A108)-1, $S$2:$S$18,1))
),"")</f>
        <v/>
      </c>
      <c r="C109" s="3" t="e">
        <f ca="1">VALUE(IF(A109&lt;&gt;"",INDEX(CHOOSE(
    MATCH(ROW(A108)-1,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ROW(A108)-INDEX($S$2:$S$18, MATCH(ROW(A108)-1, $S$2:$S$18,1))
),""))</f>
        <v>#VALUE!</v>
      </c>
      <c r="D109" s="3" t="str">
        <f t="shared" ca="1" si="2"/>
        <v/>
      </c>
      <c r="E109" s="3" t="e">
        <f ca="1">INDEX(词条统合定义列表!$C$2:$C$1031,MATCH(属性二级汇总[[#This Row],[词条]],词条统合定义列表!$B$2:$B$1031,0))</f>
        <v>#N/A</v>
      </c>
      <c r="F109" t="e">
        <f ca="1">INDEX(词条统合定义列表!$D$2:$D$1031,MATCH(属性二级汇总[[#This Row],[词条]],词条统合定义列表!$B$2:$B$1031,0))</f>
        <v>#N/A</v>
      </c>
      <c r="G109" s="3" t="e">
        <f ca="1">INDEX(词条统合定义列表!$E$2:$E$1031,MATCH(属性二级汇总[[#This Row],[词条]],词条统合定义列表!$B$2:$B$1031,0))</f>
        <v>#N/A</v>
      </c>
      <c r="H109" s="109" t="e">
        <f ca="1">INDEX(词条统合定义列表!$F$2:$F$1031,MATCH(属性二级汇总[[#This Row],[词条]],词条统合定义列表!$B$2:$B$1031,0))</f>
        <v>#N/A</v>
      </c>
      <c r="J1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9" s="25" t="str">
        <f ca="1">IFERROR(IF(属性二级汇总[[#This Row],[计算模式]]&lt;&gt;0,ROW(),""),"")</f>
        <v/>
      </c>
      <c r="M109" s="25" t="str">
        <f ca="1">IF((IFERROR(SEARCH("时，收割",属性二级汇总[[#This Row],[词条]]),-1)&gt;0),ROW(),"")</f>
        <v/>
      </c>
      <c r="V109" s="3"/>
      <c r="X109" s="3"/>
    </row>
    <row r="110" spans="1:24">
      <c r="A110" s="3" t="str">
        <f ca="1">IFERROR(INDEX(CHOOSE(
    MATCH(ROW(A109)-1,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ROW(A109)-INDEX($S$2:$S$18, MATCH(ROW(A109)-1, $S$2:$S$18,1))
),"")</f>
        <v/>
      </c>
      <c r="B110" s="3" t="str">
        <f ca="1">IF(A110&lt;&gt;"",INDEX(CHOOSE(
    MATCH(ROW(A109)-1,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ROW(A109)-INDEX($S$2:$S$18, MATCH(ROW(A109)-1, $S$2:$S$18,1))
),"")</f>
        <v/>
      </c>
      <c r="C110" s="3" t="e">
        <f ca="1">VALUE(IF(A110&lt;&gt;"",INDEX(CHOOSE(
    MATCH(ROW(A109)-1,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ROW(A109)-INDEX($S$2:$S$18, MATCH(ROW(A109)-1, $S$2:$S$18,1))
),""))</f>
        <v>#VALUE!</v>
      </c>
      <c r="D110" s="3" t="str">
        <f t="shared" ca="1" si="2"/>
        <v/>
      </c>
      <c r="E110" s="3" t="e">
        <f ca="1">INDEX(词条统合定义列表!$C$2:$C$1031,MATCH(属性二级汇总[[#This Row],[词条]],词条统合定义列表!$B$2:$B$1031,0))</f>
        <v>#N/A</v>
      </c>
      <c r="F110" t="e">
        <f ca="1">INDEX(词条统合定义列表!$D$2:$D$1031,MATCH(属性二级汇总[[#This Row],[词条]],词条统合定义列表!$B$2:$B$1031,0))</f>
        <v>#N/A</v>
      </c>
      <c r="G110" s="3" t="e">
        <f ca="1">INDEX(词条统合定义列表!$E$2:$E$1031,MATCH(属性二级汇总[[#This Row],[词条]],词条统合定义列表!$B$2:$B$1031,0))</f>
        <v>#N/A</v>
      </c>
      <c r="H110" s="109" t="e">
        <f ca="1">INDEX(词条统合定义列表!$F$2:$F$1031,MATCH(属性二级汇总[[#This Row],[词条]],词条统合定义列表!$B$2:$B$1031,0))</f>
        <v>#N/A</v>
      </c>
      <c r="J1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0" s="25" t="str">
        <f ca="1">IFERROR(IF(属性二级汇总[[#This Row],[计算模式]]&lt;&gt;0,ROW(),""),"")</f>
        <v/>
      </c>
      <c r="M110" s="25" t="str">
        <f ca="1">IF((IFERROR(SEARCH("时，收割",属性二级汇总[[#This Row],[词条]]),-1)&gt;0),ROW(),"")</f>
        <v/>
      </c>
      <c r="V110" s="3"/>
      <c r="X110" s="3"/>
    </row>
    <row r="111" spans="1:24">
      <c r="A111" s="3" t="str">
        <f ca="1">IFERROR(INDEX(CHOOSE(
    MATCH(ROW(A110)-1,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ROW(A110)-INDEX($S$2:$S$18, MATCH(ROW(A110)-1, $S$2:$S$18,1))
),"")</f>
        <v/>
      </c>
      <c r="B111" s="3" t="str">
        <f ca="1">IF(A111&lt;&gt;"",INDEX(CHOOSE(
    MATCH(ROW(A110)-1,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ROW(A110)-INDEX($S$2:$S$18, MATCH(ROW(A110)-1, $S$2:$S$18,1))
),"")</f>
        <v/>
      </c>
      <c r="C111" s="3" t="e">
        <f ca="1">VALUE(IF(A111&lt;&gt;"",INDEX(CHOOSE(
    MATCH(ROW(A110)-1,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ROW(A110)-INDEX($S$2:$S$18, MATCH(ROW(A110)-1, $S$2:$S$18,1))
),""))</f>
        <v>#VALUE!</v>
      </c>
      <c r="D111" s="3" t="str">
        <f t="shared" ca="1" si="2"/>
        <v/>
      </c>
      <c r="E111" s="3" t="e">
        <f ca="1">INDEX(词条统合定义列表!$C$2:$C$1031,MATCH(属性二级汇总[[#This Row],[词条]],词条统合定义列表!$B$2:$B$1031,0))</f>
        <v>#N/A</v>
      </c>
      <c r="F111" t="e">
        <f ca="1">INDEX(词条统合定义列表!$D$2:$D$1031,MATCH(属性二级汇总[[#This Row],[词条]],词条统合定义列表!$B$2:$B$1031,0))</f>
        <v>#N/A</v>
      </c>
      <c r="G111" s="3" t="e">
        <f ca="1">INDEX(词条统合定义列表!$E$2:$E$1031,MATCH(属性二级汇总[[#This Row],[词条]],词条统合定义列表!$B$2:$B$1031,0))</f>
        <v>#N/A</v>
      </c>
      <c r="H111" s="109" t="e">
        <f ca="1">INDEX(词条统合定义列表!$F$2:$F$1031,MATCH(属性二级汇总[[#This Row],[词条]],词条统合定义列表!$B$2:$B$1031,0))</f>
        <v>#N/A</v>
      </c>
      <c r="J1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1" s="25" t="str">
        <f ca="1">IFERROR(IF(属性二级汇总[[#This Row],[计算模式]]&lt;&gt;0,ROW(),""),"")</f>
        <v/>
      </c>
      <c r="M111" s="25" t="str">
        <f ca="1">IF((IFERROR(SEARCH("时，收割",属性二级汇总[[#This Row],[词条]]),-1)&gt;0),ROW(),"")</f>
        <v/>
      </c>
      <c r="V111" s="3"/>
      <c r="X111" s="3"/>
    </row>
    <row r="112" spans="1:24">
      <c r="A112" s="3" t="str">
        <f ca="1">IFERROR(INDEX(CHOOSE(
    MATCH(ROW(A111)-1,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ROW(A111)-INDEX($S$2:$S$18, MATCH(ROW(A111)-1, $S$2:$S$18,1))
),"")</f>
        <v/>
      </c>
      <c r="B112" s="3" t="str">
        <f ca="1">IF(A112&lt;&gt;"",INDEX(CHOOSE(
    MATCH(ROW(A111)-1,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ROW(A111)-INDEX($S$2:$S$18, MATCH(ROW(A111)-1, $S$2:$S$18,1))
),"")</f>
        <v/>
      </c>
      <c r="C112" s="3" t="e">
        <f ca="1">VALUE(IF(A112&lt;&gt;"",INDEX(CHOOSE(
    MATCH(ROW(A111)-1,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ROW(A111)-INDEX($S$2:$S$18, MATCH(ROW(A111)-1, $S$2:$S$18,1))
),""))</f>
        <v>#VALUE!</v>
      </c>
      <c r="D112" s="3" t="str">
        <f t="shared" ca="1" si="2"/>
        <v/>
      </c>
      <c r="E112" s="3" t="e">
        <f ca="1">INDEX(词条统合定义列表!$C$2:$C$1031,MATCH(属性二级汇总[[#This Row],[词条]],词条统合定义列表!$B$2:$B$1031,0))</f>
        <v>#N/A</v>
      </c>
      <c r="F112" t="e">
        <f ca="1">INDEX(词条统合定义列表!$D$2:$D$1031,MATCH(属性二级汇总[[#This Row],[词条]],词条统合定义列表!$B$2:$B$1031,0))</f>
        <v>#N/A</v>
      </c>
      <c r="G112" s="3" t="e">
        <f ca="1">INDEX(词条统合定义列表!$E$2:$E$1031,MATCH(属性二级汇总[[#This Row],[词条]],词条统合定义列表!$B$2:$B$1031,0))</f>
        <v>#N/A</v>
      </c>
      <c r="H112" s="109" t="e">
        <f ca="1">INDEX(词条统合定义列表!$F$2:$F$1031,MATCH(属性二级汇总[[#This Row],[词条]],词条统合定义列表!$B$2:$B$1031,0))</f>
        <v>#N/A</v>
      </c>
      <c r="J1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2" s="25" t="str">
        <f ca="1">IFERROR(IF(属性二级汇总[[#This Row],[计算模式]]&lt;&gt;0,ROW(),""),"")</f>
        <v/>
      </c>
      <c r="M112" s="25" t="str">
        <f ca="1">IF((IFERROR(SEARCH("时，收割",属性二级汇总[[#This Row],[词条]]),-1)&gt;0),ROW(),"")</f>
        <v/>
      </c>
      <c r="V112" s="3"/>
      <c r="X112" s="3"/>
    </row>
    <row r="113" spans="1:24">
      <c r="A113" s="3" t="str">
        <f ca="1">IFERROR(INDEX(CHOOSE(
    MATCH(ROW(A112)-1,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ROW(A112)-INDEX($S$2:$S$18, MATCH(ROW(A112)-1, $S$2:$S$18,1))
),"")</f>
        <v/>
      </c>
      <c r="B113" s="3" t="str">
        <f ca="1">IF(A113&lt;&gt;"",INDEX(CHOOSE(
    MATCH(ROW(A112)-1,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ROW(A112)-INDEX($S$2:$S$18, MATCH(ROW(A112)-1, $S$2:$S$18,1))
),"")</f>
        <v/>
      </c>
      <c r="C113" s="3" t="e">
        <f ca="1">VALUE(IF(A113&lt;&gt;"",INDEX(CHOOSE(
    MATCH(ROW(A112)-1,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ROW(A112)-INDEX($S$2:$S$18, MATCH(ROW(A112)-1, $S$2:$S$18,1))
),""))</f>
        <v>#VALUE!</v>
      </c>
      <c r="D113" s="3" t="str">
        <f t="shared" ca="1" si="2"/>
        <v/>
      </c>
      <c r="E113" s="3" t="e">
        <f ca="1">INDEX(词条统合定义列表!$C$2:$C$1031,MATCH(属性二级汇总[[#This Row],[词条]],词条统合定义列表!$B$2:$B$1031,0))</f>
        <v>#N/A</v>
      </c>
      <c r="F113" t="e">
        <f ca="1">INDEX(词条统合定义列表!$D$2:$D$1031,MATCH(属性二级汇总[[#This Row],[词条]],词条统合定义列表!$B$2:$B$1031,0))</f>
        <v>#N/A</v>
      </c>
      <c r="G113" s="3" t="e">
        <f ca="1">INDEX(词条统合定义列表!$E$2:$E$1031,MATCH(属性二级汇总[[#This Row],[词条]],词条统合定义列表!$B$2:$B$1031,0))</f>
        <v>#N/A</v>
      </c>
      <c r="H113" s="109" t="e">
        <f ca="1">INDEX(词条统合定义列表!$F$2:$F$1031,MATCH(属性二级汇总[[#This Row],[词条]],词条统合定义列表!$B$2:$B$1031,0))</f>
        <v>#N/A</v>
      </c>
      <c r="J1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3" s="25" t="str">
        <f ca="1">IFERROR(IF(属性二级汇总[[#This Row],[计算模式]]&lt;&gt;0,ROW(),""),"")</f>
        <v/>
      </c>
      <c r="M113" s="25" t="str">
        <f ca="1">IF((IFERROR(SEARCH("时，收割",属性二级汇总[[#This Row],[词条]]),-1)&gt;0),ROW(),"")</f>
        <v/>
      </c>
      <c r="V113" s="3"/>
      <c r="X113" s="3"/>
    </row>
    <row r="114" spans="1:24">
      <c r="A114" s="3" t="str">
        <f ca="1">IFERROR(INDEX(CHOOSE(
    MATCH(ROW(A113)-1,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ROW(A113)-INDEX($S$2:$S$18, MATCH(ROW(A113)-1, $S$2:$S$18,1))
),"")</f>
        <v/>
      </c>
      <c r="B114" s="3" t="str">
        <f ca="1">IF(A114&lt;&gt;"",INDEX(CHOOSE(
    MATCH(ROW(A113)-1,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ROW(A113)-INDEX($S$2:$S$18, MATCH(ROW(A113)-1, $S$2:$S$18,1))
),"")</f>
        <v/>
      </c>
      <c r="C114" s="3" t="e">
        <f ca="1">VALUE(IF(A114&lt;&gt;"",INDEX(CHOOSE(
    MATCH(ROW(A113)-1,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ROW(A113)-INDEX($S$2:$S$18, MATCH(ROW(A113)-1, $S$2:$S$18,1))
),""))</f>
        <v>#VALUE!</v>
      </c>
      <c r="D114" s="3" t="str">
        <f t="shared" ca="1" si="2"/>
        <v/>
      </c>
      <c r="E114" s="3" t="e">
        <f ca="1">INDEX(词条统合定义列表!$C$2:$C$1031,MATCH(属性二级汇总[[#This Row],[词条]],词条统合定义列表!$B$2:$B$1031,0))</f>
        <v>#N/A</v>
      </c>
      <c r="F114" t="e">
        <f ca="1">INDEX(词条统合定义列表!$D$2:$D$1031,MATCH(属性二级汇总[[#This Row],[词条]],词条统合定义列表!$B$2:$B$1031,0))</f>
        <v>#N/A</v>
      </c>
      <c r="G114" s="3" t="e">
        <f ca="1">INDEX(词条统合定义列表!$E$2:$E$1031,MATCH(属性二级汇总[[#This Row],[词条]],词条统合定义列表!$B$2:$B$1031,0))</f>
        <v>#N/A</v>
      </c>
      <c r="H114" s="109" t="e">
        <f ca="1">INDEX(词条统合定义列表!$F$2:$F$1031,MATCH(属性二级汇总[[#This Row],[词条]],词条统合定义列表!$B$2:$B$1031,0))</f>
        <v>#N/A</v>
      </c>
      <c r="J1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4" s="25" t="str">
        <f ca="1">IFERROR(IF(属性二级汇总[[#This Row],[计算模式]]&lt;&gt;0,ROW(),""),"")</f>
        <v/>
      </c>
      <c r="M114" s="25" t="str">
        <f ca="1">IF((IFERROR(SEARCH("时，收割",属性二级汇总[[#This Row],[词条]]),-1)&gt;0),ROW(),"")</f>
        <v/>
      </c>
      <c r="V114" s="3"/>
      <c r="X114" s="3"/>
    </row>
    <row r="115" spans="1:24">
      <c r="A115" s="3" t="str">
        <f ca="1">IFERROR(INDEX(CHOOSE(
    MATCH(ROW(A114)-1,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ROW(A114)-INDEX($S$2:$S$18, MATCH(ROW(A114)-1, $S$2:$S$18,1))
),"")</f>
        <v/>
      </c>
      <c r="B115" s="3" t="str">
        <f ca="1">IF(A115&lt;&gt;"",INDEX(CHOOSE(
    MATCH(ROW(A114)-1,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ROW(A114)-INDEX($S$2:$S$18, MATCH(ROW(A114)-1, $S$2:$S$18,1))
),"")</f>
        <v/>
      </c>
      <c r="C115" s="3" t="e">
        <f ca="1">VALUE(IF(A115&lt;&gt;"",INDEX(CHOOSE(
    MATCH(ROW(A114)-1,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ROW(A114)-INDEX($S$2:$S$18, MATCH(ROW(A114)-1, $S$2:$S$18,1))
),""))</f>
        <v>#VALUE!</v>
      </c>
      <c r="D115" s="3" t="str">
        <f t="shared" ca="1" si="2"/>
        <v/>
      </c>
      <c r="E115" s="3" t="e">
        <f ca="1">INDEX(词条统合定义列表!$C$2:$C$1031,MATCH(属性二级汇总[[#This Row],[词条]],词条统合定义列表!$B$2:$B$1031,0))</f>
        <v>#N/A</v>
      </c>
      <c r="F115" t="e">
        <f ca="1">INDEX(词条统合定义列表!$D$2:$D$1031,MATCH(属性二级汇总[[#This Row],[词条]],词条统合定义列表!$B$2:$B$1031,0))</f>
        <v>#N/A</v>
      </c>
      <c r="G115" s="3" t="e">
        <f ca="1">INDEX(词条统合定义列表!$E$2:$E$1031,MATCH(属性二级汇总[[#This Row],[词条]],词条统合定义列表!$B$2:$B$1031,0))</f>
        <v>#N/A</v>
      </c>
      <c r="H115" s="109" t="e">
        <f ca="1">INDEX(词条统合定义列表!$F$2:$F$1031,MATCH(属性二级汇总[[#This Row],[词条]],词条统合定义列表!$B$2:$B$1031,0))</f>
        <v>#N/A</v>
      </c>
      <c r="J1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5" s="25" t="str">
        <f ca="1">IFERROR(IF(属性二级汇总[[#This Row],[计算模式]]&lt;&gt;0,ROW(),""),"")</f>
        <v/>
      </c>
      <c r="M115" s="25" t="str">
        <f ca="1">IF((IFERROR(SEARCH("时，收割",属性二级汇总[[#This Row],[词条]]),-1)&gt;0),ROW(),"")</f>
        <v/>
      </c>
      <c r="V115" s="3"/>
      <c r="X115" s="3"/>
    </row>
    <row r="116" spans="1:24">
      <c r="A116" s="3" t="str">
        <f ca="1">IFERROR(INDEX(CHOOSE(
    MATCH(ROW(A115)-1,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ROW(A115)-INDEX($S$2:$S$18, MATCH(ROW(A115)-1, $S$2:$S$18,1))
),"")</f>
        <v/>
      </c>
      <c r="B116" s="3" t="str">
        <f ca="1">IF(A116&lt;&gt;"",INDEX(CHOOSE(
    MATCH(ROW(A115)-1,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ROW(A115)-INDEX($S$2:$S$18, MATCH(ROW(A115)-1, $S$2:$S$18,1))
),"")</f>
        <v/>
      </c>
      <c r="C116" s="3" t="e">
        <f ca="1">VALUE(IF(A116&lt;&gt;"",INDEX(CHOOSE(
    MATCH(ROW(A115)-1,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ROW(A115)-INDEX($S$2:$S$18, MATCH(ROW(A115)-1, $S$2:$S$18,1))
),""))</f>
        <v>#VALUE!</v>
      </c>
      <c r="D116" s="3" t="str">
        <f t="shared" ca="1" si="2"/>
        <v/>
      </c>
      <c r="E116" s="3" t="e">
        <f ca="1">INDEX(词条统合定义列表!$C$2:$C$1031,MATCH(属性二级汇总[[#This Row],[词条]],词条统合定义列表!$B$2:$B$1031,0))</f>
        <v>#N/A</v>
      </c>
      <c r="F116" t="e">
        <f ca="1">INDEX(词条统合定义列表!$D$2:$D$1031,MATCH(属性二级汇总[[#This Row],[词条]],词条统合定义列表!$B$2:$B$1031,0))</f>
        <v>#N/A</v>
      </c>
      <c r="G116" s="3" t="e">
        <f ca="1">INDEX(词条统合定义列表!$E$2:$E$1031,MATCH(属性二级汇总[[#This Row],[词条]],词条统合定义列表!$B$2:$B$1031,0))</f>
        <v>#N/A</v>
      </c>
      <c r="H116" s="109" t="e">
        <f ca="1">INDEX(词条统合定义列表!$F$2:$F$1031,MATCH(属性二级汇总[[#This Row],[词条]],词条统合定义列表!$B$2:$B$1031,0))</f>
        <v>#N/A</v>
      </c>
      <c r="J1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6" s="25" t="str">
        <f ca="1">IFERROR(IF(属性二级汇总[[#This Row],[计算模式]]&lt;&gt;0,ROW(),""),"")</f>
        <v/>
      </c>
      <c r="M116" s="25" t="str">
        <f ca="1">IF((IFERROR(SEARCH("时，收割",属性二级汇总[[#This Row],[词条]]),-1)&gt;0),ROW(),"")</f>
        <v/>
      </c>
      <c r="V116" s="3"/>
      <c r="X116" s="3"/>
    </row>
    <row r="117" spans="1:24">
      <c r="A117" s="3" t="str">
        <f ca="1">IFERROR(INDEX(CHOOSE(
    MATCH(ROW(A116)-1,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ROW(A116)-INDEX($S$2:$S$18, MATCH(ROW(A116)-1, $S$2:$S$18,1))
),"")</f>
        <v/>
      </c>
      <c r="B117" s="3" t="str">
        <f ca="1">IF(A117&lt;&gt;"",INDEX(CHOOSE(
    MATCH(ROW(A116)-1,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ROW(A116)-INDEX($S$2:$S$18, MATCH(ROW(A116)-1, $S$2:$S$18,1))
),"")</f>
        <v/>
      </c>
      <c r="C117" s="3" t="e">
        <f ca="1">VALUE(IF(A117&lt;&gt;"",INDEX(CHOOSE(
    MATCH(ROW(A116)-1,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ROW(A116)-INDEX($S$2:$S$18, MATCH(ROW(A116)-1, $S$2:$S$18,1))
),""))</f>
        <v>#VALUE!</v>
      </c>
      <c r="D117" s="3" t="str">
        <f t="shared" ca="1" si="2"/>
        <v/>
      </c>
      <c r="E117" s="3" t="e">
        <f ca="1">INDEX(词条统合定义列表!$C$2:$C$1031,MATCH(属性二级汇总[[#This Row],[词条]],词条统合定义列表!$B$2:$B$1031,0))</f>
        <v>#N/A</v>
      </c>
      <c r="F117" t="e">
        <f ca="1">INDEX(词条统合定义列表!$D$2:$D$1031,MATCH(属性二级汇总[[#This Row],[词条]],词条统合定义列表!$B$2:$B$1031,0))</f>
        <v>#N/A</v>
      </c>
      <c r="G117" s="3" t="e">
        <f ca="1">INDEX(词条统合定义列表!$E$2:$E$1031,MATCH(属性二级汇总[[#This Row],[词条]],词条统合定义列表!$B$2:$B$1031,0))</f>
        <v>#N/A</v>
      </c>
      <c r="H117" s="109" t="e">
        <f ca="1">INDEX(词条统合定义列表!$F$2:$F$1031,MATCH(属性二级汇总[[#This Row],[词条]],词条统合定义列表!$B$2:$B$1031,0))</f>
        <v>#N/A</v>
      </c>
      <c r="J1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7" s="25" t="str">
        <f ca="1">IFERROR(IF(属性二级汇总[[#This Row],[计算模式]]&lt;&gt;0,ROW(),""),"")</f>
        <v/>
      </c>
      <c r="M117" s="25" t="str">
        <f ca="1">IF((IFERROR(SEARCH("时，收割",属性二级汇总[[#This Row],[词条]]),-1)&gt;0),ROW(),"")</f>
        <v/>
      </c>
      <c r="V117" s="3"/>
      <c r="X117" s="3"/>
    </row>
    <row r="118" spans="1:24">
      <c r="A118" s="3" t="str">
        <f ca="1">IFERROR(INDEX(CHOOSE(
    MATCH(ROW(A117)-1,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ROW(A117)-INDEX($S$2:$S$18, MATCH(ROW(A117)-1, $S$2:$S$18,1))
),"")</f>
        <v/>
      </c>
      <c r="B118" s="3" t="str">
        <f ca="1">IF(A118&lt;&gt;"",INDEX(CHOOSE(
    MATCH(ROW(A117)-1,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ROW(A117)-INDEX($S$2:$S$18, MATCH(ROW(A117)-1, $S$2:$S$18,1))
),"")</f>
        <v/>
      </c>
      <c r="C118" s="3" t="e">
        <f ca="1">VALUE(IF(A118&lt;&gt;"",INDEX(CHOOSE(
    MATCH(ROW(A117)-1,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ROW(A117)-INDEX($S$2:$S$18, MATCH(ROW(A117)-1, $S$2:$S$18,1))
),""))</f>
        <v>#VALUE!</v>
      </c>
      <c r="D118" s="3" t="str">
        <f t="shared" ca="1" si="2"/>
        <v/>
      </c>
      <c r="E118" s="3" t="e">
        <f ca="1">INDEX(词条统合定义列表!$C$2:$C$1031,MATCH(属性二级汇总[[#This Row],[词条]],词条统合定义列表!$B$2:$B$1031,0))</f>
        <v>#N/A</v>
      </c>
      <c r="F118" t="e">
        <f ca="1">INDEX(词条统合定义列表!$D$2:$D$1031,MATCH(属性二级汇总[[#This Row],[词条]],词条统合定义列表!$B$2:$B$1031,0))</f>
        <v>#N/A</v>
      </c>
      <c r="G118" s="3" t="e">
        <f ca="1">INDEX(词条统合定义列表!$E$2:$E$1031,MATCH(属性二级汇总[[#This Row],[词条]],词条统合定义列表!$B$2:$B$1031,0))</f>
        <v>#N/A</v>
      </c>
      <c r="H118" s="109" t="e">
        <f ca="1">INDEX(词条统合定义列表!$F$2:$F$1031,MATCH(属性二级汇总[[#This Row],[词条]],词条统合定义列表!$B$2:$B$1031,0))</f>
        <v>#N/A</v>
      </c>
      <c r="J1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8" s="25" t="str">
        <f ca="1">IFERROR(IF(属性二级汇总[[#This Row],[计算模式]]&lt;&gt;0,ROW(),""),"")</f>
        <v/>
      </c>
      <c r="M118" s="25" t="str">
        <f ca="1">IF((IFERROR(SEARCH("时，收割",属性二级汇总[[#This Row],[词条]]),-1)&gt;0),ROW(),"")</f>
        <v/>
      </c>
      <c r="V118" s="3"/>
      <c r="X118" s="3"/>
    </row>
    <row r="119" spans="1:24">
      <c r="A119" s="3" t="str">
        <f ca="1">IFERROR(INDEX(CHOOSE(
    MATCH(ROW(A118)-1,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ROW(A118)-INDEX($S$2:$S$18, MATCH(ROW(A118)-1, $S$2:$S$18,1))
),"")</f>
        <v/>
      </c>
      <c r="B119" s="3" t="str">
        <f ca="1">IF(A119&lt;&gt;"",INDEX(CHOOSE(
    MATCH(ROW(A118)-1,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ROW(A118)-INDEX($S$2:$S$18, MATCH(ROW(A118)-1, $S$2:$S$18,1))
),"")</f>
        <v/>
      </c>
      <c r="C119" s="3" t="e">
        <f ca="1">VALUE(IF(A119&lt;&gt;"",INDEX(CHOOSE(
    MATCH(ROW(A118)-1,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ROW(A118)-INDEX($S$2:$S$18, MATCH(ROW(A118)-1, $S$2:$S$18,1))
),""))</f>
        <v>#VALUE!</v>
      </c>
      <c r="D119" s="3" t="str">
        <f t="shared" ca="1" si="2"/>
        <v/>
      </c>
      <c r="E119" s="3" t="e">
        <f ca="1">INDEX(词条统合定义列表!$C$2:$C$1031,MATCH(属性二级汇总[[#This Row],[词条]],词条统合定义列表!$B$2:$B$1031,0))</f>
        <v>#N/A</v>
      </c>
      <c r="F119" t="e">
        <f ca="1">INDEX(词条统合定义列表!$D$2:$D$1031,MATCH(属性二级汇总[[#This Row],[词条]],词条统合定义列表!$B$2:$B$1031,0))</f>
        <v>#N/A</v>
      </c>
      <c r="G119" s="3" t="e">
        <f ca="1">INDEX(词条统合定义列表!$E$2:$E$1031,MATCH(属性二级汇总[[#This Row],[词条]],词条统合定义列表!$B$2:$B$1031,0))</f>
        <v>#N/A</v>
      </c>
      <c r="H119" s="109" t="e">
        <f ca="1">INDEX(词条统合定义列表!$F$2:$F$1031,MATCH(属性二级汇总[[#This Row],[词条]],词条统合定义列表!$B$2:$B$1031,0))</f>
        <v>#N/A</v>
      </c>
      <c r="J1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19" s="25" t="str">
        <f ca="1">IFERROR(IF(属性二级汇总[[#This Row],[计算模式]]&lt;&gt;0,ROW(),""),"")</f>
        <v/>
      </c>
      <c r="M119" s="25" t="str">
        <f ca="1">IF((IFERROR(SEARCH("时，收割",属性二级汇总[[#This Row],[词条]]),-1)&gt;0),ROW(),"")</f>
        <v/>
      </c>
      <c r="V119" s="3"/>
      <c r="X119" s="3"/>
    </row>
    <row r="120" spans="1:24">
      <c r="A120" s="3" t="str">
        <f ca="1">IFERROR(INDEX(CHOOSE(
    MATCH(ROW(A119)-1,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ROW(A119)-INDEX($S$2:$S$18, MATCH(ROW(A119)-1, $S$2:$S$18,1))
),"")</f>
        <v/>
      </c>
      <c r="B120" s="3" t="str">
        <f ca="1">IF(A120&lt;&gt;"",INDEX(CHOOSE(
    MATCH(ROW(A119)-1,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ROW(A119)-INDEX($S$2:$S$18, MATCH(ROW(A119)-1, $S$2:$S$18,1))
),"")</f>
        <v/>
      </c>
      <c r="C120" s="3" t="e">
        <f ca="1">VALUE(IF(A120&lt;&gt;"",INDEX(CHOOSE(
    MATCH(ROW(A119)-1,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ROW(A119)-INDEX($S$2:$S$18, MATCH(ROW(A119)-1, $S$2:$S$18,1))
),""))</f>
        <v>#VALUE!</v>
      </c>
      <c r="D120" s="3" t="str">
        <f t="shared" ca="1" si="2"/>
        <v/>
      </c>
      <c r="E120" s="3" t="e">
        <f ca="1">INDEX(词条统合定义列表!$C$2:$C$1031,MATCH(属性二级汇总[[#This Row],[词条]],词条统合定义列表!$B$2:$B$1031,0))</f>
        <v>#N/A</v>
      </c>
      <c r="F120" t="e">
        <f ca="1">INDEX(词条统合定义列表!$D$2:$D$1031,MATCH(属性二级汇总[[#This Row],[词条]],词条统合定义列表!$B$2:$B$1031,0))</f>
        <v>#N/A</v>
      </c>
      <c r="G120" s="3" t="e">
        <f ca="1">INDEX(词条统合定义列表!$E$2:$E$1031,MATCH(属性二级汇总[[#This Row],[词条]],词条统合定义列表!$B$2:$B$1031,0))</f>
        <v>#N/A</v>
      </c>
      <c r="H120" s="109" t="e">
        <f ca="1">INDEX(词条统合定义列表!$F$2:$F$1031,MATCH(属性二级汇总[[#This Row],[词条]],词条统合定义列表!$B$2:$B$1031,0))</f>
        <v>#N/A</v>
      </c>
      <c r="J1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0" s="25" t="str">
        <f ca="1">IFERROR(IF(属性二级汇总[[#This Row],[计算模式]]&lt;&gt;0,ROW(),""),"")</f>
        <v/>
      </c>
      <c r="M120" s="25" t="str">
        <f ca="1">IF((IFERROR(SEARCH("时，收割",属性二级汇总[[#This Row],[词条]]),-1)&gt;0),ROW(),"")</f>
        <v/>
      </c>
      <c r="V120" s="3"/>
      <c r="X120" s="3"/>
    </row>
    <row r="121" spans="1:24">
      <c r="A121" s="3" t="str">
        <f ca="1">IFERROR(INDEX(CHOOSE(
    MATCH(ROW(A120)-1,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ROW(A120)-INDEX($S$2:$S$18, MATCH(ROW(A120)-1, $S$2:$S$18,1))
),"")</f>
        <v/>
      </c>
      <c r="B121" s="3" t="str">
        <f ca="1">IF(A121&lt;&gt;"",INDEX(CHOOSE(
    MATCH(ROW(A120)-1,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ROW(A120)-INDEX($S$2:$S$18, MATCH(ROW(A120)-1, $S$2:$S$18,1))
),"")</f>
        <v/>
      </c>
      <c r="C121" s="3" t="e">
        <f ca="1">VALUE(IF(A121&lt;&gt;"",INDEX(CHOOSE(
    MATCH(ROW(A120)-1,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ROW(A120)-INDEX($S$2:$S$18, MATCH(ROW(A120)-1, $S$2:$S$18,1))
),""))</f>
        <v>#VALUE!</v>
      </c>
      <c r="D121" s="3" t="str">
        <f t="shared" ca="1" si="2"/>
        <v/>
      </c>
      <c r="E121" s="3" t="e">
        <f ca="1">INDEX(词条统合定义列表!$C$2:$C$1031,MATCH(属性二级汇总[[#This Row],[词条]],词条统合定义列表!$B$2:$B$1031,0))</f>
        <v>#N/A</v>
      </c>
      <c r="F121" t="e">
        <f ca="1">INDEX(词条统合定义列表!$D$2:$D$1031,MATCH(属性二级汇总[[#This Row],[词条]],词条统合定义列表!$B$2:$B$1031,0))</f>
        <v>#N/A</v>
      </c>
      <c r="G121" s="3" t="e">
        <f ca="1">INDEX(词条统合定义列表!$E$2:$E$1031,MATCH(属性二级汇总[[#This Row],[词条]],词条统合定义列表!$B$2:$B$1031,0))</f>
        <v>#N/A</v>
      </c>
      <c r="H121" s="109" t="e">
        <f ca="1">INDEX(词条统合定义列表!$F$2:$F$1031,MATCH(属性二级汇总[[#This Row],[词条]],词条统合定义列表!$B$2:$B$1031,0))</f>
        <v>#N/A</v>
      </c>
      <c r="J1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1" s="25" t="str">
        <f ca="1">IFERROR(IF(属性二级汇总[[#This Row],[计算模式]]&lt;&gt;0,ROW(),""),"")</f>
        <v/>
      </c>
      <c r="M121" s="25" t="str">
        <f ca="1">IF((IFERROR(SEARCH("时，收割",属性二级汇总[[#This Row],[词条]]),-1)&gt;0),ROW(),"")</f>
        <v/>
      </c>
      <c r="V121" s="3"/>
      <c r="X121" s="3"/>
    </row>
    <row r="122" spans="1:24">
      <c r="A122" s="3" t="str">
        <f ca="1">IFERROR(INDEX(CHOOSE(
    MATCH(ROW(A121)-1,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ROW(A121)-INDEX($S$2:$S$18, MATCH(ROW(A121)-1, $S$2:$S$18,1))
),"")</f>
        <v/>
      </c>
      <c r="B122" s="3" t="str">
        <f ca="1">IF(A122&lt;&gt;"",INDEX(CHOOSE(
    MATCH(ROW(A121)-1,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ROW(A121)-INDEX($S$2:$S$18, MATCH(ROW(A121)-1, $S$2:$S$18,1))
),"")</f>
        <v/>
      </c>
      <c r="C122" s="3" t="e">
        <f ca="1">VALUE(IF(A122&lt;&gt;"",INDEX(CHOOSE(
    MATCH(ROW(A121)-1,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ROW(A121)-INDEX($S$2:$S$18, MATCH(ROW(A121)-1, $S$2:$S$18,1))
),""))</f>
        <v>#VALUE!</v>
      </c>
      <c r="D122" s="3" t="str">
        <f t="shared" ca="1" si="2"/>
        <v/>
      </c>
      <c r="E122" s="3" t="e">
        <f ca="1">INDEX(词条统合定义列表!$C$2:$C$1031,MATCH(属性二级汇总[[#This Row],[词条]],词条统合定义列表!$B$2:$B$1031,0))</f>
        <v>#N/A</v>
      </c>
      <c r="F122" t="e">
        <f ca="1">INDEX(词条统合定义列表!$D$2:$D$1031,MATCH(属性二级汇总[[#This Row],[词条]],词条统合定义列表!$B$2:$B$1031,0))</f>
        <v>#N/A</v>
      </c>
      <c r="G122" s="3" t="e">
        <f ca="1">INDEX(词条统合定义列表!$E$2:$E$1031,MATCH(属性二级汇总[[#This Row],[词条]],词条统合定义列表!$B$2:$B$1031,0))</f>
        <v>#N/A</v>
      </c>
      <c r="H122" s="109" t="e">
        <f ca="1">INDEX(词条统合定义列表!$F$2:$F$1031,MATCH(属性二级汇总[[#This Row],[词条]],词条统合定义列表!$B$2:$B$1031,0))</f>
        <v>#N/A</v>
      </c>
      <c r="J1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2" s="25" t="str">
        <f ca="1">IFERROR(IF(属性二级汇总[[#This Row],[计算模式]]&lt;&gt;0,ROW(),""),"")</f>
        <v/>
      </c>
      <c r="M122" s="25" t="str">
        <f ca="1">IF((IFERROR(SEARCH("时，收割",属性二级汇总[[#This Row],[词条]]),-1)&gt;0),ROW(),"")</f>
        <v/>
      </c>
      <c r="V122" s="3"/>
      <c r="X122" s="3"/>
    </row>
    <row r="123" spans="1:24">
      <c r="A123" s="3" t="str">
        <f ca="1">IFERROR(INDEX(CHOOSE(
    MATCH(ROW(A122)-1,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ROW(A122)-INDEX($S$2:$S$18, MATCH(ROW(A122)-1, $S$2:$S$18,1))
),"")</f>
        <v/>
      </c>
      <c r="B123" s="3" t="str">
        <f ca="1">IF(A123&lt;&gt;"",INDEX(CHOOSE(
    MATCH(ROW(A122)-1,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ROW(A122)-INDEX($S$2:$S$18, MATCH(ROW(A122)-1, $S$2:$S$18,1))
),"")</f>
        <v/>
      </c>
      <c r="C123" s="3" t="e">
        <f ca="1">VALUE(IF(A123&lt;&gt;"",INDEX(CHOOSE(
    MATCH(ROW(A122)-1,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ROW(A122)-INDEX($S$2:$S$18, MATCH(ROW(A122)-1, $S$2:$S$18,1))
),""))</f>
        <v>#VALUE!</v>
      </c>
      <c r="D123" s="3" t="str">
        <f t="shared" ca="1" si="2"/>
        <v/>
      </c>
      <c r="E123" s="3" t="e">
        <f ca="1">INDEX(词条统合定义列表!$C$2:$C$1031,MATCH(属性二级汇总[[#This Row],[词条]],词条统合定义列表!$B$2:$B$1031,0))</f>
        <v>#N/A</v>
      </c>
      <c r="F123" t="e">
        <f ca="1">INDEX(词条统合定义列表!$D$2:$D$1031,MATCH(属性二级汇总[[#This Row],[词条]],词条统合定义列表!$B$2:$B$1031,0))</f>
        <v>#N/A</v>
      </c>
      <c r="G123" s="3" t="e">
        <f ca="1">INDEX(词条统合定义列表!$E$2:$E$1031,MATCH(属性二级汇总[[#This Row],[词条]],词条统合定义列表!$B$2:$B$1031,0))</f>
        <v>#N/A</v>
      </c>
      <c r="H123" s="109" t="e">
        <f ca="1">INDEX(词条统合定义列表!$F$2:$F$1031,MATCH(属性二级汇总[[#This Row],[词条]],词条统合定义列表!$B$2:$B$1031,0))</f>
        <v>#N/A</v>
      </c>
      <c r="J1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3" s="25" t="str">
        <f ca="1">IFERROR(IF(属性二级汇总[[#This Row],[计算模式]]&lt;&gt;0,ROW(),""),"")</f>
        <v/>
      </c>
      <c r="M123" s="25" t="str">
        <f ca="1">IF((IFERROR(SEARCH("时，收割",属性二级汇总[[#This Row],[词条]]),-1)&gt;0),ROW(),"")</f>
        <v/>
      </c>
      <c r="V123" s="3"/>
      <c r="X123" s="3"/>
    </row>
    <row r="124" spans="1:24">
      <c r="A124" s="3" t="str">
        <f ca="1">IFERROR(INDEX(CHOOSE(
    MATCH(ROW(A123)-1,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ROW(A123)-INDEX($S$2:$S$18, MATCH(ROW(A123)-1, $S$2:$S$18,1))
),"")</f>
        <v/>
      </c>
      <c r="B124" s="3" t="str">
        <f ca="1">IF(A124&lt;&gt;"",INDEX(CHOOSE(
    MATCH(ROW(A123)-1,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ROW(A123)-INDEX($S$2:$S$18, MATCH(ROW(A123)-1, $S$2:$S$18,1))
),"")</f>
        <v/>
      </c>
      <c r="C124" s="3" t="e">
        <f ca="1">VALUE(IF(A124&lt;&gt;"",INDEX(CHOOSE(
    MATCH(ROW(A123)-1,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ROW(A123)-INDEX($S$2:$S$18, MATCH(ROW(A123)-1, $S$2:$S$18,1))
),""))</f>
        <v>#VALUE!</v>
      </c>
      <c r="D124" s="3" t="str">
        <f t="shared" ca="1" si="2"/>
        <v/>
      </c>
      <c r="E124" s="3" t="e">
        <f ca="1">INDEX(词条统合定义列表!$C$2:$C$1031,MATCH(属性二级汇总[[#This Row],[词条]],词条统合定义列表!$B$2:$B$1031,0))</f>
        <v>#N/A</v>
      </c>
      <c r="F124" t="e">
        <f ca="1">INDEX(词条统合定义列表!$D$2:$D$1031,MATCH(属性二级汇总[[#This Row],[词条]],词条统合定义列表!$B$2:$B$1031,0))</f>
        <v>#N/A</v>
      </c>
      <c r="G124" s="3" t="e">
        <f ca="1">INDEX(词条统合定义列表!$E$2:$E$1031,MATCH(属性二级汇总[[#This Row],[词条]],词条统合定义列表!$B$2:$B$1031,0))</f>
        <v>#N/A</v>
      </c>
      <c r="H124" s="109" t="e">
        <f ca="1">INDEX(词条统合定义列表!$F$2:$F$1031,MATCH(属性二级汇总[[#This Row],[词条]],词条统合定义列表!$B$2:$B$1031,0))</f>
        <v>#N/A</v>
      </c>
      <c r="J1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4" s="25" t="str">
        <f ca="1">IFERROR(IF(属性二级汇总[[#This Row],[计算模式]]&lt;&gt;0,ROW(),""),"")</f>
        <v/>
      </c>
      <c r="M124" s="25" t="str">
        <f ca="1">IF((IFERROR(SEARCH("时，收割",属性二级汇总[[#This Row],[词条]]),-1)&gt;0),ROW(),"")</f>
        <v/>
      </c>
      <c r="V124" s="3"/>
      <c r="X124" s="3"/>
    </row>
    <row r="125" spans="1:24">
      <c r="A125" s="3" t="str">
        <f ca="1">IFERROR(INDEX(CHOOSE(
    MATCH(ROW(A124)-1,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ROW(A124)-INDEX($S$2:$S$18, MATCH(ROW(A124)-1, $S$2:$S$18,1))
),"")</f>
        <v/>
      </c>
      <c r="B125" s="3" t="str">
        <f ca="1">IF(A125&lt;&gt;"",INDEX(CHOOSE(
    MATCH(ROW(A124)-1,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ROW(A124)-INDEX($S$2:$S$18, MATCH(ROW(A124)-1, $S$2:$S$18,1))
),"")</f>
        <v/>
      </c>
      <c r="C125" s="3" t="e">
        <f ca="1">VALUE(IF(A125&lt;&gt;"",INDEX(CHOOSE(
    MATCH(ROW(A124)-1,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ROW(A124)-INDEX($S$2:$S$18, MATCH(ROW(A124)-1, $S$2:$S$18,1))
),""))</f>
        <v>#VALUE!</v>
      </c>
      <c r="D125" s="3" t="str">
        <f t="shared" ca="1" si="2"/>
        <v/>
      </c>
      <c r="E125" s="3" t="e">
        <f ca="1">INDEX(词条统合定义列表!$C$2:$C$1031,MATCH(属性二级汇总[[#This Row],[词条]],词条统合定义列表!$B$2:$B$1031,0))</f>
        <v>#N/A</v>
      </c>
      <c r="F125" t="e">
        <f ca="1">INDEX(词条统合定义列表!$D$2:$D$1031,MATCH(属性二级汇总[[#This Row],[词条]],词条统合定义列表!$B$2:$B$1031,0))</f>
        <v>#N/A</v>
      </c>
      <c r="G125" s="3" t="e">
        <f ca="1">INDEX(词条统合定义列表!$E$2:$E$1031,MATCH(属性二级汇总[[#This Row],[词条]],词条统合定义列表!$B$2:$B$1031,0))</f>
        <v>#N/A</v>
      </c>
      <c r="H125" s="109" t="e">
        <f ca="1">INDEX(词条统合定义列表!$F$2:$F$1031,MATCH(属性二级汇总[[#This Row],[词条]],词条统合定义列表!$B$2:$B$1031,0))</f>
        <v>#N/A</v>
      </c>
      <c r="J1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5" s="25" t="str">
        <f ca="1">IFERROR(IF(属性二级汇总[[#This Row],[计算模式]]&lt;&gt;0,ROW(),""),"")</f>
        <v/>
      </c>
      <c r="M125" s="25" t="str">
        <f ca="1">IF((IFERROR(SEARCH("时，收割",属性二级汇总[[#This Row],[词条]]),-1)&gt;0),ROW(),"")</f>
        <v/>
      </c>
      <c r="V125" s="3"/>
      <c r="X125" s="3"/>
    </row>
    <row r="126" spans="1:24">
      <c r="A126" s="3" t="str">
        <f ca="1">IFERROR(INDEX(CHOOSE(
    MATCH(ROW(A125)-1,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ROW(A125)-INDEX($S$2:$S$18, MATCH(ROW(A125)-1, $S$2:$S$18,1))
),"")</f>
        <v/>
      </c>
      <c r="B126" s="3" t="str">
        <f ca="1">IF(A126&lt;&gt;"",INDEX(CHOOSE(
    MATCH(ROW(A125)-1,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ROW(A125)-INDEX($S$2:$S$18, MATCH(ROW(A125)-1, $S$2:$S$18,1))
),"")</f>
        <v/>
      </c>
      <c r="C126" s="3" t="e">
        <f ca="1">VALUE(IF(A126&lt;&gt;"",INDEX(CHOOSE(
    MATCH(ROW(A125)-1,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ROW(A125)-INDEX($S$2:$S$18, MATCH(ROW(A125)-1, $S$2:$S$18,1))
),""))</f>
        <v>#VALUE!</v>
      </c>
      <c r="D126" s="3" t="str">
        <f t="shared" ca="1" si="2"/>
        <v/>
      </c>
      <c r="E126" s="3" t="e">
        <f ca="1">INDEX(词条统合定义列表!$C$2:$C$1031,MATCH(属性二级汇总[[#This Row],[词条]],词条统合定义列表!$B$2:$B$1031,0))</f>
        <v>#N/A</v>
      </c>
      <c r="F126" t="e">
        <f ca="1">INDEX(词条统合定义列表!$D$2:$D$1031,MATCH(属性二级汇总[[#This Row],[词条]],词条统合定义列表!$B$2:$B$1031,0))</f>
        <v>#N/A</v>
      </c>
      <c r="G126" s="3" t="e">
        <f ca="1">INDEX(词条统合定义列表!$E$2:$E$1031,MATCH(属性二级汇总[[#This Row],[词条]],词条统合定义列表!$B$2:$B$1031,0))</f>
        <v>#N/A</v>
      </c>
      <c r="H126" s="109" t="e">
        <f ca="1">INDEX(词条统合定义列表!$F$2:$F$1031,MATCH(属性二级汇总[[#This Row],[词条]],词条统合定义列表!$B$2:$B$1031,0))</f>
        <v>#N/A</v>
      </c>
      <c r="J1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6" s="25" t="str">
        <f ca="1">IFERROR(IF(属性二级汇总[[#This Row],[计算模式]]&lt;&gt;0,ROW(),""),"")</f>
        <v/>
      </c>
      <c r="M126" s="25" t="str">
        <f ca="1">IF((IFERROR(SEARCH("时，收割",属性二级汇总[[#This Row],[词条]]),-1)&gt;0),ROW(),"")</f>
        <v/>
      </c>
      <c r="V126" s="3"/>
      <c r="X126" s="3"/>
    </row>
    <row r="127" spans="1:24">
      <c r="A127" s="3" t="str">
        <f ca="1">IFERROR(INDEX(CHOOSE(
    MATCH(ROW(A126)-1,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ROW(A126)-INDEX($S$2:$S$18, MATCH(ROW(A126)-1, $S$2:$S$18,1))
),"")</f>
        <v/>
      </c>
      <c r="B127" s="3" t="str">
        <f ca="1">IF(A127&lt;&gt;"",INDEX(CHOOSE(
    MATCH(ROW(A126)-1,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ROW(A126)-INDEX($S$2:$S$18, MATCH(ROW(A126)-1, $S$2:$S$18,1))
),"")</f>
        <v/>
      </c>
      <c r="C127" s="3" t="e">
        <f ca="1">VALUE(IF(A127&lt;&gt;"",INDEX(CHOOSE(
    MATCH(ROW(A126)-1,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ROW(A126)-INDEX($S$2:$S$18, MATCH(ROW(A126)-1, $S$2:$S$18,1))
),""))</f>
        <v>#VALUE!</v>
      </c>
      <c r="D127" s="3" t="str">
        <f t="shared" ca="1" si="2"/>
        <v/>
      </c>
      <c r="E127" s="3" t="e">
        <f ca="1">INDEX(词条统合定义列表!$C$2:$C$1031,MATCH(属性二级汇总[[#This Row],[词条]],词条统合定义列表!$B$2:$B$1031,0))</f>
        <v>#N/A</v>
      </c>
      <c r="F127" t="e">
        <f ca="1">INDEX(词条统合定义列表!$D$2:$D$1031,MATCH(属性二级汇总[[#This Row],[词条]],词条统合定义列表!$B$2:$B$1031,0))</f>
        <v>#N/A</v>
      </c>
      <c r="G127" s="3" t="e">
        <f ca="1">INDEX(词条统合定义列表!$E$2:$E$1031,MATCH(属性二级汇总[[#This Row],[词条]],词条统合定义列表!$B$2:$B$1031,0))</f>
        <v>#N/A</v>
      </c>
      <c r="H127" s="109" t="e">
        <f ca="1">INDEX(词条统合定义列表!$F$2:$F$1031,MATCH(属性二级汇总[[#This Row],[词条]],词条统合定义列表!$B$2:$B$1031,0))</f>
        <v>#N/A</v>
      </c>
      <c r="J1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7" s="25" t="str">
        <f ca="1">IFERROR(IF(属性二级汇总[[#This Row],[计算模式]]&lt;&gt;0,ROW(),""),"")</f>
        <v/>
      </c>
      <c r="M127" s="25" t="str">
        <f ca="1">IF((IFERROR(SEARCH("时，收割",属性二级汇总[[#This Row],[词条]]),-1)&gt;0),ROW(),"")</f>
        <v/>
      </c>
      <c r="V127" s="3"/>
      <c r="X127" s="3"/>
    </row>
    <row r="128" spans="1:24">
      <c r="A128" s="3" t="str">
        <f ca="1">IFERROR(INDEX(CHOOSE(
    MATCH(ROW(A127)-1,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ROW(A127)-INDEX($S$2:$S$18, MATCH(ROW(A127)-1, $S$2:$S$18,1))
),"")</f>
        <v/>
      </c>
      <c r="B128" s="3" t="str">
        <f ca="1">IF(A128&lt;&gt;"",INDEX(CHOOSE(
    MATCH(ROW(A127)-1,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ROW(A127)-INDEX($S$2:$S$18, MATCH(ROW(A127)-1, $S$2:$S$18,1))
),"")</f>
        <v/>
      </c>
      <c r="C128" s="3" t="e">
        <f ca="1">VALUE(IF(A128&lt;&gt;"",INDEX(CHOOSE(
    MATCH(ROW(A127)-1,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ROW(A127)-INDEX($S$2:$S$18, MATCH(ROW(A127)-1, $S$2:$S$18,1))
),""))</f>
        <v>#VALUE!</v>
      </c>
      <c r="D128" s="3" t="str">
        <f t="shared" ca="1" si="2"/>
        <v/>
      </c>
      <c r="E128" s="3" t="e">
        <f ca="1">INDEX(词条统合定义列表!$C$2:$C$1031,MATCH(属性二级汇总[[#This Row],[词条]],词条统合定义列表!$B$2:$B$1031,0))</f>
        <v>#N/A</v>
      </c>
      <c r="F128" t="e">
        <f ca="1">INDEX(词条统合定义列表!$D$2:$D$1031,MATCH(属性二级汇总[[#This Row],[词条]],词条统合定义列表!$B$2:$B$1031,0))</f>
        <v>#N/A</v>
      </c>
      <c r="G128" s="3" t="e">
        <f ca="1">INDEX(词条统合定义列表!$E$2:$E$1031,MATCH(属性二级汇总[[#This Row],[词条]],词条统合定义列表!$B$2:$B$1031,0))</f>
        <v>#N/A</v>
      </c>
      <c r="H128" s="109" t="e">
        <f ca="1">INDEX(词条统合定义列表!$F$2:$F$1031,MATCH(属性二级汇总[[#This Row],[词条]],词条统合定义列表!$B$2:$B$1031,0))</f>
        <v>#N/A</v>
      </c>
      <c r="J1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8" s="25" t="str">
        <f ca="1">IFERROR(IF(属性二级汇总[[#This Row],[计算模式]]&lt;&gt;0,ROW(),""),"")</f>
        <v/>
      </c>
      <c r="M128" s="25" t="str">
        <f ca="1">IF((IFERROR(SEARCH("时，收割",属性二级汇总[[#This Row],[词条]]),-1)&gt;0),ROW(),"")</f>
        <v/>
      </c>
      <c r="V128" s="3"/>
      <c r="X128" s="3"/>
    </row>
    <row r="129" spans="1:24">
      <c r="A129" s="3" t="str">
        <f ca="1">IFERROR(INDEX(CHOOSE(
    MATCH(ROW(A128)-1,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ROW(A128)-INDEX($S$2:$S$18, MATCH(ROW(A128)-1, $S$2:$S$18,1))
),"")</f>
        <v/>
      </c>
      <c r="B129" s="3" t="str">
        <f ca="1">IF(A129&lt;&gt;"",INDEX(CHOOSE(
    MATCH(ROW(A128)-1,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ROW(A128)-INDEX($S$2:$S$18, MATCH(ROW(A128)-1, $S$2:$S$18,1))
),"")</f>
        <v/>
      </c>
      <c r="C129" s="3" t="e">
        <f ca="1">VALUE(IF(A129&lt;&gt;"",INDEX(CHOOSE(
    MATCH(ROW(A128)-1,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ROW(A128)-INDEX($S$2:$S$18, MATCH(ROW(A128)-1, $S$2:$S$18,1))
),""))</f>
        <v>#VALUE!</v>
      </c>
      <c r="D129" s="3" t="str">
        <f t="shared" ca="1" si="2"/>
        <v/>
      </c>
      <c r="E129" s="3" t="e">
        <f ca="1">INDEX(词条统合定义列表!$C$2:$C$1031,MATCH(属性二级汇总[[#This Row],[词条]],词条统合定义列表!$B$2:$B$1031,0))</f>
        <v>#N/A</v>
      </c>
      <c r="F129" t="e">
        <f ca="1">INDEX(词条统合定义列表!$D$2:$D$1031,MATCH(属性二级汇总[[#This Row],[词条]],词条统合定义列表!$B$2:$B$1031,0))</f>
        <v>#N/A</v>
      </c>
      <c r="G129" s="3" t="e">
        <f ca="1">INDEX(词条统合定义列表!$E$2:$E$1031,MATCH(属性二级汇总[[#This Row],[词条]],词条统合定义列表!$B$2:$B$1031,0))</f>
        <v>#N/A</v>
      </c>
      <c r="H129" s="109" t="e">
        <f ca="1">INDEX(词条统合定义列表!$F$2:$F$1031,MATCH(属性二级汇总[[#This Row],[词条]],词条统合定义列表!$B$2:$B$1031,0))</f>
        <v>#N/A</v>
      </c>
      <c r="J1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29" s="25" t="str">
        <f ca="1">IFERROR(IF(属性二级汇总[[#This Row],[计算模式]]&lt;&gt;0,ROW(),""),"")</f>
        <v/>
      </c>
      <c r="M129" s="25" t="str">
        <f ca="1">IF((IFERROR(SEARCH("时，收割",属性二级汇总[[#This Row],[词条]]),-1)&gt;0),ROW(),"")</f>
        <v/>
      </c>
      <c r="V129" s="3"/>
      <c r="X129" s="3"/>
    </row>
    <row r="130" spans="1:24">
      <c r="A130" s="3" t="str">
        <f ca="1">IFERROR(INDEX(CHOOSE(
    MATCH(ROW(A129)-1,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ROW(A129)-INDEX($S$2:$S$18, MATCH(ROW(A129)-1, $S$2:$S$18,1))
),"")</f>
        <v/>
      </c>
      <c r="B130" s="3" t="str">
        <f ca="1">IF(A130&lt;&gt;"",INDEX(CHOOSE(
    MATCH(ROW(A129)-1,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ROW(A129)-INDEX($S$2:$S$18, MATCH(ROW(A129)-1, $S$2:$S$18,1))
),"")</f>
        <v/>
      </c>
      <c r="C130" s="3" t="e">
        <f ca="1">VALUE(IF(A130&lt;&gt;"",INDEX(CHOOSE(
    MATCH(ROW(A129)-1,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ROW(A129)-INDEX($S$2:$S$18, MATCH(ROW(A129)-1, $S$2:$S$18,1))
),""))</f>
        <v>#VALUE!</v>
      </c>
      <c r="D130" s="3" t="str">
        <f t="shared" ca="1" si="2"/>
        <v/>
      </c>
      <c r="E130" s="3" t="e">
        <f ca="1">INDEX(词条统合定义列表!$C$2:$C$1031,MATCH(属性二级汇总[[#This Row],[词条]],词条统合定义列表!$B$2:$B$1031,0))</f>
        <v>#N/A</v>
      </c>
      <c r="F130" t="e">
        <f ca="1">INDEX(词条统合定义列表!$D$2:$D$1031,MATCH(属性二级汇总[[#This Row],[词条]],词条统合定义列表!$B$2:$B$1031,0))</f>
        <v>#N/A</v>
      </c>
      <c r="G130" s="3" t="e">
        <f ca="1">INDEX(词条统合定义列表!$E$2:$E$1031,MATCH(属性二级汇总[[#This Row],[词条]],词条统合定义列表!$B$2:$B$1031,0))</f>
        <v>#N/A</v>
      </c>
      <c r="H130" s="109" t="e">
        <f ca="1">INDEX(词条统合定义列表!$F$2:$F$1031,MATCH(属性二级汇总[[#This Row],[词条]],词条统合定义列表!$B$2:$B$1031,0))</f>
        <v>#N/A</v>
      </c>
      <c r="J1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0" s="25" t="str">
        <f ca="1">IFERROR(IF(属性二级汇总[[#This Row],[计算模式]]&lt;&gt;0,ROW(),""),"")</f>
        <v/>
      </c>
      <c r="M130" s="25" t="str">
        <f ca="1">IF((IFERROR(SEARCH("时，收割",属性二级汇总[[#This Row],[词条]]),-1)&gt;0),ROW(),"")</f>
        <v/>
      </c>
      <c r="V130" s="3"/>
      <c r="X130" s="3"/>
    </row>
    <row r="131" spans="1:24">
      <c r="A131" s="3" t="str">
        <f ca="1">IFERROR(INDEX(CHOOSE(
    MATCH(ROW(A130)-1,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ROW(A130)-INDEX($S$2:$S$18, MATCH(ROW(A130)-1, $S$2:$S$18,1))
),"")</f>
        <v/>
      </c>
      <c r="B131" s="3" t="str">
        <f ca="1">IF(A131&lt;&gt;"",INDEX(CHOOSE(
    MATCH(ROW(A130)-1,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ROW(A130)-INDEX($S$2:$S$18, MATCH(ROW(A130)-1, $S$2:$S$18,1))
),"")</f>
        <v/>
      </c>
      <c r="C131" s="3" t="e">
        <f ca="1">VALUE(IF(A131&lt;&gt;"",INDEX(CHOOSE(
    MATCH(ROW(A130)-1,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ROW(A130)-INDEX($S$2:$S$18, MATCH(ROW(A130)-1, $S$2:$S$18,1))
),""))</f>
        <v>#VALUE!</v>
      </c>
      <c r="D131" s="3" t="str">
        <f t="shared" ref="D131:D194" ca="1" si="3">IF(A131&lt;&gt;"",INDEX($Q$2:$Q$18, MATCH(ROW(A130)-1, $S$2:$S$18, 1)),"")</f>
        <v/>
      </c>
      <c r="E131" s="3" t="e">
        <f ca="1">INDEX(词条统合定义列表!$C$2:$C$1031,MATCH(属性二级汇总[[#This Row],[词条]],词条统合定义列表!$B$2:$B$1031,0))</f>
        <v>#N/A</v>
      </c>
      <c r="F131" t="e">
        <f ca="1">INDEX(词条统合定义列表!$D$2:$D$1031,MATCH(属性二级汇总[[#This Row],[词条]],词条统合定义列表!$B$2:$B$1031,0))</f>
        <v>#N/A</v>
      </c>
      <c r="G131" s="3" t="e">
        <f ca="1">INDEX(词条统合定义列表!$E$2:$E$1031,MATCH(属性二级汇总[[#This Row],[词条]],词条统合定义列表!$B$2:$B$1031,0))</f>
        <v>#N/A</v>
      </c>
      <c r="H131" s="109" t="e">
        <f ca="1">INDEX(词条统合定义列表!$F$2:$F$1031,MATCH(属性二级汇总[[#This Row],[词条]],词条统合定义列表!$B$2:$B$1031,0))</f>
        <v>#N/A</v>
      </c>
      <c r="J1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1" s="25" t="str">
        <f ca="1">IFERROR(IF(属性二级汇总[[#This Row],[计算模式]]&lt;&gt;0,ROW(),""),"")</f>
        <v/>
      </c>
      <c r="M131" s="25" t="str">
        <f ca="1">IF((IFERROR(SEARCH("时，收割",属性二级汇总[[#This Row],[词条]]),-1)&gt;0),ROW(),"")</f>
        <v/>
      </c>
      <c r="V131" s="3"/>
      <c r="X131" s="3"/>
    </row>
    <row r="132" spans="1:24">
      <c r="A132" s="3" t="str">
        <f ca="1">IFERROR(INDEX(CHOOSE(
    MATCH(ROW(A131)-1,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ROW(A131)-INDEX($S$2:$S$18, MATCH(ROW(A131)-1, $S$2:$S$18,1))
),"")</f>
        <v/>
      </c>
      <c r="B132" s="3" t="str">
        <f ca="1">IF(A132&lt;&gt;"",INDEX(CHOOSE(
    MATCH(ROW(A131)-1,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ROW(A131)-INDEX($S$2:$S$18, MATCH(ROW(A131)-1, $S$2:$S$18,1))
),"")</f>
        <v/>
      </c>
      <c r="C132" s="3" t="e">
        <f ca="1">VALUE(IF(A132&lt;&gt;"",INDEX(CHOOSE(
    MATCH(ROW(A131)-1,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ROW(A131)-INDEX($S$2:$S$18, MATCH(ROW(A131)-1, $S$2:$S$18,1))
),""))</f>
        <v>#VALUE!</v>
      </c>
      <c r="D132" s="3" t="str">
        <f t="shared" ca="1" si="3"/>
        <v/>
      </c>
      <c r="E132" s="3" t="e">
        <f ca="1">INDEX(词条统合定义列表!$C$2:$C$1031,MATCH(属性二级汇总[[#This Row],[词条]],词条统合定义列表!$B$2:$B$1031,0))</f>
        <v>#N/A</v>
      </c>
      <c r="F132" t="e">
        <f ca="1">INDEX(词条统合定义列表!$D$2:$D$1031,MATCH(属性二级汇总[[#This Row],[词条]],词条统合定义列表!$B$2:$B$1031,0))</f>
        <v>#N/A</v>
      </c>
      <c r="G132" s="3" t="e">
        <f ca="1">INDEX(词条统合定义列表!$E$2:$E$1031,MATCH(属性二级汇总[[#This Row],[词条]],词条统合定义列表!$B$2:$B$1031,0))</f>
        <v>#N/A</v>
      </c>
      <c r="H132" s="109" t="e">
        <f ca="1">INDEX(词条统合定义列表!$F$2:$F$1031,MATCH(属性二级汇总[[#This Row],[词条]],词条统合定义列表!$B$2:$B$1031,0))</f>
        <v>#N/A</v>
      </c>
      <c r="J1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2" s="25" t="str">
        <f ca="1">IFERROR(IF(属性二级汇总[[#This Row],[计算模式]]&lt;&gt;0,ROW(),""),"")</f>
        <v/>
      </c>
      <c r="M132" s="25" t="str">
        <f ca="1">IF((IFERROR(SEARCH("时，收割",属性二级汇总[[#This Row],[词条]]),-1)&gt;0),ROW(),"")</f>
        <v/>
      </c>
      <c r="V132" s="3"/>
      <c r="X132" s="3"/>
    </row>
    <row r="133" spans="1:24">
      <c r="A133" s="3" t="str">
        <f ca="1">IFERROR(INDEX(CHOOSE(
    MATCH(ROW(A132)-1,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ROW(A132)-INDEX($S$2:$S$18, MATCH(ROW(A132)-1, $S$2:$S$18,1))
),"")</f>
        <v/>
      </c>
      <c r="B133" s="3" t="str">
        <f ca="1">IF(A133&lt;&gt;"",INDEX(CHOOSE(
    MATCH(ROW(A132)-1,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ROW(A132)-INDEX($S$2:$S$18, MATCH(ROW(A132)-1, $S$2:$S$18,1))
),"")</f>
        <v/>
      </c>
      <c r="C133" s="3" t="e">
        <f ca="1">VALUE(IF(A133&lt;&gt;"",INDEX(CHOOSE(
    MATCH(ROW(A132)-1,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ROW(A132)-INDEX($S$2:$S$18, MATCH(ROW(A132)-1, $S$2:$S$18,1))
),""))</f>
        <v>#VALUE!</v>
      </c>
      <c r="D133" s="3" t="str">
        <f t="shared" ca="1" si="3"/>
        <v/>
      </c>
      <c r="E133" s="3" t="e">
        <f ca="1">INDEX(词条统合定义列表!$C$2:$C$1031,MATCH(属性二级汇总[[#This Row],[词条]],词条统合定义列表!$B$2:$B$1031,0))</f>
        <v>#N/A</v>
      </c>
      <c r="F133" t="e">
        <f ca="1">INDEX(词条统合定义列表!$D$2:$D$1031,MATCH(属性二级汇总[[#This Row],[词条]],词条统合定义列表!$B$2:$B$1031,0))</f>
        <v>#N/A</v>
      </c>
      <c r="G133" s="3" t="e">
        <f ca="1">INDEX(词条统合定义列表!$E$2:$E$1031,MATCH(属性二级汇总[[#This Row],[词条]],词条统合定义列表!$B$2:$B$1031,0))</f>
        <v>#N/A</v>
      </c>
      <c r="H133" s="109" t="e">
        <f ca="1">INDEX(词条统合定义列表!$F$2:$F$1031,MATCH(属性二级汇总[[#This Row],[词条]],词条统合定义列表!$B$2:$B$1031,0))</f>
        <v>#N/A</v>
      </c>
      <c r="J1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3" s="25" t="str">
        <f ca="1">IFERROR(IF(属性二级汇总[[#This Row],[计算模式]]&lt;&gt;0,ROW(),""),"")</f>
        <v/>
      </c>
      <c r="M133" s="25" t="str">
        <f ca="1">IF((IFERROR(SEARCH("时，收割",属性二级汇总[[#This Row],[词条]]),-1)&gt;0),ROW(),"")</f>
        <v/>
      </c>
      <c r="V133" s="3"/>
      <c r="X133" s="3"/>
    </row>
    <row r="134" spans="1:24">
      <c r="A134" s="3" t="str">
        <f ca="1">IFERROR(INDEX(CHOOSE(
    MATCH(ROW(A133)-1,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ROW(A133)-INDEX($S$2:$S$18, MATCH(ROW(A133)-1, $S$2:$S$18,1))
),"")</f>
        <v/>
      </c>
      <c r="B134" s="3" t="str">
        <f ca="1">IF(A134&lt;&gt;"",INDEX(CHOOSE(
    MATCH(ROW(A133)-1,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ROW(A133)-INDEX($S$2:$S$18, MATCH(ROW(A133)-1, $S$2:$S$18,1))
),"")</f>
        <v/>
      </c>
      <c r="C134" s="3" t="e">
        <f ca="1">VALUE(IF(A134&lt;&gt;"",INDEX(CHOOSE(
    MATCH(ROW(A133)-1,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ROW(A133)-INDEX($S$2:$S$18, MATCH(ROW(A133)-1, $S$2:$S$18,1))
),""))</f>
        <v>#VALUE!</v>
      </c>
      <c r="D134" s="3" t="str">
        <f t="shared" ca="1" si="3"/>
        <v/>
      </c>
      <c r="E134" s="3" t="e">
        <f ca="1">INDEX(词条统合定义列表!$C$2:$C$1031,MATCH(属性二级汇总[[#This Row],[词条]],词条统合定义列表!$B$2:$B$1031,0))</f>
        <v>#N/A</v>
      </c>
      <c r="F134" t="e">
        <f ca="1">INDEX(词条统合定义列表!$D$2:$D$1031,MATCH(属性二级汇总[[#This Row],[词条]],词条统合定义列表!$B$2:$B$1031,0))</f>
        <v>#N/A</v>
      </c>
      <c r="G134" s="3" t="e">
        <f ca="1">INDEX(词条统合定义列表!$E$2:$E$1031,MATCH(属性二级汇总[[#This Row],[词条]],词条统合定义列表!$B$2:$B$1031,0))</f>
        <v>#N/A</v>
      </c>
      <c r="H134" s="109" t="e">
        <f ca="1">INDEX(词条统合定义列表!$F$2:$F$1031,MATCH(属性二级汇总[[#This Row],[词条]],词条统合定义列表!$B$2:$B$1031,0))</f>
        <v>#N/A</v>
      </c>
      <c r="J1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4" s="25" t="str">
        <f ca="1">IFERROR(IF(属性二级汇总[[#This Row],[计算模式]]&lt;&gt;0,ROW(),""),"")</f>
        <v/>
      </c>
      <c r="M134" s="25" t="str">
        <f ca="1">IF((IFERROR(SEARCH("时，收割",属性二级汇总[[#This Row],[词条]]),-1)&gt;0),ROW(),"")</f>
        <v/>
      </c>
      <c r="V134" s="3"/>
      <c r="X134" s="3"/>
    </row>
    <row r="135" spans="1:24">
      <c r="A135" s="3" t="str">
        <f ca="1">IFERROR(INDEX(CHOOSE(
    MATCH(ROW(A134)-1,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ROW(A134)-INDEX($S$2:$S$18, MATCH(ROW(A134)-1, $S$2:$S$18,1))
),"")</f>
        <v/>
      </c>
      <c r="B135" s="3" t="str">
        <f ca="1">IF(A135&lt;&gt;"",INDEX(CHOOSE(
    MATCH(ROW(A134)-1,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ROW(A134)-INDEX($S$2:$S$18, MATCH(ROW(A134)-1, $S$2:$S$18,1))
),"")</f>
        <v/>
      </c>
      <c r="C135" s="3" t="e">
        <f ca="1">VALUE(IF(A135&lt;&gt;"",INDEX(CHOOSE(
    MATCH(ROW(A134)-1,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ROW(A134)-INDEX($S$2:$S$18, MATCH(ROW(A134)-1, $S$2:$S$18,1))
),""))</f>
        <v>#VALUE!</v>
      </c>
      <c r="D135" s="3" t="str">
        <f t="shared" ca="1" si="3"/>
        <v/>
      </c>
      <c r="E135" s="3" t="e">
        <f ca="1">INDEX(词条统合定义列表!$C$2:$C$1031,MATCH(属性二级汇总[[#This Row],[词条]],词条统合定义列表!$B$2:$B$1031,0))</f>
        <v>#N/A</v>
      </c>
      <c r="F135" t="e">
        <f ca="1">INDEX(词条统合定义列表!$D$2:$D$1031,MATCH(属性二级汇总[[#This Row],[词条]],词条统合定义列表!$B$2:$B$1031,0))</f>
        <v>#N/A</v>
      </c>
      <c r="G135" s="3" t="e">
        <f ca="1">INDEX(词条统合定义列表!$E$2:$E$1031,MATCH(属性二级汇总[[#This Row],[词条]],词条统合定义列表!$B$2:$B$1031,0))</f>
        <v>#N/A</v>
      </c>
      <c r="H135" s="109" t="e">
        <f ca="1">INDEX(词条统合定义列表!$F$2:$F$1031,MATCH(属性二级汇总[[#This Row],[词条]],词条统合定义列表!$B$2:$B$1031,0))</f>
        <v>#N/A</v>
      </c>
      <c r="J1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5" s="25" t="str">
        <f ca="1">IFERROR(IF(属性二级汇总[[#This Row],[计算模式]]&lt;&gt;0,ROW(),""),"")</f>
        <v/>
      </c>
      <c r="M135" s="25" t="str">
        <f ca="1">IF((IFERROR(SEARCH("时，收割",属性二级汇总[[#This Row],[词条]]),-1)&gt;0),ROW(),"")</f>
        <v/>
      </c>
      <c r="V135" s="3"/>
      <c r="X135" s="3"/>
    </row>
    <row r="136" spans="1:24">
      <c r="A136" s="3" t="str">
        <f ca="1">IFERROR(INDEX(CHOOSE(
    MATCH(ROW(A135)-1,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ROW(A135)-INDEX($S$2:$S$18, MATCH(ROW(A135)-1, $S$2:$S$18,1))
),"")</f>
        <v/>
      </c>
      <c r="B136" s="3" t="str">
        <f ca="1">IF(A136&lt;&gt;"",INDEX(CHOOSE(
    MATCH(ROW(A135)-1,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ROW(A135)-INDEX($S$2:$S$18, MATCH(ROW(A135)-1, $S$2:$S$18,1))
),"")</f>
        <v/>
      </c>
      <c r="C136" s="3" t="e">
        <f ca="1">VALUE(IF(A136&lt;&gt;"",INDEX(CHOOSE(
    MATCH(ROW(A135)-1,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ROW(A135)-INDEX($S$2:$S$18, MATCH(ROW(A135)-1, $S$2:$S$18,1))
),""))</f>
        <v>#VALUE!</v>
      </c>
      <c r="D136" s="3" t="str">
        <f t="shared" ca="1" si="3"/>
        <v/>
      </c>
      <c r="E136" s="3" t="e">
        <f ca="1">INDEX(词条统合定义列表!$C$2:$C$1031,MATCH(属性二级汇总[[#This Row],[词条]],词条统合定义列表!$B$2:$B$1031,0))</f>
        <v>#N/A</v>
      </c>
      <c r="F136" t="e">
        <f ca="1">INDEX(词条统合定义列表!$D$2:$D$1031,MATCH(属性二级汇总[[#This Row],[词条]],词条统合定义列表!$B$2:$B$1031,0))</f>
        <v>#N/A</v>
      </c>
      <c r="G136" s="3" t="e">
        <f ca="1">INDEX(词条统合定义列表!$E$2:$E$1031,MATCH(属性二级汇总[[#This Row],[词条]],词条统合定义列表!$B$2:$B$1031,0))</f>
        <v>#N/A</v>
      </c>
      <c r="H136" s="109" t="e">
        <f ca="1">INDEX(词条统合定义列表!$F$2:$F$1031,MATCH(属性二级汇总[[#This Row],[词条]],词条统合定义列表!$B$2:$B$1031,0))</f>
        <v>#N/A</v>
      </c>
      <c r="J1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6" s="25" t="str">
        <f ca="1">IFERROR(IF(属性二级汇总[[#This Row],[计算模式]]&lt;&gt;0,ROW(),""),"")</f>
        <v/>
      </c>
      <c r="M136" s="25" t="str">
        <f ca="1">IF((IFERROR(SEARCH("时，收割",属性二级汇总[[#This Row],[词条]]),-1)&gt;0),ROW(),"")</f>
        <v/>
      </c>
      <c r="V136" s="3"/>
      <c r="X136" s="3"/>
    </row>
    <row r="137" spans="1:24">
      <c r="A137" s="3" t="str">
        <f ca="1">IFERROR(INDEX(CHOOSE(
    MATCH(ROW(A136)-1,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ROW(A136)-INDEX($S$2:$S$18, MATCH(ROW(A136)-1, $S$2:$S$18,1))
),"")</f>
        <v/>
      </c>
      <c r="B137" s="3" t="str">
        <f ca="1">IF(A137&lt;&gt;"",INDEX(CHOOSE(
    MATCH(ROW(A136)-1,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ROW(A136)-INDEX($S$2:$S$18, MATCH(ROW(A136)-1, $S$2:$S$18,1))
),"")</f>
        <v/>
      </c>
      <c r="C137" s="3" t="e">
        <f ca="1">VALUE(IF(A137&lt;&gt;"",INDEX(CHOOSE(
    MATCH(ROW(A136)-1,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ROW(A136)-INDEX($S$2:$S$18, MATCH(ROW(A136)-1, $S$2:$S$18,1))
),""))</f>
        <v>#VALUE!</v>
      </c>
      <c r="D137" s="3" t="str">
        <f t="shared" ca="1" si="3"/>
        <v/>
      </c>
      <c r="E137" s="3" t="e">
        <f ca="1">INDEX(词条统合定义列表!$C$2:$C$1031,MATCH(属性二级汇总[[#This Row],[词条]],词条统合定义列表!$B$2:$B$1031,0))</f>
        <v>#N/A</v>
      </c>
      <c r="F137" t="e">
        <f ca="1">INDEX(词条统合定义列表!$D$2:$D$1031,MATCH(属性二级汇总[[#This Row],[词条]],词条统合定义列表!$B$2:$B$1031,0))</f>
        <v>#N/A</v>
      </c>
      <c r="G137" s="3" t="e">
        <f ca="1">INDEX(词条统合定义列表!$E$2:$E$1031,MATCH(属性二级汇总[[#This Row],[词条]],词条统合定义列表!$B$2:$B$1031,0))</f>
        <v>#N/A</v>
      </c>
      <c r="H137" s="109" t="e">
        <f ca="1">INDEX(词条统合定义列表!$F$2:$F$1031,MATCH(属性二级汇总[[#This Row],[词条]],词条统合定义列表!$B$2:$B$1031,0))</f>
        <v>#N/A</v>
      </c>
      <c r="J1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7" s="25" t="str">
        <f ca="1">IFERROR(IF(属性二级汇总[[#This Row],[计算模式]]&lt;&gt;0,ROW(),""),"")</f>
        <v/>
      </c>
      <c r="M137" s="25" t="str">
        <f ca="1">IF((IFERROR(SEARCH("时，收割",属性二级汇总[[#This Row],[词条]]),-1)&gt;0),ROW(),"")</f>
        <v/>
      </c>
      <c r="V137" s="3"/>
      <c r="X137" s="3"/>
    </row>
    <row r="138" spans="1:24">
      <c r="A138" s="3" t="str">
        <f ca="1">IFERROR(INDEX(CHOOSE(
    MATCH(ROW(A137)-1,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ROW(A137)-INDEX($S$2:$S$18, MATCH(ROW(A137)-1, $S$2:$S$18,1))
),"")</f>
        <v/>
      </c>
      <c r="B138" s="3" t="str">
        <f ca="1">IF(A138&lt;&gt;"",INDEX(CHOOSE(
    MATCH(ROW(A137)-1,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ROW(A137)-INDEX($S$2:$S$18, MATCH(ROW(A137)-1, $S$2:$S$18,1))
),"")</f>
        <v/>
      </c>
      <c r="C138" s="3" t="e">
        <f ca="1">VALUE(IF(A138&lt;&gt;"",INDEX(CHOOSE(
    MATCH(ROW(A137)-1,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ROW(A137)-INDEX($S$2:$S$18, MATCH(ROW(A137)-1, $S$2:$S$18,1))
),""))</f>
        <v>#VALUE!</v>
      </c>
      <c r="D138" s="3" t="str">
        <f t="shared" ca="1" si="3"/>
        <v/>
      </c>
      <c r="E138" s="3" t="e">
        <f ca="1">INDEX(词条统合定义列表!$C$2:$C$1031,MATCH(属性二级汇总[[#This Row],[词条]],词条统合定义列表!$B$2:$B$1031,0))</f>
        <v>#N/A</v>
      </c>
      <c r="F138" t="e">
        <f ca="1">INDEX(词条统合定义列表!$D$2:$D$1031,MATCH(属性二级汇总[[#This Row],[词条]],词条统合定义列表!$B$2:$B$1031,0))</f>
        <v>#N/A</v>
      </c>
      <c r="G138" s="3" t="e">
        <f ca="1">INDEX(词条统合定义列表!$E$2:$E$1031,MATCH(属性二级汇总[[#This Row],[词条]],词条统合定义列表!$B$2:$B$1031,0))</f>
        <v>#N/A</v>
      </c>
      <c r="H138" s="109" t="e">
        <f ca="1">INDEX(词条统合定义列表!$F$2:$F$1031,MATCH(属性二级汇总[[#This Row],[词条]],词条统合定义列表!$B$2:$B$1031,0))</f>
        <v>#N/A</v>
      </c>
      <c r="J1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8" s="25" t="str">
        <f ca="1">IFERROR(IF(属性二级汇总[[#This Row],[计算模式]]&lt;&gt;0,ROW(),""),"")</f>
        <v/>
      </c>
      <c r="M138" s="25" t="str">
        <f ca="1">IF((IFERROR(SEARCH("时，收割",属性二级汇总[[#This Row],[词条]]),-1)&gt;0),ROW(),"")</f>
        <v/>
      </c>
      <c r="V138" s="3"/>
      <c r="X138" s="3"/>
    </row>
    <row r="139" spans="1:24">
      <c r="A139" s="3" t="str">
        <f ca="1">IFERROR(INDEX(CHOOSE(
    MATCH(ROW(A138)-1,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ROW(A138)-INDEX($S$2:$S$18, MATCH(ROW(A138)-1, $S$2:$S$18,1))
),"")</f>
        <v/>
      </c>
      <c r="B139" s="3" t="str">
        <f ca="1">IF(A139&lt;&gt;"",INDEX(CHOOSE(
    MATCH(ROW(A138)-1,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ROW(A138)-INDEX($S$2:$S$18, MATCH(ROW(A138)-1, $S$2:$S$18,1))
),"")</f>
        <v/>
      </c>
      <c r="C139" s="3" t="e">
        <f ca="1">VALUE(IF(A139&lt;&gt;"",INDEX(CHOOSE(
    MATCH(ROW(A138)-1,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ROW(A138)-INDEX($S$2:$S$18, MATCH(ROW(A138)-1, $S$2:$S$18,1))
),""))</f>
        <v>#VALUE!</v>
      </c>
      <c r="D139" s="3" t="str">
        <f t="shared" ca="1" si="3"/>
        <v/>
      </c>
      <c r="E139" s="3" t="e">
        <f ca="1">INDEX(词条统合定义列表!$C$2:$C$1031,MATCH(属性二级汇总[[#This Row],[词条]],词条统合定义列表!$B$2:$B$1031,0))</f>
        <v>#N/A</v>
      </c>
      <c r="F139" t="e">
        <f ca="1">INDEX(词条统合定义列表!$D$2:$D$1031,MATCH(属性二级汇总[[#This Row],[词条]],词条统合定义列表!$B$2:$B$1031,0))</f>
        <v>#N/A</v>
      </c>
      <c r="G139" s="3" t="e">
        <f ca="1">INDEX(词条统合定义列表!$E$2:$E$1031,MATCH(属性二级汇总[[#This Row],[词条]],词条统合定义列表!$B$2:$B$1031,0))</f>
        <v>#N/A</v>
      </c>
      <c r="H139" s="109" t="e">
        <f ca="1">INDEX(词条统合定义列表!$F$2:$F$1031,MATCH(属性二级汇总[[#This Row],[词条]],词条统合定义列表!$B$2:$B$1031,0))</f>
        <v>#N/A</v>
      </c>
      <c r="J1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39" s="25" t="str">
        <f ca="1">IFERROR(IF(属性二级汇总[[#This Row],[计算模式]]&lt;&gt;0,ROW(),""),"")</f>
        <v/>
      </c>
      <c r="M139" s="25" t="str">
        <f ca="1">IF((IFERROR(SEARCH("时，收割",属性二级汇总[[#This Row],[词条]]),-1)&gt;0),ROW(),"")</f>
        <v/>
      </c>
      <c r="V139" s="3"/>
      <c r="X139" s="3"/>
    </row>
    <row r="140" spans="1:24">
      <c r="A140" s="3" t="str">
        <f ca="1">IFERROR(INDEX(CHOOSE(
    MATCH(ROW(A139)-1,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ROW(A139)-INDEX($S$2:$S$18, MATCH(ROW(A139)-1, $S$2:$S$18,1))
),"")</f>
        <v/>
      </c>
      <c r="B140" s="3" t="str">
        <f ca="1">IF(A140&lt;&gt;"",INDEX(CHOOSE(
    MATCH(ROW(A139)-1,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ROW(A139)-INDEX($S$2:$S$18, MATCH(ROW(A139)-1, $S$2:$S$18,1))
),"")</f>
        <v/>
      </c>
      <c r="C140" s="3" t="e">
        <f ca="1">VALUE(IF(A140&lt;&gt;"",INDEX(CHOOSE(
    MATCH(ROW(A139)-1,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ROW(A139)-INDEX($S$2:$S$18, MATCH(ROW(A139)-1, $S$2:$S$18,1))
),""))</f>
        <v>#VALUE!</v>
      </c>
      <c r="D140" s="3" t="str">
        <f t="shared" ca="1" si="3"/>
        <v/>
      </c>
      <c r="E140" s="3" t="e">
        <f ca="1">INDEX(词条统合定义列表!$C$2:$C$1031,MATCH(属性二级汇总[[#This Row],[词条]],词条统合定义列表!$B$2:$B$1031,0))</f>
        <v>#N/A</v>
      </c>
      <c r="F140" t="e">
        <f ca="1">INDEX(词条统合定义列表!$D$2:$D$1031,MATCH(属性二级汇总[[#This Row],[词条]],词条统合定义列表!$B$2:$B$1031,0))</f>
        <v>#N/A</v>
      </c>
      <c r="G140" s="3" t="e">
        <f ca="1">INDEX(词条统合定义列表!$E$2:$E$1031,MATCH(属性二级汇总[[#This Row],[词条]],词条统合定义列表!$B$2:$B$1031,0))</f>
        <v>#N/A</v>
      </c>
      <c r="H140" s="109" t="e">
        <f ca="1">INDEX(词条统合定义列表!$F$2:$F$1031,MATCH(属性二级汇总[[#This Row],[词条]],词条统合定义列表!$B$2:$B$1031,0))</f>
        <v>#N/A</v>
      </c>
      <c r="J1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0" s="25" t="str">
        <f ca="1">IFERROR(IF(属性二级汇总[[#This Row],[计算模式]]&lt;&gt;0,ROW(),""),"")</f>
        <v/>
      </c>
      <c r="M140" s="25" t="str">
        <f ca="1">IF((IFERROR(SEARCH("时，收割",属性二级汇总[[#This Row],[词条]]),-1)&gt;0),ROW(),"")</f>
        <v/>
      </c>
      <c r="V140" s="3"/>
      <c r="X140" s="3"/>
    </row>
    <row r="141" spans="1:24">
      <c r="A141" s="3" t="str">
        <f ca="1">IFERROR(INDEX(CHOOSE(
    MATCH(ROW(A140)-1,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ROW(A140)-INDEX($S$2:$S$18, MATCH(ROW(A140)-1, $S$2:$S$18,1))
),"")</f>
        <v/>
      </c>
      <c r="B141" s="3" t="str">
        <f ca="1">IF(A141&lt;&gt;"",INDEX(CHOOSE(
    MATCH(ROW(A140)-1,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ROW(A140)-INDEX($S$2:$S$18, MATCH(ROW(A140)-1, $S$2:$S$18,1))
),"")</f>
        <v/>
      </c>
      <c r="C141" s="3" t="e">
        <f ca="1">VALUE(IF(A141&lt;&gt;"",INDEX(CHOOSE(
    MATCH(ROW(A140)-1,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ROW(A140)-INDEX($S$2:$S$18, MATCH(ROW(A140)-1, $S$2:$S$18,1))
),""))</f>
        <v>#VALUE!</v>
      </c>
      <c r="D141" s="3" t="str">
        <f t="shared" ca="1" si="3"/>
        <v/>
      </c>
      <c r="E141" s="3" t="e">
        <f ca="1">INDEX(词条统合定义列表!$C$2:$C$1031,MATCH(属性二级汇总[[#This Row],[词条]],词条统合定义列表!$B$2:$B$1031,0))</f>
        <v>#N/A</v>
      </c>
      <c r="F141" t="e">
        <f ca="1">INDEX(词条统合定义列表!$D$2:$D$1031,MATCH(属性二级汇总[[#This Row],[词条]],词条统合定义列表!$B$2:$B$1031,0))</f>
        <v>#N/A</v>
      </c>
      <c r="G141" s="3" t="e">
        <f ca="1">INDEX(词条统合定义列表!$E$2:$E$1031,MATCH(属性二级汇总[[#This Row],[词条]],词条统合定义列表!$B$2:$B$1031,0))</f>
        <v>#N/A</v>
      </c>
      <c r="H141" s="109" t="e">
        <f ca="1">INDEX(词条统合定义列表!$F$2:$F$1031,MATCH(属性二级汇总[[#This Row],[词条]],词条统合定义列表!$B$2:$B$1031,0))</f>
        <v>#N/A</v>
      </c>
      <c r="J1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1" s="25" t="str">
        <f ca="1">IFERROR(IF(属性二级汇总[[#This Row],[计算模式]]&lt;&gt;0,ROW(),""),"")</f>
        <v/>
      </c>
      <c r="M141" s="25" t="str">
        <f ca="1">IF((IFERROR(SEARCH("时，收割",属性二级汇总[[#This Row],[词条]]),-1)&gt;0),ROW(),"")</f>
        <v/>
      </c>
      <c r="V141" s="3"/>
      <c r="X141" s="3"/>
    </row>
    <row r="142" spans="1:24">
      <c r="A142" s="3" t="str">
        <f ca="1">IFERROR(INDEX(CHOOSE(
    MATCH(ROW(A141)-1,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ROW(A141)-INDEX($S$2:$S$18, MATCH(ROW(A141)-1, $S$2:$S$18,1))
),"")</f>
        <v/>
      </c>
      <c r="B142" s="3" t="str">
        <f ca="1">IF(A142&lt;&gt;"",INDEX(CHOOSE(
    MATCH(ROW(A141)-1,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ROW(A141)-INDEX($S$2:$S$18, MATCH(ROW(A141)-1, $S$2:$S$18,1))
),"")</f>
        <v/>
      </c>
      <c r="C142" s="3" t="e">
        <f ca="1">VALUE(IF(A142&lt;&gt;"",INDEX(CHOOSE(
    MATCH(ROW(A141)-1,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ROW(A141)-INDEX($S$2:$S$18, MATCH(ROW(A141)-1, $S$2:$S$18,1))
),""))</f>
        <v>#VALUE!</v>
      </c>
      <c r="D142" s="3" t="str">
        <f t="shared" ca="1" si="3"/>
        <v/>
      </c>
      <c r="E142" s="3" t="e">
        <f ca="1">INDEX(词条统合定义列表!$C$2:$C$1031,MATCH(属性二级汇总[[#This Row],[词条]],词条统合定义列表!$B$2:$B$1031,0))</f>
        <v>#N/A</v>
      </c>
      <c r="F142" t="e">
        <f ca="1">INDEX(词条统合定义列表!$D$2:$D$1031,MATCH(属性二级汇总[[#This Row],[词条]],词条统合定义列表!$B$2:$B$1031,0))</f>
        <v>#N/A</v>
      </c>
      <c r="G142" s="3" t="e">
        <f ca="1">INDEX(词条统合定义列表!$E$2:$E$1031,MATCH(属性二级汇总[[#This Row],[词条]],词条统合定义列表!$B$2:$B$1031,0))</f>
        <v>#N/A</v>
      </c>
      <c r="H142" s="109" t="e">
        <f ca="1">INDEX(词条统合定义列表!$F$2:$F$1031,MATCH(属性二级汇总[[#This Row],[词条]],词条统合定义列表!$B$2:$B$1031,0))</f>
        <v>#N/A</v>
      </c>
      <c r="J1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2" s="25" t="str">
        <f ca="1">IFERROR(IF(属性二级汇总[[#This Row],[计算模式]]&lt;&gt;0,ROW(),""),"")</f>
        <v/>
      </c>
      <c r="M142" s="25" t="str">
        <f ca="1">IF((IFERROR(SEARCH("时，收割",属性二级汇总[[#This Row],[词条]]),-1)&gt;0),ROW(),"")</f>
        <v/>
      </c>
      <c r="V142" s="3"/>
      <c r="X142" s="3"/>
    </row>
    <row r="143" spans="1:24">
      <c r="A143" s="3" t="str">
        <f ca="1">IFERROR(INDEX(CHOOSE(
    MATCH(ROW(A142)-1,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ROW(A142)-INDEX($S$2:$S$18, MATCH(ROW(A142)-1, $S$2:$S$18,1))
),"")</f>
        <v/>
      </c>
      <c r="B143" s="3" t="str">
        <f ca="1">IF(A143&lt;&gt;"",INDEX(CHOOSE(
    MATCH(ROW(A142)-1,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ROW(A142)-INDEX($S$2:$S$18, MATCH(ROW(A142)-1, $S$2:$S$18,1))
),"")</f>
        <v/>
      </c>
      <c r="C143" s="3" t="e">
        <f ca="1">VALUE(IF(A143&lt;&gt;"",INDEX(CHOOSE(
    MATCH(ROW(A142)-1,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ROW(A142)-INDEX($S$2:$S$18, MATCH(ROW(A142)-1, $S$2:$S$18,1))
),""))</f>
        <v>#VALUE!</v>
      </c>
      <c r="D143" s="3" t="str">
        <f t="shared" ca="1" si="3"/>
        <v/>
      </c>
      <c r="E143" s="3" t="e">
        <f ca="1">INDEX(词条统合定义列表!$C$2:$C$1031,MATCH(属性二级汇总[[#This Row],[词条]],词条统合定义列表!$B$2:$B$1031,0))</f>
        <v>#N/A</v>
      </c>
      <c r="F143" t="e">
        <f ca="1">INDEX(词条统合定义列表!$D$2:$D$1031,MATCH(属性二级汇总[[#This Row],[词条]],词条统合定义列表!$B$2:$B$1031,0))</f>
        <v>#N/A</v>
      </c>
      <c r="G143" s="3" t="e">
        <f ca="1">INDEX(词条统合定义列表!$E$2:$E$1031,MATCH(属性二级汇总[[#This Row],[词条]],词条统合定义列表!$B$2:$B$1031,0))</f>
        <v>#N/A</v>
      </c>
      <c r="H143" s="109" t="e">
        <f ca="1">INDEX(词条统合定义列表!$F$2:$F$1031,MATCH(属性二级汇总[[#This Row],[词条]],词条统合定义列表!$B$2:$B$1031,0))</f>
        <v>#N/A</v>
      </c>
      <c r="J1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3" s="25" t="str">
        <f ca="1">IFERROR(IF(属性二级汇总[[#This Row],[计算模式]]&lt;&gt;0,ROW(),""),"")</f>
        <v/>
      </c>
      <c r="M143" s="25" t="str">
        <f ca="1">IF((IFERROR(SEARCH("时，收割",属性二级汇总[[#This Row],[词条]]),-1)&gt;0),ROW(),"")</f>
        <v/>
      </c>
      <c r="V143" s="3"/>
      <c r="X143" s="3"/>
    </row>
    <row r="144" spans="1:24">
      <c r="A144" s="3" t="str">
        <f ca="1">IFERROR(INDEX(CHOOSE(
    MATCH(ROW(A143)-1,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ROW(A143)-INDEX($S$2:$S$18, MATCH(ROW(A143)-1, $S$2:$S$18,1))
),"")</f>
        <v/>
      </c>
      <c r="B144" s="3" t="str">
        <f ca="1">IF(A144&lt;&gt;"",INDEX(CHOOSE(
    MATCH(ROW(A143)-1,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ROW(A143)-INDEX($S$2:$S$18, MATCH(ROW(A143)-1, $S$2:$S$18,1))
),"")</f>
        <v/>
      </c>
      <c r="C144" s="3" t="e">
        <f ca="1">VALUE(IF(A144&lt;&gt;"",INDEX(CHOOSE(
    MATCH(ROW(A143)-1,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ROW(A143)-INDEX($S$2:$S$18, MATCH(ROW(A143)-1, $S$2:$S$18,1))
),""))</f>
        <v>#VALUE!</v>
      </c>
      <c r="D144" s="3" t="str">
        <f t="shared" ca="1" si="3"/>
        <v/>
      </c>
      <c r="E144" s="3" t="e">
        <f ca="1">INDEX(词条统合定义列表!$C$2:$C$1031,MATCH(属性二级汇总[[#This Row],[词条]],词条统合定义列表!$B$2:$B$1031,0))</f>
        <v>#N/A</v>
      </c>
      <c r="F144" t="e">
        <f ca="1">INDEX(词条统合定义列表!$D$2:$D$1031,MATCH(属性二级汇总[[#This Row],[词条]],词条统合定义列表!$B$2:$B$1031,0))</f>
        <v>#N/A</v>
      </c>
      <c r="G144" s="3" t="e">
        <f ca="1">INDEX(词条统合定义列表!$E$2:$E$1031,MATCH(属性二级汇总[[#This Row],[词条]],词条统合定义列表!$B$2:$B$1031,0))</f>
        <v>#N/A</v>
      </c>
      <c r="H144" s="109" t="e">
        <f ca="1">INDEX(词条统合定义列表!$F$2:$F$1031,MATCH(属性二级汇总[[#This Row],[词条]],词条统合定义列表!$B$2:$B$1031,0))</f>
        <v>#N/A</v>
      </c>
      <c r="J1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4" s="25" t="str">
        <f ca="1">IFERROR(IF(属性二级汇总[[#This Row],[计算模式]]&lt;&gt;0,ROW(),""),"")</f>
        <v/>
      </c>
      <c r="M144" s="25" t="str">
        <f ca="1">IF((IFERROR(SEARCH("时，收割",属性二级汇总[[#This Row],[词条]]),-1)&gt;0),ROW(),"")</f>
        <v/>
      </c>
      <c r="V144" s="3"/>
      <c r="X144" s="3"/>
    </row>
    <row r="145" spans="1:13">
      <c r="A145" s="3" t="str">
        <f ca="1">IFERROR(INDEX(CHOOSE(
    MATCH(ROW(A144)-1,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ROW(A144)-INDEX($S$2:$S$18, MATCH(ROW(A144)-1, $S$2:$S$18,1))
),"")</f>
        <v/>
      </c>
      <c r="B145" s="3" t="str">
        <f ca="1">IF(A145&lt;&gt;"",INDEX(CHOOSE(
    MATCH(ROW(A144)-1,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ROW(A144)-INDEX($S$2:$S$18, MATCH(ROW(A144)-1, $S$2:$S$18,1))
),"")</f>
        <v/>
      </c>
      <c r="C145" s="3" t="e">
        <f ca="1">VALUE(IF(A145&lt;&gt;"",INDEX(CHOOSE(
    MATCH(ROW(A144)-1,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ROW(A144)-INDEX($S$2:$S$18, MATCH(ROW(A144)-1, $S$2:$S$18,1))
),""))</f>
        <v>#VALUE!</v>
      </c>
      <c r="D145" s="3" t="str">
        <f t="shared" ca="1" si="3"/>
        <v/>
      </c>
      <c r="E145" s="3" t="e">
        <f ca="1">INDEX(词条统合定义列表!$C$2:$C$1031,MATCH(属性二级汇总[[#This Row],[词条]],词条统合定义列表!$B$2:$B$1031,0))</f>
        <v>#N/A</v>
      </c>
      <c r="F145" t="e">
        <f ca="1">INDEX(词条统合定义列表!$D$2:$D$1031,MATCH(属性二级汇总[[#This Row],[词条]],词条统合定义列表!$B$2:$B$1031,0))</f>
        <v>#N/A</v>
      </c>
      <c r="G145" s="3" t="e">
        <f ca="1">INDEX(词条统合定义列表!$E$2:$E$1031,MATCH(属性二级汇总[[#This Row],[词条]],词条统合定义列表!$B$2:$B$1031,0))</f>
        <v>#N/A</v>
      </c>
      <c r="H145" s="109" t="e">
        <f ca="1">INDEX(词条统合定义列表!$F$2:$F$1031,MATCH(属性二级汇总[[#This Row],[词条]],词条统合定义列表!$B$2:$B$1031,0))</f>
        <v>#N/A</v>
      </c>
      <c r="J1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5" s="25" t="str">
        <f ca="1">IFERROR(IF(属性二级汇总[[#This Row],[计算模式]]&lt;&gt;0,ROW(),""),"")</f>
        <v/>
      </c>
      <c r="M145" s="25" t="str">
        <f ca="1">IF((IFERROR(SEARCH("时，收割",属性二级汇总[[#This Row],[词条]]),-1)&gt;0),ROW(),"")</f>
        <v/>
      </c>
    </row>
    <row r="146" spans="1:13">
      <c r="A146" s="3" t="str">
        <f ca="1">IFERROR(INDEX(CHOOSE(
    MATCH(ROW(A145)-1,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ROW(A145)-INDEX($S$2:$S$18, MATCH(ROW(A145)-1, $S$2:$S$18,1))
),"")</f>
        <v/>
      </c>
      <c r="B146" s="3" t="str">
        <f ca="1">IF(A146&lt;&gt;"",INDEX(CHOOSE(
    MATCH(ROW(A145)-1,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ROW(A145)-INDEX($S$2:$S$18, MATCH(ROW(A145)-1, $S$2:$S$18,1))
),"")</f>
        <v/>
      </c>
      <c r="C146" s="3" t="e">
        <f ca="1">VALUE(IF(A146&lt;&gt;"",INDEX(CHOOSE(
    MATCH(ROW(A145)-1,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ROW(A145)-INDEX($S$2:$S$18, MATCH(ROW(A145)-1, $S$2:$S$18,1))
),""))</f>
        <v>#VALUE!</v>
      </c>
      <c r="D146" s="3" t="str">
        <f t="shared" ca="1" si="3"/>
        <v/>
      </c>
      <c r="E146" s="3" t="e">
        <f ca="1">INDEX(词条统合定义列表!$C$2:$C$1031,MATCH(属性二级汇总[[#This Row],[词条]],词条统合定义列表!$B$2:$B$1031,0))</f>
        <v>#N/A</v>
      </c>
      <c r="F146" t="e">
        <f ca="1">INDEX(词条统合定义列表!$D$2:$D$1031,MATCH(属性二级汇总[[#This Row],[词条]],词条统合定义列表!$B$2:$B$1031,0))</f>
        <v>#N/A</v>
      </c>
      <c r="G146" s="3" t="e">
        <f ca="1">INDEX(词条统合定义列表!$E$2:$E$1031,MATCH(属性二级汇总[[#This Row],[词条]],词条统合定义列表!$B$2:$B$1031,0))</f>
        <v>#N/A</v>
      </c>
      <c r="H146" s="109" t="e">
        <f ca="1">INDEX(词条统合定义列表!$F$2:$F$1031,MATCH(属性二级汇总[[#This Row],[词条]],词条统合定义列表!$B$2:$B$1031,0))</f>
        <v>#N/A</v>
      </c>
      <c r="J1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6" s="25" t="str">
        <f ca="1">IFERROR(IF(属性二级汇总[[#This Row],[计算模式]]&lt;&gt;0,ROW(),""),"")</f>
        <v/>
      </c>
      <c r="M146" s="25" t="str">
        <f ca="1">IF((IFERROR(SEARCH("时，收割",属性二级汇总[[#This Row],[词条]]),-1)&gt;0),ROW(),"")</f>
        <v/>
      </c>
    </row>
    <row r="147" spans="1:13">
      <c r="A147" s="3" t="str">
        <f ca="1">IFERROR(INDEX(CHOOSE(
    MATCH(ROW(A146)-1,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ROW(A146)-INDEX($S$2:$S$18, MATCH(ROW(A146)-1, $S$2:$S$18,1))
),"")</f>
        <v/>
      </c>
      <c r="B147" s="3" t="str">
        <f ca="1">IF(A147&lt;&gt;"",INDEX(CHOOSE(
    MATCH(ROW(A146)-1,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ROW(A146)-INDEX($S$2:$S$18, MATCH(ROW(A146)-1, $S$2:$S$18,1))
),"")</f>
        <v/>
      </c>
      <c r="C147" s="3" t="e">
        <f ca="1">VALUE(IF(A147&lt;&gt;"",INDEX(CHOOSE(
    MATCH(ROW(A146)-1,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ROW(A146)-INDEX($S$2:$S$18, MATCH(ROW(A146)-1, $S$2:$S$18,1))
),""))</f>
        <v>#VALUE!</v>
      </c>
      <c r="D147" s="3" t="str">
        <f t="shared" ca="1" si="3"/>
        <v/>
      </c>
      <c r="E147" s="3" t="e">
        <f ca="1">INDEX(词条统合定义列表!$C$2:$C$1031,MATCH(属性二级汇总[[#This Row],[词条]],词条统合定义列表!$B$2:$B$1031,0))</f>
        <v>#N/A</v>
      </c>
      <c r="F147" t="e">
        <f ca="1">INDEX(词条统合定义列表!$D$2:$D$1031,MATCH(属性二级汇总[[#This Row],[词条]],词条统合定义列表!$B$2:$B$1031,0))</f>
        <v>#N/A</v>
      </c>
      <c r="G147" s="3" t="e">
        <f ca="1">INDEX(词条统合定义列表!$E$2:$E$1031,MATCH(属性二级汇总[[#This Row],[词条]],词条统合定义列表!$B$2:$B$1031,0))</f>
        <v>#N/A</v>
      </c>
      <c r="H147" s="109" t="e">
        <f ca="1">INDEX(词条统合定义列表!$F$2:$F$1031,MATCH(属性二级汇总[[#This Row],[词条]],词条统合定义列表!$B$2:$B$1031,0))</f>
        <v>#N/A</v>
      </c>
      <c r="J1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7" s="25" t="str">
        <f ca="1">IFERROR(IF(属性二级汇总[[#This Row],[计算模式]]&lt;&gt;0,ROW(),""),"")</f>
        <v/>
      </c>
      <c r="M147" s="25" t="str">
        <f ca="1">IF((IFERROR(SEARCH("时，收割",属性二级汇总[[#This Row],[词条]]),-1)&gt;0),ROW(),"")</f>
        <v/>
      </c>
    </row>
    <row r="148" spans="1:13">
      <c r="A148" s="3" t="str">
        <f ca="1">IFERROR(INDEX(CHOOSE(
    MATCH(ROW(A147)-1,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ROW(A147)-INDEX($S$2:$S$18, MATCH(ROW(A147)-1, $S$2:$S$18,1))
),"")</f>
        <v/>
      </c>
      <c r="B148" s="3" t="str">
        <f ca="1">IF(A148&lt;&gt;"",INDEX(CHOOSE(
    MATCH(ROW(A147)-1,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ROW(A147)-INDEX($S$2:$S$18, MATCH(ROW(A147)-1, $S$2:$S$18,1))
),"")</f>
        <v/>
      </c>
      <c r="C148" s="3" t="e">
        <f ca="1">VALUE(IF(A148&lt;&gt;"",INDEX(CHOOSE(
    MATCH(ROW(A147)-1,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ROW(A147)-INDEX($S$2:$S$18, MATCH(ROW(A147)-1, $S$2:$S$18,1))
),""))</f>
        <v>#VALUE!</v>
      </c>
      <c r="D148" s="3" t="str">
        <f t="shared" ca="1" si="3"/>
        <v/>
      </c>
      <c r="E148" s="3" t="e">
        <f ca="1">INDEX(词条统合定义列表!$C$2:$C$1031,MATCH(属性二级汇总[[#This Row],[词条]],词条统合定义列表!$B$2:$B$1031,0))</f>
        <v>#N/A</v>
      </c>
      <c r="F148" t="e">
        <f ca="1">INDEX(词条统合定义列表!$D$2:$D$1031,MATCH(属性二级汇总[[#This Row],[词条]],词条统合定义列表!$B$2:$B$1031,0))</f>
        <v>#N/A</v>
      </c>
      <c r="G148" s="3" t="e">
        <f ca="1">INDEX(词条统合定义列表!$E$2:$E$1031,MATCH(属性二级汇总[[#This Row],[词条]],词条统合定义列表!$B$2:$B$1031,0))</f>
        <v>#N/A</v>
      </c>
      <c r="H148" s="109" t="e">
        <f ca="1">INDEX(词条统合定义列表!$F$2:$F$1031,MATCH(属性二级汇总[[#This Row],[词条]],词条统合定义列表!$B$2:$B$1031,0))</f>
        <v>#N/A</v>
      </c>
      <c r="J1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8" s="25" t="str">
        <f ca="1">IFERROR(IF(属性二级汇总[[#This Row],[计算模式]]&lt;&gt;0,ROW(),""),"")</f>
        <v/>
      </c>
      <c r="M148" s="25" t="str">
        <f ca="1">IF((IFERROR(SEARCH("时，收割",属性二级汇总[[#This Row],[词条]]),-1)&gt;0),ROW(),"")</f>
        <v/>
      </c>
    </row>
    <row r="149" spans="1:13">
      <c r="A149" s="3" t="str">
        <f ca="1">IFERROR(INDEX(CHOOSE(
    MATCH(ROW(A148)-1,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ROW(A148)-INDEX($S$2:$S$18, MATCH(ROW(A148)-1, $S$2:$S$18,1))
),"")</f>
        <v/>
      </c>
      <c r="B149" s="3" t="str">
        <f ca="1">IF(A149&lt;&gt;"",INDEX(CHOOSE(
    MATCH(ROW(A148)-1,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ROW(A148)-INDEX($S$2:$S$18, MATCH(ROW(A148)-1, $S$2:$S$18,1))
),"")</f>
        <v/>
      </c>
      <c r="C149" s="3" t="e">
        <f ca="1">VALUE(IF(A149&lt;&gt;"",INDEX(CHOOSE(
    MATCH(ROW(A148)-1,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ROW(A148)-INDEX($S$2:$S$18, MATCH(ROW(A148)-1, $S$2:$S$18,1))
),""))</f>
        <v>#VALUE!</v>
      </c>
      <c r="D149" s="3" t="str">
        <f t="shared" ca="1" si="3"/>
        <v/>
      </c>
      <c r="E149" s="3" t="e">
        <f ca="1">INDEX(词条统合定义列表!$C$2:$C$1031,MATCH(属性二级汇总[[#This Row],[词条]],词条统合定义列表!$B$2:$B$1031,0))</f>
        <v>#N/A</v>
      </c>
      <c r="F149" t="e">
        <f ca="1">INDEX(词条统合定义列表!$D$2:$D$1031,MATCH(属性二级汇总[[#This Row],[词条]],词条统合定义列表!$B$2:$B$1031,0))</f>
        <v>#N/A</v>
      </c>
      <c r="G149" s="3" t="e">
        <f ca="1">INDEX(词条统合定义列表!$E$2:$E$1031,MATCH(属性二级汇总[[#This Row],[词条]],词条统合定义列表!$B$2:$B$1031,0))</f>
        <v>#N/A</v>
      </c>
      <c r="H149" s="109" t="e">
        <f ca="1">INDEX(词条统合定义列表!$F$2:$F$1031,MATCH(属性二级汇总[[#This Row],[词条]],词条统合定义列表!$B$2:$B$1031,0))</f>
        <v>#N/A</v>
      </c>
      <c r="J1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49" s="25" t="str">
        <f ca="1">IFERROR(IF(属性二级汇总[[#This Row],[计算模式]]&lt;&gt;0,ROW(),""),"")</f>
        <v/>
      </c>
      <c r="M149" s="25" t="str">
        <f ca="1">IF((IFERROR(SEARCH("时，收割",属性二级汇总[[#This Row],[词条]]),-1)&gt;0),ROW(),"")</f>
        <v/>
      </c>
    </row>
    <row r="150" spans="1:13">
      <c r="A150" s="3" t="str">
        <f ca="1">IFERROR(INDEX(CHOOSE(
    MATCH(ROW(A149)-1,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ROW(A149)-INDEX($S$2:$S$18, MATCH(ROW(A149)-1, $S$2:$S$18,1))
),"")</f>
        <v/>
      </c>
      <c r="B150" s="3" t="str">
        <f ca="1">IF(A150&lt;&gt;"",INDEX(CHOOSE(
    MATCH(ROW(A149)-1,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ROW(A149)-INDEX($S$2:$S$18, MATCH(ROW(A149)-1, $S$2:$S$18,1))
),"")</f>
        <v/>
      </c>
      <c r="C150" s="3" t="e">
        <f ca="1">VALUE(IF(A150&lt;&gt;"",INDEX(CHOOSE(
    MATCH(ROW(A149)-1,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ROW(A149)-INDEX($S$2:$S$18, MATCH(ROW(A149)-1, $S$2:$S$18,1))
),""))</f>
        <v>#VALUE!</v>
      </c>
      <c r="D150" s="3" t="str">
        <f t="shared" ca="1" si="3"/>
        <v/>
      </c>
      <c r="E150" s="3" t="e">
        <f ca="1">INDEX(词条统合定义列表!$C$2:$C$1031,MATCH(属性二级汇总[[#This Row],[词条]],词条统合定义列表!$B$2:$B$1031,0))</f>
        <v>#N/A</v>
      </c>
      <c r="F150" t="e">
        <f ca="1">INDEX(词条统合定义列表!$D$2:$D$1031,MATCH(属性二级汇总[[#This Row],[词条]],词条统合定义列表!$B$2:$B$1031,0))</f>
        <v>#N/A</v>
      </c>
      <c r="G150" s="3" t="e">
        <f ca="1">INDEX(词条统合定义列表!$E$2:$E$1031,MATCH(属性二级汇总[[#This Row],[词条]],词条统合定义列表!$B$2:$B$1031,0))</f>
        <v>#N/A</v>
      </c>
      <c r="H150" s="109" t="e">
        <f ca="1">INDEX(词条统合定义列表!$F$2:$F$1031,MATCH(属性二级汇总[[#This Row],[词条]],词条统合定义列表!$B$2:$B$1031,0))</f>
        <v>#N/A</v>
      </c>
      <c r="J1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0" s="25" t="str">
        <f ca="1">IFERROR(IF(属性二级汇总[[#This Row],[计算模式]]&lt;&gt;0,ROW(),""),"")</f>
        <v/>
      </c>
      <c r="M150" s="25" t="str">
        <f ca="1">IF((IFERROR(SEARCH("时，收割",属性二级汇总[[#This Row],[词条]]),-1)&gt;0),ROW(),"")</f>
        <v/>
      </c>
    </row>
    <row r="151" spans="1:13">
      <c r="A151" s="3" t="str">
        <f ca="1">IFERROR(INDEX(CHOOSE(
    MATCH(ROW(A150)-1,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ROW(A150)-INDEX($S$2:$S$18, MATCH(ROW(A150)-1, $S$2:$S$18,1))
),"")</f>
        <v/>
      </c>
      <c r="B151" s="3" t="str">
        <f ca="1">IF(A151&lt;&gt;"",INDEX(CHOOSE(
    MATCH(ROW(A150)-1,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ROW(A150)-INDEX($S$2:$S$18, MATCH(ROW(A150)-1, $S$2:$S$18,1))
),"")</f>
        <v/>
      </c>
      <c r="C151" s="3" t="e">
        <f ca="1">VALUE(IF(A151&lt;&gt;"",INDEX(CHOOSE(
    MATCH(ROW(A150)-1,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ROW(A150)-INDEX($S$2:$S$18, MATCH(ROW(A150)-1, $S$2:$S$18,1))
),""))</f>
        <v>#VALUE!</v>
      </c>
      <c r="D151" s="3" t="str">
        <f t="shared" ca="1" si="3"/>
        <v/>
      </c>
      <c r="E151" s="3" t="e">
        <f ca="1">INDEX(词条统合定义列表!$C$2:$C$1031,MATCH(属性二级汇总[[#This Row],[词条]],词条统合定义列表!$B$2:$B$1031,0))</f>
        <v>#N/A</v>
      </c>
      <c r="F151" t="e">
        <f ca="1">INDEX(词条统合定义列表!$D$2:$D$1031,MATCH(属性二级汇总[[#This Row],[词条]],词条统合定义列表!$B$2:$B$1031,0))</f>
        <v>#N/A</v>
      </c>
      <c r="G151" s="3" t="e">
        <f ca="1">INDEX(词条统合定义列表!$E$2:$E$1031,MATCH(属性二级汇总[[#This Row],[词条]],词条统合定义列表!$B$2:$B$1031,0))</f>
        <v>#N/A</v>
      </c>
      <c r="H151" s="109" t="e">
        <f ca="1">INDEX(词条统合定义列表!$F$2:$F$1031,MATCH(属性二级汇总[[#This Row],[词条]],词条统合定义列表!$B$2:$B$1031,0))</f>
        <v>#N/A</v>
      </c>
      <c r="J1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1" s="25" t="str">
        <f ca="1">IFERROR(IF(属性二级汇总[[#This Row],[计算模式]]&lt;&gt;0,ROW(),""),"")</f>
        <v/>
      </c>
      <c r="M151" s="25" t="str">
        <f ca="1">IF((IFERROR(SEARCH("时，收割",属性二级汇总[[#This Row],[词条]]),-1)&gt;0),ROW(),"")</f>
        <v/>
      </c>
    </row>
    <row r="152" spans="1:13">
      <c r="A152" s="3" t="str">
        <f ca="1">IFERROR(INDEX(CHOOSE(
    MATCH(ROW(A151)-1,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ROW(A151)-INDEX($S$2:$S$18, MATCH(ROW(A151)-1, $S$2:$S$18,1))
),"")</f>
        <v/>
      </c>
      <c r="B152" s="3" t="str">
        <f ca="1">IF(A152&lt;&gt;"",INDEX(CHOOSE(
    MATCH(ROW(A151)-1,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ROW(A151)-INDEX($S$2:$S$18, MATCH(ROW(A151)-1, $S$2:$S$18,1))
),"")</f>
        <v/>
      </c>
      <c r="C152" s="3" t="e">
        <f ca="1">VALUE(IF(A152&lt;&gt;"",INDEX(CHOOSE(
    MATCH(ROW(A151)-1,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ROW(A151)-INDEX($S$2:$S$18, MATCH(ROW(A151)-1, $S$2:$S$18,1))
),""))</f>
        <v>#VALUE!</v>
      </c>
      <c r="D152" s="3" t="str">
        <f t="shared" ca="1" si="3"/>
        <v/>
      </c>
      <c r="E152" s="3" t="e">
        <f ca="1">INDEX(词条统合定义列表!$C$2:$C$1031,MATCH(属性二级汇总[[#This Row],[词条]],词条统合定义列表!$B$2:$B$1031,0))</f>
        <v>#N/A</v>
      </c>
      <c r="F152" t="e">
        <f ca="1">INDEX(词条统合定义列表!$D$2:$D$1031,MATCH(属性二级汇总[[#This Row],[词条]],词条统合定义列表!$B$2:$B$1031,0))</f>
        <v>#N/A</v>
      </c>
      <c r="G152" s="3" t="e">
        <f ca="1">INDEX(词条统合定义列表!$E$2:$E$1031,MATCH(属性二级汇总[[#This Row],[词条]],词条统合定义列表!$B$2:$B$1031,0))</f>
        <v>#N/A</v>
      </c>
      <c r="H152" s="109" t="e">
        <f ca="1">INDEX(词条统合定义列表!$F$2:$F$1031,MATCH(属性二级汇总[[#This Row],[词条]],词条统合定义列表!$B$2:$B$1031,0))</f>
        <v>#N/A</v>
      </c>
      <c r="J1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2" s="25" t="str">
        <f ca="1">IFERROR(IF(属性二级汇总[[#This Row],[计算模式]]&lt;&gt;0,ROW(),""),"")</f>
        <v/>
      </c>
      <c r="M152" s="25" t="str">
        <f ca="1">IF((IFERROR(SEARCH("时，收割",属性二级汇总[[#This Row],[词条]]),-1)&gt;0),ROW(),"")</f>
        <v/>
      </c>
    </row>
    <row r="153" spans="1:13">
      <c r="A153" s="3" t="str">
        <f ca="1">IFERROR(INDEX(CHOOSE(
    MATCH(ROW(A152)-1,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ROW(A152)-INDEX($S$2:$S$18, MATCH(ROW(A152)-1, $S$2:$S$18,1))
),"")</f>
        <v/>
      </c>
      <c r="B153" s="3" t="str">
        <f ca="1">IF(A153&lt;&gt;"",INDEX(CHOOSE(
    MATCH(ROW(A152)-1,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ROW(A152)-INDEX($S$2:$S$18, MATCH(ROW(A152)-1, $S$2:$S$18,1))
),"")</f>
        <v/>
      </c>
      <c r="C153" s="3" t="e">
        <f ca="1">VALUE(IF(A153&lt;&gt;"",INDEX(CHOOSE(
    MATCH(ROW(A152)-1,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ROW(A152)-INDEX($S$2:$S$18, MATCH(ROW(A152)-1, $S$2:$S$18,1))
),""))</f>
        <v>#VALUE!</v>
      </c>
      <c r="D153" s="3" t="str">
        <f t="shared" ca="1" si="3"/>
        <v/>
      </c>
      <c r="E153" s="3" t="e">
        <f ca="1">INDEX(词条统合定义列表!$C$2:$C$1031,MATCH(属性二级汇总[[#This Row],[词条]],词条统合定义列表!$B$2:$B$1031,0))</f>
        <v>#N/A</v>
      </c>
      <c r="F153" t="e">
        <f ca="1">INDEX(词条统合定义列表!$D$2:$D$1031,MATCH(属性二级汇总[[#This Row],[词条]],词条统合定义列表!$B$2:$B$1031,0))</f>
        <v>#N/A</v>
      </c>
      <c r="G153" s="3" t="e">
        <f ca="1">INDEX(词条统合定义列表!$E$2:$E$1031,MATCH(属性二级汇总[[#This Row],[词条]],词条统合定义列表!$B$2:$B$1031,0))</f>
        <v>#N/A</v>
      </c>
      <c r="H153" s="109" t="e">
        <f ca="1">INDEX(词条统合定义列表!$F$2:$F$1031,MATCH(属性二级汇总[[#This Row],[词条]],词条统合定义列表!$B$2:$B$1031,0))</f>
        <v>#N/A</v>
      </c>
      <c r="J1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3" s="25" t="str">
        <f ca="1">IFERROR(IF(属性二级汇总[[#This Row],[计算模式]]&lt;&gt;0,ROW(),""),"")</f>
        <v/>
      </c>
      <c r="M153" s="25" t="str">
        <f ca="1">IF((IFERROR(SEARCH("时，收割",属性二级汇总[[#This Row],[词条]]),-1)&gt;0),ROW(),"")</f>
        <v/>
      </c>
    </row>
    <row r="154" spans="1:13">
      <c r="A154" s="3" t="str">
        <f ca="1">IFERROR(INDEX(CHOOSE(
    MATCH(ROW(A153)-1,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ROW(A153)-INDEX($S$2:$S$18, MATCH(ROW(A153)-1, $S$2:$S$18,1))
),"")</f>
        <v/>
      </c>
      <c r="B154" s="3" t="str">
        <f ca="1">IF(A154&lt;&gt;"",INDEX(CHOOSE(
    MATCH(ROW(A153)-1,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ROW(A153)-INDEX($S$2:$S$18, MATCH(ROW(A153)-1, $S$2:$S$18,1))
),"")</f>
        <v/>
      </c>
      <c r="C154" s="3" t="e">
        <f ca="1">VALUE(IF(A154&lt;&gt;"",INDEX(CHOOSE(
    MATCH(ROW(A153)-1,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ROW(A153)-INDEX($S$2:$S$18, MATCH(ROW(A153)-1, $S$2:$S$18,1))
),""))</f>
        <v>#VALUE!</v>
      </c>
      <c r="D154" s="3" t="str">
        <f t="shared" ca="1" si="3"/>
        <v/>
      </c>
      <c r="E154" s="3" t="e">
        <f ca="1">INDEX(词条统合定义列表!$C$2:$C$1031,MATCH(属性二级汇总[[#This Row],[词条]],词条统合定义列表!$B$2:$B$1031,0))</f>
        <v>#N/A</v>
      </c>
      <c r="F154" t="e">
        <f ca="1">INDEX(词条统合定义列表!$D$2:$D$1031,MATCH(属性二级汇总[[#This Row],[词条]],词条统合定义列表!$B$2:$B$1031,0))</f>
        <v>#N/A</v>
      </c>
      <c r="G154" s="3" t="e">
        <f ca="1">INDEX(词条统合定义列表!$E$2:$E$1031,MATCH(属性二级汇总[[#This Row],[词条]],词条统合定义列表!$B$2:$B$1031,0))</f>
        <v>#N/A</v>
      </c>
      <c r="H154" s="109" t="e">
        <f ca="1">INDEX(词条统合定义列表!$F$2:$F$1031,MATCH(属性二级汇总[[#This Row],[词条]],词条统合定义列表!$B$2:$B$1031,0))</f>
        <v>#N/A</v>
      </c>
      <c r="J1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4" s="25" t="str">
        <f ca="1">IFERROR(IF(属性二级汇总[[#This Row],[计算模式]]&lt;&gt;0,ROW(),""),"")</f>
        <v/>
      </c>
      <c r="M154" s="25" t="str">
        <f ca="1">IF((IFERROR(SEARCH("时，收割",属性二级汇总[[#This Row],[词条]]),-1)&gt;0),ROW(),"")</f>
        <v/>
      </c>
    </row>
    <row r="155" spans="1:13">
      <c r="A155" s="3" t="str">
        <f ca="1">IFERROR(INDEX(CHOOSE(
    MATCH(ROW(A154)-1,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ROW(A154)-INDEX($S$2:$S$18, MATCH(ROW(A154)-1, $S$2:$S$18,1))
),"")</f>
        <v/>
      </c>
      <c r="B155" s="3" t="str">
        <f ca="1">IF(A155&lt;&gt;"",INDEX(CHOOSE(
    MATCH(ROW(A154)-1,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ROW(A154)-INDEX($S$2:$S$18, MATCH(ROW(A154)-1, $S$2:$S$18,1))
),"")</f>
        <v/>
      </c>
      <c r="C155" s="3" t="e">
        <f ca="1">VALUE(IF(A155&lt;&gt;"",INDEX(CHOOSE(
    MATCH(ROW(A154)-1,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ROW(A154)-INDEX($S$2:$S$18, MATCH(ROW(A154)-1, $S$2:$S$18,1))
),""))</f>
        <v>#VALUE!</v>
      </c>
      <c r="D155" s="3" t="str">
        <f t="shared" ca="1" si="3"/>
        <v/>
      </c>
      <c r="E155" s="3" t="e">
        <f ca="1">INDEX(词条统合定义列表!$C$2:$C$1031,MATCH(属性二级汇总[[#This Row],[词条]],词条统合定义列表!$B$2:$B$1031,0))</f>
        <v>#N/A</v>
      </c>
      <c r="F155" t="e">
        <f ca="1">INDEX(词条统合定义列表!$D$2:$D$1031,MATCH(属性二级汇总[[#This Row],[词条]],词条统合定义列表!$B$2:$B$1031,0))</f>
        <v>#N/A</v>
      </c>
      <c r="G155" s="3" t="e">
        <f ca="1">INDEX(词条统合定义列表!$E$2:$E$1031,MATCH(属性二级汇总[[#This Row],[词条]],词条统合定义列表!$B$2:$B$1031,0))</f>
        <v>#N/A</v>
      </c>
      <c r="H155" s="109" t="e">
        <f ca="1">INDEX(词条统合定义列表!$F$2:$F$1031,MATCH(属性二级汇总[[#This Row],[词条]],词条统合定义列表!$B$2:$B$1031,0))</f>
        <v>#N/A</v>
      </c>
      <c r="J1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5" s="25" t="str">
        <f ca="1">IFERROR(IF(属性二级汇总[[#This Row],[计算模式]]&lt;&gt;0,ROW(),""),"")</f>
        <v/>
      </c>
      <c r="M155" s="25" t="str">
        <f ca="1">IF((IFERROR(SEARCH("时，收割",属性二级汇总[[#This Row],[词条]]),-1)&gt;0),ROW(),"")</f>
        <v/>
      </c>
    </row>
    <row r="156" spans="1:13">
      <c r="A156" s="3" t="str">
        <f ca="1">IFERROR(INDEX(CHOOSE(
    MATCH(ROW(A155)-1,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ROW(A155)-INDEX($S$2:$S$18, MATCH(ROW(A155)-1, $S$2:$S$18,1))
),"")</f>
        <v/>
      </c>
      <c r="B156" s="3" t="str">
        <f ca="1">IF(A156&lt;&gt;"",INDEX(CHOOSE(
    MATCH(ROW(A155)-1,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ROW(A155)-INDEX($S$2:$S$18, MATCH(ROW(A155)-1, $S$2:$S$18,1))
),"")</f>
        <v/>
      </c>
      <c r="C156" s="3" t="e">
        <f ca="1">VALUE(IF(A156&lt;&gt;"",INDEX(CHOOSE(
    MATCH(ROW(A155)-1,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ROW(A155)-INDEX($S$2:$S$18, MATCH(ROW(A155)-1, $S$2:$S$18,1))
),""))</f>
        <v>#VALUE!</v>
      </c>
      <c r="D156" s="3" t="str">
        <f t="shared" ca="1" si="3"/>
        <v/>
      </c>
      <c r="E156" s="3" t="e">
        <f ca="1">INDEX(词条统合定义列表!$C$2:$C$1031,MATCH(属性二级汇总[[#This Row],[词条]],词条统合定义列表!$B$2:$B$1031,0))</f>
        <v>#N/A</v>
      </c>
      <c r="F156" t="e">
        <f ca="1">INDEX(词条统合定义列表!$D$2:$D$1031,MATCH(属性二级汇总[[#This Row],[词条]],词条统合定义列表!$B$2:$B$1031,0))</f>
        <v>#N/A</v>
      </c>
      <c r="G156" s="3" t="e">
        <f ca="1">INDEX(词条统合定义列表!$E$2:$E$1031,MATCH(属性二级汇总[[#This Row],[词条]],词条统合定义列表!$B$2:$B$1031,0))</f>
        <v>#N/A</v>
      </c>
      <c r="H156" s="109" t="e">
        <f ca="1">INDEX(词条统合定义列表!$F$2:$F$1031,MATCH(属性二级汇总[[#This Row],[词条]],词条统合定义列表!$B$2:$B$1031,0))</f>
        <v>#N/A</v>
      </c>
      <c r="J1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6" s="25" t="str">
        <f ca="1">IFERROR(IF(属性二级汇总[[#This Row],[计算模式]]&lt;&gt;0,ROW(),""),"")</f>
        <v/>
      </c>
      <c r="M156" s="25" t="str">
        <f ca="1">IF((IFERROR(SEARCH("时，收割",属性二级汇总[[#This Row],[词条]]),-1)&gt;0),ROW(),"")</f>
        <v/>
      </c>
    </row>
    <row r="157" spans="1:13">
      <c r="A157" s="3" t="str">
        <f ca="1">IFERROR(INDEX(CHOOSE(
    MATCH(ROW(A156)-1,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ROW(A156)-INDEX($S$2:$S$18, MATCH(ROW(A156)-1, $S$2:$S$18,1))
),"")</f>
        <v/>
      </c>
      <c r="B157" s="3" t="str">
        <f ca="1">IF(A157&lt;&gt;"",INDEX(CHOOSE(
    MATCH(ROW(A156)-1,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ROW(A156)-INDEX($S$2:$S$18, MATCH(ROW(A156)-1, $S$2:$S$18,1))
),"")</f>
        <v/>
      </c>
      <c r="C157" s="3" t="e">
        <f ca="1">VALUE(IF(A157&lt;&gt;"",INDEX(CHOOSE(
    MATCH(ROW(A156)-1,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ROW(A156)-INDEX($S$2:$S$18, MATCH(ROW(A156)-1, $S$2:$S$18,1))
),""))</f>
        <v>#VALUE!</v>
      </c>
      <c r="D157" s="3" t="str">
        <f t="shared" ca="1" si="3"/>
        <v/>
      </c>
      <c r="E157" s="3" t="e">
        <f ca="1">INDEX(词条统合定义列表!$C$2:$C$1031,MATCH(属性二级汇总[[#This Row],[词条]],词条统合定义列表!$B$2:$B$1031,0))</f>
        <v>#N/A</v>
      </c>
      <c r="F157" t="e">
        <f ca="1">INDEX(词条统合定义列表!$D$2:$D$1031,MATCH(属性二级汇总[[#This Row],[词条]],词条统合定义列表!$B$2:$B$1031,0))</f>
        <v>#N/A</v>
      </c>
      <c r="G157" s="3" t="e">
        <f ca="1">INDEX(词条统合定义列表!$E$2:$E$1031,MATCH(属性二级汇总[[#This Row],[词条]],词条统合定义列表!$B$2:$B$1031,0))</f>
        <v>#N/A</v>
      </c>
      <c r="H157" s="109" t="e">
        <f ca="1">INDEX(词条统合定义列表!$F$2:$F$1031,MATCH(属性二级汇总[[#This Row],[词条]],词条统合定义列表!$B$2:$B$1031,0))</f>
        <v>#N/A</v>
      </c>
      <c r="J1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7" s="25" t="str">
        <f ca="1">IFERROR(IF(属性二级汇总[[#This Row],[计算模式]]&lt;&gt;0,ROW(),""),"")</f>
        <v/>
      </c>
      <c r="M157" s="25" t="str">
        <f ca="1">IF((IFERROR(SEARCH("时，收割",属性二级汇总[[#This Row],[词条]]),-1)&gt;0),ROW(),"")</f>
        <v/>
      </c>
    </row>
    <row r="158" spans="1:13">
      <c r="A158" s="3" t="str">
        <f ca="1">IFERROR(INDEX(CHOOSE(
    MATCH(ROW(A157)-1,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ROW(A157)-INDEX($S$2:$S$18, MATCH(ROW(A157)-1, $S$2:$S$18,1))
),"")</f>
        <v/>
      </c>
      <c r="B158" s="3" t="str">
        <f ca="1">IF(A158&lt;&gt;"",INDEX(CHOOSE(
    MATCH(ROW(A157)-1,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ROW(A157)-INDEX($S$2:$S$18, MATCH(ROW(A157)-1, $S$2:$S$18,1))
),"")</f>
        <v/>
      </c>
      <c r="C158" s="3" t="e">
        <f ca="1">VALUE(IF(A158&lt;&gt;"",INDEX(CHOOSE(
    MATCH(ROW(A157)-1,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ROW(A157)-INDEX($S$2:$S$18, MATCH(ROW(A157)-1, $S$2:$S$18,1))
),""))</f>
        <v>#VALUE!</v>
      </c>
      <c r="D158" s="3" t="str">
        <f t="shared" ca="1" si="3"/>
        <v/>
      </c>
      <c r="E158" s="3" t="e">
        <f ca="1">INDEX(词条统合定义列表!$C$2:$C$1031,MATCH(属性二级汇总[[#This Row],[词条]],词条统合定义列表!$B$2:$B$1031,0))</f>
        <v>#N/A</v>
      </c>
      <c r="F158" t="e">
        <f ca="1">INDEX(词条统合定义列表!$D$2:$D$1031,MATCH(属性二级汇总[[#This Row],[词条]],词条统合定义列表!$B$2:$B$1031,0))</f>
        <v>#N/A</v>
      </c>
      <c r="G158" s="3" t="e">
        <f ca="1">INDEX(词条统合定义列表!$E$2:$E$1031,MATCH(属性二级汇总[[#This Row],[词条]],词条统合定义列表!$B$2:$B$1031,0))</f>
        <v>#N/A</v>
      </c>
      <c r="H158" s="109" t="e">
        <f ca="1">INDEX(词条统合定义列表!$F$2:$F$1031,MATCH(属性二级汇总[[#This Row],[词条]],词条统合定义列表!$B$2:$B$1031,0))</f>
        <v>#N/A</v>
      </c>
      <c r="J1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8" s="25" t="str">
        <f ca="1">IFERROR(IF(属性二级汇总[[#This Row],[计算模式]]&lt;&gt;0,ROW(),""),"")</f>
        <v/>
      </c>
      <c r="M158" s="25" t="str">
        <f ca="1">IF((IFERROR(SEARCH("时，收割",属性二级汇总[[#This Row],[词条]]),-1)&gt;0),ROW(),"")</f>
        <v/>
      </c>
    </row>
    <row r="159" spans="1:13">
      <c r="A159" s="3" t="str">
        <f ca="1">IFERROR(INDEX(CHOOSE(
    MATCH(ROW(A158)-1,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ROW(A158)-INDEX($S$2:$S$18, MATCH(ROW(A158)-1, $S$2:$S$18,1))
),"")</f>
        <v/>
      </c>
      <c r="B159" s="3" t="str">
        <f ca="1">IF(A159&lt;&gt;"",INDEX(CHOOSE(
    MATCH(ROW(A158)-1,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ROW(A158)-INDEX($S$2:$S$18, MATCH(ROW(A158)-1, $S$2:$S$18,1))
),"")</f>
        <v/>
      </c>
      <c r="C159" s="3" t="e">
        <f ca="1">VALUE(IF(A159&lt;&gt;"",INDEX(CHOOSE(
    MATCH(ROW(A158)-1,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ROW(A158)-INDEX($S$2:$S$18, MATCH(ROW(A158)-1, $S$2:$S$18,1))
),""))</f>
        <v>#VALUE!</v>
      </c>
      <c r="D159" s="3" t="str">
        <f t="shared" ca="1" si="3"/>
        <v/>
      </c>
      <c r="E159" s="3" t="e">
        <f ca="1">INDEX(词条统合定义列表!$C$2:$C$1031,MATCH(属性二级汇总[[#This Row],[词条]],词条统合定义列表!$B$2:$B$1031,0))</f>
        <v>#N/A</v>
      </c>
      <c r="F159" t="e">
        <f ca="1">INDEX(词条统合定义列表!$D$2:$D$1031,MATCH(属性二级汇总[[#This Row],[词条]],词条统合定义列表!$B$2:$B$1031,0))</f>
        <v>#N/A</v>
      </c>
      <c r="G159" s="3" t="e">
        <f ca="1">INDEX(词条统合定义列表!$E$2:$E$1031,MATCH(属性二级汇总[[#This Row],[词条]],词条统合定义列表!$B$2:$B$1031,0))</f>
        <v>#N/A</v>
      </c>
      <c r="H159" s="109" t="e">
        <f ca="1">INDEX(词条统合定义列表!$F$2:$F$1031,MATCH(属性二级汇总[[#This Row],[词条]],词条统合定义列表!$B$2:$B$1031,0))</f>
        <v>#N/A</v>
      </c>
      <c r="J1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59" s="25" t="str">
        <f ca="1">IFERROR(IF(属性二级汇总[[#This Row],[计算模式]]&lt;&gt;0,ROW(),""),"")</f>
        <v/>
      </c>
      <c r="M159" s="25" t="str">
        <f ca="1">IF((IFERROR(SEARCH("时，收割",属性二级汇总[[#This Row],[词条]]),-1)&gt;0),ROW(),"")</f>
        <v/>
      </c>
    </row>
    <row r="160" spans="1:13">
      <c r="A160" s="3" t="str">
        <f ca="1">IFERROR(INDEX(CHOOSE(
    MATCH(ROW(A159)-1,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ROW(A159)-INDEX($S$2:$S$18, MATCH(ROW(A159)-1, $S$2:$S$18,1))
),"")</f>
        <v/>
      </c>
      <c r="B160" s="3" t="str">
        <f ca="1">IF(A160&lt;&gt;"",INDEX(CHOOSE(
    MATCH(ROW(A159)-1,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ROW(A159)-INDEX($S$2:$S$18, MATCH(ROW(A159)-1, $S$2:$S$18,1))
),"")</f>
        <v/>
      </c>
      <c r="C160" s="3" t="e">
        <f ca="1">VALUE(IF(A160&lt;&gt;"",INDEX(CHOOSE(
    MATCH(ROW(A159)-1,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ROW(A159)-INDEX($S$2:$S$18, MATCH(ROW(A159)-1, $S$2:$S$18,1))
),""))</f>
        <v>#VALUE!</v>
      </c>
      <c r="D160" s="3" t="str">
        <f t="shared" ca="1" si="3"/>
        <v/>
      </c>
      <c r="E160" s="3" t="e">
        <f ca="1">INDEX(词条统合定义列表!$C$2:$C$1031,MATCH(属性二级汇总[[#This Row],[词条]],词条统合定义列表!$B$2:$B$1031,0))</f>
        <v>#N/A</v>
      </c>
      <c r="F160" t="e">
        <f ca="1">INDEX(词条统合定义列表!$D$2:$D$1031,MATCH(属性二级汇总[[#This Row],[词条]],词条统合定义列表!$B$2:$B$1031,0))</f>
        <v>#N/A</v>
      </c>
      <c r="G160" s="3" t="e">
        <f ca="1">INDEX(词条统合定义列表!$E$2:$E$1031,MATCH(属性二级汇总[[#This Row],[词条]],词条统合定义列表!$B$2:$B$1031,0))</f>
        <v>#N/A</v>
      </c>
      <c r="H160" s="109" t="e">
        <f ca="1">INDEX(词条统合定义列表!$F$2:$F$1031,MATCH(属性二级汇总[[#This Row],[词条]],词条统合定义列表!$B$2:$B$1031,0))</f>
        <v>#N/A</v>
      </c>
      <c r="J1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0" s="25" t="str">
        <f ca="1">IFERROR(IF(属性二级汇总[[#This Row],[计算模式]]&lt;&gt;0,ROW(),""),"")</f>
        <v/>
      </c>
      <c r="M160" s="25" t="str">
        <f ca="1">IF((IFERROR(SEARCH("时，收割",属性二级汇总[[#This Row],[词条]]),-1)&gt;0),ROW(),"")</f>
        <v/>
      </c>
    </row>
    <row r="161" spans="1:13">
      <c r="A161" s="3" t="str">
        <f ca="1">IFERROR(INDEX(CHOOSE(
    MATCH(ROW(A160)-1,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ROW(A160)-INDEX($S$2:$S$18, MATCH(ROW(A160)-1, $S$2:$S$18,1))
),"")</f>
        <v/>
      </c>
      <c r="B161" s="3" t="str">
        <f ca="1">IF(A161&lt;&gt;"",INDEX(CHOOSE(
    MATCH(ROW(A160)-1,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ROW(A160)-INDEX($S$2:$S$18, MATCH(ROW(A160)-1, $S$2:$S$18,1))
),"")</f>
        <v/>
      </c>
      <c r="C161" s="3" t="e">
        <f ca="1">VALUE(IF(A161&lt;&gt;"",INDEX(CHOOSE(
    MATCH(ROW(A160)-1,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ROW(A160)-INDEX($S$2:$S$18, MATCH(ROW(A160)-1, $S$2:$S$18,1))
),""))</f>
        <v>#VALUE!</v>
      </c>
      <c r="D161" s="3" t="str">
        <f t="shared" ca="1" si="3"/>
        <v/>
      </c>
      <c r="E161" s="3" t="e">
        <f ca="1">INDEX(词条统合定义列表!$C$2:$C$1031,MATCH(属性二级汇总[[#This Row],[词条]],词条统合定义列表!$B$2:$B$1031,0))</f>
        <v>#N/A</v>
      </c>
      <c r="F161" t="e">
        <f ca="1">INDEX(词条统合定义列表!$D$2:$D$1031,MATCH(属性二级汇总[[#This Row],[词条]],词条统合定义列表!$B$2:$B$1031,0))</f>
        <v>#N/A</v>
      </c>
      <c r="G161" s="3" t="e">
        <f ca="1">INDEX(词条统合定义列表!$E$2:$E$1031,MATCH(属性二级汇总[[#This Row],[词条]],词条统合定义列表!$B$2:$B$1031,0))</f>
        <v>#N/A</v>
      </c>
      <c r="H161" s="109" t="e">
        <f ca="1">INDEX(词条统合定义列表!$F$2:$F$1031,MATCH(属性二级汇总[[#This Row],[词条]],词条统合定义列表!$B$2:$B$1031,0))</f>
        <v>#N/A</v>
      </c>
      <c r="J1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1" s="25" t="str">
        <f ca="1">IFERROR(IF(属性二级汇总[[#This Row],[计算模式]]&lt;&gt;0,ROW(),""),"")</f>
        <v/>
      </c>
      <c r="M161" s="25" t="str">
        <f ca="1">IF((IFERROR(SEARCH("时，收割",属性二级汇总[[#This Row],[词条]]),-1)&gt;0),ROW(),"")</f>
        <v/>
      </c>
    </row>
    <row r="162" spans="1:13">
      <c r="A162" s="3" t="str">
        <f ca="1">IFERROR(INDEX(CHOOSE(
    MATCH(ROW(A161)-1,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ROW(A161)-INDEX($S$2:$S$18, MATCH(ROW(A161)-1, $S$2:$S$18,1))
),"")</f>
        <v/>
      </c>
      <c r="B162" s="3" t="str">
        <f ca="1">IF(A162&lt;&gt;"",INDEX(CHOOSE(
    MATCH(ROW(A161)-1,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ROW(A161)-INDEX($S$2:$S$18, MATCH(ROW(A161)-1, $S$2:$S$18,1))
),"")</f>
        <v/>
      </c>
      <c r="C162" s="3" t="e">
        <f ca="1">VALUE(IF(A162&lt;&gt;"",INDEX(CHOOSE(
    MATCH(ROW(A161)-1,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ROW(A161)-INDEX($S$2:$S$18, MATCH(ROW(A161)-1, $S$2:$S$18,1))
),""))</f>
        <v>#VALUE!</v>
      </c>
      <c r="D162" s="3" t="str">
        <f t="shared" ca="1" si="3"/>
        <v/>
      </c>
      <c r="E162" s="3" t="e">
        <f ca="1">INDEX(词条统合定义列表!$C$2:$C$1031,MATCH(属性二级汇总[[#This Row],[词条]],词条统合定义列表!$B$2:$B$1031,0))</f>
        <v>#N/A</v>
      </c>
      <c r="F162" t="e">
        <f ca="1">INDEX(词条统合定义列表!$D$2:$D$1031,MATCH(属性二级汇总[[#This Row],[词条]],词条统合定义列表!$B$2:$B$1031,0))</f>
        <v>#N/A</v>
      </c>
      <c r="G162" s="3" t="e">
        <f ca="1">INDEX(词条统合定义列表!$E$2:$E$1031,MATCH(属性二级汇总[[#This Row],[词条]],词条统合定义列表!$B$2:$B$1031,0))</f>
        <v>#N/A</v>
      </c>
      <c r="H162" s="109" t="e">
        <f ca="1">INDEX(词条统合定义列表!$F$2:$F$1031,MATCH(属性二级汇总[[#This Row],[词条]],词条统合定义列表!$B$2:$B$1031,0))</f>
        <v>#N/A</v>
      </c>
      <c r="J1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2" s="25" t="str">
        <f ca="1">IFERROR(IF(属性二级汇总[[#This Row],[计算模式]]&lt;&gt;0,ROW(),""),"")</f>
        <v/>
      </c>
      <c r="M162" s="25" t="str">
        <f ca="1">IF((IFERROR(SEARCH("时，收割",属性二级汇总[[#This Row],[词条]]),-1)&gt;0),ROW(),"")</f>
        <v/>
      </c>
    </row>
    <row r="163" spans="1:13">
      <c r="A163" s="3" t="str">
        <f ca="1">IFERROR(INDEX(CHOOSE(
    MATCH(ROW(A162)-1,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ROW(A162)-INDEX($S$2:$S$18, MATCH(ROW(A162)-1, $S$2:$S$18,1))
),"")</f>
        <v/>
      </c>
      <c r="B163" s="3" t="str">
        <f ca="1">IF(A163&lt;&gt;"",INDEX(CHOOSE(
    MATCH(ROW(A162)-1,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ROW(A162)-INDEX($S$2:$S$18, MATCH(ROW(A162)-1, $S$2:$S$18,1))
),"")</f>
        <v/>
      </c>
      <c r="C163" s="3" t="e">
        <f ca="1">VALUE(IF(A163&lt;&gt;"",INDEX(CHOOSE(
    MATCH(ROW(A162)-1,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ROW(A162)-INDEX($S$2:$S$18, MATCH(ROW(A162)-1, $S$2:$S$18,1))
),""))</f>
        <v>#VALUE!</v>
      </c>
      <c r="D163" s="3" t="str">
        <f t="shared" ca="1" si="3"/>
        <v/>
      </c>
      <c r="E163" s="3" t="e">
        <f ca="1">INDEX(词条统合定义列表!$C$2:$C$1031,MATCH(属性二级汇总[[#This Row],[词条]],词条统合定义列表!$B$2:$B$1031,0))</f>
        <v>#N/A</v>
      </c>
      <c r="F163" t="e">
        <f ca="1">INDEX(词条统合定义列表!$D$2:$D$1031,MATCH(属性二级汇总[[#This Row],[词条]],词条统合定义列表!$B$2:$B$1031,0))</f>
        <v>#N/A</v>
      </c>
      <c r="G163" s="3" t="e">
        <f ca="1">INDEX(词条统合定义列表!$E$2:$E$1031,MATCH(属性二级汇总[[#This Row],[词条]],词条统合定义列表!$B$2:$B$1031,0))</f>
        <v>#N/A</v>
      </c>
      <c r="H163" s="109" t="e">
        <f ca="1">INDEX(词条统合定义列表!$F$2:$F$1031,MATCH(属性二级汇总[[#This Row],[词条]],词条统合定义列表!$B$2:$B$1031,0))</f>
        <v>#N/A</v>
      </c>
      <c r="J1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3" s="25" t="str">
        <f ca="1">IFERROR(IF(属性二级汇总[[#This Row],[计算模式]]&lt;&gt;0,ROW(),""),"")</f>
        <v/>
      </c>
      <c r="M163" s="25" t="str">
        <f ca="1">IF((IFERROR(SEARCH("时，收割",属性二级汇总[[#This Row],[词条]]),-1)&gt;0),ROW(),"")</f>
        <v/>
      </c>
    </row>
    <row r="164" spans="1:13">
      <c r="A164" s="3" t="str">
        <f ca="1">IFERROR(INDEX(CHOOSE(
    MATCH(ROW(A163)-1,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ROW(A163)-INDEX($S$2:$S$18, MATCH(ROW(A163)-1, $S$2:$S$18,1))
),"")</f>
        <v/>
      </c>
      <c r="B164" s="3" t="str">
        <f ca="1">IF(A164&lt;&gt;"",INDEX(CHOOSE(
    MATCH(ROW(A163)-1,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ROW(A163)-INDEX($S$2:$S$18, MATCH(ROW(A163)-1, $S$2:$S$18,1))
),"")</f>
        <v/>
      </c>
      <c r="C164" s="3" t="e">
        <f ca="1">VALUE(IF(A164&lt;&gt;"",INDEX(CHOOSE(
    MATCH(ROW(A163)-1,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ROW(A163)-INDEX($S$2:$S$18, MATCH(ROW(A163)-1, $S$2:$S$18,1))
),""))</f>
        <v>#VALUE!</v>
      </c>
      <c r="D164" s="3" t="str">
        <f t="shared" ca="1" si="3"/>
        <v/>
      </c>
      <c r="E164" s="3" t="e">
        <f ca="1">INDEX(词条统合定义列表!$C$2:$C$1031,MATCH(属性二级汇总[[#This Row],[词条]],词条统合定义列表!$B$2:$B$1031,0))</f>
        <v>#N/A</v>
      </c>
      <c r="F164" t="e">
        <f ca="1">INDEX(词条统合定义列表!$D$2:$D$1031,MATCH(属性二级汇总[[#This Row],[词条]],词条统合定义列表!$B$2:$B$1031,0))</f>
        <v>#N/A</v>
      </c>
      <c r="G164" s="3" t="e">
        <f ca="1">INDEX(词条统合定义列表!$E$2:$E$1031,MATCH(属性二级汇总[[#This Row],[词条]],词条统合定义列表!$B$2:$B$1031,0))</f>
        <v>#N/A</v>
      </c>
      <c r="H164" s="109" t="e">
        <f ca="1">INDEX(词条统合定义列表!$F$2:$F$1031,MATCH(属性二级汇总[[#This Row],[词条]],词条统合定义列表!$B$2:$B$1031,0))</f>
        <v>#N/A</v>
      </c>
      <c r="J1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4" s="25" t="str">
        <f ca="1">IFERROR(IF(属性二级汇总[[#This Row],[计算模式]]&lt;&gt;0,ROW(),""),"")</f>
        <v/>
      </c>
      <c r="M164" s="25" t="str">
        <f ca="1">IF((IFERROR(SEARCH("时，收割",属性二级汇总[[#This Row],[词条]]),-1)&gt;0),ROW(),"")</f>
        <v/>
      </c>
    </row>
    <row r="165" spans="1:13">
      <c r="A165" s="3" t="str">
        <f ca="1">IFERROR(INDEX(CHOOSE(
    MATCH(ROW(A164)-1,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ROW(A164)-INDEX($S$2:$S$18, MATCH(ROW(A164)-1, $S$2:$S$18,1))
),"")</f>
        <v/>
      </c>
      <c r="B165" s="3" t="str">
        <f ca="1">IF(A165&lt;&gt;"",INDEX(CHOOSE(
    MATCH(ROW(A164)-1,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ROW(A164)-INDEX($S$2:$S$18, MATCH(ROW(A164)-1, $S$2:$S$18,1))
),"")</f>
        <v/>
      </c>
      <c r="C165" s="3" t="e">
        <f ca="1">VALUE(IF(A165&lt;&gt;"",INDEX(CHOOSE(
    MATCH(ROW(A164)-1,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ROW(A164)-INDEX($S$2:$S$18, MATCH(ROW(A164)-1, $S$2:$S$18,1))
),""))</f>
        <v>#VALUE!</v>
      </c>
      <c r="D165" s="3" t="str">
        <f t="shared" ca="1" si="3"/>
        <v/>
      </c>
      <c r="E165" s="3" t="e">
        <f ca="1">INDEX(词条统合定义列表!$C$2:$C$1031,MATCH(属性二级汇总[[#This Row],[词条]],词条统合定义列表!$B$2:$B$1031,0))</f>
        <v>#N/A</v>
      </c>
      <c r="F165" t="e">
        <f ca="1">INDEX(词条统合定义列表!$D$2:$D$1031,MATCH(属性二级汇总[[#This Row],[词条]],词条统合定义列表!$B$2:$B$1031,0))</f>
        <v>#N/A</v>
      </c>
      <c r="G165" s="3" t="e">
        <f ca="1">INDEX(词条统合定义列表!$E$2:$E$1031,MATCH(属性二级汇总[[#This Row],[词条]],词条统合定义列表!$B$2:$B$1031,0))</f>
        <v>#N/A</v>
      </c>
      <c r="H165" s="109" t="e">
        <f ca="1">INDEX(词条统合定义列表!$F$2:$F$1031,MATCH(属性二级汇总[[#This Row],[词条]],词条统合定义列表!$B$2:$B$1031,0))</f>
        <v>#N/A</v>
      </c>
      <c r="J1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5" s="25" t="str">
        <f ca="1">IFERROR(IF(属性二级汇总[[#This Row],[计算模式]]&lt;&gt;0,ROW(),""),"")</f>
        <v/>
      </c>
      <c r="M165" s="25" t="str">
        <f ca="1">IF((IFERROR(SEARCH("时，收割",属性二级汇总[[#This Row],[词条]]),-1)&gt;0),ROW(),"")</f>
        <v/>
      </c>
    </row>
    <row r="166" spans="1:13">
      <c r="A166" s="3" t="str">
        <f ca="1">IFERROR(INDEX(CHOOSE(
    MATCH(ROW(A165)-1,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ROW(A165)-INDEX($S$2:$S$18, MATCH(ROW(A165)-1, $S$2:$S$18,1))
),"")</f>
        <v/>
      </c>
      <c r="B166" s="3" t="str">
        <f ca="1">IF(A166&lt;&gt;"",INDEX(CHOOSE(
    MATCH(ROW(A165)-1,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ROW(A165)-INDEX($S$2:$S$18, MATCH(ROW(A165)-1, $S$2:$S$18,1))
),"")</f>
        <v/>
      </c>
      <c r="C166" s="3" t="e">
        <f ca="1">VALUE(IF(A166&lt;&gt;"",INDEX(CHOOSE(
    MATCH(ROW(A165)-1,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ROW(A165)-INDEX($S$2:$S$18, MATCH(ROW(A165)-1, $S$2:$S$18,1))
),""))</f>
        <v>#VALUE!</v>
      </c>
      <c r="D166" s="3" t="str">
        <f t="shared" ca="1" si="3"/>
        <v/>
      </c>
      <c r="E166" s="3" t="e">
        <f ca="1">INDEX(词条统合定义列表!$C$2:$C$1031,MATCH(属性二级汇总[[#This Row],[词条]],词条统合定义列表!$B$2:$B$1031,0))</f>
        <v>#N/A</v>
      </c>
      <c r="F166" t="e">
        <f ca="1">INDEX(词条统合定义列表!$D$2:$D$1031,MATCH(属性二级汇总[[#This Row],[词条]],词条统合定义列表!$B$2:$B$1031,0))</f>
        <v>#N/A</v>
      </c>
      <c r="G166" s="3" t="e">
        <f ca="1">INDEX(词条统合定义列表!$E$2:$E$1031,MATCH(属性二级汇总[[#This Row],[词条]],词条统合定义列表!$B$2:$B$1031,0))</f>
        <v>#N/A</v>
      </c>
      <c r="H166" s="109" t="e">
        <f ca="1">INDEX(词条统合定义列表!$F$2:$F$1031,MATCH(属性二级汇总[[#This Row],[词条]],词条统合定义列表!$B$2:$B$1031,0))</f>
        <v>#N/A</v>
      </c>
      <c r="J1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6" s="25" t="str">
        <f ca="1">IFERROR(IF(属性二级汇总[[#This Row],[计算模式]]&lt;&gt;0,ROW(),""),"")</f>
        <v/>
      </c>
      <c r="M166" s="25" t="str">
        <f ca="1">IF((IFERROR(SEARCH("时，收割",属性二级汇总[[#This Row],[词条]]),-1)&gt;0),ROW(),"")</f>
        <v/>
      </c>
    </row>
    <row r="167" spans="1:13">
      <c r="A167" s="3" t="str">
        <f ca="1">IFERROR(INDEX(CHOOSE(
    MATCH(ROW(A166)-1,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ROW(A166)-INDEX($S$2:$S$18, MATCH(ROW(A166)-1, $S$2:$S$18,1))
),"")</f>
        <v/>
      </c>
      <c r="B167" s="3" t="str">
        <f ca="1">IF(A167&lt;&gt;"",INDEX(CHOOSE(
    MATCH(ROW(A166)-1,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ROW(A166)-INDEX($S$2:$S$18, MATCH(ROW(A166)-1, $S$2:$S$18,1))
),"")</f>
        <v/>
      </c>
      <c r="C167" s="3" t="e">
        <f ca="1">VALUE(IF(A167&lt;&gt;"",INDEX(CHOOSE(
    MATCH(ROW(A166)-1,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ROW(A166)-INDEX($S$2:$S$18, MATCH(ROW(A166)-1, $S$2:$S$18,1))
),""))</f>
        <v>#VALUE!</v>
      </c>
      <c r="D167" s="3" t="str">
        <f t="shared" ca="1" si="3"/>
        <v/>
      </c>
      <c r="E167" s="3" t="e">
        <f ca="1">INDEX(词条统合定义列表!$C$2:$C$1031,MATCH(属性二级汇总[[#This Row],[词条]],词条统合定义列表!$B$2:$B$1031,0))</f>
        <v>#N/A</v>
      </c>
      <c r="F167" t="e">
        <f ca="1">INDEX(词条统合定义列表!$D$2:$D$1031,MATCH(属性二级汇总[[#This Row],[词条]],词条统合定义列表!$B$2:$B$1031,0))</f>
        <v>#N/A</v>
      </c>
      <c r="G167" s="3" t="e">
        <f ca="1">INDEX(词条统合定义列表!$E$2:$E$1031,MATCH(属性二级汇总[[#This Row],[词条]],词条统合定义列表!$B$2:$B$1031,0))</f>
        <v>#N/A</v>
      </c>
      <c r="H167" s="109" t="e">
        <f ca="1">INDEX(词条统合定义列表!$F$2:$F$1031,MATCH(属性二级汇总[[#This Row],[词条]],词条统合定义列表!$B$2:$B$1031,0))</f>
        <v>#N/A</v>
      </c>
      <c r="J1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7" s="25" t="str">
        <f ca="1">IFERROR(IF(属性二级汇总[[#This Row],[计算模式]]&lt;&gt;0,ROW(),""),"")</f>
        <v/>
      </c>
      <c r="M167" s="25" t="str">
        <f ca="1">IF((IFERROR(SEARCH("时，收割",属性二级汇总[[#This Row],[词条]]),-1)&gt;0),ROW(),"")</f>
        <v/>
      </c>
    </row>
    <row r="168" spans="1:13">
      <c r="A168" s="3" t="str">
        <f ca="1">IFERROR(INDEX(CHOOSE(
    MATCH(ROW(A167)-1,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ROW(A167)-INDEX($S$2:$S$18, MATCH(ROW(A167)-1, $S$2:$S$18,1))
),"")</f>
        <v/>
      </c>
      <c r="B168" s="3" t="str">
        <f ca="1">IF(A168&lt;&gt;"",INDEX(CHOOSE(
    MATCH(ROW(A167)-1,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ROW(A167)-INDEX($S$2:$S$18, MATCH(ROW(A167)-1, $S$2:$S$18,1))
),"")</f>
        <v/>
      </c>
      <c r="C168" s="3" t="e">
        <f ca="1">VALUE(IF(A168&lt;&gt;"",INDEX(CHOOSE(
    MATCH(ROW(A167)-1,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ROW(A167)-INDEX($S$2:$S$18, MATCH(ROW(A167)-1, $S$2:$S$18,1))
),""))</f>
        <v>#VALUE!</v>
      </c>
      <c r="D168" s="3" t="str">
        <f t="shared" ca="1" si="3"/>
        <v/>
      </c>
      <c r="E168" s="3" t="e">
        <f ca="1">INDEX(词条统合定义列表!$C$2:$C$1031,MATCH(属性二级汇总[[#This Row],[词条]],词条统合定义列表!$B$2:$B$1031,0))</f>
        <v>#N/A</v>
      </c>
      <c r="F168" t="e">
        <f ca="1">INDEX(词条统合定义列表!$D$2:$D$1031,MATCH(属性二级汇总[[#This Row],[词条]],词条统合定义列表!$B$2:$B$1031,0))</f>
        <v>#N/A</v>
      </c>
      <c r="G168" s="3" t="e">
        <f ca="1">INDEX(词条统合定义列表!$E$2:$E$1031,MATCH(属性二级汇总[[#This Row],[词条]],词条统合定义列表!$B$2:$B$1031,0))</f>
        <v>#N/A</v>
      </c>
      <c r="H168" s="109" t="e">
        <f ca="1">INDEX(词条统合定义列表!$F$2:$F$1031,MATCH(属性二级汇总[[#This Row],[词条]],词条统合定义列表!$B$2:$B$1031,0))</f>
        <v>#N/A</v>
      </c>
      <c r="J1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8" s="25" t="str">
        <f ca="1">IFERROR(IF(属性二级汇总[[#This Row],[计算模式]]&lt;&gt;0,ROW(),""),"")</f>
        <v/>
      </c>
      <c r="M168" s="25" t="str">
        <f ca="1">IF((IFERROR(SEARCH("时，收割",属性二级汇总[[#This Row],[词条]]),-1)&gt;0),ROW(),"")</f>
        <v/>
      </c>
    </row>
    <row r="169" spans="1:13">
      <c r="A169" s="3" t="str">
        <f ca="1">IFERROR(INDEX(CHOOSE(
    MATCH(ROW(A168)-1,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ROW(A168)-INDEX($S$2:$S$18, MATCH(ROW(A168)-1, $S$2:$S$18,1))
),"")</f>
        <v/>
      </c>
      <c r="B169" s="3" t="str">
        <f ca="1">IF(A169&lt;&gt;"",INDEX(CHOOSE(
    MATCH(ROW(A168)-1,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ROW(A168)-INDEX($S$2:$S$18, MATCH(ROW(A168)-1, $S$2:$S$18,1))
),"")</f>
        <v/>
      </c>
      <c r="C169" s="3" t="e">
        <f ca="1">VALUE(IF(A169&lt;&gt;"",INDEX(CHOOSE(
    MATCH(ROW(A168)-1,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ROW(A168)-INDEX($S$2:$S$18, MATCH(ROW(A168)-1, $S$2:$S$18,1))
),""))</f>
        <v>#VALUE!</v>
      </c>
      <c r="D169" s="3" t="str">
        <f t="shared" ca="1" si="3"/>
        <v/>
      </c>
      <c r="E169" s="3" t="e">
        <f ca="1">INDEX(词条统合定义列表!$C$2:$C$1031,MATCH(属性二级汇总[[#This Row],[词条]],词条统合定义列表!$B$2:$B$1031,0))</f>
        <v>#N/A</v>
      </c>
      <c r="F169" t="e">
        <f ca="1">INDEX(词条统合定义列表!$D$2:$D$1031,MATCH(属性二级汇总[[#This Row],[词条]],词条统合定义列表!$B$2:$B$1031,0))</f>
        <v>#N/A</v>
      </c>
      <c r="G169" s="3" t="e">
        <f ca="1">INDEX(词条统合定义列表!$E$2:$E$1031,MATCH(属性二级汇总[[#This Row],[词条]],词条统合定义列表!$B$2:$B$1031,0))</f>
        <v>#N/A</v>
      </c>
      <c r="H169" s="109" t="e">
        <f ca="1">INDEX(词条统合定义列表!$F$2:$F$1031,MATCH(属性二级汇总[[#This Row],[词条]],词条统合定义列表!$B$2:$B$1031,0))</f>
        <v>#N/A</v>
      </c>
      <c r="J1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69" s="25" t="str">
        <f ca="1">IFERROR(IF(属性二级汇总[[#This Row],[计算模式]]&lt;&gt;0,ROW(),""),"")</f>
        <v/>
      </c>
      <c r="M169" s="25" t="str">
        <f ca="1">IF((IFERROR(SEARCH("时，收割",属性二级汇总[[#This Row],[词条]]),-1)&gt;0),ROW(),"")</f>
        <v/>
      </c>
    </row>
    <row r="170" spans="1:13">
      <c r="A170" s="3" t="str">
        <f ca="1">IFERROR(INDEX(CHOOSE(
    MATCH(ROW(A169)-1,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ROW(A169)-INDEX($S$2:$S$18, MATCH(ROW(A169)-1, $S$2:$S$18,1))
),"")</f>
        <v/>
      </c>
      <c r="B170" s="3" t="str">
        <f ca="1">IF(A170&lt;&gt;"",INDEX(CHOOSE(
    MATCH(ROW(A169)-1,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ROW(A169)-INDEX($S$2:$S$18, MATCH(ROW(A169)-1, $S$2:$S$18,1))
),"")</f>
        <v/>
      </c>
      <c r="C170" s="3" t="e">
        <f ca="1">VALUE(IF(A170&lt;&gt;"",INDEX(CHOOSE(
    MATCH(ROW(A169)-1,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ROW(A169)-INDEX($S$2:$S$18, MATCH(ROW(A169)-1, $S$2:$S$18,1))
),""))</f>
        <v>#VALUE!</v>
      </c>
      <c r="D170" s="3" t="str">
        <f t="shared" ca="1" si="3"/>
        <v/>
      </c>
      <c r="E170" s="3" t="e">
        <f ca="1">INDEX(词条统合定义列表!$C$2:$C$1031,MATCH(属性二级汇总[[#This Row],[词条]],词条统合定义列表!$B$2:$B$1031,0))</f>
        <v>#N/A</v>
      </c>
      <c r="F170" t="e">
        <f ca="1">INDEX(词条统合定义列表!$D$2:$D$1031,MATCH(属性二级汇总[[#This Row],[词条]],词条统合定义列表!$B$2:$B$1031,0))</f>
        <v>#N/A</v>
      </c>
      <c r="G170" s="3" t="e">
        <f ca="1">INDEX(词条统合定义列表!$E$2:$E$1031,MATCH(属性二级汇总[[#This Row],[词条]],词条统合定义列表!$B$2:$B$1031,0))</f>
        <v>#N/A</v>
      </c>
      <c r="H170" s="109" t="e">
        <f ca="1">INDEX(词条统合定义列表!$F$2:$F$1031,MATCH(属性二级汇总[[#This Row],[词条]],词条统合定义列表!$B$2:$B$1031,0))</f>
        <v>#N/A</v>
      </c>
      <c r="J1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0" s="25" t="str">
        <f ca="1">IFERROR(IF(属性二级汇总[[#This Row],[计算模式]]&lt;&gt;0,ROW(),""),"")</f>
        <v/>
      </c>
      <c r="M170" s="25" t="str">
        <f ca="1">IF((IFERROR(SEARCH("时，收割",属性二级汇总[[#This Row],[词条]]),-1)&gt;0),ROW(),"")</f>
        <v/>
      </c>
    </row>
    <row r="171" spans="1:13">
      <c r="A171" s="3" t="str">
        <f ca="1">IFERROR(INDEX(CHOOSE(
    MATCH(ROW(A170)-1,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ROW(A170)-INDEX($S$2:$S$18, MATCH(ROW(A170)-1, $S$2:$S$18,1))
),"")</f>
        <v/>
      </c>
      <c r="B171" s="3" t="str">
        <f ca="1">IF(A171&lt;&gt;"",INDEX(CHOOSE(
    MATCH(ROW(A170)-1,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ROW(A170)-INDEX($S$2:$S$18, MATCH(ROW(A170)-1, $S$2:$S$18,1))
),"")</f>
        <v/>
      </c>
      <c r="C171" s="3" t="e">
        <f ca="1">VALUE(IF(A171&lt;&gt;"",INDEX(CHOOSE(
    MATCH(ROW(A170)-1,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ROW(A170)-INDEX($S$2:$S$18, MATCH(ROW(A170)-1, $S$2:$S$18,1))
),""))</f>
        <v>#VALUE!</v>
      </c>
      <c r="D171" s="3" t="str">
        <f t="shared" ca="1" si="3"/>
        <v/>
      </c>
      <c r="E171" s="3" t="e">
        <f ca="1">INDEX(词条统合定义列表!$C$2:$C$1031,MATCH(属性二级汇总[[#This Row],[词条]],词条统合定义列表!$B$2:$B$1031,0))</f>
        <v>#N/A</v>
      </c>
      <c r="F171" t="e">
        <f ca="1">INDEX(词条统合定义列表!$D$2:$D$1031,MATCH(属性二级汇总[[#This Row],[词条]],词条统合定义列表!$B$2:$B$1031,0))</f>
        <v>#N/A</v>
      </c>
      <c r="G171" s="3" t="e">
        <f ca="1">INDEX(词条统合定义列表!$E$2:$E$1031,MATCH(属性二级汇总[[#This Row],[词条]],词条统合定义列表!$B$2:$B$1031,0))</f>
        <v>#N/A</v>
      </c>
      <c r="H171" s="109" t="e">
        <f ca="1">INDEX(词条统合定义列表!$F$2:$F$1031,MATCH(属性二级汇总[[#This Row],[词条]],词条统合定义列表!$B$2:$B$1031,0))</f>
        <v>#N/A</v>
      </c>
      <c r="J1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1" s="25" t="str">
        <f ca="1">IFERROR(IF(属性二级汇总[[#This Row],[计算模式]]&lt;&gt;0,ROW(),""),"")</f>
        <v/>
      </c>
      <c r="M171" s="25" t="str">
        <f ca="1">IF((IFERROR(SEARCH("时，收割",属性二级汇总[[#This Row],[词条]]),-1)&gt;0),ROW(),"")</f>
        <v/>
      </c>
    </row>
    <row r="172" spans="1:13">
      <c r="A172" s="3" t="str">
        <f ca="1">IFERROR(INDEX(CHOOSE(
    MATCH(ROW(A171)-1,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ROW(A171)-INDEX($S$2:$S$18, MATCH(ROW(A171)-1, $S$2:$S$18,1))
),"")</f>
        <v/>
      </c>
      <c r="B172" s="3" t="str">
        <f ca="1">IF(A172&lt;&gt;"",INDEX(CHOOSE(
    MATCH(ROW(A171)-1,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ROW(A171)-INDEX($S$2:$S$18, MATCH(ROW(A171)-1, $S$2:$S$18,1))
),"")</f>
        <v/>
      </c>
      <c r="C172" s="3" t="e">
        <f ca="1">VALUE(IF(A172&lt;&gt;"",INDEX(CHOOSE(
    MATCH(ROW(A171)-1,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ROW(A171)-INDEX($S$2:$S$18, MATCH(ROW(A171)-1, $S$2:$S$18,1))
),""))</f>
        <v>#VALUE!</v>
      </c>
      <c r="D172" s="3" t="str">
        <f t="shared" ca="1" si="3"/>
        <v/>
      </c>
      <c r="E172" s="3" t="e">
        <f ca="1">INDEX(词条统合定义列表!$C$2:$C$1031,MATCH(属性二级汇总[[#This Row],[词条]],词条统合定义列表!$B$2:$B$1031,0))</f>
        <v>#N/A</v>
      </c>
      <c r="F172" t="e">
        <f ca="1">INDEX(词条统合定义列表!$D$2:$D$1031,MATCH(属性二级汇总[[#This Row],[词条]],词条统合定义列表!$B$2:$B$1031,0))</f>
        <v>#N/A</v>
      </c>
      <c r="G172" s="3" t="e">
        <f ca="1">INDEX(词条统合定义列表!$E$2:$E$1031,MATCH(属性二级汇总[[#This Row],[词条]],词条统合定义列表!$B$2:$B$1031,0))</f>
        <v>#N/A</v>
      </c>
      <c r="H172" s="109" t="e">
        <f ca="1">INDEX(词条统合定义列表!$F$2:$F$1031,MATCH(属性二级汇总[[#This Row],[词条]],词条统合定义列表!$B$2:$B$1031,0))</f>
        <v>#N/A</v>
      </c>
      <c r="J1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2" s="25" t="str">
        <f ca="1">IFERROR(IF(属性二级汇总[[#This Row],[计算模式]]&lt;&gt;0,ROW(),""),"")</f>
        <v/>
      </c>
      <c r="M172" s="25" t="str">
        <f ca="1">IF((IFERROR(SEARCH("时，收割",属性二级汇总[[#This Row],[词条]]),-1)&gt;0),ROW(),"")</f>
        <v/>
      </c>
    </row>
    <row r="173" spans="1:13">
      <c r="A173" s="3" t="str">
        <f ca="1">IFERROR(INDEX(CHOOSE(
    MATCH(ROW(A172)-1,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ROW(A172)-INDEX($S$2:$S$18, MATCH(ROW(A172)-1, $S$2:$S$18,1))
),"")</f>
        <v/>
      </c>
      <c r="B173" s="3" t="str">
        <f ca="1">IF(A173&lt;&gt;"",INDEX(CHOOSE(
    MATCH(ROW(A172)-1,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ROW(A172)-INDEX($S$2:$S$18, MATCH(ROW(A172)-1, $S$2:$S$18,1))
),"")</f>
        <v/>
      </c>
      <c r="C173" s="3" t="e">
        <f ca="1">VALUE(IF(A173&lt;&gt;"",INDEX(CHOOSE(
    MATCH(ROW(A172)-1,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ROW(A172)-INDEX($S$2:$S$18, MATCH(ROW(A172)-1, $S$2:$S$18,1))
),""))</f>
        <v>#VALUE!</v>
      </c>
      <c r="D173" s="3" t="str">
        <f t="shared" ca="1" si="3"/>
        <v/>
      </c>
      <c r="E173" s="3" t="e">
        <f ca="1">INDEX(词条统合定义列表!$C$2:$C$1031,MATCH(属性二级汇总[[#This Row],[词条]],词条统合定义列表!$B$2:$B$1031,0))</f>
        <v>#N/A</v>
      </c>
      <c r="F173" t="e">
        <f ca="1">INDEX(词条统合定义列表!$D$2:$D$1031,MATCH(属性二级汇总[[#This Row],[词条]],词条统合定义列表!$B$2:$B$1031,0))</f>
        <v>#N/A</v>
      </c>
      <c r="G173" s="3" t="e">
        <f ca="1">INDEX(词条统合定义列表!$E$2:$E$1031,MATCH(属性二级汇总[[#This Row],[词条]],词条统合定义列表!$B$2:$B$1031,0))</f>
        <v>#N/A</v>
      </c>
      <c r="H173" s="109" t="e">
        <f ca="1">INDEX(词条统合定义列表!$F$2:$F$1031,MATCH(属性二级汇总[[#This Row],[词条]],词条统合定义列表!$B$2:$B$1031,0))</f>
        <v>#N/A</v>
      </c>
      <c r="J1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3" s="25" t="str">
        <f ca="1">IFERROR(IF(属性二级汇总[[#This Row],[计算模式]]&lt;&gt;0,ROW(),""),"")</f>
        <v/>
      </c>
      <c r="M173" s="25" t="str">
        <f ca="1">IF((IFERROR(SEARCH("时，收割",属性二级汇总[[#This Row],[词条]]),-1)&gt;0),ROW(),"")</f>
        <v/>
      </c>
    </row>
    <row r="174" spans="1:13">
      <c r="A174" s="3" t="str">
        <f ca="1">IFERROR(INDEX(CHOOSE(
    MATCH(ROW(A173)-1,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ROW(A173)-INDEX($S$2:$S$18, MATCH(ROW(A173)-1, $S$2:$S$18,1))
),"")</f>
        <v/>
      </c>
      <c r="B174" s="3" t="str">
        <f ca="1">IF(A174&lt;&gt;"",INDEX(CHOOSE(
    MATCH(ROW(A173)-1,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ROW(A173)-INDEX($S$2:$S$18, MATCH(ROW(A173)-1, $S$2:$S$18,1))
),"")</f>
        <v/>
      </c>
      <c r="C174" s="3" t="e">
        <f ca="1">VALUE(IF(A174&lt;&gt;"",INDEX(CHOOSE(
    MATCH(ROW(A173)-1,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ROW(A173)-INDEX($S$2:$S$18, MATCH(ROW(A173)-1, $S$2:$S$18,1))
),""))</f>
        <v>#VALUE!</v>
      </c>
      <c r="D174" s="3" t="str">
        <f t="shared" ca="1" si="3"/>
        <v/>
      </c>
      <c r="E174" s="3" t="e">
        <f ca="1">INDEX(词条统合定义列表!$C$2:$C$1031,MATCH(属性二级汇总[[#This Row],[词条]],词条统合定义列表!$B$2:$B$1031,0))</f>
        <v>#N/A</v>
      </c>
      <c r="F174" t="e">
        <f ca="1">INDEX(词条统合定义列表!$D$2:$D$1031,MATCH(属性二级汇总[[#This Row],[词条]],词条统合定义列表!$B$2:$B$1031,0))</f>
        <v>#N/A</v>
      </c>
      <c r="G174" s="3" t="e">
        <f ca="1">INDEX(词条统合定义列表!$E$2:$E$1031,MATCH(属性二级汇总[[#This Row],[词条]],词条统合定义列表!$B$2:$B$1031,0))</f>
        <v>#N/A</v>
      </c>
      <c r="H174" s="109" t="e">
        <f ca="1">INDEX(词条统合定义列表!$F$2:$F$1031,MATCH(属性二级汇总[[#This Row],[词条]],词条统合定义列表!$B$2:$B$1031,0))</f>
        <v>#N/A</v>
      </c>
      <c r="J1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4" s="25" t="str">
        <f ca="1">IFERROR(IF(属性二级汇总[[#This Row],[计算模式]]&lt;&gt;0,ROW(),""),"")</f>
        <v/>
      </c>
      <c r="M174" s="25" t="str">
        <f ca="1">IF((IFERROR(SEARCH("时，收割",属性二级汇总[[#This Row],[词条]]),-1)&gt;0),ROW(),"")</f>
        <v/>
      </c>
    </row>
    <row r="175" spans="1:13">
      <c r="A175" s="3" t="str">
        <f ca="1">IFERROR(INDEX(CHOOSE(
    MATCH(ROW(A174)-1,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ROW(A174)-INDEX($S$2:$S$18, MATCH(ROW(A174)-1, $S$2:$S$18,1))
),"")</f>
        <v/>
      </c>
      <c r="B175" s="3" t="str">
        <f ca="1">IF(A175&lt;&gt;"",INDEX(CHOOSE(
    MATCH(ROW(A174)-1,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ROW(A174)-INDEX($S$2:$S$18, MATCH(ROW(A174)-1, $S$2:$S$18,1))
),"")</f>
        <v/>
      </c>
      <c r="C175" s="3" t="e">
        <f ca="1">VALUE(IF(A175&lt;&gt;"",INDEX(CHOOSE(
    MATCH(ROW(A174)-1,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ROW(A174)-INDEX($S$2:$S$18, MATCH(ROW(A174)-1, $S$2:$S$18,1))
),""))</f>
        <v>#VALUE!</v>
      </c>
      <c r="D175" s="3" t="str">
        <f t="shared" ca="1" si="3"/>
        <v/>
      </c>
      <c r="E175" s="3" t="e">
        <f ca="1">INDEX(词条统合定义列表!$C$2:$C$1031,MATCH(属性二级汇总[[#This Row],[词条]],词条统合定义列表!$B$2:$B$1031,0))</f>
        <v>#N/A</v>
      </c>
      <c r="F175" t="e">
        <f ca="1">INDEX(词条统合定义列表!$D$2:$D$1031,MATCH(属性二级汇总[[#This Row],[词条]],词条统合定义列表!$B$2:$B$1031,0))</f>
        <v>#N/A</v>
      </c>
      <c r="G175" s="3" t="e">
        <f ca="1">INDEX(词条统合定义列表!$E$2:$E$1031,MATCH(属性二级汇总[[#This Row],[词条]],词条统合定义列表!$B$2:$B$1031,0))</f>
        <v>#N/A</v>
      </c>
      <c r="H175" s="109" t="e">
        <f ca="1">INDEX(词条统合定义列表!$F$2:$F$1031,MATCH(属性二级汇总[[#This Row],[词条]],词条统合定义列表!$B$2:$B$1031,0))</f>
        <v>#N/A</v>
      </c>
      <c r="J1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5" s="25" t="str">
        <f ca="1">IFERROR(IF(属性二级汇总[[#This Row],[计算模式]]&lt;&gt;0,ROW(),""),"")</f>
        <v/>
      </c>
      <c r="M175" s="25" t="str">
        <f ca="1">IF((IFERROR(SEARCH("时，收割",属性二级汇总[[#This Row],[词条]]),-1)&gt;0),ROW(),"")</f>
        <v/>
      </c>
    </row>
    <row r="176" spans="1:13">
      <c r="A176" s="3" t="str">
        <f ca="1">IFERROR(INDEX(CHOOSE(
    MATCH(ROW(A175)-1,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ROW(A175)-INDEX($S$2:$S$18, MATCH(ROW(A175)-1, $S$2:$S$18,1))
),"")</f>
        <v/>
      </c>
      <c r="B176" s="3" t="str">
        <f ca="1">IF(A176&lt;&gt;"",INDEX(CHOOSE(
    MATCH(ROW(A175)-1,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ROW(A175)-INDEX($S$2:$S$18, MATCH(ROW(A175)-1, $S$2:$S$18,1))
),"")</f>
        <v/>
      </c>
      <c r="C176" s="3" t="e">
        <f ca="1">VALUE(IF(A176&lt;&gt;"",INDEX(CHOOSE(
    MATCH(ROW(A175)-1,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ROW(A175)-INDEX($S$2:$S$18, MATCH(ROW(A175)-1, $S$2:$S$18,1))
),""))</f>
        <v>#VALUE!</v>
      </c>
      <c r="D176" s="3" t="str">
        <f t="shared" ca="1" si="3"/>
        <v/>
      </c>
      <c r="E176" s="3" t="e">
        <f ca="1">INDEX(词条统合定义列表!$C$2:$C$1031,MATCH(属性二级汇总[[#This Row],[词条]],词条统合定义列表!$B$2:$B$1031,0))</f>
        <v>#N/A</v>
      </c>
      <c r="F176" t="e">
        <f ca="1">INDEX(词条统合定义列表!$D$2:$D$1031,MATCH(属性二级汇总[[#This Row],[词条]],词条统合定义列表!$B$2:$B$1031,0))</f>
        <v>#N/A</v>
      </c>
      <c r="G176" s="3" t="e">
        <f ca="1">INDEX(词条统合定义列表!$E$2:$E$1031,MATCH(属性二级汇总[[#This Row],[词条]],词条统合定义列表!$B$2:$B$1031,0))</f>
        <v>#N/A</v>
      </c>
      <c r="H176" s="109" t="e">
        <f ca="1">INDEX(词条统合定义列表!$F$2:$F$1031,MATCH(属性二级汇总[[#This Row],[词条]],词条统合定义列表!$B$2:$B$1031,0))</f>
        <v>#N/A</v>
      </c>
      <c r="J1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6" s="25" t="str">
        <f ca="1">IFERROR(IF(属性二级汇总[[#This Row],[计算模式]]&lt;&gt;0,ROW(),""),"")</f>
        <v/>
      </c>
      <c r="M176" s="25" t="str">
        <f ca="1">IF((IFERROR(SEARCH("时，收割",属性二级汇总[[#This Row],[词条]]),-1)&gt;0),ROW(),"")</f>
        <v/>
      </c>
    </row>
    <row r="177" spans="1:13">
      <c r="A177" s="3" t="str">
        <f ca="1">IFERROR(INDEX(CHOOSE(
    MATCH(ROW(A176)-1,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ROW(A176)-INDEX($S$2:$S$18, MATCH(ROW(A176)-1, $S$2:$S$18,1))
),"")</f>
        <v/>
      </c>
      <c r="B177" s="3" t="str">
        <f ca="1">IF(A177&lt;&gt;"",INDEX(CHOOSE(
    MATCH(ROW(A176)-1,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ROW(A176)-INDEX($S$2:$S$18, MATCH(ROW(A176)-1, $S$2:$S$18,1))
),"")</f>
        <v/>
      </c>
      <c r="C177" s="3" t="e">
        <f ca="1">VALUE(IF(A177&lt;&gt;"",INDEX(CHOOSE(
    MATCH(ROW(A176)-1,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ROW(A176)-INDEX($S$2:$S$18, MATCH(ROW(A176)-1, $S$2:$S$18,1))
),""))</f>
        <v>#VALUE!</v>
      </c>
      <c r="D177" s="3" t="str">
        <f t="shared" ca="1" si="3"/>
        <v/>
      </c>
      <c r="E177" s="3" t="e">
        <f ca="1">INDEX(词条统合定义列表!$C$2:$C$1031,MATCH(属性二级汇总[[#This Row],[词条]],词条统合定义列表!$B$2:$B$1031,0))</f>
        <v>#N/A</v>
      </c>
      <c r="F177" t="e">
        <f ca="1">INDEX(词条统合定义列表!$D$2:$D$1031,MATCH(属性二级汇总[[#This Row],[词条]],词条统合定义列表!$B$2:$B$1031,0))</f>
        <v>#N/A</v>
      </c>
      <c r="G177" s="3" t="e">
        <f ca="1">INDEX(词条统合定义列表!$E$2:$E$1031,MATCH(属性二级汇总[[#This Row],[词条]],词条统合定义列表!$B$2:$B$1031,0))</f>
        <v>#N/A</v>
      </c>
      <c r="H177" s="109" t="e">
        <f ca="1">INDEX(词条统合定义列表!$F$2:$F$1031,MATCH(属性二级汇总[[#This Row],[词条]],词条统合定义列表!$B$2:$B$1031,0))</f>
        <v>#N/A</v>
      </c>
      <c r="J1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7" s="25" t="str">
        <f ca="1">IFERROR(IF(属性二级汇总[[#This Row],[计算模式]]&lt;&gt;0,ROW(),""),"")</f>
        <v/>
      </c>
      <c r="M177" s="25" t="str">
        <f ca="1">IF((IFERROR(SEARCH("时，收割",属性二级汇总[[#This Row],[词条]]),-1)&gt;0),ROW(),"")</f>
        <v/>
      </c>
    </row>
    <row r="178" spans="1:13">
      <c r="A178" s="3" t="str">
        <f ca="1">IFERROR(INDEX(CHOOSE(
    MATCH(ROW(A177)-1,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ROW(A177)-INDEX($S$2:$S$18, MATCH(ROW(A177)-1, $S$2:$S$18,1))
),"")</f>
        <v/>
      </c>
      <c r="B178" s="3" t="str">
        <f ca="1">IF(A178&lt;&gt;"",INDEX(CHOOSE(
    MATCH(ROW(A177)-1,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ROW(A177)-INDEX($S$2:$S$18, MATCH(ROW(A177)-1, $S$2:$S$18,1))
),"")</f>
        <v/>
      </c>
      <c r="C178" s="3" t="e">
        <f ca="1">VALUE(IF(A178&lt;&gt;"",INDEX(CHOOSE(
    MATCH(ROW(A177)-1,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ROW(A177)-INDEX($S$2:$S$18, MATCH(ROW(A177)-1, $S$2:$S$18,1))
),""))</f>
        <v>#VALUE!</v>
      </c>
      <c r="D178" s="3" t="str">
        <f t="shared" ca="1" si="3"/>
        <v/>
      </c>
      <c r="E178" s="3" t="e">
        <f ca="1">INDEX(词条统合定义列表!$C$2:$C$1031,MATCH(属性二级汇总[[#This Row],[词条]],词条统合定义列表!$B$2:$B$1031,0))</f>
        <v>#N/A</v>
      </c>
      <c r="F178" t="e">
        <f ca="1">INDEX(词条统合定义列表!$D$2:$D$1031,MATCH(属性二级汇总[[#This Row],[词条]],词条统合定义列表!$B$2:$B$1031,0))</f>
        <v>#N/A</v>
      </c>
      <c r="G178" s="3" t="e">
        <f ca="1">INDEX(词条统合定义列表!$E$2:$E$1031,MATCH(属性二级汇总[[#This Row],[词条]],词条统合定义列表!$B$2:$B$1031,0))</f>
        <v>#N/A</v>
      </c>
      <c r="H178" s="109" t="e">
        <f ca="1">INDEX(词条统合定义列表!$F$2:$F$1031,MATCH(属性二级汇总[[#This Row],[词条]],词条统合定义列表!$B$2:$B$1031,0))</f>
        <v>#N/A</v>
      </c>
      <c r="J1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8" s="25" t="str">
        <f ca="1">IFERROR(IF(属性二级汇总[[#This Row],[计算模式]]&lt;&gt;0,ROW(),""),"")</f>
        <v/>
      </c>
      <c r="M178" s="25" t="str">
        <f ca="1">IF((IFERROR(SEARCH("时，收割",属性二级汇总[[#This Row],[词条]]),-1)&gt;0),ROW(),"")</f>
        <v/>
      </c>
    </row>
    <row r="179" spans="1:13">
      <c r="A179" s="3" t="str">
        <f ca="1">IFERROR(INDEX(CHOOSE(
    MATCH(ROW(A178)-1,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ROW(A178)-INDEX($S$2:$S$18, MATCH(ROW(A178)-1, $S$2:$S$18,1))
),"")</f>
        <v/>
      </c>
      <c r="B179" s="3" t="str">
        <f ca="1">IF(A179&lt;&gt;"",INDEX(CHOOSE(
    MATCH(ROW(A178)-1,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ROW(A178)-INDEX($S$2:$S$18, MATCH(ROW(A178)-1, $S$2:$S$18,1))
),"")</f>
        <v/>
      </c>
      <c r="C179" s="3" t="e">
        <f ca="1">VALUE(IF(A179&lt;&gt;"",INDEX(CHOOSE(
    MATCH(ROW(A178)-1,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ROW(A178)-INDEX($S$2:$S$18, MATCH(ROW(A178)-1, $S$2:$S$18,1))
),""))</f>
        <v>#VALUE!</v>
      </c>
      <c r="D179" s="3" t="str">
        <f t="shared" ca="1" si="3"/>
        <v/>
      </c>
      <c r="E179" s="3" t="e">
        <f ca="1">INDEX(词条统合定义列表!$C$2:$C$1031,MATCH(属性二级汇总[[#This Row],[词条]],词条统合定义列表!$B$2:$B$1031,0))</f>
        <v>#N/A</v>
      </c>
      <c r="F179" t="e">
        <f ca="1">INDEX(词条统合定义列表!$D$2:$D$1031,MATCH(属性二级汇总[[#This Row],[词条]],词条统合定义列表!$B$2:$B$1031,0))</f>
        <v>#N/A</v>
      </c>
      <c r="G179" s="3" t="e">
        <f ca="1">INDEX(词条统合定义列表!$E$2:$E$1031,MATCH(属性二级汇总[[#This Row],[词条]],词条统合定义列表!$B$2:$B$1031,0))</f>
        <v>#N/A</v>
      </c>
      <c r="H179" s="109" t="e">
        <f ca="1">INDEX(词条统合定义列表!$F$2:$F$1031,MATCH(属性二级汇总[[#This Row],[词条]],词条统合定义列表!$B$2:$B$1031,0))</f>
        <v>#N/A</v>
      </c>
      <c r="J1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79" s="25" t="str">
        <f ca="1">IFERROR(IF(属性二级汇总[[#This Row],[计算模式]]&lt;&gt;0,ROW(),""),"")</f>
        <v/>
      </c>
      <c r="M179" s="25" t="str">
        <f ca="1">IF((IFERROR(SEARCH("时，收割",属性二级汇总[[#This Row],[词条]]),-1)&gt;0),ROW(),"")</f>
        <v/>
      </c>
    </row>
    <row r="180" spans="1:13">
      <c r="A180" s="3" t="str">
        <f ca="1">IFERROR(INDEX(CHOOSE(
    MATCH(ROW(A179)-1,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ROW(A179)-INDEX($S$2:$S$18, MATCH(ROW(A179)-1, $S$2:$S$18,1))
),"")</f>
        <v/>
      </c>
      <c r="B180" s="3" t="str">
        <f ca="1">IF(A180&lt;&gt;"",INDEX(CHOOSE(
    MATCH(ROW(A179)-1,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ROW(A179)-INDEX($S$2:$S$18, MATCH(ROW(A179)-1, $S$2:$S$18,1))
),"")</f>
        <v/>
      </c>
      <c r="C180" s="3" t="e">
        <f ca="1">VALUE(IF(A180&lt;&gt;"",INDEX(CHOOSE(
    MATCH(ROW(A179)-1,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ROW(A179)-INDEX($S$2:$S$18, MATCH(ROW(A179)-1, $S$2:$S$18,1))
),""))</f>
        <v>#VALUE!</v>
      </c>
      <c r="D180" s="3" t="str">
        <f t="shared" ca="1" si="3"/>
        <v/>
      </c>
      <c r="E180" s="3" t="e">
        <f ca="1">INDEX(词条统合定义列表!$C$2:$C$1031,MATCH(属性二级汇总[[#This Row],[词条]],词条统合定义列表!$B$2:$B$1031,0))</f>
        <v>#N/A</v>
      </c>
      <c r="F180" t="e">
        <f ca="1">INDEX(词条统合定义列表!$D$2:$D$1031,MATCH(属性二级汇总[[#This Row],[词条]],词条统合定义列表!$B$2:$B$1031,0))</f>
        <v>#N/A</v>
      </c>
      <c r="G180" s="3" t="e">
        <f ca="1">INDEX(词条统合定义列表!$E$2:$E$1031,MATCH(属性二级汇总[[#This Row],[词条]],词条统合定义列表!$B$2:$B$1031,0))</f>
        <v>#N/A</v>
      </c>
      <c r="H180" s="109" t="e">
        <f ca="1">INDEX(词条统合定义列表!$F$2:$F$1031,MATCH(属性二级汇总[[#This Row],[词条]],词条统合定义列表!$B$2:$B$1031,0))</f>
        <v>#N/A</v>
      </c>
      <c r="J1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0" s="25" t="str">
        <f ca="1">IFERROR(IF(属性二级汇总[[#This Row],[计算模式]]&lt;&gt;0,ROW(),""),"")</f>
        <v/>
      </c>
      <c r="M180" s="25" t="str">
        <f ca="1">IF((IFERROR(SEARCH("时，收割",属性二级汇总[[#This Row],[词条]]),-1)&gt;0),ROW(),"")</f>
        <v/>
      </c>
    </row>
    <row r="181" spans="1:13">
      <c r="A181" s="3" t="str">
        <f ca="1">IFERROR(INDEX(CHOOSE(
    MATCH(ROW(A180)-1,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ROW(A180)-INDEX($S$2:$S$18, MATCH(ROW(A180)-1, $S$2:$S$18,1))
),"")</f>
        <v/>
      </c>
      <c r="B181" s="3" t="str">
        <f ca="1">IF(A181&lt;&gt;"",INDEX(CHOOSE(
    MATCH(ROW(A180)-1,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ROW(A180)-INDEX($S$2:$S$18, MATCH(ROW(A180)-1, $S$2:$S$18,1))
),"")</f>
        <v/>
      </c>
      <c r="C181" s="3" t="e">
        <f ca="1">VALUE(IF(A181&lt;&gt;"",INDEX(CHOOSE(
    MATCH(ROW(A180)-1,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ROW(A180)-INDEX($S$2:$S$18, MATCH(ROW(A180)-1, $S$2:$S$18,1))
),""))</f>
        <v>#VALUE!</v>
      </c>
      <c r="D181" s="3" t="str">
        <f t="shared" ca="1" si="3"/>
        <v/>
      </c>
      <c r="E181" s="3" t="e">
        <f ca="1">INDEX(词条统合定义列表!$C$2:$C$1031,MATCH(属性二级汇总[[#This Row],[词条]],词条统合定义列表!$B$2:$B$1031,0))</f>
        <v>#N/A</v>
      </c>
      <c r="F181" t="e">
        <f ca="1">INDEX(词条统合定义列表!$D$2:$D$1031,MATCH(属性二级汇总[[#This Row],[词条]],词条统合定义列表!$B$2:$B$1031,0))</f>
        <v>#N/A</v>
      </c>
      <c r="G181" s="3" t="e">
        <f ca="1">INDEX(词条统合定义列表!$E$2:$E$1031,MATCH(属性二级汇总[[#This Row],[词条]],词条统合定义列表!$B$2:$B$1031,0))</f>
        <v>#N/A</v>
      </c>
      <c r="H181" s="109" t="e">
        <f ca="1">INDEX(词条统合定义列表!$F$2:$F$1031,MATCH(属性二级汇总[[#This Row],[词条]],词条统合定义列表!$B$2:$B$1031,0))</f>
        <v>#N/A</v>
      </c>
      <c r="J1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1" s="25" t="str">
        <f ca="1">IFERROR(IF(属性二级汇总[[#This Row],[计算模式]]&lt;&gt;0,ROW(),""),"")</f>
        <v/>
      </c>
      <c r="M181" s="25" t="str">
        <f ca="1">IF((IFERROR(SEARCH("时，收割",属性二级汇总[[#This Row],[词条]]),-1)&gt;0),ROW(),"")</f>
        <v/>
      </c>
    </row>
    <row r="182" spans="1:13">
      <c r="A182" s="3" t="str">
        <f ca="1">IFERROR(INDEX(CHOOSE(
    MATCH(ROW(A181)-1,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ROW(A181)-INDEX($S$2:$S$18, MATCH(ROW(A181)-1, $S$2:$S$18,1))
),"")</f>
        <v/>
      </c>
      <c r="B182" s="3" t="str">
        <f ca="1">IF(A182&lt;&gt;"",INDEX(CHOOSE(
    MATCH(ROW(A181)-1,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ROW(A181)-INDEX($S$2:$S$18, MATCH(ROW(A181)-1, $S$2:$S$18,1))
),"")</f>
        <v/>
      </c>
      <c r="C182" s="3" t="e">
        <f ca="1">VALUE(IF(A182&lt;&gt;"",INDEX(CHOOSE(
    MATCH(ROW(A181)-1,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ROW(A181)-INDEX($S$2:$S$18, MATCH(ROW(A181)-1, $S$2:$S$18,1))
),""))</f>
        <v>#VALUE!</v>
      </c>
      <c r="D182" s="3" t="str">
        <f t="shared" ca="1" si="3"/>
        <v/>
      </c>
      <c r="E182" s="3" t="e">
        <f ca="1">INDEX(词条统合定义列表!$C$2:$C$1031,MATCH(属性二级汇总[[#This Row],[词条]],词条统合定义列表!$B$2:$B$1031,0))</f>
        <v>#N/A</v>
      </c>
      <c r="F182" t="e">
        <f ca="1">INDEX(词条统合定义列表!$D$2:$D$1031,MATCH(属性二级汇总[[#This Row],[词条]],词条统合定义列表!$B$2:$B$1031,0))</f>
        <v>#N/A</v>
      </c>
      <c r="G182" s="3" t="e">
        <f ca="1">INDEX(词条统合定义列表!$E$2:$E$1031,MATCH(属性二级汇总[[#This Row],[词条]],词条统合定义列表!$B$2:$B$1031,0))</f>
        <v>#N/A</v>
      </c>
      <c r="H182" s="109" t="e">
        <f ca="1">INDEX(词条统合定义列表!$F$2:$F$1031,MATCH(属性二级汇总[[#This Row],[词条]],词条统合定义列表!$B$2:$B$1031,0))</f>
        <v>#N/A</v>
      </c>
      <c r="J1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2" s="25" t="str">
        <f ca="1">IFERROR(IF(属性二级汇总[[#This Row],[计算模式]]&lt;&gt;0,ROW(),""),"")</f>
        <v/>
      </c>
      <c r="M182" s="25" t="str">
        <f ca="1">IF((IFERROR(SEARCH("时，收割",属性二级汇总[[#This Row],[词条]]),-1)&gt;0),ROW(),"")</f>
        <v/>
      </c>
    </row>
    <row r="183" spans="1:13">
      <c r="A183" s="3" t="str">
        <f ca="1">IFERROR(INDEX(CHOOSE(
    MATCH(ROW(A182)-1,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ROW(A182)-INDEX($S$2:$S$18, MATCH(ROW(A182)-1, $S$2:$S$18,1))
),"")</f>
        <v/>
      </c>
      <c r="B183" s="3" t="str">
        <f ca="1">IF(A183&lt;&gt;"",INDEX(CHOOSE(
    MATCH(ROW(A182)-1,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ROW(A182)-INDEX($S$2:$S$18, MATCH(ROW(A182)-1, $S$2:$S$18,1))
),"")</f>
        <v/>
      </c>
      <c r="C183" s="3" t="e">
        <f ca="1">VALUE(IF(A183&lt;&gt;"",INDEX(CHOOSE(
    MATCH(ROW(A182)-1,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ROW(A182)-INDEX($S$2:$S$18, MATCH(ROW(A182)-1, $S$2:$S$18,1))
),""))</f>
        <v>#VALUE!</v>
      </c>
      <c r="D183" s="3" t="str">
        <f t="shared" ca="1" si="3"/>
        <v/>
      </c>
      <c r="E183" s="3" t="e">
        <f ca="1">INDEX(词条统合定义列表!$C$2:$C$1031,MATCH(属性二级汇总[[#This Row],[词条]],词条统合定义列表!$B$2:$B$1031,0))</f>
        <v>#N/A</v>
      </c>
      <c r="F183" t="e">
        <f ca="1">INDEX(词条统合定义列表!$D$2:$D$1031,MATCH(属性二级汇总[[#This Row],[词条]],词条统合定义列表!$B$2:$B$1031,0))</f>
        <v>#N/A</v>
      </c>
      <c r="G183" s="3" t="e">
        <f ca="1">INDEX(词条统合定义列表!$E$2:$E$1031,MATCH(属性二级汇总[[#This Row],[词条]],词条统合定义列表!$B$2:$B$1031,0))</f>
        <v>#N/A</v>
      </c>
      <c r="H183" s="109" t="e">
        <f ca="1">INDEX(词条统合定义列表!$F$2:$F$1031,MATCH(属性二级汇总[[#This Row],[词条]],词条统合定义列表!$B$2:$B$1031,0))</f>
        <v>#N/A</v>
      </c>
      <c r="J1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3" s="25" t="str">
        <f ca="1">IFERROR(IF(属性二级汇总[[#This Row],[计算模式]]&lt;&gt;0,ROW(),""),"")</f>
        <v/>
      </c>
      <c r="M183" s="25" t="str">
        <f ca="1">IF((IFERROR(SEARCH("时，收割",属性二级汇总[[#This Row],[词条]]),-1)&gt;0),ROW(),"")</f>
        <v/>
      </c>
    </row>
    <row r="184" spans="1:13">
      <c r="A184" s="3" t="str">
        <f ca="1">IFERROR(INDEX(CHOOSE(
    MATCH(ROW(A183)-1,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ROW(A183)-INDEX($S$2:$S$18, MATCH(ROW(A183)-1, $S$2:$S$18,1))
),"")</f>
        <v/>
      </c>
      <c r="B184" s="3" t="str">
        <f ca="1">IF(A184&lt;&gt;"",INDEX(CHOOSE(
    MATCH(ROW(A183)-1,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ROW(A183)-INDEX($S$2:$S$18, MATCH(ROW(A183)-1, $S$2:$S$18,1))
),"")</f>
        <v/>
      </c>
      <c r="C184" s="3" t="e">
        <f ca="1">VALUE(IF(A184&lt;&gt;"",INDEX(CHOOSE(
    MATCH(ROW(A183)-1,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ROW(A183)-INDEX($S$2:$S$18, MATCH(ROW(A183)-1, $S$2:$S$18,1))
),""))</f>
        <v>#VALUE!</v>
      </c>
      <c r="D184" s="3" t="str">
        <f t="shared" ca="1" si="3"/>
        <v/>
      </c>
      <c r="E184" s="3" t="e">
        <f ca="1">INDEX(词条统合定义列表!$C$2:$C$1031,MATCH(属性二级汇总[[#This Row],[词条]],词条统合定义列表!$B$2:$B$1031,0))</f>
        <v>#N/A</v>
      </c>
      <c r="F184" t="e">
        <f ca="1">INDEX(词条统合定义列表!$D$2:$D$1031,MATCH(属性二级汇总[[#This Row],[词条]],词条统合定义列表!$B$2:$B$1031,0))</f>
        <v>#N/A</v>
      </c>
      <c r="G184" s="3" t="e">
        <f ca="1">INDEX(词条统合定义列表!$E$2:$E$1031,MATCH(属性二级汇总[[#This Row],[词条]],词条统合定义列表!$B$2:$B$1031,0))</f>
        <v>#N/A</v>
      </c>
      <c r="H184" s="109" t="e">
        <f ca="1">INDEX(词条统合定义列表!$F$2:$F$1031,MATCH(属性二级汇总[[#This Row],[词条]],词条统合定义列表!$B$2:$B$1031,0))</f>
        <v>#N/A</v>
      </c>
      <c r="J1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4" s="25" t="str">
        <f ca="1">IFERROR(IF(属性二级汇总[[#This Row],[计算模式]]&lt;&gt;0,ROW(),""),"")</f>
        <v/>
      </c>
      <c r="M184" s="25" t="str">
        <f ca="1">IF((IFERROR(SEARCH("时，收割",属性二级汇总[[#This Row],[词条]]),-1)&gt;0),ROW(),"")</f>
        <v/>
      </c>
    </row>
    <row r="185" spans="1:13">
      <c r="A185" s="3" t="str">
        <f ca="1">IFERROR(INDEX(CHOOSE(
    MATCH(ROW(A184)-1,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ROW(A184)-INDEX($S$2:$S$18, MATCH(ROW(A184)-1, $S$2:$S$18,1))
),"")</f>
        <v/>
      </c>
      <c r="B185" s="3" t="str">
        <f ca="1">IF(A185&lt;&gt;"",INDEX(CHOOSE(
    MATCH(ROW(A184)-1,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ROW(A184)-INDEX($S$2:$S$18, MATCH(ROW(A184)-1, $S$2:$S$18,1))
),"")</f>
        <v/>
      </c>
      <c r="C185" s="3" t="e">
        <f ca="1">VALUE(IF(A185&lt;&gt;"",INDEX(CHOOSE(
    MATCH(ROW(A184)-1,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ROW(A184)-INDEX($S$2:$S$18, MATCH(ROW(A184)-1, $S$2:$S$18,1))
),""))</f>
        <v>#VALUE!</v>
      </c>
      <c r="D185" s="3" t="str">
        <f t="shared" ca="1" si="3"/>
        <v/>
      </c>
      <c r="E185" s="3" t="e">
        <f ca="1">INDEX(词条统合定义列表!$C$2:$C$1031,MATCH(属性二级汇总[[#This Row],[词条]],词条统合定义列表!$B$2:$B$1031,0))</f>
        <v>#N/A</v>
      </c>
      <c r="F185" t="e">
        <f ca="1">INDEX(词条统合定义列表!$D$2:$D$1031,MATCH(属性二级汇总[[#This Row],[词条]],词条统合定义列表!$B$2:$B$1031,0))</f>
        <v>#N/A</v>
      </c>
      <c r="G185" s="3" t="e">
        <f ca="1">INDEX(词条统合定义列表!$E$2:$E$1031,MATCH(属性二级汇总[[#This Row],[词条]],词条统合定义列表!$B$2:$B$1031,0))</f>
        <v>#N/A</v>
      </c>
      <c r="H185" s="109" t="e">
        <f ca="1">INDEX(词条统合定义列表!$F$2:$F$1031,MATCH(属性二级汇总[[#This Row],[词条]],词条统合定义列表!$B$2:$B$1031,0))</f>
        <v>#N/A</v>
      </c>
      <c r="J1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5" s="25" t="str">
        <f ca="1">IFERROR(IF(属性二级汇总[[#This Row],[计算模式]]&lt;&gt;0,ROW(),""),"")</f>
        <v/>
      </c>
      <c r="M185" s="25" t="str">
        <f ca="1">IF((IFERROR(SEARCH("时，收割",属性二级汇总[[#This Row],[词条]]),-1)&gt;0),ROW(),"")</f>
        <v/>
      </c>
    </row>
    <row r="186" spans="1:13">
      <c r="A186" s="3" t="str">
        <f ca="1">IFERROR(INDEX(CHOOSE(
    MATCH(ROW(A185)-1,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ROW(A185)-INDEX($S$2:$S$18, MATCH(ROW(A185)-1, $S$2:$S$18,1))
),"")</f>
        <v/>
      </c>
      <c r="B186" s="3" t="str">
        <f ca="1">IF(A186&lt;&gt;"",INDEX(CHOOSE(
    MATCH(ROW(A185)-1,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ROW(A185)-INDEX($S$2:$S$18, MATCH(ROW(A185)-1, $S$2:$S$18,1))
),"")</f>
        <v/>
      </c>
      <c r="C186" s="3" t="e">
        <f ca="1">VALUE(IF(A186&lt;&gt;"",INDEX(CHOOSE(
    MATCH(ROW(A185)-1,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ROW(A185)-INDEX($S$2:$S$18, MATCH(ROW(A185)-1, $S$2:$S$18,1))
),""))</f>
        <v>#VALUE!</v>
      </c>
      <c r="D186" s="3" t="str">
        <f t="shared" ca="1" si="3"/>
        <v/>
      </c>
      <c r="E186" s="3" t="e">
        <f ca="1">INDEX(词条统合定义列表!$C$2:$C$1031,MATCH(属性二级汇总[[#This Row],[词条]],词条统合定义列表!$B$2:$B$1031,0))</f>
        <v>#N/A</v>
      </c>
      <c r="F186" t="e">
        <f ca="1">INDEX(词条统合定义列表!$D$2:$D$1031,MATCH(属性二级汇总[[#This Row],[词条]],词条统合定义列表!$B$2:$B$1031,0))</f>
        <v>#N/A</v>
      </c>
      <c r="G186" s="3" t="e">
        <f ca="1">INDEX(词条统合定义列表!$E$2:$E$1031,MATCH(属性二级汇总[[#This Row],[词条]],词条统合定义列表!$B$2:$B$1031,0))</f>
        <v>#N/A</v>
      </c>
      <c r="H186" s="109" t="e">
        <f ca="1">INDEX(词条统合定义列表!$F$2:$F$1031,MATCH(属性二级汇总[[#This Row],[词条]],词条统合定义列表!$B$2:$B$1031,0))</f>
        <v>#N/A</v>
      </c>
      <c r="J1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6" s="25" t="str">
        <f ca="1">IFERROR(IF(属性二级汇总[[#This Row],[计算模式]]&lt;&gt;0,ROW(),""),"")</f>
        <v/>
      </c>
      <c r="M186" s="25" t="str">
        <f ca="1">IF((IFERROR(SEARCH("时，收割",属性二级汇总[[#This Row],[词条]]),-1)&gt;0),ROW(),"")</f>
        <v/>
      </c>
    </row>
    <row r="187" spans="1:13">
      <c r="A187" s="3" t="str">
        <f ca="1">IFERROR(INDEX(CHOOSE(
    MATCH(ROW(A186)-1,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ROW(A186)-INDEX($S$2:$S$18, MATCH(ROW(A186)-1, $S$2:$S$18,1))
),"")</f>
        <v/>
      </c>
      <c r="B187" s="3" t="str">
        <f ca="1">IF(A187&lt;&gt;"",INDEX(CHOOSE(
    MATCH(ROW(A186)-1,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ROW(A186)-INDEX($S$2:$S$18, MATCH(ROW(A186)-1, $S$2:$S$18,1))
),"")</f>
        <v/>
      </c>
      <c r="C187" s="3" t="e">
        <f ca="1">VALUE(IF(A187&lt;&gt;"",INDEX(CHOOSE(
    MATCH(ROW(A186)-1,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ROW(A186)-INDEX($S$2:$S$18, MATCH(ROW(A186)-1, $S$2:$S$18,1))
),""))</f>
        <v>#VALUE!</v>
      </c>
      <c r="D187" s="3" t="str">
        <f t="shared" ca="1" si="3"/>
        <v/>
      </c>
      <c r="E187" s="3" t="e">
        <f ca="1">INDEX(词条统合定义列表!$C$2:$C$1031,MATCH(属性二级汇总[[#This Row],[词条]],词条统合定义列表!$B$2:$B$1031,0))</f>
        <v>#N/A</v>
      </c>
      <c r="F187" t="e">
        <f ca="1">INDEX(词条统合定义列表!$D$2:$D$1031,MATCH(属性二级汇总[[#This Row],[词条]],词条统合定义列表!$B$2:$B$1031,0))</f>
        <v>#N/A</v>
      </c>
      <c r="G187" s="3" t="e">
        <f ca="1">INDEX(词条统合定义列表!$E$2:$E$1031,MATCH(属性二级汇总[[#This Row],[词条]],词条统合定义列表!$B$2:$B$1031,0))</f>
        <v>#N/A</v>
      </c>
      <c r="H187" s="109" t="e">
        <f ca="1">INDEX(词条统合定义列表!$F$2:$F$1031,MATCH(属性二级汇总[[#This Row],[词条]],词条统合定义列表!$B$2:$B$1031,0))</f>
        <v>#N/A</v>
      </c>
      <c r="J1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7" s="25" t="str">
        <f ca="1">IFERROR(IF(属性二级汇总[[#This Row],[计算模式]]&lt;&gt;0,ROW(),""),"")</f>
        <v/>
      </c>
      <c r="M187" s="25" t="str">
        <f ca="1">IF((IFERROR(SEARCH("时，收割",属性二级汇总[[#This Row],[词条]]),-1)&gt;0),ROW(),"")</f>
        <v/>
      </c>
    </row>
    <row r="188" spans="1:13">
      <c r="A188" s="3" t="str">
        <f ca="1">IFERROR(INDEX(CHOOSE(
    MATCH(ROW(A187)-1,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ROW(A187)-INDEX($S$2:$S$18, MATCH(ROW(A187)-1, $S$2:$S$18,1))
),"")</f>
        <v/>
      </c>
      <c r="B188" s="3" t="str">
        <f ca="1">IF(A188&lt;&gt;"",INDEX(CHOOSE(
    MATCH(ROW(A187)-1,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ROW(A187)-INDEX($S$2:$S$18, MATCH(ROW(A187)-1, $S$2:$S$18,1))
),"")</f>
        <v/>
      </c>
      <c r="C188" s="3" t="e">
        <f ca="1">VALUE(IF(A188&lt;&gt;"",INDEX(CHOOSE(
    MATCH(ROW(A187)-1,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ROW(A187)-INDEX($S$2:$S$18, MATCH(ROW(A187)-1, $S$2:$S$18,1))
),""))</f>
        <v>#VALUE!</v>
      </c>
      <c r="D188" s="3" t="str">
        <f t="shared" ca="1" si="3"/>
        <v/>
      </c>
      <c r="E188" s="3" t="e">
        <f ca="1">INDEX(词条统合定义列表!$C$2:$C$1031,MATCH(属性二级汇总[[#This Row],[词条]],词条统合定义列表!$B$2:$B$1031,0))</f>
        <v>#N/A</v>
      </c>
      <c r="F188" t="e">
        <f ca="1">INDEX(词条统合定义列表!$D$2:$D$1031,MATCH(属性二级汇总[[#This Row],[词条]],词条统合定义列表!$B$2:$B$1031,0))</f>
        <v>#N/A</v>
      </c>
      <c r="G188" s="3" t="e">
        <f ca="1">INDEX(词条统合定义列表!$E$2:$E$1031,MATCH(属性二级汇总[[#This Row],[词条]],词条统合定义列表!$B$2:$B$1031,0))</f>
        <v>#N/A</v>
      </c>
      <c r="H188" s="109" t="e">
        <f ca="1">INDEX(词条统合定义列表!$F$2:$F$1031,MATCH(属性二级汇总[[#This Row],[词条]],词条统合定义列表!$B$2:$B$1031,0))</f>
        <v>#N/A</v>
      </c>
      <c r="J1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8" s="25" t="str">
        <f ca="1">IFERROR(IF(属性二级汇总[[#This Row],[计算模式]]&lt;&gt;0,ROW(),""),"")</f>
        <v/>
      </c>
      <c r="M188" s="25" t="str">
        <f ca="1">IF((IFERROR(SEARCH("时，收割",属性二级汇总[[#This Row],[词条]]),-1)&gt;0),ROW(),"")</f>
        <v/>
      </c>
    </row>
    <row r="189" spans="1:13">
      <c r="A189" s="3" t="str">
        <f ca="1">IFERROR(INDEX(CHOOSE(
    MATCH(ROW(A188)-1,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ROW(A188)-INDEX($S$2:$S$18, MATCH(ROW(A188)-1, $S$2:$S$18,1))
),"")</f>
        <v/>
      </c>
      <c r="B189" s="3" t="str">
        <f ca="1">IF(A189&lt;&gt;"",INDEX(CHOOSE(
    MATCH(ROW(A188)-1,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ROW(A188)-INDEX($S$2:$S$18, MATCH(ROW(A188)-1, $S$2:$S$18,1))
),"")</f>
        <v/>
      </c>
      <c r="C189" s="3" t="e">
        <f ca="1">VALUE(IF(A189&lt;&gt;"",INDEX(CHOOSE(
    MATCH(ROW(A188)-1,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ROW(A188)-INDEX($S$2:$S$18, MATCH(ROW(A188)-1, $S$2:$S$18,1))
),""))</f>
        <v>#VALUE!</v>
      </c>
      <c r="D189" s="3" t="str">
        <f t="shared" ca="1" si="3"/>
        <v/>
      </c>
      <c r="E189" s="3" t="e">
        <f ca="1">INDEX(词条统合定义列表!$C$2:$C$1031,MATCH(属性二级汇总[[#This Row],[词条]],词条统合定义列表!$B$2:$B$1031,0))</f>
        <v>#N/A</v>
      </c>
      <c r="F189" t="e">
        <f ca="1">INDEX(词条统合定义列表!$D$2:$D$1031,MATCH(属性二级汇总[[#This Row],[词条]],词条统合定义列表!$B$2:$B$1031,0))</f>
        <v>#N/A</v>
      </c>
      <c r="G189" s="3" t="e">
        <f ca="1">INDEX(词条统合定义列表!$E$2:$E$1031,MATCH(属性二级汇总[[#This Row],[词条]],词条统合定义列表!$B$2:$B$1031,0))</f>
        <v>#N/A</v>
      </c>
      <c r="H189" s="109" t="e">
        <f ca="1">INDEX(词条统合定义列表!$F$2:$F$1031,MATCH(属性二级汇总[[#This Row],[词条]],词条统合定义列表!$B$2:$B$1031,0))</f>
        <v>#N/A</v>
      </c>
      <c r="J1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89" s="25" t="str">
        <f ca="1">IFERROR(IF(属性二级汇总[[#This Row],[计算模式]]&lt;&gt;0,ROW(),""),"")</f>
        <v/>
      </c>
      <c r="M189" s="25" t="str">
        <f ca="1">IF((IFERROR(SEARCH("时，收割",属性二级汇总[[#This Row],[词条]]),-1)&gt;0),ROW(),"")</f>
        <v/>
      </c>
    </row>
    <row r="190" spans="1:13">
      <c r="A190" s="3" t="str">
        <f ca="1">IFERROR(INDEX(CHOOSE(
    MATCH(ROW(A189)-1,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ROW(A189)-INDEX($S$2:$S$18, MATCH(ROW(A189)-1, $S$2:$S$18,1))
),"")</f>
        <v/>
      </c>
      <c r="B190" s="3" t="str">
        <f ca="1">IF(A190&lt;&gt;"",INDEX(CHOOSE(
    MATCH(ROW(A189)-1,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ROW(A189)-INDEX($S$2:$S$18, MATCH(ROW(A189)-1, $S$2:$S$18,1))
),"")</f>
        <v/>
      </c>
      <c r="C190" s="3" t="e">
        <f ca="1">VALUE(IF(A190&lt;&gt;"",INDEX(CHOOSE(
    MATCH(ROW(A189)-1,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ROW(A189)-INDEX($S$2:$S$18, MATCH(ROW(A189)-1, $S$2:$S$18,1))
),""))</f>
        <v>#VALUE!</v>
      </c>
      <c r="D190" s="3" t="str">
        <f t="shared" ca="1" si="3"/>
        <v/>
      </c>
      <c r="E190" s="3" t="e">
        <f ca="1">INDEX(词条统合定义列表!$C$2:$C$1031,MATCH(属性二级汇总[[#This Row],[词条]],词条统合定义列表!$B$2:$B$1031,0))</f>
        <v>#N/A</v>
      </c>
      <c r="F190" t="e">
        <f ca="1">INDEX(词条统合定义列表!$D$2:$D$1031,MATCH(属性二级汇总[[#This Row],[词条]],词条统合定义列表!$B$2:$B$1031,0))</f>
        <v>#N/A</v>
      </c>
      <c r="G190" s="3" t="e">
        <f ca="1">INDEX(词条统合定义列表!$E$2:$E$1031,MATCH(属性二级汇总[[#This Row],[词条]],词条统合定义列表!$B$2:$B$1031,0))</f>
        <v>#N/A</v>
      </c>
      <c r="H190" s="109" t="e">
        <f ca="1">INDEX(词条统合定义列表!$F$2:$F$1031,MATCH(属性二级汇总[[#This Row],[词条]],词条统合定义列表!$B$2:$B$1031,0))</f>
        <v>#N/A</v>
      </c>
      <c r="J1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0" s="25" t="str">
        <f ca="1">IFERROR(IF(属性二级汇总[[#This Row],[计算模式]]&lt;&gt;0,ROW(),""),"")</f>
        <v/>
      </c>
      <c r="M190" s="25" t="str">
        <f ca="1">IF((IFERROR(SEARCH("时，收割",属性二级汇总[[#This Row],[词条]]),-1)&gt;0),ROW(),"")</f>
        <v/>
      </c>
    </row>
    <row r="191" spans="1:13">
      <c r="A191" s="3" t="str">
        <f ca="1">IFERROR(INDEX(CHOOSE(
    MATCH(ROW(A190)-1,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ROW(A190)-INDEX($S$2:$S$18, MATCH(ROW(A190)-1, $S$2:$S$18,1))
),"")</f>
        <v/>
      </c>
      <c r="B191" s="3" t="str">
        <f ca="1">IF(A191&lt;&gt;"",INDEX(CHOOSE(
    MATCH(ROW(A190)-1,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ROW(A190)-INDEX($S$2:$S$18, MATCH(ROW(A190)-1, $S$2:$S$18,1))
),"")</f>
        <v/>
      </c>
      <c r="C191" s="3" t="e">
        <f ca="1">VALUE(IF(A191&lt;&gt;"",INDEX(CHOOSE(
    MATCH(ROW(A190)-1,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ROW(A190)-INDEX($S$2:$S$18, MATCH(ROW(A190)-1, $S$2:$S$18,1))
),""))</f>
        <v>#VALUE!</v>
      </c>
      <c r="D191" s="3" t="str">
        <f t="shared" ca="1" si="3"/>
        <v/>
      </c>
      <c r="E191" s="3" t="e">
        <f ca="1">INDEX(词条统合定义列表!$C$2:$C$1031,MATCH(属性二级汇总[[#This Row],[词条]],词条统合定义列表!$B$2:$B$1031,0))</f>
        <v>#N/A</v>
      </c>
      <c r="F191" t="e">
        <f ca="1">INDEX(词条统合定义列表!$D$2:$D$1031,MATCH(属性二级汇总[[#This Row],[词条]],词条统合定义列表!$B$2:$B$1031,0))</f>
        <v>#N/A</v>
      </c>
      <c r="G191" s="3" t="e">
        <f ca="1">INDEX(词条统合定义列表!$E$2:$E$1031,MATCH(属性二级汇总[[#This Row],[词条]],词条统合定义列表!$B$2:$B$1031,0))</f>
        <v>#N/A</v>
      </c>
      <c r="H191" s="109" t="e">
        <f ca="1">INDEX(词条统合定义列表!$F$2:$F$1031,MATCH(属性二级汇总[[#This Row],[词条]],词条统合定义列表!$B$2:$B$1031,0))</f>
        <v>#N/A</v>
      </c>
      <c r="J1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1" s="25" t="str">
        <f ca="1">IFERROR(IF(属性二级汇总[[#This Row],[计算模式]]&lt;&gt;0,ROW(),""),"")</f>
        <v/>
      </c>
      <c r="M191" s="25" t="str">
        <f ca="1">IF((IFERROR(SEARCH("时，收割",属性二级汇总[[#This Row],[词条]]),-1)&gt;0),ROW(),"")</f>
        <v/>
      </c>
    </row>
    <row r="192" spans="1:13">
      <c r="A192" s="3" t="str">
        <f ca="1">IFERROR(INDEX(CHOOSE(
    MATCH(ROW(A191)-1,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ROW(A191)-INDEX($S$2:$S$18, MATCH(ROW(A191)-1, $S$2:$S$18,1))
),"")</f>
        <v/>
      </c>
      <c r="B192" s="3" t="str">
        <f ca="1">IF(A192&lt;&gt;"",INDEX(CHOOSE(
    MATCH(ROW(A191)-1,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ROW(A191)-INDEX($S$2:$S$18, MATCH(ROW(A191)-1, $S$2:$S$18,1))
),"")</f>
        <v/>
      </c>
      <c r="C192" s="3" t="e">
        <f ca="1">VALUE(IF(A192&lt;&gt;"",INDEX(CHOOSE(
    MATCH(ROW(A191)-1,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ROW(A191)-INDEX($S$2:$S$18, MATCH(ROW(A191)-1, $S$2:$S$18,1))
),""))</f>
        <v>#VALUE!</v>
      </c>
      <c r="D192" s="3" t="str">
        <f t="shared" ca="1" si="3"/>
        <v/>
      </c>
      <c r="E192" s="3" t="e">
        <f ca="1">INDEX(词条统合定义列表!$C$2:$C$1031,MATCH(属性二级汇总[[#This Row],[词条]],词条统合定义列表!$B$2:$B$1031,0))</f>
        <v>#N/A</v>
      </c>
      <c r="F192" t="e">
        <f ca="1">INDEX(词条统合定义列表!$D$2:$D$1031,MATCH(属性二级汇总[[#This Row],[词条]],词条统合定义列表!$B$2:$B$1031,0))</f>
        <v>#N/A</v>
      </c>
      <c r="G192" s="3" t="e">
        <f ca="1">INDEX(词条统合定义列表!$E$2:$E$1031,MATCH(属性二级汇总[[#This Row],[词条]],词条统合定义列表!$B$2:$B$1031,0))</f>
        <v>#N/A</v>
      </c>
      <c r="H192" s="109" t="e">
        <f ca="1">INDEX(词条统合定义列表!$F$2:$F$1031,MATCH(属性二级汇总[[#This Row],[词条]],词条统合定义列表!$B$2:$B$1031,0))</f>
        <v>#N/A</v>
      </c>
      <c r="J1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2" s="25" t="str">
        <f ca="1">IFERROR(IF(属性二级汇总[[#This Row],[计算模式]]&lt;&gt;0,ROW(),""),"")</f>
        <v/>
      </c>
      <c r="M192" s="25" t="str">
        <f ca="1">IF((IFERROR(SEARCH("时，收割",属性二级汇总[[#This Row],[词条]]),-1)&gt;0),ROW(),"")</f>
        <v/>
      </c>
    </row>
    <row r="193" spans="1:13">
      <c r="A193" s="3" t="str">
        <f ca="1">IFERROR(INDEX(CHOOSE(
    MATCH(ROW(A192)-1,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ROW(A192)-INDEX($S$2:$S$18, MATCH(ROW(A192)-1, $S$2:$S$18,1))
),"")</f>
        <v/>
      </c>
      <c r="B193" s="3" t="str">
        <f ca="1">IF(A193&lt;&gt;"",INDEX(CHOOSE(
    MATCH(ROW(A192)-1,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ROW(A192)-INDEX($S$2:$S$18, MATCH(ROW(A192)-1, $S$2:$S$18,1))
),"")</f>
        <v/>
      </c>
      <c r="C193" s="3" t="e">
        <f ca="1">VALUE(IF(A193&lt;&gt;"",INDEX(CHOOSE(
    MATCH(ROW(A192)-1,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ROW(A192)-INDEX($S$2:$S$18, MATCH(ROW(A192)-1, $S$2:$S$18,1))
),""))</f>
        <v>#VALUE!</v>
      </c>
      <c r="D193" s="3" t="str">
        <f t="shared" ca="1" si="3"/>
        <v/>
      </c>
      <c r="E193" s="3" t="e">
        <f ca="1">INDEX(词条统合定义列表!$C$2:$C$1031,MATCH(属性二级汇总[[#This Row],[词条]],词条统合定义列表!$B$2:$B$1031,0))</f>
        <v>#N/A</v>
      </c>
      <c r="F193" t="e">
        <f ca="1">INDEX(词条统合定义列表!$D$2:$D$1031,MATCH(属性二级汇总[[#This Row],[词条]],词条统合定义列表!$B$2:$B$1031,0))</f>
        <v>#N/A</v>
      </c>
      <c r="G193" s="3" t="e">
        <f ca="1">INDEX(词条统合定义列表!$E$2:$E$1031,MATCH(属性二级汇总[[#This Row],[词条]],词条统合定义列表!$B$2:$B$1031,0))</f>
        <v>#N/A</v>
      </c>
      <c r="H193" s="109" t="e">
        <f ca="1">INDEX(词条统合定义列表!$F$2:$F$1031,MATCH(属性二级汇总[[#This Row],[词条]],词条统合定义列表!$B$2:$B$1031,0))</f>
        <v>#N/A</v>
      </c>
      <c r="J1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3" s="25" t="str">
        <f ca="1">IFERROR(IF(属性二级汇总[[#This Row],[计算模式]]&lt;&gt;0,ROW(),""),"")</f>
        <v/>
      </c>
      <c r="M193" s="25" t="str">
        <f ca="1">IF((IFERROR(SEARCH("时，收割",属性二级汇总[[#This Row],[词条]]),-1)&gt;0),ROW(),"")</f>
        <v/>
      </c>
    </row>
    <row r="194" spans="1:13">
      <c r="A194" s="3" t="str">
        <f ca="1">IFERROR(INDEX(CHOOSE(
    MATCH(ROW(A193)-1,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ROW(A193)-INDEX($S$2:$S$18, MATCH(ROW(A193)-1, $S$2:$S$18,1))
),"")</f>
        <v/>
      </c>
      <c r="B194" s="3" t="str">
        <f ca="1">IF(A194&lt;&gt;"",INDEX(CHOOSE(
    MATCH(ROW(A193)-1,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ROW(A193)-INDEX($S$2:$S$18, MATCH(ROW(A193)-1, $S$2:$S$18,1))
),"")</f>
        <v/>
      </c>
      <c r="C194" s="3" t="e">
        <f ca="1">VALUE(IF(A194&lt;&gt;"",INDEX(CHOOSE(
    MATCH(ROW(A193)-1,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ROW(A193)-INDEX($S$2:$S$18, MATCH(ROW(A193)-1, $S$2:$S$18,1))
),""))</f>
        <v>#VALUE!</v>
      </c>
      <c r="D194" s="3" t="str">
        <f t="shared" ca="1" si="3"/>
        <v/>
      </c>
      <c r="E194" s="3" t="e">
        <f ca="1">INDEX(词条统合定义列表!$C$2:$C$1031,MATCH(属性二级汇总[[#This Row],[词条]],词条统合定义列表!$B$2:$B$1031,0))</f>
        <v>#N/A</v>
      </c>
      <c r="F194" t="e">
        <f ca="1">INDEX(词条统合定义列表!$D$2:$D$1031,MATCH(属性二级汇总[[#This Row],[词条]],词条统合定义列表!$B$2:$B$1031,0))</f>
        <v>#N/A</v>
      </c>
      <c r="G194" s="3" t="e">
        <f ca="1">INDEX(词条统合定义列表!$E$2:$E$1031,MATCH(属性二级汇总[[#This Row],[词条]],词条统合定义列表!$B$2:$B$1031,0))</f>
        <v>#N/A</v>
      </c>
      <c r="H194" s="109" t="e">
        <f ca="1">INDEX(词条统合定义列表!$F$2:$F$1031,MATCH(属性二级汇总[[#This Row],[词条]],词条统合定义列表!$B$2:$B$1031,0))</f>
        <v>#N/A</v>
      </c>
      <c r="J1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4" s="25" t="str">
        <f ca="1">IFERROR(IF(属性二级汇总[[#This Row],[计算模式]]&lt;&gt;0,ROW(),""),"")</f>
        <v/>
      </c>
      <c r="M194" s="25" t="str">
        <f ca="1">IF((IFERROR(SEARCH("时，收割",属性二级汇总[[#This Row],[词条]]),-1)&gt;0),ROW(),"")</f>
        <v/>
      </c>
    </row>
    <row r="195" spans="1:13">
      <c r="A195" s="3" t="str">
        <f ca="1">IFERROR(INDEX(CHOOSE(
    MATCH(ROW(A194)-1,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ROW(A194)-INDEX($S$2:$S$18, MATCH(ROW(A194)-1, $S$2:$S$18,1))
),"")</f>
        <v/>
      </c>
      <c r="B195" s="3" t="str">
        <f ca="1">IF(A195&lt;&gt;"",INDEX(CHOOSE(
    MATCH(ROW(A194)-1,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ROW(A194)-INDEX($S$2:$S$18, MATCH(ROW(A194)-1, $S$2:$S$18,1))
),"")</f>
        <v/>
      </c>
      <c r="C195" s="3" t="e">
        <f ca="1">VALUE(IF(A195&lt;&gt;"",INDEX(CHOOSE(
    MATCH(ROW(A194)-1,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ROW(A194)-INDEX($S$2:$S$18, MATCH(ROW(A194)-1, $S$2:$S$18,1))
),""))</f>
        <v>#VALUE!</v>
      </c>
      <c r="D195" s="3" t="str">
        <f t="shared" ref="D195:D258" ca="1" si="4">IF(A195&lt;&gt;"",INDEX($Q$2:$Q$18, MATCH(ROW(A194)-1, $S$2:$S$18, 1)),"")</f>
        <v/>
      </c>
      <c r="E195" s="3" t="e">
        <f ca="1">INDEX(词条统合定义列表!$C$2:$C$1031,MATCH(属性二级汇总[[#This Row],[词条]],词条统合定义列表!$B$2:$B$1031,0))</f>
        <v>#N/A</v>
      </c>
      <c r="F195" t="e">
        <f ca="1">INDEX(词条统合定义列表!$D$2:$D$1031,MATCH(属性二级汇总[[#This Row],[词条]],词条统合定义列表!$B$2:$B$1031,0))</f>
        <v>#N/A</v>
      </c>
      <c r="G195" s="3" t="e">
        <f ca="1">INDEX(词条统合定义列表!$E$2:$E$1031,MATCH(属性二级汇总[[#This Row],[词条]],词条统合定义列表!$B$2:$B$1031,0))</f>
        <v>#N/A</v>
      </c>
      <c r="H195" s="109" t="e">
        <f ca="1">INDEX(词条统合定义列表!$F$2:$F$1031,MATCH(属性二级汇总[[#This Row],[词条]],词条统合定义列表!$B$2:$B$1031,0))</f>
        <v>#N/A</v>
      </c>
      <c r="J1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5" s="25" t="str">
        <f ca="1">IFERROR(IF(属性二级汇总[[#This Row],[计算模式]]&lt;&gt;0,ROW(),""),"")</f>
        <v/>
      </c>
      <c r="M195" s="25" t="str">
        <f ca="1">IF((IFERROR(SEARCH("时，收割",属性二级汇总[[#This Row],[词条]]),-1)&gt;0),ROW(),"")</f>
        <v/>
      </c>
    </row>
    <row r="196" spans="1:13">
      <c r="A196" s="3" t="str">
        <f ca="1">IFERROR(INDEX(CHOOSE(
    MATCH(ROW(A195)-1,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ROW(A195)-INDEX($S$2:$S$18, MATCH(ROW(A195)-1, $S$2:$S$18,1))
),"")</f>
        <v/>
      </c>
      <c r="B196" s="3" t="str">
        <f ca="1">IF(A196&lt;&gt;"",INDEX(CHOOSE(
    MATCH(ROW(A195)-1,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ROW(A195)-INDEX($S$2:$S$18, MATCH(ROW(A195)-1, $S$2:$S$18,1))
),"")</f>
        <v/>
      </c>
      <c r="C196" s="3" t="e">
        <f ca="1">VALUE(IF(A196&lt;&gt;"",INDEX(CHOOSE(
    MATCH(ROW(A195)-1,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ROW(A195)-INDEX($S$2:$S$18, MATCH(ROW(A195)-1, $S$2:$S$18,1))
),""))</f>
        <v>#VALUE!</v>
      </c>
      <c r="D196" s="3" t="str">
        <f t="shared" ca="1" si="4"/>
        <v/>
      </c>
      <c r="E196" s="3" t="e">
        <f ca="1">INDEX(词条统合定义列表!$C$2:$C$1031,MATCH(属性二级汇总[[#This Row],[词条]],词条统合定义列表!$B$2:$B$1031,0))</f>
        <v>#N/A</v>
      </c>
      <c r="F196" t="e">
        <f ca="1">INDEX(词条统合定义列表!$D$2:$D$1031,MATCH(属性二级汇总[[#This Row],[词条]],词条统合定义列表!$B$2:$B$1031,0))</f>
        <v>#N/A</v>
      </c>
      <c r="G196" s="3" t="e">
        <f ca="1">INDEX(词条统合定义列表!$E$2:$E$1031,MATCH(属性二级汇总[[#This Row],[词条]],词条统合定义列表!$B$2:$B$1031,0))</f>
        <v>#N/A</v>
      </c>
      <c r="H196" s="109" t="e">
        <f ca="1">INDEX(词条统合定义列表!$F$2:$F$1031,MATCH(属性二级汇总[[#This Row],[词条]],词条统合定义列表!$B$2:$B$1031,0))</f>
        <v>#N/A</v>
      </c>
      <c r="J1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6" s="25" t="str">
        <f ca="1">IFERROR(IF(属性二级汇总[[#This Row],[计算模式]]&lt;&gt;0,ROW(),""),"")</f>
        <v/>
      </c>
      <c r="M196" s="25" t="str">
        <f ca="1">IF((IFERROR(SEARCH("时，收割",属性二级汇总[[#This Row],[词条]]),-1)&gt;0),ROW(),"")</f>
        <v/>
      </c>
    </row>
    <row r="197" spans="1:13">
      <c r="A197" s="3" t="str">
        <f ca="1">IFERROR(INDEX(CHOOSE(
    MATCH(ROW(A196)-1,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ROW(A196)-INDEX($S$2:$S$18, MATCH(ROW(A196)-1, $S$2:$S$18,1))
),"")</f>
        <v/>
      </c>
      <c r="B197" s="3" t="str">
        <f ca="1">IF(A197&lt;&gt;"",INDEX(CHOOSE(
    MATCH(ROW(A196)-1,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ROW(A196)-INDEX($S$2:$S$18, MATCH(ROW(A196)-1, $S$2:$S$18,1))
),"")</f>
        <v/>
      </c>
      <c r="C197" s="3" t="e">
        <f ca="1">VALUE(IF(A197&lt;&gt;"",INDEX(CHOOSE(
    MATCH(ROW(A196)-1,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ROW(A196)-INDEX($S$2:$S$18, MATCH(ROW(A196)-1, $S$2:$S$18,1))
),""))</f>
        <v>#VALUE!</v>
      </c>
      <c r="D197" s="3" t="str">
        <f t="shared" ca="1" si="4"/>
        <v/>
      </c>
      <c r="E197" s="3" t="e">
        <f ca="1">INDEX(词条统合定义列表!$C$2:$C$1031,MATCH(属性二级汇总[[#This Row],[词条]],词条统合定义列表!$B$2:$B$1031,0))</f>
        <v>#N/A</v>
      </c>
      <c r="F197" t="e">
        <f ca="1">INDEX(词条统合定义列表!$D$2:$D$1031,MATCH(属性二级汇总[[#This Row],[词条]],词条统合定义列表!$B$2:$B$1031,0))</f>
        <v>#N/A</v>
      </c>
      <c r="G197" s="3" t="e">
        <f ca="1">INDEX(词条统合定义列表!$E$2:$E$1031,MATCH(属性二级汇总[[#This Row],[词条]],词条统合定义列表!$B$2:$B$1031,0))</f>
        <v>#N/A</v>
      </c>
      <c r="H197" s="109" t="e">
        <f ca="1">INDEX(词条统合定义列表!$F$2:$F$1031,MATCH(属性二级汇总[[#This Row],[词条]],词条统合定义列表!$B$2:$B$1031,0))</f>
        <v>#N/A</v>
      </c>
      <c r="J1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7" s="25" t="str">
        <f ca="1">IFERROR(IF(属性二级汇总[[#This Row],[计算模式]]&lt;&gt;0,ROW(),""),"")</f>
        <v/>
      </c>
      <c r="M197" s="25" t="str">
        <f ca="1">IF((IFERROR(SEARCH("时，收割",属性二级汇总[[#This Row],[词条]]),-1)&gt;0),ROW(),"")</f>
        <v/>
      </c>
    </row>
    <row r="198" spans="1:13">
      <c r="A198" s="3" t="str">
        <f ca="1">IFERROR(INDEX(CHOOSE(
    MATCH(ROW(A197)-1,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ROW(A197)-INDEX($S$2:$S$18, MATCH(ROW(A197)-1, $S$2:$S$18,1))
),"")</f>
        <v/>
      </c>
      <c r="B198" s="3" t="str">
        <f ca="1">IF(A198&lt;&gt;"",INDEX(CHOOSE(
    MATCH(ROW(A197)-1,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ROW(A197)-INDEX($S$2:$S$18, MATCH(ROW(A197)-1, $S$2:$S$18,1))
),"")</f>
        <v/>
      </c>
      <c r="C198" s="3" t="e">
        <f ca="1">VALUE(IF(A198&lt;&gt;"",INDEX(CHOOSE(
    MATCH(ROW(A197)-1,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ROW(A197)-INDEX($S$2:$S$18, MATCH(ROW(A197)-1, $S$2:$S$18,1))
),""))</f>
        <v>#VALUE!</v>
      </c>
      <c r="D198" s="3" t="str">
        <f t="shared" ca="1" si="4"/>
        <v/>
      </c>
      <c r="E198" s="3" t="e">
        <f ca="1">INDEX(词条统合定义列表!$C$2:$C$1031,MATCH(属性二级汇总[[#This Row],[词条]],词条统合定义列表!$B$2:$B$1031,0))</f>
        <v>#N/A</v>
      </c>
      <c r="F198" t="e">
        <f ca="1">INDEX(词条统合定义列表!$D$2:$D$1031,MATCH(属性二级汇总[[#This Row],[词条]],词条统合定义列表!$B$2:$B$1031,0))</f>
        <v>#N/A</v>
      </c>
      <c r="G198" s="3" t="e">
        <f ca="1">INDEX(词条统合定义列表!$E$2:$E$1031,MATCH(属性二级汇总[[#This Row],[词条]],词条统合定义列表!$B$2:$B$1031,0))</f>
        <v>#N/A</v>
      </c>
      <c r="H198" s="109" t="e">
        <f ca="1">INDEX(词条统合定义列表!$F$2:$F$1031,MATCH(属性二级汇总[[#This Row],[词条]],词条统合定义列表!$B$2:$B$1031,0))</f>
        <v>#N/A</v>
      </c>
      <c r="J1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8" s="25" t="str">
        <f ca="1">IFERROR(IF(属性二级汇总[[#This Row],[计算模式]]&lt;&gt;0,ROW(),""),"")</f>
        <v/>
      </c>
      <c r="M198" s="25" t="str">
        <f ca="1">IF((IFERROR(SEARCH("时，收割",属性二级汇总[[#This Row],[词条]]),-1)&gt;0),ROW(),"")</f>
        <v/>
      </c>
    </row>
    <row r="199" spans="1:13">
      <c r="A199" s="3" t="str">
        <f ca="1">IFERROR(INDEX(CHOOSE(
    MATCH(ROW(A198)-1,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ROW(A198)-INDEX($S$2:$S$18, MATCH(ROW(A198)-1, $S$2:$S$18,1))
),"")</f>
        <v/>
      </c>
      <c r="B199" s="3" t="str">
        <f ca="1">IF(A199&lt;&gt;"",INDEX(CHOOSE(
    MATCH(ROW(A198)-1,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ROW(A198)-INDEX($S$2:$S$18, MATCH(ROW(A198)-1, $S$2:$S$18,1))
),"")</f>
        <v/>
      </c>
      <c r="C199" s="3" t="e">
        <f ca="1">VALUE(IF(A199&lt;&gt;"",INDEX(CHOOSE(
    MATCH(ROW(A198)-1,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ROW(A198)-INDEX($S$2:$S$18, MATCH(ROW(A198)-1, $S$2:$S$18,1))
),""))</f>
        <v>#VALUE!</v>
      </c>
      <c r="D199" s="3" t="str">
        <f t="shared" ca="1" si="4"/>
        <v/>
      </c>
      <c r="E199" s="3" t="e">
        <f ca="1">INDEX(词条统合定义列表!$C$2:$C$1031,MATCH(属性二级汇总[[#This Row],[词条]],词条统合定义列表!$B$2:$B$1031,0))</f>
        <v>#N/A</v>
      </c>
      <c r="F199" t="e">
        <f ca="1">INDEX(词条统合定义列表!$D$2:$D$1031,MATCH(属性二级汇总[[#This Row],[词条]],词条统合定义列表!$B$2:$B$1031,0))</f>
        <v>#N/A</v>
      </c>
      <c r="G199" s="3" t="e">
        <f ca="1">INDEX(词条统合定义列表!$E$2:$E$1031,MATCH(属性二级汇总[[#This Row],[词条]],词条统合定义列表!$B$2:$B$1031,0))</f>
        <v>#N/A</v>
      </c>
      <c r="H199" s="109" t="e">
        <f ca="1">INDEX(词条统合定义列表!$F$2:$F$1031,MATCH(属性二级汇总[[#This Row],[词条]],词条统合定义列表!$B$2:$B$1031,0))</f>
        <v>#N/A</v>
      </c>
      <c r="J1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99" s="25" t="str">
        <f ca="1">IFERROR(IF(属性二级汇总[[#This Row],[计算模式]]&lt;&gt;0,ROW(),""),"")</f>
        <v/>
      </c>
      <c r="M199" s="25" t="str">
        <f ca="1">IF((IFERROR(SEARCH("时，收割",属性二级汇总[[#This Row],[词条]]),-1)&gt;0),ROW(),"")</f>
        <v/>
      </c>
    </row>
    <row r="200" spans="1:13">
      <c r="A200" s="3" t="str">
        <f ca="1">IFERROR(INDEX(CHOOSE(
    MATCH(ROW(A199)-1,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ROW(A199)-INDEX($S$2:$S$18, MATCH(ROW(A199)-1, $S$2:$S$18,1))
),"")</f>
        <v/>
      </c>
      <c r="B200" s="3" t="str">
        <f ca="1">IF(A200&lt;&gt;"",INDEX(CHOOSE(
    MATCH(ROW(A199)-1,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ROW(A199)-INDEX($S$2:$S$18, MATCH(ROW(A199)-1, $S$2:$S$18,1))
),"")</f>
        <v/>
      </c>
      <c r="C200" s="3" t="e">
        <f ca="1">VALUE(IF(A200&lt;&gt;"",INDEX(CHOOSE(
    MATCH(ROW(A199)-1,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ROW(A199)-INDEX($S$2:$S$18, MATCH(ROW(A199)-1, $S$2:$S$18,1))
),""))</f>
        <v>#VALUE!</v>
      </c>
      <c r="D200" s="3" t="str">
        <f t="shared" ca="1" si="4"/>
        <v/>
      </c>
      <c r="E200" s="3" t="e">
        <f ca="1">INDEX(词条统合定义列表!$C$2:$C$1031,MATCH(属性二级汇总[[#This Row],[词条]],词条统合定义列表!$B$2:$B$1031,0))</f>
        <v>#N/A</v>
      </c>
      <c r="F200" t="e">
        <f ca="1">INDEX(词条统合定义列表!$D$2:$D$1031,MATCH(属性二级汇总[[#This Row],[词条]],词条统合定义列表!$B$2:$B$1031,0))</f>
        <v>#N/A</v>
      </c>
      <c r="G200" s="3" t="e">
        <f ca="1">INDEX(词条统合定义列表!$E$2:$E$1031,MATCH(属性二级汇总[[#This Row],[词条]],词条统合定义列表!$B$2:$B$1031,0))</f>
        <v>#N/A</v>
      </c>
      <c r="H200" s="109" t="e">
        <f ca="1">INDEX(词条统合定义列表!$F$2:$F$1031,MATCH(属性二级汇总[[#This Row],[词条]],词条统合定义列表!$B$2:$B$1031,0))</f>
        <v>#N/A</v>
      </c>
      <c r="J2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0" s="25" t="str">
        <f ca="1">IFERROR(IF(属性二级汇总[[#This Row],[计算模式]]&lt;&gt;0,ROW(),""),"")</f>
        <v/>
      </c>
      <c r="M200" s="25" t="str">
        <f ca="1">IF((IFERROR(SEARCH("时，收割",属性二级汇总[[#This Row],[词条]]),-1)&gt;0),ROW(),"")</f>
        <v/>
      </c>
    </row>
    <row r="201" spans="1:13">
      <c r="A201" s="3" t="str">
        <f ca="1">IFERROR(INDEX(CHOOSE(
    MATCH(ROW(A200)-1,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ROW(A200)-INDEX($S$2:$S$18, MATCH(ROW(A200)-1, $S$2:$S$18,1))
),"")</f>
        <v/>
      </c>
      <c r="B201" s="3" t="str">
        <f ca="1">IF(A201&lt;&gt;"",INDEX(CHOOSE(
    MATCH(ROW(A200)-1,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ROW(A200)-INDEX($S$2:$S$18, MATCH(ROW(A200)-1, $S$2:$S$18,1))
),"")</f>
        <v/>
      </c>
      <c r="C201" s="3" t="e">
        <f ca="1">VALUE(IF(A201&lt;&gt;"",INDEX(CHOOSE(
    MATCH(ROW(A200)-1,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ROW(A200)-INDEX($S$2:$S$18, MATCH(ROW(A200)-1, $S$2:$S$18,1))
),""))</f>
        <v>#VALUE!</v>
      </c>
      <c r="D201" s="3" t="str">
        <f t="shared" ca="1" si="4"/>
        <v/>
      </c>
      <c r="E201" s="3" t="e">
        <f ca="1">INDEX(词条统合定义列表!$C$2:$C$1031,MATCH(属性二级汇总[[#This Row],[词条]],词条统合定义列表!$B$2:$B$1031,0))</f>
        <v>#N/A</v>
      </c>
      <c r="F201" t="e">
        <f ca="1">INDEX(词条统合定义列表!$D$2:$D$1031,MATCH(属性二级汇总[[#This Row],[词条]],词条统合定义列表!$B$2:$B$1031,0))</f>
        <v>#N/A</v>
      </c>
      <c r="G201" s="3" t="e">
        <f ca="1">INDEX(词条统合定义列表!$E$2:$E$1031,MATCH(属性二级汇总[[#This Row],[词条]],词条统合定义列表!$B$2:$B$1031,0))</f>
        <v>#N/A</v>
      </c>
      <c r="H201" s="109" t="e">
        <f ca="1">INDEX(词条统合定义列表!$F$2:$F$1031,MATCH(属性二级汇总[[#This Row],[词条]],词条统合定义列表!$B$2:$B$1031,0))</f>
        <v>#N/A</v>
      </c>
      <c r="J2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1" s="25" t="str">
        <f ca="1">IFERROR(IF(属性二级汇总[[#This Row],[计算模式]]&lt;&gt;0,ROW(),""),"")</f>
        <v/>
      </c>
      <c r="M201" s="25" t="str">
        <f ca="1">IF((IFERROR(SEARCH("时，收割",属性二级汇总[[#This Row],[词条]]),-1)&gt;0),ROW(),"")</f>
        <v/>
      </c>
    </row>
    <row r="202" spans="1:13">
      <c r="A202" s="3" t="str">
        <f ca="1">IFERROR(INDEX(CHOOSE(
    MATCH(ROW(A201)-1,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ROW(A201)-INDEX($S$2:$S$18, MATCH(ROW(A201)-1, $S$2:$S$18,1))
),"")</f>
        <v/>
      </c>
      <c r="B202" s="3" t="str">
        <f ca="1">IF(A202&lt;&gt;"",INDEX(CHOOSE(
    MATCH(ROW(A201)-1,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ROW(A201)-INDEX($S$2:$S$18, MATCH(ROW(A201)-1, $S$2:$S$18,1))
),"")</f>
        <v/>
      </c>
      <c r="C202" s="3" t="e">
        <f ca="1">VALUE(IF(A202&lt;&gt;"",INDEX(CHOOSE(
    MATCH(ROW(A201)-1,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ROW(A201)-INDEX($S$2:$S$18, MATCH(ROW(A201)-1, $S$2:$S$18,1))
),""))</f>
        <v>#VALUE!</v>
      </c>
      <c r="D202" s="3" t="str">
        <f t="shared" ca="1" si="4"/>
        <v/>
      </c>
      <c r="E202" s="3" t="e">
        <f ca="1">INDEX(词条统合定义列表!$C$2:$C$1031,MATCH(属性二级汇总[[#This Row],[词条]],词条统合定义列表!$B$2:$B$1031,0))</f>
        <v>#N/A</v>
      </c>
      <c r="F202" t="e">
        <f ca="1">INDEX(词条统合定义列表!$D$2:$D$1031,MATCH(属性二级汇总[[#This Row],[词条]],词条统合定义列表!$B$2:$B$1031,0))</f>
        <v>#N/A</v>
      </c>
      <c r="G202" s="3" t="e">
        <f ca="1">INDEX(词条统合定义列表!$E$2:$E$1031,MATCH(属性二级汇总[[#This Row],[词条]],词条统合定义列表!$B$2:$B$1031,0))</f>
        <v>#N/A</v>
      </c>
      <c r="H202" s="109" t="e">
        <f ca="1">INDEX(词条统合定义列表!$F$2:$F$1031,MATCH(属性二级汇总[[#This Row],[词条]],词条统合定义列表!$B$2:$B$1031,0))</f>
        <v>#N/A</v>
      </c>
      <c r="J2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2" s="25" t="str">
        <f ca="1">IFERROR(IF(属性二级汇总[[#This Row],[计算模式]]&lt;&gt;0,ROW(),""),"")</f>
        <v/>
      </c>
      <c r="M202" s="25" t="str">
        <f ca="1">IF((IFERROR(SEARCH("时，收割",属性二级汇总[[#This Row],[词条]]),-1)&gt;0),ROW(),"")</f>
        <v/>
      </c>
    </row>
    <row r="203" spans="1:13">
      <c r="A203" s="3" t="str">
        <f ca="1">IFERROR(INDEX(CHOOSE(
    MATCH(ROW(A202)-1,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ROW(A202)-INDEX($S$2:$S$18, MATCH(ROW(A202)-1, $S$2:$S$18,1))
),"")</f>
        <v/>
      </c>
      <c r="B203" s="3" t="str">
        <f ca="1">IF(A203&lt;&gt;"",INDEX(CHOOSE(
    MATCH(ROW(A202)-1,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ROW(A202)-INDEX($S$2:$S$18, MATCH(ROW(A202)-1, $S$2:$S$18,1))
),"")</f>
        <v/>
      </c>
      <c r="C203" s="3" t="e">
        <f ca="1">VALUE(IF(A203&lt;&gt;"",INDEX(CHOOSE(
    MATCH(ROW(A202)-1,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ROW(A202)-INDEX($S$2:$S$18, MATCH(ROW(A202)-1, $S$2:$S$18,1))
),""))</f>
        <v>#VALUE!</v>
      </c>
      <c r="D203" s="3" t="str">
        <f t="shared" ca="1" si="4"/>
        <v/>
      </c>
      <c r="E203" s="3" t="e">
        <f ca="1">INDEX(词条统合定义列表!$C$2:$C$1031,MATCH(属性二级汇总[[#This Row],[词条]],词条统合定义列表!$B$2:$B$1031,0))</f>
        <v>#N/A</v>
      </c>
      <c r="F203" t="e">
        <f ca="1">INDEX(词条统合定义列表!$D$2:$D$1031,MATCH(属性二级汇总[[#This Row],[词条]],词条统合定义列表!$B$2:$B$1031,0))</f>
        <v>#N/A</v>
      </c>
      <c r="G203" s="3" t="e">
        <f ca="1">INDEX(词条统合定义列表!$E$2:$E$1031,MATCH(属性二级汇总[[#This Row],[词条]],词条统合定义列表!$B$2:$B$1031,0))</f>
        <v>#N/A</v>
      </c>
      <c r="H203" s="109" t="e">
        <f ca="1">INDEX(词条统合定义列表!$F$2:$F$1031,MATCH(属性二级汇总[[#This Row],[词条]],词条统合定义列表!$B$2:$B$1031,0))</f>
        <v>#N/A</v>
      </c>
      <c r="J2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3" s="25" t="str">
        <f ca="1">IFERROR(IF(属性二级汇总[[#This Row],[计算模式]]&lt;&gt;0,ROW(),""),"")</f>
        <v/>
      </c>
      <c r="M203" s="25" t="str">
        <f ca="1">IF((IFERROR(SEARCH("时，收割",属性二级汇总[[#This Row],[词条]]),-1)&gt;0),ROW(),"")</f>
        <v/>
      </c>
    </row>
    <row r="204" spans="1:13">
      <c r="A204" s="3" t="str">
        <f ca="1">IFERROR(INDEX(CHOOSE(
    MATCH(ROW(A203)-1,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ROW(A203)-INDEX($S$2:$S$18, MATCH(ROW(A203)-1, $S$2:$S$18,1))
),"")</f>
        <v/>
      </c>
      <c r="B204" s="3" t="str">
        <f ca="1">IF(A204&lt;&gt;"",INDEX(CHOOSE(
    MATCH(ROW(A203)-1,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ROW(A203)-INDEX($S$2:$S$18, MATCH(ROW(A203)-1, $S$2:$S$18,1))
),"")</f>
        <v/>
      </c>
      <c r="C204" s="3" t="e">
        <f ca="1">VALUE(IF(A204&lt;&gt;"",INDEX(CHOOSE(
    MATCH(ROW(A203)-1,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ROW(A203)-INDEX($S$2:$S$18, MATCH(ROW(A203)-1, $S$2:$S$18,1))
),""))</f>
        <v>#VALUE!</v>
      </c>
      <c r="D204" s="3" t="str">
        <f t="shared" ca="1" si="4"/>
        <v/>
      </c>
      <c r="E204" s="3" t="e">
        <f ca="1">INDEX(词条统合定义列表!$C$2:$C$1031,MATCH(属性二级汇总[[#This Row],[词条]],词条统合定义列表!$B$2:$B$1031,0))</f>
        <v>#N/A</v>
      </c>
      <c r="F204" t="e">
        <f ca="1">INDEX(词条统合定义列表!$D$2:$D$1031,MATCH(属性二级汇总[[#This Row],[词条]],词条统合定义列表!$B$2:$B$1031,0))</f>
        <v>#N/A</v>
      </c>
      <c r="G204" s="3" t="e">
        <f ca="1">INDEX(词条统合定义列表!$E$2:$E$1031,MATCH(属性二级汇总[[#This Row],[词条]],词条统合定义列表!$B$2:$B$1031,0))</f>
        <v>#N/A</v>
      </c>
      <c r="H204" s="109" t="e">
        <f ca="1">INDEX(词条统合定义列表!$F$2:$F$1031,MATCH(属性二级汇总[[#This Row],[词条]],词条统合定义列表!$B$2:$B$1031,0))</f>
        <v>#N/A</v>
      </c>
      <c r="J2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4" s="25" t="str">
        <f ca="1">IFERROR(IF(属性二级汇总[[#This Row],[计算模式]]&lt;&gt;0,ROW(),""),"")</f>
        <v/>
      </c>
      <c r="M204" s="25" t="str">
        <f ca="1">IF((IFERROR(SEARCH("时，收割",属性二级汇总[[#This Row],[词条]]),-1)&gt;0),ROW(),"")</f>
        <v/>
      </c>
    </row>
    <row r="205" spans="1:13">
      <c r="A205" s="3" t="str">
        <f ca="1">IFERROR(INDEX(CHOOSE(
    MATCH(ROW(A204)-1,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ROW(A204)-INDEX($S$2:$S$18, MATCH(ROW(A204)-1, $S$2:$S$18,1))
),"")</f>
        <v/>
      </c>
      <c r="B205" s="3" t="str">
        <f ca="1">IF(A205&lt;&gt;"",INDEX(CHOOSE(
    MATCH(ROW(A204)-1,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ROW(A204)-INDEX($S$2:$S$18, MATCH(ROW(A204)-1, $S$2:$S$18,1))
),"")</f>
        <v/>
      </c>
      <c r="C205" s="3" t="e">
        <f ca="1">VALUE(IF(A205&lt;&gt;"",INDEX(CHOOSE(
    MATCH(ROW(A204)-1,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ROW(A204)-INDEX($S$2:$S$18, MATCH(ROW(A204)-1, $S$2:$S$18,1))
),""))</f>
        <v>#VALUE!</v>
      </c>
      <c r="D205" s="3" t="str">
        <f t="shared" ca="1" si="4"/>
        <v/>
      </c>
      <c r="E205" s="3" t="e">
        <f ca="1">INDEX(词条统合定义列表!$C$2:$C$1031,MATCH(属性二级汇总[[#This Row],[词条]],词条统合定义列表!$B$2:$B$1031,0))</f>
        <v>#N/A</v>
      </c>
      <c r="F205" t="e">
        <f ca="1">INDEX(词条统合定义列表!$D$2:$D$1031,MATCH(属性二级汇总[[#This Row],[词条]],词条统合定义列表!$B$2:$B$1031,0))</f>
        <v>#N/A</v>
      </c>
      <c r="G205" s="3" t="e">
        <f ca="1">INDEX(词条统合定义列表!$E$2:$E$1031,MATCH(属性二级汇总[[#This Row],[词条]],词条统合定义列表!$B$2:$B$1031,0))</f>
        <v>#N/A</v>
      </c>
      <c r="H205" s="109" t="e">
        <f ca="1">INDEX(词条统合定义列表!$F$2:$F$1031,MATCH(属性二级汇总[[#This Row],[词条]],词条统合定义列表!$B$2:$B$1031,0))</f>
        <v>#N/A</v>
      </c>
      <c r="J2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5" s="25" t="str">
        <f ca="1">IFERROR(IF(属性二级汇总[[#This Row],[计算模式]]&lt;&gt;0,ROW(),""),"")</f>
        <v/>
      </c>
      <c r="M205" s="25" t="str">
        <f ca="1">IF((IFERROR(SEARCH("时，收割",属性二级汇总[[#This Row],[词条]]),-1)&gt;0),ROW(),"")</f>
        <v/>
      </c>
    </row>
    <row r="206" spans="1:13">
      <c r="A206" s="3" t="str">
        <f ca="1">IFERROR(INDEX(CHOOSE(
    MATCH(ROW(A205)-1,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ROW(A205)-INDEX($S$2:$S$18, MATCH(ROW(A205)-1, $S$2:$S$18,1))
),"")</f>
        <v/>
      </c>
      <c r="B206" s="3" t="str">
        <f ca="1">IF(A206&lt;&gt;"",INDEX(CHOOSE(
    MATCH(ROW(A205)-1,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ROW(A205)-INDEX($S$2:$S$18, MATCH(ROW(A205)-1, $S$2:$S$18,1))
),"")</f>
        <v/>
      </c>
      <c r="C206" s="3" t="e">
        <f ca="1">VALUE(IF(A206&lt;&gt;"",INDEX(CHOOSE(
    MATCH(ROW(A205)-1,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ROW(A205)-INDEX($S$2:$S$18, MATCH(ROW(A205)-1, $S$2:$S$18,1))
),""))</f>
        <v>#VALUE!</v>
      </c>
      <c r="D206" s="3" t="str">
        <f t="shared" ca="1" si="4"/>
        <v/>
      </c>
      <c r="E206" s="3" t="e">
        <f ca="1">INDEX(词条统合定义列表!$C$2:$C$1031,MATCH(属性二级汇总[[#This Row],[词条]],词条统合定义列表!$B$2:$B$1031,0))</f>
        <v>#N/A</v>
      </c>
      <c r="F206" t="e">
        <f ca="1">INDEX(词条统合定义列表!$D$2:$D$1031,MATCH(属性二级汇总[[#This Row],[词条]],词条统合定义列表!$B$2:$B$1031,0))</f>
        <v>#N/A</v>
      </c>
      <c r="G206" s="3" t="e">
        <f ca="1">INDEX(词条统合定义列表!$E$2:$E$1031,MATCH(属性二级汇总[[#This Row],[词条]],词条统合定义列表!$B$2:$B$1031,0))</f>
        <v>#N/A</v>
      </c>
      <c r="H206" s="109" t="e">
        <f ca="1">INDEX(词条统合定义列表!$F$2:$F$1031,MATCH(属性二级汇总[[#This Row],[词条]],词条统合定义列表!$B$2:$B$1031,0))</f>
        <v>#N/A</v>
      </c>
      <c r="J2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6" s="25" t="str">
        <f ca="1">IFERROR(IF(属性二级汇总[[#This Row],[计算模式]]&lt;&gt;0,ROW(),""),"")</f>
        <v/>
      </c>
      <c r="M206" s="25" t="str">
        <f ca="1">IF((IFERROR(SEARCH("时，收割",属性二级汇总[[#This Row],[词条]]),-1)&gt;0),ROW(),"")</f>
        <v/>
      </c>
    </row>
    <row r="207" spans="1:13">
      <c r="A207" s="3" t="str">
        <f ca="1">IFERROR(INDEX(CHOOSE(
    MATCH(ROW(A206)-1,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ROW(A206)-INDEX($S$2:$S$18, MATCH(ROW(A206)-1, $S$2:$S$18,1))
),"")</f>
        <v/>
      </c>
      <c r="B207" s="3" t="str">
        <f ca="1">IF(A207&lt;&gt;"",INDEX(CHOOSE(
    MATCH(ROW(A206)-1,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ROW(A206)-INDEX($S$2:$S$18, MATCH(ROW(A206)-1, $S$2:$S$18,1))
),"")</f>
        <v/>
      </c>
      <c r="C207" s="3" t="e">
        <f ca="1">VALUE(IF(A207&lt;&gt;"",INDEX(CHOOSE(
    MATCH(ROW(A206)-1,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ROW(A206)-INDEX($S$2:$S$18, MATCH(ROW(A206)-1, $S$2:$S$18,1))
),""))</f>
        <v>#VALUE!</v>
      </c>
      <c r="D207" s="3" t="str">
        <f t="shared" ca="1" si="4"/>
        <v/>
      </c>
      <c r="E207" s="3" t="e">
        <f ca="1">INDEX(词条统合定义列表!$C$2:$C$1031,MATCH(属性二级汇总[[#This Row],[词条]],词条统合定义列表!$B$2:$B$1031,0))</f>
        <v>#N/A</v>
      </c>
      <c r="F207" t="e">
        <f ca="1">INDEX(词条统合定义列表!$D$2:$D$1031,MATCH(属性二级汇总[[#This Row],[词条]],词条统合定义列表!$B$2:$B$1031,0))</f>
        <v>#N/A</v>
      </c>
      <c r="G207" s="3" t="e">
        <f ca="1">INDEX(词条统合定义列表!$E$2:$E$1031,MATCH(属性二级汇总[[#This Row],[词条]],词条统合定义列表!$B$2:$B$1031,0))</f>
        <v>#N/A</v>
      </c>
      <c r="H207" s="109" t="e">
        <f ca="1">INDEX(词条统合定义列表!$F$2:$F$1031,MATCH(属性二级汇总[[#This Row],[词条]],词条统合定义列表!$B$2:$B$1031,0))</f>
        <v>#N/A</v>
      </c>
      <c r="J2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7" s="25" t="str">
        <f ca="1">IFERROR(IF(属性二级汇总[[#This Row],[计算模式]]&lt;&gt;0,ROW(),""),"")</f>
        <v/>
      </c>
      <c r="M207" s="25" t="str">
        <f ca="1">IF((IFERROR(SEARCH("时，收割",属性二级汇总[[#This Row],[词条]]),-1)&gt;0),ROW(),"")</f>
        <v/>
      </c>
    </row>
    <row r="208" spans="1:13">
      <c r="A208" s="3" t="str">
        <f ca="1">IFERROR(INDEX(CHOOSE(
    MATCH(ROW(A207)-1,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ROW(A207)-INDEX($S$2:$S$18, MATCH(ROW(A207)-1, $S$2:$S$18,1))
),"")</f>
        <v/>
      </c>
      <c r="B208" s="3" t="str">
        <f ca="1">IF(A208&lt;&gt;"",INDEX(CHOOSE(
    MATCH(ROW(A207)-1,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ROW(A207)-INDEX($S$2:$S$18, MATCH(ROW(A207)-1, $S$2:$S$18,1))
),"")</f>
        <v/>
      </c>
      <c r="C208" s="3" t="e">
        <f ca="1">VALUE(IF(A208&lt;&gt;"",INDEX(CHOOSE(
    MATCH(ROW(A207)-1,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ROW(A207)-INDEX($S$2:$S$18, MATCH(ROW(A207)-1, $S$2:$S$18,1))
),""))</f>
        <v>#VALUE!</v>
      </c>
      <c r="D208" s="3" t="str">
        <f t="shared" ca="1" si="4"/>
        <v/>
      </c>
      <c r="E208" s="3" t="e">
        <f ca="1">INDEX(词条统合定义列表!$C$2:$C$1031,MATCH(属性二级汇总[[#This Row],[词条]],词条统合定义列表!$B$2:$B$1031,0))</f>
        <v>#N/A</v>
      </c>
      <c r="F208" t="e">
        <f ca="1">INDEX(词条统合定义列表!$D$2:$D$1031,MATCH(属性二级汇总[[#This Row],[词条]],词条统合定义列表!$B$2:$B$1031,0))</f>
        <v>#N/A</v>
      </c>
      <c r="G208" s="3" t="e">
        <f ca="1">INDEX(词条统合定义列表!$E$2:$E$1031,MATCH(属性二级汇总[[#This Row],[词条]],词条统合定义列表!$B$2:$B$1031,0))</f>
        <v>#N/A</v>
      </c>
      <c r="H208" s="109" t="e">
        <f ca="1">INDEX(词条统合定义列表!$F$2:$F$1031,MATCH(属性二级汇总[[#This Row],[词条]],词条统合定义列表!$B$2:$B$1031,0))</f>
        <v>#N/A</v>
      </c>
      <c r="J2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8" s="25" t="str">
        <f ca="1">IFERROR(IF(属性二级汇总[[#This Row],[计算模式]]&lt;&gt;0,ROW(),""),"")</f>
        <v/>
      </c>
      <c r="M208" s="25" t="str">
        <f ca="1">IF((IFERROR(SEARCH("时，收割",属性二级汇总[[#This Row],[词条]]),-1)&gt;0),ROW(),"")</f>
        <v/>
      </c>
    </row>
    <row r="209" spans="1:13">
      <c r="A209" s="3" t="str">
        <f ca="1">IFERROR(INDEX(CHOOSE(
    MATCH(ROW(A208)-1,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ROW(A208)-INDEX($S$2:$S$18, MATCH(ROW(A208)-1, $S$2:$S$18,1))
),"")</f>
        <v/>
      </c>
      <c r="B209" s="3" t="str">
        <f ca="1">IF(A209&lt;&gt;"",INDEX(CHOOSE(
    MATCH(ROW(A208)-1,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ROW(A208)-INDEX($S$2:$S$18, MATCH(ROW(A208)-1, $S$2:$S$18,1))
),"")</f>
        <v/>
      </c>
      <c r="C209" s="3" t="e">
        <f ca="1">VALUE(IF(A209&lt;&gt;"",INDEX(CHOOSE(
    MATCH(ROW(A208)-1,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ROW(A208)-INDEX($S$2:$S$18, MATCH(ROW(A208)-1, $S$2:$S$18,1))
),""))</f>
        <v>#VALUE!</v>
      </c>
      <c r="D209" s="3" t="str">
        <f t="shared" ca="1" si="4"/>
        <v/>
      </c>
      <c r="E209" s="3" t="e">
        <f ca="1">INDEX(词条统合定义列表!$C$2:$C$1031,MATCH(属性二级汇总[[#This Row],[词条]],词条统合定义列表!$B$2:$B$1031,0))</f>
        <v>#N/A</v>
      </c>
      <c r="F209" t="e">
        <f ca="1">INDEX(词条统合定义列表!$D$2:$D$1031,MATCH(属性二级汇总[[#This Row],[词条]],词条统合定义列表!$B$2:$B$1031,0))</f>
        <v>#N/A</v>
      </c>
      <c r="G209" s="3" t="e">
        <f ca="1">INDEX(词条统合定义列表!$E$2:$E$1031,MATCH(属性二级汇总[[#This Row],[词条]],词条统合定义列表!$B$2:$B$1031,0))</f>
        <v>#N/A</v>
      </c>
      <c r="H209" s="109" t="e">
        <f ca="1">INDEX(词条统合定义列表!$F$2:$F$1031,MATCH(属性二级汇总[[#This Row],[词条]],词条统合定义列表!$B$2:$B$1031,0))</f>
        <v>#N/A</v>
      </c>
      <c r="J2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09" s="25" t="str">
        <f ca="1">IFERROR(IF(属性二级汇总[[#This Row],[计算模式]]&lt;&gt;0,ROW(),""),"")</f>
        <v/>
      </c>
      <c r="M209" s="25" t="str">
        <f ca="1">IF((IFERROR(SEARCH("时，收割",属性二级汇总[[#This Row],[词条]]),-1)&gt;0),ROW(),"")</f>
        <v/>
      </c>
    </row>
    <row r="210" spans="1:13">
      <c r="A210" s="3" t="str">
        <f ca="1">IFERROR(INDEX(CHOOSE(
    MATCH(ROW(A209)-1,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ROW(A209)-INDEX($S$2:$S$18, MATCH(ROW(A209)-1, $S$2:$S$18,1))
),"")</f>
        <v/>
      </c>
      <c r="B210" s="3" t="str">
        <f ca="1">IF(A210&lt;&gt;"",INDEX(CHOOSE(
    MATCH(ROW(A209)-1,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ROW(A209)-INDEX($S$2:$S$18, MATCH(ROW(A209)-1, $S$2:$S$18,1))
),"")</f>
        <v/>
      </c>
      <c r="C210" s="3" t="e">
        <f ca="1">VALUE(IF(A210&lt;&gt;"",INDEX(CHOOSE(
    MATCH(ROW(A209)-1,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ROW(A209)-INDEX($S$2:$S$18, MATCH(ROW(A209)-1, $S$2:$S$18,1))
),""))</f>
        <v>#VALUE!</v>
      </c>
      <c r="D210" s="3" t="str">
        <f t="shared" ca="1" si="4"/>
        <v/>
      </c>
      <c r="E210" s="3" t="e">
        <f ca="1">INDEX(词条统合定义列表!$C$2:$C$1031,MATCH(属性二级汇总[[#This Row],[词条]],词条统合定义列表!$B$2:$B$1031,0))</f>
        <v>#N/A</v>
      </c>
      <c r="F210" t="e">
        <f ca="1">INDEX(词条统合定义列表!$D$2:$D$1031,MATCH(属性二级汇总[[#This Row],[词条]],词条统合定义列表!$B$2:$B$1031,0))</f>
        <v>#N/A</v>
      </c>
      <c r="G210" s="3" t="e">
        <f ca="1">INDEX(词条统合定义列表!$E$2:$E$1031,MATCH(属性二级汇总[[#This Row],[词条]],词条统合定义列表!$B$2:$B$1031,0))</f>
        <v>#N/A</v>
      </c>
      <c r="H210" s="109" t="e">
        <f ca="1">INDEX(词条统合定义列表!$F$2:$F$1031,MATCH(属性二级汇总[[#This Row],[词条]],词条统合定义列表!$B$2:$B$1031,0))</f>
        <v>#N/A</v>
      </c>
      <c r="J2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0" s="25" t="str">
        <f ca="1">IFERROR(IF(属性二级汇总[[#This Row],[计算模式]]&lt;&gt;0,ROW(),""),"")</f>
        <v/>
      </c>
      <c r="M210" s="25" t="str">
        <f ca="1">IF((IFERROR(SEARCH("时，收割",属性二级汇总[[#This Row],[词条]]),-1)&gt;0),ROW(),"")</f>
        <v/>
      </c>
    </row>
    <row r="211" spans="1:13">
      <c r="A211" s="3" t="str">
        <f ca="1">IFERROR(INDEX(CHOOSE(
    MATCH(ROW(A210)-1,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ROW(A210)-INDEX($S$2:$S$18, MATCH(ROW(A210)-1, $S$2:$S$18,1))
),"")</f>
        <v/>
      </c>
      <c r="B211" s="3" t="str">
        <f ca="1">IF(A211&lt;&gt;"",INDEX(CHOOSE(
    MATCH(ROW(A210)-1,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ROW(A210)-INDEX($S$2:$S$18, MATCH(ROW(A210)-1, $S$2:$S$18,1))
),"")</f>
        <v/>
      </c>
      <c r="C211" s="3" t="e">
        <f ca="1">VALUE(IF(A211&lt;&gt;"",INDEX(CHOOSE(
    MATCH(ROW(A210)-1,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ROW(A210)-INDEX($S$2:$S$18, MATCH(ROW(A210)-1, $S$2:$S$18,1))
),""))</f>
        <v>#VALUE!</v>
      </c>
      <c r="D211" s="3" t="str">
        <f t="shared" ca="1" si="4"/>
        <v/>
      </c>
      <c r="E211" s="3" t="e">
        <f ca="1">INDEX(词条统合定义列表!$C$2:$C$1031,MATCH(属性二级汇总[[#This Row],[词条]],词条统合定义列表!$B$2:$B$1031,0))</f>
        <v>#N/A</v>
      </c>
      <c r="F211" t="e">
        <f ca="1">INDEX(词条统合定义列表!$D$2:$D$1031,MATCH(属性二级汇总[[#This Row],[词条]],词条统合定义列表!$B$2:$B$1031,0))</f>
        <v>#N/A</v>
      </c>
      <c r="G211" s="3" t="e">
        <f ca="1">INDEX(词条统合定义列表!$E$2:$E$1031,MATCH(属性二级汇总[[#This Row],[词条]],词条统合定义列表!$B$2:$B$1031,0))</f>
        <v>#N/A</v>
      </c>
      <c r="H211" s="109" t="e">
        <f ca="1">INDEX(词条统合定义列表!$F$2:$F$1031,MATCH(属性二级汇总[[#This Row],[词条]],词条统合定义列表!$B$2:$B$1031,0))</f>
        <v>#N/A</v>
      </c>
      <c r="J2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1" s="25" t="str">
        <f ca="1">IFERROR(IF(属性二级汇总[[#This Row],[计算模式]]&lt;&gt;0,ROW(),""),"")</f>
        <v/>
      </c>
      <c r="M211" s="25" t="str">
        <f ca="1">IF((IFERROR(SEARCH("时，收割",属性二级汇总[[#This Row],[词条]]),-1)&gt;0),ROW(),"")</f>
        <v/>
      </c>
    </row>
    <row r="212" spans="1:13">
      <c r="A212" s="3" t="str">
        <f ca="1">IFERROR(INDEX(CHOOSE(
    MATCH(ROW(A211)-1,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ROW(A211)-INDEX($S$2:$S$18, MATCH(ROW(A211)-1, $S$2:$S$18,1))
),"")</f>
        <v/>
      </c>
      <c r="B212" s="3" t="str">
        <f ca="1">IF(A212&lt;&gt;"",INDEX(CHOOSE(
    MATCH(ROW(A211)-1,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ROW(A211)-INDEX($S$2:$S$18, MATCH(ROW(A211)-1, $S$2:$S$18,1))
),"")</f>
        <v/>
      </c>
      <c r="C212" s="3" t="e">
        <f ca="1">VALUE(IF(A212&lt;&gt;"",INDEX(CHOOSE(
    MATCH(ROW(A211)-1,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ROW(A211)-INDEX($S$2:$S$18, MATCH(ROW(A211)-1, $S$2:$S$18,1))
),""))</f>
        <v>#VALUE!</v>
      </c>
      <c r="D212" s="3" t="str">
        <f t="shared" ca="1" si="4"/>
        <v/>
      </c>
      <c r="E212" s="3" t="e">
        <f ca="1">INDEX(词条统合定义列表!$C$2:$C$1031,MATCH(属性二级汇总[[#This Row],[词条]],词条统合定义列表!$B$2:$B$1031,0))</f>
        <v>#N/A</v>
      </c>
      <c r="F212" t="e">
        <f ca="1">INDEX(词条统合定义列表!$D$2:$D$1031,MATCH(属性二级汇总[[#This Row],[词条]],词条统合定义列表!$B$2:$B$1031,0))</f>
        <v>#N/A</v>
      </c>
      <c r="G212" s="3" t="e">
        <f ca="1">INDEX(词条统合定义列表!$E$2:$E$1031,MATCH(属性二级汇总[[#This Row],[词条]],词条统合定义列表!$B$2:$B$1031,0))</f>
        <v>#N/A</v>
      </c>
      <c r="H212" s="109" t="e">
        <f ca="1">INDEX(词条统合定义列表!$F$2:$F$1031,MATCH(属性二级汇总[[#This Row],[词条]],词条统合定义列表!$B$2:$B$1031,0))</f>
        <v>#N/A</v>
      </c>
      <c r="J2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2" s="25" t="str">
        <f ca="1">IFERROR(IF(属性二级汇总[[#This Row],[计算模式]]&lt;&gt;0,ROW(),""),"")</f>
        <v/>
      </c>
      <c r="M212" s="25" t="str">
        <f ca="1">IF((IFERROR(SEARCH("时，收割",属性二级汇总[[#This Row],[词条]]),-1)&gt;0),ROW(),"")</f>
        <v/>
      </c>
    </row>
    <row r="213" spans="1:13">
      <c r="A213" s="3" t="str">
        <f ca="1">IFERROR(INDEX(CHOOSE(
    MATCH(ROW(A212)-1,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ROW(A212)-INDEX($S$2:$S$18, MATCH(ROW(A212)-1, $S$2:$S$18,1))
),"")</f>
        <v/>
      </c>
      <c r="B213" s="3" t="str">
        <f ca="1">IF(A213&lt;&gt;"",INDEX(CHOOSE(
    MATCH(ROW(A212)-1,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ROW(A212)-INDEX($S$2:$S$18, MATCH(ROW(A212)-1, $S$2:$S$18,1))
),"")</f>
        <v/>
      </c>
      <c r="C213" s="3" t="e">
        <f ca="1">VALUE(IF(A213&lt;&gt;"",INDEX(CHOOSE(
    MATCH(ROW(A212)-1,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ROW(A212)-INDEX($S$2:$S$18, MATCH(ROW(A212)-1, $S$2:$S$18,1))
),""))</f>
        <v>#VALUE!</v>
      </c>
      <c r="D213" s="3" t="str">
        <f t="shared" ca="1" si="4"/>
        <v/>
      </c>
      <c r="E213" s="3" t="e">
        <f ca="1">INDEX(词条统合定义列表!$C$2:$C$1031,MATCH(属性二级汇总[[#This Row],[词条]],词条统合定义列表!$B$2:$B$1031,0))</f>
        <v>#N/A</v>
      </c>
      <c r="F213" t="e">
        <f ca="1">INDEX(词条统合定义列表!$D$2:$D$1031,MATCH(属性二级汇总[[#This Row],[词条]],词条统合定义列表!$B$2:$B$1031,0))</f>
        <v>#N/A</v>
      </c>
      <c r="G213" s="3" t="e">
        <f ca="1">INDEX(词条统合定义列表!$E$2:$E$1031,MATCH(属性二级汇总[[#This Row],[词条]],词条统合定义列表!$B$2:$B$1031,0))</f>
        <v>#N/A</v>
      </c>
      <c r="H213" s="109" t="e">
        <f ca="1">INDEX(词条统合定义列表!$F$2:$F$1031,MATCH(属性二级汇总[[#This Row],[词条]],词条统合定义列表!$B$2:$B$1031,0))</f>
        <v>#N/A</v>
      </c>
      <c r="J2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3" s="25" t="str">
        <f ca="1">IFERROR(IF(属性二级汇总[[#This Row],[计算模式]]&lt;&gt;0,ROW(),""),"")</f>
        <v/>
      </c>
      <c r="M213" s="25" t="str">
        <f ca="1">IF((IFERROR(SEARCH("时，收割",属性二级汇总[[#This Row],[词条]]),-1)&gt;0),ROW(),"")</f>
        <v/>
      </c>
    </row>
    <row r="214" spans="1:13">
      <c r="A214" s="3" t="str">
        <f ca="1">IFERROR(INDEX(CHOOSE(
    MATCH(ROW(A213)-1,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ROW(A213)-INDEX($S$2:$S$18, MATCH(ROW(A213)-1, $S$2:$S$18,1))
),"")</f>
        <v/>
      </c>
      <c r="B214" s="3" t="str">
        <f ca="1">IF(A214&lt;&gt;"",INDEX(CHOOSE(
    MATCH(ROW(A213)-1,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ROW(A213)-INDEX($S$2:$S$18, MATCH(ROW(A213)-1, $S$2:$S$18,1))
),"")</f>
        <v/>
      </c>
      <c r="C214" s="3" t="e">
        <f ca="1">VALUE(IF(A214&lt;&gt;"",INDEX(CHOOSE(
    MATCH(ROW(A213)-1,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ROW(A213)-INDEX($S$2:$S$18, MATCH(ROW(A213)-1, $S$2:$S$18,1))
),""))</f>
        <v>#VALUE!</v>
      </c>
      <c r="D214" s="3" t="str">
        <f t="shared" ca="1" si="4"/>
        <v/>
      </c>
      <c r="E214" s="3" t="e">
        <f ca="1">INDEX(词条统合定义列表!$C$2:$C$1031,MATCH(属性二级汇总[[#This Row],[词条]],词条统合定义列表!$B$2:$B$1031,0))</f>
        <v>#N/A</v>
      </c>
      <c r="F214" t="e">
        <f ca="1">INDEX(词条统合定义列表!$D$2:$D$1031,MATCH(属性二级汇总[[#This Row],[词条]],词条统合定义列表!$B$2:$B$1031,0))</f>
        <v>#N/A</v>
      </c>
      <c r="G214" s="3" t="e">
        <f ca="1">INDEX(词条统合定义列表!$E$2:$E$1031,MATCH(属性二级汇总[[#This Row],[词条]],词条统合定义列表!$B$2:$B$1031,0))</f>
        <v>#N/A</v>
      </c>
      <c r="H214" s="109" t="e">
        <f ca="1">INDEX(词条统合定义列表!$F$2:$F$1031,MATCH(属性二级汇总[[#This Row],[词条]],词条统合定义列表!$B$2:$B$1031,0))</f>
        <v>#N/A</v>
      </c>
      <c r="J2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4" s="25" t="str">
        <f ca="1">IFERROR(IF(属性二级汇总[[#This Row],[计算模式]]&lt;&gt;0,ROW(),""),"")</f>
        <v/>
      </c>
      <c r="M214" s="25" t="str">
        <f ca="1">IF((IFERROR(SEARCH("时，收割",属性二级汇总[[#This Row],[词条]]),-1)&gt;0),ROW(),"")</f>
        <v/>
      </c>
    </row>
    <row r="215" spans="1:13">
      <c r="A215" s="3" t="str">
        <f ca="1">IFERROR(INDEX(CHOOSE(
    MATCH(ROW(A214)-1,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ROW(A214)-INDEX($S$2:$S$18, MATCH(ROW(A214)-1, $S$2:$S$18,1))
),"")</f>
        <v/>
      </c>
      <c r="B215" s="3" t="str">
        <f ca="1">IF(A215&lt;&gt;"",INDEX(CHOOSE(
    MATCH(ROW(A214)-1,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ROW(A214)-INDEX($S$2:$S$18, MATCH(ROW(A214)-1, $S$2:$S$18,1))
),"")</f>
        <v/>
      </c>
      <c r="C215" s="3" t="e">
        <f ca="1">VALUE(IF(A215&lt;&gt;"",INDEX(CHOOSE(
    MATCH(ROW(A214)-1,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ROW(A214)-INDEX($S$2:$S$18, MATCH(ROW(A214)-1, $S$2:$S$18,1))
),""))</f>
        <v>#VALUE!</v>
      </c>
      <c r="D215" s="3" t="str">
        <f t="shared" ca="1" si="4"/>
        <v/>
      </c>
      <c r="E215" s="3" t="e">
        <f ca="1">INDEX(词条统合定义列表!$C$2:$C$1031,MATCH(属性二级汇总[[#This Row],[词条]],词条统合定义列表!$B$2:$B$1031,0))</f>
        <v>#N/A</v>
      </c>
      <c r="F215" t="e">
        <f ca="1">INDEX(词条统合定义列表!$D$2:$D$1031,MATCH(属性二级汇总[[#This Row],[词条]],词条统合定义列表!$B$2:$B$1031,0))</f>
        <v>#N/A</v>
      </c>
      <c r="G215" s="3" t="e">
        <f ca="1">INDEX(词条统合定义列表!$E$2:$E$1031,MATCH(属性二级汇总[[#This Row],[词条]],词条统合定义列表!$B$2:$B$1031,0))</f>
        <v>#N/A</v>
      </c>
      <c r="H215" s="109" t="e">
        <f ca="1">INDEX(词条统合定义列表!$F$2:$F$1031,MATCH(属性二级汇总[[#This Row],[词条]],词条统合定义列表!$B$2:$B$1031,0))</f>
        <v>#N/A</v>
      </c>
      <c r="J2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5" s="25" t="str">
        <f ca="1">IFERROR(IF(属性二级汇总[[#This Row],[计算模式]]&lt;&gt;0,ROW(),""),"")</f>
        <v/>
      </c>
      <c r="M215" s="25" t="str">
        <f ca="1">IF((IFERROR(SEARCH("时，收割",属性二级汇总[[#This Row],[词条]]),-1)&gt;0),ROW(),"")</f>
        <v/>
      </c>
    </row>
    <row r="216" spans="1:13">
      <c r="A216" s="3" t="str">
        <f ca="1">IFERROR(INDEX(CHOOSE(
    MATCH(ROW(A215)-1,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ROW(A215)-INDEX($S$2:$S$18, MATCH(ROW(A215)-1, $S$2:$S$18,1))
),"")</f>
        <v/>
      </c>
      <c r="B216" s="3" t="str">
        <f ca="1">IF(A216&lt;&gt;"",INDEX(CHOOSE(
    MATCH(ROW(A215)-1,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ROW(A215)-INDEX($S$2:$S$18, MATCH(ROW(A215)-1, $S$2:$S$18,1))
),"")</f>
        <v/>
      </c>
      <c r="C216" s="3" t="e">
        <f ca="1">VALUE(IF(A216&lt;&gt;"",INDEX(CHOOSE(
    MATCH(ROW(A215)-1,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ROW(A215)-INDEX($S$2:$S$18, MATCH(ROW(A215)-1, $S$2:$S$18,1))
),""))</f>
        <v>#VALUE!</v>
      </c>
      <c r="D216" s="3" t="str">
        <f t="shared" ca="1" si="4"/>
        <v/>
      </c>
      <c r="E216" s="3" t="e">
        <f ca="1">INDEX(词条统合定义列表!$C$2:$C$1031,MATCH(属性二级汇总[[#This Row],[词条]],词条统合定义列表!$B$2:$B$1031,0))</f>
        <v>#N/A</v>
      </c>
      <c r="F216" t="e">
        <f ca="1">INDEX(词条统合定义列表!$D$2:$D$1031,MATCH(属性二级汇总[[#This Row],[词条]],词条统合定义列表!$B$2:$B$1031,0))</f>
        <v>#N/A</v>
      </c>
      <c r="G216" s="3" t="e">
        <f ca="1">INDEX(词条统合定义列表!$E$2:$E$1031,MATCH(属性二级汇总[[#This Row],[词条]],词条统合定义列表!$B$2:$B$1031,0))</f>
        <v>#N/A</v>
      </c>
      <c r="H216" s="109" t="e">
        <f ca="1">INDEX(词条统合定义列表!$F$2:$F$1031,MATCH(属性二级汇总[[#This Row],[词条]],词条统合定义列表!$B$2:$B$1031,0))</f>
        <v>#N/A</v>
      </c>
      <c r="J2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6" s="25" t="str">
        <f ca="1">IFERROR(IF(属性二级汇总[[#This Row],[计算模式]]&lt;&gt;0,ROW(),""),"")</f>
        <v/>
      </c>
      <c r="M216" s="25" t="str">
        <f ca="1">IF((IFERROR(SEARCH("时，收割",属性二级汇总[[#This Row],[词条]]),-1)&gt;0),ROW(),"")</f>
        <v/>
      </c>
    </row>
    <row r="217" spans="1:13">
      <c r="A217" s="3" t="str">
        <f ca="1">IFERROR(INDEX(CHOOSE(
    MATCH(ROW(A216)-1,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ROW(A216)-INDEX($S$2:$S$18, MATCH(ROW(A216)-1, $S$2:$S$18,1))
),"")</f>
        <v/>
      </c>
      <c r="B217" s="3" t="str">
        <f ca="1">IF(A217&lt;&gt;"",INDEX(CHOOSE(
    MATCH(ROW(A216)-1,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ROW(A216)-INDEX($S$2:$S$18, MATCH(ROW(A216)-1, $S$2:$S$18,1))
),"")</f>
        <v/>
      </c>
      <c r="C217" s="3" t="e">
        <f ca="1">VALUE(IF(A217&lt;&gt;"",INDEX(CHOOSE(
    MATCH(ROW(A216)-1,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ROW(A216)-INDEX($S$2:$S$18, MATCH(ROW(A216)-1, $S$2:$S$18,1))
),""))</f>
        <v>#VALUE!</v>
      </c>
      <c r="D217" s="3" t="str">
        <f t="shared" ca="1" si="4"/>
        <v/>
      </c>
      <c r="E217" s="3" t="e">
        <f ca="1">INDEX(词条统合定义列表!$C$2:$C$1031,MATCH(属性二级汇总[[#This Row],[词条]],词条统合定义列表!$B$2:$B$1031,0))</f>
        <v>#N/A</v>
      </c>
      <c r="F217" t="e">
        <f ca="1">INDEX(词条统合定义列表!$D$2:$D$1031,MATCH(属性二级汇总[[#This Row],[词条]],词条统合定义列表!$B$2:$B$1031,0))</f>
        <v>#N/A</v>
      </c>
      <c r="G217" s="3" t="e">
        <f ca="1">INDEX(词条统合定义列表!$E$2:$E$1031,MATCH(属性二级汇总[[#This Row],[词条]],词条统合定义列表!$B$2:$B$1031,0))</f>
        <v>#N/A</v>
      </c>
      <c r="H217" s="109" t="e">
        <f ca="1">INDEX(词条统合定义列表!$F$2:$F$1031,MATCH(属性二级汇总[[#This Row],[词条]],词条统合定义列表!$B$2:$B$1031,0))</f>
        <v>#N/A</v>
      </c>
      <c r="J2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7" s="25" t="str">
        <f ca="1">IFERROR(IF(属性二级汇总[[#This Row],[计算模式]]&lt;&gt;0,ROW(),""),"")</f>
        <v/>
      </c>
      <c r="M217" s="25" t="str">
        <f ca="1">IF((IFERROR(SEARCH("时，收割",属性二级汇总[[#This Row],[词条]]),-1)&gt;0),ROW(),"")</f>
        <v/>
      </c>
    </row>
    <row r="218" spans="1:13">
      <c r="A218" s="3" t="str">
        <f ca="1">IFERROR(INDEX(CHOOSE(
    MATCH(ROW(A217)-1,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ROW(A217)-INDEX($S$2:$S$18, MATCH(ROW(A217)-1, $S$2:$S$18,1))
),"")</f>
        <v/>
      </c>
      <c r="B218" s="3" t="str">
        <f ca="1">IF(A218&lt;&gt;"",INDEX(CHOOSE(
    MATCH(ROW(A217)-1,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ROW(A217)-INDEX($S$2:$S$18, MATCH(ROW(A217)-1, $S$2:$S$18,1))
),"")</f>
        <v/>
      </c>
      <c r="C218" s="3" t="e">
        <f ca="1">VALUE(IF(A218&lt;&gt;"",INDEX(CHOOSE(
    MATCH(ROW(A217)-1,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ROW(A217)-INDEX($S$2:$S$18, MATCH(ROW(A217)-1, $S$2:$S$18,1))
),""))</f>
        <v>#VALUE!</v>
      </c>
      <c r="D218" s="3" t="str">
        <f t="shared" ca="1" si="4"/>
        <v/>
      </c>
      <c r="E218" s="3" t="e">
        <f ca="1">INDEX(词条统合定义列表!$C$2:$C$1031,MATCH(属性二级汇总[[#This Row],[词条]],词条统合定义列表!$B$2:$B$1031,0))</f>
        <v>#N/A</v>
      </c>
      <c r="F218" t="e">
        <f ca="1">INDEX(词条统合定义列表!$D$2:$D$1031,MATCH(属性二级汇总[[#This Row],[词条]],词条统合定义列表!$B$2:$B$1031,0))</f>
        <v>#N/A</v>
      </c>
      <c r="G218" s="3" t="e">
        <f ca="1">INDEX(词条统合定义列表!$E$2:$E$1031,MATCH(属性二级汇总[[#This Row],[词条]],词条统合定义列表!$B$2:$B$1031,0))</f>
        <v>#N/A</v>
      </c>
      <c r="H218" s="109" t="e">
        <f ca="1">INDEX(词条统合定义列表!$F$2:$F$1031,MATCH(属性二级汇总[[#This Row],[词条]],词条统合定义列表!$B$2:$B$1031,0))</f>
        <v>#N/A</v>
      </c>
      <c r="J2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8" s="25" t="str">
        <f ca="1">IFERROR(IF(属性二级汇总[[#This Row],[计算模式]]&lt;&gt;0,ROW(),""),"")</f>
        <v/>
      </c>
      <c r="M218" s="25" t="str">
        <f ca="1">IF((IFERROR(SEARCH("时，收割",属性二级汇总[[#This Row],[词条]]),-1)&gt;0),ROW(),"")</f>
        <v/>
      </c>
    </row>
    <row r="219" spans="1:13">
      <c r="A219" s="3" t="str">
        <f ca="1">IFERROR(INDEX(CHOOSE(
    MATCH(ROW(A218)-1,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ROW(A218)-INDEX($S$2:$S$18, MATCH(ROW(A218)-1, $S$2:$S$18,1))
),"")</f>
        <v/>
      </c>
      <c r="B219" s="3" t="str">
        <f ca="1">IF(A219&lt;&gt;"",INDEX(CHOOSE(
    MATCH(ROW(A218)-1,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ROW(A218)-INDEX($S$2:$S$18, MATCH(ROW(A218)-1, $S$2:$S$18,1))
),"")</f>
        <v/>
      </c>
      <c r="C219" s="3" t="e">
        <f ca="1">VALUE(IF(A219&lt;&gt;"",INDEX(CHOOSE(
    MATCH(ROW(A218)-1,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ROW(A218)-INDEX($S$2:$S$18, MATCH(ROW(A218)-1, $S$2:$S$18,1))
),""))</f>
        <v>#VALUE!</v>
      </c>
      <c r="D219" s="3" t="str">
        <f t="shared" ca="1" si="4"/>
        <v/>
      </c>
      <c r="E219" s="3" t="e">
        <f ca="1">INDEX(词条统合定义列表!$C$2:$C$1031,MATCH(属性二级汇总[[#This Row],[词条]],词条统合定义列表!$B$2:$B$1031,0))</f>
        <v>#N/A</v>
      </c>
      <c r="F219" t="e">
        <f ca="1">INDEX(词条统合定义列表!$D$2:$D$1031,MATCH(属性二级汇总[[#This Row],[词条]],词条统合定义列表!$B$2:$B$1031,0))</f>
        <v>#N/A</v>
      </c>
      <c r="G219" s="3" t="e">
        <f ca="1">INDEX(词条统合定义列表!$E$2:$E$1031,MATCH(属性二级汇总[[#This Row],[词条]],词条统合定义列表!$B$2:$B$1031,0))</f>
        <v>#N/A</v>
      </c>
      <c r="H219" s="109" t="e">
        <f ca="1">INDEX(词条统合定义列表!$F$2:$F$1031,MATCH(属性二级汇总[[#This Row],[词条]],词条统合定义列表!$B$2:$B$1031,0))</f>
        <v>#N/A</v>
      </c>
      <c r="J2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19" s="25" t="str">
        <f ca="1">IFERROR(IF(属性二级汇总[[#This Row],[计算模式]]&lt;&gt;0,ROW(),""),"")</f>
        <v/>
      </c>
      <c r="M219" s="25" t="str">
        <f ca="1">IF((IFERROR(SEARCH("时，收割",属性二级汇总[[#This Row],[词条]]),-1)&gt;0),ROW(),"")</f>
        <v/>
      </c>
    </row>
    <row r="220" spans="1:13">
      <c r="A220" s="3" t="str">
        <f ca="1">IFERROR(INDEX(CHOOSE(
    MATCH(ROW(A219)-1,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ROW(A219)-INDEX($S$2:$S$18, MATCH(ROW(A219)-1, $S$2:$S$18,1))
),"")</f>
        <v/>
      </c>
      <c r="B220" s="3" t="str">
        <f ca="1">IF(A220&lt;&gt;"",INDEX(CHOOSE(
    MATCH(ROW(A219)-1,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ROW(A219)-INDEX($S$2:$S$18, MATCH(ROW(A219)-1, $S$2:$S$18,1))
),"")</f>
        <v/>
      </c>
      <c r="C220" s="3" t="e">
        <f ca="1">VALUE(IF(A220&lt;&gt;"",INDEX(CHOOSE(
    MATCH(ROW(A219)-1,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ROW(A219)-INDEX($S$2:$S$18, MATCH(ROW(A219)-1, $S$2:$S$18,1))
),""))</f>
        <v>#VALUE!</v>
      </c>
      <c r="D220" s="3" t="str">
        <f t="shared" ca="1" si="4"/>
        <v/>
      </c>
      <c r="E220" s="3" t="e">
        <f ca="1">INDEX(词条统合定义列表!$C$2:$C$1031,MATCH(属性二级汇总[[#This Row],[词条]],词条统合定义列表!$B$2:$B$1031,0))</f>
        <v>#N/A</v>
      </c>
      <c r="F220" t="e">
        <f ca="1">INDEX(词条统合定义列表!$D$2:$D$1031,MATCH(属性二级汇总[[#This Row],[词条]],词条统合定义列表!$B$2:$B$1031,0))</f>
        <v>#N/A</v>
      </c>
      <c r="G220" s="3" t="e">
        <f ca="1">INDEX(词条统合定义列表!$E$2:$E$1031,MATCH(属性二级汇总[[#This Row],[词条]],词条统合定义列表!$B$2:$B$1031,0))</f>
        <v>#N/A</v>
      </c>
      <c r="H220" s="109" t="e">
        <f ca="1">INDEX(词条统合定义列表!$F$2:$F$1031,MATCH(属性二级汇总[[#This Row],[词条]],词条统合定义列表!$B$2:$B$1031,0))</f>
        <v>#N/A</v>
      </c>
      <c r="J2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0" s="25" t="str">
        <f ca="1">IFERROR(IF(属性二级汇总[[#This Row],[计算模式]]&lt;&gt;0,ROW(),""),"")</f>
        <v/>
      </c>
      <c r="M220" s="25" t="str">
        <f ca="1">IF((IFERROR(SEARCH("时，收割",属性二级汇总[[#This Row],[词条]]),-1)&gt;0),ROW(),"")</f>
        <v/>
      </c>
    </row>
    <row r="221" spans="1:13">
      <c r="A221" s="3" t="str">
        <f ca="1">IFERROR(INDEX(CHOOSE(
    MATCH(ROW(A220)-1,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ROW(A220)-INDEX($S$2:$S$18, MATCH(ROW(A220)-1, $S$2:$S$18,1))
),"")</f>
        <v/>
      </c>
      <c r="B221" s="3" t="str">
        <f ca="1">IF(A221&lt;&gt;"",INDEX(CHOOSE(
    MATCH(ROW(A220)-1,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ROW(A220)-INDEX($S$2:$S$18, MATCH(ROW(A220)-1, $S$2:$S$18,1))
),"")</f>
        <v/>
      </c>
      <c r="C221" s="3" t="e">
        <f ca="1">VALUE(IF(A221&lt;&gt;"",INDEX(CHOOSE(
    MATCH(ROW(A220)-1,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ROW(A220)-INDEX($S$2:$S$18, MATCH(ROW(A220)-1, $S$2:$S$18,1))
),""))</f>
        <v>#VALUE!</v>
      </c>
      <c r="D221" s="3" t="str">
        <f t="shared" ca="1" si="4"/>
        <v/>
      </c>
      <c r="E221" s="3" t="e">
        <f ca="1">INDEX(词条统合定义列表!$C$2:$C$1031,MATCH(属性二级汇总[[#This Row],[词条]],词条统合定义列表!$B$2:$B$1031,0))</f>
        <v>#N/A</v>
      </c>
      <c r="F221" t="e">
        <f ca="1">INDEX(词条统合定义列表!$D$2:$D$1031,MATCH(属性二级汇总[[#This Row],[词条]],词条统合定义列表!$B$2:$B$1031,0))</f>
        <v>#N/A</v>
      </c>
      <c r="G221" s="3" t="e">
        <f ca="1">INDEX(词条统合定义列表!$E$2:$E$1031,MATCH(属性二级汇总[[#This Row],[词条]],词条统合定义列表!$B$2:$B$1031,0))</f>
        <v>#N/A</v>
      </c>
      <c r="H221" s="109" t="e">
        <f ca="1">INDEX(词条统合定义列表!$F$2:$F$1031,MATCH(属性二级汇总[[#This Row],[词条]],词条统合定义列表!$B$2:$B$1031,0))</f>
        <v>#N/A</v>
      </c>
      <c r="J2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1" s="25" t="str">
        <f ca="1">IFERROR(IF(属性二级汇总[[#This Row],[计算模式]]&lt;&gt;0,ROW(),""),"")</f>
        <v/>
      </c>
      <c r="M221" s="25" t="str">
        <f ca="1">IF((IFERROR(SEARCH("时，收割",属性二级汇总[[#This Row],[词条]]),-1)&gt;0),ROW(),"")</f>
        <v/>
      </c>
    </row>
    <row r="222" spans="1:13">
      <c r="A222" s="3" t="str">
        <f ca="1">IFERROR(INDEX(CHOOSE(
    MATCH(ROW(A221)-1,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ROW(A221)-INDEX($S$2:$S$18, MATCH(ROW(A221)-1, $S$2:$S$18,1))
),"")</f>
        <v/>
      </c>
      <c r="B222" s="3" t="str">
        <f ca="1">IF(A222&lt;&gt;"",INDEX(CHOOSE(
    MATCH(ROW(A221)-1,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ROW(A221)-INDEX($S$2:$S$18, MATCH(ROW(A221)-1, $S$2:$S$18,1))
),"")</f>
        <v/>
      </c>
      <c r="C222" s="3" t="e">
        <f ca="1">VALUE(IF(A222&lt;&gt;"",INDEX(CHOOSE(
    MATCH(ROW(A221)-1,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ROW(A221)-INDEX($S$2:$S$18, MATCH(ROW(A221)-1, $S$2:$S$18,1))
),""))</f>
        <v>#VALUE!</v>
      </c>
      <c r="D222" s="3" t="str">
        <f t="shared" ca="1" si="4"/>
        <v/>
      </c>
      <c r="E222" s="3" t="e">
        <f ca="1">INDEX(词条统合定义列表!$C$2:$C$1031,MATCH(属性二级汇总[[#This Row],[词条]],词条统合定义列表!$B$2:$B$1031,0))</f>
        <v>#N/A</v>
      </c>
      <c r="F222" t="e">
        <f ca="1">INDEX(词条统合定义列表!$D$2:$D$1031,MATCH(属性二级汇总[[#This Row],[词条]],词条统合定义列表!$B$2:$B$1031,0))</f>
        <v>#N/A</v>
      </c>
      <c r="G222" s="3" t="e">
        <f ca="1">INDEX(词条统合定义列表!$E$2:$E$1031,MATCH(属性二级汇总[[#This Row],[词条]],词条统合定义列表!$B$2:$B$1031,0))</f>
        <v>#N/A</v>
      </c>
      <c r="H222" s="109" t="e">
        <f ca="1">INDEX(词条统合定义列表!$F$2:$F$1031,MATCH(属性二级汇总[[#This Row],[词条]],词条统合定义列表!$B$2:$B$1031,0))</f>
        <v>#N/A</v>
      </c>
      <c r="J2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2" s="25" t="str">
        <f ca="1">IFERROR(IF(属性二级汇总[[#This Row],[计算模式]]&lt;&gt;0,ROW(),""),"")</f>
        <v/>
      </c>
      <c r="M222" s="25" t="str">
        <f ca="1">IF((IFERROR(SEARCH("时，收割",属性二级汇总[[#This Row],[词条]]),-1)&gt;0),ROW(),"")</f>
        <v/>
      </c>
    </row>
    <row r="223" spans="1:13">
      <c r="A223" s="3" t="str">
        <f ca="1">IFERROR(INDEX(CHOOSE(
    MATCH(ROW(A222)-1,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ROW(A222)-INDEX($S$2:$S$18, MATCH(ROW(A222)-1, $S$2:$S$18,1))
),"")</f>
        <v/>
      </c>
      <c r="B223" s="3" t="str">
        <f ca="1">IF(A223&lt;&gt;"",INDEX(CHOOSE(
    MATCH(ROW(A222)-1,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ROW(A222)-INDEX($S$2:$S$18, MATCH(ROW(A222)-1, $S$2:$S$18,1))
),"")</f>
        <v/>
      </c>
      <c r="C223" s="3" t="e">
        <f ca="1">VALUE(IF(A223&lt;&gt;"",INDEX(CHOOSE(
    MATCH(ROW(A222)-1,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ROW(A222)-INDEX($S$2:$S$18, MATCH(ROW(A222)-1, $S$2:$S$18,1))
),""))</f>
        <v>#VALUE!</v>
      </c>
      <c r="D223" s="3" t="str">
        <f t="shared" ca="1" si="4"/>
        <v/>
      </c>
      <c r="E223" s="3" t="e">
        <f ca="1">INDEX(词条统合定义列表!$C$2:$C$1031,MATCH(属性二级汇总[[#This Row],[词条]],词条统合定义列表!$B$2:$B$1031,0))</f>
        <v>#N/A</v>
      </c>
      <c r="F223" t="e">
        <f ca="1">INDEX(词条统合定义列表!$D$2:$D$1031,MATCH(属性二级汇总[[#This Row],[词条]],词条统合定义列表!$B$2:$B$1031,0))</f>
        <v>#N/A</v>
      </c>
      <c r="G223" s="3" t="e">
        <f ca="1">INDEX(词条统合定义列表!$E$2:$E$1031,MATCH(属性二级汇总[[#This Row],[词条]],词条统合定义列表!$B$2:$B$1031,0))</f>
        <v>#N/A</v>
      </c>
      <c r="H223" s="109" t="e">
        <f ca="1">INDEX(词条统合定义列表!$F$2:$F$1031,MATCH(属性二级汇总[[#This Row],[词条]],词条统合定义列表!$B$2:$B$1031,0))</f>
        <v>#N/A</v>
      </c>
      <c r="J2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3" s="25" t="str">
        <f ca="1">IFERROR(IF(属性二级汇总[[#This Row],[计算模式]]&lt;&gt;0,ROW(),""),"")</f>
        <v/>
      </c>
      <c r="M223" s="25" t="str">
        <f ca="1">IF((IFERROR(SEARCH("时，收割",属性二级汇总[[#This Row],[词条]]),-1)&gt;0),ROW(),"")</f>
        <v/>
      </c>
    </row>
    <row r="224" spans="1:13">
      <c r="A224" s="3" t="str">
        <f ca="1">IFERROR(INDEX(CHOOSE(
    MATCH(ROW(A223)-1,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ROW(A223)-INDEX($S$2:$S$18, MATCH(ROW(A223)-1, $S$2:$S$18,1))
),"")</f>
        <v/>
      </c>
      <c r="B224" s="3" t="str">
        <f ca="1">IF(A224&lt;&gt;"",INDEX(CHOOSE(
    MATCH(ROW(A223)-1,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ROW(A223)-INDEX($S$2:$S$18, MATCH(ROW(A223)-1, $S$2:$S$18,1))
),"")</f>
        <v/>
      </c>
      <c r="C224" s="3" t="e">
        <f ca="1">VALUE(IF(A224&lt;&gt;"",INDEX(CHOOSE(
    MATCH(ROW(A223)-1,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ROW(A223)-INDEX($S$2:$S$18, MATCH(ROW(A223)-1, $S$2:$S$18,1))
),""))</f>
        <v>#VALUE!</v>
      </c>
      <c r="D224" s="3" t="str">
        <f t="shared" ca="1" si="4"/>
        <v/>
      </c>
      <c r="E224" s="3" t="e">
        <f ca="1">INDEX(词条统合定义列表!$C$2:$C$1031,MATCH(属性二级汇总[[#This Row],[词条]],词条统合定义列表!$B$2:$B$1031,0))</f>
        <v>#N/A</v>
      </c>
      <c r="F224" t="e">
        <f ca="1">INDEX(词条统合定义列表!$D$2:$D$1031,MATCH(属性二级汇总[[#This Row],[词条]],词条统合定义列表!$B$2:$B$1031,0))</f>
        <v>#N/A</v>
      </c>
      <c r="G224" s="3" t="e">
        <f ca="1">INDEX(词条统合定义列表!$E$2:$E$1031,MATCH(属性二级汇总[[#This Row],[词条]],词条统合定义列表!$B$2:$B$1031,0))</f>
        <v>#N/A</v>
      </c>
      <c r="H224" s="109" t="e">
        <f ca="1">INDEX(词条统合定义列表!$F$2:$F$1031,MATCH(属性二级汇总[[#This Row],[词条]],词条统合定义列表!$B$2:$B$1031,0))</f>
        <v>#N/A</v>
      </c>
      <c r="J2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4" s="25" t="str">
        <f ca="1">IFERROR(IF(属性二级汇总[[#This Row],[计算模式]]&lt;&gt;0,ROW(),""),"")</f>
        <v/>
      </c>
      <c r="M224" s="25" t="str">
        <f ca="1">IF((IFERROR(SEARCH("时，收割",属性二级汇总[[#This Row],[词条]]),-1)&gt;0),ROW(),"")</f>
        <v/>
      </c>
    </row>
    <row r="225" spans="1:13">
      <c r="A225" s="3" t="str">
        <f ca="1">IFERROR(INDEX(CHOOSE(
    MATCH(ROW(A224)-1,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ROW(A224)-INDEX($S$2:$S$18, MATCH(ROW(A224)-1, $S$2:$S$18,1))
),"")</f>
        <v/>
      </c>
      <c r="B225" s="3" t="str">
        <f ca="1">IF(A225&lt;&gt;"",INDEX(CHOOSE(
    MATCH(ROW(A224)-1,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ROW(A224)-INDEX($S$2:$S$18, MATCH(ROW(A224)-1, $S$2:$S$18,1))
),"")</f>
        <v/>
      </c>
      <c r="C225" s="3" t="e">
        <f ca="1">VALUE(IF(A225&lt;&gt;"",INDEX(CHOOSE(
    MATCH(ROW(A224)-1,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ROW(A224)-INDEX($S$2:$S$18, MATCH(ROW(A224)-1, $S$2:$S$18,1))
),""))</f>
        <v>#VALUE!</v>
      </c>
      <c r="D225" s="3" t="str">
        <f t="shared" ca="1" si="4"/>
        <v/>
      </c>
      <c r="E225" s="3" t="e">
        <f ca="1">INDEX(词条统合定义列表!$C$2:$C$1031,MATCH(属性二级汇总[[#This Row],[词条]],词条统合定义列表!$B$2:$B$1031,0))</f>
        <v>#N/A</v>
      </c>
      <c r="F225" t="e">
        <f ca="1">INDEX(词条统合定义列表!$D$2:$D$1031,MATCH(属性二级汇总[[#This Row],[词条]],词条统合定义列表!$B$2:$B$1031,0))</f>
        <v>#N/A</v>
      </c>
      <c r="G225" s="3" t="e">
        <f ca="1">INDEX(词条统合定义列表!$E$2:$E$1031,MATCH(属性二级汇总[[#This Row],[词条]],词条统合定义列表!$B$2:$B$1031,0))</f>
        <v>#N/A</v>
      </c>
      <c r="H225" s="109" t="e">
        <f ca="1">INDEX(词条统合定义列表!$F$2:$F$1031,MATCH(属性二级汇总[[#This Row],[词条]],词条统合定义列表!$B$2:$B$1031,0))</f>
        <v>#N/A</v>
      </c>
      <c r="J2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5" s="25" t="str">
        <f ca="1">IFERROR(IF(属性二级汇总[[#This Row],[计算模式]]&lt;&gt;0,ROW(),""),"")</f>
        <v/>
      </c>
      <c r="M225" s="25" t="str">
        <f ca="1">IF((IFERROR(SEARCH("时，收割",属性二级汇总[[#This Row],[词条]]),-1)&gt;0),ROW(),"")</f>
        <v/>
      </c>
    </row>
    <row r="226" spans="1:13">
      <c r="A226" s="3" t="str">
        <f ca="1">IFERROR(INDEX(CHOOSE(
    MATCH(ROW(A225)-1,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ROW(A225)-INDEX($S$2:$S$18, MATCH(ROW(A225)-1, $S$2:$S$18,1))
),"")</f>
        <v/>
      </c>
      <c r="B226" s="3" t="str">
        <f ca="1">IF(A226&lt;&gt;"",INDEX(CHOOSE(
    MATCH(ROW(A225)-1,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ROW(A225)-INDEX($S$2:$S$18, MATCH(ROW(A225)-1, $S$2:$S$18,1))
),"")</f>
        <v/>
      </c>
      <c r="C226" s="3" t="e">
        <f ca="1">VALUE(IF(A226&lt;&gt;"",INDEX(CHOOSE(
    MATCH(ROW(A225)-1,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ROW(A225)-INDEX($S$2:$S$18, MATCH(ROW(A225)-1, $S$2:$S$18,1))
),""))</f>
        <v>#VALUE!</v>
      </c>
      <c r="D226" s="3" t="str">
        <f t="shared" ca="1" si="4"/>
        <v/>
      </c>
      <c r="E226" s="3" t="e">
        <f ca="1">INDEX(词条统合定义列表!$C$2:$C$1031,MATCH(属性二级汇总[[#This Row],[词条]],词条统合定义列表!$B$2:$B$1031,0))</f>
        <v>#N/A</v>
      </c>
      <c r="F226" t="e">
        <f ca="1">INDEX(词条统合定义列表!$D$2:$D$1031,MATCH(属性二级汇总[[#This Row],[词条]],词条统合定义列表!$B$2:$B$1031,0))</f>
        <v>#N/A</v>
      </c>
      <c r="G226" s="3" t="e">
        <f ca="1">INDEX(词条统合定义列表!$E$2:$E$1031,MATCH(属性二级汇总[[#This Row],[词条]],词条统合定义列表!$B$2:$B$1031,0))</f>
        <v>#N/A</v>
      </c>
      <c r="H226" s="109" t="e">
        <f ca="1">INDEX(词条统合定义列表!$F$2:$F$1031,MATCH(属性二级汇总[[#This Row],[词条]],词条统合定义列表!$B$2:$B$1031,0))</f>
        <v>#N/A</v>
      </c>
      <c r="J2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6" s="25" t="str">
        <f ca="1">IFERROR(IF(属性二级汇总[[#This Row],[计算模式]]&lt;&gt;0,ROW(),""),"")</f>
        <v/>
      </c>
      <c r="M226" s="25" t="str">
        <f ca="1">IF((IFERROR(SEARCH("时，收割",属性二级汇总[[#This Row],[词条]]),-1)&gt;0),ROW(),"")</f>
        <v/>
      </c>
    </row>
    <row r="227" spans="1:13">
      <c r="A227" s="3" t="str">
        <f ca="1">IFERROR(INDEX(CHOOSE(
    MATCH(ROW(A226)-1,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ROW(A226)-INDEX($S$2:$S$18, MATCH(ROW(A226)-1, $S$2:$S$18,1))
),"")</f>
        <v/>
      </c>
      <c r="B227" s="3" t="str">
        <f ca="1">IF(A227&lt;&gt;"",INDEX(CHOOSE(
    MATCH(ROW(A226)-1,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ROW(A226)-INDEX($S$2:$S$18, MATCH(ROW(A226)-1, $S$2:$S$18,1))
),"")</f>
        <v/>
      </c>
      <c r="C227" s="3" t="e">
        <f ca="1">VALUE(IF(A227&lt;&gt;"",INDEX(CHOOSE(
    MATCH(ROW(A226)-1,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ROW(A226)-INDEX($S$2:$S$18, MATCH(ROW(A226)-1, $S$2:$S$18,1))
),""))</f>
        <v>#VALUE!</v>
      </c>
      <c r="D227" s="3" t="str">
        <f t="shared" ca="1" si="4"/>
        <v/>
      </c>
      <c r="E227" s="3" t="e">
        <f ca="1">INDEX(词条统合定义列表!$C$2:$C$1031,MATCH(属性二级汇总[[#This Row],[词条]],词条统合定义列表!$B$2:$B$1031,0))</f>
        <v>#N/A</v>
      </c>
      <c r="F227" t="e">
        <f ca="1">INDEX(词条统合定义列表!$D$2:$D$1031,MATCH(属性二级汇总[[#This Row],[词条]],词条统合定义列表!$B$2:$B$1031,0))</f>
        <v>#N/A</v>
      </c>
      <c r="G227" s="3" t="e">
        <f ca="1">INDEX(词条统合定义列表!$E$2:$E$1031,MATCH(属性二级汇总[[#This Row],[词条]],词条统合定义列表!$B$2:$B$1031,0))</f>
        <v>#N/A</v>
      </c>
      <c r="H227" s="109" t="e">
        <f ca="1">INDEX(词条统合定义列表!$F$2:$F$1031,MATCH(属性二级汇总[[#This Row],[词条]],词条统合定义列表!$B$2:$B$1031,0))</f>
        <v>#N/A</v>
      </c>
      <c r="J2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7" s="25" t="str">
        <f ca="1">IFERROR(IF(属性二级汇总[[#This Row],[计算模式]]&lt;&gt;0,ROW(),""),"")</f>
        <v/>
      </c>
      <c r="M227" s="25" t="str">
        <f ca="1">IF((IFERROR(SEARCH("时，收割",属性二级汇总[[#This Row],[词条]]),-1)&gt;0),ROW(),"")</f>
        <v/>
      </c>
    </row>
    <row r="228" spans="1:13">
      <c r="A228" s="3" t="str">
        <f ca="1">IFERROR(INDEX(CHOOSE(
    MATCH(ROW(A227)-1,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ROW(A227)-INDEX($S$2:$S$18, MATCH(ROW(A227)-1, $S$2:$S$18,1))
),"")</f>
        <v/>
      </c>
      <c r="B228" s="3" t="str">
        <f ca="1">IF(A228&lt;&gt;"",INDEX(CHOOSE(
    MATCH(ROW(A227)-1,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ROW(A227)-INDEX($S$2:$S$18, MATCH(ROW(A227)-1, $S$2:$S$18,1))
),"")</f>
        <v/>
      </c>
      <c r="C228" s="3" t="e">
        <f ca="1">VALUE(IF(A228&lt;&gt;"",INDEX(CHOOSE(
    MATCH(ROW(A227)-1,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ROW(A227)-INDEX($S$2:$S$18, MATCH(ROW(A227)-1, $S$2:$S$18,1))
),""))</f>
        <v>#VALUE!</v>
      </c>
      <c r="D228" s="3" t="str">
        <f t="shared" ca="1" si="4"/>
        <v/>
      </c>
      <c r="E228" s="3" t="e">
        <f ca="1">INDEX(词条统合定义列表!$C$2:$C$1031,MATCH(属性二级汇总[[#This Row],[词条]],词条统合定义列表!$B$2:$B$1031,0))</f>
        <v>#N/A</v>
      </c>
      <c r="F228" t="e">
        <f ca="1">INDEX(词条统合定义列表!$D$2:$D$1031,MATCH(属性二级汇总[[#This Row],[词条]],词条统合定义列表!$B$2:$B$1031,0))</f>
        <v>#N/A</v>
      </c>
      <c r="G228" s="3" t="e">
        <f ca="1">INDEX(词条统合定义列表!$E$2:$E$1031,MATCH(属性二级汇总[[#This Row],[词条]],词条统合定义列表!$B$2:$B$1031,0))</f>
        <v>#N/A</v>
      </c>
      <c r="H228" s="109" t="e">
        <f ca="1">INDEX(词条统合定义列表!$F$2:$F$1031,MATCH(属性二级汇总[[#This Row],[词条]],词条统合定义列表!$B$2:$B$1031,0))</f>
        <v>#N/A</v>
      </c>
      <c r="J2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8" s="25" t="str">
        <f ca="1">IFERROR(IF(属性二级汇总[[#This Row],[计算模式]]&lt;&gt;0,ROW(),""),"")</f>
        <v/>
      </c>
      <c r="M228" s="25" t="str">
        <f ca="1">IF((IFERROR(SEARCH("时，收割",属性二级汇总[[#This Row],[词条]]),-1)&gt;0),ROW(),"")</f>
        <v/>
      </c>
    </row>
    <row r="229" spans="1:13">
      <c r="A229" s="3" t="str">
        <f ca="1">IFERROR(INDEX(CHOOSE(
    MATCH(ROW(A228)-1,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ROW(A228)-INDEX($S$2:$S$18, MATCH(ROW(A228)-1, $S$2:$S$18,1))
),"")</f>
        <v/>
      </c>
      <c r="B229" s="3" t="str">
        <f ca="1">IF(A229&lt;&gt;"",INDEX(CHOOSE(
    MATCH(ROW(A228)-1,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ROW(A228)-INDEX($S$2:$S$18, MATCH(ROW(A228)-1, $S$2:$S$18,1))
),"")</f>
        <v/>
      </c>
      <c r="C229" s="3" t="e">
        <f ca="1">VALUE(IF(A229&lt;&gt;"",INDEX(CHOOSE(
    MATCH(ROW(A228)-1,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ROW(A228)-INDEX($S$2:$S$18, MATCH(ROW(A228)-1, $S$2:$S$18,1))
),""))</f>
        <v>#VALUE!</v>
      </c>
      <c r="D229" s="3" t="str">
        <f t="shared" ca="1" si="4"/>
        <v/>
      </c>
      <c r="E229" s="3" t="e">
        <f ca="1">INDEX(词条统合定义列表!$C$2:$C$1031,MATCH(属性二级汇总[[#This Row],[词条]],词条统合定义列表!$B$2:$B$1031,0))</f>
        <v>#N/A</v>
      </c>
      <c r="F229" t="e">
        <f ca="1">INDEX(词条统合定义列表!$D$2:$D$1031,MATCH(属性二级汇总[[#This Row],[词条]],词条统合定义列表!$B$2:$B$1031,0))</f>
        <v>#N/A</v>
      </c>
      <c r="G229" s="3" t="e">
        <f ca="1">INDEX(词条统合定义列表!$E$2:$E$1031,MATCH(属性二级汇总[[#This Row],[词条]],词条统合定义列表!$B$2:$B$1031,0))</f>
        <v>#N/A</v>
      </c>
      <c r="H229" s="109" t="e">
        <f ca="1">INDEX(词条统合定义列表!$F$2:$F$1031,MATCH(属性二级汇总[[#This Row],[词条]],词条统合定义列表!$B$2:$B$1031,0))</f>
        <v>#N/A</v>
      </c>
      <c r="J2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29" s="25" t="str">
        <f ca="1">IFERROR(IF(属性二级汇总[[#This Row],[计算模式]]&lt;&gt;0,ROW(),""),"")</f>
        <v/>
      </c>
      <c r="M229" s="25" t="str">
        <f ca="1">IF((IFERROR(SEARCH("时，收割",属性二级汇总[[#This Row],[词条]]),-1)&gt;0),ROW(),"")</f>
        <v/>
      </c>
    </row>
    <row r="230" spans="1:13">
      <c r="A230" s="3" t="str">
        <f ca="1">IFERROR(INDEX(CHOOSE(
    MATCH(ROW(A229)-1,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ROW(A229)-INDEX($S$2:$S$18, MATCH(ROW(A229)-1, $S$2:$S$18,1))
),"")</f>
        <v/>
      </c>
      <c r="B230" s="3" t="str">
        <f ca="1">IF(A230&lt;&gt;"",INDEX(CHOOSE(
    MATCH(ROW(A229)-1,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ROW(A229)-INDEX($S$2:$S$18, MATCH(ROW(A229)-1, $S$2:$S$18,1))
),"")</f>
        <v/>
      </c>
      <c r="C230" s="3" t="e">
        <f ca="1">VALUE(IF(A230&lt;&gt;"",INDEX(CHOOSE(
    MATCH(ROW(A229)-1,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ROW(A229)-INDEX($S$2:$S$18, MATCH(ROW(A229)-1, $S$2:$S$18,1))
),""))</f>
        <v>#VALUE!</v>
      </c>
      <c r="D230" s="3" t="str">
        <f t="shared" ca="1" si="4"/>
        <v/>
      </c>
      <c r="E230" s="3" t="e">
        <f ca="1">INDEX(词条统合定义列表!$C$2:$C$1031,MATCH(属性二级汇总[[#This Row],[词条]],词条统合定义列表!$B$2:$B$1031,0))</f>
        <v>#N/A</v>
      </c>
      <c r="F230" t="e">
        <f ca="1">INDEX(词条统合定义列表!$D$2:$D$1031,MATCH(属性二级汇总[[#This Row],[词条]],词条统合定义列表!$B$2:$B$1031,0))</f>
        <v>#N/A</v>
      </c>
      <c r="G230" s="3" t="e">
        <f ca="1">INDEX(词条统合定义列表!$E$2:$E$1031,MATCH(属性二级汇总[[#This Row],[词条]],词条统合定义列表!$B$2:$B$1031,0))</f>
        <v>#N/A</v>
      </c>
      <c r="H230" s="109" t="e">
        <f ca="1">INDEX(词条统合定义列表!$F$2:$F$1031,MATCH(属性二级汇总[[#This Row],[词条]],词条统合定义列表!$B$2:$B$1031,0))</f>
        <v>#N/A</v>
      </c>
      <c r="J2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0" s="25" t="str">
        <f ca="1">IFERROR(IF(属性二级汇总[[#This Row],[计算模式]]&lt;&gt;0,ROW(),""),"")</f>
        <v/>
      </c>
      <c r="M230" s="25" t="str">
        <f ca="1">IF((IFERROR(SEARCH("时，收割",属性二级汇总[[#This Row],[词条]]),-1)&gt;0),ROW(),"")</f>
        <v/>
      </c>
    </row>
    <row r="231" spans="1:13">
      <c r="A231" s="3" t="str">
        <f ca="1">IFERROR(INDEX(CHOOSE(
    MATCH(ROW(A230)-1,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ROW(A230)-INDEX($S$2:$S$18, MATCH(ROW(A230)-1, $S$2:$S$18,1))
),"")</f>
        <v/>
      </c>
      <c r="B231" s="3" t="str">
        <f ca="1">IF(A231&lt;&gt;"",INDEX(CHOOSE(
    MATCH(ROW(A230)-1,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ROW(A230)-INDEX($S$2:$S$18, MATCH(ROW(A230)-1, $S$2:$S$18,1))
),"")</f>
        <v/>
      </c>
      <c r="C231" s="3" t="e">
        <f ca="1">VALUE(IF(A231&lt;&gt;"",INDEX(CHOOSE(
    MATCH(ROW(A230)-1,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ROW(A230)-INDEX($S$2:$S$18, MATCH(ROW(A230)-1, $S$2:$S$18,1))
),""))</f>
        <v>#VALUE!</v>
      </c>
      <c r="D231" s="3" t="str">
        <f t="shared" ca="1" si="4"/>
        <v/>
      </c>
      <c r="E231" s="3" t="e">
        <f ca="1">INDEX(词条统合定义列表!$C$2:$C$1031,MATCH(属性二级汇总[[#This Row],[词条]],词条统合定义列表!$B$2:$B$1031,0))</f>
        <v>#N/A</v>
      </c>
      <c r="F231" t="e">
        <f ca="1">INDEX(词条统合定义列表!$D$2:$D$1031,MATCH(属性二级汇总[[#This Row],[词条]],词条统合定义列表!$B$2:$B$1031,0))</f>
        <v>#N/A</v>
      </c>
      <c r="G231" s="3" t="e">
        <f ca="1">INDEX(词条统合定义列表!$E$2:$E$1031,MATCH(属性二级汇总[[#This Row],[词条]],词条统合定义列表!$B$2:$B$1031,0))</f>
        <v>#N/A</v>
      </c>
      <c r="H231" s="109" t="e">
        <f ca="1">INDEX(词条统合定义列表!$F$2:$F$1031,MATCH(属性二级汇总[[#This Row],[词条]],词条统合定义列表!$B$2:$B$1031,0))</f>
        <v>#N/A</v>
      </c>
      <c r="J2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1" s="25" t="str">
        <f ca="1">IFERROR(IF(属性二级汇总[[#This Row],[计算模式]]&lt;&gt;0,ROW(),""),"")</f>
        <v/>
      </c>
      <c r="M231" s="25" t="str">
        <f ca="1">IF((IFERROR(SEARCH("时，收割",属性二级汇总[[#This Row],[词条]]),-1)&gt;0),ROW(),"")</f>
        <v/>
      </c>
    </row>
    <row r="232" spans="1:13">
      <c r="A232" s="3" t="str">
        <f ca="1">IFERROR(INDEX(CHOOSE(
    MATCH(ROW(A231)-1,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ROW(A231)-INDEX($S$2:$S$18, MATCH(ROW(A231)-1, $S$2:$S$18,1))
),"")</f>
        <v/>
      </c>
      <c r="B232" s="3" t="str">
        <f ca="1">IF(A232&lt;&gt;"",INDEX(CHOOSE(
    MATCH(ROW(A231)-1,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ROW(A231)-INDEX($S$2:$S$18, MATCH(ROW(A231)-1, $S$2:$S$18,1))
),"")</f>
        <v/>
      </c>
      <c r="C232" s="3" t="e">
        <f ca="1">VALUE(IF(A232&lt;&gt;"",INDEX(CHOOSE(
    MATCH(ROW(A231)-1,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ROW(A231)-INDEX($S$2:$S$18, MATCH(ROW(A231)-1, $S$2:$S$18,1))
),""))</f>
        <v>#VALUE!</v>
      </c>
      <c r="D232" s="3" t="str">
        <f t="shared" ca="1" si="4"/>
        <v/>
      </c>
      <c r="E232" s="3" t="e">
        <f ca="1">INDEX(词条统合定义列表!$C$2:$C$1031,MATCH(属性二级汇总[[#This Row],[词条]],词条统合定义列表!$B$2:$B$1031,0))</f>
        <v>#N/A</v>
      </c>
      <c r="F232" t="e">
        <f ca="1">INDEX(词条统合定义列表!$D$2:$D$1031,MATCH(属性二级汇总[[#This Row],[词条]],词条统合定义列表!$B$2:$B$1031,0))</f>
        <v>#N/A</v>
      </c>
      <c r="G232" s="3" t="e">
        <f ca="1">INDEX(词条统合定义列表!$E$2:$E$1031,MATCH(属性二级汇总[[#This Row],[词条]],词条统合定义列表!$B$2:$B$1031,0))</f>
        <v>#N/A</v>
      </c>
      <c r="H232" s="109" t="e">
        <f ca="1">INDEX(词条统合定义列表!$F$2:$F$1031,MATCH(属性二级汇总[[#This Row],[词条]],词条统合定义列表!$B$2:$B$1031,0))</f>
        <v>#N/A</v>
      </c>
      <c r="J2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2" s="25" t="str">
        <f ca="1">IFERROR(IF(属性二级汇总[[#This Row],[计算模式]]&lt;&gt;0,ROW(),""),"")</f>
        <v/>
      </c>
      <c r="M232" s="25" t="str">
        <f ca="1">IF((IFERROR(SEARCH("时，收割",属性二级汇总[[#This Row],[词条]]),-1)&gt;0),ROW(),"")</f>
        <v/>
      </c>
    </row>
    <row r="233" spans="1:13">
      <c r="A233" s="3" t="str">
        <f ca="1">IFERROR(INDEX(CHOOSE(
    MATCH(ROW(A232)-1,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ROW(A232)-INDEX($S$2:$S$18, MATCH(ROW(A232)-1, $S$2:$S$18,1))
),"")</f>
        <v/>
      </c>
      <c r="B233" s="3" t="str">
        <f ca="1">IF(A233&lt;&gt;"",INDEX(CHOOSE(
    MATCH(ROW(A232)-1,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ROW(A232)-INDEX($S$2:$S$18, MATCH(ROW(A232)-1, $S$2:$S$18,1))
),"")</f>
        <v/>
      </c>
      <c r="C233" s="3" t="e">
        <f ca="1">VALUE(IF(A233&lt;&gt;"",INDEX(CHOOSE(
    MATCH(ROW(A232)-1,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ROW(A232)-INDEX($S$2:$S$18, MATCH(ROW(A232)-1, $S$2:$S$18,1))
),""))</f>
        <v>#VALUE!</v>
      </c>
      <c r="D233" s="3" t="str">
        <f t="shared" ca="1" si="4"/>
        <v/>
      </c>
      <c r="E233" s="3" t="e">
        <f ca="1">INDEX(词条统合定义列表!$C$2:$C$1031,MATCH(属性二级汇总[[#This Row],[词条]],词条统合定义列表!$B$2:$B$1031,0))</f>
        <v>#N/A</v>
      </c>
      <c r="F233" t="e">
        <f ca="1">INDEX(词条统合定义列表!$D$2:$D$1031,MATCH(属性二级汇总[[#This Row],[词条]],词条统合定义列表!$B$2:$B$1031,0))</f>
        <v>#N/A</v>
      </c>
      <c r="G233" s="3" t="e">
        <f ca="1">INDEX(词条统合定义列表!$E$2:$E$1031,MATCH(属性二级汇总[[#This Row],[词条]],词条统合定义列表!$B$2:$B$1031,0))</f>
        <v>#N/A</v>
      </c>
      <c r="H233" s="109" t="e">
        <f ca="1">INDEX(词条统合定义列表!$F$2:$F$1031,MATCH(属性二级汇总[[#This Row],[词条]],词条统合定义列表!$B$2:$B$1031,0))</f>
        <v>#N/A</v>
      </c>
      <c r="J2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3" s="25" t="str">
        <f ca="1">IFERROR(IF(属性二级汇总[[#This Row],[计算模式]]&lt;&gt;0,ROW(),""),"")</f>
        <v/>
      </c>
      <c r="M233" s="25" t="str">
        <f ca="1">IF((IFERROR(SEARCH("时，收割",属性二级汇总[[#This Row],[词条]]),-1)&gt;0),ROW(),"")</f>
        <v/>
      </c>
    </row>
    <row r="234" spans="1:13">
      <c r="A234" s="3" t="str">
        <f ca="1">IFERROR(INDEX(CHOOSE(
    MATCH(ROW(A233)-1,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ROW(A233)-INDEX($S$2:$S$18, MATCH(ROW(A233)-1, $S$2:$S$18,1))
),"")</f>
        <v/>
      </c>
      <c r="B234" s="3" t="str">
        <f ca="1">IF(A234&lt;&gt;"",INDEX(CHOOSE(
    MATCH(ROW(A233)-1,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ROW(A233)-INDEX($S$2:$S$18, MATCH(ROW(A233)-1, $S$2:$S$18,1))
),"")</f>
        <v/>
      </c>
      <c r="C234" s="3" t="e">
        <f ca="1">VALUE(IF(A234&lt;&gt;"",INDEX(CHOOSE(
    MATCH(ROW(A233)-1,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ROW(A233)-INDEX($S$2:$S$18, MATCH(ROW(A233)-1, $S$2:$S$18,1))
),""))</f>
        <v>#VALUE!</v>
      </c>
      <c r="D234" s="3" t="str">
        <f t="shared" ca="1" si="4"/>
        <v/>
      </c>
      <c r="E234" s="3" t="e">
        <f ca="1">INDEX(词条统合定义列表!$C$2:$C$1031,MATCH(属性二级汇总[[#This Row],[词条]],词条统合定义列表!$B$2:$B$1031,0))</f>
        <v>#N/A</v>
      </c>
      <c r="F234" t="e">
        <f ca="1">INDEX(词条统合定义列表!$D$2:$D$1031,MATCH(属性二级汇总[[#This Row],[词条]],词条统合定义列表!$B$2:$B$1031,0))</f>
        <v>#N/A</v>
      </c>
      <c r="G234" s="3" t="e">
        <f ca="1">INDEX(词条统合定义列表!$E$2:$E$1031,MATCH(属性二级汇总[[#This Row],[词条]],词条统合定义列表!$B$2:$B$1031,0))</f>
        <v>#N/A</v>
      </c>
      <c r="H234" s="109" t="e">
        <f ca="1">INDEX(词条统合定义列表!$F$2:$F$1031,MATCH(属性二级汇总[[#This Row],[词条]],词条统合定义列表!$B$2:$B$1031,0))</f>
        <v>#N/A</v>
      </c>
      <c r="J2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4" s="25" t="str">
        <f ca="1">IFERROR(IF(属性二级汇总[[#This Row],[计算模式]]&lt;&gt;0,ROW(),""),"")</f>
        <v/>
      </c>
      <c r="M234" s="25" t="str">
        <f ca="1">IF((IFERROR(SEARCH("时，收割",属性二级汇总[[#This Row],[词条]]),-1)&gt;0),ROW(),"")</f>
        <v/>
      </c>
    </row>
    <row r="235" spans="1:13">
      <c r="A235" s="3" t="str">
        <f ca="1">IFERROR(INDEX(CHOOSE(
    MATCH(ROW(A234)-1,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ROW(A234)-INDEX($S$2:$S$18, MATCH(ROW(A234)-1, $S$2:$S$18,1))
),"")</f>
        <v/>
      </c>
      <c r="B235" s="3" t="str">
        <f ca="1">IF(A235&lt;&gt;"",INDEX(CHOOSE(
    MATCH(ROW(A234)-1,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ROW(A234)-INDEX($S$2:$S$18, MATCH(ROW(A234)-1, $S$2:$S$18,1))
),"")</f>
        <v/>
      </c>
      <c r="C235" s="3" t="e">
        <f ca="1">VALUE(IF(A235&lt;&gt;"",INDEX(CHOOSE(
    MATCH(ROW(A234)-1,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ROW(A234)-INDEX($S$2:$S$18, MATCH(ROW(A234)-1, $S$2:$S$18,1))
),""))</f>
        <v>#VALUE!</v>
      </c>
      <c r="D235" s="3" t="str">
        <f t="shared" ca="1" si="4"/>
        <v/>
      </c>
      <c r="E235" s="3" t="e">
        <f ca="1">INDEX(词条统合定义列表!$C$2:$C$1031,MATCH(属性二级汇总[[#This Row],[词条]],词条统合定义列表!$B$2:$B$1031,0))</f>
        <v>#N/A</v>
      </c>
      <c r="F235" t="e">
        <f ca="1">INDEX(词条统合定义列表!$D$2:$D$1031,MATCH(属性二级汇总[[#This Row],[词条]],词条统合定义列表!$B$2:$B$1031,0))</f>
        <v>#N/A</v>
      </c>
      <c r="G235" s="3" t="e">
        <f ca="1">INDEX(词条统合定义列表!$E$2:$E$1031,MATCH(属性二级汇总[[#This Row],[词条]],词条统合定义列表!$B$2:$B$1031,0))</f>
        <v>#N/A</v>
      </c>
      <c r="H235" s="109" t="e">
        <f ca="1">INDEX(词条统合定义列表!$F$2:$F$1031,MATCH(属性二级汇总[[#This Row],[词条]],词条统合定义列表!$B$2:$B$1031,0))</f>
        <v>#N/A</v>
      </c>
      <c r="J2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5" s="25" t="str">
        <f ca="1">IFERROR(IF(属性二级汇总[[#This Row],[计算模式]]&lt;&gt;0,ROW(),""),"")</f>
        <v/>
      </c>
      <c r="M235" s="25" t="str">
        <f ca="1">IF((IFERROR(SEARCH("时，收割",属性二级汇总[[#This Row],[词条]]),-1)&gt;0),ROW(),"")</f>
        <v/>
      </c>
    </row>
    <row r="236" spans="1:13">
      <c r="A236" s="3" t="str">
        <f ca="1">IFERROR(INDEX(CHOOSE(
    MATCH(ROW(A235)-1,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ROW(A235)-INDEX($S$2:$S$18, MATCH(ROW(A235)-1, $S$2:$S$18,1))
),"")</f>
        <v/>
      </c>
      <c r="B236" s="3" t="str">
        <f ca="1">IF(A236&lt;&gt;"",INDEX(CHOOSE(
    MATCH(ROW(A235)-1,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ROW(A235)-INDEX($S$2:$S$18, MATCH(ROW(A235)-1, $S$2:$S$18,1))
),"")</f>
        <v/>
      </c>
      <c r="C236" s="3" t="e">
        <f ca="1">VALUE(IF(A236&lt;&gt;"",INDEX(CHOOSE(
    MATCH(ROW(A235)-1,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ROW(A235)-INDEX($S$2:$S$18, MATCH(ROW(A235)-1, $S$2:$S$18,1))
),""))</f>
        <v>#VALUE!</v>
      </c>
      <c r="D236" s="3" t="str">
        <f t="shared" ca="1" si="4"/>
        <v/>
      </c>
      <c r="E236" s="3" t="e">
        <f ca="1">INDEX(词条统合定义列表!$C$2:$C$1031,MATCH(属性二级汇总[[#This Row],[词条]],词条统合定义列表!$B$2:$B$1031,0))</f>
        <v>#N/A</v>
      </c>
      <c r="F236" t="e">
        <f ca="1">INDEX(词条统合定义列表!$D$2:$D$1031,MATCH(属性二级汇总[[#This Row],[词条]],词条统合定义列表!$B$2:$B$1031,0))</f>
        <v>#N/A</v>
      </c>
      <c r="G236" s="3" t="e">
        <f ca="1">INDEX(词条统合定义列表!$E$2:$E$1031,MATCH(属性二级汇总[[#This Row],[词条]],词条统合定义列表!$B$2:$B$1031,0))</f>
        <v>#N/A</v>
      </c>
      <c r="H236" s="109" t="e">
        <f ca="1">INDEX(词条统合定义列表!$F$2:$F$1031,MATCH(属性二级汇总[[#This Row],[词条]],词条统合定义列表!$B$2:$B$1031,0))</f>
        <v>#N/A</v>
      </c>
      <c r="J2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6" s="25" t="str">
        <f ca="1">IFERROR(IF(属性二级汇总[[#This Row],[计算模式]]&lt;&gt;0,ROW(),""),"")</f>
        <v/>
      </c>
      <c r="M236" s="25" t="str">
        <f ca="1">IF((IFERROR(SEARCH("时，收割",属性二级汇总[[#This Row],[词条]]),-1)&gt;0),ROW(),"")</f>
        <v/>
      </c>
    </row>
    <row r="237" spans="1:13">
      <c r="A237" s="3" t="str">
        <f ca="1">IFERROR(INDEX(CHOOSE(
    MATCH(ROW(A236)-1,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ROW(A236)-INDEX($S$2:$S$18, MATCH(ROW(A236)-1, $S$2:$S$18,1))
),"")</f>
        <v/>
      </c>
      <c r="B237" s="3" t="str">
        <f ca="1">IF(A237&lt;&gt;"",INDEX(CHOOSE(
    MATCH(ROW(A236)-1,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ROW(A236)-INDEX($S$2:$S$18, MATCH(ROW(A236)-1, $S$2:$S$18,1))
),"")</f>
        <v/>
      </c>
      <c r="C237" s="3" t="e">
        <f ca="1">VALUE(IF(A237&lt;&gt;"",INDEX(CHOOSE(
    MATCH(ROW(A236)-1,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ROW(A236)-INDEX($S$2:$S$18, MATCH(ROW(A236)-1, $S$2:$S$18,1))
),""))</f>
        <v>#VALUE!</v>
      </c>
      <c r="D237" s="3" t="str">
        <f t="shared" ca="1" si="4"/>
        <v/>
      </c>
      <c r="E237" s="3" t="e">
        <f ca="1">INDEX(词条统合定义列表!$C$2:$C$1031,MATCH(属性二级汇总[[#This Row],[词条]],词条统合定义列表!$B$2:$B$1031,0))</f>
        <v>#N/A</v>
      </c>
      <c r="F237" t="e">
        <f ca="1">INDEX(词条统合定义列表!$D$2:$D$1031,MATCH(属性二级汇总[[#This Row],[词条]],词条统合定义列表!$B$2:$B$1031,0))</f>
        <v>#N/A</v>
      </c>
      <c r="G237" s="3" t="e">
        <f ca="1">INDEX(词条统合定义列表!$E$2:$E$1031,MATCH(属性二级汇总[[#This Row],[词条]],词条统合定义列表!$B$2:$B$1031,0))</f>
        <v>#N/A</v>
      </c>
      <c r="H237" s="109" t="e">
        <f ca="1">INDEX(词条统合定义列表!$F$2:$F$1031,MATCH(属性二级汇总[[#This Row],[词条]],词条统合定义列表!$B$2:$B$1031,0))</f>
        <v>#N/A</v>
      </c>
      <c r="J2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7" s="25" t="str">
        <f ca="1">IFERROR(IF(属性二级汇总[[#This Row],[计算模式]]&lt;&gt;0,ROW(),""),"")</f>
        <v/>
      </c>
      <c r="M237" s="25" t="str">
        <f ca="1">IF((IFERROR(SEARCH("时，收割",属性二级汇总[[#This Row],[词条]]),-1)&gt;0),ROW(),"")</f>
        <v/>
      </c>
    </row>
    <row r="238" spans="1:13">
      <c r="A238" s="3" t="str">
        <f ca="1">IFERROR(INDEX(CHOOSE(
    MATCH(ROW(A237)-1,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ROW(A237)-INDEX($S$2:$S$18, MATCH(ROW(A237)-1, $S$2:$S$18,1))
),"")</f>
        <v/>
      </c>
      <c r="B238" s="3" t="str">
        <f ca="1">IF(A238&lt;&gt;"",INDEX(CHOOSE(
    MATCH(ROW(A237)-1,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ROW(A237)-INDEX($S$2:$S$18, MATCH(ROW(A237)-1, $S$2:$S$18,1))
),"")</f>
        <v/>
      </c>
      <c r="C238" s="3" t="e">
        <f ca="1">VALUE(IF(A238&lt;&gt;"",INDEX(CHOOSE(
    MATCH(ROW(A237)-1,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ROW(A237)-INDEX($S$2:$S$18, MATCH(ROW(A237)-1, $S$2:$S$18,1))
),""))</f>
        <v>#VALUE!</v>
      </c>
      <c r="D238" s="3" t="str">
        <f t="shared" ca="1" si="4"/>
        <v/>
      </c>
      <c r="E238" s="3" t="e">
        <f ca="1">INDEX(词条统合定义列表!$C$2:$C$1031,MATCH(属性二级汇总[[#This Row],[词条]],词条统合定义列表!$B$2:$B$1031,0))</f>
        <v>#N/A</v>
      </c>
      <c r="F238" t="e">
        <f ca="1">INDEX(词条统合定义列表!$D$2:$D$1031,MATCH(属性二级汇总[[#This Row],[词条]],词条统合定义列表!$B$2:$B$1031,0))</f>
        <v>#N/A</v>
      </c>
      <c r="G238" s="3" t="e">
        <f ca="1">INDEX(词条统合定义列表!$E$2:$E$1031,MATCH(属性二级汇总[[#This Row],[词条]],词条统合定义列表!$B$2:$B$1031,0))</f>
        <v>#N/A</v>
      </c>
      <c r="H238" s="109" t="e">
        <f ca="1">INDEX(词条统合定义列表!$F$2:$F$1031,MATCH(属性二级汇总[[#This Row],[词条]],词条统合定义列表!$B$2:$B$1031,0))</f>
        <v>#N/A</v>
      </c>
      <c r="J2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8" s="25" t="str">
        <f ca="1">IFERROR(IF(属性二级汇总[[#This Row],[计算模式]]&lt;&gt;0,ROW(),""),"")</f>
        <v/>
      </c>
      <c r="M238" s="25" t="str">
        <f ca="1">IF((IFERROR(SEARCH("时，收割",属性二级汇总[[#This Row],[词条]]),-1)&gt;0),ROW(),"")</f>
        <v/>
      </c>
    </row>
    <row r="239" spans="1:13">
      <c r="A239" s="3" t="str">
        <f ca="1">IFERROR(INDEX(CHOOSE(
    MATCH(ROW(A238)-1,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ROW(A238)-INDEX($S$2:$S$18, MATCH(ROW(A238)-1, $S$2:$S$18,1))
),"")</f>
        <v/>
      </c>
      <c r="B239" s="3" t="str">
        <f ca="1">IF(A239&lt;&gt;"",INDEX(CHOOSE(
    MATCH(ROW(A238)-1,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ROW(A238)-INDEX($S$2:$S$18, MATCH(ROW(A238)-1, $S$2:$S$18,1))
),"")</f>
        <v/>
      </c>
      <c r="C239" s="3" t="e">
        <f ca="1">VALUE(IF(A239&lt;&gt;"",INDEX(CHOOSE(
    MATCH(ROW(A238)-1,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ROW(A238)-INDEX($S$2:$S$18, MATCH(ROW(A238)-1, $S$2:$S$18,1))
),""))</f>
        <v>#VALUE!</v>
      </c>
      <c r="D239" s="3" t="str">
        <f t="shared" ca="1" si="4"/>
        <v/>
      </c>
      <c r="E239" s="3" t="e">
        <f ca="1">INDEX(词条统合定义列表!$C$2:$C$1031,MATCH(属性二级汇总[[#This Row],[词条]],词条统合定义列表!$B$2:$B$1031,0))</f>
        <v>#N/A</v>
      </c>
      <c r="F239" t="e">
        <f ca="1">INDEX(词条统合定义列表!$D$2:$D$1031,MATCH(属性二级汇总[[#This Row],[词条]],词条统合定义列表!$B$2:$B$1031,0))</f>
        <v>#N/A</v>
      </c>
      <c r="G239" s="3" t="e">
        <f ca="1">INDEX(词条统合定义列表!$E$2:$E$1031,MATCH(属性二级汇总[[#This Row],[词条]],词条统合定义列表!$B$2:$B$1031,0))</f>
        <v>#N/A</v>
      </c>
      <c r="H239" s="109" t="e">
        <f ca="1">INDEX(词条统合定义列表!$F$2:$F$1031,MATCH(属性二级汇总[[#This Row],[词条]],词条统合定义列表!$B$2:$B$1031,0))</f>
        <v>#N/A</v>
      </c>
      <c r="J2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39" s="25" t="str">
        <f ca="1">IFERROR(IF(属性二级汇总[[#This Row],[计算模式]]&lt;&gt;0,ROW(),""),"")</f>
        <v/>
      </c>
      <c r="M239" s="25" t="str">
        <f ca="1">IF((IFERROR(SEARCH("时，收割",属性二级汇总[[#This Row],[词条]]),-1)&gt;0),ROW(),"")</f>
        <v/>
      </c>
    </row>
    <row r="240" spans="1:13">
      <c r="A240" s="3" t="str">
        <f ca="1">IFERROR(INDEX(CHOOSE(
    MATCH(ROW(A239)-1,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ROW(A239)-INDEX($S$2:$S$18, MATCH(ROW(A239)-1, $S$2:$S$18,1))
),"")</f>
        <v/>
      </c>
      <c r="B240" s="3" t="str">
        <f ca="1">IF(A240&lt;&gt;"",INDEX(CHOOSE(
    MATCH(ROW(A239)-1,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ROW(A239)-INDEX($S$2:$S$18, MATCH(ROW(A239)-1, $S$2:$S$18,1))
),"")</f>
        <v/>
      </c>
      <c r="C240" s="3" t="e">
        <f ca="1">VALUE(IF(A240&lt;&gt;"",INDEX(CHOOSE(
    MATCH(ROW(A239)-1,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ROW(A239)-INDEX($S$2:$S$18, MATCH(ROW(A239)-1, $S$2:$S$18,1))
),""))</f>
        <v>#VALUE!</v>
      </c>
      <c r="D240" s="3" t="str">
        <f t="shared" ca="1" si="4"/>
        <v/>
      </c>
      <c r="E240" s="3" t="e">
        <f ca="1">INDEX(词条统合定义列表!$C$2:$C$1031,MATCH(属性二级汇总[[#This Row],[词条]],词条统合定义列表!$B$2:$B$1031,0))</f>
        <v>#N/A</v>
      </c>
      <c r="F240" t="e">
        <f ca="1">INDEX(词条统合定义列表!$D$2:$D$1031,MATCH(属性二级汇总[[#This Row],[词条]],词条统合定义列表!$B$2:$B$1031,0))</f>
        <v>#N/A</v>
      </c>
      <c r="G240" s="3" t="e">
        <f ca="1">INDEX(词条统合定义列表!$E$2:$E$1031,MATCH(属性二级汇总[[#This Row],[词条]],词条统合定义列表!$B$2:$B$1031,0))</f>
        <v>#N/A</v>
      </c>
      <c r="H240" s="109" t="e">
        <f ca="1">INDEX(词条统合定义列表!$F$2:$F$1031,MATCH(属性二级汇总[[#This Row],[词条]],词条统合定义列表!$B$2:$B$1031,0))</f>
        <v>#N/A</v>
      </c>
      <c r="J2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0" s="25" t="str">
        <f ca="1">IFERROR(IF(属性二级汇总[[#This Row],[计算模式]]&lt;&gt;0,ROW(),""),"")</f>
        <v/>
      </c>
      <c r="M240" s="25" t="str">
        <f ca="1">IF((IFERROR(SEARCH("时，收割",属性二级汇总[[#This Row],[词条]]),-1)&gt;0),ROW(),"")</f>
        <v/>
      </c>
    </row>
    <row r="241" spans="1:13">
      <c r="A241" s="3" t="str">
        <f ca="1">IFERROR(INDEX(CHOOSE(
    MATCH(ROW(A240)-1,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ROW(A240)-INDEX($S$2:$S$18, MATCH(ROW(A240)-1, $S$2:$S$18,1))
),"")</f>
        <v/>
      </c>
      <c r="B241" s="3" t="str">
        <f ca="1">IF(A241&lt;&gt;"",INDEX(CHOOSE(
    MATCH(ROW(A240)-1,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ROW(A240)-INDEX($S$2:$S$18, MATCH(ROW(A240)-1, $S$2:$S$18,1))
),"")</f>
        <v/>
      </c>
      <c r="C241" s="3" t="e">
        <f ca="1">VALUE(IF(A241&lt;&gt;"",INDEX(CHOOSE(
    MATCH(ROW(A240)-1,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ROW(A240)-INDEX($S$2:$S$18, MATCH(ROW(A240)-1, $S$2:$S$18,1))
),""))</f>
        <v>#VALUE!</v>
      </c>
      <c r="D241" s="3" t="str">
        <f t="shared" ca="1" si="4"/>
        <v/>
      </c>
      <c r="E241" s="3" t="e">
        <f ca="1">INDEX(词条统合定义列表!$C$2:$C$1031,MATCH(属性二级汇总[[#This Row],[词条]],词条统合定义列表!$B$2:$B$1031,0))</f>
        <v>#N/A</v>
      </c>
      <c r="F241" t="e">
        <f ca="1">INDEX(词条统合定义列表!$D$2:$D$1031,MATCH(属性二级汇总[[#This Row],[词条]],词条统合定义列表!$B$2:$B$1031,0))</f>
        <v>#N/A</v>
      </c>
      <c r="G241" s="3" t="e">
        <f ca="1">INDEX(词条统合定义列表!$E$2:$E$1031,MATCH(属性二级汇总[[#This Row],[词条]],词条统合定义列表!$B$2:$B$1031,0))</f>
        <v>#N/A</v>
      </c>
      <c r="H241" s="109" t="e">
        <f ca="1">INDEX(词条统合定义列表!$F$2:$F$1031,MATCH(属性二级汇总[[#This Row],[词条]],词条统合定义列表!$B$2:$B$1031,0))</f>
        <v>#N/A</v>
      </c>
      <c r="J2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1" s="25" t="str">
        <f ca="1">IFERROR(IF(属性二级汇总[[#This Row],[计算模式]]&lt;&gt;0,ROW(),""),"")</f>
        <v/>
      </c>
      <c r="M241" s="25" t="str">
        <f ca="1">IF((IFERROR(SEARCH("时，收割",属性二级汇总[[#This Row],[词条]]),-1)&gt;0),ROW(),"")</f>
        <v/>
      </c>
    </row>
    <row r="242" spans="1:13">
      <c r="A242" s="3" t="str">
        <f ca="1">IFERROR(INDEX(CHOOSE(
    MATCH(ROW(A241)-1,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ROW(A241)-INDEX($S$2:$S$18, MATCH(ROW(A241)-1, $S$2:$S$18,1))
),"")</f>
        <v/>
      </c>
      <c r="B242" s="3" t="str">
        <f ca="1">IF(A242&lt;&gt;"",INDEX(CHOOSE(
    MATCH(ROW(A241)-1,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ROW(A241)-INDEX($S$2:$S$18, MATCH(ROW(A241)-1, $S$2:$S$18,1))
),"")</f>
        <v/>
      </c>
      <c r="C242" s="3" t="e">
        <f ca="1">VALUE(IF(A242&lt;&gt;"",INDEX(CHOOSE(
    MATCH(ROW(A241)-1,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ROW(A241)-INDEX($S$2:$S$18, MATCH(ROW(A241)-1, $S$2:$S$18,1))
),""))</f>
        <v>#VALUE!</v>
      </c>
      <c r="D242" s="3" t="str">
        <f t="shared" ca="1" si="4"/>
        <v/>
      </c>
      <c r="E242" s="3" t="e">
        <f ca="1">INDEX(词条统合定义列表!$C$2:$C$1031,MATCH(属性二级汇总[[#This Row],[词条]],词条统合定义列表!$B$2:$B$1031,0))</f>
        <v>#N/A</v>
      </c>
      <c r="F242" t="e">
        <f ca="1">INDEX(词条统合定义列表!$D$2:$D$1031,MATCH(属性二级汇总[[#This Row],[词条]],词条统合定义列表!$B$2:$B$1031,0))</f>
        <v>#N/A</v>
      </c>
      <c r="G242" s="3" t="e">
        <f ca="1">INDEX(词条统合定义列表!$E$2:$E$1031,MATCH(属性二级汇总[[#This Row],[词条]],词条统合定义列表!$B$2:$B$1031,0))</f>
        <v>#N/A</v>
      </c>
      <c r="H242" s="109" t="e">
        <f ca="1">INDEX(词条统合定义列表!$F$2:$F$1031,MATCH(属性二级汇总[[#This Row],[词条]],词条统合定义列表!$B$2:$B$1031,0))</f>
        <v>#N/A</v>
      </c>
      <c r="J2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2" s="25" t="str">
        <f ca="1">IFERROR(IF(属性二级汇总[[#This Row],[计算模式]]&lt;&gt;0,ROW(),""),"")</f>
        <v/>
      </c>
      <c r="M242" s="25" t="str">
        <f ca="1">IF((IFERROR(SEARCH("时，收割",属性二级汇总[[#This Row],[词条]]),-1)&gt;0),ROW(),"")</f>
        <v/>
      </c>
    </row>
    <row r="243" spans="1:13">
      <c r="A243" s="3" t="str">
        <f ca="1">IFERROR(INDEX(CHOOSE(
    MATCH(ROW(A242)-1,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ROW(A242)-INDEX($S$2:$S$18, MATCH(ROW(A242)-1, $S$2:$S$18,1))
),"")</f>
        <v/>
      </c>
      <c r="B243" s="3" t="str">
        <f ca="1">IF(A243&lt;&gt;"",INDEX(CHOOSE(
    MATCH(ROW(A242)-1,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ROW(A242)-INDEX($S$2:$S$18, MATCH(ROW(A242)-1, $S$2:$S$18,1))
),"")</f>
        <v/>
      </c>
      <c r="C243" s="3" t="e">
        <f ca="1">VALUE(IF(A243&lt;&gt;"",INDEX(CHOOSE(
    MATCH(ROW(A242)-1,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ROW(A242)-INDEX($S$2:$S$18, MATCH(ROW(A242)-1, $S$2:$S$18,1))
),""))</f>
        <v>#VALUE!</v>
      </c>
      <c r="D243" s="3" t="str">
        <f t="shared" ca="1" si="4"/>
        <v/>
      </c>
      <c r="E243" s="3" t="e">
        <f ca="1">INDEX(词条统合定义列表!$C$2:$C$1031,MATCH(属性二级汇总[[#This Row],[词条]],词条统合定义列表!$B$2:$B$1031,0))</f>
        <v>#N/A</v>
      </c>
      <c r="F243" t="e">
        <f ca="1">INDEX(词条统合定义列表!$D$2:$D$1031,MATCH(属性二级汇总[[#This Row],[词条]],词条统合定义列表!$B$2:$B$1031,0))</f>
        <v>#N/A</v>
      </c>
      <c r="G243" s="3" t="e">
        <f ca="1">INDEX(词条统合定义列表!$E$2:$E$1031,MATCH(属性二级汇总[[#This Row],[词条]],词条统合定义列表!$B$2:$B$1031,0))</f>
        <v>#N/A</v>
      </c>
      <c r="H243" s="109" t="e">
        <f ca="1">INDEX(词条统合定义列表!$F$2:$F$1031,MATCH(属性二级汇总[[#This Row],[词条]],词条统合定义列表!$B$2:$B$1031,0))</f>
        <v>#N/A</v>
      </c>
      <c r="J2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3" s="25" t="str">
        <f ca="1">IFERROR(IF(属性二级汇总[[#This Row],[计算模式]]&lt;&gt;0,ROW(),""),"")</f>
        <v/>
      </c>
      <c r="M243" s="25" t="str">
        <f ca="1">IF((IFERROR(SEARCH("时，收割",属性二级汇总[[#This Row],[词条]]),-1)&gt;0),ROW(),"")</f>
        <v/>
      </c>
    </row>
    <row r="244" spans="1:13">
      <c r="A244" s="3" t="str">
        <f ca="1">IFERROR(INDEX(CHOOSE(
    MATCH(ROW(A243)-1,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ROW(A243)-INDEX($S$2:$S$18, MATCH(ROW(A243)-1, $S$2:$S$18,1))
),"")</f>
        <v/>
      </c>
      <c r="B244" s="3" t="str">
        <f ca="1">IF(A244&lt;&gt;"",INDEX(CHOOSE(
    MATCH(ROW(A243)-1,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ROW(A243)-INDEX($S$2:$S$18, MATCH(ROW(A243)-1, $S$2:$S$18,1))
),"")</f>
        <v/>
      </c>
      <c r="C244" s="3" t="e">
        <f ca="1">VALUE(IF(A244&lt;&gt;"",INDEX(CHOOSE(
    MATCH(ROW(A243)-1,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ROW(A243)-INDEX($S$2:$S$18, MATCH(ROW(A243)-1, $S$2:$S$18,1))
),""))</f>
        <v>#VALUE!</v>
      </c>
      <c r="D244" s="3" t="str">
        <f t="shared" ca="1" si="4"/>
        <v/>
      </c>
      <c r="E244" s="3" t="e">
        <f ca="1">INDEX(词条统合定义列表!$C$2:$C$1031,MATCH(属性二级汇总[[#This Row],[词条]],词条统合定义列表!$B$2:$B$1031,0))</f>
        <v>#N/A</v>
      </c>
      <c r="F244" t="e">
        <f ca="1">INDEX(词条统合定义列表!$D$2:$D$1031,MATCH(属性二级汇总[[#This Row],[词条]],词条统合定义列表!$B$2:$B$1031,0))</f>
        <v>#N/A</v>
      </c>
      <c r="G244" s="3" t="e">
        <f ca="1">INDEX(词条统合定义列表!$E$2:$E$1031,MATCH(属性二级汇总[[#This Row],[词条]],词条统合定义列表!$B$2:$B$1031,0))</f>
        <v>#N/A</v>
      </c>
      <c r="H244" s="109" t="e">
        <f ca="1">INDEX(词条统合定义列表!$F$2:$F$1031,MATCH(属性二级汇总[[#This Row],[词条]],词条统合定义列表!$B$2:$B$1031,0))</f>
        <v>#N/A</v>
      </c>
      <c r="J2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4" s="25" t="str">
        <f ca="1">IFERROR(IF(属性二级汇总[[#This Row],[计算模式]]&lt;&gt;0,ROW(),""),"")</f>
        <v/>
      </c>
      <c r="M244" s="25" t="str">
        <f ca="1">IF((IFERROR(SEARCH("时，收割",属性二级汇总[[#This Row],[词条]]),-1)&gt;0),ROW(),"")</f>
        <v/>
      </c>
    </row>
    <row r="245" spans="1:13">
      <c r="A245" s="3" t="str">
        <f ca="1">IFERROR(INDEX(CHOOSE(
    MATCH(ROW(A244)-1,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ROW(A244)-INDEX($S$2:$S$18, MATCH(ROW(A244)-1, $S$2:$S$18,1))
),"")</f>
        <v/>
      </c>
      <c r="B245" s="3" t="str">
        <f ca="1">IF(A245&lt;&gt;"",INDEX(CHOOSE(
    MATCH(ROW(A244)-1,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ROW(A244)-INDEX($S$2:$S$18, MATCH(ROW(A244)-1, $S$2:$S$18,1))
),"")</f>
        <v/>
      </c>
      <c r="C245" s="3" t="e">
        <f ca="1">VALUE(IF(A245&lt;&gt;"",INDEX(CHOOSE(
    MATCH(ROW(A244)-1,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ROW(A244)-INDEX($S$2:$S$18, MATCH(ROW(A244)-1, $S$2:$S$18,1))
),""))</f>
        <v>#VALUE!</v>
      </c>
      <c r="D245" s="3" t="str">
        <f t="shared" ca="1" si="4"/>
        <v/>
      </c>
      <c r="E245" s="3" t="e">
        <f ca="1">INDEX(词条统合定义列表!$C$2:$C$1031,MATCH(属性二级汇总[[#This Row],[词条]],词条统合定义列表!$B$2:$B$1031,0))</f>
        <v>#N/A</v>
      </c>
      <c r="F245" t="e">
        <f ca="1">INDEX(词条统合定义列表!$D$2:$D$1031,MATCH(属性二级汇总[[#This Row],[词条]],词条统合定义列表!$B$2:$B$1031,0))</f>
        <v>#N/A</v>
      </c>
      <c r="G245" s="3" t="e">
        <f ca="1">INDEX(词条统合定义列表!$E$2:$E$1031,MATCH(属性二级汇总[[#This Row],[词条]],词条统合定义列表!$B$2:$B$1031,0))</f>
        <v>#N/A</v>
      </c>
      <c r="H245" s="109" t="e">
        <f ca="1">INDEX(词条统合定义列表!$F$2:$F$1031,MATCH(属性二级汇总[[#This Row],[词条]],词条统合定义列表!$B$2:$B$1031,0))</f>
        <v>#N/A</v>
      </c>
      <c r="J2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5" s="25" t="str">
        <f ca="1">IFERROR(IF(属性二级汇总[[#This Row],[计算模式]]&lt;&gt;0,ROW(),""),"")</f>
        <v/>
      </c>
      <c r="M245" s="25" t="str">
        <f ca="1">IF((IFERROR(SEARCH("时，收割",属性二级汇总[[#This Row],[词条]]),-1)&gt;0),ROW(),"")</f>
        <v/>
      </c>
    </row>
    <row r="246" spans="1:13">
      <c r="A246" s="3" t="str">
        <f ca="1">IFERROR(INDEX(CHOOSE(
    MATCH(ROW(A245)-1,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ROW(A245)-INDEX($S$2:$S$18, MATCH(ROW(A245)-1, $S$2:$S$18,1))
),"")</f>
        <v/>
      </c>
      <c r="B246" s="3" t="str">
        <f ca="1">IF(A246&lt;&gt;"",INDEX(CHOOSE(
    MATCH(ROW(A245)-1,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ROW(A245)-INDEX($S$2:$S$18, MATCH(ROW(A245)-1, $S$2:$S$18,1))
),"")</f>
        <v/>
      </c>
      <c r="C246" s="3" t="e">
        <f ca="1">VALUE(IF(A246&lt;&gt;"",INDEX(CHOOSE(
    MATCH(ROW(A245)-1,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ROW(A245)-INDEX($S$2:$S$18, MATCH(ROW(A245)-1, $S$2:$S$18,1))
),""))</f>
        <v>#VALUE!</v>
      </c>
      <c r="D246" s="3" t="str">
        <f t="shared" ca="1" si="4"/>
        <v/>
      </c>
      <c r="E246" s="3" t="e">
        <f ca="1">INDEX(词条统合定义列表!$C$2:$C$1031,MATCH(属性二级汇总[[#This Row],[词条]],词条统合定义列表!$B$2:$B$1031,0))</f>
        <v>#N/A</v>
      </c>
      <c r="F246" t="e">
        <f ca="1">INDEX(词条统合定义列表!$D$2:$D$1031,MATCH(属性二级汇总[[#This Row],[词条]],词条统合定义列表!$B$2:$B$1031,0))</f>
        <v>#N/A</v>
      </c>
      <c r="G246" s="3" t="e">
        <f ca="1">INDEX(词条统合定义列表!$E$2:$E$1031,MATCH(属性二级汇总[[#This Row],[词条]],词条统合定义列表!$B$2:$B$1031,0))</f>
        <v>#N/A</v>
      </c>
      <c r="H246" s="109" t="e">
        <f ca="1">INDEX(词条统合定义列表!$F$2:$F$1031,MATCH(属性二级汇总[[#This Row],[词条]],词条统合定义列表!$B$2:$B$1031,0))</f>
        <v>#N/A</v>
      </c>
      <c r="J2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6" s="25" t="str">
        <f ca="1">IFERROR(IF(属性二级汇总[[#This Row],[计算模式]]&lt;&gt;0,ROW(),""),"")</f>
        <v/>
      </c>
      <c r="M246" s="25" t="str">
        <f ca="1">IF((IFERROR(SEARCH("时，收割",属性二级汇总[[#This Row],[词条]]),-1)&gt;0),ROW(),"")</f>
        <v/>
      </c>
    </row>
    <row r="247" spans="1:13">
      <c r="A247" s="3" t="str">
        <f ca="1">IFERROR(INDEX(CHOOSE(
    MATCH(ROW(A246)-1,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ROW(A246)-INDEX($S$2:$S$18, MATCH(ROW(A246)-1, $S$2:$S$18,1))
),"")</f>
        <v/>
      </c>
      <c r="B247" s="3" t="str">
        <f ca="1">IF(A247&lt;&gt;"",INDEX(CHOOSE(
    MATCH(ROW(A246)-1,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ROW(A246)-INDEX($S$2:$S$18, MATCH(ROW(A246)-1, $S$2:$S$18,1))
),"")</f>
        <v/>
      </c>
      <c r="C247" s="3" t="e">
        <f ca="1">VALUE(IF(A247&lt;&gt;"",INDEX(CHOOSE(
    MATCH(ROW(A246)-1,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ROW(A246)-INDEX($S$2:$S$18, MATCH(ROW(A246)-1, $S$2:$S$18,1))
),""))</f>
        <v>#VALUE!</v>
      </c>
      <c r="D247" s="3" t="str">
        <f t="shared" ca="1" si="4"/>
        <v/>
      </c>
      <c r="E247" s="3" t="e">
        <f ca="1">INDEX(词条统合定义列表!$C$2:$C$1031,MATCH(属性二级汇总[[#This Row],[词条]],词条统合定义列表!$B$2:$B$1031,0))</f>
        <v>#N/A</v>
      </c>
      <c r="F247" t="e">
        <f ca="1">INDEX(词条统合定义列表!$D$2:$D$1031,MATCH(属性二级汇总[[#This Row],[词条]],词条统合定义列表!$B$2:$B$1031,0))</f>
        <v>#N/A</v>
      </c>
      <c r="G247" s="3" t="e">
        <f ca="1">INDEX(词条统合定义列表!$E$2:$E$1031,MATCH(属性二级汇总[[#This Row],[词条]],词条统合定义列表!$B$2:$B$1031,0))</f>
        <v>#N/A</v>
      </c>
      <c r="H247" s="109" t="e">
        <f ca="1">INDEX(词条统合定义列表!$F$2:$F$1031,MATCH(属性二级汇总[[#This Row],[词条]],词条统合定义列表!$B$2:$B$1031,0))</f>
        <v>#N/A</v>
      </c>
      <c r="J2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7" s="25" t="str">
        <f ca="1">IFERROR(IF(属性二级汇总[[#This Row],[计算模式]]&lt;&gt;0,ROW(),""),"")</f>
        <v/>
      </c>
      <c r="M247" s="25" t="str">
        <f ca="1">IF((IFERROR(SEARCH("时，收割",属性二级汇总[[#This Row],[词条]]),-1)&gt;0),ROW(),"")</f>
        <v/>
      </c>
    </row>
    <row r="248" spans="1:13">
      <c r="A248" s="3" t="str">
        <f ca="1">IFERROR(INDEX(CHOOSE(
    MATCH(ROW(A247)-1,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ROW(A247)-INDEX($S$2:$S$18, MATCH(ROW(A247)-1, $S$2:$S$18,1))
),"")</f>
        <v/>
      </c>
      <c r="B248" s="3" t="str">
        <f ca="1">IF(A248&lt;&gt;"",INDEX(CHOOSE(
    MATCH(ROW(A247)-1,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ROW(A247)-INDEX($S$2:$S$18, MATCH(ROW(A247)-1, $S$2:$S$18,1))
),"")</f>
        <v/>
      </c>
      <c r="C248" s="3" t="e">
        <f ca="1">VALUE(IF(A248&lt;&gt;"",INDEX(CHOOSE(
    MATCH(ROW(A247)-1,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ROW(A247)-INDEX($S$2:$S$18, MATCH(ROW(A247)-1, $S$2:$S$18,1))
),""))</f>
        <v>#VALUE!</v>
      </c>
      <c r="D248" s="3" t="str">
        <f t="shared" ca="1" si="4"/>
        <v/>
      </c>
      <c r="E248" s="3" t="e">
        <f ca="1">INDEX(词条统合定义列表!$C$2:$C$1031,MATCH(属性二级汇总[[#This Row],[词条]],词条统合定义列表!$B$2:$B$1031,0))</f>
        <v>#N/A</v>
      </c>
      <c r="F248" t="e">
        <f ca="1">INDEX(词条统合定义列表!$D$2:$D$1031,MATCH(属性二级汇总[[#This Row],[词条]],词条统合定义列表!$B$2:$B$1031,0))</f>
        <v>#N/A</v>
      </c>
      <c r="G248" s="3" t="e">
        <f ca="1">INDEX(词条统合定义列表!$E$2:$E$1031,MATCH(属性二级汇总[[#This Row],[词条]],词条统合定义列表!$B$2:$B$1031,0))</f>
        <v>#N/A</v>
      </c>
      <c r="H248" s="109" t="e">
        <f ca="1">INDEX(词条统合定义列表!$F$2:$F$1031,MATCH(属性二级汇总[[#This Row],[词条]],词条统合定义列表!$B$2:$B$1031,0))</f>
        <v>#N/A</v>
      </c>
      <c r="J2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8" s="25" t="str">
        <f ca="1">IFERROR(IF(属性二级汇总[[#This Row],[计算模式]]&lt;&gt;0,ROW(),""),"")</f>
        <v/>
      </c>
      <c r="M248" s="25" t="str">
        <f ca="1">IF((IFERROR(SEARCH("时，收割",属性二级汇总[[#This Row],[词条]]),-1)&gt;0),ROW(),"")</f>
        <v/>
      </c>
    </row>
    <row r="249" spans="1:13">
      <c r="A249" s="3" t="str">
        <f ca="1">IFERROR(INDEX(CHOOSE(
    MATCH(ROW(A248)-1,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ROW(A248)-INDEX($S$2:$S$18, MATCH(ROW(A248)-1, $S$2:$S$18,1))
),"")</f>
        <v/>
      </c>
      <c r="B249" s="3" t="str">
        <f ca="1">IF(A249&lt;&gt;"",INDEX(CHOOSE(
    MATCH(ROW(A248)-1,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ROW(A248)-INDEX($S$2:$S$18, MATCH(ROW(A248)-1, $S$2:$S$18,1))
),"")</f>
        <v/>
      </c>
      <c r="C249" s="3" t="e">
        <f ca="1">VALUE(IF(A249&lt;&gt;"",INDEX(CHOOSE(
    MATCH(ROW(A248)-1,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ROW(A248)-INDEX($S$2:$S$18, MATCH(ROW(A248)-1, $S$2:$S$18,1))
),""))</f>
        <v>#VALUE!</v>
      </c>
      <c r="D249" s="3" t="str">
        <f t="shared" ca="1" si="4"/>
        <v/>
      </c>
      <c r="E249" s="3" t="e">
        <f ca="1">INDEX(词条统合定义列表!$C$2:$C$1031,MATCH(属性二级汇总[[#This Row],[词条]],词条统合定义列表!$B$2:$B$1031,0))</f>
        <v>#N/A</v>
      </c>
      <c r="F249" t="e">
        <f ca="1">INDEX(词条统合定义列表!$D$2:$D$1031,MATCH(属性二级汇总[[#This Row],[词条]],词条统合定义列表!$B$2:$B$1031,0))</f>
        <v>#N/A</v>
      </c>
      <c r="G249" s="3" t="e">
        <f ca="1">INDEX(词条统合定义列表!$E$2:$E$1031,MATCH(属性二级汇总[[#This Row],[词条]],词条统合定义列表!$B$2:$B$1031,0))</f>
        <v>#N/A</v>
      </c>
      <c r="H249" s="109" t="e">
        <f ca="1">INDEX(词条统合定义列表!$F$2:$F$1031,MATCH(属性二级汇总[[#This Row],[词条]],词条统合定义列表!$B$2:$B$1031,0))</f>
        <v>#N/A</v>
      </c>
      <c r="J2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49" s="25" t="str">
        <f ca="1">IFERROR(IF(属性二级汇总[[#This Row],[计算模式]]&lt;&gt;0,ROW(),""),"")</f>
        <v/>
      </c>
      <c r="M249" s="25" t="str">
        <f ca="1">IF((IFERROR(SEARCH("时，收割",属性二级汇总[[#This Row],[词条]]),-1)&gt;0),ROW(),"")</f>
        <v/>
      </c>
    </row>
    <row r="250" spans="1:13">
      <c r="A250" s="3" t="str">
        <f ca="1">IFERROR(INDEX(CHOOSE(
    MATCH(ROW(A249)-1,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ROW(A249)-INDEX($S$2:$S$18, MATCH(ROW(A249)-1, $S$2:$S$18,1))
),"")</f>
        <v/>
      </c>
      <c r="B250" s="3" t="str">
        <f ca="1">IF(A250&lt;&gt;"",INDEX(CHOOSE(
    MATCH(ROW(A249)-1,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ROW(A249)-INDEX($S$2:$S$18, MATCH(ROW(A249)-1, $S$2:$S$18,1))
),"")</f>
        <v/>
      </c>
      <c r="C250" s="3" t="e">
        <f ca="1">VALUE(IF(A250&lt;&gt;"",INDEX(CHOOSE(
    MATCH(ROW(A249)-1,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ROW(A249)-INDEX($S$2:$S$18, MATCH(ROW(A249)-1, $S$2:$S$18,1))
),""))</f>
        <v>#VALUE!</v>
      </c>
      <c r="D250" s="3" t="str">
        <f t="shared" ca="1" si="4"/>
        <v/>
      </c>
      <c r="E250" s="3" t="e">
        <f ca="1">INDEX(词条统合定义列表!$C$2:$C$1031,MATCH(属性二级汇总[[#This Row],[词条]],词条统合定义列表!$B$2:$B$1031,0))</f>
        <v>#N/A</v>
      </c>
      <c r="F250" t="e">
        <f ca="1">INDEX(词条统合定义列表!$D$2:$D$1031,MATCH(属性二级汇总[[#This Row],[词条]],词条统合定义列表!$B$2:$B$1031,0))</f>
        <v>#N/A</v>
      </c>
      <c r="G250" s="3" t="e">
        <f ca="1">INDEX(词条统合定义列表!$E$2:$E$1031,MATCH(属性二级汇总[[#This Row],[词条]],词条统合定义列表!$B$2:$B$1031,0))</f>
        <v>#N/A</v>
      </c>
      <c r="H250" s="109" t="e">
        <f ca="1">INDEX(词条统合定义列表!$F$2:$F$1031,MATCH(属性二级汇总[[#This Row],[词条]],词条统合定义列表!$B$2:$B$1031,0))</f>
        <v>#N/A</v>
      </c>
      <c r="J2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0" s="25" t="str">
        <f ca="1">IFERROR(IF(属性二级汇总[[#This Row],[计算模式]]&lt;&gt;0,ROW(),""),"")</f>
        <v/>
      </c>
      <c r="M250" s="25" t="str">
        <f ca="1">IF((IFERROR(SEARCH("时，收割",属性二级汇总[[#This Row],[词条]]),-1)&gt;0),ROW(),"")</f>
        <v/>
      </c>
    </row>
    <row r="251" spans="1:13">
      <c r="A251" s="3" t="str">
        <f ca="1">IFERROR(INDEX(CHOOSE(
    MATCH(ROW(A250)-1,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ROW(A250)-INDEX($S$2:$S$18, MATCH(ROW(A250)-1, $S$2:$S$18,1))
),"")</f>
        <v/>
      </c>
      <c r="B251" s="3" t="str">
        <f ca="1">IF(A251&lt;&gt;"",INDEX(CHOOSE(
    MATCH(ROW(A250)-1,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ROW(A250)-INDEX($S$2:$S$18, MATCH(ROW(A250)-1, $S$2:$S$18,1))
),"")</f>
        <v/>
      </c>
      <c r="C251" s="3" t="e">
        <f ca="1">VALUE(IF(A251&lt;&gt;"",INDEX(CHOOSE(
    MATCH(ROW(A250)-1,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ROW(A250)-INDEX($S$2:$S$18, MATCH(ROW(A250)-1, $S$2:$S$18,1))
),""))</f>
        <v>#VALUE!</v>
      </c>
      <c r="D251" s="3" t="str">
        <f t="shared" ca="1" si="4"/>
        <v/>
      </c>
      <c r="E251" s="3" t="e">
        <f ca="1">INDEX(词条统合定义列表!$C$2:$C$1031,MATCH(属性二级汇总[[#This Row],[词条]],词条统合定义列表!$B$2:$B$1031,0))</f>
        <v>#N/A</v>
      </c>
      <c r="F251" t="e">
        <f ca="1">INDEX(词条统合定义列表!$D$2:$D$1031,MATCH(属性二级汇总[[#This Row],[词条]],词条统合定义列表!$B$2:$B$1031,0))</f>
        <v>#N/A</v>
      </c>
      <c r="G251" s="3" t="e">
        <f ca="1">INDEX(词条统合定义列表!$E$2:$E$1031,MATCH(属性二级汇总[[#This Row],[词条]],词条统合定义列表!$B$2:$B$1031,0))</f>
        <v>#N/A</v>
      </c>
      <c r="H251" s="109" t="e">
        <f ca="1">INDEX(词条统合定义列表!$F$2:$F$1031,MATCH(属性二级汇总[[#This Row],[词条]],词条统合定义列表!$B$2:$B$1031,0))</f>
        <v>#N/A</v>
      </c>
      <c r="J2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1" s="25" t="str">
        <f ca="1">IFERROR(IF(属性二级汇总[[#This Row],[计算模式]]&lt;&gt;0,ROW(),""),"")</f>
        <v/>
      </c>
      <c r="M251" s="25" t="str">
        <f ca="1">IF((IFERROR(SEARCH("时，收割",属性二级汇总[[#This Row],[词条]]),-1)&gt;0),ROW(),"")</f>
        <v/>
      </c>
    </row>
    <row r="252" spans="1:13">
      <c r="A252" s="3" t="str">
        <f ca="1">IFERROR(INDEX(CHOOSE(
    MATCH(ROW(A251)-1,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ROW(A251)-INDEX($S$2:$S$18, MATCH(ROW(A251)-1, $S$2:$S$18,1))
),"")</f>
        <v/>
      </c>
      <c r="B252" s="3" t="str">
        <f ca="1">IF(A252&lt;&gt;"",INDEX(CHOOSE(
    MATCH(ROW(A251)-1,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ROW(A251)-INDEX($S$2:$S$18, MATCH(ROW(A251)-1, $S$2:$S$18,1))
),"")</f>
        <v/>
      </c>
      <c r="C252" s="3" t="e">
        <f ca="1">VALUE(IF(A252&lt;&gt;"",INDEX(CHOOSE(
    MATCH(ROW(A251)-1,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ROW(A251)-INDEX($S$2:$S$18, MATCH(ROW(A251)-1, $S$2:$S$18,1))
),""))</f>
        <v>#VALUE!</v>
      </c>
      <c r="D252" s="3" t="str">
        <f t="shared" ca="1" si="4"/>
        <v/>
      </c>
      <c r="E252" s="3" t="e">
        <f ca="1">INDEX(词条统合定义列表!$C$2:$C$1031,MATCH(属性二级汇总[[#This Row],[词条]],词条统合定义列表!$B$2:$B$1031,0))</f>
        <v>#N/A</v>
      </c>
      <c r="F252" t="e">
        <f ca="1">INDEX(词条统合定义列表!$D$2:$D$1031,MATCH(属性二级汇总[[#This Row],[词条]],词条统合定义列表!$B$2:$B$1031,0))</f>
        <v>#N/A</v>
      </c>
      <c r="G252" s="3" t="e">
        <f ca="1">INDEX(词条统合定义列表!$E$2:$E$1031,MATCH(属性二级汇总[[#This Row],[词条]],词条统合定义列表!$B$2:$B$1031,0))</f>
        <v>#N/A</v>
      </c>
      <c r="H252" s="109" t="e">
        <f ca="1">INDEX(词条统合定义列表!$F$2:$F$1031,MATCH(属性二级汇总[[#This Row],[词条]],词条统合定义列表!$B$2:$B$1031,0))</f>
        <v>#N/A</v>
      </c>
      <c r="J2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2" s="25" t="str">
        <f ca="1">IFERROR(IF(属性二级汇总[[#This Row],[计算模式]]&lt;&gt;0,ROW(),""),"")</f>
        <v/>
      </c>
      <c r="M252" s="25" t="str">
        <f ca="1">IF((IFERROR(SEARCH("时，收割",属性二级汇总[[#This Row],[词条]]),-1)&gt;0),ROW(),"")</f>
        <v/>
      </c>
    </row>
    <row r="253" spans="1:13">
      <c r="A253" s="3" t="str">
        <f ca="1">IFERROR(INDEX(CHOOSE(
    MATCH(ROW(A252)-1,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ROW(A252)-INDEX($S$2:$S$18, MATCH(ROW(A252)-1, $S$2:$S$18,1))
),"")</f>
        <v/>
      </c>
      <c r="B253" s="3" t="str">
        <f ca="1">IF(A253&lt;&gt;"",INDEX(CHOOSE(
    MATCH(ROW(A252)-1,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ROW(A252)-INDEX($S$2:$S$18, MATCH(ROW(A252)-1, $S$2:$S$18,1))
),"")</f>
        <v/>
      </c>
      <c r="C253" s="3" t="e">
        <f ca="1">VALUE(IF(A253&lt;&gt;"",INDEX(CHOOSE(
    MATCH(ROW(A252)-1,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ROW(A252)-INDEX($S$2:$S$18, MATCH(ROW(A252)-1, $S$2:$S$18,1))
),""))</f>
        <v>#VALUE!</v>
      </c>
      <c r="D253" s="3" t="str">
        <f t="shared" ca="1" si="4"/>
        <v/>
      </c>
      <c r="E253" s="3" t="e">
        <f ca="1">INDEX(词条统合定义列表!$C$2:$C$1031,MATCH(属性二级汇总[[#This Row],[词条]],词条统合定义列表!$B$2:$B$1031,0))</f>
        <v>#N/A</v>
      </c>
      <c r="F253" t="e">
        <f ca="1">INDEX(词条统合定义列表!$D$2:$D$1031,MATCH(属性二级汇总[[#This Row],[词条]],词条统合定义列表!$B$2:$B$1031,0))</f>
        <v>#N/A</v>
      </c>
      <c r="G253" s="3" t="e">
        <f ca="1">INDEX(词条统合定义列表!$E$2:$E$1031,MATCH(属性二级汇总[[#This Row],[词条]],词条统合定义列表!$B$2:$B$1031,0))</f>
        <v>#N/A</v>
      </c>
      <c r="H253" s="109" t="e">
        <f ca="1">INDEX(词条统合定义列表!$F$2:$F$1031,MATCH(属性二级汇总[[#This Row],[词条]],词条统合定义列表!$B$2:$B$1031,0))</f>
        <v>#N/A</v>
      </c>
      <c r="J2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3" s="25" t="str">
        <f ca="1">IFERROR(IF(属性二级汇总[[#This Row],[计算模式]]&lt;&gt;0,ROW(),""),"")</f>
        <v/>
      </c>
      <c r="M253" s="25" t="str">
        <f ca="1">IF((IFERROR(SEARCH("时，收割",属性二级汇总[[#This Row],[词条]]),-1)&gt;0),ROW(),"")</f>
        <v/>
      </c>
    </row>
    <row r="254" spans="1:13">
      <c r="A254" s="3" t="str">
        <f ca="1">IFERROR(INDEX(CHOOSE(
    MATCH(ROW(A253)-1,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ROW(A253)-INDEX($S$2:$S$18, MATCH(ROW(A253)-1, $S$2:$S$18,1))
),"")</f>
        <v/>
      </c>
      <c r="B254" s="3" t="str">
        <f ca="1">IF(A254&lt;&gt;"",INDEX(CHOOSE(
    MATCH(ROW(A253)-1,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ROW(A253)-INDEX($S$2:$S$18, MATCH(ROW(A253)-1, $S$2:$S$18,1))
),"")</f>
        <v/>
      </c>
      <c r="C254" s="3" t="e">
        <f ca="1">VALUE(IF(A254&lt;&gt;"",INDEX(CHOOSE(
    MATCH(ROW(A253)-1,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ROW(A253)-INDEX($S$2:$S$18, MATCH(ROW(A253)-1, $S$2:$S$18,1))
),""))</f>
        <v>#VALUE!</v>
      </c>
      <c r="D254" s="3" t="str">
        <f t="shared" ca="1" si="4"/>
        <v/>
      </c>
      <c r="E254" s="3" t="e">
        <f ca="1">INDEX(词条统合定义列表!$C$2:$C$1031,MATCH(属性二级汇总[[#This Row],[词条]],词条统合定义列表!$B$2:$B$1031,0))</f>
        <v>#N/A</v>
      </c>
      <c r="F254" t="e">
        <f ca="1">INDEX(词条统合定义列表!$D$2:$D$1031,MATCH(属性二级汇总[[#This Row],[词条]],词条统合定义列表!$B$2:$B$1031,0))</f>
        <v>#N/A</v>
      </c>
      <c r="G254" s="3" t="e">
        <f ca="1">INDEX(词条统合定义列表!$E$2:$E$1031,MATCH(属性二级汇总[[#This Row],[词条]],词条统合定义列表!$B$2:$B$1031,0))</f>
        <v>#N/A</v>
      </c>
      <c r="H254" s="109" t="e">
        <f ca="1">INDEX(词条统合定义列表!$F$2:$F$1031,MATCH(属性二级汇总[[#This Row],[词条]],词条统合定义列表!$B$2:$B$1031,0))</f>
        <v>#N/A</v>
      </c>
      <c r="J2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4" s="25" t="str">
        <f ca="1">IFERROR(IF(属性二级汇总[[#This Row],[计算模式]]&lt;&gt;0,ROW(),""),"")</f>
        <v/>
      </c>
      <c r="M254" s="25" t="str">
        <f ca="1">IF((IFERROR(SEARCH("时，收割",属性二级汇总[[#This Row],[词条]]),-1)&gt;0),ROW(),"")</f>
        <v/>
      </c>
    </row>
    <row r="255" spans="1:13">
      <c r="A255" s="3" t="str">
        <f ca="1">IFERROR(INDEX(CHOOSE(
    MATCH(ROW(A254)-1,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ROW(A254)-INDEX($S$2:$S$18, MATCH(ROW(A254)-1, $S$2:$S$18,1))
),"")</f>
        <v/>
      </c>
      <c r="B255" s="3" t="str">
        <f ca="1">IF(A255&lt;&gt;"",INDEX(CHOOSE(
    MATCH(ROW(A254)-1,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ROW(A254)-INDEX($S$2:$S$18, MATCH(ROW(A254)-1, $S$2:$S$18,1))
),"")</f>
        <v/>
      </c>
      <c r="C255" s="3" t="e">
        <f ca="1">VALUE(IF(A255&lt;&gt;"",INDEX(CHOOSE(
    MATCH(ROW(A254)-1,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ROW(A254)-INDEX($S$2:$S$18, MATCH(ROW(A254)-1, $S$2:$S$18,1))
),""))</f>
        <v>#VALUE!</v>
      </c>
      <c r="D255" s="3" t="str">
        <f t="shared" ca="1" si="4"/>
        <v/>
      </c>
      <c r="E255" s="3" t="e">
        <f ca="1">INDEX(词条统合定义列表!$C$2:$C$1031,MATCH(属性二级汇总[[#This Row],[词条]],词条统合定义列表!$B$2:$B$1031,0))</f>
        <v>#N/A</v>
      </c>
      <c r="F255" t="e">
        <f ca="1">INDEX(词条统合定义列表!$D$2:$D$1031,MATCH(属性二级汇总[[#This Row],[词条]],词条统合定义列表!$B$2:$B$1031,0))</f>
        <v>#N/A</v>
      </c>
      <c r="G255" s="3" t="e">
        <f ca="1">INDEX(词条统合定义列表!$E$2:$E$1031,MATCH(属性二级汇总[[#This Row],[词条]],词条统合定义列表!$B$2:$B$1031,0))</f>
        <v>#N/A</v>
      </c>
      <c r="H255" s="109" t="e">
        <f ca="1">INDEX(词条统合定义列表!$F$2:$F$1031,MATCH(属性二级汇总[[#This Row],[词条]],词条统合定义列表!$B$2:$B$1031,0))</f>
        <v>#N/A</v>
      </c>
      <c r="J2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5" s="25" t="str">
        <f ca="1">IFERROR(IF(属性二级汇总[[#This Row],[计算模式]]&lt;&gt;0,ROW(),""),"")</f>
        <v/>
      </c>
      <c r="M255" s="25" t="str">
        <f ca="1">IF((IFERROR(SEARCH("时，收割",属性二级汇总[[#This Row],[词条]]),-1)&gt;0),ROW(),"")</f>
        <v/>
      </c>
    </row>
    <row r="256" spans="1:13">
      <c r="A256" s="3" t="str">
        <f ca="1">IFERROR(INDEX(CHOOSE(
    MATCH(ROW(A255)-1,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ROW(A255)-INDEX($S$2:$S$18, MATCH(ROW(A255)-1, $S$2:$S$18,1))
),"")</f>
        <v/>
      </c>
      <c r="B256" s="3" t="str">
        <f ca="1">IF(A256&lt;&gt;"",INDEX(CHOOSE(
    MATCH(ROW(A255)-1,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ROW(A255)-INDEX($S$2:$S$18, MATCH(ROW(A255)-1, $S$2:$S$18,1))
),"")</f>
        <v/>
      </c>
      <c r="C256" s="3" t="e">
        <f ca="1">VALUE(IF(A256&lt;&gt;"",INDEX(CHOOSE(
    MATCH(ROW(A255)-1,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ROW(A255)-INDEX($S$2:$S$18, MATCH(ROW(A255)-1, $S$2:$S$18,1))
),""))</f>
        <v>#VALUE!</v>
      </c>
      <c r="D256" s="3" t="str">
        <f t="shared" ca="1" si="4"/>
        <v/>
      </c>
      <c r="E256" s="3" t="e">
        <f ca="1">INDEX(词条统合定义列表!$C$2:$C$1031,MATCH(属性二级汇总[[#This Row],[词条]],词条统合定义列表!$B$2:$B$1031,0))</f>
        <v>#N/A</v>
      </c>
      <c r="F256" t="e">
        <f ca="1">INDEX(词条统合定义列表!$D$2:$D$1031,MATCH(属性二级汇总[[#This Row],[词条]],词条统合定义列表!$B$2:$B$1031,0))</f>
        <v>#N/A</v>
      </c>
      <c r="G256" s="3" t="e">
        <f ca="1">INDEX(词条统合定义列表!$E$2:$E$1031,MATCH(属性二级汇总[[#This Row],[词条]],词条统合定义列表!$B$2:$B$1031,0))</f>
        <v>#N/A</v>
      </c>
      <c r="H256" s="109" t="e">
        <f ca="1">INDEX(词条统合定义列表!$F$2:$F$1031,MATCH(属性二级汇总[[#This Row],[词条]],词条统合定义列表!$B$2:$B$1031,0))</f>
        <v>#N/A</v>
      </c>
      <c r="J2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6" s="25" t="str">
        <f ca="1">IFERROR(IF(属性二级汇总[[#This Row],[计算模式]]&lt;&gt;0,ROW(),""),"")</f>
        <v/>
      </c>
      <c r="M256" s="25" t="str">
        <f ca="1">IF((IFERROR(SEARCH("时，收割",属性二级汇总[[#This Row],[词条]]),-1)&gt;0),ROW(),"")</f>
        <v/>
      </c>
    </row>
    <row r="257" spans="1:13">
      <c r="A257" s="3" t="str">
        <f ca="1">IFERROR(INDEX(CHOOSE(
    MATCH(ROW(A256)-1,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ROW(A256)-INDEX($S$2:$S$18, MATCH(ROW(A256)-1, $S$2:$S$18,1))
),"")</f>
        <v/>
      </c>
      <c r="B257" s="3" t="str">
        <f ca="1">IF(A257&lt;&gt;"",INDEX(CHOOSE(
    MATCH(ROW(A256)-1,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ROW(A256)-INDEX($S$2:$S$18, MATCH(ROW(A256)-1, $S$2:$S$18,1))
),"")</f>
        <v/>
      </c>
      <c r="C257" s="3" t="e">
        <f ca="1">VALUE(IF(A257&lt;&gt;"",INDEX(CHOOSE(
    MATCH(ROW(A256)-1,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ROW(A256)-INDEX($S$2:$S$18, MATCH(ROW(A256)-1, $S$2:$S$18,1))
),""))</f>
        <v>#VALUE!</v>
      </c>
      <c r="D257" s="3" t="str">
        <f t="shared" ca="1" si="4"/>
        <v/>
      </c>
      <c r="E257" s="3" t="e">
        <f ca="1">INDEX(词条统合定义列表!$C$2:$C$1031,MATCH(属性二级汇总[[#This Row],[词条]],词条统合定义列表!$B$2:$B$1031,0))</f>
        <v>#N/A</v>
      </c>
      <c r="F257" t="e">
        <f ca="1">INDEX(词条统合定义列表!$D$2:$D$1031,MATCH(属性二级汇总[[#This Row],[词条]],词条统合定义列表!$B$2:$B$1031,0))</f>
        <v>#N/A</v>
      </c>
      <c r="G257" s="3" t="e">
        <f ca="1">INDEX(词条统合定义列表!$E$2:$E$1031,MATCH(属性二级汇总[[#This Row],[词条]],词条统合定义列表!$B$2:$B$1031,0))</f>
        <v>#N/A</v>
      </c>
      <c r="H257" s="109" t="e">
        <f ca="1">INDEX(词条统合定义列表!$F$2:$F$1031,MATCH(属性二级汇总[[#This Row],[词条]],词条统合定义列表!$B$2:$B$1031,0))</f>
        <v>#N/A</v>
      </c>
      <c r="J2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7" s="25" t="str">
        <f ca="1">IFERROR(IF(属性二级汇总[[#This Row],[计算模式]]&lt;&gt;0,ROW(),""),"")</f>
        <v/>
      </c>
      <c r="M257" s="25" t="str">
        <f ca="1">IF((IFERROR(SEARCH("时，收割",属性二级汇总[[#This Row],[词条]]),-1)&gt;0),ROW(),"")</f>
        <v/>
      </c>
    </row>
    <row r="258" spans="1:13">
      <c r="A258" s="3" t="str">
        <f ca="1">IFERROR(INDEX(CHOOSE(
    MATCH(ROW(A257)-1,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ROW(A257)-INDEX($S$2:$S$18, MATCH(ROW(A257)-1, $S$2:$S$18,1))
),"")</f>
        <v/>
      </c>
      <c r="B258" s="3" t="str">
        <f ca="1">IF(A258&lt;&gt;"",INDEX(CHOOSE(
    MATCH(ROW(A257)-1,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ROW(A257)-INDEX($S$2:$S$18, MATCH(ROW(A257)-1, $S$2:$S$18,1))
),"")</f>
        <v/>
      </c>
      <c r="C258" s="3" t="e">
        <f ca="1">VALUE(IF(A258&lt;&gt;"",INDEX(CHOOSE(
    MATCH(ROW(A257)-1,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ROW(A257)-INDEX($S$2:$S$18, MATCH(ROW(A257)-1, $S$2:$S$18,1))
),""))</f>
        <v>#VALUE!</v>
      </c>
      <c r="D258" s="3" t="str">
        <f t="shared" ca="1" si="4"/>
        <v/>
      </c>
      <c r="E258" s="3" t="e">
        <f ca="1">INDEX(词条统合定义列表!$C$2:$C$1031,MATCH(属性二级汇总[[#This Row],[词条]],词条统合定义列表!$B$2:$B$1031,0))</f>
        <v>#N/A</v>
      </c>
      <c r="F258" t="e">
        <f ca="1">INDEX(词条统合定义列表!$D$2:$D$1031,MATCH(属性二级汇总[[#This Row],[词条]],词条统合定义列表!$B$2:$B$1031,0))</f>
        <v>#N/A</v>
      </c>
      <c r="G258" s="3" t="e">
        <f ca="1">INDEX(词条统合定义列表!$E$2:$E$1031,MATCH(属性二级汇总[[#This Row],[词条]],词条统合定义列表!$B$2:$B$1031,0))</f>
        <v>#N/A</v>
      </c>
      <c r="H258" s="109" t="e">
        <f ca="1">INDEX(词条统合定义列表!$F$2:$F$1031,MATCH(属性二级汇总[[#This Row],[词条]],词条统合定义列表!$B$2:$B$1031,0))</f>
        <v>#N/A</v>
      </c>
      <c r="J2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8" s="25" t="str">
        <f ca="1">IFERROR(IF(属性二级汇总[[#This Row],[计算模式]]&lt;&gt;0,ROW(),""),"")</f>
        <v/>
      </c>
      <c r="M258" s="25" t="str">
        <f ca="1">IF((IFERROR(SEARCH("时，收割",属性二级汇总[[#This Row],[词条]]),-1)&gt;0),ROW(),"")</f>
        <v/>
      </c>
    </row>
    <row r="259" spans="1:13">
      <c r="A259" s="3" t="str">
        <f ca="1">IFERROR(INDEX(CHOOSE(
    MATCH(ROW(A258)-1,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ROW(A258)-INDEX($S$2:$S$18, MATCH(ROW(A258)-1, $S$2:$S$18,1))
),"")</f>
        <v/>
      </c>
      <c r="B259" s="3" t="str">
        <f ca="1">IF(A259&lt;&gt;"",INDEX(CHOOSE(
    MATCH(ROW(A258)-1,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ROW(A258)-INDEX($S$2:$S$18, MATCH(ROW(A258)-1, $S$2:$S$18,1))
),"")</f>
        <v/>
      </c>
      <c r="C259" s="3" t="e">
        <f ca="1">VALUE(IF(A259&lt;&gt;"",INDEX(CHOOSE(
    MATCH(ROW(A258)-1,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ROW(A258)-INDEX($S$2:$S$18, MATCH(ROW(A258)-1, $S$2:$S$18,1))
),""))</f>
        <v>#VALUE!</v>
      </c>
      <c r="D259" s="3" t="str">
        <f t="shared" ref="D259:D322" ca="1" si="5">IF(A259&lt;&gt;"",INDEX($Q$2:$Q$18, MATCH(ROW(A258)-1, $S$2:$S$18, 1)),"")</f>
        <v/>
      </c>
      <c r="E259" s="3" t="e">
        <f ca="1">INDEX(词条统合定义列表!$C$2:$C$1031,MATCH(属性二级汇总[[#This Row],[词条]],词条统合定义列表!$B$2:$B$1031,0))</f>
        <v>#N/A</v>
      </c>
      <c r="F259" t="e">
        <f ca="1">INDEX(词条统合定义列表!$D$2:$D$1031,MATCH(属性二级汇总[[#This Row],[词条]],词条统合定义列表!$B$2:$B$1031,0))</f>
        <v>#N/A</v>
      </c>
      <c r="G259" s="3" t="e">
        <f ca="1">INDEX(词条统合定义列表!$E$2:$E$1031,MATCH(属性二级汇总[[#This Row],[词条]],词条统合定义列表!$B$2:$B$1031,0))</f>
        <v>#N/A</v>
      </c>
      <c r="H259" s="109" t="e">
        <f ca="1">INDEX(词条统合定义列表!$F$2:$F$1031,MATCH(属性二级汇总[[#This Row],[词条]],词条统合定义列表!$B$2:$B$1031,0))</f>
        <v>#N/A</v>
      </c>
      <c r="J2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59" s="25" t="str">
        <f ca="1">IFERROR(IF(属性二级汇总[[#This Row],[计算模式]]&lt;&gt;0,ROW(),""),"")</f>
        <v/>
      </c>
      <c r="M259" s="25" t="str">
        <f ca="1">IF((IFERROR(SEARCH("时，收割",属性二级汇总[[#This Row],[词条]]),-1)&gt;0),ROW(),"")</f>
        <v/>
      </c>
    </row>
    <row r="260" spans="1:13">
      <c r="A260" s="3" t="str">
        <f ca="1">IFERROR(INDEX(CHOOSE(
    MATCH(ROW(A259)-1,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ROW(A259)-INDEX($S$2:$S$18, MATCH(ROW(A259)-1, $S$2:$S$18,1))
),"")</f>
        <v/>
      </c>
      <c r="B260" s="3" t="str">
        <f ca="1">IF(A260&lt;&gt;"",INDEX(CHOOSE(
    MATCH(ROW(A259)-1,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ROW(A259)-INDEX($S$2:$S$18, MATCH(ROW(A259)-1, $S$2:$S$18,1))
),"")</f>
        <v/>
      </c>
      <c r="C260" s="3" t="e">
        <f ca="1">VALUE(IF(A260&lt;&gt;"",INDEX(CHOOSE(
    MATCH(ROW(A259)-1,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ROW(A259)-INDEX($S$2:$S$18, MATCH(ROW(A259)-1, $S$2:$S$18,1))
),""))</f>
        <v>#VALUE!</v>
      </c>
      <c r="D260" s="3" t="str">
        <f t="shared" ca="1" si="5"/>
        <v/>
      </c>
      <c r="E260" s="3" t="e">
        <f ca="1">INDEX(词条统合定义列表!$C$2:$C$1031,MATCH(属性二级汇总[[#This Row],[词条]],词条统合定义列表!$B$2:$B$1031,0))</f>
        <v>#N/A</v>
      </c>
      <c r="F260" t="e">
        <f ca="1">INDEX(词条统合定义列表!$D$2:$D$1031,MATCH(属性二级汇总[[#This Row],[词条]],词条统合定义列表!$B$2:$B$1031,0))</f>
        <v>#N/A</v>
      </c>
      <c r="G260" s="3" t="e">
        <f ca="1">INDEX(词条统合定义列表!$E$2:$E$1031,MATCH(属性二级汇总[[#This Row],[词条]],词条统合定义列表!$B$2:$B$1031,0))</f>
        <v>#N/A</v>
      </c>
      <c r="H260" s="109" t="e">
        <f ca="1">INDEX(词条统合定义列表!$F$2:$F$1031,MATCH(属性二级汇总[[#This Row],[词条]],词条统合定义列表!$B$2:$B$1031,0))</f>
        <v>#N/A</v>
      </c>
      <c r="J2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0" s="25" t="str">
        <f ca="1">IFERROR(IF(属性二级汇总[[#This Row],[计算模式]]&lt;&gt;0,ROW(),""),"")</f>
        <v/>
      </c>
      <c r="M260" s="25" t="str">
        <f ca="1">IF((IFERROR(SEARCH("时，收割",属性二级汇总[[#This Row],[词条]]),-1)&gt;0),ROW(),"")</f>
        <v/>
      </c>
    </row>
    <row r="261" spans="1:13">
      <c r="A261" s="3" t="str">
        <f ca="1">IFERROR(INDEX(CHOOSE(
    MATCH(ROW(A260)-1,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ROW(A260)-INDEX($S$2:$S$18, MATCH(ROW(A260)-1, $S$2:$S$18,1))
),"")</f>
        <v/>
      </c>
      <c r="B261" s="3" t="str">
        <f ca="1">IF(A261&lt;&gt;"",INDEX(CHOOSE(
    MATCH(ROW(A260)-1,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ROW(A260)-INDEX($S$2:$S$18, MATCH(ROW(A260)-1, $S$2:$S$18,1))
),"")</f>
        <v/>
      </c>
      <c r="C261" s="3" t="e">
        <f ca="1">VALUE(IF(A261&lt;&gt;"",INDEX(CHOOSE(
    MATCH(ROW(A260)-1,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ROW(A260)-INDEX($S$2:$S$18, MATCH(ROW(A260)-1, $S$2:$S$18,1))
),""))</f>
        <v>#VALUE!</v>
      </c>
      <c r="D261" s="3" t="str">
        <f t="shared" ca="1" si="5"/>
        <v/>
      </c>
      <c r="E261" s="3" t="e">
        <f ca="1">INDEX(词条统合定义列表!$C$2:$C$1031,MATCH(属性二级汇总[[#This Row],[词条]],词条统合定义列表!$B$2:$B$1031,0))</f>
        <v>#N/A</v>
      </c>
      <c r="F261" t="e">
        <f ca="1">INDEX(词条统合定义列表!$D$2:$D$1031,MATCH(属性二级汇总[[#This Row],[词条]],词条统合定义列表!$B$2:$B$1031,0))</f>
        <v>#N/A</v>
      </c>
      <c r="G261" s="3" t="e">
        <f ca="1">INDEX(词条统合定义列表!$E$2:$E$1031,MATCH(属性二级汇总[[#This Row],[词条]],词条统合定义列表!$B$2:$B$1031,0))</f>
        <v>#N/A</v>
      </c>
      <c r="H261" s="109" t="e">
        <f ca="1">INDEX(词条统合定义列表!$F$2:$F$1031,MATCH(属性二级汇总[[#This Row],[词条]],词条统合定义列表!$B$2:$B$1031,0))</f>
        <v>#N/A</v>
      </c>
      <c r="J2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1" s="25" t="str">
        <f ca="1">IFERROR(IF(属性二级汇总[[#This Row],[计算模式]]&lt;&gt;0,ROW(),""),"")</f>
        <v/>
      </c>
      <c r="M261" s="25" t="str">
        <f ca="1">IF((IFERROR(SEARCH("时，收割",属性二级汇总[[#This Row],[词条]]),-1)&gt;0),ROW(),"")</f>
        <v/>
      </c>
    </row>
    <row r="262" spans="1:13">
      <c r="A262" s="3" t="str">
        <f ca="1">IFERROR(INDEX(CHOOSE(
    MATCH(ROW(A261)-1,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ROW(A261)-INDEX($S$2:$S$18, MATCH(ROW(A261)-1, $S$2:$S$18,1))
),"")</f>
        <v/>
      </c>
      <c r="B262" s="3" t="str">
        <f ca="1">IF(A262&lt;&gt;"",INDEX(CHOOSE(
    MATCH(ROW(A261)-1,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ROW(A261)-INDEX($S$2:$S$18, MATCH(ROW(A261)-1, $S$2:$S$18,1))
),"")</f>
        <v/>
      </c>
      <c r="C262" s="3" t="e">
        <f ca="1">VALUE(IF(A262&lt;&gt;"",INDEX(CHOOSE(
    MATCH(ROW(A261)-1,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ROW(A261)-INDEX($S$2:$S$18, MATCH(ROW(A261)-1, $S$2:$S$18,1))
),""))</f>
        <v>#VALUE!</v>
      </c>
      <c r="D262" s="3" t="str">
        <f t="shared" ca="1" si="5"/>
        <v/>
      </c>
      <c r="E262" s="3" t="e">
        <f ca="1">INDEX(词条统合定义列表!$C$2:$C$1031,MATCH(属性二级汇总[[#This Row],[词条]],词条统合定义列表!$B$2:$B$1031,0))</f>
        <v>#N/A</v>
      </c>
      <c r="F262" t="e">
        <f ca="1">INDEX(词条统合定义列表!$D$2:$D$1031,MATCH(属性二级汇总[[#This Row],[词条]],词条统合定义列表!$B$2:$B$1031,0))</f>
        <v>#N/A</v>
      </c>
      <c r="G262" s="3" t="e">
        <f ca="1">INDEX(词条统合定义列表!$E$2:$E$1031,MATCH(属性二级汇总[[#This Row],[词条]],词条统合定义列表!$B$2:$B$1031,0))</f>
        <v>#N/A</v>
      </c>
      <c r="H262" s="109" t="e">
        <f ca="1">INDEX(词条统合定义列表!$F$2:$F$1031,MATCH(属性二级汇总[[#This Row],[词条]],词条统合定义列表!$B$2:$B$1031,0))</f>
        <v>#N/A</v>
      </c>
      <c r="J2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2" s="25" t="str">
        <f ca="1">IFERROR(IF(属性二级汇总[[#This Row],[计算模式]]&lt;&gt;0,ROW(),""),"")</f>
        <v/>
      </c>
      <c r="M262" s="25" t="str">
        <f ca="1">IF((IFERROR(SEARCH("时，收割",属性二级汇总[[#This Row],[词条]]),-1)&gt;0),ROW(),"")</f>
        <v/>
      </c>
    </row>
    <row r="263" spans="1:13">
      <c r="A263" s="3" t="str">
        <f ca="1">IFERROR(INDEX(CHOOSE(
    MATCH(ROW(A262)-1,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ROW(A262)-INDEX($S$2:$S$18, MATCH(ROW(A262)-1, $S$2:$S$18,1))
),"")</f>
        <v/>
      </c>
      <c r="B263" s="3" t="str">
        <f ca="1">IF(A263&lt;&gt;"",INDEX(CHOOSE(
    MATCH(ROW(A262)-1,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ROW(A262)-INDEX($S$2:$S$18, MATCH(ROW(A262)-1, $S$2:$S$18,1))
),"")</f>
        <v/>
      </c>
      <c r="C263" s="3" t="e">
        <f ca="1">VALUE(IF(A263&lt;&gt;"",INDEX(CHOOSE(
    MATCH(ROW(A262)-1,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ROW(A262)-INDEX($S$2:$S$18, MATCH(ROW(A262)-1, $S$2:$S$18,1))
),""))</f>
        <v>#VALUE!</v>
      </c>
      <c r="D263" s="3" t="str">
        <f t="shared" ca="1" si="5"/>
        <v/>
      </c>
      <c r="E263" s="3" t="e">
        <f ca="1">INDEX(词条统合定义列表!$C$2:$C$1031,MATCH(属性二级汇总[[#This Row],[词条]],词条统合定义列表!$B$2:$B$1031,0))</f>
        <v>#N/A</v>
      </c>
      <c r="F263" t="e">
        <f ca="1">INDEX(词条统合定义列表!$D$2:$D$1031,MATCH(属性二级汇总[[#This Row],[词条]],词条统合定义列表!$B$2:$B$1031,0))</f>
        <v>#N/A</v>
      </c>
      <c r="G263" s="3" t="e">
        <f ca="1">INDEX(词条统合定义列表!$E$2:$E$1031,MATCH(属性二级汇总[[#This Row],[词条]],词条统合定义列表!$B$2:$B$1031,0))</f>
        <v>#N/A</v>
      </c>
      <c r="H263" s="109" t="e">
        <f ca="1">INDEX(词条统合定义列表!$F$2:$F$1031,MATCH(属性二级汇总[[#This Row],[词条]],词条统合定义列表!$B$2:$B$1031,0))</f>
        <v>#N/A</v>
      </c>
      <c r="J2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3" s="25" t="str">
        <f ca="1">IFERROR(IF(属性二级汇总[[#This Row],[计算模式]]&lt;&gt;0,ROW(),""),"")</f>
        <v/>
      </c>
      <c r="M263" s="25" t="str">
        <f ca="1">IF((IFERROR(SEARCH("时，收割",属性二级汇总[[#This Row],[词条]]),-1)&gt;0),ROW(),"")</f>
        <v/>
      </c>
    </row>
    <row r="264" spans="1:13">
      <c r="A264" s="3" t="str">
        <f ca="1">IFERROR(INDEX(CHOOSE(
    MATCH(ROW(A263)-1,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ROW(A263)-INDEX($S$2:$S$18, MATCH(ROW(A263)-1, $S$2:$S$18,1))
),"")</f>
        <v/>
      </c>
      <c r="B264" s="3" t="str">
        <f ca="1">IF(A264&lt;&gt;"",INDEX(CHOOSE(
    MATCH(ROW(A263)-1,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ROW(A263)-INDEX($S$2:$S$18, MATCH(ROW(A263)-1, $S$2:$S$18,1))
),"")</f>
        <v/>
      </c>
      <c r="C264" s="3" t="e">
        <f ca="1">VALUE(IF(A264&lt;&gt;"",INDEX(CHOOSE(
    MATCH(ROW(A263)-1,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ROW(A263)-INDEX($S$2:$S$18, MATCH(ROW(A263)-1, $S$2:$S$18,1))
),""))</f>
        <v>#VALUE!</v>
      </c>
      <c r="D264" s="3" t="str">
        <f t="shared" ca="1" si="5"/>
        <v/>
      </c>
      <c r="E264" s="3" t="e">
        <f ca="1">INDEX(词条统合定义列表!$C$2:$C$1031,MATCH(属性二级汇总[[#This Row],[词条]],词条统合定义列表!$B$2:$B$1031,0))</f>
        <v>#N/A</v>
      </c>
      <c r="F264" t="e">
        <f ca="1">INDEX(词条统合定义列表!$D$2:$D$1031,MATCH(属性二级汇总[[#This Row],[词条]],词条统合定义列表!$B$2:$B$1031,0))</f>
        <v>#N/A</v>
      </c>
      <c r="G264" s="3" t="e">
        <f ca="1">INDEX(词条统合定义列表!$E$2:$E$1031,MATCH(属性二级汇总[[#This Row],[词条]],词条统合定义列表!$B$2:$B$1031,0))</f>
        <v>#N/A</v>
      </c>
      <c r="H264" s="109" t="e">
        <f ca="1">INDEX(词条统合定义列表!$F$2:$F$1031,MATCH(属性二级汇总[[#This Row],[词条]],词条统合定义列表!$B$2:$B$1031,0))</f>
        <v>#N/A</v>
      </c>
      <c r="J2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4" s="25" t="str">
        <f ca="1">IFERROR(IF(属性二级汇总[[#This Row],[计算模式]]&lt;&gt;0,ROW(),""),"")</f>
        <v/>
      </c>
      <c r="M264" s="25" t="str">
        <f ca="1">IF((IFERROR(SEARCH("时，收割",属性二级汇总[[#This Row],[词条]]),-1)&gt;0),ROW(),"")</f>
        <v/>
      </c>
    </row>
    <row r="265" spans="1:13">
      <c r="A265" s="3" t="str">
        <f ca="1">IFERROR(INDEX(CHOOSE(
    MATCH(ROW(A264)-1,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ROW(A264)-INDEX($S$2:$S$18, MATCH(ROW(A264)-1, $S$2:$S$18,1))
),"")</f>
        <v/>
      </c>
      <c r="B265" s="3" t="str">
        <f ca="1">IF(A265&lt;&gt;"",INDEX(CHOOSE(
    MATCH(ROW(A264)-1,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ROW(A264)-INDEX($S$2:$S$18, MATCH(ROW(A264)-1, $S$2:$S$18,1))
),"")</f>
        <v/>
      </c>
      <c r="C265" s="3" t="e">
        <f ca="1">VALUE(IF(A265&lt;&gt;"",INDEX(CHOOSE(
    MATCH(ROW(A264)-1,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ROW(A264)-INDEX($S$2:$S$18, MATCH(ROW(A264)-1, $S$2:$S$18,1))
),""))</f>
        <v>#VALUE!</v>
      </c>
      <c r="D265" s="3" t="str">
        <f t="shared" ca="1" si="5"/>
        <v/>
      </c>
      <c r="E265" s="3" t="e">
        <f ca="1">INDEX(词条统合定义列表!$C$2:$C$1031,MATCH(属性二级汇总[[#This Row],[词条]],词条统合定义列表!$B$2:$B$1031,0))</f>
        <v>#N/A</v>
      </c>
      <c r="F265" t="e">
        <f ca="1">INDEX(词条统合定义列表!$D$2:$D$1031,MATCH(属性二级汇总[[#This Row],[词条]],词条统合定义列表!$B$2:$B$1031,0))</f>
        <v>#N/A</v>
      </c>
      <c r="G265" s="3" t="e">
        <f ca="1">INDEX(词条统合定义列表!$E$2:$E$1031,MATCH(属性二级汇总[[#This Row],[词条]],词条统合定义列表!$B$2:$B$1031,0))</f>
        <v>#N/A</v>
      </c>
      <c r="H265" s="109" t="e">
        <f ca="1">INDEX(词条统合定义列表!$F$2:$F$1031,MATCH(属性二级汇总[[#This Row],[词条]],词条统合定义列表!$B$2:$B$1031,0))</f>
        <v>#N/A</v>
      </c>
      <c r="J2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5" s="25" t="str">
        <f ca="1">IFERROR(IF(属性二级汇总[[#This Row],[计算模式]]&lt;&gt;0,ROW(),""),"")</f>
        <v/>
      </c>
      <c r="M265" s="25" t="str">
        <f ca="1">IF((IFERROR(SEARCH("时，收割",属性二级汇总[[#This Row],[词条]]),-1)&gt;0),ROW(),"")</f>
        <v/>
      </c>
    </row>
    <row r="266" spans="1:13">
      <c r="A266" s="3" t="str">
        <f ca="1">IFERROR(INDEX(CHOOSE(
    MATCH(ROW(A265)-1,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ROW(A265)-INDEX($S$2:$S$18, MATCH(ROW(A265)-1, $S$2:$S$18,1))
),"")</f>
        <v/>
      </c>
      <c r="B266" s="3" t="str">
        <f ca="1">IF(A266&lt;&gt;"",INDEX(CHOOSE(
    MATCH(ROW(A265)-1,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ROW(A265)-INDEX($S$2:$S$18, MATCH(ROW(A265)-1, $S$2:$S$18,1))
),"")</f>
        <v/>
      </c>
      <c r="C266" s="3" t="e">
        <f ca="1">VALUE(IF(A266&lt;&gt;"",INDEX(CHOOSE(
    MATCH(ROW(A265)-1,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ROW(A265)-INDEX($S$2:$S$18, MATCH(ROW(A265)-1, $S$2:$S$18,1))
),""))</f>
        <v>#VALUE!</v>
      </c>
      <c r="D266" s="3" t="str">
        <f t="shared" ca="1" si="5"/>
        <v/>
      </c>
      <c r="E266" s="3" t="e">
        <f ca="1">INDEX(词条统合定义列表!$C$2:$C$1031,MATCH(属性二级汇总[[#This Row],[词条]],词条统合定义列表!$B$2:$B$1031,0))</f>
        <v>#N/A</v>
      </c>
      <c r="F266" t="e">
        <f ca="1">INDEX(词条统合定义列表!$D$2:$D$1031,MATCH(属性二级汇总[[#This Row],[词条]],词条统合定义列表!$B$2:$B$1031,0))</f>
        <v>#N/A</v>
      </c>
      <c r="G266" s="3" t="e">
        <f ca="1">INDEX(词条统合定义列表!$E$2:$E$1031,MATCH(属性二级汇总[[#This Row],[词条]],词条统合定义列表!$B$2:$B$1031,0))</f>
        <v>#N/A</v>
      </c>
      <c r="H266" s="109" t="e">
        <f ca="1">INDEX(词条统合定义列表!$F$2:$F$1031,MATCH(属性二级汇总[[#This Row],[词条]],词条统合定义列表!$B$2:$B$1031,0))</f>
        <v>#N/A</v>
      </c>
      <c r="J2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6" s="25" t="str">
        <f ca="1">IFERROR(IF(属性二级汇总[[#This Row],[计算模式]]&lt;&gt;0,ROW(),""),"")</f>
        <v/>
      </c>
      <c r="M266" s="25" t="str">
        <f ca="1">IF((IFERROR(SEARCH("时，收割",属性二级汇总[[#This Row],[词条]]),-1)&gt;0),ROW(),"")</f>
        <v/>
      </c>
    </row>
    <row r="267" spans="1:13">
      <c r="A267" s="3" t="str">
        <f ca="1">IFERROR(INDEX(CHOOSE(
    MATCH(ROW(A266)-1,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ROW(A266)-INDEX($S$2:$S$18, MATCH(ROW(A266)-1, $S$2:$S$18,1))
),"")</f>
        <v/>
      </c>
      <c r="B267" s="3" t="str">
        <f ca="1">IF(A267&lt;&gt;"",INDEX(CHOOSE(
    MATCH(ROW(A266)-1,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ROW(A266)-INDEX($S$2:$S$18, MATCH(ROW(A266)-1, $S$2:$S$18,1))
),"")</f>
        <v/>
      </c>
      <c r="C267" s="3" t="e">
        <f ca="1">VALUE(IF(A267&lt;&gt;"",INDEX(CHOOSE(
    MATCH(ROW(A266)-1,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ROW(A266)-INDEX($S$2:$S$18, MATCH(ROW(A266)-1, $S$2:$S$18,1))
),""))</f>
        <v>#VALUE!</v>
      </c>
      <c r="D267" s="3" t="str">
        <f t="shared" ca="1" si="5"/>
        <v/>
      </c>
      <c r="E267" s="3" t="e">
        <f ca="1">INDEX(词条统合定义列表!$C$2:$C$1031,MATCH(属性二级汇总[[#This Row],[词条]],词条统合定义列表!$B$2:$B$1031,0))</f>
        <v>#N/A</v>
      </c>
      <c r="F267" t="e">
        <f ca="1">INDEX(词条统合定义列表!$D$2:$D$1031,MATCH(属性二级汇总[[#This Row],[词条]],词条统合定义列表!$B$2:$B$1031,0))</f>
        <v>#N/A</v>
      </c>
      <c r="G267" s="3" t="e">
        <f ca="1">INDEX(词条统合定义列表!$E$2:$E$1031,MATCH(属性二级汇总[[#This Row],[词条]],词条统合定义列表!$B$2:$B$1031,0))</f>
        <v>#N/A</v>
      </c>
      <c r="H267" s="109" t="e">
        <f ca="1">INDEX(词条统合定义列表!$F$2:$F$1031,MATCH(属性二级汇总[[#This Row],[词条]],词条统合定义列表!$B$2:$B$1031,0))</f>
        <v>#N/A</v>
      </c>
      <c r="J2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7" s="25" t="str">
        <f ca="1">IFERROR(IF(属性二级汇总[[#This Row],[计算模式]]&lt;&gt;0,ROW(),""),"")</f>
        <v/>
      </c>
      <c r="M267" s="25" t="str">
        <f ca="1">IF((IFERROR(SEARCH("时，收割",属性二级汇总[[#This Row],[词条]]),-1)&gt;0),ROW(),"")</f>
        <v/>
      </c>
    </row>
    <row r="268" spans="1:13">
      <c r="A268" s="3" t="str">
        <f ca="1">IFERROR(INDEX(CHOOSE(
    MATCH(ROW(A267)-1,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ROW(A267)-INDEX($S$2:$S$18, MATCH(ROW(A267)-1, $S$2:$S$18,1))
),"")</f>
        <v/>
      </c>
      <c r="B268" s="3" t="str">
        <f ca="1">IF(A268&lt;&gt;"",INDEX(CHOOSE(
    MATCH(ROW(A267)-1,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ROW(A267)-INDEX($S$2:$S$18, MATCH(ROW(A267)-1, $S$2:$S$18,1))
),"")</f>
        <v/>
      </c>
      <c r="C268" s="3" t="e">
        <f ca="1">VALUE(IF(A268&lt;&gt;"",INDEX(CHOOSE(
    MATCH(ROW(A267)-1,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ROW(A267)-INDEX($S$2:$S$18, MATCH(ROW(A267)-1, $S$2:$S$18,1))
),""))</f>
        <v>#VALUE!</v>
      </c>
      <c r="D268" s="3" t="str">
        <f t="shared" ca="1" si="5"/>
        <v/>
      </c>
      <c r="E268" s="3" t="e">
        <f ca="1">INDEX(词条统合定义列表!$C$2:$C$1031,MATCH(属性二级汇总[[#This Row],[词条]],词条统合定义列表!$B$2:$B$1031,0))</f>
        <v>#N/A</v>
      </c>
      <c r="F268" t="e">
        <f ca="1">INDEX(词条统合定义列表!$D$2:$D$1031,MATCH(属性二级汇总[[#This Row],[词条]],词条统合定义列表!$B$2:$B$1031,0))</f>
        <v>#N/A</v>
      </c>
      <c r="G268" s="3" t="e">
        <f ca="1">INDEX(词条统合定义列表!$E$2:$E$1031,MATCH(属性二级汇总[[#This Row],[词条]],词条统合定义列表!$B$2:$B$1031,0))</f>
        <v>#N/A</v>
      </c>
      <c r="H268" s="109" t="e">
        <f ca="1">INDEX(词条统合定义列表!$F$2:$F$1031,MATCH(属性二级汇总[[#This Row],[词条]],词条统合定义列表!$B$2:$B$1031,0))</f>
        <v>#N/A</v>
      </c>
      <c r="J2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8" s="25" t="str">
        <f ca="1">IFERROR(IF(属性二级汇总[[#This Row],[计算模式]]&lt;&gt;0,ROW(),""),"")</f>
        <v/>
      </c>
      <c r="M268" s="25" t="str">
        <f ca="1">IF((IFERROR(SEARCH("时，收割",属性二级汇总[[#This Row],[词条]]),-1)&gt;0),ROW(),"")</f>
        <v/>
      </c>
    </row>
    <row r="269" spans="1:13">
      <c r="A269" s="3" t="str">
        <f ca="1">IFERROR(INDEX(CHOOSE(
    MATCH(ROW(A268)-1,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ROW(A268)-INDEX($S$2:$S$18, MATCH(ROW(A268)-1, $S$2:$S$18,1))
),"")</f>
        <v/>
      </c>
      <c r="B269" s="3" t="str">
        <f ca="1">IF(A269&lt;&gt;"",INDEX(CHOOSE(
    MATCH(ROW(A268)-1,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ROW(A268)-INDEX($S$2:$S$18, MATCH(ROW(A268)-1, $S$2:$S$18,1))
),"")</f>
        <v/>
      </c>
      <c r="C269" s="3" t="e">
        <f ca="1">VALUE(IF(A269&lt;&gt;"",INDEX(CHOOSE(
    MATCH(ROW(A268)-1,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ROW(A268)-INDEX($S$2:$S$18, MATCH(ROW(A268)-1, $S$2:$S$18,1))
),""))</f>
        <v>#VALUE!</v>
      </c>
      <c r="D269" s="3" t="str">
        <f t="shared" ca="1" si="5"/>
        <v/>
      </c>
      <c r="E269" s="3" t="e">
        <f ca="1">INDEX(词条统合定义列表!$C$2:$C$1031,MATCH(属性二级汇总[[#This Row],[词条]],词条统合定义列表!$B$2:$B$1031,0))</f>
        <v>#N/A</v>
      </c>
      <c r="F269" t="e">
        <f ca="1">INDEX(词条统合定义列表!$D$2:$D$1031,MATCH(属性二级汇总[[#This Row],[词条]],词条统合定义列表!$B$2:$B$1031,0))</f>
        <v>#N/A</v>
      </c>
      <c r="G269" s="3" t="e">
        <f ca="1">INDEX(词条统合定义列表!$E$2:$E$1031,MATCH(属性二级汇总[[#This Row],[词条]],词条统合定义列表!$B$2:$B$1031,0))</f>
        <v>#N/A</v>
      </c>
      <c r="H269" s="109" t="e">
        <f ca="1">INDEX(词条统合定义列表!$F$2:$F$1031,MATCH(属性二级汇总[[#This Row],[词条]],词条统合定义列表!$B$2:$B$1031,0))</f>
        <v>#N/A</v>
      </c>
      <c r="J2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69" s="25" t="str">
        <f ca="1">IFERROR(IF(属性二级汇总[[#This Row],[计算模式]]&lt;&gt;0,ROW(),""),"")</f>
        <v/>
      </c>
      <c r="M269" s="25" t="str">
        <f ca="1">IF((IFERROR(SEARCH("时，收割",属性二级汇总[[#This Row],[词条]]),-1)&gt;0),ROW(),"")</f>
        <v/>
      </c>
    </row>
    <row r="270" spans="1:13">
      <c r="A270" s="3" t="str">
        <f ca="1">IFERROR(INDEX(CHOOSE(
    MATCH(ROW(A269)-1,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ROW(A269)-INDEX($S$2:$S$18, MATCH(ROW(A269)-1, $S$2:$S$18,1))
),"")</f>
        <v/>
      </c>
      <c r="B270" s="3" t="str">
        <f ca="1">IF(A270&lt;&gt;"",INDEX(CHOOSE(
    MATCH(ROW(A269)-1,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ROW(A269)-INDEX($S$2:$S$18, MATCH(ROW(A269)-1, $S$2:$S$18,1))
),"")</f>
        <v/>
      </c>
      <c r="C270" s="3" t="e">
        <f ca="1">VALUE(IF(A270&lt;&gt;"",INDEX(CHOOSE(
    MATCH(ROW(A269)-1,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ROW(A269)-INDEX($S$2:$S$18, MATCH(ROW(A269)-1, $S$2:$S$18,1))
),""))</f>
        <v>#VALUE!</v>
      </c>
      <c r="D270" s="3" t="str">
        <f t="shared" ca="1" si="5"/>
        <v/>
      </c>
      <c r="E270" s="3" t="e">
        <f ca="1">INDEX(词条统合定义列表!$C$2:$C$1031,MATCH(属性二级汇总[[#This Row],[词条]],词条统合定义列表!$B$2:$B$1031,0))</f>
        <v>#N/A</v>
      </c>
      <c r="F270" t="e">
        <f ca="1">INDEX(词条统合定义列表!$D$2:$D$1031,MATCH(属性二级汇总[[#This Row],[词条]],词条统合定义列表!$B$2:$B$1031,0))</f>
        <v>#N/A</v>
      </c>
      <c r="G270" s="3" t="e">
        <f ca="1">INDEX(词条统合定义列表!$E$2:$E$1031,MATCH(属性二级汇总[[#This Row],[词条]],词条统合定义列表!$B$2:$B$1031,0))</f>
        <v>#N/A</v>
      </c>
      <c r="H270" s="109" t="e">
        <f ca="1">INDEX(词条统合定义列表!$F$2:$F$1031,MATCH(属性二级汇总[[#This Row],[词条]],词条统合定义列表!$B$2:$B$1031,0))</f>
        <v>#N/A</v>
      </c>
      <c r="J2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0" s="25" t="str">
        <f ca="1">IFERROR(IF(属性二级汇总[[#This Row],[计算模式]]&lt;&gt;0,ROW(),""),"")</f>
        <v/>
      </c>
      <c r="M270" s="25" t="str">
        <f ca="1">IF((IFERROR(SEARCH("时，收割",属性二级汇总[[#This Row],[词条]]),-1)&gt;0),ROW(),"")</f>
        <v/>
      </c>
    </row>
    <row r="271" spans="1:13">
      <c r="A271" s="3" t="str">
        <f ca="1">IFERROR(INDEX(CHOOSE(
    MATCH(ROW(A270)-1,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ROW(A270)-INDEX($S$2:$S$18, MATCH(ROW(A270)-1, $S$2:$S$18,1))
),"")</f>
        <v/>
      </c>
      <c r="B271" s="3" t="str">
        <f ca="1">IF(A271&lt;&gt;"",INDEX(CHOOSE(
    MATCH(ROW(A270)-1,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ROW(A270)-INDEX($S$2:$S$18, MATCH(ROW(A270)-1, $S$2:$S$18,1))
),"")</f>
        <v/>
      </c>
      <c r="C271" s="3" t="e">
        <f ca="1">VALUE(IF(A271&lt;&gt;"",INDEX(CHOOSE(
    MATCH(ROW(A270)-1,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ROW(A270)-INDEX($S$2:$S$18, MATCH(ROW(A270)-1, $S$2:$S$18,1))
),""))</f>
        <v>#VALUE!</v>
      </c>
      <c r="D271" s="3" t="str">
        <f t="shared" ca="1" si="5"/>
        <v/>
      </c>
      <c r="E271" s="3" t="e">
        <f ca="1">INDEX(词条统合定义列表!$C$2:$C$1031,MATCH(属性二级汇总[[#This Row],[词条]],词条统合定义列表!$B$2:$B$1031,0))</f>
        <v>#N/A</v>
      </c>
      <c r="F271" t="e">
        <f ca="1">INDEX(词条统合定义列表!$D$2:$D$1031,MATCH(属性二级汇总[[#This Row],[词条]],词条统合定义列表!$B$2:$B$1031,0))</f>
        <v>#N/A</v>
      </c>
      <c r="G271" s="3" t="e">
        <f ca="1">INDEX(词条统合定义列表!$E$2:$E$1031,MATCH(属性二级汇总[[#This Row],[词条]],词条统合定义列表!$B$2:$B$1031,0))</f>
        <v>#N/A</v>
      </c>
      <c r="H271" s="109" t="e">
        <f ca="1">INDEX(词条统合定义列表!$F$2:$F$1031,MATCH(属性二级汇总[[#This Row],[词条]],词条统合定义列表!$B$2:$B$1031,0))</f>
        <v>#N/A</v>
      </c>
      <c r="J2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1" s="25" t="str">
        <f ca="1">IFERROR(IF(属性二级汇总[[#This Row],[计算模式]]&lt;&gt;0,ROW(),""),"")</f>
        <v/>
      </c>
      <c r="M271" s="25" t="str">
        <f ca="1">IF((IFERROR(SEARCH("时，收割",属性二级汇总[[#This Row],[词条]]),-1)&gt;0),ROW(),"")</f>
        <v/>
      </c>
    </row>
    <row r="272" spans="1:13">
      <c r="A272" s="3" t="str">
        <f ca="1">IFERROR(INDEX(CHOOSE(
    MATCH(ROW(A271)-1,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ROW(A271)-INDEX($S$2:$S$18, MATCH(ROW(A271)-1, $S$2:$S$18,1))
),"")</f>
        <v/>
      </c>
      <c r="B272" s="3" t="str">
        <f ca="1">IF(A272&lt;&gt;"",INDEX(CHOOSE(
    MATCH(ROW(A271)-1,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ROW(A271)-INDEX($S$2:$S$18, MATCH(ROW(A271)-1, $S$2:$S$18,1))
),"")</f>
        <v/>
      </c>
      <c r="C272" s="3" t="e">
        <f ca="1">VALUE(IF(A272&lt;&gt;"",INDEX(CHOOSE(
    MATCH(ROW(A271)-1,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ROW(A271)-INDEX($S$2:$S$18, MATCH(ROW(A271)-1, $S$2:$S$18,1))
),""))</f>
        <v>#VALUE!</v>
      </c>
      <c r="D272" s="3" t="str">
        <f t="shared" ca="1" si="5"/>
        <v/>
      </c>
      <c r="E272" s="3" t="e">
        <f ca="1">INDEX(词条统合定义列表!$C$2:$C$1031,MATCH(属性二级汇总[[#This Row],[词条]],词条统合定义列表!$B$2:$B$1031,0))</f>
        <v>#N/A</v>
      </c>
      <c r="F272" t="e">
        <f ca="1">INDEX(词条统合定义列表!$D$2:$D$1031,MATCH(属性二级汇总[[#This Row],[词条]],词条统合定义列表!$B$2:$B$1031,0))</f>
        <v>#N/A</v>
      </c>
      <c r="G272" s="3" t="e">
        <f ca="1">INDEX(词条统合定义列表!$E$2:$E$1031,MATCH(属性二级汇总[[#This Row],[词条]],词条统合定义列表!$B$2:$B$1031,0))</f>
        <v>#N/A</v>
      </c>
      <c r="H272" s="109" t="e">
        <f ca="1">INDEX(词条统合定义列表!$F$2:$F$1031,MATCH(属性二级汇总[[#This Row],[词条]],词条统合定义列表!$B$2:$B$1031,0))</f>
        <v>#N/A</v>
      </c>
      <c r="J2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2" s="25" t="str">
        <f ca="1">IFERROR(IF(属性二级汇总[[#This Row],[计算模式]]&lt;&gt;0,ROW(),""),"")</f>
        <v/>
      </c>
      <c r="M272" s="25" t="str">
        <f ca="1">IF((IFERROR(SEARCH("时，收割",属性二级汇总[[#This Row],[词条]]),-1)&gt;0),ROW(),"")</f>
        <v/>
      </c>
    </row>
    <row r="273" spans="1:13">
      <c r="A273" s="3" t="str">
        <f ca="1">IFERROR(INDEX(CHOOSE(
    MATCH(ROW(A272)-1,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ROW(A272)-INDEX($S$2:$S$18, MATCH(ROW(A272)-1, $S$2:$S$18,1))
),"")</f>
        <v/>
      </c>
      <c r="B273" s="3" t="str">
        <f ca="1">IF(A273&lt;&gt;"",INDEX(CHOOSE(
    MATCH(ROW(A272)-1,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ROW(A272)-INDEX($S$2:$S$18, MATCH(ROW(A272)-1, $S$2:$S$18,1))
),"")</f>
        <v/>
      </c>
      <c r="C273" s="3" t="e">
        <f ca="1">VALUE(IF(A273&lt;&gt;"",INDEX(CHOOSE(
    MATCH(ROW(A272)-1,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ROW(A272)-INDEX($S$2:$S$18, MATCH(ROW(A272)-1, $S$2:$S$18,1))
),""))</f>
        <v>#VALUE!</v>
      </c>
      <c r="D273" s="3" t="str">
        <f t="shared" ca="1" si="5"/>
        <v/>
      </c>
      <c r="E273" s="3" t="e">
        <f ca="1">INDEX(词条统合定义列表!$C$2:$C$1031,MATCH(属性二级汇总[[#This Row],[词条]],词条统合定义列表!$B$2:$B$1031,0))</f>
        <v>#N/A</v>
      </c>
      <c r="F273" t="e">
        <f ca="1">INDEX(词条统合定义列表!$D$2:$D$1031,MATCH(属性二级汇总[[#This Row],[词条]],词条统合定义列表!$B$2:$B$1031,0))</f>
        <v>#N/A</v>
      </c>
      <c r="G273" s="3" t="e">
        <f ca="1">INDEX(词条统合定义列表!$E$2:$E$1031,MATCH(属性二级汇总[[#This Row],[词条]],词条统合定义列表!$B$2:$B$1031,0))</f>
        <v>#N/A</v>
      </c>
      <c r="H273" s="109" t="e">
        <f ca="1">INDEX(词条统合定义列表!$F$2:$F$1031,MATCH(属性二级汇总[[#This Row],[词条]],词条统合定义列表!$B$2:$B$1031,0))</f>
        <v>#N/A</v>
      </c>
      <c r="J2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3" s="25" t="str">
        <f ca="1">IFERROR(IF(属性二级汇总[[#This Row],[计算模式]]&lt;&gt;0,ROW(),""),"")</f>
        <v/>
      </c>
      <c r="M273" s="25" t="str">
        <f ca="1">IF((IFERROR(SEARCH("时，收割",属性二级汇总[[#This Row],[词条]]),-1)&gt;0),ROW(),"")</f>
        <v/>
      </c>
    </row>
    <row r="274" spans="1:13">
      <c r="A274" s="3" t="str">
        <f ca="1">IFERROR(INDEX(CHOOSE(
    MATCH(ROW(A273)-1,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ROW(A273)-INDEX($S$2:$S$18, MATCH(ROW(A273)-1, $S$2:$S$18,1))
),"")</f>
        <v/>
      </c>
      <c r="B274" s="3" t="str">
        <f ca="1">IF(A274&lt;&gt;"",INDEX(CHOOSE(
    MATCH(ROW(A273)-1,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ROW(A273)-INDEX($S$2:$S$18, MATCH(ROW(A273)-1, $S$2:$S$18,1))
),"")</f>
        <v/>
      </c>
      <c r="C274" s="3" t="e">
        <f ca="1">VALUE(IF(A274&lt;&gt;"",INDEX(CHOOSE(
    MATCH(ROW(A273)-1,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ROW(A273)-INDEX($S$2:$S$18, MATCH(ROW(A273)-1, $S$2:$S$18,1))
),""))</f>
        <v>#VALUE!</v>
      </c>
      <c r="D274" s="3" t="str">
        <f t="shared" ca="1" si="5"/>
        <v/>
      </c>
      <c r="E274" s="3" t="e">
        <f ca="1">INDEX(词条统合定义列表!$C$2:$C$1031,MATCH(属性二级汇总[[#This Row],[词条]],词条统合定义列表!$B$2:$B$1031,0))</f>
        <v>#N/A</v>
      </c>
      <c r="F274" t="e">
        <f ca="1">INDEX(词条统合定义列表!$D$2:$D$1031,MATCH(属性二级汇总[[#This Row],[词条]],词条统合定义列表!$B$2:$B$1031,0))</f>
        <v>#N/A</v>
      </c>
      <c r="G274" s="3" t="e">
        <f ca="1">INDEX(词条统合定义列表!$E$2:$E$1031,MATCH(属性二级汇总[[#This Row],[词条]],词条统合定义列表!$B$2:$B$1031,0))</f>
        <v>#N/A</v>
      </c>
      <c r="H274" s="109" t="e">
        <f ca="1">INDEX(词条统合定义列表!$F$2:$F$1031,MATCH(属性二级汇总[[#This Row],[词条]],词条统合定义列表!$B$2:$B$1031,0))</f>
        <v>#N/A</v>
      </c>
      <c r="J2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4" s="25" t="str">
        <f ca="1">IFERROR(IF(属性二级汇总[[#This Row],[计算模式]]&lt;&gt;0,ROW(),""),"")</f>
        <v/>
      </c>
      <c r="M274" s="25" t="str">
        <f ca="1">IF((IFERROR(SEARCH("时，收割",属性二级汇总[[#This Row],[词条]]),-1)&gt;0),ROW(),"")</f>
        <v/>
      </c>
    </row>
    <row r="275" spans="1:13">
      <c r="A275" s="3" t="str">
        <f ca="1">IFERROR(INDEX(CHOOSE(
    MATCH(ROW(A274)-1,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ROW(A274)-INDEX($S$2:$S$18, MATCH(ROW(A274)-1, $S$2:$S$18,1))
),"")</f>
        <v/>
      </c>
      <c r="B275" s="3" t="str">
        <f ca="1">IF(A275&lt;&gt;"",INDEX(CHOOSE(
    MATCH(ROW(A274)-1,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ROW(A274)-INDEX($S$2:$S$18, MATCH(ROW(A274)-1, $S$2:$S$18,1))
),"")</f>
        <v/>
      </c>
      <c r="C275" s="3" t="e">
        <f ca="1">VALUE(IF(A275&lt;&gt;"",INDEX(CHOOSE(
    MATCH(ROW(A274)-1,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ROW(A274)-INDEX($S$2:$S$18, MATCH(ROW(A274)-1, $S$2:$S$18,1))
),""))</f>
        <v>#VALUE!</v>
      </c>
      <c r="D275" s="3" t="str">
        <f t="shared" ca="1" si="5"/>
        <v/>
      </c>
      <c r="E275" s="3" t="e">
        <f ca="1">INDEX(词条统合定义列表!$C$2:$C$1031,MATCH(属性二级汇总[[#This Row],[词条]],词条统合定义列表!$B$2:$B$1031,0))</f>
        <v>#N/A</v>
      </c>
      <c r="F275" t="e">
        <f ca="1">INDEX(词条统合定义列表!$D$2:$D$1031,MATCH(属性二级汇总[[#This Row],[词条]],词条统合定义列表!$B$2:$B$1031,0))</f>
        <v>#N/A</v>
      </c>
      <c r="G275" s="3" t="e">
        <f ca="1">INDEX(词条统合定义列表!$E$2:$E$1031,MATCH(属性二级汇总[[#This Row],[词条]],词条统合定义列表!$B$2:$B$1031,0))</f>
        <v>#N/A</v>
      </c>
      <c r="H275" s="109" t="e">
        <f ca="1">INDEX(词条统合定义列表!$F$2:$F$1031,MATCH(属性二级汇总[[#This Row],[词条]],词条统合定义列表!$B$2:$B$1031,0))</f>
        <v>#N/A</v>
      </c>
      <c r="J2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5" s="25" t="str">
        <f ca="1">IFERROR(IF(属性二级汇总[[#This Row],[计算模式]]&lt;&gt;0,ROW(),""),"")</f>
        <v/>
      </c>
      <c r="M275" s="25" t="str">
        <f ca="1">IF((IFERROR(SEARCH("时，收割",属性二级汇总[[#This Row],[词条]]),-1)&gt;0),ROW(),"")</f>
        <v/>
      </c>
    </row>
    <row r="276" spans="1:13">
      <c r="A276" s="3" t="str">
        <f ca="1">IFERROR(INDEX(CHOOSE(
    MATCH(ROW(A275)-1,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ROW(A275)-INDEX($S$2:$S$18, MATCH(ROW(A275)-1, $S$2:$S$18,1))
),"")</f>
        <v/>
      </c>
      <c r="B276" s="3" t="str">
        <f ca="1">IF(A276&lt;&gt;"",INDEX(CHOOSE(
    MATCH(ROW(A275)-1,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ROW(A275)-INDEX($S$2:$S$18, MATCH(ROW(A275)-1, $S$2:$S$18,1))
),"")</f>
        <v/>
      </c>
      <c r="C276" s="3" t="e">
        <f ca="1">VALUE(IF(A276&lt;&gt;"",INDEX(CHOOSE(
    MATCH(ROW(A275)-1,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ROW(A275)-INDEX($S$2:$S$18, MATCH(ROW(A275)-1, $S$2:$S$18,1))
),""))</f>
        <v>#VALUE!</v>
      </c>
      <c r="D276" s="3" t="str">
        <f t="shared" ca="1" si="5"/>
        <v/>
      </c>
      <c r="E276" s="3" t="e">
        <f ca="1">INDEX(词条统合定义列表!$C$2:$C$1031,MATCH(属性二级汇总[[#This Row],[词条]],词条统合定义列表!$B$2:$B$1031,0))</f>
        <v>#N/A</v>
      </c>
      <c r="F276" t="e">
        <f ca="1">INDEX(词条统合定义列表!$D$2:$D$1031,MATCH(属性二级汇总[[#This Row],[词条]],词条统合定义列表!$B$2:$B$1031,0))</f>
        <v>#N/A</v>
      </c>
      <c r="G276" s="3" t="e">
        <f ca="1">INDEX(词条统合定义列表!$E$2:$E$1031,MATCH(属性二级汇总[[#This Row],[词条]],词条统合定义列表!$B$2:$B$1031,0))</f>
        <v>#N/A</v>
      </c>
      <c r="H276" s="109" t="e">
        <f ca="1">INDEX(词条统合定义列表!$F$2:$F$1031,MATCH(属性二级汇总[[#This Row],[词条]],词条统合定义列表!$B$2:$B$1031,0))</f>
        <v>#N/A</v>
      </c>
      <c r="J2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6" s="25" t="str">
        <f ca="1">IFERROR(IF(属性二级汇总[[#This Row],[计算模式]]&lt;&gt;0,ROW(),""),"")</f>
        <v/>
      </c>
      <c r="M276" s="25" t="str">
        <f ca="1">IF((IFERROR(SEARCH("时，收割",属性二级汇总[[#This Row],[词条]]),-1)&gt;0),ROW(),"")</f>
        <v/>
      </c>
    </row>
    <row r="277" spans="1:13">
      <c r="A277" s="3" t="str">
        <f ca="1">IFERROR(INDEX(CHOOSE(
    MATCH(ROW(A276)-1,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ROW(A276)-INDEX($S$2:$S$18, MATCH(ROW(A276)-1, $S$2:$S$18,1))
),"")</f>
        <v/>
      </c>
      <c r="B277" s="3" t="str">
        <f ca="1">IF(A277&lt;&gt;"",INDEX(CHOOSE(
    MATCH(ROW(A276)-1,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ROW(A276)-INDEX($S$2:$S$18, MATCH(ROW(A276)-1, $S$2:$S$18,1))
),"")</f>
        <v/>
      </c>
      <c r="C277" s="3" t="e">
        <f ca="1">VALUE(IF(A277&lt;&gt;"",INDEX(CHOOSE(
    MATCH(ROW(A276)-1,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ROW(A276)-INDEX($S$2:$S$18, MATCH(ROW(A276)-1, $S$2:$S$18,1))
),""))</f>
        <v>#VALUE!</v>
      </c>
      <c r="D277" s="3" t="str">
        <f t="shared" ca="1" si="5"/>
        <v/>
      </c>
      <c r="E277" s="3" t="e">
        <f ca="1">INDEX(词条统合定义列表!$C$2:$C$1031,MATCH(属性二级汇总[[#This Row],[词条]],词条统合定义列表!$B$2:$B$1031,0))</f>
        <v>#N/A</v>
      </c>
      <c r="F277" t="e">
        <f ca="1">INDEX(词条统合定义列表!$D$2:$D$1031,MATCH(属性二级汇总[[#This Row],[词条]],词条统合定义列表!$B$2:$B$1031,0))</f>
        <v>#N/A</v>
      </c>
      <c r="G277" s="3" t="e">
        <f ca="1">INDEX(词条统合定义列表!$E$2:$E$1031,MATCH(属性二级汇总[[#This Row],[词条]],词条统合定义列表!$B$2:$B$1031,0))</f>
        <v>#N/A</v>
      </c>
      <c r="H277" s="109" t="e">
        <f ca="1">INDEX(词条统合定义列表!$F$2:$F$1031,MATCH(属性二级汇总[[#This Row],[词条]],词条统合定义列表!$B$2:$B$1031,0))</f>
        <v>#N/A</v>
      </c>
      <c r="J2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7" s="25" t="str">
        <f ca="1">IFERROR(IF(属性二级汇总[[#This Row],[计算模式]]&lt;&gt;0,ROW(),""),"")</f>
        <v/>
      </c>
      <c r="M277" s="25" t="str">
        <f ca="1">IF((IFERROR(SEARCH("时，收割",属性二级汇总[[#This Row],[词条]]),-1)&gt;0),ROW(),"")</f>
        <v/>
      </c>
    </row>
    <row r="278" spans="1:13">
      <c r="A278" s="3" t="str">
        <f ca="1">IFERROR(INDEX(CHOOSE(
    MATCH(ROW(A277)-1,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ROW(A277)-INDEX($S$2:$S$18, MATCH(ROW(A277)-1, $S$2:$S$18,1))
),"")</f>
        <v/>
      </c>
      <c r="B278" s="3" t="str">
        <f ca="1">IF(A278&lt;&gt;"",INDEX(CHOOSE(
    MATCH(ROW(A277)-1,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ROW(A277)-INDEX($S$2:$S$18, MATCH(ROW(A277)-1, $S$2:$S$18,1))
),"")</f>
        <v/>
      </c>
      <c r="C278" s="3" t="e">
        <f ca="1">VALUE(IF(A278&lt;&gt;"",INDEX(CHOOSE(
    MATCH(ROW(A277)-1,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ROW(A277)-INDEX($S$2:$S$18, MATCH(ROW(A277)-1, $S$2:$S$18,1))
),""))</f>
        <v>#VALUE!</v>
      </c>
      <c r="D278" s="3" t="str">
        <f t="shared" ca="1" si="5"/>
        <v/>
      </c>
      <c r="E278" s="3" t="e">
        <f ca="1">INDEX(词条统合定义列表!$C$2:$C$1031,MATCH(属性二级汇总[[#This Row],[词条]],词条统合定义列表!$B$2:$B$1031,0))</f>
        <v>#N/A</v>
      </c>
      <c r="F278" t="e">
        <f ca="1">INDEX(词条统合定义列表!$D$2:$D$1031,MATCH(属性二级汇总[[#This Row],[词条]],词条统合定义列表!$B$2:$B$1031,0))</f>
        <v>#N/A</v>
      </c>
      <c r="G278" s="3" t="e">
        <f ca="1">INDEX(词条统合定义列表!$E$2:$E$1031,MATCH(属性二级汇总[[#This Row],[词条]],词条统合定义列表!$B$2:$B$1031,0))</f>
        <v>#N/A</v>
      </c>
      <c r="H278" s="109" t="e">
        <f ca="1">INDEX(词条统合定义列表!$F$2:$F$1031,MATCH(属性二级汇总[[#This Row],[词条]],词条统合定义列表!$B$2:$B$1031,0))</f>
        <v>#N/A</v>
      </c>
      <c r="J2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8" s="25" t="str">
        <f ca="1">IFERROR(IF(属性二级汇总[[#This Row],[计算模式]]&lt;&gt;0,ROW(),""),"")</f>
        <v/>
      </c>
      <c r="M278" s="25" t="str">
        <f ca="1">IF((IFERROR(SEARCH("时，收割",属性二级汇总[[#This Row],[词条]]),-1)&gt;0),ROW(),"")</f>
        <v/>
      </c>
    </row>
    <row r="279" spans="1:13">
      <c r="A279" s="3" t="str">
        <f ca="1">IFERROR(INDEX(CHOOSE(
    MATCH(ROW(A278)-1,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ROW(A278)-INDEX($S$2:$S$18, MATCH(ROW(A278)-1, $S$2:$S$18,1))
),"")</f>
        <v/>
      </c>
      <c r="B279" s="3" t="str">
        <f ca="1">IF(A279&lt;&gt;"",INDEX(CHOOSE(
    MATCH(ROW(A278)-1,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ROW(A278)-INDEX($S$2:$S$18, MATCH(ROW(A278)-1, $S$2:$S$18,1))
),"")</f>
        <v/>
      </c>
      <c r="C279" s="3" t="e">
        <f ca="1">VALUE(IF(A279&lt;&gt;"",INDEX(CHOOSE(
    MATCH(ROW(A278)-1,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ROW(A278)-INDEX($S$2:$S$18, MATCH(ROW(A278)-1, $S$2:$S$18,1))
),""))</f>
        <v>#VALUE!</v>
      </c>
      <c r="D279" s="3" t="str">
        <f t="shared" ca="1" si="5"/>
        <v/>
      </c>
      <c r="E279" s="3" t="e">
        <f ca="1">INDEX(词条统合定义列表!$C$2:$C$1031,MATCH(属性二级汇总[[#This Row],[词条]],词条统合定义列表!$B$2:$B$1031,0))</f>
        <v>#N/A</v>
      </c>
      <c r="F279" t="e">
        <f ca="1">INDEX(词条统合定义列表!$D$2:$D$1031,MATCH(属性二级汇总[[#This Row],[词条]],词条统合定义列表!$B$2:$B$1031,0))</f>
        <v>#N/A</v>
      </c>
      <c r="G279" s="3" t="e">
        <f ca="1">INDEX(词条统合定义列表!$E$2:$E$1031,MATCH(属性二级汇总[[#This Row],[词条]],词条统合定义列表!$B$2:$B$1031,0))</f>
        <v>#N/A</v>
      </c>
      <c r="H279" s="109" t="e">
        <f ca="1">INDEX(词条统合定义列表!$F$2:$F$1031,MATCH(属性二级汇总[[#This Row],[词条]],词条统合定义列表!$B$2:$B$1031,0))</f>
        <v>#N/A</v>
      </c>
      <c r="J2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79" s="25" t="str">
        <f ca="1">IFERROR(IF(属性二级汇总[[#This Row],[计算模式]]&lt;&gt;0,ROW(),""),"")</f>
        <v/>
      </c>
      <c r="M279" s="25" t="str">
        <f ca="1">IF((IFERROR(SEARCH("时，收割",属性二级汇总[[#This Row],[词条]]),-1)&gt;0),ROW(),"")</f>
        <v/>
      </c>
    </row>
    <row r="280" spans="1:13">
      <c r="A280" s="3" t="str">
        <f ca="1">IFERROR(INDEX(CHOOSE(
    MATCH(ROW(A279)-1,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ROW(A279)-INDEX($S$2:$S$18, MATCH(ROW(A279)-1, $S$2:$S$18,1))
),"")</f>
        <v/>
      </c>
      <c r="B280" s="3" t="str">
        <f ca="1">IF(A280&lt;&gt;"",INDEX(CHOOSE(
    MATCH(ROW(A279)-1,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ROW(A279)-INDEX($S$2:$S$18, MATCH(ROW(A279)-1, $S$2:$S$18,1))
),"")</f>
        <v/>
      </c>
      <c r="C280" s="3" t="e">
        <f ca="1">VALUE(IF(A280&lt;&gt;"",INDEX(CHOOSE(
    MATCH(ROW(A279)-1,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ROW(A279)-INDEX($S$2:$S$18, MATCH(ROW(A279)-1, $S$2:$S$18,1))
),""))</f>
        <v>#VALUE!</v>
      </c>
      <c r="D280" s="3" t="str">
        <f t="shared" ca="1" si="5"/>
        <v/>
      </c>
      <c r="E280" s="3" t="e">
        <f ca="1">INDEX(词条统合定义列表!$C$2:$C$1031,MATCH(属性二级汇总[[#This Row],[词条]],词条统合定义列表!$B$2:$B$1031,0))</f>
        <v>#N/A</v>
      </c>
      <c r="F280" t="e">
        <f ca="1">INDEX(词条统合定义列表!$D$2:$D$1031,MATCH(属性二级汇总[[#This Row],[词条]],词条统合定义列表!$B$2:$B$1031,0))</f>
        <v>#N/A</v>
      </c>
      <c r="G280" s="3" t="e">
        <f ca="1">INDEX(词条统合定义列表!$E$2:$E$1031,MATCH(属性二级汇总[[#This Row],[词条]],词条统合定义列表!$B$2:$B$1031,0))</f>
        <v>#N/A</v>
      </c>
      <c r="H280" s="109" t="e">
        <f ca="1">INDEX(词条统合定义列表!$F$2:$F$1031,MATCH(属性二级汇总[[#This Row],[词条]],词条统合定义列表!$B$2:$B$1031,0))</f>
        <v>#N/A</v>
      </c>
      <c r="J2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0" s="25" t="str">
        <f ca="1">IFERROR(IF(属性二级汇总[[#This Row],[计算模式]]&lt;&gt;0,ROW(),""),"")</f>
        <v/>
      </c>
      <c r="M280" s="25" t="str">
        <f ca="1">IF((IFERROR(SEARCH("时，收割",属性二级汇总[[#This Row],[词条]]),-1)&gt;0),ROW(),"")</f>
        <v/>
      </c>
    </row>
    <row r="281" spans="1:13">
      <c r="A281" s="3" t="str">
        <f ca="1">IFERROR(INDEX(CHOOSE(
    MATCH(ROW(A280)-1,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ROW(A280)-INDEX($S$2:$S$18, MATCH(ROW(A280)-1, $S$2:$S$18,1))
),"")</f>
        <v/>
      </c>
      <c r="B281" s="3" t="str">
        <f ca="1">IF(A281&lt;&gt;"",INDEX(CHOOSE(
    MATCH(ROW(A280)-1,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ROW(A280)-INDEX($S$2:$S$18, MATCH(ROW(A280)-1, $S$2:$S$18,1))
),"")</f>
        <v/>
      </c>
      <c r="C281" s="3" t="e">
        <f ca="1">VALUE(IF(A281&lt;&gt;"",INDEX(CHOOSE(
    MATCH(ROW(A280)-1,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ROW(A280)-INDEX($S$2:$S$18, MATCH(ROW(A280)-1, $S$2:$S$18,1))
),""))</f>
        <v>#VALUE!</v>
      </c>
      <c r="D281" s="3" t="str">
        <f t="shared" ca="1" si="5"/>
        <v/>
      </c>
      <c r="E281" s="3" t="e">
        <f ca="1">INDEX(词条统合定义列表!$C$2:$C$1031,MATCH(属性二级汇总[[#This Row],[词条]],词条统合定义列表!$B$2:$B$1031,0))</f>
        <v>#N/A</v>
      </c>
      <c r="F281" t="e">
        <f ca="1">INDEX(词条统合定义列表!$D$2:$D$1031,MATCH(属性二级汇总[[#This Row],[词条]],词条统合定义列表!$B$2:$B$1031,0))</f>
        <v>#N/A</v>
      </c>
      <c r="G281" s="3" t="e">
        <f ca="1">INDEX(词条统合定义列表!$E$2:$E$1031,MATCH(属性二级汇总[[#This Row],[词条]],词条统合定义列表!$B$2:$B$1031,0))</f>
        <v>#N/A</v>
      </c>
      <c r="H281" s="109" t="e">
        <f ca="1">INDEX(词条统合定义列表!$F$2:$F$1031,MATCH(属性二级汇总[[#This Row],[词条]],词条统合定义列表!$B$2:$B$1031,0))</f>
        <v>#N/A</v>
      </c>
      <c r="J2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1" s="25" t="str">
        <f ca="1">IFERROR(IF(属性二级汇总[[#This Row],[计算模式]]&lt;&gt;0,ROW(),""),"")</f>
        <v/>
      </c>
      <c r="M281" s="25" t="str">
        <f ca="1">IF((IFERROR(SEARCH("时，收割",属性二级汇总[[#This Row],[词条]]),-1)&gt;0),ROW(),"")</f>
        <v/>
      </c>
    </row>
    <row r="282" spans="1:13">
      <c r="A282" s="3" t="str">
        <f ca="1">IFERROR(INDEX(CHOOSE(
    MATCH(ROW(A281)-1,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ROW(A281)-INDEX($S$2:$S$18, MATCH(ROW(A281)-1, $S$2:$S$18,1))
),"")</f>
        <v/>
      </c>
      <c r="B282" s="3" t="str">
        <f ca="1">IF(A282&lt;&gt;"",INDEX(CHOOSE(
    MATCH(ROW(A281)-1,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ROW(A281)-INDEX($S$2:$S$18, MATCH(ROW(A281)-1, $S$2:$S$18,1))
),"")</f>
        <v/>
      </c>
      <c r="C282" s="3" t="e">
        <f ca="1">VALUE(IF(A282&lt;&gt;"",INDEX(CHOOSE(
    MATCH(ROW(A281)-1,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ROW(A281)-INDEX($S$2:$S$18, MATCH(ROW(A281)-1, $S$2:$S$18,1))
),""))</f>
        <v>#VALUE!</v>
      </c>
      <c r="D282" s="3" t="str">
        <f t="shared" ca="1" si="5"/>
        <v/>
      </c>
      <c r="E282" s="3" t="e">
        <f ca="1">INDEX(词条统合定义列表!$C$2:$C$1031,MATCH(属性二级汇总[[#This Row],[词条]],词条统合定义列表!$B$2:$B$1031,0))</f>
        <v>#N/A</v>
      </c>
      <c r="F282" t="e">
        <f ca="1">INDEX(词条统合定义列表!$D$2:$D$1031,MATCH(属性二级汇总[[#This Row],[词条]],词条统合定义列表!$B$2:$B$1031,0))</f>
        <v>#N/A</v>
      </c>
      <c r="G282" s="3" t="e">
        <f ca="1">INDEX(词条统合定义列表!$E$2:$E$1031,MATCH(属性二级汇总[[#This Row],[词条]],词条统合定义列表!$B$2:$B$1031,0))</f>
        <v>#N/A</v>
      </c>
      <c r="H282" s="109" t="e">
        <f ca="1">INDEX(词条统合定义列表!$F$2:$F$1031,MATCH(属性二级汇总[[#This Row],[词条]],词条统合定义列表!$B$2:$B$1031,0))</f>
        <v>#N/A</v>
      </c>
      <c r="J2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2" s="25" t="str">
        <f ca="1">IFERROR(IF(属性二级汇总[[#This Row],[计算模式]]&lt;&gt;0,ROW(),""),"")</f>
        <v/>
      </c>
      <c r="M282" s="25" t="str">
        <f ca="1">IF((IFERROR(SEARCH("时，收割",属性二级汇总[[#This Row],[词条]]),-1)&gt;0),ROW(),"")</f>
        <v/>
      </c>
    </row>
    <row r="283" spans="1:13">
      <c r="A283" s="3" t="str">
        <f ca="1">IFERROR(INDEX(CHOOSE(
    MATCH(ROW(A282)-1,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ROW(A282)-INDEX($S$2:$S$18, MATCH(ROW(A282)-1, $S$2:$S$18,1))
),"")</f>
        <v/>
      </c>
      <c r="B283" s="3" t="str">
        <f ca="1">IF(A283&lt;&gt;"",INDEX(CHOOSE(
    MATCH(ROW(A282)-1,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ROW(A282)-INDEX($S$2:$S$18, MATCH(ROW(A282)-1, $S$2:$S$18,1))
),"")</f>
        <v/>
      </c>
      <c r="C283" s="3" t="e">
        <f ca="1">VALUE(IF(A283&lt;&gt;"",INDEX(CHOOSE(
    MATCH(ROW(A282)-1,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ROW(A282)-INDEX($S$2:$S$18, MATCH(ROW(A282)-1, $S$2:$S$18,1))
),""))</f>
        <v>#VALUE!</v>
      </c>
      <c r="D283" s="3" t="str">
        <f t="shared" ca="1" si="5"/>
        <v/>
      </c>
      <c r="E283" s="3" t="e">
        <f ca="1">INDEX(词条统合定义列表!$C$2:$C$1031,MATCH(属性二级汇总[[#This Row],[词条]],词条统合定义列表!$B$2:$B$1031,0))</f>
        <v>#N/A</v>
      </c>
      <c r="F283" t="e">
        <f ca="1">INDEX(词条统合定义列表!$D$2:$D$1031,MATCH(属性二级汇总[[#This Row],[词条]],词条统合定义列表!$B$2:$B$1031,0))</f>
        <v>#N/A</v>
      </c>
      <c r="G283" s="3" t="e">
        <f ca="1">INDEX(词条统合定义列表!$E$2:$E$1031,MATCH(属性二级汇总[[#This Row],[词条]],词条统合定义列表!$B$2:$B$1031,0))</f>
        <v>#N/A</v>
      </c>
      <c r="H283" s="109" t="e">
        <f ca="1">INDEX(词条统合定义列表!$F$2:$F$1031,MATCH(属性二级汇总[[#This Row],[词条]],词条统合定义列表!$B$2:$B$1031,0))</f>
        <v>#N/A</v>
      </c>
      <c r="J2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3" s="25" t="str">
        <f ca="1">IFERROR(IF(属性二级汇总[[#This Row],[计算模式]]&lt;&gt;0,ROW(),""),"")</f>
        <v/>
      </c>
      <c r="M283" s="25" t="str">
        <f ca="1">IF((IFERROR(SEARCH("时，收割",属性二级汇总[[#This Row],[词条]]),-1)&gt;0),ROW(),"")</f>
        <v/>
      </c>
    </row>
    <row r="284" spans="1:13">
      <c r="A284" s="3" t="str">
        <f ca="1">IFERROR(INDEX(CHOOSE(
    MATCH(ROW(A283)-1,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ROW(A283)-INDEX($S$2:$S$18, MATCH(ROW(A283)-1, $S$2:$S$18,1))
),"")</f>
        <v/>
      </c>
      <c r="B284" s="3" t="str">
        <f ca="1">IF(A284&lt;&gt;"",INDEX(CHOOSE(
    MATCH(ROW(A283)-1,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ROW(A283)-INDEX($S$2:$S$18, MATCH(ROW(A283)-1, $S$2:$S$18,1))
),"")</f>
        <v/>
      </c>
      <c r="C284" s="3" t="e">
        <f ca="1">VALUE(IF(A284&lt;&gt;"",INDEX(CHOOSE(
    MATCH(ROW(A283)-1,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ROW(A283)-INDEX($S$2:$S$18, MATCH(ROW(A283)-1, $S$2:$S$18,1))
),""))</f>
        <v>#VALUE!</v>
      </c>
      <c r="D284" s="3" t="str">
        <f t="shared" ca="1" si="5"/>
        <v/>
      </c>
      <c r="E284" s="3" t="e">
        <f ca="1">INDEX(词条统合定义列表!$C$2:$C$1031,MATCH(属性二级汇总[[#This Row],[词条]],词条统合定义列表!$B$2:$B$1031,0))</f>
        <v>#N/A</v>
      </c>
      <c r="F284" t="e">
        <f ca="1">INDEX(词条统合定义列表!$D$2:$D$1031,MATCH(属性二级汇总[[#This Row],[词条]],词条统合定义列表!$B$2:$B$1031,0))</f>
        <v>#N/A</v>
      </c>
      <c r="G284" s="3" t="e">
        <f ca="1">INDEX(词条统合定义列表!$E$2:$E$1031,MATCH(属性二级汇总[[#This Row],[词条]],词条统合定义列表!$B$2:$B$1031,0))</f>
        <v>#N/A</v>
      </c>
      <c r="H284" s="109" t="e">
        <f ca="1">INDEX(词条统合定义列表!$F$2:$F$1031,MATCH(属性二级汇总[[#This Row],[词条]],词条统合定义列表!$B$2:$B$1031,0))</f>
        <v>#N/A</v>
      </c>
      <c r="J2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4" s="25" t="str">
        <f ca="1">IFERROR(IF(属性二级汇总[[#This Row],[计算模式]]&lt;&gt;0,ROW(),""),"")</f>
        <v/>
      </c>
      <c r="M284" s="25" t="str">
        <f ca="1">IF((IFERROR(SEARCH("时，收割",属性二级汇总[[#This Row],[词条]]),-1)&gt;0),ROW(),"")</f>
        <v/>
      </c>
    </row>
    <row r="285" spans="1:13">
      <c r="A285" s="3" t="str">
        <f ca="1">IFERROR(INDEX(CHOOSE(
    MATCH(ROW(A284)-1,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ROW(A284)-INDEX($S$2:$S$18, MATCH(ROW(A284)-1, $S$2:$S$18,1))
),"")</f>
        <v/>
      </c>
      <c r="B285" s="3" t="str">
        <f ca="1">IF(A285&lt;&gt;"",INDEX(CHOOSE(
    MATCH(ROW(A284)-1,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ROW(A284)-INDEX($S$2:$S$18, MATCH(ROW(A284)-1, $S$2:$S$18,1))
),"")</f>
        <v/>
      </c>
      <c r="C285" s="3" t="e">
        <f ca="1">VALUE(IF(A285&lt;&gt;"",INDEX(CHOOSE(
    MATCH(ROW(A284)-1,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ROW(A284)-INDEX($S$2:$S$18, MATCH(ROW(A284)-1, $S$2:$S$18,1))
),""))</f>
        <v>#VALUE!</v>
      </c>
      <c r="D285" s="3" t="str">
        <f t="shared" ca="1" si="5"/>
        <v/>
      </c>
      <c r="E285" s="3" t="e">
        <f ca="1">INDEX(词条统合定义列表!$C$2:$C$1031,MATCH(属性二级汇总[[#This Row],[词条]],词条统合定义列表!$B$2:$B$1031,0))</f>
        <v>#N/A</v>
      </c>
      <c r="F285" t="e">
        <f ca="1">INDEX(词条统合定义列表!$D$2:$D$1031,MATCH(属性二级汇总[[#This Row],[词条]],词条统合定义列表!$B$2:$B$1031,0))</f>
        <v>#N/A</v>
      </c>
      <c r="G285" s="3" t="e">
        <f ca="1">INDEX(词条统合定义列表!$E$2:$E$1031,MATCH(属性二级汇总[[#This Row],[词条]],词条统合定义列表!$B$2:$B$1031,0))</f>
        <v>#N/A</v>
      </c>
      <c r="H285" s="109" t="e">
        <f ca="1">INDEX(词条统合定义列表!$F$2:$F$1031,MATCH(属性二级汇总[[#This Row],[词条]],词条统合定义列表!$B$2:$B$1031,0))</f>
        <v>#N/A</v>
      </c>
      <c r="J2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5" s="25" t="str">
        <f ca="1">IFERROR(IF(属性二级汇总[[#This Row],[计算模式]]&lt;&gt;0,ROW(),""),"")</f>
        <v/>
      </c>
      <c r="M285" s="25" t="str">
        <f ca="1">IF((IFERROR(SEARCH("时，收割",属性二级汇总[[#This Row],[词条]]),-1)&gt;0),ROW(),"")</f>
        <v/>
      </c>
    </row>
    <row r="286" spans="1:13">
      <c r="A286" s="3" t="str">
        <f ca="1">IFERROR(INDEX(CHOOSE(
    MATCH(ROW(A285)-1,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ROW(A285)-INDEX($S$2:$S$18, MATCH(ROW(A285)-1, $S$2:$S$18,1))
),"")</f>
        <v/>
      </c>
      <c r="B286" s="3" t="str">
        <f ca="1">IF(A286&lt;&gt;"",INDEX(CHOOSE(
    MATCH(ROW(A285)-1,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ROW(A285)-INDEX($S$2:$S$18, MATCH(ROW(A285)-1, $S$2:$S$18,1))
),"")</f>
        <v/>
      </c>
      <c r="C286" s="3" t="e">
        <f ca="1">VALUE(IF(A286&lt;&gt;"",INDEX(CHOOSE(
    MATCH(ROW(A285)-1,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ROW(A285)-INDEX($S$2:$S$18, MATCH(ROW(A285)-1, $S$2:$S$18,1))
),""))</f>
        <v>#VALUE!</v>
      </c>
      <c r="D286" s="3" t="str">
        <f t="shared" ca="1" si="5"/>
        <v/>
      </c>
      <c r="E286" s="3" t="e">
        <f ca="1">INDEX(词条统合定义列表!$C$2:$C$1031,MATCH(属性二级汇总[[#This Row],[词条]],词条统合定义列表!$B$2:$B$1031,0))</f>
        <v>#N/A</v>
      </c>
      <c r="F286" t="e">
        <f ca="1">INDEX(词条统合定义列表!$D$2:$D$1031,MATCH(属性二级汇总[[#This Row],[词条]],词条统合定义列表!$B$2:$B$1031,0))</f>
        <v>#N/A</v>
      </c>
      <c r="G286" s="3" t="e">
        <f ca="1">INDEX(词条统合定义列表!$E$2:$E$1031,MATCH(属性二级汇总[[#This Row],[词条]],词条统合定义列表!$B$2:$B$1031,0))</f>
        <v>#N/A</v>
      </c>
      <c r="H286" s="109" t="e">
        <f ca="1">INDEX(词条统合定义列表!$F$2:$F$1031,MATCH(属性二级汇总[[#This Row],[词条]],词条统合定义列表!$B$2:$B$1031,0))</f>
        <v>#N/A</v>
      </c>
      <c r="J2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6" s="25" t="str">
        <f ca="1">IFERROR(IF(属性二级汇总[[#This Row],[计算模式]]&lt;&gt;0,ROW(),""),"")</f>
        <v/>
      </c>
      <c r="M286" s="25" t="str">
        <f ca="1">IF((IFERROR(SEARCH("时，收割",属性二级汇总[[#This Row],[词条]]),-1)&gt;0),ROW(),"")</f>
        <v/>
      </c>
    </row>
    <row r="287" spans="1:13">
      <c r="A287" s="3" t="str">
        <f ca="1">IFERROR(INDEX(CHOOSE(
    MATCH(ROW(A286)-1,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ROW(A286)-INDEX($S$2:$S$18, MATCH(ROW(A286)-1, $S$2:$S$18,1))
),"")</f>
        <v/>
      </c>
      <c r="B287" s="3" t="str">
        <f ca="1">IF(A287&lt;&gt;"",INDEX(CHOOSE(
    MATCH(ROW(A286)-1,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ROW(A286)-INDEX($S$2:$S$18, MATCH(ROW(A286)-1, $S$2:$S$18,1))
),"")</f>
        <v/>
      </c>
      <c r="C287" s="3" t="e">
        <f ca="1">VALUE(IF(A287&lt;&gt;"",INDEX(CHOOSE(
    MATCH(ROW(A286)-1,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ROW(A286)-INDEX($S$2:$S$18, MATCH(ROW(A286)-1, $S$2:$S$18,1))
),""))</f>
        <v>#VALUE!</v>
      </c>
      <c r="D287" s="3" t="str">
        <f t="shared" ca="1" si="5"/>
        <v/>
      </c>
      <c r="E287" s="3" t="e">
        <f ca="1">INDEX(词条统合定义列表!$C$2:$C$1031,MATCH(属性二级汇总[[#This Row],[词条]],词条统合定义列表!$B$2:$B$1031,0))</f>
        <v>#N/A</v>
      </c>
      <c r="F287" t="e">
        <f ca="1">INDEX(词条统合定义列表!$D$2:$D$1031,MATCH(属性二级汇总[[#This Row],[词条]],词条统合定义列表!$B$2:$B$1031,0))</f>
        <v>#N/A</v>
      </c>
      <c r="G287" s="3" t="e">
        <f ca="1">INDEX(词条统合定义列表!$E$2:$E$1031,MATCH(属性二级汇总[[#This Row],[词条]],词条统合定义列表!$B$2:$B$1031,0))</f>
        <v>#N/A</v>
      </c>
      <c r="H287" s="109" t="e">
        <f ca="1">INDEX(词条统合定义列表!$F$2:$F$1031,MATCH(属性二级汇总[[#This Row],[词条]],词条统合定义列表!$B$2:$B$1031,0))</f>
        <v>#N/A</v>
      </c>
      <c r="J2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7" s="25" t="str">
        <f ca="1">IFERROR(IF(属性二级汇总[[#This Row],[计算模式]]&lt;&gt;0,ROW(),""),"")</f>
        <v/>
      </c>
      <c r="M287" s="25" t="str">
        <f ca="1">IF((IFERROR(SEARCH("时，收割",属性二级汇总[[#This Row],[词条]]),-1)&gt;0),ROW(),"")</f>
        <v/>
      </c>
    </row>
    <row r="288" spans="1:13">
      <c r="A288" s="3" t="str">
        <f ca="1">IFERROR(INDEX(CHOOSE(
    MATCH(ROW(A287)-1,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ROW(A287)-INDEX($S$2:$S$18, MATCH(ROW(A287)-1, $S$2:$S$18,1))
),"")</f>
        <v/>
      </c>
      <c r="B288" s="3" t="str">
        <f ca="1">IF(A288&lt;&gt;"",INDEX(CHOOSE(
    MATCH(ROW(A287)-1,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ROW(A287)-INDEX($S$2:$S$18, MATCH(ROW(A287)-1, $S$2:$S$18,1))
),"")</f>
        <v/>
      </c>
      <c r="C288" s="3" t="e">
        <f ca="1">VALUE(IF(A288&lt;&gt;"",INDEX(CHOOSE(
    MATCH(ROW(A287)-1,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ROW(A287)-INDEX($S$2:$S$18, MATCH(ROW(A287)-1, $S$2:$S$18,1))
),""))</f>
        <v>#VALUE!</v>
      </c>
      <c r="D288" s="3" t="str">
        <f t="shared" ca="1" si="5"/>
        <v/>
      </c>
      <c r="E288" s="3" t="e">
        <f ca="1">INDEX(词条统合定义列表!$C$2:$C$1031,MATCH(属性二级汇总[[#This Row],[词条]],词条统合定义列表!$B$2:$B$1031,0))</f>
        <v>#N/A</v>
      </c>
      <c r="F288" t="e">
        <f ca="1">INDEX(词条统合定义列表!$D$2:$D$1031,MATCH(属性二级汇总[[#This Row],[词条]],词条统合定义列表!$B$2:$B$1031,0))</f>
        <v>#N/A</v>
      </c>
      <c r="G288" s="3" t="e">
        <f ca="1">INDEX(词条统合定义列表!$E$2:$E$1031,MATCH(属性二级汇总[[#This Row],[词条]],词条统合定义列表!$B$2:$B$1031,0))</f>
        <v>#N/A</v>
      </c>
      <c r="H288" s="109" t="e">
        <f ca="1">INDEX(词条统合定义列表!$F$2:$F$1031,MATCH(属性二级汇总[[#This Row],[词条]],词条统合定义列表!$B$2:$B$1031,0))</f>
        <v>#N/A</v>
      </c>
      <c r="J2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8" s="25" t="str">
        <f ca="1">IFERROR(IF(属性二级汇总[[#This Row],[计算模式]]&lt;&gt;0,ROW(),""),"")</f>
        <v/>
      </c>
      <c r="M288" s="25" t="str">
        <f ca="1">IF((IFERROR(SEARCH("时，收割",属性二级汇总[[#This Row],[词条]]),-1)&gt;0),ROW(),"")</f>
        <v/>
      </c>
    </row>
    <row r="289" spans="1:13">
      <c r="A289" s="3" t="str">
        <f ca="1">IFERROR(INDEX(CHOOSE(
    MATCH(ROW(A288)-1,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ROW(A288)-INDEX($S$2:$S$18, MATCH(ROW(A288)-1, $S$2:$S$18,1))
),"")</f>
        <v/>
      </c>
      <c r="B289" s="3" t="str">
        <f ca="1">IF(A289&lt;&gt;"",INDEX(CHOOSE(
    MATCH(ROW(A288)-1,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ROW(A288)-INDEX($S$2:$S$18, MATCH(ROW(A288)-1, $S$2:$S$18,1))
),"")</f>
        <v/>
      </c>
      <c r="C289" s="3" t="e">
        <f ca="1">VALUE(IF(A289&lt;&gt;"",INDEX(CHOOSE(
    MATCH(ROW(A288)-1,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ROW(A288)-INDEX($S$2:$S$18, MATCH(ROW(A288)-1, $S$2:$S$18,1))
),""))</f>
        <v>#VALUE!</v>
      </c>
      <c r="D289" s="3" t="str">
        <f t="shared" ca="1" si="5"/>
        <v/>
      </c>
      <c r="E289" s="3" t="e">
        <f ca="1">INDEX(词条统合定义列表!$C$2:$C$1031,MATCH(属性二级汇总[[#This Row],[词条]],词条统合定义列表!$B$2:$B$1031,0))</f>
        <v>#N/A</v>
      </c>
      <c r="F289" t="e">
        <f ca="1">INDEX(词条统合定义列表!$D$2:$D$1031,MATCH(属性二级汇总[[#This Row],[词条]],词条统合定义列表!$B$2:$B$1031,0))</f>
        <v>#N/A</v>
      </c>
      <c r="G289" s="3" t="e">
        <f ca="1">INDEX(词条统合定义列表!$E$2:$E$1031,MATCH(属性二级汇总[[#This Row],[词条]],词条统合定义列表!$B$2:$B$1031,0))</f>
        <v>#N/A</v>
      </c>
      <c r="H289" s="109" t="e">
        <f ca="1">INDEX(词条统合定义列表!$F$2:$F$1031,MATCH(属性二级汇总[[#This Row],[词条]],词条统合定义列表!$B$2:$B$1031,0))</f>
        <v>#N/A</v>
      </c>
      <c r="J2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89" s="25" t="str">
        <f ca="1">IFERROR(IF(属性二级汇总[[#This Row],[计算模式]]&lt;&gt;0,ROW(),""),"")</f>
        <v/>
      </c>
      <c r="M289" s="25" t="str">
        <f ca="1">IF((IFERROR(SEARCH("时，收割",属性二级汇总[[#This Row],[词条]]),-1)&gt;0),ROW(),"")</f>
        <v/>
      </c>
    </row>
    <row r="290" spans="1:13">
      <c r="A290" s="3" t="str">
        <f ca="1">IFERROR(INDEX(CHOOSE(
    MATCH(ROW(A289)-1,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ROW(A289)-INDEX($S$2:$S$18, MATCH(ROW(A289)-1, $S$2:$S$18,1))
),"")</f>
        <v/>
      </c>
      <c r="B290" s="3" t="str">
        <f ca="1">IF(A290&lt;&gt;"",INDEX(CHOOSE(
    MATCH(ROW(A289)-1,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ROW(A289)-INDEX($S$2:$S$18, MATCH(ROW(A289)-1, $S$2:$S$18,1))
),"")</f>
        <v/>
      </c>
      <c r="C290" s="3" t="e">
        <f ca="1">VALUE(IF(A290&lt;&gt;"",INDEX(CHOOSE(
    MATCH(ROW(A289)-1,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ROW(A289)-INDEX($S$2:$S$18, MATCH(ROW(A289)-1, $S$2:$S$18,1))
),""))</f>
        <v>#VALUE!</v>
      </c>
      <c r="D290" s="3" t="str">
        <f t="shared" ca="1" si="5"/>
        <v/>
      </c>
      <c r="E290" s="3" t="e">
        <f ca="1">INDEX(词条统合定义列表!$C$2:$C$1031,MATCH(属性二级汇总[[#This Row],[词条]],词条统合定义列表!$B$2:$B$1031,0))</f>
        <v>#N/A</v>
      </c>
      <c r="F290" t="e">
        <f ca="1">INDEX(词条统合定义列表!$D$2:$D$1031,MATCH(属性二级汇总[[#This Row],[词条]],词条统合定义列表!$B$2:$B$1031,0))</f>
        <v>#N/A</v>
      </c>
      <c r="G290" s="3" t="e">
        <f ca="1">INDEX(词条统合定义列表!$E$2:$E$1031,MATCH(属性二级汇总[[#This Row],[词条]],词条统合定义列表!$B$2:$B$1031,0))</f>
        <v>#N/A</v>
      </c>
      <c r="H290" s="109" t="e">
        <f ca="1">INDEX(词条统合定义列表!$F$2:$F$1031,MATCH(属性二级汇总[[#This Row],[词条]],词条统合定义列表!$B$2:$B$1031,0))</f>
        <v>#N/A</v>
      </c>
      <c r="J2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0" s="25" t="str">
        <f ca="1">IFERROR(IF(属性二级汇总[[#This Row],[计算模式]]&lt;&gt;0,ROW(),""),"")</f>
        <v/>
      </c>
      <c r="M290" s="25" t="str">
        <f ca="1">IF((IFERROR(SEARCH("时，收割",属性二级汇总[[#This Row],[词条]]),-1)&gt;0),ROW(),"")</f>
        <v/>
      </c>
    </row>
    <row r="291" spans="1:13">
      <c r="A291" s="3" t="str">
        <f ca="1">IFERROR(INDEX(CHOOSE(
    MATCH(ROW(A290)-1,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ROW(A290)-INDEX($S$2:$S$18, MATCH(ROW(A290)-1, $S$2:$S$18,1))
),"")</f>
        <v/>
      </c>
      <c r="B291" s="3" t="str">
        <f ca="1">IF(A291&lt;&gt;"",INDEX(CHOOSE(
    MATCH(ROW(A290)-1,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ROW(A290)-INDEX($S$2:$S$18, MATCH(ROW(A290)-1, $S$2:$S$18,1))
),"")</f>
        <v/>
      </c>
      <c r="C291" s="3" t="e">
        <f ca="1">VALUE(IF(A291&lt;&gt;"",INDEX(CHOOSE(
    MATCH(ROW(A290)-1,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ROW(A290)-INDEX($S$2:$S$18, MATCH(ROW(A290)-1, $S$2:$S$18,1))
),""))</f>
        <v>#VALUE!</v>
      </c>
      <c r="D291" s="3" t="str">
        <f t="shared" ca="1" si="5"/>
        <v/>
      </c>
      <c r="E291" s="3" t="e">
        <f ca="1">INDEX(词条统合定义列表!$C$2:$C$1031,MATCH(属性二级汇总[[#This Row],[词条]],词条统合定义列表!$B$2:$B$1031,0))</f>
        <v>#N/A</v>
      </c>
      <c r="F291" t="e">
        <f ca="1">INDEX(词条统合定义列表!$D$2:$D$1031,MATCH(属性二级汇总[[#This Row],[词条]],词条统合定义列表!$B$2:$B$1031,0))</f>
        <v>#N/A</v>
      </c>
      <c r="G291" s="3" t="e">
        <f ca="1">INDEX(词条统合定义列表!$E$2:$E$1031,MATCH(属性二级汇总[[#This Row],[词条]],词条统合定义列表!$B$2:$B$1031,0))</f>
        <v>#N/A</v>
      </c>
      <c r="H291" s="109" t="e">
        <f ca="1">INDEX(词条统合定义列表!$F$2:$F$1031,MATCH(属性二级汇总[[#This Row],[词条]],词条统合定义列表!$B$2:$B$1031,0))</f>
        <v>#N/A</v>
      </c>
      <c r="J2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1" s="25" t="str">
        <f ca="1">IFERROR(IF(属性二级汇总[[#This Row],[计算模式]]&lt;&gt;0,ROW(),""),"")</f>
        <v/>
      </c>
      <c r="M291" s="25" t="str">
        <f ca="1">IF((IFERROR(SEARCH("时，收割",属性二级汇总[[#This Row],[词条]]),-1)&gt;0),ROW(),"")</f>
        <v/>
      </c>
    </row>
    <row r="292" spans="1:13">
      <c r="A292" s="3" t="str">
        <f ca="1">IFERROR(INDEX(CHOOSE(
    MATCH(ROW(A291)-1,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ROW(A291)-INDEX($S$2:$S$18, MATCH(ROW(A291)-1, $S$2:$S$18,1))
),"")</f>
        <v/>
      </c>
      <c r="B292" s="3" t="str">
        <f ca="1">IF(A292&lt;&gt;"",INDEX(CHOOSE(
    MATCH(ROW(A291)-1,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ROW(A291)-INDEX($S$2:$S$18, MATCH(ROW(A291)-1, $S$2:$S$18,1))
),"")</f>
        <v/>
      </c>
      <c r="C292" s="3" t="e">
        <f ca="1">VALUE(IF(A292&lt;&gt;"",INDEX(CHOOSE(
    MATCH(ROW(A291)-1,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ROW(A291)-INDEX($S$2:$S$18, MATCH(ROW(A291)-1, $S$2:$S$18,1))
),""))</f>
        <v>#VALUE!</v>
      </c>
      <c r="D292" s="3" t="str">
        <f t="shared" ca="1" si="5"/>
        <v/>
      </c>
      <c r="E292" s="3" t="e">
        <f ca="1">INDEX(词条统合定义列表!$C$2:$C$1031,MATCH(属性二级汇总[[#This Row],[词条]],词条统合定义列表!$B$2:$B$1031,0))</f>
        <v>#N/A</v>
      </c>
      <c r="F292" t="e">
        <f ca="1">INDEX(词条统合定义列表!$D$2:$D$1031,MATCH(属性二级汇总[[#This Row],[词条]],词条统合定义列表!$B$2:$B$1031,0))</f>
        <v>#N/A</v>
      </c>
      <c r="G292" s="3" t="e">
        <f ca="1">INDEX(词条统合定义列表!$E$2:$E$1031,MATCH(属性二级汇总[[#This Row],[词条]],词条统合定义列表!$B$2:$B$1031,0))</f>
        <v>#N/A</v>
      </c>
      <c r="H292" s="109" t="e">
        <f ca="1">INDEX(词条统合定义列表!$F$2:$F$1031,MATCH(属性二级汇总[[#This Row],[词条]],词条统合定义列表!$B$2:$B$1031,0))</f>
        <v>#N/A</v>
      </c>
      <c r="J2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2" s="25" t="str">
        <f ca="1">IFERROR(IF(属性二级汇总[[#This Row],[计算模式]]&lt;&gt;0,ROW(),""),"")</f>
        <v/>
      </c>
      <c r="M292" s="25" t="str">
        <f ca="1">IF((IFERROR(SEARCH("时，收割",属性二级汇总[[#This Row],[词条]]),-1)&gt;0),ROW(),"")</f>
        <v/>
      </c>
    </row>
    <row r="293" spans="1:13">
      <c r="A293" s="3" t="str">
        <f ca="1">IFERROR(INDEX(CHOOSE(
    MATCH(ROW(A292)-1,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ROW(A292)-INDEX($S$2:$S$18, MATCH(ROW(A292)-1, $S$2:$S$18,1))
),"")</f>
        <v/>
      </c>
      <c r="B293" s="3" t="str">
        <f ca="1">IF(A293&lt;&gt;"",INDEX(CHOOSE(
    MATCH(ROW(A292)-1,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ROW(A292)-INDEX($S$2:$S$18, MATCH(ROW(A292)-1, $S$2:$S$18,1))
),"")</f>
        <v/>
      </c>
      <c r="C293" s="3" t="e">
        <f ca="1">VALUE(IF(A293&lt;&gt;"",INDEX(CHOOSE(
    MATCH(ROW(A292)-1,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ROW(A292)-INDEX($S$2:$S$18, MATCH(ROW(A292)-1, $S$2:$S$18,1))
),""))</f>
        <v>#VALUE!</v>
      </c>
      <c r="D293" s="3" t="str">
        <f t="shared" ca="1" si="5"/>
        <v/>
      </c>
      <c r="E293" s="3" t="e">
        <f ca="1">INDEX(词条统合定义列表!$C$2:$C$1031,MATCH(属性二级汇总[[#This Row],[词条]],词条统合定义列表!$B$2:$B$1031,0))</f>
        <v>#N/A</v>
      </c>
      <c r="F293" t="e">
        <f ca="1">INDEX(词条统合定义列表!$D$2:$D$1031,MATCH(属性二级汇总[[#This Row],[词条]],词条统合定义列表!$B$2:$B$1031,0))</f>
        <v>#N/A</v>
      </c>
      <c r="G293" s="3" t="e">
        <f ca="1">INDEX(词条统合定义列表!$E$2:$E$1031,MATCH(属性二级汇总[[#This Row],[词条]],词条统合定义列表!$B$2:$B$1031,0))</f>
        <v>#N/A</v>
      </c>
      <c r="H293" s="109" t="e">
        <f ca="1">INDEX(词条统合定义列表!$F$2:$F$1031,MATCH(属性二级汇总[[#This Row],[词条]],词条统合定义列表!$B$2:$B$1031,0))</f>
        <v>#N/A</v>
      </c>
      <c r="J2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3" s="25" t="str">
        <f ca="1">IFERROR(IF(属性二级汇总[[#This Row],[计算模式]]&lt;&gt;0,ROW(),""),"")</f>
        <v/>
      </c>
      <c r="M293" s="25" t="str">
        <f ca="1">IF((IFERROR(SEARCH("时，收割",属性二级汇总[[#This Row],[词条]]),-1)&gt;0),ROW(),"")</f>
        <v/>
      </c>
    </row>
    <row r="294" spans="1:13">
      <c r="A294" s="3" t="str">
        <f ca="1">IFERROR(INDEX(CHOOSE(
    MATCH(ROW(A293)-1,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ROW(A293)-INDEX($S$2:$S$18, MATCH(ROW(A293)-1, $S$2:$S$18,1))
),"")</f>
        <v/>
      </c>
      <c r="B294" s="3" t="str">
        <f ca="1">IF(A294&lt;&gt;"",INDEX(CHOOSE(
    MATCH(ROW(A293)-1,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ROW(A293)-INDEX($S$2:$S$18, MATCH(ROW(A293)-1, $S$2:$S$18,1))
),"")</f>
        <v/>
      </c>
      <c r="C294" s="3" t="e">
        <f ca="1">VALUE(IF(A294&lt;&gt;"",INDEX(CHOOSE(
    MATCH(ROW(A293)-1,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ROW(A293)-INDEX($S$2:$S$18, MATCH(ROW(A293)-1, $S$2:$S$18,1))
),""))</f>
        <v>#VALUE!</v>
      </c>
      <c r="D294" s="3" t="str">
        <f t="shared" ca="1" si="5"/>
        <v/>
      </c>
      <c r="E294" s="3" t="e">
        <f ca="1">INDEX(词条统合定义列表!$C$2:$C$1031,MATCH(属性二级汇总[[#This Row],[词条]],词条统合定义列表!$B$2:$B$1031,0))</f>
        <v>#N/A</v>
      </c>
      <c r="F294" t="e">
        <f ca="1">INDEX(词条统合定义列表!$D$2:$D$1031,MATCH(属性二级汇总[[#This Row],[词条]],词条统合定义列表!$B$2:$B$1031,0))</f>
        <v>#N/A</v>
      </c>
      <c r="G294" s="3" t="e">
        <f ca="1">INDEX(词条统合定义列表!$E$2:$E$1031,MATCH(属性二级汇总[[#This Row],[词条]],词条统合定义列表!$B$2:$B$1031,0))</f>
        <v>#N/A</v>
      </c>
      <c r="H294" s="109" t="e">
        <f ca="1">INDEX(词条统合定义列表!$F$2:$F$1031,MATCH(属性二级汇总[[#This Row],[词条]],词条统合定义列表!$B$2:$B$1031,0))</f>
        <v>#N/A</v>
      </c>
      <c r="J2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4" s="25" t="str">
        <f ca="1">IFERROR(IF(属性二级汇总[[#This Row],[计算模式]]&lt;&gt;0,ROW(),""),"")</f>
        <v/>
      </c>
      <c r="M294" s="25" t="str">
        <f ca="1">IF((IFERROR(SEARCH("时，收割",属性二级汇总[[#This Row],[词条]]),-1)&gt;0),ROW(),"")</f>
        <v/>
      </c>
    </row>
    <row r="295" spans="1:13">
      <c r="A295" s="3" t="str">
        <f ca="1">IFERROR(INDEX(CHOOSE(
    MATCH(ROW(A294)-1,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ROW(A294)-INDEX($S$2:$S$18, MATCH(ROW(A294)-1, $S$2:$S$18,1))
),"")</f>
        <v/>
      </c>
      <c r="B295" s="3" t="str">
        <f ca="1">IF(A295&lt;&gt;"",INDEX(CHOOSE(
    MATCH(ROW(A294)-1,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ROW(A294)-INDEX($S$2:$S$18, MATCH(ROW(A294)-1, $S$2:$S$18,1))
),"")</f>
        <v/>
      </c>
      <c r="C295" s="3" t="e">
        <f ca="1">VALUE(IF(A295&lt;&gt;"",INDEX(CHOOSE(
    MATCH(ROW(A294)-1,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ROW(A294)-INDEX($S$2:$S$18, MATCH(ROW(A294)-1, $S$2:$S$18,1))
),""))</f>
        <v>#VALUE!</v>
      </c>
      <c r="D295" s="3" t="str">
        <f t="shared" ca="1" si="5"/>
        <v/>
      </c>
      <c r="E295" s="3" t="e">
        <f ca="1">INDEX(词条统合定义列表!$C$2:$C$1031,MATCH(属性二级汇总[[#This Row],[词条]],词条统合定义列表!$B$2:$B$1031,0))</f>
        <v>#N/A</v>
      </c>
      <c r="F295" t="e">
        <f ca="1">INDEX(词条统合定义列表!$D$2:$D$1031,MATCH(属性二级汇总[[#This Row],[词条]],词条统合定义列表!$B$2:$B$1031,0))</f>
        <v>#N/A</v>
      </c>
      <c r="G295" s="3" t="e">
        <f ca="1">INDEX(词条统合定义列表!$E$2:$E$1031,MATCH(属性二级汇总[[#This Row],[词条]],词条统合定义列表!$B$2:$B$1031,0))</f>
        <v>#N/A</v>
      </c>
      <c r="H295" s="109" t="e">
        <f ca="1">INDEX(词条统合定义列表!$F$2:$F$1031,MATCH(属性二级汇总[[#This Row],[词条]],词条统合定义列表!$B$2:$B$1031,0))</f>
        <v>#N/A</v>
      </c>
      <c r="J2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5" s="25" t="str">
        <f ca="1">IFERROR(IF(属性二级汇总[[#This Row],[计算模式]]&lt;&gt;0,ROW(),""),"")</f>
        <v/>
      </c>
      <c r="M295" s="25" t="str">
        <f ca="1">IF((IFERROR(SEARCH("时，收割",属性二级汇总[[#This Row],[词条]]),-1)&gt;0),ROW(),"")</f>
        <v/>
      </c>
    </row>
    <row r="296" spans="1:13">
      <c r="A296" s="3" t="str">
        <f ca="1">IFERROR(INDEX(CHOOSE(
    MATCH(ROW(A295)-1,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ROW(A295)-INDEX($S$2:$S$18, MATCH(ROW(A295)-1, $S$2:$S$18,1))
),"")</f>
        <v/>
      </c>
      <c r="B296" s="3" t="str">
        <f ca="1">IF(A296&lt;&gt;"",INDEX(CHOOSE(
    MATCH(ROW(A295)-1,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ROW(A295)-INDEX($S$2:$S$18, MATCH(ROW(A295)-1, $S$2:$S$18,1))
),"")</f>
        <v/>
      </c>
      <c r="C296" s="3" t="e">
        <f ca="1">VALUE(IF(A296&lt;&gt;"",INDEX(CHOOSE(
    MATCH(ROW(A295)-1,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ROW(A295)-INDEX($S$2:$S$18, MATCH(ROW(A295)-1, $S$2:$S$18,1))
),""))</f>
        <v>#VALUE!</v>
      </c>
      <c r="D296" s="3" t="str">
        <f t="shared" ca="1" si="5"/>
        <v/>
      </c>
      <c r="E296" s="3" t="e">
        <f ca="1">INDEX(词条统合定义列表!$C$2:$C$1031,MATCH(属性二级汇总[[#This Row],[词条]],词条统合定义列表!$B$2:$B$1031,0))</f>
        <v>#N/A</v>
      </c>
      <c r="F296" t="e">
        <f ca="1">INDEX(词条统合定义列表!$D$2:$D$1031,MATCH(属性二级汇总[[#This Row],[词条]],词条统合定义列表!$B$2:$B$1031,0))</f>
        <v>#N/A</v>
      </c>
      <c r="G296" s="3" t="e">
        <f ca="1">INDEX(词条统合定义列表!$E$2:$E$1031,MATCH(属性二级汇总[[#This Row],[词条]],词条统合定义列表!$B$2:$B$1031,0))</f>
        <v>#N/A</v>
      </c>
      <c r="H296" s="109" t="e">
        <f ca="1">INDEX(词条统合定义列表!$F$2:$F$1031,MATCH(属性二级汇总[[#This Row],[词条]],词条统合定义列表!$B$2:$B$1031,0))</f>
        <v>#N/A</v>
      </c>
      <c r="J2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6" s="25" t="str">
        <f ca="1">IFERROR(IF(属性二级汇总[[#This Row],[计算模式]]&lt;&gt;0,ROW(),""),"")</f>
        <v/>
      </c>
      <c r="M296" s="25" t="str">
        <f ca="1">IF((IFERROR(SEARCH("时，收割",属性二级汇总[[#This Row],[词条]]),-1)&gt;0),ROW(),"")</f>
        <v/>
      </c>
    </row>
    <row r="297" spans="1:13">
      <c r="A297" s="3" t="str">
        <f ca="1">IFERROR(INDEX(CHOOSE(
    MATCH(ROW(A296)-1,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ROW(A296)-INDEX($S$2:$S$18, MATCH(ROW(A296)-1, $S$2:$S$18,1))
),"")</f>
        <v/>
      </c>
      <c r="B297" s="3" t="str">
        <f ca="1">IF(A297&lt;&gt;"",INDEX(CHOOSE(
    MATCH(ROW(A296)-1,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ROW(A296)-INDEX($S$2:$S$18, MATCH(ROW(A296)-1, $S$2:$S$18,1))
),"")</f>
        <v/>
      </c>
      <c r="C297" s="3" t="e">
        <f ca="1">VALUE(IF(A297&lt;&gt;"",INDEX(CHOOSE(
    MATCH(ROW(A296)-1,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ROW(A296)-INDEX($S$2:$S$18, MATCH(ROW(A296)-1, $S$2:$S$18,1))
),""))</f>
        <v>#VALUE!</v>
      </c>
      <c r="D297" s="3" t="str">
        <f t="shared" ca="1" si="5"/>
        <v/>
      </c>
      <c r="E297" s="3" t="e">
        <f ca="1">INDEX(词条统合定义列表!$C$2:$C$1031,MATCH(属性二级汇总[[#This Row],[词条]],词条统合定义列表!$B$2:$B$1031,0))</f>
        <v>#N/A</v>
      </c>
      <c r="F297" t="e">
        <f ca="1">INDEX(词条统合定义列表!$D$2:$D$1031,MATCH(属性二级汇总[[#This Row],[词条]],词条统合定义列表!$B$2:$B$1031,0))</f>
        <v>#N/A</v>
      </c>
      <c r="G297" s="3" t="e">
        <f ca="1">INDEX(词条统合定义列表!$E$2:$E$1031,MATCH(属性二级汇总[[#This Row],[词条]],词条统合定义列表!$B$2:$B$1031,0))</f>
        <v>#N/A</v>
      </c>
      <c r="H297" s="109" t="e">
        <f ca="1">INDEX(词条统合定义列表!$F$2:$F$1031,MATCH(属性二级汇总[[#This Row],[词条]],词条统合定义列表!$B$2:$B$1031,0))</f>
        <v>#N/A</v>
      </c>
      <c r="J2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7" s="25" t="str">
        <f ca="1">IFERROR(IF(属性二级汇总[[#This Row],[计算模式]]&lt;&gt;0,ROW(),""),"")</f>
        <v/>
      </c>
      <c r="M297" s="25" t="str">
        <f ca="1">IF((IFERROR(SEARCH("时，收割",属性二级汇总[[#This Row],[词条]]),-1)&gt;0),ROW(),"")</f>
        <v/>
      </c>
    </row>
    <row r="298" spans="1:13">
      <c r="A298" s="3" t="str">
        <f ca="1">IFERROR(INDEX(CHOOSE(
    MATCH(ROW(A297)-1,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ROW(A297)-INDEX($S$2:$S$18, MATCH(ROW(A297)-1, $S$2:$S$18,1))
),"")</f>
        <v/>
      </c>
      <c r="B298" s="3" t="str">
        <f ca="1">IF(A298&lt;&gt;"",INDEX(CHOOSE(
    MATCH(ROW(A297)-1,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ROW(A297)-INDEX($S$2:$S$18, MATCH(ROW(A297)-1, $S$2:$S$18,1))
),"")</f>
        <v/>
      </c>
      <c r="C298" s="3" t="e">
        <f ca="1">VALUE(IF(A298&lt;&gt;"",INDEX(CHOOSE(
    MATCH(ROW(A297)-1,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ROW(A297)-INDEX($S$2:$S$18, MATCH(ROW(A297)-1, $S$2:$S$18,1))
),""))</f>
        <v>#VALUE!</v>
      </c>
      <c r="D298" s="3" t="str">
        <f t="shared" ca="1" si="5"/>
        <v/>
      </c>
      <c r="E298" s="3" t="e">
        <f ca="1">INDEX(词条统合定义列表!$C$2:$C$1031,MATCH(属性二级汇总[[#This Row],[词条]],词条统合定义列表!$B$2:$B$1031,0))</f>
        <v>#N/A</v>
      </c>
      <c r="F298" t="e">
        <f ca="1">INDEX(词条统合定义列表!$D$2:$D$1031,MATCH(属性二级汇总[[#This Row],[词条]],词条统合定义列表!$B$2:$B$1031,0))</f>
        <v>#N/A</v>
      </c>
      <c r="G298" s="3" t="e">
        <f ca="1">INDEX(词条统合定义列表!$E$2:$E$1031,MATCH(属性二级汇总[[#This Row],[词条]],词条统合定义列表!$B$2:$B$1031,0))</f>
        <v>#N/A</v>
      </c>
      <c r="H298" s="109" t="e">
        <f ca="1">INDEX(词条统合定义列表!$F$2:$F$1031,MATCH(属性二级汇总[[#This Row],[词条]],词条统合定义列表!$B$2:$B$1031,0))</f>
        <v>#N/A</v>
      </c>
      <c r="J2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8" s="25" t="str">
        <f ca="1">IFERROR(IF(属性二级汇总[[#This Row],[计算模式]]&lt;&gt;0,ROW(),""),"")</f>
        <v/>
      </c>
      <c r="M298" s="25" t="str">
        <f ca="1">IF((IFERROR(SEARCH("时，收割",属性二级汇总[[#This Row],[词条]]),-1)&gt;0),ROW(),"")</f>
        <v/>
      </c>
    </row>
    <row r="299" spans="1:13">
      <c r="A299" s="3" t="str">
        <f ca="1">IFERROR(INDEX(CHOOSE(
    MATCH(ROW(A298)-1,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ROW(A298)-INDEX($S$2:$S$18, MATCH(ROW(A298)-1, $S$2:$S$18,1))
),"")</f>
        <v/>
      </c>
      <c r="B299" s="3" t="str">
        <f ca="1">IF(A299&lt;&gt;"",INDEX(CHOOSE(
    MATCH(ROW(A298)-1,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ROW(A298)-INDEX($S$2:$S$18, MATCH(ROW(A298)-1, $S$2:$S$18,1))
),"")</f>
        <v/>
      </c>
      <c r="C299" s="3" t="e">
        <f ca="1">VALUE(IF(A299&lt;&gt;"",INDEX(CHOOSE(
    MATCH(ROW(A298)-1,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ROW(A298)-INDEX($S$2:$S$18, MATCH(ROW(A298)-1, $S$2:$S$18,1))
),""))</f>
        <v>#VALUE!</v>
      </c>
      <c r="D299" s="3" t="str">
        <f t="shared" ca="1" si="5"/>
        <v/>
      </c>
      <c r="E299" s="3" t="e">
        <f ca="1">INDEX(词条统合定义列表!$C$2:$C$1031,MATCH(属性二级汇总[[#This Row],[词条]],词条统合定义列表!$B$2:$B$1031,0))</f>
        <v>#N/A</v>
      </c>
      <c r="F299" t="e">
        <f ca="1">INDEX(词条统合定义列表!$D$2:$D$1031,MATCH(属性二级汇总[[#This Row],[词条]],词条统合定义列表!$B$2:$B$1031,0))</f>
        <v>#N/A</v>
      </c>
      <c r="G299" s="3" t="e">
        <f ca="1">INDEX(词条统合定义列表!$E$2:$E$1031,MATCH(属性二级汇总[[#This Row],[词条]],词条统合定义列表!$B$2:$B$1031,0))</f>
        <v>#N/A</v>
      </c>
      <c r="H299" s="109" t="e">
        <f ca="1">INDEX(词条统合定义列表!$F$2:$F$1031,MATCH(属性二级汇总[[#This Row],[词条]],词条统合定义列表!$B$2:$B$1031,0))</f>
        <v>#N/A</v>
      </c>
      <c r="J2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2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299" s="25" t="str">
        <f ca="1">IFERROR(IF(属性二级汇总[[#This Row],[计算模式]]&lt;&gt;0,ROW(),""),"")</f>
        <v/>
      </c>
      <c r="M299" s="25" t="str">
        <f ca="1">IF((IFERROR(SEARCH("时，收割",属性二级汇总[[#This Row],[词条]]),-1)&gt;0),ROW(),"")</f>
        <v/>
      </c>
    </row>
    <row r="300" spans="1:13">
      <c r="A300" s="3" t="str">
        <f ca="1">IFERROR(INDEX(CHOOSE(
    MATCH(ROW(A299)-1,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ROW(A299)-INDEX($S$2:$S$18, MATCH(ROW(A299)-1, $S$2:$S$18,1))
),"")</f>
        <v/>
      </c>
      <c r="B300" s="3" t="str">
        <f ca="1">IF(A300&lt;&gt;"",INDEX(CHOOSE(
    MATCH(ROW(A299)-1,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ROW(A299)-INDEX($S$2:$S$18, MATCH(ROW(A299)-1, $S$2:$S$18,1))
),"")</f>
        <v/>
      </c>
      <c r="C300" s="3" t="e">
        <f ca="1">VALUE(IF(A300&lt;&gt;"",INDEX(CHOOSE(
    MATCH(ROW(A299)-1,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ROW(A299)-INDEX($S$2:$S$18, MATCH(ROW(A299)-1, $S$2:$S$18,1))
),""))</f>
        <v>#VALUE!</v>
      </c>
      <c r="D300" s="3" t="str">
        <f t="shared" ca="1" si="5"/>
        <v/>
      </c>
      <c r="E300" s="3" t="e">
        <f ca="1">INDEX(词条统合定义列表!$C$2:$C$1031,MATCH(属性二级汇总[[#This Row],[词条]],词条统合定义列表!$B$2:$B$1031,0))</f>
        <v>#N/A</v>
      </c>
      <c r="F300" t="e">
        <f ca="1">INDEX(词条统合定义列表!$D$2:$D$1031,MATCH(属性二级汇总[[#This Row],[词条]],词条统合定义列表!$B$2:$B$1031,0))</f>
        <v>#N/A</v>
      </c>
      <c r="G300" s="3" t="e">
        <f ca="1">INDEX(词条统合定义列表!$E$2:$E$1031,MATCH(属性二级汇总[[#This Row],[词条]],词条统合定义列表!$B$2:$B$1031,0))</f>
        <v>#N/A</v>
      </c>
      <c r="H300" s="109" t="e">
        <f ca="1">INDEX(词条统合定义列表!$F$2:$F$1031,MATCH(属性二级汇总[[#This Row],[词条]],词条统合定义列表!$B$2:$B$1031,0))</f>
        <v>#N/A</v>
      </c>
      <c r="J3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0" s="25" t="str">
        <f ca="1">IFERROR(IF(属性二级汇总[[#This Row],[计算模式]]&lt;&gt;0,ROW(),""),"")</f>
        <v/>
      </c>
      <c r="M300" s="25" t="str">
        <f ca="1">IF((IFERROR(SEARCH("时，收割",属性二级汇总[[#This Row],[词条]]),-1)&gt;0),ROW(),"")</f>
        <v/>
      </c>
    </row>
    <row r="301" spans="1:13">
      <c r="A301" s="3" t="str">
        <f ca="1">IFERROR(INDEX(CHOOSE(
    MATCH(ROW(A300)-1,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ROW(A300)-INDEX($S$2:$S$18, MATCH(ROW(A300)-1, $S$2:$S$18,1))
),"")</f>
        <v/>
      </c>
      <c r="B301" s="3" t="str">
        <f ca="1">IF(A301&lt;&gt;"",INDEX(CHOOSE(
    MATCH(ROW(A300)-1,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ROW(A300)-INDEX($S$2:$S$18, MATCH(ROW(A300)-1, $S$2:$S$18,1))
),"")</f>
        <v/>
      </c>
      <c r="C301" s="3" t="e">
        <f ca="1">VALUE(IF(A301&lt;&gt;"",INDEX(CHOOSE(
    MATCH(ROW(A300)-1,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ROW(A300)-INDEX($S$2:$S$18, MATCH(ROW(A300)-1, $S$2:$S$18,1))
),""))</f>
        <v>#VALUE!</v>
      </c>
      <c r="D301" s="3" t="str">
        <f t="shared" ca="1" si="5"/>
        <v/>
      </c>
      <c r="E301" s="3" t="e">
        <f ca="1">INDEX(词条统合定义列表!$C$2:$C$1031,MATCH(属性二级汇总[[#This Row],[词条]],词条统合定义列表!$B$2:$B$1031,0))</f>
        <v>#N/A</v>
      </c>
      <c r="F301" t="e">
        <f ca="1">INDEX(词条统合定义列表!$D$2:$D$1031,MATCH(属性二级汇总[[#This Row],[词条]],词条统合定义列表!$B$2:$B$1031,0))</f>
        <v>#N/A</v>
      </c>
      <c r="G301" s="3" t="e">
        <f ca="1">INDEX(词条统合定义列表!$E$2:$E$1031,MATCH(属性二级汇总[[#This Row],[词条]],词条统合定义列表!$B$2:$B$1031,0))</f>
        <v>#N/A</v>
      </c>
      <c r="H301" s="109" t="e">
        <f ca="1">INDEX(词条统合定义列表!$F$2:$F$1031,MATCH(属性二级汇总[[#This Row],[词条]],词条统合定义列表!$B$2:$B$1031,0))</f>
        <v>#N/A</v>
      </c>
      <c r="J3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1" s="25" t="str">
        <f ca="1">IFERROR(IF(属性二级汇总[[#This Row],[计算模式]]&lt;&gt;0,ROW(),""),"")</f>
        <v/>
      </c>
      <c r="M301" s="25" t="str">
        <f ca="1">IF((IFERROR(SEARCH("时，收割",属性二级汇总[[#This Row],[词条]]),-1)&gt;0),ROW(),"")</f>
        <v/>
      </c>
    </row>
    <row r="302" spans="1:13">
      <c r="A302" s="3" t="str">
        <f ca="1">IFERROR(INDEX(CHOOSE(
    MATCH(ROW(A301)-1,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ROW(A301)-INDEX($S$2:$S$18, MATCH(ROW(A301)-1, $S$2:$S$18,1))
),"")</f>
        <v/>
      </c>
      <c r="B302" s="3" t="str">
        <f ca="1">IF(A302&lt;&gt;"",INDEX(CHOOSE(
    MATCH(ROW(A301)-1,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ROW(A301)-INDEX($S$2:$S$18, MATCH(ROW(A301)-1, $S$2:$S$18,1))
),"")</f>
        <v/>
      </c>
      <c r="C302" s="3" t="e">
        <f ca="1">VALUE(IF(A302&lt;&gt;"",INDEX(CHOOSE(
    MATCH(ROW(A301)-1,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ROW(A301)-INDEX($S$2:$S$18, MATCH(ROW(A301)-1, $S$2:$S$18,1))
),""))</f>
        <v>#VALUE!</v>
      </c>
      <c r="D302" s="3" t="str">
        <f t="shared" ca="1" si="5"/>
        <v/>
      </c>
      <c r="E302" s="3" t="e">
        <f ca="1">INDEX(词条统合定义列表!$C$2:$C$1031,MATCH(属性二级汇总[[#This Row],[词条]],词条统合定义列表!$B$2:$B$1031,0))</f>
        <v>#N/A</v>
      </c>
      <c r="F302" t="e">
        <f ca="1">INDEX(词条统合定义列表!$D$2:$D$1031,MATCH(属性二级汇总[[#This Row],[词条]],词条统合定义列表!$B$2:$B$1031,0))</f>
        <v>#N/A</v>
      </c>
      <c r="G302" s="3" t="e">
        <f ca="1">INDEX(词条统合定义列表!$E$2:$E$1031,MATCH(属性二级汇总[[#This Row],[词条]],词条统合定义列表!$B$2:$B$1031,0))</f>
        <v>#N/A</v>
      </c>
      <c r="H302" s="109" t="e">
        <f ca="1">INDEX(词条统合定义列表!$F$2:$F$1031,MATCH(属性二级汇总[[#This Row],[词条]],词条统合定义列表!$B$2:$B$1031,0))</f>
        <v>#N/A</v>
      </c>
      <c r="J3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2" s="25" t="str">
        <f ca="1">IFERROR(IF(属性二级汇总[[#This Row],[计算模式]]&lt;&gt;0,ROW(),""),"")</f>
        <v/>
      </c>
      <c r="M302" s="25" t="str">
        <f ca="1">IF((IFERROR(SEARCH("时，收割",属性二级汇总[[#This Row],[词条]]),-1)&gt;0),ROW(),"")</f>
        <v/>
      </c>
    </row>
    <row r="303" spans="1:13">
      <c r="A303" s="3" t="str">
        <f ca="1">IFERROR(INDEX(CHOOSE(
    MATCH(ROW(A302)-1,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ROW(A302)-INDEX($S$2:$S$18, MATCH(ROW(A302)-1, $S$2:$S$18,1))
),"")</f>
        <v/>
      </c>
      <c r="B303" s="3" t="str">
        <f ca="1">IF(A303&lt;&gt;"",INDEX(CHOOSE(
    MATCH(ROW(A302)-1,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ROW(A302)-INDEX($S$2:$S$18, MATCH(ROW(A302)-1, $S$2:$S$18,1))
),"")</f>
        <v/>
      </c>
      <c r="C303" s="3" t="e">
        <f ca="1">VALUE(IF(A303&lt;&gt;"",INDEX(CHOOSE(
    MATCH(ROW(A302)-1,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ROW(A302)-INDEX($S$2:$S$18, MATCH(ROW(A302)-1, $S$2:$S$18,1))
),""))</f>
        <v>#VALUE!</v>
      </c>
      <c r="D303" s="3" t="str">
        <f t="shared" ca="1" si="5"/>
        <v/>
      </c>
      <c r="E303" s="3" t="e">
        <f ca="1">INDEX(词条统合定义列表!$C$2:$C$1031,MATCH(属性二级汇总[[#This Row],[词条]],词条统合定义列表!$B$2:$B$1031,0))</f>
        <v>#N/A</v>
      </c>
      <c r="F303" t="e">
        <f ca="1">INDEX(词条统合定义列表!$D$2:$D$1031,MATCH(属性二级汇总[[#This Row],[词条]],词条统合定义列表!$B$2:$B$1031,0))</f>
        <v>#N/A</v>
      </c>
      <c r="G303" s="3" t="e">
        <f ca="1">INDEX(词条统合定义列表!$E$2:$E$1031,MATCH(属性二级汇总[[#This Row],[词条]],词条统合定义列表!$B$2:$B$1031,0))</f>
        <v>#N/A</v>
      </c>
      <c r="H303" s="109" t="e">
        <f ca="1">INDEX(词条统合定义列表!$F$2:$F$1031,MATCH(属性二级汇总[[#This Row],[词条]],词条统合定义列表!$B$2:$B$1031,0))</f>
        <v>#N/A</v>
      </c>
      <c r="J3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3" s="25" t="str">
        <f ca="1">IFERROR(IF(属性二级汇总[[#This Row],[计算模式]]&lt;&gt;0,ROW(),""),"")</f>
        <v/>
      </c>
      <c r="M303" s="25" t="str">
        <f ca="1">IF((IFERROR(SEARCH("时，收割",属性二级汇总[[#This Row],[词条]]),-1)&gt;0),ROW(),"")</f>
        <v/>
      </c>
    </row>
    <row r="304" spans="1:13">
      <c r="A304" s="3" t="str">
        <f ca="1">IFERROR(INDEX(CHOOSE(
    MATCH(ROW(A303)-1,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ROW(A303)-INDEX($S$2:$S$18, MATCH(ROW(A303)-1, $S$2:$S$18,1))
),"")</f>
        <v/>
      </c>
      <c r="B304" s="3" t="str">
        <f ca="1">IF(A304&lt;&gt;"",INDEX(CHOOSE(
    MATCH(ROW(A303)-1,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ROW(A303)-INDEX($S$2:$S$18, MATCH(ROW(A303)-1, $S$2:$S$18,1))
),"")</f>
        <v/>
      </c>
      <c r="C304" s="3" t="e">
        <f ca="1">VALUE(IF(A304&lt;&gt;"",INDEX(CHOOSE(
    MATCH(ROW(A303)-1,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ROW(A303)-INDEX($S$2:$S$18, MATCH(ROW(A303)-1, $S$2:$S$18,1))
),""))</f>
        <v>#VALUE!</v>
      </c>
      <c r="D304" s="3" t="str">
        <f t="shared" ca="1" si="5"/>
        <v/>
      </c>
      <c r="E304" s="3" t="e">
        <f ca="1">INDEX(词条统合定义列表!$C$2:$C$1031,MATCH(属性二级汇总[[#This Row],[词条]],词条统合定义列表!$B$2:$B$1031,0))</f>
        <v>#N/A</v>
      </c>
      <c r="F304" t="e">
        <f ca="1">INDEX(词条统合定义列表!$D$2:$D$1031,MATCH(属性二级汇总[[#This Row],[词条]],词条统合定义列表!$B$2:$B$1031,0))</f>
        <v>#N/A</v>
      </c>
      <c r="G304" s="3" t="e">
        <f ca="1">INDEX(词条统合定义列表!$E$2:$E$1031,MATCH(属性二级汇总[[#This Row],[词条]],词条统合定义列表!$B$2:$B$1031,0))</f>
        <v>#N/A</v>
      </c>
      <c r="H304" s="109" t="e">
        <f ca="1">INDEX(词条统合定义列表!$F$2:$F$1031,MATCH(属性二级汇总[[#This Row],[词条]],词条统合定义列表!$B$2:$B$1031,0))</f>
        <v>#N/A</v>
      </c>
      <c r="J3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4" s="25" t="str">
        <f ca="1">IFERROR(IF(属性二级汇总[[#This Row],[计算模式]]&lt;&gt;0,ROW(),""),"")</f>
        <v/>
      </c>
      <c r="M304" s="25" t="str">
        <f ca="1">IF((IFERROR(SEARCH("时，收割",属性二级汇总[[#This Row],[词条]]),-1)&gt;0),ROW(),"")</f>
        <v/>
      </c>
    </row>
    <row r="305" spans="1:13">
      <c r="A305" s="3" t="str">
        <f ca="1">IFERROR(INDEX(CHOOSE(
    MATCH(ROW(A304)-1,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ROW(A304)-INDEX($S$2:$S$18, MATCH(ROW(A304)-1, $S$2:$S$18,1))
),"")</f>
        <v/>
      </c>
      <c r="B305" s="3" t="str">
        <f ca="1">IF(A305&lt;&gt;"",INDEX(CHOOSE(
    MATCH(ROW(A304)-1,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ROW(A304)-INDEX($S$2:$S$18, MATCH(ROW(A304)-1, $S$2:$S$18,1))
),"")</f>
        <v/>
      </c>
      <c r="C305" s="3" t="e">
        <f ca="1">VALUE(IF(A305&lt;&gt;"",INDEX(CHOOSE(
    MATCH(ROW(A304)-1,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ROW(A304)-INDEX($S$2:$S$18, MATCH(ROW(A304)-1, $S$2:$S$18,1))
),""))</f>
        <v>#VALUE!</v>
      </c>
      <c r="D305" s="3" t="str">
        <f t="shared" ca="1" si="5"/>
        <v/>
      </c>
      <c r="E305" s="3" t="e">
        <f ca="1">INDEX(词条统合定义列表!$C$2:$C$1031,MATCH(属性二级汇总[[#This Row],[词条]],词条统合定义列表!$B$2:$B$1031,0))</f>
        <v>#N/A</v>
      </c>
      <c r="F305" t="e">
        <f ca="1">INDEX(词条统合定义列表!$D$2:$D$1031,MATCH(属性二级汇总[[#This Row],[词条]],词条统合定义列表!$B$2:$B$1031,0))</f>
        <v>#N/A</v>
      </c>
      <c r="G305" s="3" t="e">
        <f ca="1">INDEX(词条统合定义列表!$E$2:$E$1031,MATCH(属性二级汇总[[#This Row],[词条]],词条统合定义列表!$B$2:$B$1031,0))</f>
        <v>#N/A</v>
      </c>
      <c r="H305" s="109" t="e">
        <f ca="1">INDEX(词条统合定义列表!$F$2:$F$1031,MATCH(属性二级汇总[[#This Row],[词条]],词条统合定义列表!$B$2:$B$1031,0))</f>
        <v>#N/A</v>
      </c>
      <c r="J3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5" s="25" t="str">
        <f ca="1">IFERROR(IF(属性二级汇总[[#This Row],[计算模式]]&lt;&gt;0,ROW(),""),"")</f>
        <v/>
      </c>
      <c r="M305" s="25" t="str">
        <f ca="1">IF((IFERROR(SEARCH("时，收割",属性二级汇总[[#This Row],[词条]]),-1)&gt;0),ROW(),"")</f>
        <v/>
      </c>
    </row>
    <row r="306" spans="1:13">
      <c r="A306" s="3" t="str">
        <f ca="1">IFERROR(INDEX(CHOOSE(
    MATCH(ROW(A305)-1,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ROW(A305)-INDEX($S$2:$S$18, MATCH(ROW(A305)-1, $S$2:$S$18,1))
),"")</f>
        <v/>
      </c>
      <c r="B306" s="3" t="str">
        <f ca="1">IF(A306&lt;&gt;"",INDEX(CHOOSE(
    MATCH(ROW(A305)-1,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ROW(A305)-INDEX($S$2:$S$18, MATCH(ROW(A305)-1, $S$2:$S$18,1))
),"")</f>
        <v/>
      </c>
      <c r="C306" s="3" t="e">
        <f ca="1">VALUE(IF(A306&lt;&gt;"",INDEX(CHOOSE(
    MATCH(ROW(A305)-1,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ROW(A305)-INDEX($S$2:$S$18, MATCH(ROW(A305)-1, $S$2:$S$18,1))
),""))</f>
        <v>#VALUE!</v>
      </c>
      <c r="D306" s="3" t="str">
        <f t="shared" ca="1" si="5"/>
        <v/>
      </c>
      <c r="E306" s="3" t="e">
        <f ca="1">INDEX(词条统合定义列表!$C$2:$C$1031,MATCH(属性二级汇总[[#This Row],[词条]],词条统合定义列表!$B$2:$B$1031,0))</f>
        <v>#N/A</v>
      </c>
      <c r="F306" t="e">
        <f ca="1">INDEX(词条统合定义列表!$D$2:$D$1031,MATCH(属性二级汇总[[#This Row],[词条]],词条统合定义列表!$B$2:$B$1031,0))</f>
        <v>#N/A</v>
      </c>
      <c r="G306" s="3" t="e">
        <f ca="1">INDEX(词条统合定义列表!$E$2:$E$1031,MATCH(属性二级汇总[[#This Row],[词条]],词条统合定义列表!$B$2:$B$1031,0))</f>
        <v>#N/A</v>
      </c>
      <c r="H306" s="109" t="e">
        <f ca="1">INDEX(词条统合定义列表!$F$2:$F$1031,MATCH(属性二级汇总[[#This Row],[词条]],词条统合定义列表!$B$2:$B$1031,0))</f>
        <v>#N/A</v>
      </c>
      <c r="J3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6" s="25" t="str">
        <f ca="1">IFERROR(IF(属性二级汇总[[#This Row],[计算模式]]&lt;&gt;0,ROW(),""),"")</f>
        <v/>
      </c>
      <c r="M306" s="25" t="str">
        <f ca="1">IF((IFERROR(SEARCH("时，收割",属性二级汇总[[#This Row],[词条]]),-1)&gt;0),ROW(),"")</f>
        <v/>
      </c>
    </row>
    <row r="307" spans="1:13">
      <c r="A307" s="3" t="str">
        <f ca="1">IFERROR(INDEX(CHOOSE(
    MATCH(ROW(A306)-1,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ROW(A306)-INDEX($S$2:$S$18, MATCH(ROW(A306)-1, $S$2:$S$18,1))
),"")</f>
        <v/>
      </c>
      <c r="B307" s="3" t="str">
        <f ca="1">IF(A307&lt;&gt;"",INDEX(CHOOSE(
    MATCH(ROW(A306)-1,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ROW(A306)-INDEX($S$2:$S$18, MATCH(ROW(A306)-1, $S$2:$S$18,1))
),"")</f>
        <v/>
      </c>
      <c r="C307" s="3" t="e">
        <f ca="1">VALUE(IF(A307&lt;&gt;"",INDEX(CHOOSE(
    MATCH(ROW(A306)-1,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ROW(A306)-INDEX($S$2:$S$18, MATCH(ROW(A306)-1, $S$2:$S$18,1))
),""))</f>
        <v>#VALUE!</v>
      </c>
      <c r="D307" s="3" t="str">
        <f t="shared" ca="1" si="5"/>
        <v/>
      </c>
      <c r="E307" s="3" t="e">
        <f ca="1">INDEX(词条统合定义列表!$C$2:$C$1031,MATCH(属性二级汇总[[#This Row],[词条]],词条统合定义列表!$B$2:$B$1031,0))</f>
        <v>#N/A</v>
      </c>
      <c r="F307" t="e">
        <f ca="1">INDEX(词条统合定义列表!$D$2:$D$1031,MATCH(属性二级汇总[[#This Row],[词条]],词条统合定义列表!$B$2:$B$1031,0))</f>
        <v>#N/A</v>
      </c>
      <c r="G307" s="3" t="e">
        <f ca="1">INDEX(词条统合定义列表!$E$2:$E$1031,MATCH(属性二级汇总[[#This Row],[词条]],词条统合定义列表!$B$2:$B$1031,0))</f>
        <v>#N/A</v>
      </c>
      <c r="H307" s="109" t="e">
        <f ca="1">INDEX(词条统合定义列表!$F$2:$F$1031,MATCH(属性二级汇总[[#This Row],[词条]],词条统合定义列表!$B$2:$B$1031,0))</f>
        <v>#N/A</v>
      </c>
      <c r="J3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7" s="25" t="str">
        <f ca="1">IFERROR(IF(属性二级汇总[[#This Row],[计算模式]]&lt;&gt;0,ROW(),""),"")</f>
        <v/>
      </c>
      <c r="M307" s="25" t="str">
        <f ca="1">IF((IFERROR(SEARCH("时，收割",属性二级汇总[[#This Row],[词条]]),-1)&gt;0),ROW(),"")</f>
        <v/>
      </c>
    </row>
    <row r="308" spans="1:13">
      <c r="A308" s="3" t="str">
        <f ca="1">IFERROR(INDEX(CHOOSE(
    MATCH(ROW(A307)-1,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ROW(A307)-INDEX($S$2:$S$18, MATCH(ROW(A307)-1, $S$2:$S$18,1))
),"")</f>
        <v/>
      </c>
      <c r="B308" s="3" t="str">
        <f ca="1">IF(A308&lt;&gt;"",INDEX(CHOOSE(
    MATCH(ROW(A307)-1,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ROW(A307)-INDEX($S$2:$S$18, MATCH(ROW(A307)-1, $S$2:$S$18,1))
),"")</f>
        <v/>
      </c>
      <c r="C308" s="3" t="e">
        <f ca="1">VALUE(IF(A308&lt;&gt;"",INDEX(CHOOSE(
    MATCH(ROW(A307)-1,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ROW(A307)-INDEX($S$2:$S$18, MATCH(ROW(A307)-1, $S$2:$S$18,1))
),""))</f>
        <v>#VALUE!</v>
      </c>
      <c r="D308" s="3" t="str">
        <f t="shared" ca="1" si="5"/>
        <v/>
      </c>
      <c r="E308" s="3" t="e">
        <f ca="1">INDEX(词条统合定义列表!$C$2:$C$1031,MATCH(属性二级汇总[[#This Row],[词条]],词条统合定义列表!$B$2:$B$1031,0))</f>
        <v>#N/A</v>
      </c>
      <c r="F308" t="e">
        <f ca="1">INDEX(词条统合定义列表!$D$2:$D$1031,MATCH(属性二级汇总[[#This Row],[词条]],词条统合定义列表!$B$2:$B$1031,0))</f>
        <v>#N/A</v>
      </c>
      <c r="G308" s="3" t="e">
        <f ca="1">INDEX(词条统合定义列表!$E$2:$E$1031,MATCH(属性二级汇总[[#This Row],[词条]],词条统合定义列表!$B$2:$B$1031,0))</f>
        <v>#N/A</v>
      </c>
      <c r="H308" s="109" t="e">
        <f ca="1">INDEX(词条统合定义列表!$F$2:$F$1031,MATCH(属性二级汇总[[#This Row],[词条]],词条统合定义列表!$B$2:$B$1031,0))</f>
        <v>#N/A</v>
      </c>
      <c r="J3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8" s="25" t="str">
        <f ca="1">IFERROR(IF(属性二级汇总[[#This Row],[计算模式]]&lt;&gt;0,ROW(),""),"")</f>
        <v/>
      </c>
      <c r="M308" s="25" t="str">
        <f ca="1">IF((IFERROR(SEARCH("时，收割",属性二级汇总[[#This Row],[词条]]),-1)&gt;0),ROW(),"")</f>
        <v/>
      </c>
    </row>
    <row r="309" spans="1:13">
      <c r="A309" s="3" t="str">
        <f ca="1">IFERROR(INDEX(CHOOSE(
    MATCH(ROW(A308)-1,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ROW(A308)-INDEX($S$2:$S$18, MATCH(ROW(A308)-1, $S$2:$S$18,1))
),"")</f>
        <v/>
      </c>
      <c r="B309" s="3" t="str">
        <f ca="1">IF(A309&lt;&gt;"",INDEX(CHOOSE(
    MATCH(ROW(A308)-1,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ROW(A308)-INDEX($S$2:$S$18, MATCH(ROW(A308)-1, $S$2:$S$18,1))
),"")</f>
        <v/>
      </c>
      <c r="C309" s="3" t="e">
        <f ca="1">VALUE(IF(A309&lt;&gt;"",INDEX(CHOOSE(
    MATCH(ROW(A308)-1,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ROW(A308)-INDEX($S$2:$S$18, MATCH(ROW(A308)-1, $S$2:$S$18,1))
),""))</f>
        <v>#VALUE!</v>
      </c>
      <c r="D309" s="3" t="str">
        <f t="shared" ca="1" si="5"/>
        <v/>
      </c>
      <c r="E309" s="3" t="e">
        <f ca="1">INDEX(词条统合定义列表!$C$2:$C$1031,MATCH(属性二级汇总[[#This Row],[词条]],词条统合定义列表!$B$2:$B$1031,0))</f>
        <v>#N/A</v>
      </c>
      <c r="F309" t="e">
        <f ca="1">INDEX(词条统合定义列表!$D$2:$D$1031,MATCH(属性二级汇总[[#This Row],[词条]],词条统合定义列表!$B$2:$B$1031,0))</f>
        <v>#N/A</v>
      </c>
      <c r="G309" s="3" t="e">
        <f ca="1">INDEX(词条统合定义列表!$E$2:$E$1031,MATCH(属性二级汇总[[#This Row],[词条]],词条统合定义列表!$B$2:$B$1031,0))</f>
        <v>#N/A</v>
      </c>
      <c r="H309" s="109" t="e">
        <f ca="1">INDEX(词条统合定义列表!$F$2:$F$1031,MATCH(属性二级汇总[[#This Row],[词条]],词条统合定义列表!$B$2:$B$1031,0))</f>
        <v>#N/A</v>
      </c>
      <c r="J3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09" s="25" t="str">
        <f ca="1">IFERROR(IF(属性二级汇总[[#This Row],[计算模式]]&lt;&gt;0,ROW(),""),"")</f>
        <v/>
      </c>
      <c r="M309" s="25" t="str">
        <f ca="1">IF((IFERROR(SEARCH("时，收割",属性二级汇总[[#This Row],[词条]]),-1)&gt;0),ROW(),"")</f>
        <v/>
      </c>
    </row>
    <row r="310" spans="1:13">
      <c r="A310" s="3" t="str">
        <f ca="1">IFERROR(INDEX(CHOOSE(
    MATCH(ROW(A309)-1,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ROW(A309)-INDEX($S$2:$S$18, MATCH(ROW(A309)-1, $S$2:$S$18,1))
),"")</f>
        <v/>
      </c>
      <c r="B310" s="3" t="str">
        <f ca="1">IF(A310&lt;&gt;"",INDEX(CHOOSE(
    MATCH(ROW(A309)-1,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ROW(A309)-INDEX($S$2:$S$18, MATCH(ROW(A309)-1, $S$2:$S$18,1))
),"")</f>
        <v/>
      </c>
      <c r="C310" s="3" t="e">
        <f ca="1">VALUE(IF(A310&lt;&gt;"",INDEX(CHOOSE(
    MATCH(ROW(A309)-1,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ROW(A309)-INDEX($S$2:$S$18, MATCH(ROW(A309)-1, $S$2:$S$18,1))
),""))</f>
        <v>#VALUE!</v>
      </c>
      <c r="D310" s="3" t="str">
        <f t="shared" ca="1" si="5"/>
        <v/>
      </c>
      <c r="E310" s="3" t="e">
        <f ca="1">INDEX(词条统合定义列表!$C$2:$C$1031,MATCH(属性二级汇总[[#This Row],[词条]],词条统合定义列表!$B$2:$B$1031,0))</f>
        <v>#N/A</v>
      </c>
      <c r="F310" t="e">
        <f ca="1">INDEX(词条统合定义列表!$D$2:$D$1031,MATCH(属性二级汇总[[#This Row],[词条]],词条统合定义列表!$B$2:$B$1031,0))</f>
        <v>#N/A</v>
      </c>
      <c r="G310" s="3" t="e">
        <f ca="1">INDEX(词条统合定义列表!$E$2:$E$1031,MATCH(属性二级汇总[[#This Row],[词条]],词条统合定义列表!$B$2:$B$1031,0))</f>
        <v>#N/A</v>
      </c>
      <c r="H310" s="109" t="e">
        <f ca="1">INDEX(词条统合定义列表!$F$2:$F$1031,MATCH(属性二级汇总[[#This Row],[词条]],词条统合定义列表!$B$2:$B$1031,0))</f>
        <v>#N/A</v>
      </c>
      <c r="J3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0" s="25" t="str">
        <f ca="1">IFERROR(IF(属性二级汇总[[#This Row],[计算模式]]&lt;&gt;0,ROW(),""),"")</f>
        <v/>
      </c>
      <c r="M310" s="25" t="str">
        <f ca="1">IF((IFERROR(SEARCH("时，收割",属性二级汇总[[#This Row],[词条]]),-1)&gt;0),ROW(),"")</f>
        <v/>
      </c>
    </row>
    <row r="311" spans="1:13">
      <c r="A311" s="3" t="str">
        <f ca="1">IFERROR(INDEX(CHOOSE(
    MATCH(ROW(A310)-1,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ROW(A310)-INDEX($S$2:$S$18, MATCH(ROW(A310)-1, $S$2:$S$18,1))
),"")</f>
        <v/>
      </c>
      <c r="B311" s="3" t="str">
        <f ca="1">IF(A311&lt;&gt;"",INDEX(CHOOSE(
    MATCH(ROW(A310)-1,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ROW(A310)-INDEX($S$2:$S$18, MATCH(ROW(A310)-1, $S$2:$S$18,1))
),"")</f>
        <v/>
      </c>
      <c r="C311" s="3" t="e">
        <f ca="1">VALUE(IF(A311&lt;&gt;"",INDEX(CHOOSE(
    MATCH(ROW(A310)-1,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ROW(A310)-INDEX($S$2:$S$18, MATCH(ROW(A310)-1, $S$2:$S$18,1))
),""))</f>
        <v>#VALUE!</v>
      </c>
      <c r="D311" s="3" t="str">
        <f t="shared" ca="1" si="5"/>
        <v/>
      </c>
      <c r="E311" s="3" t="e">
        <f ca="1">INDEX(词条统合定义列表!$C$2:$C$1031,MATCH(属性二级汇总[[#This Row],[词条]],词条统合定义列表!$B$2:$B$1031,0))</f>
        <v>#N/A</v>
      </c>
      <c r="F311" t="e">
        <f ca="1">INDEX(词条统合定义列表!$D$2:$D$1031,MATCH(属性二级汇总[[#This Row],[词条]],词条统合定义列表!$B$2:$B$1031,0))</f>
        <v>#N/A</v>
      </c>
      <c r="G311" s="3" t="e">
        <f ca="1">INDEX(词条统合定义列表!$E$2:$E$1031,MATCH(属性二级汇总[[#This Row],[词条]],词条统合定义列表!$B$2:$B$1031,0))</f>
        <v>#N/A</v>
      </c>
      <c r="H311" s="109" t="e">
        <f ca="1">INDEX(词条统合定义列表!$F$2:$F$1031,MATCH(属性二级汇总[[#This Row],[词条]],词条统合定义列表!$B$2:$B$1031,0))</f>
        <v>#N/A</v>
      </c>
      <c r="J3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1" s="25" t="str">
        <f ca="1">IFERROR(IF(属性二级汇总[[#This Row],[计算模式]]&lt;&gt;0,ROW(),""),"")</f>
        <v/>
      </c>
      <c r="M311" s="25" t="str">
        <f ca="1">IF((IFERROR(SEARCH("时，收割",属性二级汇总[[#This Row],[词条]]),-1)&gt;0),ROW(),"")</f>
        <v/>
      </c>
    </row>
    <row r="312" spans="1:13">
      <c r="A312" s="3" t="str">
        <f ca="1">IFERROR(INDEX(CHOOSE(
    MATCH(ROW(A311)-1,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ROW(A311)-INDEX($S$2:$S$18, MATCH(ROW(A311)-1, $S$2:$S$18,1))
),"")</f>
        <v/>
      </c>
      <c r="B312" s="3" t="str">
        <f ca="1">IF(A312&lt;&gt;"",INDEX(CHOOSE(
    MATCH(ROW(A311)-1,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ROW(A311)-INDEX($S$2:$S$18, MATCH(ROW(A311)-1, $S$2:$S$18,1))
),"")</f>
        <v/>
      </c>
      <c r="C312" s="3" t="e">
        <f ca="1">VALUE(IF(A312&lt;&gt;"",INDEX(CHOOSE(
    MATCH(ROW(A311)-1,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ROW(A311)-INDEX($S$2:$S$18, MATCH(ROW(A311)-1, $S$2:$S$18,1))
),""))</f>
        <v>#VALUE!</v>
      </c>
      <c r="D312" s="3" t="str">
        <f t="shared" ca="1" si="5"/>
        <v/>
      </c>
      <c r="E312" s="3" t="e">
        <f ca="1">INDEX(词条统合定义列表!$C$2:$C$1031,MATCH(属性二级汇总[[#This Row],[词条]],词条统合定义列表!$B$2:$B$1031,0))</f>
        <v>#N/A</v>
      </c>
      <c r="F312" t="e">
        <f ca="1">INDEX(词条统合定义列表!$D$2:$D$1031,MATCH(属性二级汇总[[#This Row],[词条]],词条统合定义列表!$B$2:$B$1031,0))</f>
        <v>#N/A</v>
      </c>
      <c r="G312" s="3" t="e">
        <f ca="1">INDEX(词条统合定义列表!$E$2:$E$1031,MATCH(属性二级汇总[[#This Row],[词条]],词条统合定义列表!$B$2:$B$1031,0))</f>
        <v>#N/A</v>
      </c>
      <c r="H312" s="109" t="e">
        <f ca="1">INDEX(词条统合定义列表!$F$2:$F$1031,MATCH(属性二级汇总[[#This Row],[词条]],词条统合定义列表!$B$2:$B$1031,0))</f>
        <v>#N/A</v>
      </c>
      <c r="J3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2" s="25" t="str">
        <f ca="1">IFERROR(IF(属性二级汇总[[#This Row],[计算模式]]&lt;&gt;0,ROW(),""),"")</f>
        <v/>
      </c>
      <c r="M312" s="25" t="str">
        <f ca="1">IF((IFERROR(SEARCH("时，收割",属性二级汇总[[#This Row],[词条]]),-1)&gt;0),ROW(),"")</f>
        <v/>
      </c>
    </row>
    <row r="313" spans="1:13">
      <c r="A313" s="3" t="str">
        <f ca="1">IFERROR(INDEX(CHOOSE(
    MATCH(ROW(A312)-1,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ROW(A312)-INDEX($S$2:$S$18, MATCH(ROW(A312)-1, $S$2:$S$18,1))
),"")</f>
        <v/>
      </c>
      <c r="B313" s="3" t="str">
        <f ca="1">IF(A313&lt;&gt;"",INDEX(CHOOSE(
    MATCH(ROW(A312)-1,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ROW(A312)-INDEX($S$2:$S$18, MATCH(ROW(A312)-1, $S$2:$S$18,1))
),"")</f>
        <v/>
      </c>
      <c r="C313" s="3" t="e">
        <f ca="1">VALUE(IF(A313&lt;&gt;"",INDEX(CHOOSE(
    MATCH(ROW(A312)-1,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ROW(A312)-INDEX($S$2:$S$18, MATCH(ROW(A312)-1, $S$2:$S$18,1))
),""))</f>
        <v>#VALUE!</v>
      </c>
      <c r="D313" s="3" t="str">
        <f t="shared" ca="1" si="5"/>
        <v/>
      </c>
      <c r="E313" s="3" t="e">
        <f ca="1">INDEX(词条统合定义列表!$C$2:$C$1031,MATCH(属性二级汇总[[#This Row],[词条]],词条统合定义列表!$B$2:$B$1031,0))</f>
        <v>#N/A</v>
      </c>
      <c r="F313" t="e">
        <f ca="1">INDEX(词条统合定义列表!$D$2:$D$1031,MATCH(属性二级汇总[[#This Row],[词条]],词条统合定义列表!$B$2:$B$1031,0))</f>
        <v>#N/A</v>
      </c>
      <c r="G313" s="3" t="e">
        <f ca="1">INDEX(词条统合定义列表!$E$2:$E$1031,MATCH(属性二级汇总[[#This Row],[词条]],词条统合定义列表!$B$2:$B$1031,0))</f>
        <v>#N/A</v>
      </c>
      <c r="H313" s="109" t="e">
        <f ca="1">INDEX(词条统合定义列表!$F$2:$F$1031,MATCH(属性二级汇总[[#This Row],[词条]],词条统合定义列表!$B$2:$B$1031,0))</f>
        <v>#N/A</v>
      </c>
      <c r="J3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3" s="25" t="str">
        <f ca="1">IFERROR(IF(属性二级汇总[[#This Row],[计算模式]]&lt;&gt;0,ROW(),""),"")</f>
        <v/>
      </c>
      <c r="M313" s="25" t="str">
        <f ca="1">IF((IFERROR(SEARCH("时，收割",属性二级汇总[[#This Row],[词条]]),-1)&gt;0),ROW(),"")</f>
        <v/>
      </c>
    </row>
    <row r="314" spans="1:13">
      <c r="A314" s="3" t="str">
        <f ca="1">IFERROR(INDEX(CHOOSE(
    MATCH(ROW(A313)-1,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ROW(A313)-INDEX($S$2:$S$18, MATCH(ROW(A313)-1, $S$2:$S$18,1))
),"")</f>
        <v/>
      </c>
      <c r="B314" s="3" t="str">
        <f ca="1">IF(A314&lt;&gt;"",INDEX(CHOOSE(
    MATCH(ROW(A313)-1,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ROW(A313)-INDEX($S$2:$S$18, MATCH(ROW(A313)-1, $S$2:$S$18,1))
),"")</f>
        <v/>
      </c>
      <c r="C314" s="3" t="e">
        <f ca="1">VALUE(IF(A314&lt;&gt;"",INDEX(CHOOSE(
    MATCH(ROW(A313)-1,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ROW(A313)-INDEX($S$2:$S$18, MATCH(ROW(A313)-1, $S$2:$S$18,1))
),""))</f>
        <v>#VALUE!</v>
      </c>
      <c r="D314" s="3" t="str">
        <f t="shared" ca="1" si="5"/>
        <v/>
      </c>
      <c r="E314" s="3" t="e">
        <f ca="1">INDEX(词条统合定义列表!$C$2:$C$1031,MATCH(属性二级汇总[[#This Row],[词条]],词条统合定义列表!$B$2:$B$1031,0))</f>
        <v>#N/A</v>
      </c>
      <c r="F314" t="e">
        <f ca="1">INDEX(词条统合定义列表!$D$2:$D$1031,MATCH(属性二级汇总[[#This Row],[词条]],词条统合定义列表!$B$2:$B$1031,0))</f>
        <v>#N/A</v>
      </c>
      <c r="G314" s="3" t="e">
        <f ca="1">INDEX(词条统合定义列表!$E$2:$E$1031,MATCH(属性二级汇总[[#This Row],[词条]],词条统合定义列表!$B$2:$B$1031,0))</f>
        <v>#N/A</v>
      </c>
      <c r="H314" s="109" t="e">
        <f ca="1">INDEX(词条统合定义列表!$F$2:$F$1031,MATCH(属性二级汇总[[#This Row],[词条]],词条统合定义列表!$B$2:$B$1031,0))</f>
        <v>#N/A</v>
      </c>
      <c r="J3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4" s="25" t="str">
        <f ca="1">IFERROR(IF(属性二级汇总[[#This Row],[计算模式]]&lt;&gt;0,ROW(),""),"")</f>
        <v/>
      </c>
      <c r="M314" s="25" t="str">
        <f ca="1">IF((IFERROR(SEARCH("时，收割",属性二级汇总[[#This Row],[词条]]),-1)&gt;0),ROW(),"")</f>
        <v/>
      </c>
    </row>
    <row r="315" spans="1:13">
      <c r="A315" s="3" t="str">
        <f ca="1">IFERROR(INDEX(CHOOSE(
    MATCH(ROW(A314)-1,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ROW(A314)-INDEX($S$2:$S$18, MATCH(ROW(A314)-1, $S$2:$S$18,1))
),"")</f>
        <v/>
      </c>
      <c r="B315" s="3" t="str">
        <f ca="1">IF(A315&lt;&gt;"",INDEX(CHOOSE(
    MATCH(ROW(A314)-1,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ROW(A314)-INDEX($S$2:$S$18, MATCH(ROW(A314)-1, $S$2:$S$18,1))
),"")</f>
        <v/>
      </c>
      <c r="C315" s="3" t="e">
        <f ca="1">VALUE(IF(A315&lt;&gt;"",INDEX(CHOOSE(
    MATCH(ROW(A314)-1,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ROW(A314)-INDEX($S$2:$S$18, MATCH(ROW(A314)-1, $S$2:$S$18,1))
),""))</f>
        <v>#VALUE!</v>
      </c>
      <c r="D315" s="3" t="str">
        <f t="shared" ca="1" si="5"/>
        <v/>
      </c>
      <c r="E315" s="3" t="e">
        <f ca="1">INDEX(词条统合定义列表!$C$2:$C$1031,MATCH(属性二级汇总[[#This Row],[词条]],词条统合定义列表!$B$2:$B$1031,0))</f>
        <v>#N/A</v>
      </c>
      <c r="F315" t="e">
        <f ca="1">INDEX(词条统合定义列表!$D$2:$D$1031,MATCH(属性二级汇总[[#This Row],[词条]],词条统合定义列表!$B$2:$B$1031,0))</f>
        <v>#N/A</v>
      </c>
      <c r="G315" s="3" t="e">
        <f ca="1">INDEX(词条统合定义列表!$E$2:$E$1031,MATCH(属性二级汇总[[#This Row],[词条]],词条统合定义列表!$B$2:$B$1031,0))</f>
        <v>#N/A</v>
      </c>
      <c r="H315" s="109" t="e">
        <f ca="1">INDEX(词条统合定义列表!$F$2:$F$1031,MATCH(属性二级汇总[[#This Row],[词条]],词条统合定义列表!$B$2:$B$1031,0))</f>
        <v>#N/A</v>
      </c>
      <c r="J3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5" s="25" t="str">
        <f ca="1">IFERROR(IF(属性二级汇总[[#This Row],[计算模式]]&lt;&gt;0,ROW(),""),"")</f>
        <v/>
      </c>
      <c r="M315" s="25" t="str">
        <f ca="1">IF((IFERROR(SEARCH("时，收割",属性二级汇总[[#This Row],[词条]]),-1)&gt;0),ROW(),"")</f>
        <v/>
      </c>
    </row>
    <row r="316" spans="1:13">
      <c r="A316" s="3" t="str">
        <f ca="1">IFERROR(INDEX(CHOOSE(
    MATCH(ROW(A315)-1,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ROW(A315)-INDEX($S$2:$S$18, MATCH(ROW(A315)-1, $S$2:$S$18,1))
),"")</f>
        <v/>
      </c>
      <c r="B316" s="3" t="str">
        <f ca="1">IF(A316&lt;&gt;"",INDEX(CHOOSE(
    MATCH(ROW(A315)-1,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ROW(A315)-INDEX($S$2:$S$18, MATCH(ROW(A315)-1, $S$2:$S$18,1))
),"")</f>
        <v/>
      </c>
      <c r="C316" s="3" t="e">
        <f ca="1">VALUE(IF(A316&lt;&gt;"",INDEX(CHOOSE(
    MATCH(ROW(A315)-1,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ROW(A315)-INDEX($S$2:$S$18, MATCH(ROW(A315)-1, $S$2:$S$18,1))
),""))</f>
        <v>#VALUE!</v>
      </c>
      <c r="D316" s="3" t="str">
        <f t="shared" ca="1" si="5"/>
        <v/>
      </c>
      <c r="E316" s="3" t="e">
        <f ca="1">INDEX(词条统合定义列表!$C$2:$C$1031,MATCH(属性二级汇总[[#This Row],[词条]],词条统合定义列表!$B$2:$B$1031,0))</f>
        <v>#N/A</v>
      </c>
      <c r="F316" t="e">
        <f ca="1">INDEX(词条统合定义列表!$D$2:$D$1031,MATCH(属性二级汇总[[#This Row],[词条]],词条统合定义列表!$B$2:$B$1031,0))</f>
        <v>#N/A</v>
      </c>
      <c r="G316" s="3" t="e">
        <f ca="1">INDEX(词条统合定义列表!$E$2:$E$1031,MATCH(属性二级汇总[[#This Row],[词条]],词条统合定义列表!$B$2:$B$1031,0))</f>
        <v>#N/A</v>
      </c>
      <c r="H316" s="109" t="e">
        <f ca="1">INDEX(词条统合定义列表!$F$2:$F$1031,MATCH(属性二级汇总[[#This Row],[词条]],词条统合定义列表!$B$2:$B$1031,0))</f>
        <v>#N/A</v>
      </c>
      <c r="J3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6" s="25" t="str">
        <f ca="1">IFERROR(IF(属性二级汇总[[#This Row],[计算模式]]&lt;&gt;0,ROW(),""),"")</f>
        <v/>
      </c>
      <c r="M316" s="25" t="str">
        <f ca="1">IF((IFERROR(SEARCH("时，收割",属性二级汇总[[#This Row],[词条]]),-1)&gt;0),ROW(),"")</f>
        <v/>
      </c>
    </row>
    <row r="317" spans="1:13">
      <c r="A317" s="3" t="str">
        <f ca="1">IFERROR(INDEX(CHOOSE(
    MATCH(ROW(A316)-1,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ROW(A316)-INDEX($S$2:$S$18, MATCH(ROW(A316)-1, $S$2:$S$18,1))
),"")</f>
        <v/>
      </c>
      <c r="B317" s="3" t="str">
        <f ca="1">IF(A317&lt;&gt;"",INDEX(CHOOSE(
    MATCH(ROW(A316)-1,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ROW(A316)-INDEX($S$2:$S$18, MATCH(ROW(A316)-1, $S$2:$S$18,1))
),"")</f>
        <v/>
      </c>
      <c r="C317" s="3" t="e">
        <f ca="1">VALUE(IF(A317&lt;&gt;"",INDEX(CHOOSE(
    MATCH(ROW(A316)-1,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ROW(A316)-INDEX($S$2:$S$18, MATCH(ROW(A316)-1, $S$2:$S$18,1))
),""))</f>
        <v>#VALUE!</v>
      </c>
      <c r="D317" s="3" t="str">
        <f t="shared" ca="1" si="5"/>
        <v/>
      </c>
      <c r="E317" s="3" t="e">
        <f ca="1">INDEX(词条统合定义列表!$C$2:$C$1031,MATCH(属性二级汇总[[#This Row],[词条]],词条统合定义列表!$B$2:$B$1031,0))</f>
        <v>#N/A</v>
      </c>
      <c r="F317" t="e">
        <f ca="1">INDEX(词条统合定义列表!$D$2:$D$1031,MATCH(属性二级汇总[[#This Row],[词条]],词条统合定义列表!$B$2:$B$1031,0))</f>
        <v>#N/A</v>
      </c>
      <c r="G317" s="3" t="e">
        <f ca="1">INDEX(词条统合定义列表!$E$2:$E$1031,MATCH(属性二级汇总[[#This Row],[词条]],词条统合定义列表!$B$2:$B$1031,0))</f>
        <v>#N/A</v>
      </c>
      <c r="H317" s="109" t="e">
        <f ca="1">INDEX(词条统合定义列表!$F$2:$F$1031,MATCH(属性二级汇总[[#This Row],[词条]],词条统合定义列表!$B$2:$B$1031,0))</f>
        <v>#N/A</v>
      </c>
      <c r="J3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7" s="25" t="str">
        <f ca="1">IFERROR(IF(属性二级汇总[[#This Row],[计算模式]]&lt;&gt;0,ROW(),""),"")</f>
        <v/>
      </c>
      <c r="M317" s="25" t="str">
        <f ca="1">IF((IFERROR(SEARCH("时，收割",属性二级汇总[[#This Row],[词条]]),-1)&gt;0),ROW(),"")</f>
        <v/>
      </c>
    </row>
    <row r="318" spans="1:13">
      <c r="A318" s="3" t="str">
        <f ca="1">IFERROR(INDEX(CHOOSE(
    MATCH(ROW(A317)-1,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ROW(A317)-INDEX($S$2:$S$18, MATCH(ROW(A317)-1, $S$2:$S$18,1))
),"")</f>
        <v/>
      </c>
      <c r="B318" s="3" t="str">
        <f ca="1">IF(A318&lt;&gt;"",INDEX(CHOOSE(
    MATCH(ROW(A317)-1,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ROW(A317)-INDEX($S$2:$S$18, MATCH(ROW(A317)-1, $S$2:$S$18,1))
),"")</f>
        <v/>
      </c>
      <c r="C318" s="3" t="e">
        <f ca="1">VALUE(IF(A318&lt;&gt;"",INDEX(CHOOSE(
    MATCH(ROW(A317)-1,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ROW(A317)-INDEX($S$2:$S$18, MATCH(ROW(A317)-1, $S$2:$S$18,1))
),""))</f>
        <v>#VALUE!</v>
      </c>
      <c r="D318" s="3" t="str">
        <f t="shared" ca="1" si="5"/>
        <v/>
      </c>
      <c r="E318" s="3" t="e">
        <f ca="1">INDEX(词条统合定义列表!$C$2:$C$1031,MATCH(属性二级汇总[[#This Row],[词条]],词条统合定义列表!$B$2:$B$1031,0))</f>
        <v>#N/A</v>
      </c>
      <c r="F318" t="e">
        <f ca="1">INDEX(词条统合定义列表!$D$2:$D$1031,MATCH(属性二级汇总[[#This Row],[词条]],词条统合定义列表!$B$2:$B$1031,0))</f>
        <v>#N/A</v>
      </c>
      <c r="G318" s="3" t="e">
        <f ca="1">INDEX(词条统合定义列表!$E$2:$E$1031,MATCH(属性二级汇总[[#This Row],[词条]],词条统合定义列表!$B$2:$B$1031,0))</f>
        <v>#N/A</v>
      </c>
      <c r="H318" s="109" t="e">
        <f ca="1">INDEX(词条统合定义列表!$F$2:$F$1031,MATCH(属性二级汇总[[#This Row],[词条]],词条统合定义列表!$B$2:$B$1031,0))</f>
        <v>#N/A</v>
      </c>
      <c r="J3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8" s="25" t="str">
        <f ca="1">IFERROR(IF(属性二级汇总[[#This Row],[计算模式]]&lt;&gt;0,ROW(),""),"")</f>
        <v/>
      </c>
      <c r="M318" s="25" t="str">
        <f ca="1">IF((IFERROR(SEARCH("时，收割",属性二级汇总[[#This Row],[词条]]),-1)&gt;0),ROW(),"")</f>
        <v/>
      </c>
    </row>
    <row r="319" spans="1:13">
      <c r="A319" s="3" t="str">
        <f ca="1">IFERROR(INDEX(CHOOSE(
    MATCH(ROW(A318)-1,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ROW(A318)-INDEX($S$2:$S$18, MATCH(ROW(A318)-1, $S$2:$S$18,1))
),"")</f>
        <v/>
      </c>
      <c r="B319" s="3" t="str">
        <f ca="1">IF(A319&lt;&gt;"",INDEX(CHOOSE(
    MATCH(ROW(A318)-1,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ROW(A318)-INDEX($S$2:$S$18, MATCH(ROW(A318)-1, $S$2:$S$18,1))
),"")</f>
        <v/>
      </c>
      <c r="C319" s="3" t="e">
        <f ca="1">VALUE(IF(A319&lt;&gt;"",INDEX(CHOOSE(
    MATCH(ROW(A318)-1,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ROW(A318)-INDEX($S$2:$S$18, MATCH(ROW(A318)-1, $S$2:$S$18,1))
),""))</f>
        <v>#VALUE!</v>
      </c>
      <c r="D319" s="3" t="str">
        <f t="shared" ca="1" si="5"/>
        <v/>
      </c>
      <c r="E319" s="3" t="e">
        <f ca="1">INDEX(词条统合定义列表!$C$2:$C$1031,MATCH(属性二级汇总[[#This Row],[词条]],词条统合定义列表!$B$2:$B$1031,0))</f>
        <v>#N/A</v>
      </c>
      <c r="F319" t="e">
        <f ca="1">INDEX(词条统合定义列表!$D$2:$D$1031,MATCH(属性二级汇总[[#This Row],[词条]],词条统合定义列表!$B$2:$B$1031,0))</f>
        <v>#N/A</v>
      </c>
      <c r="G319" s="3" t="e">
        <f ca="1">INDEX(词条统合定义列表!$E$2:$E$1031,MATCH(属性二级汇总[[#This Row],[词条]],词条统合定义列表!$B$2:$B$1031,0))</f>
        <v>#N/A</v>
      </c>
      <c r="H319" s="109" t="e">
        <f ca="1">INDEX(词条统合定义列表!$F$2:$F$1031,MATCH(属性二级汇总[[#This Row],[词条]],词条统合定义列表!$B$2:$B$1031,0))</f>
        <v>#N/A</v>
      </c>
      <c r="J3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19" s="25" t="str">
        <f ca="1">IFERROR(IF(属性二级汇总[[#This Row],[计算模式]]&lt;&gt;0,ROW(),""),"")</f>
        <v/>
      </c>
      <c r="M319" s="25" t="str">
        <f ca="1">IF((IFERROR(SEARCH("时，收割",属性二级汇总[[#This Row],[词条]]),-1)&gt;0),ROW(),"")</f>
        <v/>
      </c>
    </row>
    <row r="320" spans="1:13">
      <c r="A320" s="3" t="str">
        <f ca="1">IFERROR(INDEX(CHOOSE(
    MATCH(ROW(A319)-1,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ROW(A319)-INDEX($S$2:$S$18, MATCH(ROW(A319)-1, $S$2:$S$18,1))
),"")</f>
        <v/>
      </c>
      <c r="B320" s="3" t="str">
        <f ca="1">IF(A320&lt;&gt;"",INDEX(CHOOSE(
    MATCH(ROW(A319)-1,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ROW(A319)-INDEX($S$2:$S$18, MATCH(ROW(A319)-1, $S$2:$S$18,1))
),"")</f>
        <v/>
      </c>
      <c r="C320" s="3" t="e">
        <f ca="1">VALUE(IF(A320&lt;&gt;"",INDEX(CHOOSE(
    MATCH(ROW(A319)-1,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ROW(A319)-INDEX($S$2:$S$18, MATCH(ROW(A319)-1, $S$2:$S$18,1))
),""))</f>
        <v>#VALUE!</v>
      </c>
      <c r="D320" s="3" t="str">
        <f t="shared" ca="1" si="5"/>
        <v/>
      </c>
      <c r="E320" s="3" t="e">
        <f ca="1">INDEX(词条统合定义列表!$C$2:$C$1031,MATCH(属性二级汇总[[#This Row],[词条]],词条统合定义列表!$B$2:$B$1031,0))</f>
        <v>#N/A</v>
      </c>
      <c r="F320" t="e">
        <f ca="1">INDEX(词条统合定义列表!$D$2:$D$1031,MATCH(属性二级汇总[[#This Row],[词条]],词条统合定义列表!$B$2:$B$1031,0))</f>
        <v>#N/A</v>
      </c>
      <c r="G320" s="3" t="e">
        <f ca="1">INDEX(词条统合定义列表!$E$2:$E$1031,MATCH(属性二级汇总[[#This Row],[词条]],词条统合定义列表!$B$2:$B$1031,0))</f>
        <v>#N/A</v>
      </c>
      <c r="H320" s="109" t="e">
        <f ca="1">INDEX(词条统合定义列表!$F$2:$F$1031,MATCH(属性二级汇总[[#This Row],[词条]],词条统合定义列表!$B$2:$B$1031,0))</f>
        <v>#N/A</v>
      </c>
      <c r="J3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0" s="25" t="str">
        <f ca="1">IFERROR(IF(属性二级汇总[[#This Row],[计算模式]]&lt;&gt;0,ROW(),""),"")</f>
        <v/>
      </c>
      <c r="M320" s="25" t="str">
        <f ca="1">IF((IFERROR(SEARCH("时，收割",属性二级汇总[[#This Row],[词条]]),-1)&gt;0),ROW(),"")</f>
        <v/>
      </c>
    </row>
    <row r="321" spans="1:13">
      <c r="A321" s="3" t="str">
        <f ca="1">IFERROR(INDEX(CHOOSE(
    MATCH(ROW(A320)-1,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ROW(A320)-INDEX($S$2:$S$18, MATCH(ROW(A320)-1, $S$2:$S$18,1))
),"")</f>
        <v/>
      </c>
      <c r="B321" s="3" t="str">
        <f ca="1">IF(A321&lt;&gt;"",INDEX(CHOOSE(
    MATCH(ROW(A320)-1,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ROW(A320)-INDEX($S$2:$S$18, MATCH(ROW(A320)-1, $S$2:$S$18,1))
),"")</f>
        <v/>
      </c>
      <c r="C321" s="3" t="e">
        <f ca="1">VALUE(IF(A321&lt;&gt;"",INDEX(CHOOSE(
    MATCH(ROW(A320)-1,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ROW(A320)-INDEX($S$2:$S$18, MATCH(ROW(A320)-1, $S$2:$S$18,1))
),""))</f>
        <v>#VALUE!</v>
      </c>
      <c r="D321" s="3" t="str">
        <f t="shared" ca="1" si="5"/>
        <v/>
      </c>
      <c r="E321" s="3" t="e">
        <f ca="1">INDEX(词条统合定义列表!$C$2:$C$1031,MATCH(属性二级汇总[[#This Row],[词条]],词条统合定义列表!$B$2:$B$1031,0))</f>
        <v>#N/A</v>
      </c>
      <c r="F321" t="e">
        <f ca="1">INDEX(词条统合定义列表!$D$2:$D$1031,MATCH(属性二级汇总[[#This Row],[词条]],词条统合定义列表!$B$2:$B$1031,0))</f>
        <v>#N/A</v>
      </c>
      <c r="G321" s="3" t="e">
        <f ca="1">INDEX(词条统合定义列表!$E$2:$E$1031,MATCH(属性二级汇总[[#This Row],[词条]],词条统合定义列表!$B$2:$B$1031,0))</f>
        <v>#N/A</v>
      </c>
      <c r="H321" s="109" t="e">
        <f ca="1">INDEX(词条统合定义列表!$F$2:$F$1031,MATCH(属性二级汇总[[#This Row],[词条]],词条统合定义列表!$B$2:$B$1031,0))</f>
        <v>#N/A</v>
      </c>
      <c r="J3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1" s="25" t="str">
        <f ca="1">IFERROR(IF(属性二级汇总[[#This Row],[计算模式]]&lt;&gt;0,ROW(),""),"")</f>
        <v/>
      </c>
      <c r="M321" s="25" t="str">
        <f ca="1">IF((IFERROR(SEARCH("时，收割",属性二级汇总[[#This Row],[词条]]),-1)&gt;0),ROW(),"")</f>
        <v/>
      </c>
    </row>
    <row r="322" spans="1:13">
      <c r="A322" s="3" t="str">
        <f ca="1">IFERROR(INDEX(CHOOSE(
    MATCH(ROW(A321)-1,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ROW(A321)-INDEX($S$2:$S$18, MATCH(ROW(A321)-1, $S$2:$S$18,1))
),"")</f>
        <v/>
      </c>
      <c r="B322" s="3" t="str">
        <f ca="1">IF(A322&lt;&gt;"",INDEX(CHOOSE(
    MATCH(ROW(A321)-1,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ROW(A321)-INDEX($S$2:$S$18, MATCH(ROW(A321)-1, $S$2:$S$18,1))
),"")</f>
        <v/>
      </c>
      <c r="C322" s="3" t="e">
        <f ca="1">VALUE(IF(A322&lt;&gt;"",INDEX(CHOOSE(
    MATCH(ROW(A321)-1,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ROW(A321)-INDEX($S$2:$S$18, MATCH(ROW(A321)-1, $S$2:$S$18,1))
),""))</f>
        <v>#VALUE!</v>
      </c>
      <c r="D322" s="3" t="str">
        <f t="shared" ca="1" si="5"/>
        <v/>
      </c>
      <c r="E322" s="3" t="e">
        <f ca="1">INDEX(词条统合定义列表!$C$2:$C$1031,MATCH(属性二级汇总[[#This Row],[词条]],词条统合定义列表!$B$2:$B$1031,0))</f>
        <v>#N/A</v>
      </c>
      <c r="F322" t="e">
        <f ca="1">INDEX(词条统合定义列表!$D$2:$D$1031,MATCH(属性二级汇总[[#This Row],[词条]],词条统合定义列表!$B$2:$B$1031,0))</f>
        <v>#N/A</v>
      </c>
      <c r="G322" s="3" t="e">
        <f ca="1">INDEX(词条统合定义列表!$E$2:$E$1031,MATCH(属性二级汇总[[#This Row],[词条]],词条统合定义列表!$B$2:$B$1031,0))</f>
        <v>#N/A</v>
      </c>
      <c r="H322" s="109" t="e">
        <f ca="1">INDEX(词条统合定义列表!$F$2:$F$1031,MATCH(属性二级汇总[[#This Row],[词条]],词条统合定义列表!$B$2:$B$1031,0))</f>
        <v>#N/A</v>
      </c>
      <c r="J3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2" s="25" t="str">
        <f ca="1">IFERROR(IF(属性二级汇总[[#This Row],[计算模式]]&lt;&gt;0,ROW(),""),"")</f>
        <v/>
      </c>
      <c r="M322" s="25" t="str">
        <f ca="1">IF((IFERROR(SEARCH("时，收割",属性二级汇总[[#This Row],[词条]]),-1)&gt;0),ROW(),"")</f>
        <v/>
      </c>
    </row>
    <row r="323" spans="1:13">
      <c r="A323" s="3" t="str">
        <f ca="1">IFERROR(INDEX(CHOOSE(
    MATCH(ROW(A322)-1,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ROW(A322)-INDEX($S$2:$S$18, MATCH(ROW(A322)-1, $S$2:$S$18,1))
),"")</f>
        <v/>
      </c>
      <c r="B323" s="3" t="str">
        <f ca="1">IF(A323&lt;&gt;"",INDEX(CHOOSE(
    MATCH(ROW(A322)-1,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ROW(A322)-INDEX($S$2:$S$18, MATCH(ROW(A322)-1, $S$2:$S$18,1))
),"")</f>
        <v/>
      </c>
      <c r="C323" s="3" t="e">
        <f ca="1">VALUE(IF(A323&lt;&gt;"",INDEX(CHOOSE(
    MATCH(ROW(A322)-1,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ROW(A322)-INDEX($S$2:$S$18, MATCH(ROW(A322)-1, $S$2:$S$18,1))
),""))</f>
        <v>#VALUE!</v>
      </c>
      <c r="D323" s="3" t="str">
        <f t="shared" ref="D323:D386" ca="1" si="6">IF(A323&lt;&gt;"",INDEX($Q$2:$Q$18, MATCH(ROW(A322)-1, $S$2:$S$18, 1)),"")</f>
        <v/>
      </c>
      <c r="E323" s="3" t="e">
        <f ca="1">INDEX(词条统合定义列表!$C$2:$C$1031,MATCH(属性二级汇总[[#This Row],[词条]],词条统合定义列表!$B$2:$B$1031,0))</f>
        <v>#N/A</v>
      </c>
      <c r="F323" t="e">
        <f ca="1">INDEX(词条统合定义列表!$D$2:$D$1031,MATCH(属性二级汇总[[#This Row],[词条]],词条统合定义列表!$B$2:$B$1031,0))</f>
        <v>#N/A</v>
      </c>
      <c r="G323" s="3" t="e">
        <f ca="1">INDEX(词条统合定义列表!$E$2:$E$1031,MATCH(属性二级汇总[[#This Row],[词条]],词条统合定义列表!$B$2:$B$1031,0))</f>
        <v>#N/A</v>
      </c>
      <c r="H323" s="109" t="e">
        <f ca="1">INDEX(词条统合定义列表!$F$2:$F$1031,MATCH(属性二级汇总[[#This Row],[词条]],词条统合定义列表!$B$2:$B$1031,0))</f>
        <v>#N/A</v>
      </c>
      <c r="J3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3" s="25" t="str">
        <f ca="1">IFERROR(IF(属性二级汇总[[#This Row],[计算模式]]&lt;&gt;0,ROW(),""),"")</f>
        <v/>
      </c>
      <c r="M323" s="25" t="str">
        <f ca="1">IF((IFERROR(SEARCH("时，收割",属性二级汇总[[#This Row],[词条]]),-1)&gt;0),ROW(),"")</f>
        <v/>
      </c>
    </row>
    <row r="324" spans="1:13">
      <c r="A324" s="3" t="str">
        <f ca="1">IFERROR(INDEX(CHOOSE(
    MATCH(ROW(A323)-1,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ROW(A323)-INDEX($S$2:$S$18, MATCH(ROW(A323)-1, $S$2:$S$18,1))
),"")</f>
        <v/>
      </c>
      <c r="B324" s="3" t="str">
        <f ca="1">IF(A324&lt;&gt;"",INDEX(CHOOSE(
    MATCH(ROW(A323)-1,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ROW(A323)-INDEX($S$2:$S$18, MATCH(ROW(A323)-1, $S$2:$S$18,1))
),"")</f>
        <v/>
      </c>
      <c r="C324" s="3" t="e">
        <f ca="1">VALUE(IF(A324&lt;&gt;"",INDEX(CHOOSE(
    MATCH(ROW(A323)-1,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ROW(A323)-INDEX($S$2:$S$18, MATCH(ROW(A323)-1, $S$2:$S$18,1))
),""))</f>
        <v>#VALUE!</v>
      </c>
      <c r="D324" s="3" t="str">
        <f t="shared" ca="1" si="6"/>
        <v/>
      </c>
      <c r="E324" s="3" t="e">
        <f ca="1">INDEX(词条统合定义列表!$C$2:$C$1031,MATCH(属性二级汇总[[#This Row],[词条]],词条统合定义列表!$B$2:$B$1031,0))</f>
        <v>#N/A</v>
      </c>
      <c r="F324" t="e">
        <f ca="1">INDEX(词条统合定义列表!$D$2:$D$1031,MATCH(属性二级汇总[[#This Row],[词条]],词条统合定义列表!$B$2:$B$1031,0))</f>
        <v>#N/A</v>
      </c>
      <c r="G324" s="3" t="e">
        <f ca="1">INDEX(词条统合定义列表!$E$2:$E$1031,MATCH(属性二级汇总[[#This Row],[词条]],词条统合定义列表!$B$2:$B$1031,0))</f>
        <v>#N/A</v>
      </c>
      <c r="H324" s="109" t="e">
        <f ca="1">INDEX(词条统合定义列表!$F$2:$F$1031,MATCH(属性二级汇总[[#This Row],[词条]],词条统合定义列表!$B$2:$B$1031,0))</f>
        <v>#N/A</v>
      </c>
      <c r="J3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4" s="25" t="str">
        <f ca="1">IFERROR(IF(属性二级汇总[[#This Row],[计算模式]]&lt;&gt;0,ROW(),""),"")</f>
        <v/>
      </c>
      <c r="M324" s="25" t="str">
        <f ca="1">IF((IFERROR(SEARCH("时，收割",属性二级汇总[[#This Row],[词条]]),-1)&gt;0),ROW(),"")</f>
        <v/>
      </c>
    </row>
    <row r="325" spans="1:13">
      <c r="A325" s="3" t="str">
        <f ca="1">IFERROR(INDEX(CHOOSE(
    MATCH(ROW(A324)-1,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ROW(A324)-INDEX($S$2:$S$18, MATCH(ROW(A324)-1, $S$2:$S$18,1))
),"")</f>
        <v/>
      </c>
      <c r="B325" s="3" t="str">
        <f ca="1">IF(A325&lt;&gt;"",INDEX(CHOOSE(
    MATCH(ROW(A324)-1,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ROW(A324)-INDEX($S$2:$S$18, MATCH(ROW(A324)-1, $S$2:$S$18,1))
),"")</f>
        <v/>
      </c>
      <c r="C325" s="3" t="e">
        <f ca="1">VALUE(IF(A325&lt;&gt;"",INDEX(CHOOSE(
    MATCH(ROW(A324)-1,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ROW(A324)-INDEX($S$2:$S$18, MATCH(ROW(A324)-1, $S$2:$S$18,1))
),""))</f>
        <v>#VALUE!</v>
      </c>
      <c r="D325" s="3" t="str">
        <f t="shared" ca="1" si="6"/>
        <v/>
      </c>
      <c r="E325" s="3" t="e">
        <f ca="1">INDEX(词条统合定义列表!$C$2:$C$1031,MATCH(属性二级汇总[[#This Row],[词条]],词条统合定义列表!$B$2:$B$1031,0))</f>
        <v>#N/A</v>
      </c>
      <c r="F325" t="e">
        <f ca="1">INDEX(词条统合定义列表!$D$2:$D$1031,MATCH(属性二级汇总[[#This Row],[词条]],词条统合定义列表!$B$2:$B$1031,0))</f>
        <v>#N/A</v>
      </c>
      <c r="G325" s="3" t="e">
        <f ca="1">INDEX(词条统合定义列表!$E$2:$E$1031,MATCH(属性二级汇总[[#This Row],[词条]],词条统合定义列表!$B$2:$B$1031,0))</f>
        <v>#N/A</v>
      </c>
      <c r="H325" s="109" t="e">
        <f ca="1">INDEX(词条统合定义列表!$F$2:$F$1031,MATCH(属性二级汇总[[#This Row],[词条]],词条统合定义列表!$B$2:$B$1031,0))</f>
        <v>#N/A</v>
      </c>
      <c r="J3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5" s="25" t="str">
        <f ca="1">IFERROR(IF(属性二级汇总[[#This Row],[计算模式]]&lt;&gt;0,ROW(),""),"")</f>
        <v/>
      </c>
      <c r="M325" s="25" t="str">
        <f ca="1">IF((IFERROR(SEARCH("时，收割",属性二级汇总[[#This Row],[词条]]),-1)&gt;0),ROW(),"")</f>
        <v/>
      </c>
    </row>
    <row r="326" spans="1:13">
      <c r="A326" s="3" t="str">
        <f ca="1">IFERROR(INDEX(CHOOSE(
    MATCH(ROW(A325)-1,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ROW(A325)-INDEX($S$2:$S$18, MATCH(ROW(A325)-1, $S$2:$S$18,1))
),"")</f>
        <v/>
      </c>
      <c r="B326" s="3" t="str">
        <f ca="1">IF(A326&lt;&gt;"",INDEX(CHOOSE(
    MATCH(ROW(A325)-1,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ROW(A325)-INDEX($S$2:$S$18, MATCH(ROW(A325)-1, $S$2:$S$18,1))
),"")</f>
        <v/>
      </c>
      <c r="C326" s="3" t="e">
        <f ca="1">VALUE(IF(A326&lt;&gt;"",INDEX(CHOOSE(
    MATCH(ROW(A325)-1,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ROW(A325)-INDEX($S$2:$S$18, MATCH(ROW(A325)-1, $S$2:$S$18,1))
),""))</f>
        <v>#VALUE!</v>
      </c>
      <c r="D326" s="3" t="str">
        <f t="shared" ca="1" si="6"/>
        <v/>
      </c>
      <c r="E326" s="3" t="e">
        <f ca="1">INDEX(词条统合定义列表!$C$2:$C$1031,MATCH(属性二级汇总[[#This Row],[词条]],词条统合定义列表!$B$2:$B$1031,0))</f>
        <v>#N/A</v>
      </c>
      <c r="F326" t="e">
        <f ca="1">INDEX(词条统合定义列表!$D$2:$D$1031,MATCH(属性二级汇总[[#This Row],[词条]],词条统合定义列表!$B$2:$B$1031,0))</f>
        <v>#N/A</v>
      </c>
      <c r="G326" s="3" t="e">
        <f ca="1">INDEX(词条统合定义列表!$E$2:$E$1031,MATCH(属性二级汇总[[#This Row],[词条]],词条统合定义列表!$B$2:$B$1031,0))</f>
        <v>#N/A</v>
      </c>
      <c r="H326" s="109" t="e">
        <f ca="1">INDEX(词条统合定义列表!$F$2:$F$1031,MATCH(属性二级汇总[[#This Row],[词条]],词条统合定义列表!$B$2:$B$1031,0))</f>
        <v>#N/A</v>
      </c>
      <c r="J3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6" s="25" t="str">
        <f ca="1">IFERROR(IF(属性二级汇总[[#This Row],[计算模式]]&lt;&gt;0,ROW(),""),"")</f>
        <v/>
      </c>
      <c r="M326" s="25" t="str">
        <f ca="1">IF((IFERROR(SEARCH("时，收割",属性二级汇总[[#This Row],[词条]]),-1)&gt;0),ROW(),"")</f>
        <v/>
      </c>
    </row>
    <row r="327" spans="1:13">
      <c r="A327" s="3" t="str">
        <f ca="1">IFERROR(INDEX(CHOOSE(
    MATCH(ROW(A326)-1,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ROW(A326)-INDEX($S$2:$S$18, MATCH(ROW(A326)-1, $S$2:$S$18,1))
),"")</f>
        <v/>
      </c>
      <c r="B327" s="3" t="str">
        <f ca="1">IF(A327&lt;&gt;"",INDEX(CHOOSE(
    MATCH(ROW(A326)-1,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ROW(A326)-INDEX($S$2:$S$18, MATCH(ROW(A326)-1, $S$2:$S$18,1))
),"")</f>
        <v/>
      </c>
      <c r="C327" s="3" t="e">
        <f ca="1">VALUE(IF(A327&lt;&gt;"",INDEX(CHOOSE(
    MATCH(ROW(A326)-1,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ROW(A326)-INDEX($S$2:$S$18, MATCH(ROW(A326)-1, $S$2:$S$18,1))
),""))</f>
        <v>#VALUE!</v>
      </c>
      <c r="D327" s="3" t="str">
        <f t="shared" ca="1" si="6"/>
        <v/>
      </c>
      <c r="E327" s="3" t="e">
        <f ca="1">INDEX(词条统合定义列表!$C$2:$C$1031,MATCH(属性二级汇总[[#This Row],[词条]],词条统合定义列表!$B$2:$B$1031,0))</f>
        <v>#N/A</v>
      </c>
      <c r="F327" t="e">
        <f ca="1">INDEX(词条统合定义列表!$D$2:$D$1031,MATCH(属性二级汇总[[#This Row],[词条]],词条统合定义列表!$B$2:$B$1031,0))</f>
        <v>#N/A</v>
      </c>
      <c r="G327" s="3" t="e">
        <f ca="1">INDEX(词条统合定义列表!$E$2:$E$1031,MATCH(属性二级汇总[[#This Row],[词条]],词条统合定义列表!$B$2:$B$1031,0))</f>
        <v>#N/A</v>
      </c>
      <c r="H327" s="109" t="e">
        <f ca="1">INDEX(词条统合定义列表!$F$2:$F$1031,MATCH(属性二级汇总[[#This Row],[词条]],词条统合定义列表!$B$2:$B$1031,0))</f>
        <v>#N/A</v>
      </c>
      <c r="J3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7" s="25" t="str">
        <f ca="1">IFERROR(IF(属性二级汇总[[#This Row],[计算模式]]&lt;&gt;0,ROW(),""),"")</f>
        <v/>
      </c>
      <c r="M327" s="25" t="str">
        <f ca="1">IF((IFERROR(SEARCH("时，收割",属性二级汇总[[#This Row],[词条]]),-1)&gt;0),ROW(),"")</f>
        <v/>
      </c>
    </row>
    <row r="328" spans="1:13">
      <c r="A328" s="3" t="str">
        <f ca="1">IFERROR(INDEX(CHOOSE(
    MATCH(ROW(A327)-1,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ROW(A327)-INDEX($S$2:$S$18, MATCH(ROW(A327)-1, $S$2:$S$18,1))
),"")</f>
        <v/>
      </c>
      <c r="B328" s="3" t="str">
        <f ca="1">IF(A328&lt;&gt;"",INDEX(CHOOSE(
    MATCH(ROW(A327)-1,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ROW(A327)-INDEX($S$2:$S$18, MATCH(ROW(A327)-1, $S$2:$S$18,1))
),"")</f>
        <v/>
      </c>
      <c r="C328" s="3" t="e">
        <f ca="1">VALUE(IF(A328&lt;&gt;"",INDEX(CHOOSE(
    MATCH(ROW(A327)-1,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ROW(A327)-INDEX($S$2:$S$18, MATCH(ROW(A327)-1, $S$2:$S$18,1))
),""))</f>
        <v>#VALUE!</v>
      </c>
      <c r="D328" s="3" t="str">
        <f t="shared" ca="1" si="6"/>
        <v/>
      </c>
      <c r="E328" s="3" t="e">
        <f ca="1">INDEX(词条统合定义列表!$C$2:$C$1031,MATCH(属性二级汇总[[#This Row],[词条]],词条统合定义列表!$B$2:$B$1031,0))</f>
        <v>#N/A</v>
      </c>
      <c r="F328" t="e">
        <f ca="1">INDEX(词条统合定义列表!$D$2:$D$1031,MATCH(属性二级汇总[[#This Row],[词条]],词条统合定义列表!$B$2:$B$1031,0))</f>
        <v>#N/A</v>
      </c>
      <c r="G328" s="3" t="e">
        <f ca="1">INDEX(词条统合定义列表!$E$2:$E$1031,MATCH(属性二级汇总[[#This Row],[词条]],词条统合定义列表!$B$2:$B$1031,0))</f>
        <v>#N/A</v>
      </c>
      <c r="H328" s="109" t="e">
        <f ca="1">INDEX(词条统合定义列表!$F$2:$F$1031,MATCH(属性二级汇总[[#This Row],[词条]],词条统合定义列表!$B$2:$B$1031,0))</f>
        <v>#N/A</v>
      </c>
      <c r="J3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8" s="25" t="str">
        <f ca="1">IFERROR(IF(属性二级汇总[[#This Row],[计算模式]]&lt;&gt;0,ROW(),""),"")</f>
        <v/>
      </c>
      <c r="M328" s="25" t="str">
        <f ca="1">IF((IFERROR(SEARCH("时，收割",属性二级汇总[[#This Row],[词条]]),-1)&gt;0),ROW(),"")</f>
        <v/>
      </c>
    </row>
    <row r="329" spans="1:13">
      <c r="A329" s="3" t="str">
        <f ca="1">IFERROR(INDEX(CHOOSE(
    MATCH(ROW(A328)-1,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ROW(A328)-INDEX($S$2:$S$18, MATCH(ROW(A328)-1, $S$2:$S$18,1))
),"")</f>
        <v/>
      </c>
      <c r="B329" s="3" t="str">
        <f ca="1">IF(A329&lt;&gt;"",INDEX(CHOOSE(
    MATCH(ROW(A328)-1,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ROW(A328)-INDEX($S$2:$S$18, MATCH(ROW(A328)-1, $S$2:$S$18,1))
),"")</f>
        <v/>
      </c>
      <c r="C329" s="3" t="e">
        <f ca="1">VALUE(IF(A329&lt;&gt;"",INDEX(CHOOSE(
    MATCH(ROW(A328)-1,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ROW(A328)-INDEX($S$2:$S$18, MATCH(ROW(A328)-1, $S$2:$S$18,1))
),""))</f>
        <v>#VALUE!</v>
      </c>
      <c r="D329" s="3" t="str">
        <f t="shared" ca="1" si="6"/>
        <v/>
      </c>
      <c r="E329" s="3" t="e">
        <f ca="1">INDEX(词条统合定义列表!$C$2:$C$1031,MATCH(属性二级汇总[[#This Row],[词条]],词条统合定义列表!$B$2:$B$1031,0))</f>
        <v>#N/A</v>
      </c>
      <c r="F329" t="e">
        <f ca="1">INDEX(词条统合定义列表!$D$2:$D$1031,MATCH(属性二级汇总[[#This Row],[词条]],词条统合定义列表!$B$2:$B$1031,0))</f>
        <v>#N/A</v>
      </c>
      <c r="G329" s="3" t="e">
        <f ca="1">INDEX(词条统合定义列表!$E$2:$E$1031,MATCH(属性二级汇总[[#This Row],[词条]],词条统合定义列表!$B$2:$B$1031,0))</f>
        <v>#N/A</v>
      </c>
      <c r="H329" s="109" t="e">
        <f ca="1">INDEX(词条统合定义列表!$F$2:$F$1031,MATCH(属性二级汇总[[#This Row],[词条]],词条统合定义列表!$B$2:$B$1031,0))</f>
        <v>#N/A</v>
      </c>
      <c r="J3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29" s="25" t="str">
        <f ca="1">IFERROR(IF(属性二级汇总[[#This Row],[计算模式]]&lt;&gt;0,ROW(),""),"")</f>
        <v/>
      </c>
      <c r="M329" s="25" t="str">
        <f ca="1">IF((IFERROR(SEARCH("时，收割",属性二级汇总[[#This Row],[词条]]),-1)&gt;0),ROW(),"")</f>
        <v/>
      </c>
    </row>
    <row r="330" spans="1:13">
      <c r="A330" s="3" t="str">
        <f ca="1">IFERROR(INDEX(CHOOSE(
    MATCH(ROW(A329)-1,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ROW(A329)-INDEX($S$2:$S$18, MATCH(ROW(A329)-1, $S$2:$S$18,1))
),"")</f>
        <v/>
      </c>
      <c r="B330" s="3" t="str">
        <f ca="1">IF(A330&lt;&gt;"",INDEX(CHOOSE(
    MATCH(ROW(A329)-1,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ROW(A329)-INDEX($S$2:$S$18, MATCH(ROW(A329)-1, $S$2:$S$18,1))
),"")</f>
        <v/>
      </c>
      <c r="C330" s="3" t="e">
        <f ca="1">VALUE(IF(A330&lt;&gt;"",INDEX(CHOOSE(
    MATCH(ROW(A329)-1,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ROW(A329)-INDEX($S$2:$S$18, MATCH(ROW(A329)-1, $S$2:$S$18,1))
),""))</f>
        <v>#VALUE!</v>
      </c>
      <c r="D330" s="3" t="str">
        <f t="shared" ca="1" si="6"/>
        <v/>
      </c>
      <c r="E330" s="3" t="e">
        <f ca="1">INDEX(词条统合定义列表!$C$2:$C$1031,MATCH(属性二级汇总[[#This Row],[词条]],词条统合定义列表!$B$2:$B$1031,0))</f>
        <v>#N/A</v>
      </c>
      <c r="F330" t="e">
        <f ca="1">INDEX(词条统合定义列表!$D$2:$D$1031,MATCH(属性二级汇总[[#This Row],[词条]],词条统合定义列表!$B$2:$B$1031,0))</f>
        <v>#N/A</v>
      </c>
      <c r="G330" s="3" t="e">
        <f ca="1">INDEX(词条统合定义列表!$E$2:$E$1031,MATCH(属性二级汇总[[#This Row],[词条]],词条统合定义列表!$B$2:$B$1031,0))</f>
        <v>#N/A</v>
      </c>
      <c r="H330" s="109" t="e">
        <f ca="1">INDEX(词条统合定义列表!$F$2:$F$1031,MATCH(属性二级汇总[[#This Row],[词条]],词条统合定义列表!$B$2:$B$1031,0))</f>
        <v>#N/A</v>
      </c>
      <c r="J3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0" s="25" t="str">
        <f ca="1">IFERROR(IF(属性二级汇总[[#This Row],[计算模式]]&lt;&gt;0,ROW(),""),"")</f>
        <v/>
      </c>
      <c r="M330" s="25" t="str">
        <f ca="1">IF((IFERROR(SEARCH("时，收割",属性二级汇总[[#This Row],[词条]]),-1)&gt;0),ROW(),"")</f>
        <v/>
      </c>
    </row>
    <row r="331" spans="1:13">
      <c r="A331" s="3" t="str">
        <f ca="1">IFERROR(INDEX(CHOOSE(
    MATCH(ROW(A330)-1,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ROW(A330)-INDEX($S$2:$S$18, MATCH(ROW(A330)-1, $S$2:$S$18,1))
),"")</f>
        <v/>
      </c>
      <c r="B331" s="3" t="str">
        <f ca="1">IF(A331&lt;&gt;"",INDEX(CHOOSE(
    MATCH(ROW(A330)-1,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ROW(A330)-INDEX($S$2:$S$18, MATCH(ROW(A330)-1, $S$2:$S$18,1))
),"")</f>
        <v/>
      </c>
      <c r="C331" s="3" t="e">
        <f ca="1">VALUE(IF(A331&lt;&gt;"",INDEX(CHOOSE(
    MATCH(ROW(A330)-1,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ROW(A330)-INDEX($S$2:$S$18, MATCH(ROW(A330)-1, $S$2:$S$18,1))
),""))</f>
        <v>#VALUE!</v>
      </c>
      <c r="D331" s="3" t="str">
        <f t="shared" ca="1" si="6"/>
        <v/>
      </c>
      <c r="E331" s="3" t="e">
        <f ca="1">INDEX(词条统合定义列表!$C$2:$C$1031,MATCH(属性二级汇总[[#This Row],[词条]],词条统合定义列表!$B$2:$B$1031,0))</f>
        <v>#N/A</v>
      </c>
      <c r="F331" t="e">
        <f ca="1">INDEX(词条统合定义列表!$D$2:$D$1031,MATCH(属性二级汇总[[#This Row],[词条]],词条统合定义列表!$B$2:$B$1031,0))</f>
        <v>#N/A</v>
      </c>
      <c r="G331" s="3" t="e">
        <f ca="1">INDEX(词条统合定义列表!$E$2:$E$1031,MATCH(属性二级汇总[[#This Row],[词条]],词条统合定义列表!$B$2:$B$1031,0))</f>
        <v>#N/A</v>
      </c>
      <c r="H331" s="109" t="e">
        <f ca="1">INDEX(词条统合定义列表!$F$2:$F$1031,MATCH(属性二级汇总[[#This Row],[词条]],词条统合定义列表!$B$2:$B$1031,0))</f>
        <v>#N/A</v>
      </c>
      <c r="J3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1" s="25" t="str">
        <f ca="1">IFERROR(IF(属性二级汇总[[#This Row],[计算模式]]&lt;&gt;0,ROW(),""),"")</f>
        <v/>
      </c>
      <c r="M331" s="25" t="str">
        <f ca="1">IF((IFERROR(SEARCH("时，收割",属性二级汇总[[#This Row],[词条]]),-1)&gt;0),ROW(),"")</f>
        <v/>
      </c>
    </row>
    <row r="332" spans="1:13">
      <c r="A332" s="3" t="str">
        <f ca="1">IFERROR(INDEX(CHOOSE(
    MATCH(ROW(A331)-1,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ROW(A331)-INDEX($S$2:$S$18, MATCH(ROW(A331)-1, $S$2:$S$18,1))
),"")</f>
        <v/>
      </c>
      <c r="B332" s="3" t="str">
        <f ca="1">IF(A332&lt;&gt;"",INDEX(CHOOSE(
    MATCH(ROW(A331)-1,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ROW(A331)-INDEX($S$2:$S$18, MATCH(ROW(A331)-1, $S$2:$S$18,1))
),"")</f>
        <v/>
      </c>
      <c r="C332" s="3" t="e">
        <f ca="1">VALUE(IF(A332&lt;&gt;"",INDEX(CHOOSE(
    MATCH(ROW(A331)-1,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ROW(A331)-INDEX($S$2:$S$18, MATCH(ROW(A331)-1, $S$2:$S$18,1))
),""))</f>
        <v>#VALUE!</v>
      </c>
      <c r="D332" s="3" t="str">
        <f t="shared" ca="1" si="6"/>
        <v/>
      </c>
      <c r="E332" s="3" t="e">
        <f ca="1">INDEX(词条统合定义列表!$C$2:$C$1031,MATCH(属性二级汇总[[#This Row],[词条]],词条统合定义列表!$B$2:$B$1031,0))</f>
        <v>#N/A</v>
      </c>
      <c r="F332" t="e">
        <f ca="1">INDEX(词条统合定义列表!$D$2:$D$1031,MATCH(属性二级汇总[[#This Row],[词条]],词条统合定义列表!$B$2:$B$1031,0))</f>
        <v>#N/A</v>
      </c>
      <c r="G332" s="3" t="e">
        <f ca="1">INDEX(词条统合定义列表!$E$2:$E$1031,MATCH(属性二级汇总[[#This Row],[词条]],词条统合定义列表!$B$2:$B$1031,0))</f>
        <v>#N/A</v>
      </c>
      <c r="H332" s="109" t="e">
        <f ca="1">INDEX(词条统合定义列表!$F$2:$F$1031,MATCH(属性二级汇总[[#This Row],[词条]],词条统合定义列表!$B$2:$B$1031,0))</f>
        <v>#N/A</v>
      </c>
      <c r="J3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2" s="25" t="str">
        <f ca="1">IFERROR(IF(属性二级汇总[[#This Row],[计算模式]]&lt;&gt;0,ROW(),""),"")</f>
        <v/>
      </c>
      <c r="M332" s="25" t="str">
        <f ca="1">IF((IFERROR(SEARCH("时，收割",属性二级汇总[[#This Row],[词条]]),-1)&gt;0),ROW(),"")</f>
        <v/>
      </c>
    </row>
    <row r="333" spans="1:13">
      <c r="A333" s="3" t="str">
        <f ca="1">IFERROR(INDEX(CHOOSE(
    MATCH(ROW(A332)-1,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ROW(A332)-INDEX($S$2:$S$18, MATCH(ROW(A332)-1, $S$2:$S$18,1))
),"")</f>
        <v/>
      </c>
      <c r="B333" s="3" t="str">
        <f ca="1">IF(A333&lt;&gt;"",INDEX(CHOOSE(
    MATCH(ROW(A332)-1,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ROW(A332)-INDEX($S$2:$S$18, MATCH(ROW(A332)-1, $S$2:$S$18,1))
),"")</f>
        <v/>
      </c>
      <c r="C333" s="3" t="e">
        <f ca="1">VALUE(IF(A333&lt;&gt;"",INDEX(CHOOSE(
    MATCH(ROW(A332)-1,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ROW(A332)-INDEX($S$2:$S$18, MATCH(ROW(A332)-1, $S$2:$S$18,1))
),""))</f>
        <v>#VALUE!</v>
      </c>
      <c r="D333" s="3" t="str">
        <f t="shared" ca="1" si="6"/>
        <v/>
      </c>
      <c r="E333" s="3" t="e">
        <f ca="1">INDEX(词条统合定义列表!$C$2:$C$1031,MATCH(属性二级汇总[[#This Row],[词条]],词条统合定义列表!$B$2:$B$1031,0))</f>
        <v>#N/A</v>
      </c>
      <c r="F333" t="e">
        <f ca="1">INDEX(词条统合定义列表!$D$2:$D$1031,MATCH(属性二级汇总[[#This Row],[词条]],词条统合定义列表!$B$2:$B$1031,0))</f>
        <v>#N/A</v>
      </c>
      <c r="G333" s="3" t="e">
        <f ca="1">INDEX(词条统合定义列表!$E$2:$E$1031,MATCH(属性二级汇总[[#This Row],[词条]],词条统合定义列表!$B$2:$B$1031,0))</f>
        <v>#N/A</v>
      </c>
      <c r="H333" s="109" t="e">
        <f ca="1">INDEX(词条统合定义列表!$F$2:$F$1031,MATCH(属性二级汇总[[#This Row],[词条]],词条统合定义列表!$B$2:$B$1031,0))</f>
        <v>#N/A</v>
      </c>
      <c r="J3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3" s="25" t="str">
        <f ca="1">IFERROR(IF(属性二级汇总[[#This Row],[计算模式]]&lt;&gt;0,ROW(),""),"")</f>
        <v/>
      </c>
      <c r="M333" s="25" t="str">
        <f ca="1">IF((IFERROR(SEARCH("时，收割",属性二级汇总[[#This Row],[词条]]),-1)&gt;0),ROW(),"")</f>
        <v/>
      </c>
    </row>
    <row r="334" spans="1:13">
      <c r="A334" s="3" t="str">
        <f ca="1">IFERROR(INDEX(CHOOSE(
    MATCH(ROW(A333)-1,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ROW(A333)-INDEX($S$2:$S$18, MATCH(ROW(A333)-1, $S$2:$S$18,1))
),"")</f>
        <v/>
      </c>
      <c r="B334" s="3" t="str">
        <f ca="1">IF(A334&lt;&gt;"",INDEX(CHOOSE(
    MATCH(ROW(A333)-1,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ROW(A333)-INDEX($S$2:$S$18, MATCH(ROW(A333)-1, $S$2:$S$18,1))
),"")</f>
        <v/>
      </c>
      <c r="C334" s="3" t="e">
        <f ca="1">VALUE(IF(A334&lt;&gt;"",INDEX(CHOOSE(
    MATCH(ROW(A333)-1,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ROW(A333)-INDEX($S$2:$S$18, MATCH(ROW(A333)-1, $S$2:$S$18,1))
),""))</f>
        <v>#VALUE!</v>
      </c>
      <c r="D334" s="3" t="str">
        <f t="shared" ca="1" si="6"/>
        <v/>
      </c>
      <c r="E334" s="3" t="e">
        <f ca="1">INDEX(词条统合定义列表!$C$2:$C$1031,MATCH(属性二级汇总[[#This Row],[词条]],词条统合定义列表!$B$2:$B$1031,0))</f>
        <v>#N/A</v>
      </c>
      <c r="F334" t="e">
        <f ca="1">INDEX(词条统合定义列表!$D$2:$D$1031,MATCH(属性二级汇总[[#This Row],[词条]],词条统合定义列表!$B$2:$B$1031,0))</f>
        <v>#N/A</v>
      </c>
      <c r="G334" s="3" t="e">
        <f ca="1">INDEX(词条统合定义列表!$E$2:$E$1031,MATCH(属性二级汇总[[#This Row],[词条]],词条统合定义列表!$B$2:$B$1031,0))</f>
        <v>#N/A</v>
      </c>
      <c r="H334" s="109" t="e">
        <f ca="1">INDEX(词条统合定义列表!$F$2:$F$1031,MATCH(属性二级汇总[[#This Row],[词条]],词条统合定义列表!$B$2:$B$1031,0))</f>
        <v>#N/A</v>
      </c>
      <c r="J3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4" s="25" t="str">
        <f ca="1">IFERROR(IF(属性二级汇总[[#This Row],[计算模式]]&lt;&gt;0,ROW(),""),"")</f>
        <v/>
      </c>
      <c r="M334" s="25" t="str">
        <f ca="1">IF((IFERROR(SEARCH("时，收割",属性二级汇总[[#This Row],[词条]]),-1)&gt;0),ROW(),"")</f>
        <v/>
      </c>
    </row>
    <row r="335" spans="1:13">
      <c r="A335" s="3" t="str">
        <f ca="1">IFERROR(INDEX(CHOOSE(
    MATCH(ROW(A334)-1,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ROW(A334)-INDEX($S$2:$S$18, MATCH(ROW(A334)-1, $S$2:$S$18,1))
),"")</f>
        <v/>
      </c>
      <c r="B335" s="3" t="str">
        <f ca="1">IF(A335&lt;&gt;"",INDEX(CHOOSE(
    MATCH(ROW(A334)-1,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ROW(A334)-INDEX($S$2:$S$18, MATCH(ROW(A334)-1, $S$2:$S$18,1))
),"")</f>
        <v/>
      </c>
      <c r="C335" s="3" t="e">
        <f ca="1">VALUE(IF(A335&lt;&gt;"",INDEX(CHOOSE(
    MATCH(ROW(A334)-1,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ROW(A334)-INDEX($S$2:$S$18, MATCH(ROW(A334)-1, $S$2:$S$18,1))
),""))</f>
        <v>#VALUE!</v>
      </c>
      <c r="D335" s="3" t="str">
        <f t="shared" ca="1" si="6"/>
        <v/>
      </c>
      <c r="E335" s="3" t="e">
        <f ca="1">INDEX(词条统合定义列表!$C$2:$C$1031,MATCH(属性二级汇总[[#This Row],[词条]],词条统合定义列表!$B$2:$B$1031,0))</f>
        <v>#N/A</v>
      </c>
      <c r="F335" t="e">
        <f ca="1">INDEX(词条统合定义列表!$D$2:$D$1031,MATCH(属性二级汇总[[#This Row],[词条]],词条统合定义列表!$B$2:$B$1031,0))</f>
        <v>#N/A</v>
      </c>
      <c r="G335" s="3" t="e">
        <f ca="1">INDEX(词条统合定义列表!$E$2:$E$1031,MATCH(属性二级汇总[[#This Row],[词条]],词条统合定义列表!$B$2:$B$1031,0))</f>
        <v>#N/A</v>
      </c>
      <c r="H335" s="109" t="e">
        <f ca="1">INDEX(词条统合定义列表!$F$2:$F$1031,MATCH(属性二级汇总[[#This Row],[词条]],词条统合定义列表!$B$2:$B$1031,0))</f>
        <v>#N/A</v>
      </c>
      <c r="J3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5" s="25" t="str">
        <f ca="1">IFERROR(IF(属性二级汇总[[#This Row],[计算模式]]&lt;&gt;0,ROW(),""),"")</f>
        <v/>
      </c>
      <c r="M335" s="25" t="str">
        <f ca="1">IF((IFERROR(SEARCH("时，收割",属性二级汇总[[#This Row],[词条]]),-1)&gt;0),ROW(),"")</f>
        <v/>
      </c>
    </row>
    <row r="336" spans="1:13">
      <c r="A336" s="3" t="str">
        <f ca="1">IFERROR(INDEX(CHOOSE(
    MATCH(ROW(A335)-1,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ROW(A335)-INDEX($S$2:$S$18, MATCH(ROW(A335)-1, $S$2:$S$18,1))
),"")</f>
        <v/>
      </c>
      <c r="B336" s="3" t="str">
        <f ca="1">IF(A336&lt;&gt;"",INDEX(CHOOSE(
    MATCH(ROW(A335)-1,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ROW(A335)-INDEX($S$2:$S$18, MATCH(ROW(A335)-1, $S$2:$S$18,1))
),"")</f>
        <v/>
      </c>
      <c r="C336" s="3" t="e">
        <f ca="1">VALUE(IF(A336&lt;&gt;"",INDEX(CHOOSE(
    MATCH(ROW(A335)-1,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ROW(A335)-INDEX($S$2:$S$18, MATCH(ROW(A335)-1, $S$2:$S$18,1))
),""))</f>
        <v>#VALUE!</v>
      </c>
      <c r="D336" s="3" t="str">
        <f t="shared" ca="1" si="6"/>
        <v/>
      </c>
      <c r="E336" s="3" t="e">
        <f ca="1">INDEX(词条统合定义列表!$C$2:$C$1031,MATCH(属性二级汇总[[#This Row],[词条]],词条统合定义列表!$B$2:$B$1031,0))</f>
        <v>#N/A</v>
      </c>
      <c r="F336" t="e">
        <f ca="1">INDEX(词条统合定义列表!$D$2:$D$1031,MATCH(属性二级汇总[[#This Row],[词条]],词条统合定义列表!$B$2:$B$1031,0))</f>
        <v>#N/A</v>
      </c>
      <c r="G336" s="3" t="e">
        <f ca="1">INDEX(词条统合定义列表!$E$2:$E$1031,MATCH(属性二级汇总[[#This Row],[词条]],词条统合定义列表!$B$2:$B$1031,0))</f>
        <v>#N/A</v>
      </c>
      <c r="H336" s="109" t="e">
        <f ca="1">INDEX(词条统合定义列表!$F$2:$F$1031,MATCH(属性二级汇总[[#This Row],[词条]],词条统合定义列表!$B$2:$B$1031,0))</f>
        <v>#N/A</v>
      </c>
      <c r="J3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6" s="25" t="str">
        <f ca="1">IFERROR(IF(属性二级汇总[[#This Row],[计算模式]]&lt;&gt;0,ROW(),""),"")</f>
        <v/>
      </c>
      <c r="M336" s="25" t="str">
        <f ca="1">IF((IFERROR(SEARCH("时，收割",属性二级汇总[[#This Row],[词条]]),-1)&gt;0),ROW(),"")</f>
        <v/>
      </c>
    </row>
    <row r="337" spans="1:13">
      <c r="A337" s="3" t="str">
        <f ca="1">IFERROR(INDEX(CHOOSE(
    MATCH(ROW(A336)-1,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ROW(A336)-INDEX($S$2:$S$18, MATCH(ROW(A336)-1, $S$2:$S$18,1))
),"")</f>
        <v/>
      </c>
      <c r="B337" s="3" t="str">
        <f ca="1">IF(A337&lt;&gt;"",INDEX(CHOOSE(
    MATCH(ROW(A336)-1,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ROW(A336)-INDEX($S$2:$S$18, MATCH(ROW(A336)-1, $S$2:$S$18,1))
),"")</f>
        <v/>
      </c>
      <c r="C337" s="3" t="e">
        <f ca="1">VALUE(IF(A337&lt;&gt;"",INDEX(CHOOSE(
    MATCH(ROW(A336)-1,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ROW(A336)-INDEX($S$2:$S$18, MATCH(ROW(A336)-1, $S$2:$S$18,1))
),""))</f>
        <v>#VALUE!</v>
      </c>
      <c r="D337" s="3" t="str">
        <f t="shared" ca="1" si="6"/>
        <v/>
      </c>
      <c r="E337" s="3" t="e">
        <f ca="1">INDEX(词条统合定义列表!$C$2:$C$1031,MATCH(属性二级汇总[[#This Row],[词条]],词条统合定义列表!$B$2:$B$1031,0))</f>
        <v>#N/A</v>
      </c>
      <c r="F337" t="e">
        <f ca="1">INDEX(词条统合定义列表!$D$2:$D$1031,MATCH(属性二级汇总[[#This Row],[词条]],词条统合定义列表!$B$2:$B$1031,0))</f>
        <v>#N/A</v>
      </c>
      <c r="G337" s="3" t="e">
        <f ca="1">INDEX(词条统合定义列表!$E$2:$E$1031,MATCH(属性二级汇总[[#This Row],[词条]],词条统合定义列表!$B$2:$B$1031,0))</f>
        <v>#N/A</v>
      </c>
      <c r="H337" s="109" t="e">
        <f ca="1">INDEX(词条统合定义列表!$F$2:$F$1031,MATCH(属性二级汇总[[#This Row],[词条]],词条统合定义列表!$B$2:$B$1031,0))</f>
        <v>#N/A</v>
      </c>
      <c r="J3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7" s="25" t="str">
        <f ca="1">IFERROR(IF(属性二级汇总[[#This Row],[计算模式]]&lt;&gt;0,ROW(),""),"")</f>
        <v/>
      </c>
      <c r="M337" s="25" t="str">
        <f ca="1">IF((IFERROR(SEARCH("时，收割",属性二级汇总[[#This Row],[词条]]),-1)&gt;0),ROW(),"")</f>
        <v/>
      </c>
    </row>
    <row r="338" spans="1:13">
      <c r="A338" s="3" t="str">
        <f ca="1">IFERROR(INDEX(CHOOSE(
    MATCH(ROW(A337)-1,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ROW(A337)-INDEX($S$2:$S$18, MATCH(ROW(A337)-1, $S$2:$S$18,1))
),"")</f>
        <v/>
      </c>
      <c r="B338" s="3" t="str">
        <f ca="1">IF(A338&lt;&gt;"",INDEX(CHOOSE(
    MATCH(ROW(A337)-1,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ROW(A337)-INDEX($S$2:$S$18, MATCH(ROW(A337)-1, $S$2:$S$18,1))
),"")</f>
        <v/>
      </c>
      <c r="C338" s="3" t="e">
        <f ca="1">VALUE(IF(A338&lt;&gt;"",INDEX(CHOOSE(
    MATCH(ROW(A337)-1,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ROW(A337)-INDEX($S$2:$S$18, MATCH(ROW(A337)-1, $S$2:$S$18,1))
),""))</f>
        <v>#VALUE!</v>
      </c>
      <c r="D338" s="3" t="str">
        <f t="shared" ca="1" si="6"/>
        <v/>
      </c>
      <c r="E338" s="3" t="e">
        <f ca="1">INDEX(词条统合定义列表!$C$2:$C$1031,MATCH(属性二级汇总[[#This Row],[词条]],词条统合定义列表!$B$2:$B$1031,0))</f>
        <v>#N/A</v>
      </c>
      <c r="F338" t="e">
        <f ca="1">INDEX(词条统合定义列表!$D$2:$D$1031,MATCH(属性二级汇总[[#This Row],[词条]],词条统合定义列表!$B$2:$B$1031,0))</f>
        <v>#N/A</v>
      </c>
      <c r="G338" s="3" t="e">
        <f ca="1">INDEX(词条统合定义列表!$E$2:$E$1031,MATCH(属性二级汇总[[#This Row],[词条]],词条统合定义列表!$B$2:$B$1031,0))</f>
        <v>#N/A</v>
      </c>
      <c r="H338" s="109" t="e">
        <f ca="1">INDEX(词条统合定义列表!$F$2:$F$1031,MATCH(属性二级汇总[[#This Row],[词条]],词条统合定义列表!$B$2:$B$1031,0))</f>
        <v>#N/A</v>
      </c>
      <c r="J3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8" s="25" t="str">
        <f ca="1">IFERROR(IF(属性二级汇总[[#This Row],[计算模式]]&lt;&gt;0,ROW(),""),"")</f>
        <v/>
      </c>
      <c r="M338" s="25" t="str">
        <f ca="1">IF((IFERROR(SEARCH("时，收割",属性二级汇总[[#This Row],[词条]]),-1)&gt;0),ROW(),"")</f>
        <v/>
      </c>
    </row>
    <row r="339" spans="1:13">
      <c r="A339" s="3" t="str">
        <f ca="1">IFERROR(INDEX(CHOOSE(
    MATCH(ROW(A338)-1,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ROW(A338)-INDEX($S$2:$S$18, MATCH(ROW(A338)-1, $S$2:$S$18,1))
),"")</f>
        <v/>
      </c>
      <c r="B339" s="3" t="str">
        <f ca="1">IF(A339&lt;&gt;"",INDEX(CHOOSE(
    MATCH(ROW(A338)-1,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ROW(A338)-INDEX($S$2:$S$18, MATCH(ROW(A338)-1, $S$2:$S$18,1))
),"")</f>
        <v/>
      </c>
      <c r="C339" s="3" t="e">
        <f ca="1">VALUE(IF(A339&lt;&gt;"",INDEX(CHOOSE(
    MATCH(ROW(A338)-1,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ROW(A338)-INDEX($S$2:$S$18, MATCH(ROW(A338)-1, $S$2:$S$18,1))
),""))</f>
        <v>#VALUE!</v>
      </c>
      <c r="D339" s="3" t="str">
        <f t="shared" ca="1" si="6"/>
        <v/>
      </c>
      <c r="E339" s="3" t="e">
        <f ca="1">INDEX(词条统合定义列表!$C$2:$C$1031,MATCH(属性二级汇总[[#This Row],[词条]],词条统合定义列表!$B$2:$B$1031,0))</f>
        <v>#N/A</v>
      </c>
      <c r="F339" t="e">
        <f ca="1">INDEX(词条统合定义列表!$D$2:$D$1031,MATCH(属性二级汇总[[#This Row],[词条]],词条统合定义列表!$B$2:$B$1031,0))</f>
        <v>#N/A</v>
      </c>
      <c r="G339" s="3" t="e">
        <f ca="1">INDEX(词条统合定义列表!$E$2:$E$1031,MATCH(属性二级汇总[[#This Row],[词条]],词条统合定义列表!$B$2:$B$1031,0))</f>
        <v>#N/A</v>
      </c>
      <c r="H339" s="109" t="e">
        <f ca="1">INDEX(词条统合定义列表!$F$2:$F$1031,MATCH(属性二级汇总[[#This Row],[词条]],词条统合定义列表!$B$2:$B$1031,0))</f>
        <v>#N/A</v>
      </c>
      <c r="J3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39" s="25" t="str">
        <f ca="1">IFERROR(IF(属性二级汇总[[#This Row],[计算模式]]&lt;&gt;0,ROW(),""),"")</f>
        <v/>
      </c>
      <c r="M339" s="25" t="str">
        <f ca="1">IF((IFERROR(SEARCH("时，收割",属性二级汇总[[#This Row],[词条]]),-1)&gt;0),ROW(),"")</f>
        <v/>
      </c>
    </row>
    <row r="340" spans="1:13">
      <c r="A340" s="3" t="str">
        <f ca="1">IFERROR(INDEX(CHOOSE(
    MATCH(ROW(A339)-1,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ROW(A339)-INDEX($S$2:$S$18, MATCH(ROW(A339)-1, $S$2:$S$18,1))
),"")</f>
        <v/>
      </c>
      <c r="B340" s="3" t="str">
        <f ca="1">IF(A340&lt;&gt;"",INDEX(CHOOSE(
    MATCH(ROW(A339)-1,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ROW(A339)-INDEX($S$2:$S$18, MATCH(ROW(A339)-1, $S$2:$S$18,1))
),"")</f>
        <v/>
      </c>
      <c r="C340" s="3" t="e">
        <f ca="1">VALUE(IF(A340&lt;&gt;"",INDEX(CHOOSE(
    MATCH(ROW(A339)-1,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ROW(A339)-INDEX($S$2:$S$18, MATCH(ROW(A339)-1, $S$2:$S$18,1))
),""))</f>
        <v>#VALUE!</v>
      </c>
      <c r="D340" s="3" t="str">
        <f t="shared" ca="1" si="6"/>
        <v/>
      </c>
      <c r="E340" s="3" t="e">
        <f ca="1">INDEX(词条统合定义列表!$C$2:$C$1031,MATCH(属性二级汇总[[#This Row],[词条]],词条统合定义列表!$B$2:$B$1031,0))</f>
        <v>#N/A</v>
      </c>
      <c r="F340" t="e">
        <f ca="1">INDEX(词条统合定义列表!$D$2:$D$1031,MATCH(属性二级汇总[[#This Row],[词条]],词条统合定义列表!$B$2:$B$1031,0))</f>
        <v>#N/A</v>
      </c>
      <c r="G340" s="3" t="e">
        <f ca="1">INDEX(词条统合定义列表!$E$2:$E$1031,MATCH(属性二级汇总[[#This Row],[词条]],词条统合定义列表!$B$2:$B$1031,0))</f>
        <v>#N/A</v>
      </c>
      <c r="H340" s="109" t="e">
        <f ca="1">INDEX(词条统合定义列表!$F$2:$F$1031,MATCH(属性二级汇总[[#This Row],[词条]],词条统合定义列表!$B$2:$B$1031,0))</f>
        <v>#N/A</v>
      </c>
      <c r="J3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0" s="25" t="str">
        <f ca="1">IFERROR(IF(属性二级汇总[[#This Row],[计算模式]]&lt;&gt;0,ROW(),""),"")</f>
        <v/>
      </c>
      <c r="M340" s="25" t="str">
        <f ca="1">IF((IFERROR(SEARCH("时，收割",属性二级汇总[[#This Row],[词条]]),-1)&gt;0),ROW(),"")</f>
        <v/>
      </c>
    </row>
    <row r="341" spans="1:13">
      <c r="A341" s="3" t="str">
        <f ca="1">IFERROR(INDEX(CHOOSE(
    MATCH(ROW(A340)-1,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ROW(A340)-INDEX($S$2:$S$18, MATCH(ROW(A340)-1, $S$2:$S$18,1))
),"")</f>
        <v/>
      </c>
      <c r="B341" s="3" t="str">
        <f ca="1">IF(A341&lt;&gt;"",INDEX(CHOOSE(
    MATCH(ROW(A340)-1,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ROW(A340)-INDEX($S$2:$S$18, MATCH(ROW(A340)-1, $S$2:$S$18,1))
),"")</f>
        <v/>
      </c>
      <c r="C341" s="3" t="e">
        <f ca="1">VALUE(IF(A341&lt;&gt;"",INDEX(CHOOSE(
    MATCH(ROW(A340)-1,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ROW(A340)-INDEX($S$2:$S$18, MATCH(ROW(A340)-1, $S$2:$S$18,1))
),""))</f>
        <v>#VALUE!</v>
      </c>
      <c r="D341" s="3" t="str">
        <f t="shared" ca="1" si="6"/>
        <v/>
      </c>
      <c r="E341" s="3" t="e">
        <f ca="1">INDEX(词条统合定义列表!$C$2:$C$1031,MATCH(属性二级汇总[[#This Row],[词条]],词条统合定义列表!$B$2:$B$1031,0))</f>
        <v>#N/A</v>
      </c>
      <c r="F341" t="e">
        <f ca="1">INDEX(词条统合定义列表!$D$2:$D$1031,MATCH(属性二级汇总[[#This Row],[词条]],词条统合定义列表!$B$2:$B$1031,0))</f>
        <v>#N/A</v>
      </c>
      <c r="G341" s="3" t="e">
        <f ca="1">INDEX(词条统合定义列表!$E$2:$E$1031,MATCH(属性二级汇总[[#This Row],[词条]],词条统合定义列表!$B$2:$B$1031,0))</f>
        <v>#N/A</v>
      </c>
      <c r="H341" s="109" t="e">
        <f ca="1">INDEX(词条统合定义列表!$F$2:$F$1031,MATCH(属性二级汇总[[#This Row],[词条]],词条统合定义列表!$B$2:$B$1031,0))</f>
        <v>#N/A</v>
      </c>
      <c r="J3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1" s="25" t="str">
        <f ca="1">IFERROR(IF(属性二级汇总[[#This Row],[计算模式]]&lt;&gt;0,ROW(),""),"")</f>
        <v/>
      </c>
      <c r="M341" s="25" t="str">
        <f ca="1">IF((IFERROR(SEARCH("时，收割",属性二级汇总[[#This Row],[词条]]),-1)&gt;0),ROW(),"")</f>
        <v/>
      </c>
    </row>
    <row r="342" spans="1:13">
      <c r="A342" s="3" t="str">
        <f ca="1">IFERROR(INDEX(CHOOSE(
    MATCH(ROW(A341)-1,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ROW(A341)-INDEX($S$2:$S$18, MATCH(ROW(A341)-1, $S$2:$S$18,1))
),"")</f>
        <v/>
      </c>
      <c r="B342" s="3" t="str">
        <f ca="1">IF(A342&lt;&gt;"",INDEX(CHOOSE(
    MATCH(ROW(A341)-1,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ROW(A341)-INDEX($S$2:$S$18, MATCH(ROW(A341)-1, $S$2:$S$18,1))
),"")</f>
        <v/>
      </c>
      <c r="C342" s="3" t="e">
        <f ca="1">VALUE(IF(A342&lt;&gt;"",INDEX(CHOOSE(
    MATCH(ROW(A341)-1,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ROW(A341)-INDEX($S$2:$S$18, MATCH(ROW(A341)-1, $S$2:$S$18,1))
),""))</f>
        <v>#VALUE!</v>
      </c>
      <c r="D342" s="3" t="str">
        <f t="shared" ca="1" si="6"/>
        <v/>
      </c>
      <c r="E342" s="3" t="e">
        <f ca="1">INDEX(词条统合定义列表!$C$2:$C$1031,MATCH(属性二级汇总[[#This Row],[词条]],词条统合定义列表!$B$2:$B$1031,0))</f>
        <v>#N/A</v>
      </c>
      <c r="F342" t="e">
        <f ca="1">INDEX(词条统合定义列表!$D$2:$D$1031,MATCH(属性二级汇总[[#This Row],[词条]],词条统合定义列表!$B$2:$B$1031,0))</f>
        <v>#N/A</v>
      </c>
      <c r="G342" s="3" t="e">
        <f ca="1">INDEX(词条统合定义列表!$E$2:$E$1031,MATCH(属性二级汇总[[#This Row],[词条]],词条统合定义列表!$B$2:$B$1031,0))</f>
        <v>#N/A</v>
      </c>
      <c r="H342" s="109" t="e">
        <f ca="1">INDEX(词条统合定义列表!$F$2:$F$1031,MATCH(属性二级汇总[[#This Row],[词条]],词条统合定义列表!$B$2:$B$1031,0))</f>
        <v>#N/A</v>
      </c>
      <c r="J3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2" s="25" t="str">
        <f ca="1">IFERROR(IF(属性二级汇总[[#This Row],[计算模式]]&lt;&gt;0,ROW(),""),"")</f>
        <v/>
      </c>
      <c r="M342" s="25" t="str">
        <f ca="1">IF((IFERROR(SEARCH("时，收割",属性二级汇总[[#This Row],[词条]]),-1)&gt;0),ROW(),"")</f>
        <v/>
      </c>
    </row>
    <row r="343" spans="1:13">
      <c r="A343" s="3" t="str">
        <f ca="1">IFERROR(INDEX(CHOOSE(
    MATCH(ROW(A342)-1,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ROW(A342)-INDEX($S$2:$S$18, MATCH(ROW(A342)-1, $S$2:$S$18,1))
),"")</f>
        <v/>
      </c>
      <c r="B343" s="3" t="str">
        <f ca="1">IF(A343&lt;&gt;"",INDEX(CHOOSE(
    MATCH(ROW(A342)-1,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ROW(A342)-INDEX($S$2:$S$18, MATCH(ROW(A342)-1, $S$2:$S$18,1))
),"")</f>
        <v/>
      </c>
      <c r="C343" s="3" t="e">
        <f ca="1">VALUE(IF(A343&lt;&gt;"",INDEX(CHOOSE(
    MATCH(ROW(A342)-1,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ROW(A342)-INDEX($S$2:$S$18, MATCH(ROW(A342)-1, $S$2:$S$18,1))
),""))</f>
        <v>#VALUE!</v>
      </c>
      <c r="D343" s="3" t="str">
        <f t="shared" ca="1" si="6"/>
        <v/>
      </c>
      <c r="E343" s="3" t="e">
        <f ca="1">INDEX(词条统合定义列表!$C$2:$C$1031,MATCH(属性二级汇总[[#This Row],[词条]],词条统合定义列表!$B$2:$B$1031,0))</f>
        <v>#N/A</v>
      </c>
      <c r="F343" t="e">
        <f ca="1">INDEX(词条统合定义列表!$D$2:$D$1031,MATCH(属性二级汇总[[#This Row],[词条]],词条统合定义列表!$B$2:$B$1031,0))</f>
        <v>#N/A</v>
      </c>
      <c r="G343" s="3" t="e">
        <f ca="1">INDEX(词条统合定义列表!$E$2:$E$1031,MATCH(属性二级汇总[[#This Row],[词条]],词条统合定义列表!$B$2:$B$1031,0))</f>
        <v>#N/A</v>
      </c>
      <c r="H343" s="109" t="e">
        <f ca="1">INDEX(词条统合定义列表!$F$2:$F$1031,MATCH(属性二级汇总[[#This Row],[词条]],词条统合定义列表!$B$2:$B$1031,0))</f>
        <v>#N/A</v>
      </c>
      <c r="J3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3" s="25" t="str">
        <f ca="1">IFERROR(IF(属性二级汇总[[#This Row],[计算模式]]&lt;&gt;0,ROW(),""),"")</f>
        <v/>
      </c>
      <c r="M343" s="25" t="str">
        <f ca="1">IF((IFERROR(SEARCH("时，收割",属性二级汇总[[#This Row],[词条]]),-1)&gt;0),ROW(),"")</f>
        <v/>
      </c>
    </row>
    <row r="344" spans="1:13">
      <c r="A344" s="3" t="str">
        <f ca="1">IFERROR(INDEX(CHOOSE(
    MATCH(ROW(A343)-1,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ROW(A343)-INDEX($S$2:$S$18, MATCH(ROW(A343)-1, $S$2:$S$18,1))
),"")</f>
        <v/>
      </c>
      <c r="B344" s="3" t="str">
        <f ca="1">IF(A344&lt;&gt;"",INDEX(CHOOSE(
    MATCH(ROW(A343)-1,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ROW(A343)-INDEX($S$2:$S$18, MATCH(ROW(A343)-1, $S$2:$S$18,1))
),"")</f>
        <v/>
      </c>
      <c r="C344" s="3" t="e">
        <f ca="1">VALUE(IF(A344&lt;&gt;"",INDEX(CHOOSE(
    MATCH(ROW(A343)-1,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ROW(A343)-INDEX($S$2:$S$18, MATCH(ROW(A343)-1, $S$2:$S$18,1))
),""))</f>
        <v>#VALUE!</v>
      </c>
      <c r="D344" s="3" t="str">
        <f t="shared" ca="1" si="6"/>
        <v/>
      </c>
      <c r="E344" s="3" t="e">
        <f ca="1">INDEX(词条统合定义列表!$C$2:$C$1031,MATCH(属性二级汇总[[#This Row],[词条]],词条统合定义列表!$B$2:$B$1031,0))</f>
        <v>#N/A</v>
      </c>
      <c r="F344" t="e">
        <f ca="1">INDEX(词条统合定义列表!$D$2:$D$1031,MATCH(属性二级汇总[[#This Row],[词条]],词条统合定义列表!$B$2:$B$1031,0))</f>
        <v>#N/A</v>
      </c>
      <c r="G344" s="3" t="e">
        <f ca="1">INDEX(词条统合定义列表!$E$2:$E$1031,MATCH(属性二级汇总[[#This Row],[词条]],词条统合定义列表!$B$2:$B$1031,0))</f>
        <v>#N/A</v>
      </c>
      <c r="H344" s="109" t="e">
        <f ca="1">INDEX(词条统合定义列表!$F$2:$F$1031,MATCH(属性二级汇总[[#This Row],[词条]],词条统合定义列表!$B$2:$B$1031,0))</f>
        <v>#N/A</v>
      </c>
      <c r="J3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4" s="25" t="str">
        <f ca="1">IFERROR(IF(属性二级汇总[[#This Row],[计算模式]]&lt;&gt;0,ROW(),""),"")</f>
        <v/>
      </c>
      <c r="M344" s="25" t="str">
        <f ca="1">IF((IFERROR(SEARCH("时，收割",属性二级汇总[[#This Row],[词条]]),-1)&gt;0),ROW(),"")</f>
        <v/>
      </c>
    </row>
    <row r="345" spans="1:13">
      <c r="A345" s="3" t="str">
        <f ca="1">IFERROR(INDEX(CHOOSE(
    MATCH(ROW(A344)-1,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ROW(A344)-INDEX($S$2:$S$18, MATCH(ROW(A344)-1, $S$2:$S$18,1))
),"")</f>
        <v/>
      </c>
      <c r="B345" s="3" t="str">
        <f ca="1">IF(A345&lt;&gt;"",INDEX(CHOOSE(
    MATCH(ROW(A344)-1,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ROW(A344)-INDEX($S$2:$S$18, MATCH(ROW(A344)-1, $S$2:$S$18,1))
),"")</f>
        <v/>
      </c>
      <c r="C345" s="3" t="e">
        <f ca="1">VALUE(IF(A345&lt;&gt;"",INDEX(CHOOSE(
    MATCH(ROW(A344)-1,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ROW(A344)-INDEX($S$2:$S$18, MATCH(ROW(A344)-1, $S$2:$S$18,1))
),""))</f>
        <v>#VALUE!</v>
      </c>
      <c r="D345" s="3" t="str">
        <f t="shared" ca="1" si="6"/>
        <v/>
      </c>
      <c r="E345" s="3" t="e">
        <f ca="1">INDEX(词条统合定义列表!$C$2:$C$1031,MATCH(属性二级汇总[[#This Row],[词条]],词条统合定义列表!$B$2:$B$1031,0))</f>
        <v>#N/A</v>
      </c>
      <c r="F345" t="e">
        <f ca="1">INDEX(词条统合定义列表!$D$2:$D$1031,MATCH(属性二级汇总[[#This Row],[词条]],词条统合定义列表!$B$2:$B$1031,0))</f>
        <v>#N/A</v>
      </c>
      <c r="G345" s="3" t="e">
        <f ca="1">INDEX(词条统合定义列表!$E$2:$E$1031,MATCH(属性二级汇总[[#This Row],[词条]],词条统合定义列表!$B$2:$B$1031,0))</f>
        <v>#N/A</v>
      </c>
      <c r="H345" s="109" t="e">
        <f ca="1">INDEX(词条统合定义列表!$F$2:$F$1031,MATCH(属性二级汇总[[#This Row],[词条]],词条统合定义列表!$B$2:$B$1031,0))</f>
        <v>#N/A</v>
      </c>
      <c r="J3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5" s="25" t="str">
        <f ca="1">IFERROR(IF(属性二级汇总[[#This Row],[计算模式]]&lt;&gt;0,ROW(),""),"")</f>
        <v/>
      </c>
      <c r="M345" s="25" t="str">
        <f ca="1">IF((IFERROR(SEARCH("时，收割",属性二级汇总[[#This Row],[词条]]),-1)&gt;0),ROW(),"")</f>
        <v/>
      </c>
    </row>
    <row r="346" spans="1:13">
      <c r="A346" s="3" t="str">
        <f ca="1">IFERROR(INDEX(CHOOSE(
    MATCH(ROW(A345)-1,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ROW(A345)-INDEX($S$2:$S$18, MATCH(ROW(A345)-1, $S$2:$S$18,1))
),"")</f>
        <v/>
      </c>
      <c r="B346" s="3" t="str">
        <f ca="1">IF(A346&lt;&gt;"",INDEX(CHOOSE(
    MATCH(ROW(A345)-1,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ROW(A345)-INDEX($S$2:$S$18, MATCH(ROW(A345)-1, $S$2:$S$18,1))
),"")</f>
        <v/>
      </c>
      <c r="C346" s="3" t="e">
        <f ca="1">VALUE(IF(A346&lt;&gt;"",INDEX(CHOOSE(
    MATCH(ROW(A345)-1,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ROW(A345)-INDEX($S$2:$S$18, MATCH(ROW(A345)-1, $S$2:$S$18,1))
),""))</f>
        <v>#VALUE!</v>
      </c>
      <c r="D346" s="3" t="str">
        <f t="shared" ca="1" si="6"/>
        <v/>
      </c>
      <c r="E346" s="3" t="e">
        <f ca="1">INDEX(词条统合定义列表!$C$2:$C$1031,MATCH(属性二级汇总[[#This Row],[词条]],词条统合定义列表!$B$2:$B$1031,0))</f>
        <v>#N/A</v>
      </c>
      <c r="F346" t="e">
        <f ca="1">INDEX(词条统合定义列表!$D$2:$D$1031,MATCH(属性二级汇总[[#This Row],[词条]],词条统合定义列表!$B$2:$B$1031,0))</f>
        <v>#N/A</v>
      </c>
      <c r="G346" s="3" t="e">
        <f ca="1">INDEX(词条统合定义列表!$E$2:$E$1031,MATCH(属性二级汇总[[#This Row],[词条]],词条统合定义列表!$B$2:$B$1031,0))</f>
        <v>#N/A</v>
      </c>
      <c r="H346" s="109" t="e">
        <f ca="1">INDEX(词条统合定义列表!$F$2:$F$1031,MATCH(属性二级汇总[[#This Row],[词条]],词条统合定义列表!$B$2:$B$1031,0))</f>
        <v>#N/A</v>
      </c>
      <c r="J3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6" s="25" t="str">
        <f ca="1">IFERROR(IF(属性二级汇总[[#This Row],[计算模式]]&lt;&gt;0,ROW(),""),"")</f>
        <v/>
      </c>
      <c r="M346" s="25" t="str">
        <f ca="1">IF((IFERROR(SEARCH("时，收割",属性二级汇总[[#This Row],[词条]]),-1)&gt;0),ROW(),"")</f>
        <v/>
      </c>
    </row>
    <row r="347" spans="1:13">
      <c r="A347" s="3" t="str">
        <f ca="1">IFERROR(INDEX(CHOOSE(
    MATCH(ROW(A346)-1,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ROW(A346)-INDEX($S$2:$S$18, MATCH(ROW(A346)-1, $S$2:$S$18,1))
),"")</f>
        <v/>
      </c>
      <c r="B347" s="3" t="str">
        <f ca="1">IF(A347&lt;&gt;"",INDEX(CHOOSE(
    MATCH(ROW(A346)-1,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ROW(A346)-INDEX($S$2:$S$18, MATCH(ROW(A346)-1, $S$2:$S$18,1))
),"")</f>
        <v/>
      </c>
      <c r="C347" s="3" t="e">
        <f ca="1">VALUE(IF(A347&lt;&gt;"",INDEX(CHOOSE(
    MATCH(ROW(A346)-1,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ROW(A346)-INDEX($S$2:$S$18, MATCH(ROW(A346)-1, $S$2:$S$18,1))
),""))</f>
        <v>#VALUE!</v>
      </c>
      <c r="D347" s="3" t="str">
        <f t="shared" ca="1" si="6"/>
        <v/>
      </c>
      <c r="E347" s="3" t="e">
        <f ca="1">INDEX(词条统合定义列表!$C$2:$C$1031,MATCH(属性二级汇总[[#This Row],[词条]],词条统合定义列表!$B$2:$B$1031,0))</f>
        <v>#N/A</v>
      </c>
      <c r="F347" t="e">
        <f ca="1">INDEX(词条统合定义列表!$D$2:$D$1031,MATCH(属性二级汇总[[#This Row],[词条]],词条统合定义列表!$B$2:$B$1031,0))</f>
        <v>#N/A</v>
      </c>
      <c r="G347" s="3" t="e">
        <f ca="1">INDEX(词条统合定义列表!$E$2:$E$1031,MATCH(属性二级汇总[[#This Row],[词条]],词条统合定义列表!$B$2:$B$1031,0))</f>
        <v>#N/A</v>
      </c>
      <c r="H347" s="109" t="e">
        <f ca="1">INDEX(词条统合定义列表!$F$2:$F$1031,MATCH(属性二级汇总[[#This Row],[词条]],词条统合定义列表!$B$2:$B$1031,0))</f>
        <v>#N/A</v>
      </c>
      <c r="J3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7" s="25" t="str">
        <f ca="1">IFERROR(IF(属性二级汇总[[#This Row],[计算模式]]&lt;&gt;0,ROW(),""),"")</f>
        <v/>
      </c>
      <c r="M347" s="25" t="str">
        <f ca="1">IF((IFERROR(SEARCH("时，收割",属性二级汇总[[#This Row],[词条]]),-1)&gt;0),ROW(),"")</f>
        <v/>
      </c>
    </row>
    <row r="348" spans="1:13">
      <c r="A348" s="3" t="str">
        <f ca="1">IFERROR(INDEX(CHOOSE(
    MATCH(ROW(A347)-1,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ROW(A347)-INDEX($S$2:$S$18, MATCH(ROW(A347)-1, $S$2:$S$18,1))
),"")</f>
        <v/>
      </c>
      <c r="B348" s="3" t="str">
        <f ca="1">IF(A348&lt;&gt;"",INDEX(CHOOSE(
    MATCH(ROW(A347)-1,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ROW(A347)-INDEX($S$2:$S$18, MATCH(ROW(A347)-1, $S$2:$S$18,1))
),"")</f>
        <v/>
      </c>
      <c r="C348" s="3" t="e">
        <f ca="1">VALUE(IF(A348&lt;&gt;"",INDEX(CHOOSE(
    MATCH(ROW(A347)-1,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ROW(A347)-INDEX($S$2:$S$18, MATCH(ROW(A347)-1, $S$2:$S$18,1))
),""))</f>
        <v>#VALUE!</v>
      </c>
      <c r="D348" s="3" t="str">
        <f t="shared" ca="1" si="6"/>
        <v/>
      </c>
      <c r="E348" s="3" t="e">
        <f ca="1">INDEX(词条统合定义列表!$C$2:$C$1031,MATCH(属性二级汇总[[#This Row],[词条]],词条统合定义列表!$B$2:$B$1031,0))</f>
        <v>#N/A</v>
      </c>
      <c r="F348" t="e">
        <f ca="1">INDEX(词条统合定义列表!$D$2:$D$1031,MATCH(属性二级汇总[[#This Row],[词条]],词条统合定义列表!$B$2:$B$1031,0))</f>
        <v>#N/A</v>
      </c>
      <c r="G348" s="3" t="e">
        <f ca="1">INDEX(词条统合定义列表!$E$2:$E$1031,MATCH(属性二级汇总[[#This Row],[词条]],词条统合定义列表!$B$2:$B$1031,0))</f>
        <v>#N/A</v>
      </c>
      <c r="H348" s="109" t="e">
        <f ca="1">INDEX(词条统合定义列表!$F$2:$F$1031,MATCH(属性二级汇总[[#This Row],[词条]],词条统合定义列表!$B$2:$B$1031,0))</f>
        <v>#N/A</v>
      </c>
      <c r="J3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8" s="25" t="str">
        <f ca="1">IFERROR(IF(属性二级汇总[[#This Row],[计算模式]]&lt;&gt;0,ROW(),""),"")</f>
        <v/>
      </c>
      <c r="M348" s="25" t="str">
        <f ca="1">IF((IFERROR(SEARCH("时，收割",属性二级汇总[[#This Row],[词条]]),-1)&gt;0),ROW(),"")</f>
        <v/>
      </c>
    </row>
    <row r="349" spans="1:13">
      <c r="A349" s="3" t="str">
        <f ca="1">IFERROR(INDEX(CHOOSE(
    MATCH(ROW(A348)-1,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ROW(A348)-INDEX($S$2:$S$18, MATCH(ROW(A348)-1, $S$2:$S$18,1))
),"")</f>
        <v/>
      </c>
      <c r="B349" s="3" t="str">
        <f ca="1">IF(A349&lt;&gt;"",INDEX(CHOOSE(
    MATCH(ROW(A348)-1,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ROW(A348)-INDEX($S$2:$S$18, MATCH(ROW(A348)-1, $S$2:$S$18,1))
),"")</f>
        <v/>
      </c>
      <c r="C349" s="3" t="e">
        <f ca="1">VALUE(IF(A349&lt;&gt;"",INDEX(CHOOSE(
    MATCH(ROW(A348)-1,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ROW(A348)-INDEX($S$2:$S$18, MATCH(ROW(A348)-1, $S$2:$S$18,1))
),""))</f>
        <v>#VALUE!</v>
      </c>
      <c r="D349" s="3" t="str">
        <f t="shared" ca="1" si="6"/>
        <v/>
      </c>
      <c r="E349" s="3" t="e">
        <f ca="1">INDEX(词条统合定义列表!$C$2:$C$1031,MATCH(属性二级汇总[[#This Row],[词条]],词条统合定义列表!$B$2:$B$1031,0))</f>
        <v>#N/A</v>
      </c>
      <c r="F349" t="e">
        <f ca="1">INDEX(词条统合定义列表!$D$2:$D$1031,MATCH(属性二级汇总[[#This Row],[词条]],词条统合定义列表!$B$2:$B$1031,0))</f>
        <v>#N/A</v>
      </c>
      <c r="G349" s="3" t="e">
        <f ca="1">INDEX(词条统合定义列表!$E$2:$E$1031,MATCH(属性二级汇总[[#This Row],[词条]],词条统合定义列表!$B$2:$B$1031,0))</f>
        <v>#N/A</v>
      </c>
      <c r="H349" s="109" t="e">
        <f ca="1">INDEX(词条统合定义列表!$F$2:$F$1031,MATCH(属性二级汇总[[#This Row],[词条]],词条统合定义列表!$B$2:$B$1031,0))</f>
        <v>#N/A</v>
      </c>
      <c r="J3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49" s="25" t="str">
        <f ca="1">IFERROR(IF(属性二级汇总[[#This Row],[计算模式]]&lt;&gt;0,ROW(),""),"")</f>
        <v/>
      </c>
      <c r="M349" s="25" t="str">
        <f ca="1">IF((IFERROR(SEARCH("时，收割",属性二级汇总[[#This Row],[词条]]),-1)&gt;0),ROW(),"")</f>
        <v/>
      </c>
    </row>
    <row r="350" spans="1:13">
      <c r="A350" s="3" t="str">
        <f ca="1">IFERROR(INDEX(CHOOSE(
    MATCH(ROW(A349)-1,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ROW(A349)-INDEX($S$2:$S$18, MATCH(ROW(A349)-1, $S$2:$S$18,1))
),"")</f>
        <v/>
      </c>
      <c r="B350" s="3" t="str">
        <f ca="1">IF(A350&lt;&gt;"",INDEX(CHOOSE(
    MATCH(ROW(A349)-1,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ROW(A349)-INDEX($S$2:$S$18, MATCH(ROW(A349)-1, $S$2:$S$18,1))
),"")</f>
        <v/>
      </c>
      <c r="C350" s="3" t="e">
        <f ca="1">VALUE(IF(A350&lt;&gt;"",INDEX(CHOOSE(
    MATCH(ROW(A349)-1,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ROW(A349)-INDEX($S$2:$S$18, MATCH(ROW(A349)-1, $S$2:$S$18,1))
),""))</f>
        <v>#VALUE!</v>
      </c>
      <c r="D350" s="3" t="str">
        <f t="shared" ca="1" si="6"/>
        <v/>
      </c>
      <c r="E350" s="3" t="e">
        <f ca="1">INDEX(词条统合定义列表!$C$2:$C$1031,MATCH(属性二级汇总[[#This Row],[词条]],词条统合定义列表!$B$2:$B$1031,0))</f>
        <v>#N/A</v>
      </c>
      <c r="F350" t="e">
        <f ca="1">INDEX(词条统合定义列表!$D$2:$D$1031,MATCH(属性二级汇总[[#This Row],[词条]],词条统合定义列表!$B$2:$B$1031,0))</f>
        <v>#N/A</v>
      </c>
      <c r="G350" s="3" t="e">
        <f ca="1">INDEX(词条统合定义列表!$E$2:$E$1031,MATCH(属性二级汇总[[#This Row],[词条]],词条统合定义列表!$B$2:$B$1031,0))</f>
        <v>#N/A</v>
      </c>
      <c r="H350" s="109" t="e">
        <f ca="1">INDEX(词条统合定义列表!$F$2:$F$1031,MATCH(属性二级汇总[[#This Row],[词条]],词条统合定义列表!$B$2:$B$1031,0))</f>
        <v>#N/A</v>
      </c>
      <c r="J3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0" s="25" t="str">
        <f ca="1">IFERROR(IF(属性二级汇总[[#This Row],[计算模式]]&lt;&gt;0,ROW(),""),"")</f>
        <v/>
      </c>
      <c r="M350" s="25" t="str">
        <f ca="1">IF((IFERROR(SEARCH("时，收割",属性二级汇总[[#This Row],[词条]]),-1)&gt;0),ROW(),"")</f>
        <v/>
      </c>
    </row>
    <row r="351" spans="1:13">
      <c r="A351" s="3" t="str">
        <f ca="1">IFERROR(INDEX(CHOOSE(
    MATCH(ROW(A350)-1,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ROW(A350)-INDEX($S$2:$S$18, MATCH(ROW(A350)-1, $S$2:$S$18,1))
),"")</f>
        <v/>
      </c>
      <c r="B351" s="3" t="str">
        <f ca="1">IF(A351&lt;&gt;"",INDEX(CHOOSE(
    MATCH(ROW(A350)-1,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ROW(A350)-INDEX($S$2:$S$18, MATCH(ROW(A350)-1, $S$2:$S$18,1))
),"")</f>
        <v/>
      </c>
      <c r="C351" s="3" t="e">
        <f ca="1">VALUE(IF(A351&lt;&gt;"",INDEX(CHOOSE(
    MATCH(ROW(A350)-1,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ROW(A350)-INDEX($S$2:$S$18, MATCH(ROW(A350)-1, $S$2:$S$18,1))
),""))</f>
        <v>#VALUE!</v>
      </c>
      <c r="D351" s="3" t="str">
        <f t="shared" ca="1" si="6"/>
        <v/>
      </c>
      <c r="E351" s="3" t="e">
        <f ca="1">INDEX(词条统合定义列表!$C$2:$C$1031,MATCH(属性二级汇总[[#This Row],[词条]],词条统合定义列表!$B$2:$B$1031,0))</f>
        <v>#N/A</v>
      </c>
      <c r="F351" t="e">
        <f ca="1">INDEX(词条统合定义列表!$D$2:$D$1031,MATCH(属性二级汇总[[#This Row],[词条]],词条统合定义列表!$B$2:$B$1031,0))</f>
        <v>#N/A</v>
      </c>
      <c r="G351" s="3" t="e">
        <f ca="1">INDEX(词条统合定义列表!$E$2:$E$1031,MATCH(属性二级汇总[[#This Row],[词条]],词条统合定义列表!$B$2:$B$1031,0))</f>
        <v>#N/A</v>
      </c>
      <c r="H351" s="109" t="e">
        <f ca="1">INDEX(词条统合定义列表!$F$2:$F$1031,MATCH(属性二级汇总[[#This Row],[词条]],词条统合定义列表!$B$2:$B$1031,0))</f>
        <v>#N/A</v>
      </c>
      <c r="J3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1" s="25" t="str">
        <f ca="1">IFERROR(IF(属性二级汇总[[#This Row],[计算模式]]&lt;&gt;0,ROW(),""),"")</f>
        <v/>
      </c>
      <c r="M351" s="25" t="str">
        <f ca="1">IF((IFERROR(SEARCH("时，收割",属性二级汇总[[#This Row],[词条]]),-1)&gt;0),ROW(),"")</f>
        <v/>
      </c>
    </row>
    <row r="352" spans="1:13">
      <c r="A352" s="3" t="str">
        <f ca="1">IFERROR(INDEX(CHOOSE(
    MATCH(ROW(A351)-1,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ROW(A351)-INDEX($S$2:$S$18, MATCH(ROW(A351)-1, $S$2:$S$18,1))
),"")</f>
        <v/>
      </c>
      <c r="B352" s="3" t="str">
        <f ca="1">IF(A352&lt;&gt;"",INDEX(CHOOSE(
    MATCH(ROW(A351)-1,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ROW(A351)-INDEX($S$2:$S$18, MATCH(ROW(A351)-1, $S$2:$S$18,1))
),"")</f>
        <v/>
      </c>
      <c r="C352" s="3" t="e">
        <f ca="1">VALUE(IF(A352&lt;&gt;"",INDEX(CHOOSE(
    MATCH(ROW(A351)-1,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ROW(A351)-INDEX($S$2:$S$18, MATCH(ROW(A351)-1, $S$2:$S$18,1))
),""))</f>
        <v>#VALUE!</v>
      </c>
      <c r="D352" s="3" t="str">
        <f t="shared" ca="1" si="6"/>
        <v/>
      </c>
      <c r="E352" s="3" t="e">
        <f ca="1">INDEX(词条统合定义列表!$C$2:$C$1031,MATCH(属性二级汇总[[#This Row],[词条]],词条统合定义列表!$B$2:$B$1031,0))</f>
        <v>#N/A</v>
      </c>
      <c r="F352" t="e">
        <f ca="1">INDEX(词条统合定义列表!$D$2:$D$1031,MATCH(属性二级汇总[[#This Row],[词条]],词条统合定义列表!$B$2:$B$1031,0))</f>
        <v>#N/A</v>
      </c>
      <c r="G352" s="3" t="e">
        <f ca="1">INDEX(词条统合定义列表!$E$2:$E$1031,MATCH(属性二级汇总[[#This Row],[词条]],词条统合定义列表!$B$2:$B$1031,0))</f>
        <v>#N/A</v>
      </c>
      <c r="H352" s="109" t="e">
        <f ca="1">INDEX(词条统合定义列表!$F$2:$F$1031,MATCH(属性二级汇总[[#This Row],[词条]],词条统合定义列表!$B$2:$B$1031,0))</f>
        <v>#N/A</v>
      </c>
      <c r="J3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2" s="25" t="str">
        <f ca="1">IFERROR(IF(属性二级汇总[[#This Row],[计算模式]]&lt;&gt;0,ROW(),""),"")</f>
        <v/>
      </c>
      <c r="M352" s="25" t="str">
        <f ca="1">IF((IFERROR(SEARCH("时，收割",属性二级汇总[[#This Row],[词条]]),-1)&gt;0),ROW(),"")</f>
        <v/>
      </c>
    </row>
    <row r="353" spans="1:13">
      <c r="A353" s="3" t="str">
        <f ca="1">IFERROR(INDEX(CHOOSE(
    MATCH(ROW(A352)-1,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ROW(A352)-INDEX($S$2:$S$18, MATCH(ROW(A352)-1, $S$2:$S$18,1))
),"")</f>
        <v/>
      </c>
      <c r="B353" s="3" t="str">
        <f ca="1">IF(A353&lt;&gt;"",INDEX(CHOOSE(
    MATCH(ROW(A352)-1,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ROW(A352)-INDEX($S$2:$S$18, MATCH(ROW(A352)-1, $S$2:$S$18,1))
),"")</f>
        <v/>
      </c>
      <c r="C353" s="3" t="e">
        <f ca="1">VALUE(IF(A353&lt;&gt;"",INDEX(CHOOSE(
    MATCH(ROW(A352)-1,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ROW(A352)-INDEX($S$2:$S$18, MATCH(ROW(A352)-1, $S$2:$S$18,1))
),""))</f>
        <v>#VALUE!</v>
      </c>
      <c r="D353" s="3" t="str">
        <f t="shared" ca="1" si="6"/>
        <v/>
      </c>
      <c r="E353" s="3" t="e">
        <f ca="1">INDEX(词条统合定义列表!$C$2:$C$1031,MATCH(属性二级汇总[[#This Row],[词条]],词条统合定义列表!$B$2:$B$1031,0))</f>
        <v>#N/A</v>
      </c>
      <c r="F353" t="e">
        <f ca="1">INDEX(词条统合定义列表!$D$2:$D$1031,MATCH(属性二级汇总[[#This Row],[词条]],词条统合定义列表!$B$2:$B$1031,0))</f>
        <v>#N/A</v>
      </c>
      <c r="G353" s="3" t="e">
        <f ca="1">INDEX(词条统合定义列表!$E$2:$E$1031,MATCH(属性二级汇总[[#This Row],[词条]],词条统合定义列表!$B$2:$B$1031,0))</f>
        <v>#N/A</v>
      </c>
      <c r="H353" s="109" t="e">
        <f ca="1">INDEX(词条统合定义列表!$F$2:$F$1031,MATCH(属性二级汇总[[#This Row],[词条]],词条统合定义列表!$B$2:$B$1031,0))</f>
        <v>#N/A</v>
      </c>
      <c r="J3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3" s="25" t="str">
        <f ca="1">IFERROR(IF(属性二级汇总[[#This Row],[计算模式]]&lt;&gt;0,ROW(),""),"")</f>
        <v/>
      </c>
      <c r="M353" s="25" t="str">
        <f ca="1">IF((IFERROR(SEARCH("时，收割",属性二级汇总[[#This Row],[词条]]),-1)&gt;0),ROW(),"")</f>
        <v/>
      </c>
    </row>
    <row r="354" spans="1:13">
      <c r="A354" s="3" t="str">
        <f ca="1">IFERROR(INDEX(CHOOSE(
    MATCH(ROW(A353)-1,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ROW(A353)-INDEX($S$2:$S$18, MATCH(ROW(A353)-1, $S$2:$S$18,1))
),"")</f>
        <v/>
      </c>
      <c r="B354" s="3" t="str">
        <f ca="1">IF(A354&lt;&gt;"",INDEX(CHOOSE(
    MATCH(ROW(A353)-1,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ROW(A353)-INDEX($S$2:$S$18, MATCH(ROW(A353)-1, $S$2:$S$18,1))
),"")</f>
        <v/>
      </c>
      <c r="C354" s="3" t="e">
        <f ca="1">VALUE(IF(A354&lt;&gt;"",INDEX(CHOOSE(
    MATCH(ROW(A353)-1,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ROW(A353)-INDEX($S$2:$S$18, MATCH(ROW(A353)-1, $S$2:$S$18,1))
),""))</f>
        <v>#VALUE!</v>
      </c>
      <c r="D354" s="3" t="str">
        <f t="shared" ca="1" si="6"/>
        <v/>
      </c>
      <c r="E354" s="3" t="e">
        <f ca="1">INDEX(词条统合定义列表!$C$2:$C$1031,MATCH(属性二级汇总[[#This Row],[词条]],词条统合定义列表!$B$2:$B$1031,0))</f>
        <v>#N/A</v>
      </c>
      <c r="F354" t="e">
        <f ca="1">INDEX(词条统合定义列表!$D$2:$D$1031,MATCH(属性二级汇总[[#This Row],[词条]],词条统合定义列表!$B$2:$B$1031,0))</f>
        <v>#N/A</v>
      </c>
      <c r="G354" s="3" t="e">
        <f ca="1">INDEX(词条统合定义列表!$E$2:$E$1031,MATCH(属性二级汇总[[#This Row],[词条]],词条统合定义列表!$B$2:$B$1031,0))</f>
        <v>#N/A</v>
      </c>
      <c r="H354" s="109" t="e">
        <f ca="1">INDEX(词条统合定义列表!$F$2:$F$1031,MATCH(属性二级汇总[[#This Row],[词条]],词条统合定义列表!$B$2:$B$1031,0))</f>
        <v>#N/A</v>
      </c>
      <c r="J3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4" s="25" t="str">
        <f ca="1">IFERROR(IF(属性二级汇总[[#This Row],[计算模式]]&lt;&gt;0,ROW(),""),"")</f>
        <v/>
      </c>
      <c r="M354" s="25" t="str">
        <f ca="1">IF((IFERROR(SEARCH("时，收割",属性二级汇总[[#This Row],[词条]]),-1)&gt;0),ROW(),"")</f>
        <v/>
      </c>
    </row>
    <row r="355" spans="1:13">
      <c r="A355" s="3" t="str">
        <f ca="1">IFERROR(INDEX(CHOOSE(
    MATCH(ROW(A354)-1,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ROW(A354)-INDEX($S$2:$S$18, MATCH(ROW(A354)-1, $S$2:$S$18,1))
),"")</f>
        <v/>
      </c>
      <c r="B355" s="3" t="str">
        <f ca="1">IF(A355&lt;&gt;"",INDEX(CHOOSE(
    MATCH(ROW(A354)-1,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ROW(A354)-INDEX($S$2:$S$18, MATCH(ROW(A354)-1, $S$2:$S$18,1))
),"")</f>
        <v/>
      </c>
      <c r="C355" s="3" t="e">
        <f ca="1">VALUE(IF(A355&lt;&gt;"",INDEX(CHOOSE(
    MATCH(ROW(A354)-1,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ROW(A354)-INDEX($S$2:$S$18, MATCH(ROW(A354)-1, $S$2:$S$18,1))
),""))</f>
        <v>#VALUE!</v>
      </c>
      <c r="D355" s="3" t="str">
        <f t="shared" ca="1" si="6"/>
        <v/>
      </c>
      <c r="E355" s="3" t="e">
        <f ca="1">INDEX(词条统合定义列表!$C$2:$C$1031,MATCH(属性二级汇总[[#This Row],[词条]],词条统合定义列表!$B$2:$B$1031,0))</f>
        <v>#N/A</v>
      </c>
      <c r="F355" t="e">
        <f ca="1">INDEX(词条统合定义列表!$D$2:$D$1031,MATCH(属性二级汇总[[#This Row],[词条]],词条统合定义列表!$B$2:$B$1031,0))</f>
        <v>#N/A</v>
      </c>
      <c r="G355" s="3" t="e">
        <f ca="1">INDEX(词条统合定义列表!$E$2:$E$1031,MATCH(属性二级汇总[[#This Row],[词条]],词条统合定义列表!$B$2:$B$1031,0))</f>
        <v>#N/A</v>
      </c>
      <c r="H355" s="109" t="e">
        <f ca="1">INDEX(词条统合定义列表!$F$2:$F$1031,MATCH(属性二级汇总[[#This Row],[词条]],词条统合定义列表!$B$2:$B$1031,0))</f>
        <v>#N/A</v>
      </c>
      <c r="J3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5" s="25" t="str">
        <f ca="1">IFERROR(IF(属性二级汇总[[#This Row],[计算模式]]&lt;&gt;0,ROW(),""),"")</f>
        <v/>
      </c>
      <c r="M355" s="25" t="str">
        <f ca="1">IF((IFERROR(SEARCH("时，收割",属性二级汇总[[#This Row],[词条]]),-1)&gt;0),ROW(),"")</f>
        <v/>
      </c>
    </row>
    <row r="356" spans="1:13">
      <c r="A356" s="3" t="str">
        <f ca="1">IFERROR(INDEX(CHOOSE(
    MATCH(ROW(A355)-1,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ROW(A355)-INDEX($S$2:$S$18, MATCH(ROW(A355)-1, $S$2:$S$18,1))
),"")</f>
        <v/>
      </c>
      <c r="B356" s="3" t="str">
        <f ca="1">IF(A356&lt;&gt;"",INDEX(CHOOSE(
    MATCH(ROW(A355)-1,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ROW(A355)-INDEX($S$2:$S$18, MATCH(ROW(A355)-1, $S$2:$S$18,1))
),"")</f>
        <v/>
      </c>
      <c r="C356" s="3" t="e">
        <f ca="1">VALUE(IF(A356&lt;&gt;"",INDEX(CHOOSE(
    MATCH(ROW(A355)-1,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ROW(A355)-INDEX($S$2:$S$18, MATCH(ROW(A355)-1, $S$2:$S$18,1))
),""))</f>
        <v>#VALUE!</v>
      </c>
      <c r="D356" s="3" t="str">
        <f t="shared" ca="1" si="6"/>
        <v/>
      </c>
      <c r="E356" s="3" t="e">
        <f ca="1">INDEX(词条统合定义列表!$C$2:$C$1031,MATCH(属性二级汇总[[#This Row],[词条]],词条统合定义列表!$B$2:$B$1031,0))</f>
        <v>#N/A</v>
      </c>
      <c r="F356" t="e">
        <f ca="1">INDEX(词条统合定义列表!$D$2:$D$1031,MATCH(属性二级汇总[[#This Row],[词条]],词条统合定义列表!$B$2:$B$1031,0))</f>
        <v>#N/A</v>
      </c>
      <c r="G356" s="3" t="e">
        <f ca="1">INDEX(词条统合定义列表!$E$2:$E$1031,MATCH(属性二级汇总[[#This Row],[词条]],词条统合定义列表!$B$2:$B$1031,0))</f>
        <v>#N/A</v>
      </c>
      <c r="H356" s="109" t="e">
        <f ca="1">INDEX(词条统合定义列表!$F$2:$F$1031,MATCH(属性二级汇总[[#This Row],[词条]],词条统合定义列表!$B$2:$B$1031,0))</f>
        <v>#N/A</v>
      </c>
      <c r="J3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6" s="25" t="str">
        <f ca="1">IFERROR(IF(属性二级汇总[[#This Row],[计算模式]]&lt;&gt;0,ROW(),""),"")</f>
        <v/>
      </c>
      <c r="M356" s="25" t="str">
        <f ca="1">IF((IFERROR(SEARCH("时，收割",属性二级汇总[[#This Row],[词条]]),-1)&gt;0),ROW(),"")</f>
        <v/>
      </c>
    </row>
    <row r="357" spans="1:13">
      <c r="A357" s="3" t="str">
        <f ca="1">IFERROR(INDEX(CHOOSE(
    MATCH(ROW(A356)-1,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ROW(A356)-INDEX($S$2:$S$18, MATCH(ROW(A356)-1, $S$2:$S$18,1))
),"")</f>
        <v/>
      </c>
      <c r="B357" s="3" t="str">
        <f ca="1">IF(A357&lt;&gt;"",INDEX(CHOOSE(
    MATCH(ROW(A356)-1,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ROW(A356)-INDEX($S$2:$S$18, MATCH(ROW(A356)-1, $S$2:$S$18,1))
),"")</f>
        <v/>
      </c>
      <c r="C357" s="3" t="e">
        <f ca="1">VALUE(IF(A357&lt;&gt;"",INDEX(CHOOSE(
    MATCH(ROW(A356)-1,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ROW(A356)-INDEX($S$2:$S$18, MATCH(ROW(A356)-1, $S$2:$S$18,1))
),""))</f>
        <v>#VALUE!</v>
      </c>
      <c r="D357" s="3" t="str">
        <f t="shared" ca="1" si="6"/>
        <v/>
      </c>
      <c r="E357" s="3" t="e">
        <f ca="1">INDEX(词条统合定义列表!$C$2:$C$1031,MATCH(属性二级汇总[[#This Row],[词条]],词条统合定义列表!$B$2:$B$1031,0))</f>
        <v>#N/A</v>
      </c>
      <c r="F357" t="e">
        <f ca="1">INDEX(词条统合定义列表!$D$2:$D$1031,MATCH(属性二级汇总[[#This Row],[词条]],词条统合定义列表!$B$2:$B$1031,0))</f>
        <v>#N/A</v>
      </c>
      <c r="G357" s="3" t="e">
        <f ca="1">INDEX(词条统合定义列表!$E$2:$E$1031,MATCH(属性二级汇总[[#This Row],[词条]],词条统合定义列表!$B$2:$B$1031,0))</f>
        <v>#N/A</v>
      </c>
      <c r="H357" s="109" t="e">
        <f ca="1">INDEX(词条统合定义列表!$F$2:$F$1031,MATCH(属性二级汇总[[#This Row],[词条]],词条统合定义列表!$B$2:$B$1031,0))</f>
        <v>#N/A</v>
      </c>
      <c r="J3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7" s="25" t="str">
        <f ca="1">IFERROR(IF(属性二级汇总[[#This Row],[计算模式]]&lt;&gt;0,ROW(),""),"")</f>
        <v/>
      </c>
      <c r="M357" s="25" t="str">
        <f ca="1">IF((IFERROR(SEARCH("时，收割",属性二级汇总[[#This Row],[词条]]),-1)&gt;0),ROW(),"")</f>
        <v/>
      </c>
    </row>
    <row r="358" spans="1:13">
      <c r="A358" s="3" t="str">
        <f ca="1">IFERROR(INDEX(CHOOSE(
    MATCH(ROW(A357)-1,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ROW(A357)-INDEX($S$2:$S$18, MATCH(ROW(A357)-1, $S$2:$S$18,1))
),"")</f>
        <v/>
      </c>
      <c r="B358" s="3" t="str">
        <f ca="1">IF(A358&lt;&gt;"",INDEX(CHOOSE(
    MATCH(ROW(A357)-1,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ROW(A357)-INDEX($S$2:$S$18, MATCH(ROW(A357)-1, $S$2:$S$18,1))
),"")</f>
        <v/>
      </c>
      <c r="C358" s="3" t="e">
        <f ca="1">VALUE(IF(A358&lt;&gt;"",INDEX(CHOOSE(
    MATCH(ROW(A357)-1,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ROW(A357)-INDEX($S$2:$S$18, MATCH(ROW(A357)-1, $S$2:$S$18,1))
),""))</f>
        <v>#VALUE!</v>
      </c>
      <c r="D358" s="3" t="str">
        <f t="shared" ca="1" si="6"/>
        <v/>
      </c>
      <c r="E358" s="3" t="e">
        <f ca="1">INDEX(词条统合定义列表!$C$2:$C$1031,MATCH(属性二级汇总[[#This Row],[词条]],词条统合定义列表!$B$2:$B$1031,0))</f>
        <v>#N/A</v>
      </c>
      <c r="F358" t="e">
        <f ca="1">INDEX(词条统合定义列表!$D$2:$D$1031,MATCH(属性二级汇总[[#This Row],[词条]],词条统合定义列表!$B$2:$B$1031,0))</f>
        <v>#N/A</v>
      </c>
      <c r="G358" s="3" t="e">
        <f ca="1">INDEX(词条统合定义列表!$E$2:$E$1031,MATCH(属性二级汇总[[#This Row],[词条]],词条统合定义列表!$B$2:$B$1031,0))</f>
        <v>#N/A</v>
      </c>
      <c r="H358" s="109" t="e">
        <f ca="1">INDEX(词条统合定义列表!$F$2:$F$1031,MATCH(属性二级汇总[[#This Row],[词条]],词条统合定义列表!$B$2:$B$1031,0))</f>
        <v>#N/A</v>
      </c>
      <c r="J3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8" s="25" t="str">
        <f ca="1">IFERROR(IF(属性二级汇总[[#This Row],[计算模式]]&lt;&gt;0,ROW(),""),"")</f>
        <v/>
      </c>
      <c r="M358" s="25" t="str">
        <f ca="1">IF((IFERROR(SEARCH("时，收割",属性二级汇总[[#This Row],[词条]]),-1)&gt;0),ROW(),"")</f>
        <v/>
      </c>
    </row>
    <row r="359" spans="1:13">
      <c r="A359" s="3" t="str">
        <f ca="1">IFERROR(INDEX(CHOOSE(
    MATCH(ROW(A358)-1,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ROW(A358)-INDEX($S$2:$S$18, MATCH(ROW(A358)-1, $S$2:$S$18,1))
),"")</f>
        <v/>
      </c>
      <c r="B359" s="3" t="str">
        <f ca="1">IF(A359&lt;&gt;"",INDEX(CHOOSE(
    MATCH(ROW(A358)-1,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ROW(A358)-INDEX($S$2:$S$18, MATCH(ROW(A358)-1, $S$2:$S$18,1))
),"")</f>
        <v/>
      </c>
      <c r="C359" s="3" t="e">
        <f ca="1">VALUE(IF(A359&lt;&gt;"",INDEX(CHOOSE(
    MATCH(ROW(A358)-1,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ROW(A358)-INDEX($S$2:$S$18, MATCH(ROW(A358)-1, $S$2:$S$18,1))
),""))</f>
        <v>#VALUE!</v>
      </c>
      <c r="D359" s="3" t="str">
        <f t="shared" ca="1" si="6"/>
        <v/>
      </c>
      <c r="E359" s="3" t="e">
        <f ca="1">INDEX(词条统合定义列表!$C$2:$C$1031,MATCH(属性二级汇总[[#This Row],[词条]],词条统合定义列表!$B$2:$B$1031,0))</f>
        <v>#N/A</v>
      </c>
      <c r="F359" t="e">
        <f ca="1">INDEX(词条统合定义列表!$D$2:$D$1031,MATCH(属性二级汇总[[#This Row],[词条]],词条统合定义列表!$B$2:$B$1031,0))</f>
        <v>#N/A</v>
      </c>
      <c r="G359" s="3" t="e">
        <f ca="1">INDEX(词条统合定义列表!$E$2:$E$1031,MATCH(属性二级汇总[[#This Row],[词条]],词条统合定义列表!$B$2:$B$1031,0))</f>
        <v>#N/A</v>
      </c>
      <c r="H359" s="109" t="e">
        <f ca="1">INDEX(词条统合定义列表!$F$2:$F$1031,MATCH(属性二级汇总[[#This Row],[词条]],词条统合定义列表!$B$2:$B$1031,0))</f>
        <v>#N/A</v>
      </c>
      <c r="J3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59" s="25" t="str">
        <f ca="1">IFERROR(IF(属性二级汇总[[#This Row],[计算模式]]&lt;&gt;0,ROW(),""),"")</f>
        <v/>
      </c>
      <c r="M359" s="25" t="str">
        <f ca="1">IF((IFERROR(SEARCH("时，收割",属性二级汇总[[#This Row],[词条]]),-1)&gt;0),ROW(),"")</f>
        <v/>
      </c>
    </row>
    <row r="360" spans="1:13">
      <c r="A360" s="3" t="str">
        <f ca="1">IFERROR(INDEX(CHOOSE(
    MATCH(ROW(A359)-1,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ROW(A359)-INDEX($S$2:$S$18, MATCH(ROW(A359)-1, $S$2:$S$18,1))
),"")</f>
        <v/>
      </c>
      <c r="B360" s="3" t="str">
        <f ca="1">IF(A360&lt;&gt;"",INDEX(CHOOSE(
    MATCH(ROW(A359)-1,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ROW(A359)-INDEX($S$2:$S$18, MATCH(ROW(A359)-1, $S$2:$S$18,1))
),"")</f>
        <v/>
      </c>
      <c r="C360" s="3" t="e">
        <f ca="1">VALUE(IF(A360&lt;&gt;"",INDEX(CHOOSE(
    MATCH(ROW(A359)-1,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ROW(A359)-INDEX($S$2:$S$18, MATCH(ROW(A359)-1, $S$2:$S$18,1))
),""))</f>
        <v>#VALUE!</v>
      </c>
      <c r="D360" s="3" t="str">
        <f t="shared" ca="1" si="6"/>
        <v/>
      </c>
      <c r="E360" s="3" t="e">
        <f ca="1">INDEX(词条统合定义列表!$C$2:$C$1031,MATCH(属性二级汇总[[#This Row],[词条]],词条统合定义列表!$B$2:$B$1031,0))</f>
        <v>#N/A</v>
      </c>
      <c r="F360" t="e">
        <f ca="1">INDEX(词条统合定义列表!$D$2:$D$1031,MATCH(属性二级汇总[[#This Row],[词条]],词条统合定义列表!$B$2:$B$1031,0))</f>
        <v>#N/A</v>
      </c>
      <c r="G360" s="3" t="e">
        <f ca="1">INDEX(词条统合定义列表!$E$2:$E$1031,MATCH(属性二级汇总[[#This Row],[词条]],词条统合定义列表!$B$2:$B$1031,0))</f>
        <v>#N/A</v>
      </c>
      <c r="H360" s="109" t="e">
        <f ca="1">INDEX(词条统合定义列表!$F$2:$F$1031,MATCH(属性二级汇总[[#This Row],[词条]],词条统合定义列表!$B$2:$B$1031,0))</f>
        <v>#N/A</v>
      </c>
      <c r="J3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0" s="25" t="str">
        <f ca="1">IFERROR(IF(属性二级汇总[[#This Row],[计算模式]]&lt;&gt;0,ROW(),""),"")</f>
        <v/>
      </c>
      <c r="M360" s="25" t="str">
        <f ca="1">IF((IFERROR(SEARCH("时，收割",属性二级汇总[[#This Row],[词条]]),-1)&gt;0),ROW(),"")</f>
        <v/>
      </c>
    </row>
    <row r="361" spans="1:13">
      <c r="A361" s="3" t="str">
        <f ca="1">IFERROR(INDEX(CHOOSE(
    MATCH(ROW(A360)-1,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ROW(A360)-INDEX($S$2:$S$18, MATCH(ROW(A360)-1, $S$2:$S$18,1))
),"")</f>
        <v/>
      </c>
      <c r="B361" s="3" t="str">
        <f ca="1">IF(A361&lt;&gt;"",INDEX(CHOOSE(
    MATCH(ROW(A360)-1,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ROW(A360)-INDEX($S$2:$S$18, MATCH(ROW(A360)-1, $S$2:$S$18,1))
),"")</f>
        <v/>
      </c>
      <c r="C361" s="3" t="e">
        <f ca="1">VALUE(IF(A361&lt;&gt;"",INDEX(CHOOSE(
    MATCH(ROW(A360)-1,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ROW(A360)-INDEX($S$2:$S$18, MATCH(ROW(A360)-1, $S$2:$S$18,1))
),""))</f>
        <v>#VALUE!</v>
      </c>
      <c r="D361" s="3" t="str">
        <f t="shared" ca="1" si="6"/>
        <v/>
      </c>
      <c r="E361" s="3" t="e">
        <f ca="1">INDEX(词条统合定义列表!$C$2:$C$1031,MATCH(属性二级汇总[[#This Row],[词条]],词条统合定义列表!$B$2:$B$1031,0))</f>
        <v>#N/A</v>
      </c>
      <c r="F361" t="e">
        <f ca="1">INDEX(词条统合定义列表!$D$2:$D$1031,MATCH(属性二级汇总[[#This Row],[词条]],词条统合定义列表!$B$2:$B$1031,0))</f>
        <v>#N/A</v>
      </c>
      <c r="G361" s="3" t="e">
        <f ca="1">INDEX(词条统合定义列表!$E$2:$E$1031,MATCH(属性二级汇总[[#This Row],[词条]],词条统合定义列表!$B$2:$B$1031,0))</f>
        <v>#N/A</v>
      </c>
      <c r="H361" s="109" t="e">
        <f ca="1">INDEX(词条统合定义列表!$F$2:$F$1031,MATCH(属性二级汇总[[#This Row],[词条]],词条统合定义列表!$B$2:$B$1031,0))</f>
        <v>#N/A</v>
      </c>
      <c r="J3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1" s="25" t="str">
        <f ca="1">IFERROR(IF(属性二级汇总[[#This Row],[计算模式]]&lt;&gt;0,ROW(),""),"")</f>
        <v/>
      </c>
      <c r="M361" s="25" t="str">
        <f ca="1">IF((IFERROR(SEARCH("时，收割",属性二级汇总[[#This Row],[词条]]),-1)&gt;0),ROW(),"")</f>
        <v/>
      </c>
    </row>
    <row r="362" spans="1:13">
      <c r="A362" s="3" t="str">
        <f ca="1">IFERROR(INDEX(CHOOSE(
    MATCH(ROW(A361)-1,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ROW(A361)-INDEX($S$2:$S$18, MATCH(ROW(A361)-1, $S$2:$S$18,1))
),"")</f>
        <v/>
      </c>
      <c r="B362" s="3" t="str">
        <f ca="1">IF(A362&lt;&gt;"",INDEX(CHOOSE(
    MATCH(ROW(A361)-1,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ROW(A361)-INDEX($S$2:$S$18, MATCH(ROW(A361)-1, $S$2:$S$18,1))
),"")</f>
        <v/>
      </c>
      <c r="C362" s="3" t="e">
        <f ca="1">VALUE(IF(A362&lt;&gt;"",INDEX(CHOOSE(
    MATCH(ROW(A361)-1,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ROW(A361)-INDEX($S$2:$S$18, MATCH(ROW(A361)-1, $S$2:$S$18,1))
),""))</f>
        <v>#VALUE!</v>
      </c>
      <c r="D362" s="3" t="str">
        <f t="shared" ca="1" si="6"/>
        <v/>
      </c>
      <c r="E362" s="3" t="e">
        <f ca="1">INDEX(词条统合定义列表!$C$2:$C$1031,MATCH(属性二级汇总[[#This Row],[词条]],词条统合定义列表!$B$2:$B$1031,0))</f>
        <v>#N/A</v>
      </c>
      <c r="F362" t="e">
        <f ca="1">INDEX(词条统合定义列表!$D$2:$D$1031,MATCH(属性二级汇总[[#This Row],[词条]],词条统合定义列表!$B$2:$B$1031,0))</f>
        <v>#N/A</v>
      </c>
      <c r="G362" s="3" t="e">
        <f ca="1">INDEX(词条统合定义列表!$E$2:$E$1031,MATCH(属性二级汇总[[#This Row],[词条]],词条统合定义列表!$B$2:$B$1031,0))</f>
        <v>#N/A</v>
      </c>
      <c r="H362" s="109" t="e">
        <f ca="1">INDEX(词条统合定义列表!$F$2:$F$1031,MATCH(属性二级汇总[[#This Row],[词条]],词条统合定义列表!$B$2:$B$1031,0))</f>
        <v>#N/A</v>
      </c>
      <c r="J3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2" s="25" t="str">
        <f ca="1">IFERROR(IF(属性二级汇总[[#This Row],[计算模式]]&lt;&gt;0,ROW(),""),"")</f>
        <v/>
      </c>
      <c r="M362" s="25" t="str">
        <f ca="1">IF((IFERROR(SEARCH("时，收割",属性二级汇总[[#This Row],[词条]]),-1)&gt;0),ROW(),"")</f>
        <v/>
      </c>
    </row>
    <row r="363" spans="1:13">
      <c r="A363" s="3" t="str">
        <f ca="1">IFERROR(INDEX(CHOOSE(
    MATCH(ROW(A362)-1,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ROW(A362)-INDEX($S$2:$S$18, MATCH(ROW(A362)-1, $S$2:$S$18,1))
),"")</f>
        <v/>
      </c>
      <c r="B363" s="3" t="str">
        <f ca="1">IF(A363&lt;&gt;"",INDEX(CHOOSE(
    MATCH(ROW(A362)-1,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ROW(A362)-INDEX($S$2:$S$18, MATCH(ROW(A362)-1, $S$2:$S$18,1))
),"")</f>
        <v/>
      </c>
      <c r="C363" s="3" t="e">
        <f ca="1">VALUE(IF(A363&lt;&gt;"",INDEX(CHOOSE(
    MATCH(ROW(A362)-1,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ROW(A362)-INDEX($S$2:$S$18, MATCH(ROW(A362)-1, $S$2:$S$18,1))
),""))</f>
        <v>#VALUE!</v>
      </c>
      <c r="D363" s="3" t="str">
        <f t="shared" ca="1" si="6"/>
        <v/>
      </c>
      <c r="E363" s="3" t="e">
        <f ca="1">INDEX(词条统合定义列表!$C$2:$C$1031,MATCH(属性二级汇总[[#This Row],[词条]],词条统合定义列表!$B$2:$B$1031,0))</f>
        <v>#N/A</v>
      </c>
      <c r="F363" t="e">
        <f ca="1">INDEX(词条统合定义列表!$D$2:$D$1031,MATCH(属性二级汇总[[#This Row],[词条]],词条统合定义列表!$B$2:$B$1031,0))</f>
        <v>#N/A</v>
      </c>
      <c r="G363" s="3" t="e">
        <f ca="1">INDEX(词条统合定义列表!$E$2:$E$1031,MATCH(属性二级汇总[[#This Row],[词条]],词条统合定义列表!$B$2:$B$1031,0))</f>
        <v>#N/A</v>
      </c>
      <c r="H363" s="109" t="e">
        <f ca="1">INDEX(词条统合定义列表!$F$2:$F$1031,MATCH(属性二级汇总[[#This Row],[词条]],词条统合定义列表!$B$2:$B$1031,0))</f>
        <v>#N/A</v>
      </c>
      <c r="J3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3" s="25" t="str">
        <f ca="1">IFERROR(IF(属性二级汇总[[#This Row],[计算模式]]&lt;&gt;0,ROW(),""),"")</f>
        <v/>
      </c>
      <c r="M363" s="25" t="str">
        <f ca="1">IF((IFERROR(SEARCH("时，收割",属性二级汇总[[#This Row],[词条]]),-1)&gt;0),ROW(),"")</f>
        <v/>
      </c>
    </row>
    <row r="364" spans="1:13">
      <c r="A364" s="3" t="str">
        <f ca="1">IFERROR(INDEX(CHOOSE(
    MATCH(ROW(A363)-1,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ROW(A363)-INDEX($S$2:$S$18, MATCH(ROW(A363)-1, $S$2:$S$18,1))
),"")</f>
        <v/>
      </c>
      <c r="B364" s="3" t="str">
        <f ca="1">IF(A364&lt;&gt;"",INDEX(CHOOSE(
    MATCH(ROW(A363)-1,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ROW(A363)-INDEX($S$2:$S$18, MATCH(ROW(A363)-1, $S$2:$S$18,1))
),"")</f>
        <v/>
      </c>
      <c r="C364" s="3" t="e">
        <f ca="1">VALUE(IF(A364&lt;&gt;"",INDEX(CHOOSE(
    MATCH(ROW(A363)-1,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ROW(A363)-INDEX($S$2:$S$18, MATCH(ROW(A363)-1, $S$2:$S$18,1))
),""))</f>
        <v>#VALUE!</v>
      </c>
      <c r="D364" s="3" t="str">
        <f t="shared" ca="1" si="6"/>
        <v/>
      </c>
      <c r="E364" s="3" t="e">
        <f ca="1">INDEX(词条统合定义列表!$C$2:$C$1031,MATCH(属性二级汇总[[#This Row],[词条]],词条统合定义列表!$B$2:$B$1031,0))</f>
        <v>#N/A</v>
      </c>
      <c r="F364" t="e">
        <f ca="1">INDEX(词条统合定义列表!$D$2:$D$1031,MATCH(属性二级汇总[[#This Row],[词条]],词条统合定义列表!$B$2:$B$1031,0))</f>
        <v>#N/A</v>
      </c>
      <c r="G364" s="3" t="e">
        <f ca="1">INDEX(词条统合定义列表!$E$2:$E$1031,MATCH(属性二级汇总[[#This Row],[词条]],词条统合定义列表!$B$2:$B$1031,0))</f>
        <v>#N/A</v>
      </c>
      <c r="H364" s="109" t="e">
        <f ca="1">INDEX(词条统合定义列表!$F$2:$F$1031,MATCH(属性二级汇总[[#This Row],[词条]],词条统合定义列表!$B$2:$B$1031,0))</f>
        <v>#N/A</v>
      </c>
      <c r="J3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4" s="25" t="str">
        <f ca="1">IFERROR(IF(属性二级汇总[[#This Row],[计算模式]]&lt;&gt;0,ROW(),""),"")</f>
        <v/>
      </c>
      <c r="M364" s="25" t="str">
        <f ca="1">IF((IFERROR(SEARCH("时，收割",属性二级汇总[[#This Row],[词条]]),-1)&gt;0),ROW(),"")</f>
        <v/>
      </c>
    </row>
    <row r="365" spans="1:13">
      <c r="A365" s="3" t="str">
        <f ca="1">IFERROR(INDEX(CHOOSE(
    MATCH(ROW(A364)-1,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ROW(A364)-INDEX($S$2:$S$18, MATCH(ROW(A364)-1, $S$2:$S$18,1))
),"")</f>
        <v/>
      </c>
      <c r="B365" s="3" t="str">
        <f ca="1">IF(A365&lt;&gt;"",INDEX(CHOOSE(
    MATCH(ROW(A364)-1,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ROW(A364)-INDEX($S$2:$S$18, MATCH(ROW(A364)-1, $S$2:$S$18,1))
),"")</f>
        <v/>
      </c>
      <c r="C365" s="3" t="e">
        <f ca="1">VALUE(IF(A365&lt;&gt;"",INDEX(CHOOSE(
    MATCH(ROW(A364)-1,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ROW(A364)-INDEX($S$2:$S$18, MATCH(ROW(A364)-1, $S$2:$S$18,1))
),""))</f>
        <v>#VALUE!</v>
      </c>
      <c r="D365" s="3" t="str">
        <f t="shared" ca="1" si="6"/>
        <v/>
      </c>
      <c r="E365" s="3" t="e">
        <f ca="1">INDEX(词条统合定义列表!$C$2:$C$1031,MATCH(属性二级汇总[[#This Row],[词条]],词条统合定义列表!$B$2:$B$1031,0))</f>
        <v>#N/A</v>
      </c>
      <c r="F365" t="e">
        <f ca="1">INDEX(词条统合定义列表!$D$2:$D$1031,MATCH(属性二级汇总[[#This Row],[词条]],词条统合定义列表!$B$2:$B$1031,0))</f>
        <v>#N/A</v>
      </c>
      <c r="G365" s="3" t="e">
        <f ca="1">INDEX(词条统合定义列表!$E$2:$E$1031,MATCH(属性二级汇总[[#This Row],[词条]],词条统合定义列表!$B$2:$B$1031,0))</f>
        <v>#N/A</v>
      </c>
      <c r="H365" s="109" t="e">
        <f ca="1">INDEX(词条统合定义列表!$F$2:$F$1031,MATCH(属性二级汇总[[#This Row],[词条]],词条统合定义列表!$B$2:$B$1031,0))</f>
        <v>#N/A</v>
      </c>
      <c r="J3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5" s="25" t="str">
        <f ca="1">IFERROR(IF(属性二级汇总[[#This Row],[计算模式]]&lt;&gt;0,ROW(),""),"")</f>
        <v/>
      </c>
      <c r="M365" s="25" t="str">
        <f ca="1">IF((IFERROR(SEARCH("时，收割",属性二级汇总[[#This Row],[词条]]),-1)&gt;0),ROW(),"")</f>
        <v/>
      </c>
    </row>
    <row r="366" spans="1:13">
      <c r="A366" s="3" t="str">
        <f ca="1">IFERROR(INDEX(CHOOSE(
    MATCH(ROW(A365)-1,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ROW(A365)-INDEX($S$2:$S$18, MATCH(ROW(A365)-1, $S$2:$S$18,1))
),"")</f>
        <v/>
      </c>
      <c r="B366" s="3" t="str">
        <f ca="1">IF(A366&lt;&gt;"",INDEX(CHOOSE(
    MATCH(ROW(A365)-1,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ROW(A365)-INDEX($S$2:$S$18, MATCH(ROW(A365)-1, $S$2:$S$18,1))
),"")</f>
        <v/>
      </c>
      <c r="C366" s="3" t="e">
        <f ca="1">VALUE(IF(A366&lt;&gt;"",INDEX(CHOOSE(
    MATCH(ROW(A365)-1,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ROW(A365)-INDEX($S$2:$S$18, MATCH(ROW(A365)-1, $S$2:$S$18,1))
),""))</f>
        <v>#VALUE!</v>
      </c>
      <c r="D366" s="3" t="str">
        <f t="shared" ca="1" si="6"/>
        <v/>
      </c>
      <c r="E366" s="3" t="e">
        <f ca="1">INDEX(词条统合定义列表!$C$2:$C$1031,MATCH(属性二级汇总[[#This Row],[词条]],词条统合定义列表!$B$2:$B$1031,0))</f>
        <v>#N/A</v>
      </c>
      <c r="F366" t="e">
        <f ca="1">INDEX(词条统合定义列表!$D$2:$D$1031,MATCH(属性二级汇总[[#This Row],[词条]],词条统合定义列表!$B$2:$B$1031,0))</f>
        <v>#N/A</v>
      </c>
      <c r="G366" s="3" t="e">
        <f ca="1">INDEX(词条统合定义列表!$E$2:$E$1031,MATCH(属性二级汇总[[#This Row],[词条]],词条统合定义列表!$B$2:$B$1031,0))</f>
        <v>#N/A</v>
      </c>
      <c r="H366" s="109" t="e">
        <f ca="1">INDEX(词条统合定义列表!$F$2:$F$1031,MATCH(属性二级汇总[[#This Row],[词条]],词条统合定义列表!$B$2:$B$1031,0))</f>
        <v>#N/A</v>
      </c>
      <c r="J3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6" s="25" t="str">
        <f ca="1">IFERROR(IF(属性二级汇总[[#This Row],[计算模式]]&lt;&gt;0,ROW(),""),"")</f>
        <v/>
      </c>
      <c r="M366" s="25" t="str">
        <f ca="1">IF((IFERROR(SEARCH("时，收割",属性二级汇总[[#This Row],[词条]]),-1)&gt;0),ROW(),"")</f>
        <v/>
      </c>
    </row>
    <row r="367" spans="1:13">
      <c r="A367" s="3" t="str">
        <f ca="1">IFERROR(INDEX(CHOOSE(
    MATCH(ROW(A366)-1,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ROW(A366)-INDEX($S$2:$S$18, MATCH(ROW(A366)-1, $S$2:$S$18,1))
),"")</f>
        <v/>
      </c>
      <c r="B367" s="3" t="str">
        <f ca="1">IF(A367&lt;&gt;"",INDEX(CHOOSE(
    MATCH(ROW(A366)-1,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ROW(A366)-INDEX($S$2:$S$18, MATCH(ROW(A366)-1, $S$2:$S$18,1))
),"")</f>
        <v/>
      </c>
      <c r="C367" s="3" t="e">
        <f ca="1">VALUE(IF(A367&lt;&gt;"",INDEX(CHOOSE(
    MATCH(ROW(A366)-1,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ROW(A366)-INDEX($S$2:$S$18, MATCH(ROW(A366)-1, $S$2:$S$18,1))
),""))</f>
        <v>#VALUE!</v>
      </c>
      <c r="D367" s="3" t="str">
        <f t="shared" ca="1" si="6"/>
        <v/>
      </c>
      <c r="E367" s="3" t="e">
        <f ca="1">INDEX(词条统合定义列表!$C$2:$C$1031,MATCH(属性二级汇总[[#This Row],[词条]],词条统合定义列表!$B$2:$B$1031,0))</f>
        <v>#N/A</v>
      </c>
      <c r="F367" t="e">
        <f ca="1">INDEX(词条统合定义列表!$D$2:$D$1031,MATCH(属性二级汇总[[#This Row],[词条]],词条统合定义列表!$B$2:$B$1031,0))</f>
        <v>#N/A</v>
      </c>
      <c r="G367" s="3" t="e">
        <f ca="1">INDEX(词条统合定义列表!$E$2:$E$1031,MATCH(属性二级汇总[[#This Row],[词条]],词条统合定义列表!$B$2:$B$1031,0))</f>
        <v>#N/A</v>
      </c>
      <c r="H367" s="109" t="e">
        <f ca="1">INDEX(词条统合定义列表!$F$2:$F$1031,MATCH(属性二级汇总[[#This Row],[词条]],词条统合定义列表!$B$2:$B$1031,0))</f>
        <v>#N/A</v>
      </c>
      <c r="J3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7" s="25" t="str">
        <f ca="1">IFERROR(IF(属性二级汇总[[#This Row],[计算模式]]&lt;&gt;0,ROW(),""),"")</f>
        <v/>
      </c>
      <c r="M367" s="25" t="str">
        <f ca="1">IF((IFERROR(SEARCH("时，收割",属性二级汇总[[#This Row],[词条]]),-1)&gt;0),ROW(),"")</f>
        <v/>
      </c>
    </row>
    <row r="368" spans="1:13">
      <c r="A368" s="3" t="str">
        <f ca="1">IFERROR(INDEX(CHOOSE(
    MATCH(ROW(A367)-1,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ROW(A367)-INDEX($S$2:$S$18, MATCH(ROW(A367)-1, $S$2:$S$18,1))
),"")</f>
        <v/>
      </c>
      <c r="B368" s="3" t="str">
        <f ca="1">IF(A368&lt;&gt;"",INDEX(CHOOSE(
    MATCH(ROW(A367)-1,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ROW(A367)-INDEX($S$2:$S$18, MATCH(ROW(A367)-1, $S$2:$S$18,1))
),"")</f>
        <v/>
      </c>
      <c r="C368" s="3" t="e">
        <f ca="1">VALUE(IF(A368&lt;&gt;"",INDEX(CHOOSE(
    MATCH(ROW(A367)-1,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ROW(A367)-INDEX($S$2:$S$18, MATCH(ROW(A367)-1, $S$2:$S$18,1))
),""))</f>
        <v>#VALUE!</v>
      </c>
      <c r="D368" s="3" t="str">
        <f t="shared" ca="1" si="6"/>
        <v/>
      </c>
      <c r="E368" s="3" t="e">
        <f ca="1">INDEX(词条统合定义列表!$C$2:$C$1031,MATCH(属性二级汇总[[#This Row],[词条]],词条统合定义列表!$B$2:$B$1031,0))</f>
        <v>#N/A</v>
      </c>
      <c r="F368" t="e">
        <f ca="1">INDEX(词条统合定义列表!$D$2:$D$1031,MATCH(属性二级汇总[[#This Row],[词条]],词条统合定义列表!$B$2:$B$1031,0))</f>
        <v>#N/A</v>
      </c>
      <c r="G368" s="3" t="e">
        <f ca="1">INDEX(词条统合定义列表!$E$2:$E$1031,MATCH(属性二级汇总[[#This Row],[词条]],词条统合定义列表!$B$2:$B$1031,0))</f>
        <v>#N/A</v>
      </c>
      <c r="H368" s="109" t="e">
        <f ca="1">INDEX(词条统合定义列表!$F$2:$F$1031,MATCH(属性二级汇总[[#This Row],[词条]],词条统合定义列表!$B$2:$B$1031,0))</f>
        <v>#N/A</v>
      </c>
      <c r="J3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8" s="25" t="str">
        <f ca="1">IFERROR(IF(属性二级汇总[[#This Row],[计算模式]]&lt;&gt;0,ROW(),""),"")</f>
        <v/>
      </c>
      <c r="M368" s="25" t="str">
        <f ca="1">IF((IFERROR(SEARCH("时，收割",属性二级汇总[[#This Row],[词条]]),-1)&gt;0),ROW(),"")</f>
        <v/>
      </c>
    </row>
    <row r="369" spans="1:13">
      <c r="A369" s="3" t="str">
        <f ca="1">IFERROR(INDEX(CHOOSE(
    MATCH(ROW(A368)-1,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ROW(A368)-INDEX($S$2:$S$18, MATCH(ROW(A368)-1, $S$2:$S$18,1))
),"")</f>
        <v/>
      </c>
      <c r="B369" s="3" t="str">
        <f ca="1">IF(A369&lt;&gt;"",INDEX(CHOOSE(
    MATCH(ROW(A368)-1,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ROW(A368)-INDEX($S$2:$S$18, MATCH(ROW(A368)-1, $S$2:$S$18,1))
),"")</f>
        <v/>
      </c>
      <c r="C369" s="3" t="e">
        <f ca="1">VALUE(IF(A369&lt;&gt;"",INDEX(CHOOSE(
    MATCH(ROW(A368)-1,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ROW(A368)-INDEX($S$2:$S$18, MATCH(ROW(A368)-1, $S$2:$S$18,1))
),""))</f>
        <v>#VALUE!</v>
      </c>
      <c r="D369" s="3" t="str">
        <f t="shared" ca="1" si="6"/>
        <v/>
      </c>
      <c r="E369" s="3" t="e">
        <f ca="1">INDEX(词条统合定义列表!$C$2:$C$1031,MATCH(属性二级汇总[[#This Row],[词条]],词条统合定义列表!$B$2:$B$1031,0))</f>
        <v>#N/A</v>
      </c>
      <c r="F369" t="e">
        <f ca="1">INDEX(词条统合定义列表!$D$2:$D$1031,MATCH(属性二级汇总[[#This Row],[词条]],词条统合定义列表!$B$2:$B$1031,0))</f>
        <v>#N/A</v>
      </c>
      <c r="G369" s="3" t="e">
        <f ca="1">INDEX(词条统合定义列表!$E$2:$E$1031,MATCH(属性二级汇总[[#This Row],[词条]],词条统合定义列表!$B$2:$B$1031,0))</f>
        <v>#N/A</v>
      </c>
      <c r="H369" s="109" t="e">
        <f ca="1">INDEX(词条统合定义列表!$F$2:$F$1031,MATCH(属性二级汇总[[#This Row],[词条]],词条统合定义列表!$B$2:$B$1031,0))</f>
        <v>#N/A</v>
      </c>
      <c r="J3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69" s="25" t="str">
        <f ca="1">IFERROR(IF(属性二级汇总[[#This Row],[计算模式]]&lt;&gt;0,ROW(),""),"")</f>
        <v/>
      </c>
      <c r="M369" s="25" t="str">
        <f ca="1">IF((IFERROR(SEARCH("时，收割",属性二级汇总[[#This Row],[词条]]),-1)&gt;0),ROW(),"")</f>
        <v/>
      </c>
    </row>
    <row r="370" spans="1:13">
      <c r="A370" s="3" t="str">
        <f ca="1">IFERROR(INDEX(CHOOSE(
    MATCH(ROW(A369)-1,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ROW(A369)-INDEX($S$2:$S$18, MATCH(ROW(A369)-1, $S$2:$S$18,1))
),"")</f>
        <v/>
      </c>
      <c r="B370" s="3" t="str">
        <f ca="1">IF(A370&lt;&gt;"",INDEX(CHOOSE(
    MATCH(ROW(A369)-1,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ROW(A369)-INDEX($S$2:$S$18, MATCH(ROW(A369)-1, $S$2:$S$18,1))
),"")</f>
        <v/>
      </c>
      <c r="C370" s="3" t="e">
        <f ca="1">VALUE(IF(A370&lt;&gt;"",INDEX(CHOOSE(
    MATCH(ROW(A369)-1,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ROW(A369)-INDEX($S$2:$S$18, MATCH(ROW(A369)-1, $S$2:$S$18,1))
),""))</f>
        <v>#VALUE!</v>
      </c>
      <c r="D370" s="3" t="str">
        <f t="shared" ca="1" si="6"/>
        <v/>
      </c>
      <c r="E370" s="3" t="e">
        <f ca="1">INDEX(词条统合定义列表!$C$2:$C$1031,MATCH(属性二级汇总[[#This Row],[词条]],词条统合定义列表!$B$2:$B$1031,0))</f>
        <v>#N/A</v>
      </c>
      <c r="F370" t="e">
        <f ca="1">INDEX(词条统合定义列表!$D$2:$D$1031,MATCH(属性二级汇总[[#This Row],[词条]],词条统合定义列表!$B$2:$B$1031,0))</f>
        <v>#N/A</v>
      </c>
      <c r="G370" s="3" t="e">
        <f ca="1">INDEX(词条统合定义列表!$E$2:$E$1031,MATCH(属性二级汇总[[#This Row],[词条]],词条统合定义列表!$B$2:$B$1031,0))</f>
        <v>#N/A</v>
      </c>
      <c r="H370" s="109" t="e">
        <f ca="1">INDEX(词条统合定义列表!$F$2:$F$1031,MATCH(属性二级汇总[[#This Row],[词条]],词条统合定义列表!$B$2:$B$1031,0))</f>
        <v>#N/A</v>
      </c>
      <c r="J3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0" s="25" t="str">
        <f ca="1">IFERROR(IF(属性二级汇总[[#This Row],[计算模式]]&lt;&gt;0,ROW(),""),"")</f>
        <v/>
      </c>
      <c r="M370" s="25" t="str">
        <f ca="1">IF((IFERROR(SEARCH("时，收割",属性二级汇总[[#This Row],[词条]]),-1)&gt;0),ROW(),"")</f>
        <v/>
      </c>
    </row>
    <row r="371" spans="1:13">
      <c r="A371" s="3" t="str">
        <f ca="1">IFERROR(INDEX(CHOOSE(
    MATCH(ROW(A370)-1,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ROW(A370)-INDEX($S$2:$S$18, MATCH(ROW(A370)-1, $S$2:$S$18,1))
),"")</f>
        <v/>
      </c>
      <c r="B371" s="3" t="str">
        <f ca="1">IF(A371&lt;&gt;"",INDEX(CHOOSE(
    MATCH(ROW(A370)-1,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ROW(A370)-INDEX($S$2:$S$18, MATCH(ROW(A370)-1, $S$2:$S$18,1))
),"")</f>
        <v/>
      </c>
      <c r="C371" s="3" t="e">
        <f ca="1">VALUE(IF(A371&lt;&gt;"",INDEX(CHOOSE(
    MATCH(ROW(A370)-1,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ROW(A370)-INDEX($S$2:$S$18, MATCH(ROW(A370)-1, $S$2:$S$18,1))
),""))</f>
        <v>#VALUE!</v>
      </c>
      <c r="D371" s="3" t="str">
        <f t="shared" ca="1" si="6"/>
        <v/>
      </c>
      <c r="E371" s="3" t="e">
        <f ca="1">INDEX(词条统合定义列表!$C$2:$C$1031,MATCH(属性二级汇总[[#This Row],[词条]],词条统合定义列表!$B$2:$B$1031,0))</f>
        <v>#N/A</v>
      </c>
      <c r="F371" t="e">
        <f ca="1">INDEX(词条统合定义列表!$D$2:$D$1031,MATCH(属性二级汇总[[#This Row],[词条]],词条统合定义列表!$B$2:$B$1031,0))</f>
        <v>#N/A</v>
      </c>
      <c r="G371" s="3" t="e">
        <f ca="1">INDEX(词条统合定义列表!$E$2:$E$1031,MATCH(属性二级汇总[[#This Row],[词条]],词条统合定义列表!$B$2:$B$1031,0))</f>
        <v>#N/A</v>
      </c>
      <c r="H371" s="109" t="e">
        <f ca="1">INDEX(词条统合定义列表!$F$2:$F$1031,MATCH(属性二级汇总[[#This Row],[词条]],词条统合定义列表!$B$2:$B$1031,0))</f>
        <v>#N/A</v>
      </c>
      <c r="J3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1" s="25" t="str">
        <f ca="1">IFERROR(IF(属性二级汇总[[#This Row],[计算模式]]&lt;&gt;0,ROW(),""),"")</f>
        <v/>
      </c>
      <c r="M371" s="25" t="str">
        <f ca="1">IF((IFERROR(SEARCH("时，收割",属性二级汇总[[#This Row],[词条]]),-1)&gt;0),ROW(),"")</f>
        <v/>
      </c>
    </row>
    <row r="372" spans="1:13">
      <c r="A372" s="3" t="str">
        <f ca="1">IFERROR(INDEX(CHOOSE(
    MATCH(ROW(A371)-1,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ROW(A371)-INDEX($S$2:$S$18, MATCH(ROW(A371)-1, $S$2:$S$18,1))
),"")</f>
        <v/>
      </c>
      <c r="B372" s="3" t="str">
        <f ca="1">IF(A372&lt;&gt;"",INDEX(CHOOSE(
    MATCH(ROW(A371)-1,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ROW(A371)-INDEX($S$2:$S$18, MATCH(ROW(A371)-1, $S$2:$S$18,1))
),"")</f>
        <v/>
      </c>
      <c r="C372" s="3" t="e">
        <f ca="1">VALUE(IF(A372&lt;&gt;"",INDEX(CHOOSE(
    MATCH(ROW(A371)-1,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ROW(A371)-INDEX($S$2:$S$18, MATCH(ROW(A371)-1, $S$2:$S$18,1))
),""))</f>
        <v>#VALUE!</v>
      </c>
      <c r="D372" s="3" t="str">
        <f t="shared" ca="1" si="6"/>
        <v/>
      </c>
      <c r="E372" s="3" t="e">
        <f ca="1">INDEX(词条统合定义列表!$C$2:$C$1031,MATCH(属性二级汇总[[#This Row],[词条]],词条统合定义列表!$B$2:$B$1031,0))</f>
        <v>#N/A</v>
      </c>
      <c r="F372" t="e">
        <f ca="1">INDEX(词条统合定义列表!$D$2:$D$1031,MATCH(属性二级汇总[[#This Row],[词条]],词条统合定义列表!$B$2:$B$1031,0))</f>
        <v>#N/A</v>
      </c>
      <c r="G372" s="3" t="e">
        <f ca="1">INDEX(词条统合定义列表!$E$2:$E$1031,MATCH(属性二级汇总[[#This Row],[词条]],词条统合定义列表!$B$2:$B$1031,0))</f>
        <v>#N/A</v>
      </c>
      <c r="H372" s="109" t="e">
        <f ca="1">INDEX(词条统合定义列表!$F$2:$F$1031,MATCH(属性二级汇总[[#This Row],[词条]],词条统合定义列表!$B$2:$B$1031,0))</f>
        <v>#N/A</v>
      </c>
      <c r="J3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2" s="25" t="str">
        <f ca="1">IFERROR(IF(属性二级汇总[[#This Row],[计算模式]]&lt;&gt;0,ROW(),""),"")</f>
        <v/>
      </c>
      <c r="M372" s="25" t="str">
        <f ca="1">IF((IFERROR(SEARCH("时，收割",属性二级汇总[[#This Row],[词条]]),-1)&gt;0),ROW(),"")</f>
        <v/>
      </c>
    </row>
    <row r="373" spans="1:13">
      <c r="A373" s="3" t="str">
        <f ca="1">IFERROR(INDEX(CHOOSE(
    MATCH(ROW(A372)-1,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ROW(A372)-INDEX($S$2:$S$18, MATCH(ROW(A372)-1, $S$2:$S$18,1))
),"")</f>
        <v/>
      </c>
      <c r="B373" s="3" t="str">
        <f ca="1">IF(A373&lt;&gt;"",INDEX(CHOOSE(
    MATCH(ROW(A372)-1,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ROW(A372)-INDEX($S$2:$S$18, MATCH(ROW(A372)-1, $S$2:$S$18,1))
),"")</f>
        <v/>
      </c>
      <c r="C373" s="3" t="e">
        <f ca="1">VALUE(IF(A373&lt;&gt;"",INDEX(CHOOSE(
    MATCH(ROW(A372)-1,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ROW(A372)-INDEX($S$2:$S$18, MATCH(ROW(A372)-1, $S$2:$S$18,1))
),""))</f>
        <v>#VALUE!</v>
      </c>
      <c r="D373" s="3" t="str">
        <f t="shared" ca="1" si="6"/>
        <v/>
      </c>
      <c r="E373" s="3" t="e">
        <f ca="1">INDEX(词条统合定义列表!$C$2:$C$1031,MATCH(属性二级汇总[[#This Row],[词条]],词条统合定义列表!$B$2:$B$1031,0))</f>
        <v>#N/A</v>
      </c>
      <c r="F373" t="e">
        <f ca="1">INDEX(词条统合定义列表!$D$2:$D$1031,MATCH(属性二级汇总[[#This Row],[词条]],词条统合定义列表!$B$2:$B$1031,0))</f>
        <v>#N/A</v>
      </c>
      <c r="G373" s="3" t="e">
        <f ca="1">INDEX(词条统合定义列表!$E$2:$E$1031,MATCH(属性二级汇总[[#This Row],[词条]],词条统合定义列表!$B$2:$B$1031,0))</f>
        <v>#N/A</v>
      </c>
      <c r="H373" s="109" t="e">
        <f ca="1">INDEX(词条统合定义列表!$F$2:$F$1031,MATCH(属性二级汇总[[#This Row],[词条]],词条统合定义列表!$B$2:$B$1031,0))</f>
        <v>#N/A</v>
      </c>
      <c r="J3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3" s="25" t="str">
        <f ca="1">IFERROR(IF(属性二级汇总[[#This Row],[计算模式]]&lt;&gt;0,ROW(),""),"")</f>
        <v/>
      </c>
      <c r="M373" s="25" t="str">
        <f ca="1">IF((IFERROR(SEARCH("时，收割",属性二级汇总[[#This Row],[词条]]),-1)&gt;0),ROW(),"")</f>
        <v/>
      </c>
    </row>
    <row r="374" spans="1:13">
      <c r="A374" s="3" t="str">
        <f ca="1">IFERROR(INDEX(CHOOSE(
    MATCH(ROW(A373)-1,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ROW(A373)-INDEX($S$2:$S$18, MATCH(ROW(A373)-1, $S$2:$S$18,1))
),"")</f>
        <v/>
      </c>
      <c r="B374" s="3" t="str">
        <f ca="1">IF(A374&lt;&gt;"",INDEX(CHOOSE(
    MATCH(ROW(A373)-1,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ROW(A373)-INDEX($S$2:$S$18, MATCH(ROW(A373)-1, $S$2:$S$18,1))
),"")</f>
        <v/>
      </c>
      <c r="C374" s="3" t="e">
        <f ca="1">VALUE(IF(A374&lt;&gt;"",INDEX(CHOOSE(
    MATCH(ROW(A373)-1,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ROW(A373)-INDEX($S$2:$S$18, MATCH(ROW(A373)-1, $S$2:$S$18,1))
),""))</f>
        <v>#VALUE!</v>
      </c>
      <c r="D374" s="3" t="str">
        <f t="shared" ca="1" si="6"/>
        <v/>
      </c>
      <c r="E374" s="3" t="e">
        <f ca="1">INDEX(词条统合定义列表!$C$2:$C$1031,MATCH(属性二级汇总[[#This Row],[词条]],词条统合定义列表!$B$2:$B$1031,0))</f>
        <v>#N/A</v>
      </c>
      <c r="F374" t="e">
        <f ca="1">INDEX(词条统合定义列表!$D$2:$D$1031,MATCH(属性二级汇总[[#This Row],[词条]],词条统合定义列表!$B$2:$B$1031,0))</f>
        <v>#N/A</v>
      </c>
      <c r="G374" s="3" t="e">
        <f ca="1">INDEX(词条统合定义列表!$E$2:$E$1031,MATCH(属性二级汇总[[#This Row],[词条]],词条统合定义列表!$B$2:$B$1031,0))</f>
        <v>#N/A</v>
      </c>
      <c r="H374" s="109" t="e">
        <f ca="1">INDEX(词条统合定义列表!$F$2:$F$1031,MATCH(属性二级汇总[[#This Row],[词条]],词条统合定义列表!$B$2:$B$1031,0))</f>
        <v>#N/A</v>
      </c>
      <c r="J3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4" s="25" t="str">
        <f ca="1">IFERROR(IF(属性二级汇总[[#This Row],[计算模式]]&lt;&gt;0,ROW(),""),"")</f>
        <v/>
      </c>
      <c r="M374" s="25" t="str">
        <f ca="1">IF((IFERROR(SEARCH("时，收割",属性二级汇总[[#This Row],[词条]]),-1)&gt;0),ROW(),"")</f>
        <v/>
      </c>
    </row>
    <row r="375" spans="1:13">
      <c r="A375" s="3" t="str">
        <f ca="1">IFERROR(INDEX(CHOOSE(
    MATCH(ROW(A374)-1,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ROW(A374)-INDEX($S$2:$S$18, MATCH(ROW(A374)-1, $S$2:$S$18,1))
),"")</f>
        <v/>
      </c>
      <c r="B375" s="3" t="str">
        <f ca="1">IF(A375&lt;&gt;"",INDEX(CHOOSE(
    MATCH(ROW(A374)-1,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ROW(A374)-INDEX($S$2:$S$18, MATCH(ROW(A374)-1, $S$2:$S$18,1))
),"")</f>
        <v/>
      </c>
      <c r="C375" s="3" t="e">
        <f ca="1">VALUE(IF(A375&lt;&gt;"",INDEX(CHOOSE(
    MATCH(ROW(A374)-1,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ROW(A374)-INDEX($S$2:$S$18, MATCH(ROW(A374)-1, $S$2:$S$18,1))
),""))</f>
        <v>#VALUE!</v>
      </c>
      <c r="D375" s="3" t="str">
        <f t="shared" ca="1" si="6"/>
        <v/>
      </c>
      <c r="E375" s="3" t="e">
        <f ca="1">INDEX(词条统合定义列表!$C$2:$C$1031,MATCH(属性二级汇总[[#This Row],[词条]],词条统合定义列表!$B$2:$B$1031,0))</f>
        <v>#N/A</v>
      </c>
      <c r="F375" t="e">
        <f ca="1">INDEX(词条统合定义列表!$D$2:$D$1031,MATCH(属性二级汇总[[#This Row],[词条]],词条统合定义列表!$B$2:$B$1031,0))</f>
        <v>#N/A</v>
      </c>
      <c r="G375" s="3" t="e">
        <f ca="1">INDEX(词条统合定义列表!$E$2:$E$1031,MATCH(属性二级汇总[[#This Row],[词条]],词条统合定义列表!$B$2:$B$1031,0))</f>
        <v>#N/A</v>
      </c>
      <c r="H375" s="109" t="e">
        <f ca="1">INDEX(词条统合定义列表!$F$2:$F$1031,MATCH(属性二级汇总[[#This Row],[词条]],词条统合定义列表!$B$2:$B$1031,0))</f>
        <v>#N/A</v>
      </c>
      <c r="J3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5" s="25" t="str">
        <f ca="1">IFERROR(IF(属性二级汇总[[#This Row],[计算模式]]&lt;&gt;0,ROW(),""),"")</f>
        <v/>
      </c>
      <c r="M375" s="25" t="str">
        <f ca="1">IF((IFERROR(SEARCH("时，收割",属性二级汇总[[#This Row],[词条]]),-1)&gt;0),ROW(),"")</f>
        <v/>
      </c>
    </row>
    <row r="376" spans="1:13">
      <c r="A376" s="3" t="str">
        <f ca="1">IFERROR(INDEX(CHOOSE(
    MATCH(ROW(A375)-1,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ROW(A375)-INDEX($S$2:$S$18, MATCH(ROW(A375)-1, $S$2:$S$18,1))
),"")</f>
        <v/>
      </c>
      <c r="B376" s="3" t="str">
        <f ca="1">IF(A376&lt;&gt;"",INDEX(CHOOSE(
    MATCH(ROW(A375)-1,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ROW(A375)-INDEX($S$2:$S$18, MATCH(ROW(A375)-1, $S$2:$S$18,1))
),"")</f>
        <v/>
      </c>
      <c r="C376" s="3" t="e">
        <f ca="1">VALUE(IF(A376&lt;&gt;"",INDEX(CHOOSE(
    MATCH(ROW(A375)-1,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ROW(A375)-INDEX($S$2:$S$18, MATCH(ROW(A375)-1, $S$2:$S$18,1))
),""))</f>
        <v>#VALUE!</v>
      </c>
      <c r="D376" s="3" t="str">
        <f t="shared" ca="1" si="6"/>
        <v/>
      </c>
      <c r="E376" s="3" t="e">
        <f ca="1">INDEX(词条统合定义列表!$C$2:$C$1031,MATCH(属性二级汇总[[#This Row],[词条]],词条统合定义列表!$B$2:$B$1031,0))</f>
        <v>#N/A</v>
      </c>
      <c r="F376" t="e">
        <f ca="1">INDEX(词条统合定义列表!$D$2:$D$1031,MATCH(属性二级汇总[[#This Row],[词条]],词条统合定义列表!$B$2:$B$1031,0))</f>
        <v>#N/A</v>
      </c>
      <c r="G376" s="3" t="e">
        <f ca="1">INDEX(词条统合定义列表!$E$2:$E$1031,MATCH(属性二级汇总[[#This Row],[词条]],词条统合定义列表!$B$2:$B$1031,0))</f>
        <v>#N/A</v>
      </c>
      <c r="H376" s="109" t="e">
        <f ca="1">INDEX(词条统合定义列表!$F$2:$F$1031,MATCH(属性二级汇总[[#This Row],[词条]],词条统合定义列表!$B$2:$B$1031,0))</f>
        <v>#N/A</v>
      </c>
      <c r="J3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6" s="25" t="str">
        <f ca="1">IFERROR(IF(属性二级汇总[[#This Row],[计算模式]]&lt;&gt;0,ROW(),""),"")</f>
        <v/>
      </c>
      <c r="M376" s="25" t="str">
        <f ca="1">IF((IFERROR(SEARCH("时，收割",属性二级汇总[[#This Row],[词条]]),-1)&gt;0),ROW(),"")</f>
        <v/>
      </c>
    </row>
    <row r="377" spans="1:13">
      <c r="A377" s="3" t="str">
        <f ca="1">IFERROR(INDEX(CHOOSE(
    MATCH(ROW(A376)-1,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ROW(A376)-INDEX($S$2:$S$18, MATCH(ROW(A376)-1, $S$2:$S$18,1))
),"")</f>
        <v/>
      </c>
      <c r="B377" s="3" t="str">
        <f ca="1">IF(A377&lt;&gt;"",INDEX(CHOOSE(
    MATCH(ROW(A376)-1,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ROW(A376)-INDEX($S$2:$S$18, MATCH(ROW(A376)-1, $S$2:$S$18,1))
),"")</f>
        <v/>
      </c>
      <c r="C377" s="3" t="e">
        <f ca="1">VALUE(IF(A377&lt;&gt;"",INDEX(CHOOSE(
    MATCH(ROW(A376)-1,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ROW(A376)-INDEX($S$2:$S$18, MATCH(ROW(A376)-1, $S$2:$S$18,1))
),""))</f>
        <v>#VALUE!</v>
      </c>
      <c r="D377" s="3" t="str">
        <f t="shared" ca="1" si="6"/>
        <v/>
      </c>
      <c r="E377" s="3" t="e">
        <f ca="1">INDEX(词条统合定义列表!$C$2:$C$1031,MATCH(属性二级汇总[[#This Row],[词条]],词条统合定义列表!$B$2:$B$1031,0))</f>
        <v>#N/A</v>
      </c>
      <c r="F377" t="e">
        <f ca="1">INDEX(词条统合定义列表!$D$2:$D$1031,MATCH(属性二级汇总[[#This Row],[词条]],词条统合定义列表!$B$2:$B$1031,0))</f>
        <v>#N/A</v>
      </c>
      <c r="G377" s="3" t="e">
        <f ca="1">INDEX(词条统合定义列表!$E$2:$E$1031,MATCH(属性二级汇总[[#This Row],[词条]],词条统合定义列表!$B$2:$B$1031,0))</f>
        <v>#N/A</v>
      </c>
      <c r="H377" s="109" t="e">
        <f ca="1">INDEX(词条统合定义列表!$F$2:$F$1031,MATCH(属性二级汇总[[#This Row],[词条]],词条统合定义列表!$B$2:$B$1031,0))</f>
        <v>#N/A</v>
      </c>
      <c r="J3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7" s="25" t="str">
        <f ca="1">IFERROR(IF(属性二级汇总[[#This Row],[计算模式]]&lt;&gt;0,ROW(),""),"")</f>
        <v/>
      </c>
      <c r="M377" s="25" t="str">
        <f ca="1">IF((IFERROR(SEARCH("时，收割",属性二级汇总[[#This Row],[词条]]),-1)&gt;0),ROW(),"")</f>
        <v/>
      </c>
    </row>
    <row r="378" spans="1:13">
      <c r="A378" s="3" t="str">
        <f ca="1">IFERROR(INDEX(CHOOSE(
    MATCH(ROW(A377)-1,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ROW(A377)-INDEX($S$2:$S$18, MATCH(ROW(A377)-1, $S$2:$S$18,1))
),"")</f>
        <v/>
      </c>
      <c r="B378" s="3" t="str">
        <f ca="1">IF(A378&lt;&gt;"",INDEX(CHOOSE(
    MATCH(ROW(A377)-1,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ROW(A377)-INDEX($S$2:$S$18, MATCH(ROW(A377)-1, $S$2:$S$18,1))
),"")</f>
        <v/>
      </c>
      <c r="C378" s="3" t="e">
        <f ca="1">VALUE(IF(A378&lt;&gt;"",INDEX(CHOOSE(
    MATCH(ROW(A377)-1,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ROW(A377)-INDEX($S$2:$S$18, MATCH(ROW(A377)-1, $S$2:$S$18,1))
),""))</f>
        <v>#VALUE!</v>
      </c>
      <c r="D378" s="3" t="str">
        <f t="shared" ca="1" si="6"/>
        <v/>
      </c>
      <c r="E378" s="3" t="e">
        <f ca="1">INDEX(词条统合定义列表!$C$2:$C$1031,MATCH(属性二级汇总[[#This Row],[词条]],词条统合定义列表!$B$2:$B$1031,0))</f>
        <v>#N/A</v>
      </c>
      <c r="F378" t="e">
        <f ca="1">INDEX(词条统合定义列表!$D$2:$D$1031,MATCH(属性二级汇总[[#This Row],[词条]],词条统合定义列表!$B$2:$B$1031,0))</f>
        <v>#N/A</v>
      </c>
      <c r="G378" s="3" t="e">
        <f ca="1">INDEX(词条统合定义列表!$E$2:$E$1031,MATCH(属性二级汇总[[#This Row],[词条]],词条统合定义列表!$B$2:$B$1031,0))</f>
        <v>#N/A</v>
      </c>
      <c r="H378" s="109" t="e">
        <f ca="1">INDEX(词条统合定义列表!$F$2:$F$1031,MATCH(属性二级汇总[[#This Row],[词条]],词条统合定义列表!$B$2:$B$1031,0))</f>
        <v>#N/A</v>
      </c>
      <c r="J3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8" s="25" t="str">
        <f ca="1">IFERROR(IF(属性二级汇总[[#This Row],[计算模式]]&lt;&gt;0,ROW(),""),"")</f>
        <v/>
      </c>
      <c r="M378" s="25" t="str">
        <f ca="1">IF((IFERROR(SEARCH("时，收割",属性二级汇总[[#This Row],[词条]]),-1)&gt;0),ROW(),"")</f>
        <v/>
      </c>
    </row>
    <row r="379" spans="1:13">
      <c r="A379" s="3" t="str">
        <f ca="1">IFERROR(INDEX(CHOOSE(
    MATCH(ROW(A378)-1,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ROW(A378)-INDEX($S$2:$S$18, MATCH(ROW(A378)-1, $S$2:$S$18,1))
),"")</f>
        <v/>
      </c>
      <c r="B379" s="3" t="str">
        <f ca="1">IF(A379&lt;&gt;"",INDEX(CHOOSE(
    MATCH(ROW(A378)-1,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ROW(A378)-INDEX($S$2:$S$18, MATCH(ROW(A378)-1, $S$2:$S$18,1))
),"")</f>
        <v/>
      </c>
      <c r="C379" s="3" t="e">
        <f ca="1">VALUE(IF(A379&lt;&gt;"",INDEX(CHOOSE(
    MATCH(ROW(A378)-1,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ROW(A378)-INDEX($S$2:$S$18, MATCH(ROW(A378)-1, $S$2:$S$18,1))
),""))</f>
        <v>#VALUE!</v>
      </c>
      <c r="D379" s="3" t="str">
        <f t="shared" ca="1" si="6"/>
        <v/>
      </c>
      <c r="E379" s="3" t="e">
        <f ca="1">INDEX(词条统合定义列表!$C$2:$C$1031,MATCH(属性二级汇总[[#This Row],[词条]],词条统合定义列表!$B$2:$B$1031,0))</f>
        <v>#N/A</v>
      </c>
      <c r="F379" t="e">
        <f ca="1">INDEX(词条统合定义列表!$D$2:$D$1031,MATCH(属性二级汇总[[#This Row],[词条]],词条统合定义列表!$B$2:$B$1031,0))</f>
        <v>#N/A</v>
      </c>
      <c r="G379" s="3" t="e">
        <f ca="1">INDEX(词条统合定义列表!$E$2:$E$1031,MATCH(属性二级汇总[[#This Row],[词条]],词条统合定义列表!$B$2:$B$1031,0))</f>
        <v>#N/A</v>
      </c>
      <c r="H379" s="109" t="e">
        <f ca="1">INDEX(词条统合定义列表!$F$2:$F$1031,MATCH(属性二级汇总[[#This Row],[词条]],词条统合定义列表!$B$2:$B$1031,0))</f>
        <v>#N/A</v>
      </c>
      <c r="J3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79" s="25" t="str">
        <f ca="1">IFERROR(IF(属性二级汇总[[#This Row],[计算模式]]&lt;&gt;0,ROW(),""),"")</f>
        <v/>
      </c>
      <c r="M379" s="25" t="str">
        <f ca="1">IF((IFERROR(SEARCH("时，收割",属性二级汇总[[#This Row],[词条]]),-1)&gt;0),ROW(),"")</f>
        <v/>
      </c>
    </row>
    <row r="380" spans="1:13">
      <c r="A380" s="3" t="str">
        <f ca="1">IFERROR(INDEX(CHOOSE(
    MATCH(ROW(A379)-1,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ROW(A379)-INDEX($S$2:$S$18, MATCH(ROW(A379)-1, $S$2:$S$18,1))
),"")</f>
        <v/>
      </c>
      <c r="B380" s="3" t="str">
        <f ca="1">IF(A380&lt;&gt;"",INDEX(CHOOSE(
    MATCH(ROW(A379)-1,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ROW(A379)-INDEX($S$2:$S$18, MATCH(ROW(A379)-1, $S$2:$S$18,1))
),"")</f>
        <v/>
      </c>
      <c r="C380" s="3" t="e">
        <f ca="1">VALUE(IF(A380&lt;&gt;"",INDEX(CHOOSE(
    MATCH(ROW(A379)-1,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ROW(A379)-INDEX($S$2:$S$18, MATCH(ROW(A379)-1, $S$2:$S$18,1))
),""))</f>
        <v>#VALUE!</v>
      </c>
      <c r="D380" s="3" t="str">
        <f t="shared" ca="1" si="6"/>
        <v/>
      </c>
      <c r="E380" s="3" t="e">
        <f ca="1">INDEX(词条统合定义列表!$C$2:$C$1031,MATCH(属性二级汇总[[#This Row],[词条]],词条统合定义列表!$B$2:$B$1031,0))</f>
        <v>#N/A</v>
      </c>
      <c r="F380" t="e">
        <f ca="1">INDEX(词条统合定义列表!$D$2:$D$1031,MATCH(属性二级汇总[[#This Row],[词条]],词条统合定义列表!$B$2:$B$1031,0))</f>
        <v>#N/A</v>
      </c>
      <c r="G380" s="3" t="e">
        <f ca="1">INDEX(词条统合定义列表!$E$2:$E$1031,MATCH(属性二级汇总[[#This Row],[词条]],词条统合定义列表!$B$2:$B$1031,0))</f>
        <v>#N/A</v>
      </c>
      <c r="H380" s="109" t="e">
        <f ca="1">INDEX(词条统合定义列表!$F$2:$F$1031,MATCH(属性二级汇总[[#This Row],[词条]],词条统合定义列表!$B$2:$B$1031,0))</f>
        <v>#N/A</v>
      </c>
      <c r="J3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0" s="25" t="str">
        <f ca="1">IFERROR(IF(属性二级汇总[[#This Row],[计算模式]]&lt;&gt;0,ROW(),""),"")</f>
        <v/>
      </c>
      <c r="M380" s="25" t="str">
        <f ca="1">IF((IFERROR(SEARCH("时，收割",属性二级汇总[[#This Row],[词条]]),-1)&gt;0),ROW(),"")</f>
        <v/>
      </c>
    </row>
    <row r="381" spans="1:13">
      <c r="A381" s="3" t="str">
        <f ca="1">IFERROR(INDEX(CHOOSE(
    MATCH(ROW(A380)-1,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ROW(A380)-INDEX($S$2:$S$18, MATCH(ROW(A380)-1, $S$2:$S$18,1))
),"")</f>
        <v/>
      </c>
      <c r="B381" s="3" t="str">
        <f ca="1">IF(A381&lt;&gt;"",INDEX(CHOOSE(
    MATCH(ROW(A380)-1,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ROW(A380)-INDEX($S$2:$S$18, MATCH(ROW(A380)-1, $S$2:$S$18,1))
),"")</f>
        <v/>
      </c>
      <c r="C381" s="3" t="e">
        <f ca="1">VALUE(IF(A381&lt;&gt;"",INDEX(CHOOSE(
    MATCH(ROW(A380)-1,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ROW(A380)-INDEX($S$2:$S$18, MATCH(ROW(A380)-1, $S$2:$S$18,1))
),""))</f>
        <v>#VALUE!</v>
      </c>
      <c r="D381" s="3" t="str">
        <f t="shared" ca="1" si="6"/>
        <v/>
      </c>
      <c r="E381" s="3" t="e">
        <f ca="1">INDEX(词条统合定义列表!$C$2:$C$1031,MATCH(属性二级汇总[[#This Row],[词条]],词条统合定义列表!$B$2:$B$1031,0))</f>
        <v>#N/A</v>
      </c>
      <c r="F381" t="e">
        <f ca="1">INDEX(词条统合定义列表!$D$2:$D$1031,MATCH(属性二级汇总[[#This Row],[词条]],词条统合定义列表!$B$2:$B$1031,0))</f>
        <v>#N/A</v>
      </c>
      <c r="G381" s="3" t="e">
        <f ca="1">INDEX(词条统合定义列表!$E$2:$E$1031,MATCH(属性二级汇总[[#This Row],[词条]],词条统合定义列表!$B$2:$B$1031,0))</f>
        <v>#N/A</v>
      </c>
      <c r="H381" s="109" t="e">
        <f ca="1">INDEX(词条统合定义列表!$F$2:$F$1031,MATCH(属性二级汇总[[#This Row],[词条]],词条统合定义列表!$B$2:$B$1031,0))</f>
        <v>#N/A</v>
      </c>
      <c r="J3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1" s="25" t="str">
        <f ca="1">IFERROR(IF(属性二级汇总[[#This Row],[计算模式]]&lt;&gt;0,ROW(),""),"")</f>
        <v/>
      </c>
      <c r="M381" s="25" t="str">
        <f ca="1">IF((IFERROR(SEARCH("时，收割",属性二级汇总[[#This Row],[词条]]),-1)&gt;0),ROW(),"")</f>
        <v/>
      </c>
    </row>
    <row r="382" spans="1:13">
      <c r="A382" s="3" t="str">
        <f ca="1">IFERROR(INDEX(CHOOSE(
    MATCH(ROW(A381)-1,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ROW(A381)-INDEX($S$2:$S$18, MATCH(ROW(A381)-1, $S$2:$S$18,1))
),"")</f>
        <v/>
      </c>
      <c r="B382" s="3" t="str">
        <f ca="1">IF(A382&lt;&gt;"",INDEX(CHOOSE(
    MATCH(ROW(A381)-1,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ROW(A381)-INDEX($S$2:$S$18, MATCH(ROW(A381)-1, $S$2:$S$18,1))
),"")</f>
        <v/>
      </c>
      <c r="C382" s="3" t="e">
        <f ca="1">VALUE(IF(A382&lt;&gt;"",INDEX(CHOOSE(
    MATCH(ROW(A381)-1,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ROW(A381)-INDEX($S$2:$S$18, MATCH(ROW(A381)-1, $S$2:$S$18,1))
),""))</f>
        <v>#VALUE!</v>
      </c>
      <c r="D382" s="3" t="str">
        <f t="shared" ca="1" si="6"/>
        <v/>
      </c>
      <c r="E382" s="3" t="e">
        <f ca="1">INDEX(词条统合定义列表!$C$2:$C$1031,MATCH(属性二级汇总[[#This Row],[词条]],词条统合定义列表!$B$2:$B$1031,0))</f>
        <v>#N/A</v>
      </c>
      <c r="F382" t="e">
        <f ca="1">INDEX(词条统合定义列表!$D$2:$D$1031,MATCH(属性二级汇总[[#This Row],[词条]],词条统合定义列表!$B$2:$B$1031,0))</f>
        <v>#N/A</v>
      </c>
      <c r="G382" s="3" t="e">
        <f ca="1">INDEX(词条统合定义列表!$E$2:$E$1031,MATCH(属性二级汇总[[#This Row],[词条]],词条统合定义列表!$B$2:$B$1031,0))</f>
        <v>#N/A</v>
      </c>
      <c r="H382" s="109" t="e">
        <f ca="1">INDEX(词条统合定义列表!$F$2:$F$1031,MATCH(属性二级汇总[[#This Row],[词条]],词条统合定义列表!$B$2:$B$1031,0))</f>
        <v>#N/A</v>
      </c>
      <c r="J3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2" s="25" t="str">
        <f ca="1">IFERROR(IF(属性二级汇总[[#This Row],[计算模式]]&lt;&gt;0,ROW(),""),"")</f>
        <v/>
      </c>
      <c r="M382" s="25" t="str">
        <f ca="1">IF((IFERROR(SEARCH("时，收割",属性二级汇总[[#This Row],[词条]]),-1)&gt;0),ROW(),"")</f>
        <v/>
      </c>
    </row>
    <row r="383" spans="1:13">
      <c r="A383" s="3" t="str">
        <f ca="1">IFERROR(INDEX(CHOOSE(
    MATCH(ROW(A382)-1,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ROW(A382)-INDEX($S$2:$S$18, MATCH(ROW(A382)-1, $S$2:$S$18,1))
),"")</f>
        <v/>
      </c>
      <c r="B383" s="3" t="str">
        <f ca="1">IF(A383&lt;&gt;"",INDEX(CHOOSE(
    MATCH(ROW(A382)-1,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ROW(A382)-INDEX($S$2:$S$18, MATCH(ROW(A382)-1, $S$2:$S$18,1))
),"")</f>
        <v/>
      </c>
      <c r="C383" s="3" t="e">
        <f ca="1">VALUE(IF(A383&lt;&gt;"",INDEX(CHOOSE(
    MATCH(ROW(A382)-1,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ROW(A382)-INDEX($S$2:$S$18, MATCH(ROW(A382)-1, $S$2:$S$18,1))
),""))</f>
        <v>#VALUE!</v>
      </c>
      <c r="D383" s="3" t="str">
        <f t="shared" ca="1" si="6"/>
        <v/>
      </c>
      <c r="E383" s="3" t="e">
        <f ca="1">INDEX(词条统合定义列表!$C$2:$C$1031,MATCH(属性二级汇总[[#This Row],[词条]],词条统合定义列表!$B$2:$B$1031,0))</f>
        <v>#N/A</v>
      </c>
      <c r="F383" t="e">
        <f ca="1">INDEX(词条统合定义列表!$D$2:$D$1031,MATCH(属性二级汇总[[#This Row],[词条]],词条统合定义列表!$B$2:$B$1031,0))</f>
        <v>#N/A</v>
      </c>
      <c r="G383" s="3" t="e">
        <f ca="1">INDEX(词条统合定义列表!$E$2:$E$1031,MATCH(属性二级汇总[[#This Row],[词条]],词条统合定义列表!$B$2:$B$1031,0))</f>
        <v>#N/A</v>
      </c>
      <c r="H383" s="109" t="e">
        <f ca="1">INDEX(词条统合定义列表!$F$2:$F$1031,MATCH(属性二级汇总[[#This Row],[词条]],词条统合定义列表!$B$2:$B$1031,0))</f>
        <v>#N/A</v>
      </c>
      <c r="J3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3" s="25" t="str">
        <f ca="1">IFERROR(IF(属性二级汇总[[#This Row],[计算模式]]&lt;&gt;0,ROW(),""),"")</f>
        <v/>
      </c>
      <c r="M383" s="25" t="str">
        <f ca="1">IF((IFERROR(SEARCH("时，收割",属性二级汇总[[#This Row],[词条]]),-1)&gt;0),ROW(),"")</f>
        <v/>
      </c>
    </row>
    <row r="384" spans="1:13">
      <c r="A384" s="3" t="str">
        <f ca="1">IFERROR(INDEX(CHOOSE(
    MATCH(ROW(A383)-1,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ROW(A383)-INDEX($S$2:$S$18, MATCH(ROW(A383)-1, $S$2:$S$18,1))
),"")</f>
        <v/>
      </c>
      <c r="B384" s="3" t="str">
        <f ca="1">IF(A384&lt;&gt;"",INDEX(CHOOSE(
    MATCH(ROW(A383)-1,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ROW(A383)-INDEX($S$2:$S$18, MATCH(ROW(A383)-1, $S$2:$S$18,1))
),"")</f>
        <v/>
      </c>
      <c r="C384" s="3" t="e">
        <f ca="1">VALUE(IF(A384&lt;&gt;"",INDEX(CHOOSE(
    MATCH(ROW(A383)-1,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ROW(A383)-INDEX($S$2:$S$18, MATCH(ROW(A383)-1, $S$2:$S$18,1))
),""))</f>
        <v>#VALUE!</v>
      </c>
      <c r="D384" s="3" t="str">
        <f t="shared" ca="1" si="6"/>
        <v/>
      </c>
      <c r="E384" s="3" t="e">
        <f ca="1">INDEX(词条统合定义列表!$C$2:$C$1031,MATCH(属性二级汇总[[#This Row],[词条]],词条统合定义列表!$B$2:$B$1031,0))</f>
        <v>#N/A</v>
      </c>
      <c r="F384" t="e">
        <f ca="1">INDEX(词条统合定义列表!$D$2:$D$1031,MATCH(属性二级汇总[[#This Row],[词条]],词条统合定义列表!$B$2:$B$1031,0))</f>
        <v>#N/A</v>
      </c>
      <c r="G384" s="3" t="e">
        <f ca="1">INDEX(词条统合定义列表!$E$2:$E$1031,MATCH(属性二级汇总[[#This Row],[词条]],词条统合定义列表!$B$2:$B$1031,0))</f>
        <v>#N/A</v>
      </c>
      <c r="H384" s="109" t="e">
        <f ca="1">INDEX(词条统合定义列表!$F$2:$F$1031,MATCH(属性二级汇总[[#This Row],[词条]],词条统合定义列表!$B$2:$B$1031,0))</f>
        <v>#N/A</v>
      </c>
      <c r="J3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4" s="25" t="str">
        <f ca="1">IFERROR(IF(属性二级汇总[[#This Row],[计算模式]]&lt;&gt;0,ROW(),""),"")</f>
        <v/>
      </c>
      <c r="M384" s="25" t="str">
        <f ca="1">IF((IFERROR(SEARCH("时，收割",属性二级汇总[[#This Row],[词条]]),-1)&gt;0),ROW(),"")</f>
        <v/>
      </c>
    </row>
    <row r="385" spans="1:13">
      <c r="A385" s="3" t="str">
        <f ca="1">IFERROR(INDEX(CHOOSE(
    MATCH(ROW(A384)-1,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ROW(A384)-INDEX($S$2:$S$18, MATCH(ROW(A384)-1, $S$2:$S$18,1))
),"")</f>
        <v/>
      </c>
      <c r="B385" s="3" t="str">
        <f ca="1">IF(A385&lt;&gt;"",INDEX(CHOOSE(
    MATCH(ROW(A384)-1,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ROW(A384)-INDEX($S$2:$S$18, MATCH(ROW(A384)-1, $S$2:$S$18,1))
),"")</f>
        <v/>
      </c>
      <c r="C385" s="3" t="e">
        <f ca="1">VALUE(IF(A385&lt;&gt;"",INDEX(CHOOSE(
    MATCH(ROW(A384)-1,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ROW(A384)-INDEX($S$2:$S$18, MATCH(ROW(A384)-1, $S$2:$S$18,1))
),""))</f>
        <v>#VALUE!</v>
      </c>
      <c r="D385" s="3" t="str">
        <f t="shared" ca="1" si="6"/>
        <v/>
      </c>
      <c r="E385" s="3" t="e">
        <f ca="1">INDEX(词条统合定义列表!$C$2:$C$1031,MATCH(属性二级汇总[[#This Row],[词条]],词条统合定义列表!$B$2:$B$1031,0))</f>
        <v>#N/A</v>
      </c>
      <c r="F385" t="e">
        <f ca="1">INDEX(词条统合定义列表!$D$2:$D$1031,MATCH(属性二级汇总[[#This Row],[词条]],词条统合定义列表!$B$2:$B$1031,0))</f>
        <v>#N/A</v>
      </c>
      <c r="G385" s="3" t="e">
        <f ca="1">INDEX(词条统合定义列表!$E$2:$E$1031,MATCH(属性二级汇总[[#This Row],[词条]],词条统合定义列表!$B$2:$B$1031,0))</f>
        <v>#N/A</v>
      </c>
      <c r="H385" s="109" t="e">
        <f ca="1">INDEX(词条统合定义列表!$F$2:$F$1031,MATCH(属性二级汇总[[#This Row],[词条]],词条统合定义列表!$B$2:$B$1031,0))</f>
        <v>#N/A</v>
      </c>
      <c r="J3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5" s="25" t="str">
        <f ca="1">IFERROR(IF(属性二级汇总[[#This Row],[计算模式]]&lt;&gt;0,ROW(),""),"")</f>
        <v/>
      </c>
      <c r="M385" s="25" t="str">
        <f ca="1">IF((IFERROR(SEARCH("时，收割",属性二级汇总[[#This Row],[词条]]),-1)&gt;0),ROW(),"")</f>
        <v/>
      </c>
    </row>
    <row r="386" spans="1:13">
      <c r="A386" s="3" t="str">
        <f ca="1">IFERROR(INDEX(CHOOSE(
    MATCH(ROW(A385)-1,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ROW(A385)-INDEX($S$2:$S$18, MATCH(ROW(A385)-1, $S$2:$S$18,1))
),"")</f>
        <v/>
      </c>
      <c r="B386" s="3" t="str">
        <f ca="1">IF(A386&lt;&gt;"",INDEX(CHOOSE(
    MATCH(ROW(A385)-1,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ROW(A385)-INDEX($S$2:$S$18, MATCH(ROW(A385)-1, $S$2:$S$18,1))
),"")</f>
        <v/>
      </c>
      <c r="C386" s="3" t="e">
        <f ca="1">VALUE(IF(A386&lt;&gt;"",INDEX(CHOOSE(
    MATCH(ROW(A385)-1,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ROW(A385)-INDEX($S$2:$S$18, MATCH(ROW(A385)-1, $S$2:$S$18,1))
),""))</f>
        <v>#VALUE!</v>
      </c>
      <c r="D386" s="3" t="str">
        <f t="shared" ca="1" si="6"/>
        <v/>
      </c>
      <c r="E386" s="3" t="e">
        <f ca="1">INDEX(词条统合定义列表!$C$2:$C$1031,MATCH(属性二级汇总[[#This Row],[词条]],词条统合定义列表!$B$2:$B$1031,0))</f>
        <v>#N/A</v>
      </c>
      <c r="F386" t="e">
        <f ca="1">INDEX(词条统合定义列表!$D$2:$D$1031,MATCH(属性二级汇总[[#This Row],[词条]],词条统合定义列表!$B$2:$B$1031,0))</f>
        <v>#N/A</v>
      </c>
      <c r="G386" s="3" t="e">
        <f ca="1">INDEX(词条统合定义列表!$E$2:$E$1031,MATCH(属性二级汇总[[#This Row],[词条]],词条统合定义列表!$B$2:$B$1031,0))</f>
        <v>#N/A</v>
      </c>
      <c r="H386" s="109" t="e">
        <f ca="1">INDEX(词条统合定义列表!$F$2:$F$1031,MATCH(属性二级汇总[[#This Row],[词条]],词条统合定义列表!$B$2:$B$1031,0))</f>
        <v>#N/A</v>
      </c>
      <c r="J3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6" s="25" t="str">
        <f ca="1">IFERROR(IF(属性二级汇总[[#This Row],[计算模式]]&lt;&gt;0,ROW(),""),"")</f>
        <v/>
      </c>
      <c r="M386" s="25" t="str">
        <f ca="1">IF((IFERROR(SEARCH("时，收割",属性二级汇总[[#This Row],[词条]]),-1)&gt;0),ROW(),"")</f>
        <v/>
      </c>
    </row>
    <row r="387" spans="1:13">
      <c r="A387" s="3" t="str">
        <f ca="1">IFERROR(INDEX(CHOOSE(
    MATCH(ROW(A386)-1,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ROW(A386)-INDEX($S$2:$S$18, MATCH(ROW(A386)-1, $S$2:$S$18,1))
),"")</f>
        <v/>
      </c>
      <c r="B387" s="3" t="str">
        <f ca="1">IF(A387&lt;&gt;"",INDEX(CHOOSE(
    MATCH(ROW(A386)-1,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ROW(A386)-INDEX($S$2:$S$18, MATCH(ROW(A386)-1, $S$2:$S$18,1))
),"")</f>
        <v/>
      </c>
      <c r="C387" s="3" t="e">
        <f ca="1">VALUE(IF(A387&lt;&gt;"",INDEX(CHOOSE(
    MATCH(ROW(A386)-1,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ROW(A386)-INDEX($S$2:$S$18, MATCH(ROW(A386)-1, $S$2:$S$18,1))
),""))</f>
        <v>#VALUE!</v>
      </c>
      <c r="D387" s="3" t="str">
        <f t="shared" ref="D387:D450" ca="1" si="7">IF(A387&lt;&gt;"",INDEX($Q$2:$Q$18, MATCH(ROW(A386)-1, $S$2:$S$18, 1)),"")</f>
        <v/>
      </c>
      <c r="E387" s="3" t="e">
        <f ca="1">INDEX(词条统合定义列表!$C$2:$C$1031,MATCH(属性二级汇总[[#This Row],[词条]],词条统合定义列表!$B$2:$B$1031,0))</f>
        <v>#N/A</v>
      </c>
      <c r="F387" t="e">
        <f ca="1">INDEX(词条统合定义列表!$D$2:$D$1031,MATCH(属性二级汇总[[#This Row],[词条]],词条统合定义列表!$B$2:$B$1031,0))</f>
        <v>#N/A</v>
      </c>
      <c r="G387" s="3" t="e">
        <f ca="1">INDEX(词条统合定义列表!$E$2:$E$1031,MATCH(属性二级汇总[[#This Row],[词条]],词条统合定义列表!$B$2:$B$1031,0))</f>
        <v>#N/A</v>
      </c>
      <c r="H387" s="109" t="e">
        <f ca="1">INDEX(词条统合定义列表!$F$2:$F$1031,MATCH(属性二级汇总[[#This Row],[词条]],词条统合定义列表!$B$2:$B$1031,0))</f>
        <v>#N/A</v>
      </c>
      <c r="J3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7" s="25" t="str">
        <f ca="1">IFERROR(IF(属性二级汇总[[#This Row],[计算模式]]&lt;&gt;0,ROW(),""),"")</f>
        <v/>
      </c>
      <c r="M387" s="25" t="str">
        <f ca="1">IF((IFERROR(SEARCH("时，收割",属性二级汇总[[#This Row],[词条]]),-1)&gt;0),ROW(),"")</f>
        <v/>
      </c>
    </row>
    <row r="388" spans="1:13">
      <c r="A388" s="3" t="str">
        <f ca="1">IFERROR(INDEX(CHOOSE(
    MATCH(ROW(A387)-1,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ROW(A387)-INDEX($S$2:$S$18, MATCH(ROW(A387)-1, $S$2:$S$18,1))
),"")</f>
        <v/>
      </c>
      <c r="B388" s="3" t="str">
        <f ca="1">IF(A388&lt;&gt;"",INDEX(CHOOSE(
    MATCH(ROW(A387)-1,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ROW(A387)-INDEX($S$2:$S$18, MATCH(ROW(A387)-1, $S$2:$S$18,1))
),"")</f>
        <v/>
      </c>
      <c r="C388" s="3" t="e">
        <f ca="1">VALUE(IF(A388&lt;&gt;"",INDEX(CHOOSE(
    MATCH(ROW(A387)-1,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ROW(A387)-INDEX($S$2:$S$18, MATCH(ROW(A387)-1, $S$2:$S$18,1))
),""))</f>
        <v>#VALUE!</v>
      </c>
      <c r="D388" s="3" t="str">
        <f t="shared" ca="1" si="7"/>
        <v/>
      </c>
      <c r="E388" s="3" t="e">
        <f ca="1">INDEX(词条统合定义列表!$C$2:$C$1031,MATCH(属性二级汇总[[#This Row],[词条]],词条统合定义列表!$B$2:$B$1031,0))</f>
        <v>#N/A</v>
      </c>
      <c r="F388" t="e">
        <f ca="1">INDEX(词条统合定义列表!$D$2:$D$1031,MATCH(属性二级汇总[[#This Row],[词条]],词条统合定义列表!$B$2:$B$1031,0))</f>
        <v>#N/A</v>
      </c>
      <c r="G388" s="3" t="e">
        <f ca="1">INDEX(词条统合定义列表!$E$2:$E$1031,MATCH(属性二级汇总[[#This Row],[词条]],词条统合定义列表!$B$2:$B$1031,0))</f>
        <v>#N/A</v>
      </c>
      <c r="H388" s="109" t="e">
        <f ca="1">INDEX(词条统合定义列表!$F$2:$F$1031,MATCH(属性二级汇总[[#This Row],[词条]],词条统合定义列表!$B$2:$B$1031,0))</f>
        <v>#N/A</v>
      </c>
      <c r="J3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8" s="25" t="str">
        <f ca="1">IFERROR(IF(属性二级汇总[[#This Row],[计算模式]]&lt;&gt;0,ROW(),""),"")</f>
        <v/>
      </c>
      <c r="M388" s="25" t="str">
        <f ca="1">IF((IFERROR(SEARCH("时，收割",属性二级汇总[[#This Row],[词条]]),-1)&gt;0),ROW(),"")</f>
        <v/>
      </c>
    </row>
    <row r="389" spans="1:13">
      <c r="A389" s="3" t="str">
        <f ca="1">IFERROR(INDEX(CHOOSE(
    MATCH(ROW(A388)-1,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ROW(A388)-INDEX($S$2:$S$18, MATCH(ROW(A388)-1, $S$2:$S$18,1))
),"")</f>
        <v/>
      </c>
      <c r="B389" s="3" t="str">
        <f ca="1">IF(A389&lt;&gt;"",INDEX(CHOOSE(
    MATCH(ROW(A388)-1,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ROW(A388)-INDEX($S$2:$S$18, MATCH(ROW(A388)-1, $S$2:$S$18,1))
),"")</f>
        <v/>
      </c>
      <c r="C389" s="3" t="e">
        <f ca="1">VALUE(IF(A389&lt;&gt;"",INDEX(CHOOSE(
    MATCH(ROW(A388)-1,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ROW(A388)-INDEX($S$2:$S$18, MATCH(ROW(A388)-1, $S$2:$S$18,1))
),""))</f>
        <v>#VALUE!</v>
      </c>
      <c r="D389" s="3" t="str">
        <f t="shared" ca="1" si="7"/>
        <v/>
      </c>
      <c r="E389" s="3" t="e">
        <f ca="1">INDEX(词条统合定义列表!$C$2:$C$1031,MATCH(属性二级汇总[[#This Row],[词条]],词条统合定义列表!$B$2:$B$1031,0))</f>
        <v>#N/A</v>
      </c>
      <c r="F389" t="e">
        <f ca="1">INDEX(词条统合定义列表!$D$2:$D$1031,MATCH(属性二级汇总[[#This Row],[词条]],词条统合定义列表!$B$2:$B$1031,0))</f>
        <v>#N/A</v>
      </c>
      <c r="G389" s="3" t="e">
        <f ca="1">INDEX(词条统合定义列表!$E$2:$E$1031,MATCH(属性二级汇总[[#This Row],[词条]],词条统合定义列表!$B$2:$B$1031,0))</f>
        <v>#N/A</v>
      </c>
      <c r="H389" s="109" t="e">
        <f ca="1">INDEX(词条统合定义列表!$F$2:$F$1031,MATCH(属性二级汇总[[#This Row],[词条]],词条统合定义列表!$B$2:$B$1031,0))</f>
        <v>#N/A</v>
      </c>
      <c r="J3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89" s="25" t="str">
        <f ca="1">IFERROR(IF(属性二级汇总[[#This Row],[计算模式]]&lt;&gt;0,ROW(),""),"")</f>
        <v/>
      </c>
      <c r="M389" s="25" t="str">
        <f ca="1">IF((IFERROR(SEARCH("时，收割",属性二级汇总[[#This Row],[词条]]),-1)&gt;0),ROW(),"")</f>
        <v/>
      </c>
    </row>
    <row r="390" spans="1:13">
      <c r="A390" s="3" t="str">
        <f ca="1">IFERROR(INDEX(CHOOSE(
    MATCH(ROW(A389)-1,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ROW(A389)-INDEX($S$2:$S$18, MATCH(ROW(A389)-1, $S$2:$S$18,1))
),"")</f>
        <v/>
      </c>
      <c r="B390" s="3" t="str">
        <f ca="1">IF(A390&lt;&gt;"",INDEX(CHOOSE(
    MATCH(ROW(A389)-1,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ROW(A389)-INDEX($S$2:$S$18, MATCH(ROW(A389)-1, $S$2:$S$18,1))
),"")</f>
        <v/>
      </c>
      <c r="C390" s="3" t="e">
        <f ca="1">VALUE(IF(A390&lt;&gt;"",INDEX(CHOOSE(
    MATCH(ROW(A389)-1,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ROW(A389)-INDEX($S$2:$S$18, MATCH(ROW(A389)-1, $S$2:$S$18,1))
),""))</f>
        <v>#VALUE!</v>
      </c>
      <c r="D390" s="3" t="str">
        <f t="shared" ca="1" si="7"/>
        <v/>
      </c>
      <c r="E390" s="3" t="e">
        <f ca="1">INDEX(词条统合定义列表!$C$2:$C$1031,MATCH(属性二级汇总[[#This Row],[词条]],词条统合定义列表!$B$2:$B$1031,0))</f>
        <v>#N/A</v>
      </c>
      <c r="F390" t="e">
        <f ca="1">INDEX(词条统合定义列表!$D$2:$D$1031,MATCH(属性二级汇总[[#This Row],[词条]],词条统合定义列表!$B$2:$B$1031,0))</f>
        <v>#N/A</v>
      </c>
      <c r="G390" s="3" t="e">
        <f ca="1">INDEX(词条统合定义列表!$E$2:$E$1031,MATCH(属性二级汇总[[#This Row],[词条]],词条统合定义列表!$B$2:$B$1031,0))</f>
        <v>#N/A</v>
      </c>
      <c r="H390" s="109" t="e">
        <f ca="1">INDEX(词条统合定义列表!$F$2:$F$1031,MATCH(属性二级汇总[[#This Row],[词条]],词条统合定义列表!$B$2:$B$1031,0))</f>
        <v>#N/A</v>
      </c>
      <c r="J3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0" s="25" t="str">
        <f ca="1">IFERROR(IF(属性二级汇总[[#This Row],[计算模式]]&lt;&gt;0,ROW(),""),"")</f>
        <v/>
      </c>
      <c r="M390" s="25" t="str">
        <f ca="1">IF((IFERROR(SEARCH("时，收割",属性二级汇总[[#This Row],[词条]]),-1)&gt;0),ROW(),"")</f>
        <v/>
      </c>
    </row>
    <row r="391" spans="1:13">
      <c r="A391" s="3" t="str">
        <f ca="1">IFERROR(INDEX(CHOOSE(
    MATCH(ROW(A390)-1,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ROW(A390)-INDEX($S$2:$S$18, MATCH(ROW(A390)-1, $S$2:$S$18,1))
),"")</f>
        <v/>
      </c>
      <c r="B391" s="3" t="str">
        <f ca="1">IF(A391&lt;&gt;"",INDEX(CHOOSE(
    MATCH(ROW(A390)-1,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ROW(A390)-INDEX($S$2:$S$18, MATCH(ROW(A390)-1, $S$2:$S$18,1))
),"")</f>
        <v/>
      </c>
      <c r="C391" s="3" t="e">
        <f ca="1">VALUE(IF(A391&lt;&gt;"",INDEX(CHOOSE(
    MATCH(ROW(A390)-1,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ROW(A390)-INDEX($S$2:$S$18, MATCH(ROW(A390)-1, $S$2:$S$18,1))
),""))</f>
        <v>#VALUE!</v>
      </c>
      <c r="D391" s="3" t="str">
        <f t="shared" ca="1" si="7"/>
        <v/>
      </c>
      <c r="E391" s="3" t="e">
        <f ca="1">INDEX(词条统合定义列表!$C$2:$C$1031,MATCH(属性二级汇总[[#This Row],[词条]],词条统合定义列表!$B$2:$B$1031,0))</f>
        <v>#N/A</v>
      </c>
      <c r="F391" t="e">
        <f ca="1">INDEX(词条统合定义列表!$D$2:$D$1031,MATCH(属性二级汇总[[#This Row],[词条]],词条统合定义列表!$B$2:$B$1031,0))</f>
        <v>#N/A</v>
      </c>
      <c r="G391" s="3" t="e">
        <f ca="1">INDEX(词条统合定义列表!$E$2:$E$1031,MATCH(属性二级汇总[[#This Row],[词条]],词条统合定义列表!$B$2:$B$1031,0))</f>
        <v>#N/A</v>
      </c>
      <c r="H391" s="109" t="e">
        <f ca="1">INDEX(词条统合定义列表!$F$2:$F$1031,MATCH(属性二级汇总[[#This Row],[词条]],词条统合定义列表!$B$2:$B$1031,0))</f>
        <v>#N/A</v>
      </c>
      <c r="J3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1" s="25" t="str">
        <f ca="1">IFERROR(IF(属性二级汇总[[#This Row],[计算模式]]&lt;&gt;0,ROW(),""),"")</f>
        <v/>
      </c>
      <c r="M391" s="25" t="str">
        <f ca="1">IF((IFERROR(SEARCH("时，收割",属性二级汇总[[#This Row],[词条]]),-1)&gt;0),ROW(),"")</f>
        <v/>
      </c>
    </row>
    <row r="392" spans="1:13">
      <c r="A392" s="3" t="str">
        <f ca="1">IFERROR(INDEX(CHOOSE(
    MATCH(ROW(A391)-1,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ROW(A391)-INDEX($S$2:$S$18, MATCH(ROW(A391)-1, $S$2:$S$18,1))
),"")</f>
        <v/>
      </c>
      <c r="B392" s="3" t="str">
        <f ca="1">IF(A392&lt;&gt;"",INDEX(CHOOSE(
    MATCH(ROW(A391)-1,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ROW(A391)-INDEX($S$2:$S$18, MATCH(ROW(A391)-1, $S$2:$S$18,1))
),"")</f>
        <v/>
      </c>
      <c r="C392" s="3" t="e">
        <f ca="1">VALUE(IF(A392&lt;&gt;"",INDEX(CHOOSE(
    MATCH(ROW(A391)-1,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ROW(A391)-INDEX($S$2:$S$18, MATCH(ROW(A391)-1, $S$2:$S$18,1))
),""))</f>
        <v>#VALUE!</v>
      </c>
      <c r="D392" s="3" t="str">
        <f t="shared" ca="1" si="7"/>
        <v/>
      </c>
      <c r="E392" s="3" t="e">
        <f ca="1">INDEX(词条统合定义列表!$C$2:$C$1031,MATCH(属性二级汇总[[#This Row],[词条]],词条统合定义列表!$B$2:$B$1031,0))</f>
        <v>#N/A</v>
      </c>
      <c r="F392" t="e">
        <f ca="1">INDEX(词条统合定义列表!$D$2:$D$1031,MATCH(属性二级汇总[[#This Row],[词条]],词条统合定义列表!$B$2:$B$1031,0))</f>
        <v>#N/A</v>
      </c>
      <c r="G392" s="3" t="e">
        <f ca="1">INDEX(词条统合定义列表!$E$2:$E$1031,MATCH(属性二级汇总[[#This Row],[词条]],词条统合定义列表!$B$2:$B$1031,0))</f>
        <v>#N/A</v>
      </c>
      <c r="H392" s="109" t="e">
        <f ca="1">INDEX(词条统合定义列表!$F$2:$F$1031,MATCH(属性二级汇总[[#This Row],[词条]],词条统合定义列表!$B$2:$B$1031,0))</f>
        <v>#N/A</v>
      </c>
      <c r="J3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2" s="25" t="str">
        <f ca="1">IFERROR(IF(属性二级汇总[[#This Row],[计算模式]]&lt;&gt;0,ROW(),""),"")</f>
        <v/>
      </c>
      <c r="M392" s="25" t="str">
        <f ca="1">IF((IFERROR(SEARCH("时，收割",属性二级汇总[[#This Row],[词条]]),-1)&gt;0),ROW(),"")</f>
        <v/>
      </c>
    </row>
    <row r="393" spans="1:13">
      <c r="A393" s="3" t="str">
        <f ca="1">IFERROR(INDEX(CHOOSE(
    MATCH(ROW(A392)-1,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ROW(A392)-INDEX($S$2:$S$18, MATCH(ROW(A392)-1, $S$2:$S$18,1))
),"")</f>
        <v/>
      </c>
      <c r="B393" s="3" t="str">
        <f ca="1">IF(A393&lt;&gt;"",INDEX(CHOOSE(
    MATCH(ROW(A392)-1,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ROW(A392)-INDEX($S$2:$S$18, MATCH(ROW(A392)-1, $S$2:$S$18,1))
),"")</f>
        <v/>
      </c>
      <c r="C393" s="3" t="e">
        <f ca="1">VALUE(IF(A393&lt;&gt;"",INDEX(CHOOSE(
    MATCH(ROW(A392)-1,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ROW(A392)-INDEX($S$2:$S$18, MATCH(ROW(A392)-1, $S$2:$S$18,1))
),""))</f>
        <v>#VALUE!</v>
      </c>
      <c r="D393" s="3" t="str">
        <f t="shared" ca="1" si="7"/>
        <v/>
      </c>
      <c r="E393" s="3" t="e">
        <f ca="1">INDEX(词条统合定义列表!$C$2:$C$1031,MATCH(属性二级汇总[[#This Row],[词条]],词条统合定义列表!$B$2:$B$1031,0))</f>
        <v>#N/A</v>
      </c>
      <c r="F393" t="e">
        <f ca="1">INDEX(词条统合定义列表!$D$2:$D$1031,MATCH(属性二级汇总[[#This Row],[词条]],词条统合定义列表!$B$2:$B$1031,0))</f>
        <v>#N/A</v>
      </c>
      <c r="G393" s="3" t="e">
        <f ca="1">INDEX(词条统合定义列表!$E$2:$E$1031,MATCH(属性二级汇总[[#This Row],[词条]],词条统合定义列表!$B$2:$B$1031,0))</f>
        <v>#N/A</v>
      </c>
      <c r="H393" s="109" t="e">
        <f ca="1">INDEX(词条统合定义列表!$F$2:$F$1031,MATCH(属性二级汇总[[#This Row],[词条]],词条统合定义列表!$B$2:$B$1031,0))</f>
        <v>#N/A</v>
      </c>
      <c r="J3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3" s="25" t="str">
        <f ca="1">IFERROR(IF(属性二级汇总[[#This Row],[计算模式]]&lt;&gt;0,ROW(),""),"")</f>
        <v/>
      </c>
      <c r="M393" s="25" t="str">
        <f ca="1">IF((IFERROR(SEARCH("时，收割",属性二级汇总[[#This Row],[词条]]),-1)&gt;0),ROW(),"")</f>
        <v/>
      </c>
    </row>
    <row r="394" spans="1:13">
      <c r="A394" s="3" t="str">
        <f ca="1">IFERROR(INDEX(CHOOSE(
    MATCH(ROW(A393)-1,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ROW(A393)-INDEX($S$2:$S$18, MATCH(ROW(A393)-1, $S$2:$S$18,1))
),"")</f>
        <v/>
      </c>
      <c r="B394" s="3" t="str">
        <f ca="1">IF(A394&lt;&gt;"",INDEX(CHOOSE(
    MATCH(ROW(A393)-1,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ROW(A393)-INDEX($S$2:$S$18, MATCH(ROW(A393)-1, $S$2:$S$18,1))
),"")</f>
        <v/>
      </c>
      <c r="C394" s="3" t="e">
        <f ca="1">VALUE(IF(A394&lt;&gt;"",INDEX(CHOOSE(
    MATCH(ROW(A393)-1,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ROW(A393)-INDEX($S$2:$S$18, MATCH(ROW(A393)-1, $S$2:$S$18,1))
),""))</f>
        <v>#VALUE!</v>
      </c>
      <c r="D394" s="3" t="str">
        <f t="shared" ca="1" si="7"/>
        <v/>
      </c>
      <c r="E394" s="3" t="e">
        <f ca="1">INDEX(词条统合定义列表!$C$2:$C$1031,MATCH(属性二级汇总[[#This Row],[词条]],词条统合定义列表!$B$2:$B$1031,0))</f>
        <v>#N/A</v>
      </c>
      <c r="F394" t="e">
        <f ca="1">INDEX(词条统合定义列表!$D$2:$D$1031,MATCH(属性二级汇总[[#This Row],[词条]],词条统合定义列表!$B$2:$B$1031,0))</f>
        <v>#N/A</v>
      </c>
      <c r="G394" s="3" t="e">
        <f ca="1">INDEX(词条统合定义列表!$E$2:$E$1031,MATCH(属性二级汇总[[#This Row],[词条]],词条统合定义列表!$B$2:$B$1031,0))</f>
        <v>#N/A</v>
      </c>
      <c r="H394" s="109" t="e">
        <f ca="1">INDEX(词条统合定义列表!$F$2:$F$1031,MATCH(属性二级汇总[[#This Row],[词条]],词条统合定义列表!$B$2:$B$1031,0))</f>
        <v>#N/A</v>
      </c>
      <c r="J3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4" s="25" t="str">
        <f ca="1">IFERROR(IF(属性二级汇总[[#This Row],[计算模式]]&lt;&gt;0,ROW(),""),"")</f>
        <v/>
      </c>
      <c r="M394" s="25" t="str">
        <f ca="1">IF((IFERROR(SEARCH("时，收割",属性二级汇总[[#This Row],[词条]]),-1)&gt;0),ROW(),"")</f>
        <v/>
      </c>
    </row>
    <row r="395" spans="1:13">
      <c r="A395" s="3" t="str">
        <f ca="1">IFERROR(INDEX(CHOOSE(
    MATCH(ROW(A394)-1,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ROW(A394)-INDEX($S$2:$S$18, MATCH(ROW(A394)-1, $S$2:$S$18,1))
),"")</f>
        <v/>
      </c>
      <c r="B395" s="3" t="str">
        <f ca="1">IF(A395&lt;&gt;"",INDEX(CHOOSE(
    MATCH(ROW(A394)-1,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ROW(A394)-INDEX($S$2:$S$18, MATCH(ROW(A394)-1, $S$2:$S$18,1))
),"")</f>
        <v/>
      </c>
      <c r="C395" s="3" t="e">
        <f ca="1">VALUE(IF(A395&lt;&gt;"",INDEX(CHOOSE(
    MATCH(ROW(A394)-1,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ROW(A394)-INDEX($S$2:$S$18, MATCH(ROW(A394)-1, $S$2:$S$18,1))
),""))</f>
        <v>#VALUE!</v>
      </c>
      <c r="D395" s="3" t="str">
        <f t="shared" ca="1" si="7"/>
        <v/>
      </c>
      <c r="E395" s="3" t="e">
        <f ca="1">INDEX(词条统合定义列表!$C$2:$C$1031,MATCH(属性二级汇总[[#This Row],[词条]],词条统合定义列表!$B$2:$B$1031,0))</f>
        <v>#N/A</v>
      </c>
      <c r="F395" t="e">
        <f ca="1">INDEX(词条统合定义列表!$D$2:$D$1031,MATCH(属性二级汇总[[#This Row],[词条]],词条统合定义列表!$B$2:$B$1031,0))</f>
        <v>#N/A</v>
      </c>
      <c r="G395" s="3" t="e">
        <f ca="1">INDEX(词条统合定义列表!$E$2:$E$1031,MATCH(属性二级汇总[[#This Row],[词条]],词条统合定义列表!$B$2:$B$1031,0))</f>
        <v>#N/A</v>
      </c>
      <c r="H395" s="109" t="e">
        <f ca="1">INDEX(词条统合定义列表!$F$2:$F$1031,MATCH(属性二级汇总[[#This Row],[词条]],词条统合定义列表!$B$2:$B$1031,0))</f>
        <v>#N/A</v>
      </c>
      <c r="J3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5" s="25" t="str">
        <f ca="1">IFERROR(IF(属性二级汇总[[#This Row],[计算模式]]&lt;&gt;0,ROW(),""),"")</f>
        <v/>
      </c>
      <c r="M395" s="25" t="str">
        <f ca="1">IF((IFERROR(SEARCH("时，收割",属性二级汇总[[#This Row],[词条]]),-1)&gt;0),ROW(),"")</f>
        <v/>
      </c>
    </row>
    <row r="396" spans="1:13">
      <c r="A396" s="3" t="str">
        <f ca="1">IFERROR(INDEX(CHOOSE(
    MATCH(ROW(A395)-1,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ROW(A395)-INDEX($S$2:$S$18, MATCH(ROW(A395)-1, $S$2:$S$18,1))
),"")</f>
        <v/>
      </c>
      <c r="B396" s="3" t="str">
        <f ca="1">IF(A396&lt;&gt;"",INDEX(CHOOSE(
    MATCH(ROW(A395)-1,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ROW(A395)-INDEX($S$2:$S$18, MATCH(ROW(A395)-1, $S$2:$S$18,1))
),"")</f>
        <v/>
      </c>
      <c r="C396" s="3" t="e">
        <f ca="1">VALUE(IF(A396&lt;&gt;"",INDEX(CHOOSE(
    MATCH(ROW(A395)-1,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ROW(A395)-INDEX($S$2:$S$18, MATCH(ROW(A395)-1, $S$2:$S$18,1))
),""))</f>
        <v>#VALUE!</v>
      </c>
      <c r="D396" s="3" t="str">
        <f t="shared" ca="1" si="7"/>
        <v/>
      </c>
      <c r="E396" s="3" t="e">
        <f ca="1">INDEX(词条统合定义列表!$C$2:$C$1031,MATCH(属性二级汇总[[#This Row],[词条]],词条统合定义列表!$B$2:$B$1031,0))</f>
        <v>#N/A</v>
      </c>
      <c r="F396" t="e">
        <f ca="1">INDEX(词条统合定义列表!$D$2:$D$1031,MATCH(属性二级汇总[[#This Row],[词条]],词条统合定义列表!$B$2:$B$1031,0))</f>
        <v>#N/A</v>
      </c>
      <c r="G396" s="3" t="e">
        <f ca="1">INDEX(词条统合定义列表!$E$2:$E$1031,MATCH(属性二级汇总[[#This Row],[词条]],词条统合定义列表!$B$2:$B$1031,0))</f>
        <v>#N/A</v>
      </c>
      <c r="H396" s="109" t="e">
        <f ca="1">INDEX(词条统合定义列表!$F$2:$F$1031,MATCH(属性二级汇总[[#This Row],[词条]],词条统合定义列表!$B$2:$B$1031,0))</f>
        <v>#N/A</v>
      </c>
      <c r="J3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6" s="25" t="str">
        <f ca="1">IFERROR(IF(属性二级汇总[[#This Row],[计算模式]]&lt;&gt;0,ROW(),""),"")</f>
        <v/>
      </c>
      <c r="M396" s="25" t="str">
        <f ca="1">IF((IFERROR(SEARCH("时，收割",属性二级汇总[[#This Row],[词条]]),-1)&gt;0),ROW(),"")</f>
        <v/>
      </c>
    </row>
    <row r="397" spans="1:13">
      <c r="A397" s="3" t="str">
        <f ca="1">IFERROR(INDEX(CHOOSE(
    MATCH(ROW(A396)-1,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ROW(A396)-INDEX($S$2:$S$18, MATCH(ROW(A396)-1, $S$2:$S$18,1))
),"")</f>
        <v/>
      </c>
      <c r="B397" s="3" t="str">
        <f ca="1">IF(A397&lt;&gt;"",INDEX(CHOOSE(
    MATCH(ROW(A396)-1,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ROW(A396)-INDEX($S$2:$S$18, MATCH(ROW(A396)-1, $S$2:$S$18,1))
),"")</f>
        <v/>
      </c>
      <c r="C397" s="3" t="e">
        <f ca="1">VALUE(IF(A397&lt;&gt;"",INDEX(CHOOSE(
    MATCH(ROW(A396)-1,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ROW(A396)-INDEX($S$2:$S$18, MATCH(ROW(A396)-1, $S$2:$S$18,1))
),""))</f>
        <v>#VALUE!</v>
      </c>
      <c r="D397" s="3" t="str">
        <f t="shared" ca="1" si="7"/>
        <v/>
      </c>
      <c r="E397" s="3" t="e">
        <f ca="1">INDEX(词条统合定义列表!$C$2:$C$1031,MATCH(属性二级汇总[[#This Row],[词条]],词条统合定义列表!$B$2:$B$1031,0))</f>
        <v>#N/A</v>
      </c>
      <c r="F397" t="e">
        <f ca="1">INDEX(词条统合定义列表!$D$2:$D$1031,MATCH(属性二级汇总[[#This Row],[词条]],词条统合定义列表!$B$2:$B$1031,0))</f>
        <v>#N/A</v>
      </c>
      <c r="G397" s="3" t="e">
        <f ca="1">INDEX(词条统合定义列表!$E$2:$E$1031,MATCH(属性二级汇总[[#This Row],[词条]],词条统合定义列表!$B$2:$B$1031,0))</f>
        <v>#N/A</v>
      </c>
      <c r="H397" s="109" t="e">
        <f ca="1">INDEX(词条统合定义列表!$F$2:$F$1031,MATCH(属性二级汇总[[#This Row],[词条]],词条统合定义列表!$B$2:$B$1031,0))</f>
        <v>#N/A</v>
      </c>
      <c r="J3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7" s="25" t="str">
        <f ca="1">IFERROR(IF(属性二级汇总[[#This Row],[计算模式]]&lt;&gt;0,ROW(),""),"")</f>
        <v/>
      </c>
      <c r="M397" s="25" t="str">
        <f ca="1">IF((IFERROR(SEARCH("时，收割",属性二级汇总[[#This Row],[词条]]),-1)&gt;0),ROW(),"")</f>
        <v/>
      </c>
    </row>
    <row r="398" spans="1:13">
      <c r="A398" s="3" t="str">
        <f ca="1">IFERROR(INDEX(CHOOSE(
    MATCH(ROW(A397)-1,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ROW(A397)-INDEX($S$2:$S$18, MATCH(ROW(A397)-1, $S$2:$S$18,1))
),"")</f>
        <v/>
      </c>
      <c r="B398" s="3" t="str">
        <f ca="1">IF(A398&lt;&gt;"",INDEX(CHOOSE(
    MATCH(ROW(A397)-1,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ROW(A397)-INDEX($S$2:$S$18, MATCH(ROW(A397)-1, $S$2:$S$18,1))
),"")</f>
        <v/>
      </c>
      <c r="C398" s="3" t="e">
        <f ca="1">VALUE(IF(A398&lt;&gt;"",INDEX(CHOOSE(
    MATCH(ROW(A397)-1,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ROW(A397)-INDEX($S$2:$S$18, MATCH(ROW(A397)-1, $S$2:$S$18,1))
),""))</f>
        <v>#VALUE!</v>
      </c>
      <c r="D398" s="3" t="str">
        <f t="shared" ca="1" si="7"/>
        <v/>
      </c>
      <c r="E398" s="3" t="e">
        <f ca="1">INDEX(词条统合定义列表!$C$2:$C$1031,MATCH(属性二级汇总[[#This Row],[词条]],词条统合定义列表!$B$2:$B$1031,0))</f>
        <v>#N/A</v>
      </c>
      <c r="F398" t="e">
        <f ca="1">INDEX(词条统合定义列表!$D$2:$D$1031,MATCH(属性二级汇总[[#This Row],[词条]],词条统合定义列表!$B$2:$B$1031,0))</f>
        <v>#N/A</v>
      </c>
      <c r="G398" s="3" t="e">
        <f ca="1">INDEX(词条统合定义列表!$E$2:$E$1031,MATCH(属性二级汇总[[#This Row],[词条]],词条统合定义列表!$B$2:$B$1031,0))</f>
        <v>#N/A</v>
      </c>
      <c r="H398" s="109" t="e">
        <f ca="1">INDEX(词条统合定义列表!$F$2:$F$1031,MATCH(属性二级汇总[[#This Row],[词条]],词条统合定义列表!$B$2:$B$1031,0))</f>
        <v>#N/A</v>
      </c>
      <c r="J3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8" s="25" t="str">
        <f ca="1">IFERROR(IF(属性二级汇总[[#This Row],[计算模式]]&lt;&gt;0,ROW(),""),"")</f>
        <v/>
      </c>
      <c r="M398" s="25" t="str">
        <f ca="1">IF((IFERROR(SEARCH("时，收割",属性二级汇总[[#This Row],[词条]]),-1)&gt;0),ROW(),"")</f>
        <v/>
      </c>
    </row>
    <row r="399" spans="1:13">
      <c r="A399" s="3" t="str">
        <f ca="1">IFERROR(INDEX(CHOOSE(
    MATCH(ROW(A398)-1,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ROW(A398)-INDEX($S$2:$S$18, MATCH(ROW(A398)-1, $S$2:$S$18,1))
),"")</f>
        <v/>
      </c>
      <c r="B399" s="3" t="str">
        <f ca="1">IF(A399&lt;&gt;"",INDEX(CHOOSE(
    MATCH(ROW(A398)-1,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ROW(A398)-INDEX($S$2:$S$18, MATCH(ROW(A398)-1, $S$2:$S$18,1))
),"")</f>
        <v/>
      </c>
      <c r="C399" s="3" t="e">
        <f ca="1">VALUE(IF(A399&lt;&gt;"",INDEX(CHOOSE(
    MATCH(ROW(A398)-1,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ROW(A398)-INDEX($S$2:$S$18, MATCH(ROW(A398)-1, $S$2:$S$18,1))
),""))</f>
        <v>#VALUE!</v>
      </c>
      <c r="D399" s="3" t="str">
        <f t="shared" ca="1" si="7"/>
        <v/>
      </c>
      <c r="E399" s="3" t="e">
        <f ca="1">INDEX(词条统合定义列表!$C$2:$C$1031,MATCH(属性二级汇总[[#This Row],[词条]],词条统合定义列表!$B$2:$B$1031,0))</f>
        <v>#N/A</v>
      </c>
      <c r="F399" t="e">
        <f ca="1">INDEX(词条统合定义列表!$D$2:$D$1031,MATCH(属性二级汇总[[#This Row],[词条]],词条统合定义列表!$B$2:$B$1031,0))</f>
        <v>#N/A</v>
      </c>
      <c r="G399" s="3" t="e">
        <f ca="1">INDEX(词条统合定义列表!$E$2:$E$1031,MATCH(属性二级汇总[[#This Row],[词条]],词条统合定义列表!$B$2:$B$1031,0))</f>
        <v>#N/A</v>
      </c>
      <c r="H399" s="109" t="e">
        <f ca="1">INDEX(词条统合定义列表!$F$2:$F$1031,MATCH(属性二级汇总[[#This Row],[词条]],词条统合定义列表!$B$2:$B$1031,0))</f>
        <v>#N/A</v>
      </c>
      <c r="J3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3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399" s="25" t="str">
        <f ca="1">IFERROR(IF(属性二级汇总[[#This Row],[计算模式]]&lt;&gt;0,ROW(),""),"")</f>
        <v/>
      </c>
      <c r="M399" s="25" t="str">
        <f ca="1">IF((IFERROR(SEARCH("时，收割",属性二级汇总[[#This Row],[词条]]),-1)&gt;0),ROW(),"")</f>
        <v/>
      </c>
    </row>
    <row r="400" spans="1:13">
      <c r="A400" s="3" t="str">
        <f ca="1">IFERROR(INDEX(CHOOSE(
    MATCH(ROW(A399)-1,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ROW(A399)-INDEX($S$2:$S$18, MATCH(ROW(A399)-1, $S$2:$S$18,1))
),"")</f>
        <v/>
      </c>
      <c r="B400" s="3" t="str">
        <f ca="1">IF(A400&lt;&gt;"",INDEX(CHOOSE(
    MATCH(ROW(A399)-1,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ROW(A399)-INDEX($S$2:$S$18, MATCH(ROW(A399)-1, $S$2:$S$18,1))
),"")</f>
        <v/>
      </c>
      <c r="C400" s="3" t="e">
        <f ca="1">VALUE(IF(A400&lt;&gt;"",INDEX(CHOOSE(
    MATCH(ROW(A399)-1,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ROW(A399)-INDEX($S$2:$S$18, MATCH(ROW(A399)-1, $S$2:$S$18,1))
),""))</f>
        <v>#VALUE!</v>
      </c>
      <c r="D400" s="3" t="str">
        <f t="shared" ca="1" si="7"/>
        <v/>
      </c>
      <c r="E400" s="3" t="e">
        <f ca="1">INDEX(词条统合定义列表!$C$2:$C$1031,MATCH(属性二级汇总[[#This Row],[词条]],词条统合定义列表!$B$2:$B$1031,0))</f>
        <v>#N/A</v>
      </c>
      <c r="F400" t="e">
        <f ca="1">INDEX(词条统合定义列表!$D$2:$D$1031,MATCH(属性二级汇总[[#This Row],[词条]],词条统合定义列表!$B$2:$B$1031,0))</f>
        <v>#N/A</v>
      </c>
      <c r="G400" s="3" t="e">
        <f ca="1">INDEX(词条统合定义列表!$E$2:$E$1031,MATCH(属性二级汇总[[#This Row],[词条]],词条统合定义列表!$B$2:$B$1031,0))</f>
        <v>#N/A</v>
      </c>
      <c r="H400" s="109" t="e">
        <f ca="1">INDEX(词条统合定义列表!$F$2:$F$1031,MATCH(属性二级汇总[[#This Row],[词条]],词条统合定义列表!$B$2:$B$1031,0))</f>
        <v>#N/A</v>
      </c>
      <c r="J4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0" s="25" t="str">
        <f ca="1">IFERROR(IF(属性二级汇总[[#This Row],[计算模式]]&lt;&gt;0,ROW(),""),"")</f>
        <v/>
      </c>
      <c r="M400" s="25" t="str">
        <f ca="1">IF((IFERROR(SEARCH("时，收割",属性二级汇总[[#This Row],[词条]]),-1)&gt;0),ROW(),"")</f>
        <v/>
      </c>
    </row>
    <row r="401" spans="1:13">
      <c r="A401" s="3" t="str">
        <f ca="1">IFERROR(INDEX(CHOOSE(
    MATCH(ROW(A400)-1,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ROW(A400)-INDEX($S$2:$S$18, MATCH(ROW(A400)-1, $S$2:$S$18,1))
),"")</f>
        <v/>
      </c>
      <c r="B401" s="3" t="str">
        <f ca="1">IF(A401&lt;&gt;"",INDEX(CHOOSE(
    MATCH(ROW(A400)-1,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ROW(A400)-INDEX($S$2:$S$18, MATCH(ROW(A400)-1, $S$2:$S$18,1))
),"")</f>
        <v/>
      </c>
      <c r="C401" s="3" t="e">
        <f ca="1">VALUE(IF(A401&lt;&gt;"",INDEX(CHOOSE(
    MATCH(ROW(A400)-1,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ROW(A400)-INDEX($S$2:$S$18, MATCH(ROW(A400)-1, $S$2:$S$18,1))
),""))</f>
        <v>#VALUE!</v>
      </c>
      <c r="D401" s="3" t="str">
        <f t="shared" ca="1" si="7"/>
        <v/>
      </c>
      <c r="E401" s="3" t="e">
        <f ca="1">INDEX(词条统合定义列表!$C$2:$C$1031,MATCH(属性二级汇总[[#This Row],[词条]],词条统合定义列表!$B$2:$B$1031,0))</f>
        <v>#N/A</v>
      </c>
      <c r="F401" t="e">
        <f ca="1">INDEX(词条统合定义列表!$D$2:$D$1031,MATCH(属性二级汇总[[#This Row],[词条]],词条统合定义列表!$B$2:$B$1031,0))</f>
        <v>#N/A</v>
      </c>
      <c r="G401" s="3" t="e">
        <f ca="1">INDEX(词条统合定义列表!$E$2:$E$1031,MATCH(属性二级汇总[[#This Row],[词条]],词条统合定义列表!$B$2:$B$1031,0))</f>
        <v>#N/A</v>
      </c>
      <c r="H401" s="109" t="e">
        <f ca="1">INDEX(词条统合定义列表!$F$2:$F$1031,MATCH(属性二级汇总[[#This Row],[词条]],词条统合定义列表!$B$2:$B$1031,0))</f>
        <v>#N/A</v>
      </c>
      <c r="J4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1" s="25" t="str">
        <f ca="1">IFERROR(IF(属性二级汇总[[#This Row],[计算模式]]&lt;&gt;0,ROW(),""),"")</f>
        <v/>
      </c>
      <c r="M401" s="25" t="str">
        <f ca="1">IF((IFERROR(SEARCH("时，收割",属性二级汇总[[#This Row],[词条]]),-1)&gt;0),ROW(),"")</f>
        <v/>
      </c>
    </row>
    <row r="402" spans="1:13">
      <c r="A402" s="3" t="str">
        <f ca="1">IFERROR(INDEX(CHOOSE(
    MATCH(ROW(A401)-1,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ROW(A401)-INDEX($S$2:$S$18, MATCH(ROW(A401)-1, $S$2:$S$18,1))
),"")</f>
        <v/>
      </c>
      <c r="B402" s="3" t="str">
        <f ca="1">IF(A402&lt;&gt;"",INDEX(CHOOSE(
    MATCH(ROW(A401)-1,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ROW(A401)-INDEX($S$2:$S$18, MATCH(ROW(A401)-1, $S$2:$S$18,1))
),"")</f>
        <v/>
      </c>
      <c r="C402" s="3" t="e">
        <f ca="1">VALUE(IF(A402&lt;&gt;"",INDEX(CHOOSE(
    MATCH(ROW(A401)-1,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ROW(A401)-INDEX($S$2:$S$18, MATCH(ROW(A401)-1, $S$2:$S$18,1))
),""))</f>
        <v>#VALUE!</v>
      </c>
      <c r="D402" s="3" t="str">
        <f t="shared" ca="1" si="7"/>
        <v/>
      </c>
      <c r="E402" s="3" t="e">
        <f ca="1">INDEX(词条统合定义列表!$C$2:$C$1031,MATCH(属性二级汇总[[#This Row],[词条]],词条统合定义列表!$B$2:$B$1031,0))</f>
        <v>#N/A</v>
      </c>
      <c r="F402" t="e">
        <f ca="1">INDEX(词条统合定义列表!$D$2:$D$1031,MATCH(属性二级汇总[[#This Row],[词条]],词条统合定义列表!$B$2:$B$1031,0))</f>
        <v>#N/A</v>
      </c>
      <c r="G402" s="3" t="e">
        <f ca="1">INDEX(词条统合定义列表!$E$2:$E$1031,MATCH(属性二级汇总[[#This Row],[词条]],词条统合定义列表!$B$2:$B$1031,0))</f>
        <v>#N/A</v>
      </c>
      <c r="H402" s="109" t="e">
        <f ca="1">INDEX(词条统合定义列表!$F$2:$F$1031,MATCH(属性二级汇总[[#This Row],[词条]],词条统合定义列表!$B$2:$B$1031,0))</f>
        <v>#N/A</v>
      </c>
      <c r="J4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2" s="25" t="str">
        <f ca="1">IFERROR(IF(属性二级汇总[[#This Row],[计算模式]]&lt;&gt;0,ROW(),""),"")</f>
        <v/>
      </c>
      <c r="M402" s="25" t="str">
        <f ca="1">IF((IFERROR(SEARCH("时，收割",属性二级汇总[[#This Row],[词条]]),-1)&gt;0),ROW(),"")</f>
        <v/>
      </c>
    </row>
    <row r="403" spans="1:13">
      <c r="A403" s="3" t="str">
        <f ca="1">IFERROR(INDEX(CHOOSE(
    MATCH(ROW(A402)-1,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ROW(A402)-INDEX($S$2:$S$18, MATCH(ROW(A402)-1, $S$2:$S$18,1))
),"")</f>
        <v/>
      </c>
      <c r="B403" s="3" t="str">
        <f ca="1">IF(A403&lt;&gt;"",INDEX(CHOOSE(
    MATCH(ROW(A402)-1,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ROW(A402)-INDEX($S$2:$S$18, MATCH(ROW(A402)-1, $S$2:$S$18,1))
),"")</f>
        <v/>
      </c>
      <c r="C403" s="3" t="e">
        <f ca="1">VALUE(IF(A403&lt;&gt;"",INDEX(CHOOSE(
    MATCH(ROW(A402)-1,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ROW(A402)-INDEX($S$2:$S$18, MATCH(ROW(A402)-1, $S$2:$S$18,1))
),""))</f>
        <v>#VALUE!</v>
      </c>
      <c r="D403" s="3" t="str">
        <f t="shared" ca="1" si="7"/>
        <v/>
      </c>
      <c r="E403" s="3" t="e">
        <f ca="1">INDEX(词条统合定义列表!$C$2:$C$1031,MATCH(属性二级汇总[[#This Row],[词条]],词条统合定义列表!$B$2:$B$1031,0))</f>
        <v>#N/A</v>
      </c>
      <c r="F403" t="e">
        <f ca="1">INDEX(词条统合定义列表!$D$2:$D$1031,MATCH(属性二级汇总[[#This Row],[词条]],词条统合定义列表!$B$2:$B$1031,0))</f>
        <v>#N/A</v>
      </c>
      <c r="G403" s="3" t="e">
        <f ca="1">INDEX(词条统合定义列表!$E$2:$E$1031,MATCH(属性二级汇总[[#This Row],[词条]],词条统合定义列表!$B$2:$B$1031,0))</f>
        <v>#N/A</v>
      </c>
      <c r="H403" s="109" t="e">
        <f ca="1">INDEX(词条统合定义列表!$F$2:$F$1031,MATCH(属性二级汇总[[#This Row],[词条]],词条统合定义列表!$B$2:$B$1031,0))</f>
        <v>#N/A</v>
      </c>
      <c r="J4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3" s="25" t="str">
        <f ca="1">IFERROR(IF(属性二级汇总[[#This Row],[计算模式]]&lt;&gt;0,ROW(),""),"")</f>
        <v/>
      </c>
      <c r="M403" s="25" t="str">
        <f ca="1">IF((IFERROR(SEARCH("时，收割",属性二级汇总[[#This Row],[词条]]),-1)&gt;0),ROW(),"")</f>
        <v/>
      </c>
    </row>
    <row r="404" spans="1:13">
      <c r="A404" s="3" t="str">
        <f ca="1">IFERROR(INDEX(CHOOSE(
    MATCH(ROW(A403)-1,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ROW(A403)-INDEX($S$2:$S$18, MATCH(ROW(A403)-1, $S$2:$S$18,1))
),"")</f>
        <v/>
      </c>
      <c r="B404" s="3" t="str">
        <f ca="1">IF(A404&lt;&gt;"",INDEX(CHOOSE(
    MATCH(ROW(A403)-1,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ROW(A403)-INDEX($S$2:$S$18, MATCH(ROW(A403)-1, $S$2:$S$18,1))
),"")</f>
        <v/>
      </c>
      <c r="C404" s="3" t="e">
        <f ca="1">VALUE(IF(A404&lt;&gt;"",INDEX(CHOOSE(
    MATCH(ROW(A403)-1,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ROW(A403)-INDEX($S$2:$S$18, MATCH(ROW(A403)-1, $S$2:$S$18,1))
),""))</f>
        <v>#VALUE!</v>
      </c>
      <c r="D404" s="3" t="str">
        <f t="shared" ca="1" si="7"/>
        <v/>
      </c>
      <c r="E404" s="3" t="e">
        <f ca="1">INDEX(词条统合定义列表!$C$2:$C$1031,MATCH(属性二级汇总[[#This Row],[词条]],词条统合定义列表!$B$2:$B$1031,0))</f>
        <v>#N/A</v>
      </c>
      <c r="F404" t="e">
        <f ca="1">INDEX(词条统合定义列表!$D$2:$D$1031,MATCH(属性二级汇总[[#This Row],[词条]],词条统合定义列表!$B$2:$B$1031,0))</f>
        <v>#N/A</v>
      </c>
      <c r="G404" s="3" t="e">
        <f ca="1">INDEX(词条统合定义列表!$E$2:$E$1031,MATCH(属性二级汇总[[#This Row],[词条]],词条统合定义列表!$B$2:$B$1031,0))</f>
        <v>#N/A</v>
      </c>
      <c r="H404" s="109" t="e">
        <f ca="1">INDEX(词条统合定义列表!$F$2:$F$1031,MATCH(属性二级汇总[[#This Row],[词条]],词条统合定义列表!$B$2:$B$1031,0))</f>
        <v>#N/A</v>
      </c>
      <c r="J4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4" s="25" t="str">
        <f ca="1">IFERROR(IF(属性二级汇总[[#This Row],[计算模式]]&lt;&gt;0,ROW(),""),"")</f>
        <v/>
      </c>
      <c r="M404" s="25" t="str">
        <f ca="1">IF((IFERROR(SEARCH("时，收割",属性二级汇总[[#This Row],[词条]]),-1)&gt;0),ROW(),"")</f>
        <v/>
      </c>
    </row>
    <row r="405" spans="1:13">
      <c r="A405" s="3" t="str">
        <f ca="1">IFERROR(INDEX(CHOOSE(
    MATCH(ROW(A404)-1,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ROW(A404)-INDEX($S$2:$S$18, MATCH(ROW(A404)-1, $S$2:$S$18,1))
),"")</f>
        <v/>
      </c>
      <c r="B405" s="3" t="str">
        <f ca="1">IF(A405&lt;&gt;"",INDEX(CHOOSE(
    MATCH(ROW(A404)-1,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ROW(A404)-INDEX($S$2:$S$18, MATCH(ROW(A404)-1, $S$2:$S$18,1))
),"")</f>
        <v/>
      </c>
      <c r="C405" s="3" t="e">
        <f ca="1">VALUE(IF(A405&lt;&gt;"",INDEX(CHOOSE(
    MATCH(ROW(A404)-1,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ROW(A404)-INDEX($S$2:$S$18, MATCH(ROW(A404)-1, $S$2:$S$18,1))
),""))</f>
        <v>#VALUE!</v>
      </c>
      <c r="D405" s="3" t="str">
        <f t="shared" ca="1" si="7"/>
        <v/>
      </c>
      <c r="E405" s="3" t="e">
        <f ca="1">INDEX(词条统合定义列表!$C$2:$C$1031,MATCH(属性二级汇总[[#This Row],[词条]],词条统合定义列表!$B$2:$B$1031,0))</f>
        <v>#N/A</v>
      </c>
      <c r="F405" t="e">
        <f ca="1">INDEX(词条统合定义列表!$D$2:$D$1031,MATCH(属性二级汇总[[#This Row],[词条]],词条统合定义列表!$B$2:$B$1031,0))</f>
        <v>#N/A</v>
      </c>
      <c r="G405" s="3" t="e">
        <f ca="1">INDEX(词条统合定义列表!$E$2:$E$1031,MATCH(属性二级汇总[[#This Row],[词条]],词条统合定义列表!$B$2:$B$1031,0))</f>
        <v>#N/A</v>
      </c>
      <c r="H405" s="109" t="e">
        <f ca="1">INDEX(词条统合定义列表!$F$2:$F$1031,MATCH(属性二级汇总[[#This Row],[词条]],词条统合定义列表!$B$2:$B$1031,0))</f>
        <v>#N/A</v>
      </c>
      <c r="J4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5" s="25" t="str">
        <f ca="1">IFERROR(IF(属性二级汇总[[#This Row],[计算模式]]&lt;&gt;0,ROW(),""),"")</f>
        <v/>
      </c>
      <c r="M405" s="25" t="str">
        <f ca="1">IF((IFERROR(SEARCH("时，收割",属性二级汇总[[#This Row],[词条]]),-1)&gt;0),ROW(),"")</f>
        <v/>
      </c>
    </row>
    <row r="406" spans="1:13">
      <c r="A406" s="3" t="str">
        <f ca="1">IFERROR(INDEX(CHOOSE(
    MATCH(ROW(A405)-1,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ROW(A405)-INDEX($S$2:$S$18, MATCH(ROW(A405)-1, $S$2:$S$18,1))
),"")</f>
        <v/>
      </c>
      <c r="B406" s="3" t="str">
        <f ca="1">IF(A406&lt;&gt;"",INDEX(CHOOSE(
    MATCH(ROW(A405)-1,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ROW(A405)-INDEX($S$2:$S$18, MATCH(ROW(A405)-1, $S$2:$S$18,1))
),"")</f>
        <v/>
      </c>
      <c r="C406" s="3" t="e">
        <f ca="1">VALUE(IF(A406&lt;&gt;"",INDEX(CHOOSE(
    MATCH(ROW(A405)-1,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ROW(A405)-INDEX($S$2:$S$18, MATCH(ROW(A405)-1, $S$2:$S$18,1))
),""))</f>
        <v>#VALUE!</v>
      </c>
      <c r="D406" s="3" t="str">
        <f t="shared" ca="1" si="7"/>
        <v/>
      </c>
      <c r="E406" s="3" t="e">
        <f ca="1">INDEX(词条统合定义列表!$C$2:$C$1031,MATCH(属性二级汇总[[#This Row],[词条]],词条统合定义列表!$B$2:$B$1031,0))</f>
        <v>#N/A</v>
      </c>
      <c r="F406" t="e">
        <f ca="1">INDEX(词条统合定义列表!$D$2:$D$1031,MATCH(属性二级汇总[[#This Row],[词条]],词条统合定义列表!$B$2:$B$1031,0))</f>
        <v>#N/A</v>
      </c>
      <c r="G406" s="3" t="e">
        <f ca="1">INDEX(词条统合定义列表!$E$2:$E$1031,MATCH(属性二级汇总[[#This Row],[词条]],词条统合定义列表!$B$2:$B$1031,0))</f>
        <v>#N/A</v>
      </c>
      <c r="H406" s="109" t="e">
        <f ca="1">INDEX(词条统合定义列表!$F$2:$F$1031,MATCH(属性二级汇总[[#This Row],[词条]],词条统合定义列表!$B$2:$B$1031,0))</f>
        <v>#N/A</v>
      </c>
      <c r="J4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6" s="25" t="str">
        <f ca="1">IFERROR(IF(属性二级汇总[[#This Row],[计算模式]]&lt;&gt;0,ROW(),""),"")</f>
        <v/>
      </c>
      <c r="M406" s="25" t="str">
        <f ca="1">IF((IFERROR(SEARCH("时，收割",属性二级汇总[[#This Row],[词条]]),-1)&gt;0),ROW(),"")</f>
        <v/>
      </c>
    </row>
    <row r="407" spans="1:13">
      <c r="A407" s="3" t="str">
        <f ca="1">IFERROR(INDEX(CHOOSE(
    MATCH(ROW(A406)-1,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ROW(A406)-INDEX($S$2:$S$18, MATCH(ROW(A406)-1, $S$2:$S$18,1))
),"")</f>
        <v/>
      </c>
      <c r="B407" s="3" t="str">
        <f ca="1">IF(A407&lt;&gt;"",INDEX(CHOOSE(
    MATCH(ROW(A406)-1,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ROW(A406)-INDEX($S$2:$S$18, MATCH(ROW(A406)-1, $S$2:$S$18,1))
),"")</f>
        <v/>
      </c>
      <c r="C407" s="3" t="e">
        <f ca="1">VALUE(IF(A407&lt;&gt;"",INDEX(CHOOSE(
    MATCH(ROW(A406)-1,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ROW(A406)-INDEX($S$2:$S$18, MATCH(ROW(A406)-1, $S$2:$S$18,1))
),""))</f>
        <v>#VALUE!</v>
      </c>
      <c r="D407" s="3" t="str">
        <f t="shared" ca="1" si="7"/>
        <v/>
      </c>
      <c r="E407" s="3" t="e">
        <f ca="1">INDEX(词条统合定义列表!$C$2:$C$1031,MATCH(属性二级汇总[[#This Row],[词条]],词条统合定义列表!$B$2:$B$1031,0))</f>
        <v>#N/A</v>
      </c>
      <c r="F407" t="e">
        <f ca="1">INDEX(词条统合定义列表!$D$2:$D$1031,MATCH(属性二级汇总[[#This Row],[词条]],词条统合定义列表!$B$2:$B$1031,0))</f>
        <v>#N/A</v>
      </c>
      <c r="G407" s="3" t="e">
        <f ca="1">INDEX(词条统合定义列表!$E$2:$E$1031,MATCH(属性二级汇总[[#This Row],[词条]],词条统合定义列表!$B$2:$B$1031,0))</f>
        <v>#N/A</v>
      </c>
      <c r="H407" s="109" t="e">
        <f ca="1">INDEX(词条统合定义列表!$F$2:$F$1031,MATCH(属性二级汇总[[#This Row],[词条]],词条统合定义列表!$B$2:$B$1031,0))</f>
        <v>#N/A</v>
      </c>
      <c r="J4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7" s="25" t="str">
        <f ca="1">IFERROR(IF(属性二级汇总[[#This Row],[计算模式]]&lt;&gt;0,ROW(),""),"")</f>
        <v/>
      </c>
      <c r="M407" s="25" t="str">
        <f ca="1">IF((IFERROR(SEARCH("时，收割",属性二级汇总[[#This Row],[词条]]),-1)&gt;0),ROW(),"")</f>
        <v/>
      </c>
    </row>
    <row r="408" spans="1:13">
      <c r="A408" s="3" t="str">
        <f ca="1">IFERROR(INDEX(CHOOSE(
    MATCH(ROW(A407)-1,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ROW(A407)-INDEX($S$2:$S$18, MATCH(ROW(A407)-1, $S$2:$S$18,1))
),"")</f>
        <v/>
      </c>
      <c r="B408" s="3" t="str">
        <f ca="1">IF(A408&lt;&gt;"",INDEX(CHOOSE(
    MATCH(ROW(A407)-1,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ROW(A407)-INDEX($S$2:$S$18, MATCH(ROW(A407)-1, $S$2:$S$18,1))
),"")</f>
        <v/>
      </c>
      <c r="C408" s="3" t="e">
        <f ca="1">VALUE(IF(A408&lt;&gt;"",INDEX(CHOOSE(
    MATCH(ROW(A407)-1,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ROW(A407)-INDEX($S$2:$S$18, MATCH(ROW(A407)-1, $S$2:$S$18,1))
),""))</f>
        <v>#VALUE!</v>
      </c>
      <c r="D408" s="3" t="str">
        <f t="shared" ca="1" si="7"/>
        <v/>
      </c>
      <c r="E408" s="3" t="e">
        <f ca="1">INDEX(词条统合定义列表!$C$2:$C$1031,MATCH(属性二级汇总[[#This Row],[词条]],词条统合定义列表!$B$2:$B$1031,0))</f>
        <v>#N/A</v>
      </c>
      <c r="F408" t="e">
        <f ca="1">INDEX(词条统合定义列表!$D$2:$D$1031,MATCH(属性二级汇总[[#This Row],[词条]],词条统合定义列表!$B$2:$B$1031,0))</f>
        <v>#N/A</v>
      </c>
      <c r="G408" s="3" t="e">
        <f ca="1">INDEX(词条统合定义列表!$E$2:$E$1031,MATCH(属性二级汇总[[#This Row],[词条]],词条统合定义列表!$B$2:$B$1031,0))</f>
        <v>#N/A</v>
      </c>
      <c r="H408" s="109" t="e">
        <f ca="1">INDEX(词条统合定义列表!$F$2:$F$1031,MATCH(属性二级汇总[[#This Row],[词条]],词条统合定义列表!$B$2:$B$1031,0))</f>
        <v>#N/A</v>
      </c>
      <c r="J4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8" s="25" t="str">
        <f ca="1">IFERROR(IF(属性二级汇总[[#This Row],[计算模式]]&lt;&gt;0,ROW(),""),"")</f>
        <v/>
      </c>
      <c r="M408" s="25" t="str">
        <f ca="1">IF((IFERROR(SEARCH("时，收割",属性二级汇总[[#This Row],[词条]]),-1)&gt;0),ROW(),"")</f>
        <v/>
      </c>
    </row>
    <row r="409" spans="1:13">
      <c r="A409" s="3" t="str">
        <f ca="1">IFERROR(INDEX(CHOOSE(
    MATCH(ROW(A408)-1,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ROW(A408)-INDEX($S$2:$S$18, MATCH(ROW(A408)-1, $S$2:$S$18,1))
),"")</f>
        <v/>
      </c>
      <c r="B409" s="3" t="str">
        <f ca="1">IF(A409&lt;&gt;"",INDEX(CHOOSE(
    MATCH(ROW(A408)-1,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ROW(A408)-INDEX($S$2:$S$18, MATCH(ROW(A408)-1, $S$2:$S$18,1))
),"")</f>
        <v/>
      </c>
      <c r="C409" s="3" t="e">
        <f ca="1">VALUE(IF(A409&lt;&gt;"",INDEX(CHOOSE(
    MATCH(ROW(A408)-1,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ROW(A408)-INDEX($S$2:$S$18, MATCH(ROW(A408)-1, $S$2:$S$18,1))
),""))</f>
        <v>#VALUE!</v>
      </c>
      <c r="D409" s="3" t="str">
        <f t="shared" ca="1" si="7"/>
        <v/>
      </c>
      <c r="E409" s="3" t="e">
        <f ca="1">INDEX(词条统合定义列表!$C$2:$C$1031,MATCH(属性二级汇总[[#This Row],[词条]],词条统合定义列表!$B$2:$B$1031,0))</f>
        <v>#N/A</v>
      </c>
      <c r="F409" t="e">
        <f ca="1">INDEX(词条统合定义列表!$D$2:$D$1031,MATCH(属性二级汇总[[#This Row],[词条]],词条统合定义列表!$B$2:$B$1031,0))</f>
        <v>#N/A</v>
      </c>
      <c r="G409" s="3" t="e">
        <f ca="1">INDEX(词条统合定义列表!$E$2:$E$1031,MATCH(属性二级汇总[[#This Row],[词条]],词条统合定义列表!$B$2:$B$1031,0))</f>
        <v>#N/A</v>
      </c>
      <c r="H409" s="109" t="e">
        <f ca="1">INDEX(词条统合定义列表!$F$2:$F$1031,MATCH(属性二级汇总[[#This Row],[词条]],词条统合定义列表!$B$2:$B$1031,0))</f>
        <v>#N/A</v>
      </c>
      <c r="J4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09" s="25" t="str">
        <f ca="1">IFERROR(IF(属性二级汇总[[#This Row],[计算模式]]&lt;&gt;0,ROW(),""),"")</f>
        <v/>
      </c>
      <c r="M409" s="25" t="str">
        <f ca="1">IF((IFERROR(SEARCH("时，收割",属性二级汇总[[#This Row],[词条]]),-1)&gt;0),ROW(),"")</f>
        <v/>
      </c>
    </row>
    <row r="410" spans="1:13">
      <c r="A410" s="3" t="str">
        <f ca="1">IFERROR(INDEX(CHOOSE(
    MATCH(ROW(A409)-1,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ROW(A409)-INDEX($S$2:$S$18, MATCH(ROW(A409)-1, $S$2:$S$18,1))
),"")</f>
        <v/>
      </c>
      <c r="B410" s="3" t="str">
        <f ca="1">IF(A410&lt;&gt;"",INDEX(CHOOSE(
    MATCH(ROW(A409)-1,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ROW(A409)-INDEX($S$2:$S$18, MATCH(ROW(A409)-1, $S$2:$S$18,1))
),"")</f>
        <v/>
      </c>
      <c r="C410" s="3" t="e">
        <f ca="1">VALUE(IF(A410&lt;&gt;"",INDEX(CHOOSE(
    MATCH(ROW(A409)-1,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ROW(A409)-INDEX($S$2:$S$18, MATCH(ROW(A409)-1, $S$2:$S$18,1))
),""))</f>
        <v>#VALUE!</v>
      </c>
      <c r="D410" s="3" t="str">
        <f t="shared" ca="1" si="7"/>
        <v/>
      </c>
      <c r="E410" s="3" t="e">
        <f ca="1">INDEX(词条统合定义列表!$C$2:$C$1031,MATCH(属性二级汇总[[#This Row],[词条]],词条统合定义列表!$B$2:$B$1031,0))</f>
        <v>#N/A</v>
      </c>
      <c r="F410" t="e">
        <f ca="1">INDEX(词条统合定义列表!$D$2:$D$1031,MATCH(属性二级汇总[[#This Row],[词条]],词条统合定义列表!$B$2:$B$1031,0))</f>
        <v>#N/A</v>
      </c>
      <c r="G410" s="3" t="e">
        <f ca="1">INDEX(词条统合定义列表!$E$2:$E$1031,MATCH(属性二级汇总[[#This Row],[词条]],词条统合定义列表!$B$2:$B$1031,0))</f>
        <v>#N/A</v>
      </c>
      <c r="H410" s="109" t="e">
        <f ca="1">INDEX(词条统合定义列表!$F$2:$F$1031,MATCH(属性二级汇总[[#This Row],[词条]],词条统合定义列表!$B$2:$B$1031,0))</f>
        <v>#N/A</v>
      </c>
      <c r="J4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0" s="25" t="str">
        <f ca="1">IFERROR(IF(属性二级汇总[[#This Row],[计算模式]]&lt;&gt;0,ROW(),""),"")</f>
        <v/>
      </c>
      <c r="M410" s="25" t="str">
        <f ca="1">IF((IFERROR(SEARCH("时，收割",属性二级汇总[[#This Row],[词条]]),-1)&gt;0),ROW(),"")</f>
        <v/>
      </c>
    </row>
    <row r="411" spans="1:13">
      <c r="A411" s="3" t="str">
        <f ca="1">IFERROR(INDEX(CHOOSE(
    MATCH(ROW(A410)-1,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ROW(A410)-INDEX($S$2:$S$18, MATCH(ROW(A410)-1, $S$2:$S$18,1))
),"")</f>
        <v/>
      </c>
      <c r="B411" s="3" t="str">
        <f ca="1">IF(A411&lt;&gt;"",INDEX(CHOOSE(
    MATCH(ROW(A410)-1,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ROW(A410)-INDEX($S$2:$S$18, MATCH(ROW(A410)-1, $S$2:$S$18,1))
),"")</f>
        <v/>
      </c>
      <c r="C411" s="3" t="e">
        <f ca="1">VALUE(IF(A411&lt;&gt;"",INDEX(CHOOSE(
    MATCH(ROW(A410)-1,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ROW(A410)-INDEX($S$2:$S$18, MATCH(ROW(A410)-1, $S$2:$S$18,1))
),""))</f>
        <v>#VALUE!</v>
      </c>
      <c r="D411" s="3" t="str">
        <f t="shared" ca="1" si="7"/>
        <v/>
      </c>
      <c r="E411" s="3" t="e">
        <f ca="1">INDEX(词条统合定义列表!$C$2:$C$1031,MATCH(属性二级汇总[[#This Row],[词条]],词条统合定义列表!$B$2:$B$1031,0))</f>
        <v>#N/A</v>
      </c>
      <c r="F411" t="e">
        <f ca="1">INDEX(词条统合定义列表!$D$2:$D$1031,MATCH(属性二级汇总[[#This Row],[词条]],词条统合定义列表!$B$2:$B$1031,0))</f>
        <v>#N/A</v>
      </c>
      <c r="G411" s="3" t="e">
        <f ca="1">INDEX(词条统合定义列表!$E$2:$E$1031,MATCH(属性二级汇总[[#This Row],[词条]],词条统合定义列表!$B$2:$B$1031,0))</f>
        <v>#N/A</v>
      </c>
      <c r="H411" s="109" t="e">
        <f ca="1">INDEX(词条统合定义列表!$F$2:$F$1031,MATCH(属性二级汇总[[#This Row],[词条]],词条统合定义列表!$B$2:$B$1031,0))</f>
        <v>#N/A</v>
      </c>
      <c r="J4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1" s="25" t="str">
        <f ca="1">IFERROR(IF(属性二级汇总[[#This Row],[计算模式]]&lt;&gt;0,ROW(),""),"")</f>
        <v/>
      </c>
      <c r="M411" s="25" t="str">
        <f ca="1">IF((IFERROR(SEARCH("时，收割",属性二级汇总[[#This Row],[词条]]),-1)&gt;0),ROW(),"")</f>
        <v/>
      </c>
    </row>
    <row r="412" spans="1:13">
      <c r="A412" s="3" t="str">
        <f ca="1">IFERROR(INDEX(CHOOSE(
    MATCH(ROW(A411)-1,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ROW(A411)-INDEX($S$2:$S$18, MATCH(ROW(A411)-1, $S$2:$S$18,1))
),"")</f>
        <v/>
      </c>
      <c r="B412" s="3" t="str">
        <f ca="1">IF(A412&lt;&gt;"",INDEX(CHOOSE(
    MATCH(ROW(A411)-1,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ROW(A411)-INDEX($S$2:$S$18, MATCH(ROW(A411)-1, $S$2:$S$18,1))
),"")</f>
        <v/>
      </c>
      <c r="C412" s="3" t="e">
        <f ca="1">VALUE(IF(A412&lt;&gt;"",INDEX(CHOOSE(
    MATCH(ROW(A411)-1,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ROW(A411)-INDEX($S$2:$S$18, MATCH(ROW(A411)-1, $S$2:$S$18,1))
),""))</f>
        <v>#VALUE!</v>
      </c>
      <c r="D412" s="3" t="str">
        <f t="shared" ca="1" si="7"/>
        <v/>
      </c>
      <c r="E412" s="3" t="e">
        <f ca="1">INDEX(词条统合定义列表!$C$2:$C$1031,MATCH(属性二级汇总[[#This Row],[词条]],词条统合定义列表!$B$2:$B$1031,0))</f>
        <v>#N/A</v>
      </c>
      <c r="F412" t="e">
        <f ca="1">INDEX(词条统合定义列表!$D$2:$D$1031,MATCH(属性二级汇总[[#This Row],[词条]],词条统合定义列表!$B$2:$B$1031,0))</f>
        <v>#N/A</v>
      </c>
      <c r="G412" s="3" t="e">
        <f ca="1">INDEX(词条统合定义列表!$E$2:$E$1031,MATCH(属性二级汇总[[#This Row],[词条]],词条统合定义列表!$B$2:$B$1031,0))</f>
        <v>#N/A</v>
      </c>
      <c r="H412" s="109" t="e">
        <f ca="1">INDEX(词条统合定义列表!$F$2:$F$1031,MATCH(属性二级汇总[[#This Row],[词条]],词条统合定义列表!$B$2:$B$1031,0))</f>
        <v>#N/A</v>
      </c>
      <c r="J4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2" s="25" t="str">
        <f ca="1">IFERROR(IF(属性二级汇总[[#This Row],[计算模式]]&lt;&gt;0,ROW(),""),"")</f>
        <v/>
      </c>
      <c r="M412" s="25" t="str">
        <f ca="1">IF((IFERROR(SEARCH("时，收割",属性二级汇总[[#This Row],[词条]]),-1)&gt;0),ROW(),"")</f>
        <v/>
      </c>
    </row>
    <row r="413" spans="1:13">
      <c r="A413" s="3" t="str">
        <f ca="1">IFERROR(INDEX(CHOOSE(
    MATCH(ROW(A412)-1,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ROW(A412)-INDEX($S$2:$S$18, MATCH(ROW(A412)-1, $S$2:$S$18,1))
),"")</f>
        <v/>
      </c>
      <c r="B413" s="3" t="str">
        <f ca="1">IF(A413&lt;&gt;"",INDEX(CHOOSE(
    MATCH(ROW(A412)-1,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ROW(A412)-INDEX($S$2:$S$18, MATCH(ROW(A412)-1, $S$2:$S$18,1))
),"")</f>
        <v/>
      </c>
      <c r="C413" s="3" t="e">
        <f ca="1">VALUE(IF(A413&lt;&gt;"",INDEX(CHOOSE(
    MATCH(ROW(A412)-1,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ROW(A412)-INDEX($S$2:$S$18, MATCH(ROW(A412)-1, $S$2:$S$18,1))
),""))</f>
        <v>#VALUE!</v>
      </c>
      <c r="D413" s="3" t="str">
        <f t="shared" ca="1" si="7"/>
        <v/>
      </c>
      <c r="E413" s="3" t="e">
        <f ca="1">INDEX(词条统合定义列表!$C$2:$C$1031,MATCH(属性二级汇总[[#This Row],[词条]],词条统合定义列表!$B$2:$B$1031,0))</f>
        <v>#N/A</v>
      </c>
      <c r="F413" t="e">
        <f ca="1">INDEX(词条统合定义列表!$D$2:$D$1031,MATCH(属性二级汇总[[#This Row],[词条]],词条统合定义列表!$B$2:$B$1031,0))</f>
        <v>#N/A</v>
      </c>
      <c r="G413" s="3" t="e">
        <f ca="1">INDEX(词条统合定义列表!$E$2:$E$1031,MATCH(属性二级汇总[[#This Row],[词条]],词条统合定义列表!$B$2:$B$1031,0))</f>
        <v>#N/A</v>
      </c>
      <c r="H413" s="109" t="e">
        <f ca="1">INDEX(词条统合定义列表!$F$2:$F$1031,MATCH(属性二级汇总[[#This Row],[词条]],词条统合定义列表!$B$2:$B$1031,0))</f>
        <v>#N/A</v>
      </c>
      <c r="J4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3" s="25" t="str">
        <f ca="1">IFERROR(IF(属性二级汇总[[#This Row],[计算模式]]&lt;&gt;0,ROW(),""),"")</f>
        <v/>
      </c>
      <c r="M413" s="25" t="str">
        <f ca="1">IF((IFERROR(SEARCH("时，收割",属性二级汇总[[#This Row],[词条]]),-1)&gt;0),ROW(),"")</f>
        <v/>
      </c>
    </row>
    <row r="414" spans="1:13">
      <c r="A414" s="3" t="str">
        <f ca="1">IFERROR(INDEX(CHOOSE(
    MATCH(ROW(A413)-1,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ROW(A413)-INDEX($S$2:$S$18, MATCH(ROW(A413)-1, $S$2:$S$18,1))
),"")</f>
        <v/>
      </c>
      <c r="B414" s="3" t="str">
        <f ca="1">IF(A414&lt;&gt;"",INDEX(CHOOSE(
    MATCH(ROW(A413)-1,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ROW(A413)-INDEX($S$2:$S$18, MATCH(ROW(A413)-1, $S$2:$S$18,1))
),"")</f>
        <v/>
      </c>
      <c r="C414" s="3" t="e">
        <f ca="1">VALUE(IF(A414&lt;&gt;"",INDEX(CHOOSE(
    MATCH(ROW(A413)-1,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ROW(A413)-INDEX($S$2:$S$18, MATCH(ROW(A413)-1, $S$2:$S$18,1))
),""))</f>
        <v>#VALUE!</v>
      </c>
      <c r="D414" s="3" t="str">
        <f t="shared" ca="1" si="7"/>
        <v/>
      </c>
      <c r="E414" s="3" t="e">
        <f ca="1">INDEX(词条统合定义列表!$C$2:$C$1031,MATCH(属性二级汇总[[#This Row],[词条]],词条统合定义列表!$B$2:$B$1031,0))</f>
        <v>#N/A</v>
      </c>
      <c r="F414" t="e">
        <f ca="1">INDEX(词条统合定义列表!$D$2:$D$1031,MATCH(属性二级汇总[[#This Row],[词条]],词条统合定义列表!$B$2:$B$1031,0))</f>
        <v>#N/A</v>
      </c>
      <c r="G414" s="3" t="e">
        <f ca="1">INDEX(词条统合定义列表!$E$2:$E$1031,MATCH(属性二级汇总[[#This Row],[词条]],词条统合定义列表!$B$2:$B$1031,0))</f>
        <v>#N/A</v>
      </c>
      <c r="H414" s="109" t="e">
        <f ca="1">INDEX(词条统合定义列表!$F$2:$F$1031,MATCH(属性二级汇总[[#This Row],[词条]],词条统合定义列表!$B$2:$B$1031,0))</f>
        <v>#N/A</v>
      </c>
      <c r="J4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4" s="25" t="str">
        <f ca="1">IFERROR(IF(属性二级汇总[[#This Row],[计算模式]]&lt;&gt;0,ROW(),""),"")</f>
        <v/>
      </c>
      <c r="M414" s="25" t="str">
        <f ca="1">IF((IFERROR(SEARCH("时，收割",属性二级汇总[[#This Row],[词条]]),-1)&gt;0),ROW(),"")</f>
        <v/>
      </c>
    </row>
    <row r="415" spans="1:13">
      <c r="A415" s="3" t="str">
        <f ca="1">IFERROR(INDEX(CHOOSE(
    MATCH(ROW(A414)-1,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ROW(A414)-INDEX($S$2:$S$18, MATCH(ROW(A414)-1, $S$2:$S$18,1))
),"")</f>
        <v/>
      </c>
      <c r="B415" s="3" t="str">
        <f ca="1">IF(A415&lt;&gt;"",INDEX(CHOOSE(
    MATCH(ROW(A414)-1,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ROW(A414)-INDEX($S$2:$S$18, MATCH(ROW(A414)-1, $S$2:$S$18,1))
),"")</f>
        <v/>
      </c>
      <c r="C415" s="3" t="e">
        <f ca="1">VALUE(IF(A415&lt;&gt;"",INDEX(CHOOSE(
    MATCH(ROW(A414)-1,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ROW(A414)-INDEX($S$2:$S$18, MATCH(ROW(A414)-1, $S$2:$S$18,1))
),""))</f>
        <v>#VALUE!</v>
      </c>
      <c r="D415" s="3" t="str">
        <f t="shared" ca="1" si="7"/>
        <v/>
      </c>
      <c r="E415" s="3" t="e">
        <f ca="1">INDEX(词条统合定义列表!$C$2:$C$1031,MATCH(属性二级汇总[[#This Row],[词条]],词条统合定义列表!$B$2:$B$1031,0))</f>
        <v>#N/A</v>
      </c>
      <c r="F415" t="e">
        <f ca="1">INDEX(词条统合定义列表!$D$2:$D$1031,MATCH(属性二级汇总[[#This Row],[词条]],词条统合定义列表!$B$2:$B$1031,0))</f>
        <v>#N/A</v>
      </c>
      <c r="G415" s="3" t="e">
        <f ca="1">INDEX(词条统合定义列表!$E$2:$E$1031,MATCH(属性二级汇总[[#This Row],[词条]],词条统合定义列表!$B$2:$B$1031,0))</f>
        <v>#N/A</v>
      </c>
      <c r="H415" s="109" t="e">
        <f ca="1">INDEX(词条统合定义列表!$F$2:$F$1031,MATCH(属性二级汇总[[#This Row],[词条]],词条统合定义列表!$B$2:$B$1031,0))</f>
        <v>#N/A</v>
      </c>
      <c r="J4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5" s="25" t="str">
        <f ca="1">IFERROR(IF(属性二级汇总[[#This Row],[计算模式]]&lt;&gt;0,ROW(),""),"")</f>
        <v/>
      </c>
      <c r="M415" s="25" t="str">
        <f ca="1">IF((IFERROR(SEARCH("时，收割",属性二级汇总[[#This Row],[词条]]),-1)&gt;0),ROW(),"")</f>
        <v/>
      </c>
    </row>
    <row r="416" spans="1:13">
      <c r="A416" s="3" t="str">
        <f ca="1">IFERROR(INDEX(CHOOSE(
    MATCH(ROW(A415)-1,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ROW(A415)-INDEX($S$2:$S$18, MATCH(ROW(A415)-1, $S$2:$S$18,1))
),"")</f>
        <v/>
      </c>
      <c r="B416" s="3" t="str">
        <f ca="1">IF(A416&lt;&gt;"",INDEX(CHOOSE(
    MATCH(ROW(A415)-1,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ROW(A415)-INDEX($S$2:$S$18, MATCH(ROW(A415)-1, $S$2:$S$18,1))
),"")</f>
        <v/>
      </c>
      <c r="C416" s="3" t="e">
        <f ca="1">VALUE(IF(A416&lt;&gt;"",INDEX(CHOOSE(
    MATCH(ROW(A415)-1,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ROW(A415)-INDEX($S$2:$S$18, MATCH(ROW(A415)-1, $S$2:$S$18,1))
),""))</f>
        <v>#VALUE!</v>
      </c>
      <c r="D416" s="3" t="str">
        <f t="shared" ca="1" si="7"/>
        <v/>
      </c>
      <c r="E416" s="3" t="e">
        <f ca="1">INDEX(词条统合定义列表!$C$2:$C$1031,MATCH(属性二级汇总[[#This Row],[词条]],词条统合定义列表!$B$2:$B$1031,0))</f>
        <v>#N/A</v>
      </c>
      <c r="F416" t="e">
        <f ca="1">INDEX(词条统合定义列表!$D$2:$D$1031,MATCH(属性二级汇总[[#This Row],[词条]],词条统合定义列表!$B$2:$B$1031,0))</f>
        <v>#N/A</v>
      </c>
      <c r="G416" s="3" t="e">
        <f ca="1">INDEX(词条统合定义列表!$E$2:$E$1031,MATCH(属性二级汇总[[#This Row],[词条]],词条统合定义列表!$B$2:$B$1031,0))</f>
        <v>#N/A</v>
      </c>
      <c r="H416" s="109" t="e">
        <f ca="1">INDEX(词条统合定义列表!$F$2:$F$1031,MATCH(属性二级汇总[[#This Row],[词条]],词条统合定义列表!$B$2:$B$1031,0))</f>
        <v>#N/A</v>
      </c>
      <c r="J4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6" s="25" t="str">
        <f ca="1">IFERROR(IF(属性二级汇总[[#This Row],[计算模式]]&lt;&gt;0,ROW(),""),"")</f>
        <v/>
      </c>
      <c r="M416" s="25" t="str">
        <f ca="1">IF((IFERROR(SEARCH("时，收割",属性二级汇总[[#This Row],[词条]]),-1)&gt;0),ROW(),"")</f>
        <v/>
      </c>
    </row>
    <row r="417" spans="1:13">
      <c r="A417" s="3" t="str">
        <f ca="1">IFERROR(INDEX(CHOOSE(
    MATCH(ROW(A416)-1,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ROW(A416)-INDEX($S$2:$S$18, MATCH(ROW(A416)-1, $S$2:$S$18,1))
),"")</f>
        <v/>
      </c>
      <c r="B417" s="3" t="str">
        <f ca="1">IF(A417&lt;&gt;"",INDEX(CHOOSE(
    MATCH(ROW(A416)-1,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ROW(A416)-INDEX($S$2:$S$18, MATCH(ROW(A416)-1, $S$2:$S$18,1))
),"")</f>
        <v/>
      </c>
      <c r="C417" s="3" t="e">
        <f ca="1">VALUE(IF(A417&lt;&gt;"",INDEX(CHOOSE(
    MATCH(ROW(A416)-1,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ROW(A416)-INDEX($S$2:$S$18, MATCH(ROW(A416)-1, $S$2:$S$18,1))
),""))</f>
        <v>#VALUE!</v>
      </c>
      <c r="D417" s="3" t="str">
        <f t="shared" ca="1" si="7"/>
        <v/>
      </c>
      <c r="E417" s="3" t="e">
        <f ca="1">INDEX(词条统合定义列表!$C$2:$C$1031,MATCH(属性二级汇总[[#This Row],[词条]],词条统合定义列表!$B$2:$B$1031,0))</f>
        <v>#N/A</v>
      </c>
      <c r="F417" t="e">
        <f ca="1">INDEX(词条统合定义列表!$D$2:$D$1031,MATCH(属性二级汇总[[#This Row],[词条]],词条统合定义列表!$B$2:$B$1031,0))</f>
        <v>#N/A</v>
      </c>
      <c r="G417" s="3" t="e">
        <f ca="1">INDEX(词条统合定义列表!$E$2:$E$1031,MATCH(属性二级汇总[[#This Row],[词条]],词条统合定义列表!$B$2:$B$1031,0))</f>
        <v>#N/A</v>
      </c>
      <c r="H417" s="109" t="e">
        <f ca="1">INDEX(词条统合定义列表!$F$2:$F$1031,MATCH(属性二级汇总[[#This Row],[词条]],词条统合定义列表!$B$2:$B$1031,0))</f>
        <v>#N/A</v>
      </c>
      <c r="J4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7" s="25" t="str">
        <f ca="1">IFERROR(IF(属性二级汇总[[#This Row],[计算模式]]&lt;&gt;0,ROW(),""),"")</f>
        <v/>
      </c>
      <c r="M417" s="25" t="str">
        <f ca="1">IF((IFERROR(SEARCH("时，收割",属性二级汇总[[#This Row],[词条]]),-1)&gt;0),ROW(),"")</f>
        <v/>
      </c>
    </row>
    <row r="418" spans="1:13">
      <c r="A418" s="3" t="str">
        <f ca="1">IFERROR(INDEX(CHOOSE(
    MATCH(ROW(A417)-1,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ROW(A417)-INDEX($S$2:$S$18, MATCH(ROW(A417)-1, $S$2:$S$18,1))
),"")</f>
        <v/>
      </c>
      <c r="B418" s="3" t="str">
        <f ca="1">IF(A418&lt;&gt;"",INDEX(CHOOSE(
    MATCH(ROW(A417)-1,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ROW(A417)-INDEX($S$2:$S$18, MATCH(ROW(A417)-1, $S$2:$S$18,1))
),"")</f>
        <v/>
      </c>
      <c r="C418" s="3" t="e">
        <f ca="1">VALUE(IF(A418&lt;&gt;"",INDEX(CHOOSE(
    MATCH(ROW(A417)-1,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ROW(A417)-INDEX($S$2:$S$18, MATCH(ROW(A417)-1, $S$2:$S$18,1))
),""))</f>
        <v>#VALUE!</v>
      </c>
      <c r="D418" s="3" t="str">
        <f t="shared" ca="1" si="7"/>
        <v/>
      </c>
      <c r="E418" s="3" t="e">
        <f ca="1">INDEX(词条统合定义列表!$C$2:$C$1031,MATCH(属性二级汇总[[#This Row],[词条]],词条统合定义列表!$B$2:$B$1031,0))</f>
        <v>#N/A</v>
      </c>
      <c r="F418" t="e">
        <f ca="1">INDEX(词条统合定义列表!$D$2:$D$1031,MATCH(属性二级汇总[[#This Row],[词条]],词条统合定义列表!$B$2:$B$1031,0))</f>
        <v>#N/A</v>
      </c>
      <c r="G418" s="3" t="e">
        <f ca="1">INDEX(词条统合定义列表!$E$2:$E$1031,MATCH(属性二级汇总[[#This Row],[词条]],词条统合定义列表!$B$2:$B$1031,0))</f>
        <v>#N/A</v>
      </c>
      <c r="H418" s="109" t="e">
        <f ca="1">INDEX(词条统合定义列表!$F$2:$F$1031,MATCH(属性二级汇总[[#This Row],[词条]],词条统合定义列表!$B$2:$B$1031,0))</f>
        <v>#N/A</v>
      </c>
      <c r="J4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8" s="25" t="str">
        <f ca="1">IFERROR(IF(属性二级汇总[[#This Row],[计算模式]]&lt;&gt;0,ROW(),""),"")</f>
        <v/>
      </c>
      <c r="M418" s="25" t="str">
        <f ca="1">IF((IFERROR(SEARCH("时，收割",属性二级汇总[[#This Row],[词条]]),-1)&gt;0),ROW(),"")</f>
        <v/>
      </c>
    </row>
    <row r="419" spans="1:13">
      <c r="A419" s="3" t="str">
        <f ca="1">IFERROR(INDEX(CHOOSE(
    MATCH(ROW(A418)-1,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ROW(A418)-INDEX($S$2:$S$18, MATCH(ROW(A418)-1, $S$2:$S$18,1))
),"")</f>
        <v/>
      </c>
      <c r="B419" s="3" t="str">
        <f ca="1">IF(A419&lt;&gt;"",INDEX(CHOOSE(
    MATCH(ROW(A418)-1,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ROW(A418)-INDEX($S$2:$S$18, MATCH(ROW(A418)-1, $S$2:$S$18,1))
),"")</f>
        <v/>
      </c>
      <c r="C419" s="3" t="e">
        <f ca="1">VALUE(IF(A419&lt;&gt;"",INDEX(CHOOSE(
    MATCH(ROW(A418)-1,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ROW(A418)-INDEX($S$2:$S$18, MATCH(ROW(A418)-1, $S$2:$S$18,1))
),""))</f>
        <v>#VALUE!</v>
      </c>
      <c r="D419" s="3" t="str">
        <f t="shared" ca="1" si="7"/>
        <v/>
      </c>
      <c r="E419" s="3" t="e">
        <f ca="1">INDEX(词条统合定义列表!$C$2:$C$1031,MATCH(属性二级汇总[[#This Row],[词条]],词条统合定义列表!$B$2:$B$1031,0))</f>
        <v>#N/A</v>
      </c>
      <c r="F419" t="e">
        <f ca="1">INDEX(词条统合定义列表!$D$2:$D$1031,MATCH(属性二级汇总[[#This Row],[词条]],词条统合定义列表!$B$2:$B$1031,0))</f>
        <v>#N/A</v>
      </c>
      <c r="G419" s="3" t="e">
        <f ca="1">INDEX(词条统合定义列表!$E$2:$E$1031,MATCH(属性二级汇总[[#This Row],[词条]],词条统合定义列表!$B$2:$B$1031,0))</f>
        <v>#N/A</v>
      </c>
      <c r="H419" s="109" t="e">
        <f ca="1">INDEX(词条统合定义列表!$F$2:$F$1031,MATCH(属性二级汇总[[#This Row],[词条]],词条统合定义列表!$B$2:$B$1031,0))</f>
        <v>#N/A</v>
      </c>
      <c r="J4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19" s="25" t="str">
        <f ca="1">IFERROR(IF(属性二级汇总[[#This Row],[计算模式]]&lt;&gt;0,ROW(),""),"")</f>
        <v/>
      </c>
      <c r="M419" s="25" t="str">
        <f ca="1">IF((IFERROR(SEARCH("时，收割",属性二级汇总[[#This Row],[词条]]),-1)&gt;0),ROW(),"")</f>
        <v/>
      </c>
    </row>
    <row r="420" spans="1:13">
      <c r="A420" s="3" t="str">
        <f ca="1">IFERROR(INDEX(CHOOSE(
    MATCH(ROW(A419)-1,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ROW(A419)-INDEX($S$2:$S$18, MATCH(ROW(A419)-1, $S$2:$S$18,1))
),"")</f>
        <v/>
      </c>
      <c r="B420" s="3" t="str">
        <f ca="1">IF(A420&lt;&gt;"",INDEX(CHOOSE(
    MATCH(ROW(A419)-1,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ROW(A419)-INDEX($S$2:$S$18, MATCH(ROW(A419)-1, $S$2:$S$18,1))
),"")</f>
        <v/>
      </c>
      <c r="C420" s="3" t="e">
        <f ca="1">VALUE(IF(A420&lt;&gt;"",INDEX(CHOOSE(
    MATCH(ROW(A419)-1,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ROW(A419)-INDEX($S$2:$S$18, MATCH(ROW(A419)-1, $S$2:$S$18,1))
),""))</f>
        <v>#VALUE!</v>
      </c>
      <c r="D420" s="3" t="str">
        <f t="shared" ca="1" si="7"/>
        <v/>
      </c>
      <c r="E420" s="3" t="e">
        <f ca="1">INDEX(词条统合定义列表!$C$2:$C$1031,MATCH(属性二级汇总[[#This Row],[词条]],词条统合定义列表!$B$2:$B$1031,0))</f>
        <v>#N/A</v>
      </c>
      <c r="F420" t="e">
        <f ca="1">INDEX(词条统合定义列表!$D$2:$D$1031,MATCH(属性二级汇总[[#This Row],[词条]],词条统合定义列表!$B$2:$B$1031,0))</f>
        <v>#N/A</v>
      </c>
      <c r="G420" s="3" t="e">
        <f ca="1">INDEX(词条统合定义列表!$E$2:$E$1031,MATCH(属性二级汇总[[#This Row],[词条]],词条统合定义列表!$B$2:$B$1031,0))</f>
        <v>#N/A</v>
      </c>
      <c r="H420" s="109" t="e">
        <f ca="1">INDEX(词条统合定义列表!$F$2:$F$1031,MATCH(属性二级汇总[[#This Row],[词条]],词条统合定义列表!$B$2:$B$1031,0))</f>
        <v>#N/A</v>
      </c>
      <c r="J4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0" s="25" t="str">
        <f ca="1">IFERROR(IF(属性二级汇总[[#This Row],[计算模式]]&lt;&gt;0,ROW(),""),"")</f>
        <v/>
      </c>
      <c r="M420" s="25" t="str">
        <f ca="1">IF((IFERROR(SEARCH("时，收割",属性二级汇总[[#This Row],[词条]]),-1)&gt;0),ROW(),"")</f>
        <v/>
      </c>
    </row>
    <row r="421" spans="1:13">
      <c r="A421" s="3" t="str">
        <f ca="1">IFERROR(INDEX(CHOOSE(
    MATCH(ROW(A420)-1,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ROW(A420)-INDEX($S$2:$S$18, MATCH(ROW(A420)-1, $S$2:$S$18,1))
),"")</f>
        <v/>
      </c>
      <c r="B421" s="3" t="str">
        <f ca="1">IF(A421&lt;&gt;"",INDEX(CHOOSE(
    MATCH(ROW(A420)-1,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ROW(A420)-INDEX($S$2:$S$18, MATCH(ROW(A420)-1, $S$2:$S$18,1))
),"")</f>
        <v/>
      </c>
      <c r="C421" s="3" t="e">
        <f ca="1">VALUE(IF(A421&lt;&gt;"",INDEX(CHOOSE(
    MATCH(ROW(A420)-1,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ROW(A420)-INDEX($S$2:$S$18, MATCH(ROW(A420)-1, $S$2:$S$18,1))
),""))</f>
        <v>#VALUE!</v>
      </c>
      <c r="D421" s="3" t="str">
        <f t="shared" ca="1" si="7"/>
        <v/>
      </c>
      <c r="E421" s="3" t="e">
        <f ca="1">INDEX(词条统合定义列表!$C$2:$C$1031,MATCH(属性二级汇总[[#This Row],[词条]],词条统合定义列表!$B$2:$B$1031,0))</f>
        <v>#N/A</v>
      </c>
      <c r="F421" t="e">
        <f ca="1">INDEX(词条统合定义列表!$D$2:$D$1031,MATCH(属性二级汇总[[#This Row],[词条]],词条统合定义列表!$B$2:$B$1031,0))</f>
        <v>#N/A</v>
      </c>
      <c r="G421" s="3" t="e">
        <f ca="1">INDEX(词条统合定义列表!$E$2:$E$1031,MATCH(属性二级汇总[[#This Row],[词条]],词条统合定义列表!$B$2:$B$1031,0))</f>
        <v>#N/A</v>
      </c>
      <c r="H421" s="109" t="e">
        <f ca="1">INDEX(词条统合定义列表!$F$2:$F$1031,MATCH(属性二级汇总[[#This Row],[词条]],词条统合定义列表!$B$2:$B$1031,0))</f>
        <v>#N/A</v>
      </c>
      <c r="J4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1" s="25" t="str">
        <f ca="1">IFERROR(IF(属性二级汇总[[#This Row],[计算模式]]&lt;&gt;0,ROW(),""),"")</f>
        <v/>
      </c>
      <c r="M421" s="25" t="str">
        <f ca="1">IF((IFERROR(SEARCH("时，收割",属性二级汇总[[#This Row],[词条]]),-1)&gt;0),ROW(),"")</f>
        <v/>
      </c>
    </row>
    <row r="422" spans="1:13">
      <c r="A422" s="3" t="str">
        <f ca="1">IFERROR(INDEX(CHOOSE(
    MATCH(ROW(A421)-1,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ROW(A421)-INDEX($S$2:$S$18, MATCH(ROW(A421)-1, $S$2:$S$18,1))
),"")</f>
        <v/>
      </c>
      <c r="B422" s="3" t="str">
        <f ca="1">IF(A422&lt;&gt;"",INDEX(CHOOSE(
    MATCH(ROW(A421)-1,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ROW(A421)-INDEX($S$2:$S$18, MATCH(ROW(A421)-1, $S$2:$S$18,1))
),"")</f>
        <v/>
      </c>
      <c r="C422" s="3" t="e">
        <f ca="1">VALUE(IF(A422&lt;&gt;"",INDEX(CHOOSE(
    MATCH(ROW(A421)-1,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ROW(A421)-INDEX($S$2:$S$18, MATCH(ROW(A421)-1, $S$2:$S$18,1))
),""))</f>
        <v>#VALUE!</v>
      </c>
      <c r="D422" s="3" t="str">
        <f t="shared" ca="1" si="7"/>
        <v/>
      </c>
      <c r="E422" s="3" t="e">
        <f ca="1">INDEX(词条统合定义列表!$C$2:$C$1031,MATCH(属性二级汇总[[#This Row],[词条]],词条统合定义列表!$B$2:$B$1031,0))</f>
        <v>#N/A</v>
      </c>
      <c r="F422" t="e">
        <f ca="1">INDEX(词条统合定义列表!$D$2:$D$1031,MATCH(属性二级汇总[[#This Row],[词条]],词条统合定义列表!$B$2:$B$1031,0))</f>
        <v>#N/A</v>
      </c>
      <c r="G422" s="3" t="e">
        <f ca="1">INDEX(词条统合定义列表!$E$2:$E$1031,MATCH(属性二级汇总[[#This Row],[词条]],词条统合定义列表!$B$2:$B$1031,0))</f>
        <v>#N/A</v>
      </c>
      <c r="H422" s="109" t="e">
        <f ca="1">INDEX(词条统合定义列表!$F$2:$F$1031,MATCH(属性二级汇总[[#This Row],[词条]],词条统合定义列表!$B$2:$B$1031,0))</f>
        <v>#N/A</v>
      </c>
      <c r="J4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2" s="25" t="str">
        <f ca="1">IFERROR(IF(属性二级汇总[[#This Row],[计算模式]]&lt;&gt;0,ROW(),""),"")</f>
        <v/>
      </c>
      <c r="M422" s="25" t="str">
        <f ca="1">IF((IFERROR(SEARCH("时，收割",属性二级汇总[[#This Row],[词条]]),-1)&gt;0),ROW(),"")</f>
        <v/>
      </c>
    </row>
    <row r="423" spans="1:13">
      <c r="A423" s="3" t="str">
        <f ca="1">IFERROR(INDEX(CHOOSE(
    MATCH(ROW(A422)-1,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ROW(A422)-INDEX($S$2:$S$18, MATCH(ROW(A422)-1, $S$2:$S$18,1))
),"")</f>
        <v/>
      </c>
      <c r="B423" s="3" t="str">
        <f ca="1">IF(A423&lt;&gt;"",INDEX(CHOOSE(
    MATCH(ROW(A422)-1,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ROW(A422)-INDEX($S$2:$S$18, MATCH(ROW(A422)-1, $S$2:$S$18,1))
),"")</f>
        <v/>
      </c>
      <c r="C423" s="3" t="e">
        <f ca="1">VALUE(IF(A423&lt;&gt;"",INDEX(CHOOSE(
    MATCH(ROW(A422)-1,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ROW(A422)-INDEX($S$2:$S$18, MATCH(ROW(A422)-1, $S$2:$S$18,1))
),""))</f>
        <v>#VALUE!</v>
      </c>
      <c r="D423" s="3" t="str">
        <f t="shared" ca="1" si="7"/>
        <v/>
      </c>
      <c r="E423" s="3" t="e">
        <f ca="1">INDEX(词条统合定义列表!$C$2:$C$1031,MATCH(属性二级汇总[[#This Row],[词条]],词条统合定义列表!$B$2:$B$1031,0))</f>
        <v>#N/A</v>
      </c>
      <c r="F423" t="e">
        <f ca="1">INDEX(词条统合定义列表!$D$2:$D$1031,MATCH(属性二级汇总[[#This Row],[词条]],词条统合定义列表!$B$2:$B$1031,0))</f>
        <v>#N/A</v>
      </c>
      <c r="G423" s="3" t="e">
        <f ca="1">INDEX(词条统合定义列表!$E$2:$E$1031,MATCH(属性二级汇总[[#This Row],[词条]],词条统合定义列表!$B$2:$B$1031,0))</f>
        <v>#N/A</v>
      </c>
      <c r="H423" s="109" t="e">
        <f ca="1">INDEX(词条统合定义列表!$F$2:$F$1031,MATCH(属性二级汇总[[#This Row],[词条]],词条统合定义列表!$B$2:$B$1031,0))</f>
        <v>#N/A</v>
      </c>
      <c r="J4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3" s="25" t="str">
        <f ca="1">IFERROR(IF(属性二级汇总[[#This Row],[计算模式]]&lt;&gt;0,ROW(),""),"")</f>
        <v/>
      </c>
      <c r="M423" s="25" t="str">
        <f ca="1">IF((IFERROR(SEARCH("时，收割",属性二级汇总[[#This Row],[词条]]),-1)&gt;0),ROW(),"")</f>
        <v/>
      </c>
    </row>
    <row r="424" spans="1:13">
      <c r="A424" s="3" t="str">
        <f ca="1">IFERROR(INDEX(CHOOSE(
    MATCH(ROW(A423)-1,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ROW(A423)-INDEX($S$2:$S$18, MATCH(ROW(A423)-1, $S$2:$S$18,1))
),"")</f>
        <v/>
      </c>
      <c r="B424" s="3" t="str">
        <f ca="1">IF(A424&lt;&gt;"",INDEX(CHOOSE(
    MATCH(ROW(A423)-1,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ROW(A423)-INDEX($S$2:$S$18, MATCH(ROW(A423)-1, $S$2:$S$18,1))
),"")</f>
        <v/>
      </c>
      <c r="C424" s="3" t="e">
        <f ca="1">VALUE(IF(A424&lt;&gt;"",INDEX(CHOOSE(
    MATCH(ROW(A423)-1,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ROW(A423)-INDEX($S$2:$S$18, MATCH(ROW(A423)-1, $S$2:$S$18,1))
),""))</f>
        <v>#VALUE!</v>
      </c>
      <c r="D424" s="3" t="str">
        <f t="shared" ca="1" si="7"/>
        <v/>
      </c>
      <c r="E424" s="3" t="e">
        <f ca="1">INDEX(词条统合定义列表!$C$2:$C$1031,MATCH(属性二级汇总[[#This Row],[词条]],词条统合定义列表!$B$2:$B$1031,0))</f>
        <v>#N/A</v>
      </c>
      <c r="F424" t="e">
        <f ca="1">INDEX(词条统合定义列表!$D$2:$D$1031,MATCH(属性二级汇总[[#This Row],[词条]],词条统合定义列表!$B$2:$B$1031,0))</f>
        <v>#N/A</v>
      </c>
      <c r="G424" s="3" t="e">
        <f ca="1">INDEX(词条统合定义列表!$E$2:$E$1031,MATCH(属性二级汇总[[#This Row],[词条]],词条统合定义列表!$B$2:$B$1031,0))</f>
        <v>#N/A</v>
      </c>
      <c r="H424" s="109" t="e">
        <f ca="1">INDEX(词条统合定义列表!$F$2:$F$1031,MATCH(属性二级汇总[[#This Row],[词条]],词条统合定义列表!$B$2:$B$1031,0))</f>
        <v>#N/A</v>
      </c>
      <c r="J4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4" s="25" t="str">
        <f ca="1">IFERROR(IF(属性二级汇总[[#This Row],[计算模式]]&lt;&gt;0,ROW(),""),"")</f>
        <v/>
      </c>
      <c r="M424" s="25" t="str">
        <f ca="1">IF((IFERROR(SEARCH("时，收割",属性二级汇总[[#This Row],[词条]]),-1)&gt;0),ROW(),"")</f>
        <v/>
      </c>
    </row>
    <row r="425" spans="1:13">
      <c r="A425" s="3" t="str">
        <f ca="1">IFERROR(INDEX(CHOOSE(
    MATCH(ROW(A424)-1,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ROW(A424)-INDEX($S$2:$S$18, MATCH(ROW(A424)-1, $S$2:$S$18,1))
),"")</f>
        <v/>
      </c>
      <c r="B425" s="3" t="str">
        <f ca="1">IF(A425&lt;&gt;"",INDEX(CHOOSE(
    MATCH(ROW(A424)-1,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ROW(A424)-INDEX($S$2:$S$18, MATCH(ROW(A424)-1, $S$2:$S$18,1))
),"")</f>
        <v/>
      </c>
      <c r="C425" s="3" t="e">
        <f ca="1">VALUE(IF(A425&lt;&gt;"",INDEX(CHOOSE(
    MATCH(ROW(A424)-1,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ROW(A424)-INDEX($S$2:$S$18, MATCH(ROW(A424)-1, $S$2:$S$18,1))
),""))</f>
        <v>#VALUE!</v>
      </c>
      <c r="D425" s="3" t="str">
        <f t="shared" ca="1" si="7"/>
        <v/>
      </c>
      <c r="E425" s="3" t="e">
        <f ca="1">INDEX(词条统合定义列表!$C$2:$C$1031,MATCH(属性二级汇总[[#This Row],[词条]],词条统合定义列表!$B$2:$B$1031,0))</f>
        <v>#N/A</v>
      </c>
      <c r="F425" t="e">
        <f ca="1">INDEX(词条统合定义列表!$D$2:$D$1031,MATCH(属性二级汇总[[#This Row],[词条]],词条统合定义列表!$B$2:$B$1031,0))</f>
        <v>#N/A</v>
      </c>
      <c r="G425" s="3" t="e">
        <f ca="1">INDEX(词条统合定义列表!$E$2:$E$1031,MATCH(属性二级汇总[[#This Row],[词条]],词条统合定义列表!$B$2:$B$1031,0))</f>
        <v>#N/A</v>
      </c>
      <c r="H425" s="109" t="e">
        <f ca="1">INDEX(词条统合定义列表!$F$2:$F$1031,MATCH(属性二级汇总[[#This Row],[词条]],词条统合定义列表!$B$2:$B$1031,0))</f>
        <v>#N/A</v>
      </c>
      <c r="J4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5" s="25" t="str">
        <f ca="1">IFERROR(IF(属性二级汇总[[#This Row],[计算模式]]&lt;&gt;0,ROW(),""),"")</f>
        <v/>
      </c>
      <c r="M425" s="25" t="str">
        <f ca="1">IF((IFERROR(SEARCH("时，收割",属性二级汇总[[#This Row],[词条]]),-1)&gt;0),ROW(),"")</f>
        <v/>
      </c>
    </row>
    <row r="426" spans="1:13">
      <c r="A426" s="3" t="str">
        <f ca="1">IFERROR(INDEX(CHOOSE(
    MATCH(ROW(A425)-1,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ROW(A425)-INDEX($S$2:$S$18, MATCH(ROW(A425)-1, $S$2:$S$18,1))
),"")</f>
        <v/>
      </c>
      <c r="B426" s="3" t="str">
        <f ca="1">IF(A426&lt;&gt;"",INDEX(CHOOSE(
    MATCH(ROW(A425)-1,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ROW(A425)-INDEX($S$2:$S$18, MATCH(ROW(A425)-1, $S$2:$S$18,1))
),"")</f>
        <v/>
      </c>
      <c r="C426" s="3" t="e">
        <f ca="1">VALUE(IF(A426&lt;&gt;"",INDEX(CHOOSE(
    MATCH(ROW(A425)-1,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ROW(A425)-INDEX($S$2:$S$18, MATCH(ROW(A425)-1, $S$2:$S$18,1))
),""))</f>
        <v>#VALUE!</v>
      </c>
      <c r="D426" s="3" t="str">
        <f t="shared" ca="1" si="7"/>
        <v/>
      </c>
      <c r="E426" s="3" t="e">
        <f ca="1">INDEX(词条统合定义列表!$C$2:$C$1031,MATCH(属性二级汇总[[#This Row],[词条]],词条统合定义列表!$B$2:$B$1031,0))</f>
        <v>#N/A</v>
      </c>
      <c r="F426" t="e">
        <f ca="1">INDEX(词条统合定义列表!$D$2:$D$1031,MATCH(属性二级汇总[[#This Row],[词条]],词条统合定义列表!$B$2:$B$1031,0))</f>
        <v>#N/A</v>
      </c>
      <c r="G426" s="3" t="e">
        <f ca="1">INDEX(词条统合定义列表!$E$2:$E$1031,MATCH(属性二级汇总[[#This Row],[词条]],词条统合定义列表!$B$2:$B$1031,0))</f>
        <v>#N/A</v>
      </c>
      <c r="H426" s="109" t="e">
        <f ca="1">INDEX(词条统合定义列表!$F$2:$F$1031,MATCH(属性二级汇总[[#This Row],[词条]],词条统合定义列表!$B$2:$B$1031,0))</f>
        <v>#N/A</v>
      </c>
      <c r="J4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6" s="25" t="str">
        <f ca="1">IFERROR(IF(属性二级汇总[[#This Row],[计算模式]]&lt;&gt;0,ROW(),""),"")</f>
        <v/>
      </c>
      <c r="M426" s="25" t="str">
        <f ca="1">IF((IFERROR(SEARCH("时，收割",属性二级汇总[[#This Row],[词条]]),-1)&gt;0),ROW(),"")</f>
        <v/>
      </c>
    </row>
    <row r="427" spans="1:13">
      <c r="A427" s="3" t="str">
        <f ca="1">IFERROR(INDEX(CHOOSE(
    MATCH(ROW(A426)-1,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ROW(A426)-INDEX($S$2:$S$18, MATCH(ROW(A426)-1, $S$2:$S$18,1))
),"")</f>
        <v/>
      </c>
      <c r="B427" s="3" t="str">
        <f ca="1">IF(A427&lt;&gt;"",INDEX(CHOOSE(
    MATCH(ROW(A426)-1,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ROW(A426)-INDEX($S$2:$S$18, MATCH(ROW(A426)-1, $S$2:$S$18,1))
),"")</f>
        <v/>
      </c>
      <c r="C427" s="3" t="e">
        <f ca="1">VALUE(IF(A427&lt;&gt;"",INDEX(CHOOSE(
    MATCH(ROW(A426)-1,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ROW(A426)-INDEX($S$2:$S$18, MATCH(ROW(A426)-1, $S$2:$S$18,1))
),""))</f>
        <v>#VALUE!</v>
      </c>
      <c r="D427" s="3" t="str">
        <f t="shared" ca="1" si="7"/>
        <v/>
      </c>
      <c r="E427" s="3" t="e">
        <f ca="1">INDEX(词条统合定义列表!$C$2:$C$1031,MATCH(属性二级汇总[[#This Row],[词条]],词条统合定义列表!$B$2:$B$1031,0))</f>
        <v>#N/A</v>
      </c>
      <c r="F427" t="e">
        <f ca="1">INDEX(词条统合定义列表!$D$2:$D$1031,MATCH(属性二级汇总[[#This Row],[词条]],词条统合定义列表!$B$2:$B$1031,0))</f>
        <v>#N/A</v>
      </c>
      <c r="G427" s="3" t="e">
        <f ca="1">INDEX(词条统合定义列表!$E$2:$E$1031,MATCH(属性二级汇总[[#This Row],[词条]],词条统合定义列表!$B$2:$B$1031,0))</f>
        <v>#N/A</v>
      </c>
      <c r="H427" s="109" t="e">
        <f ca="1">INDEX(词条统合定义列表!$F$2:$F$1031,MATCH(属性二级汇总[[#This Row],[词条]],词条统合定义列表!$B$2:$B$1031,0))</f>
        <v>#N/A</v>
      </c>
      <c r="J4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7" s="25" t="str">
        <f ca="1">IFERROR(IF(属性二级汇总[[#This Row],[计算模式]]&lt;&gt;0,ROW(),""),"")</f>
        <v/>
      </c>
      <c r="M427" s="25" t="str">
        <f ca="1">IF((IFERROR(SEARCH("时，收割",属性二级汇总[[#This Row],[词条]]),-1)&gt;0),ROW(),"")</f>
        <v/>
      </c>
    </row>
    <row r="428" spans="1:13">
      <c r="A428" s="3" t="str">
        <f ca="1">IFERROR(INDEX(CHOOSE(
    MATCH(ROW(A427)-1,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ROW(A427)-INDEX($S$2:$S$18, MATCH(ROW(A427)-1, $S$2:$S$18,1))
),"")</f>
        <v/>
      </c>
      <c r="B428" s="3" t="str">
        <f ca="1">IF(A428&lt;&gt;"",INDEX(CHOOSE(
    MATCH(ROW(A427)-1,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ROW(A427)-INDEX($S$2:$S$18, MATCH(ROW(A427)-1, $S$2:$S$18,1))
),"")</f>
        <v/>
      </c>
      <c r="C428" s="3" t="e">
        <f ca="1">VALUE(IF(A428&lt;&gt;"",INDEX(CHOOSE(
    MATCH(ROW(A427)-1,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ROW(A427)-INDEX($S$2:$S$18, MATCH(ROW(A427)-1, $S$2:$S$18,1))
),""))</f>
        <v>#VALUE!</v>
      </c>
      <c r="D428" s="3" t="str">
        <f t="shared" ca="1" si="7"/>
        <v/>
      </c>
      <c r="E428" s="3" t="e">
        <f ca="1">INDEX(词条统合定义列表!$C$2:$C$1031,MATCH(属性二级汇总[[#This Row],[词条]],词条统合定义列表!$B$2:$B$1031,0))</f>
        <v>#N/A</v>
      </c>
      <c r="F428" t="e">
        <f ca="1">INDEX(词条统合定义列表!$D$2:$D$1031,MATCH(属性二级汇总[[#This Row],[词条]],词条统合定义列表!$B$2:$B$1031,0))</f>
        <v>#N/A</v>
      </c>
      <c r="G428" s="3" t="e">
        <f ca="1">INDEX(词条统合定义列表!$E$2:$E$1031,MATCH(属性二级汇总[[#This Row],[词条]],词条统合定义列表!$B$2:$B$1031,0))</f>
        <v>#N/A</v>
      </c>
      <c r="H428" s="109" t="e">
        <f ca="1">INDEX(词条统合定义列表!$F$2:$F$1031,MATCH(属性二级汇总[[#This Row],[词条]],词条统合定义列表!$B$2:$B$1031,0))</f>
        <v>#N/A</v>
      </c>
      <c r="J4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8" s="25" t="str">
        <f ca="1">IFERROR(IF(属性二级汇总[[#This Row],[计算模式]]&lt;&gt;0,ROW(),""),"")</f>
        <v/>
      </c>
      <c r="M428" s="25" t="str">
        <f ca="1">IF((IFERROR(SEARCH("时，收割",属性二级汇总[[#This Row],[词条]]),-1)&gt;0),ROW(),"")</f>
        <v/>
      </c>
    </row>
    <row r="429" spans="1:13">
      <c r="A429" s="3" t="str">
        <f ca="1">IFERROR(INDEX(CHOOSE(
    MATCH(ROW(A428)-1,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ROW(A428)-INDEX($S$2:$S$18, MATCH(ROW(A428)-1, $S$2:$S$18,1))
),"")</f>
        <v/>
      </c>
      <c r="B429" s="3" t="str">
        <f ca="1">IF(A429&lt;&gt;"",INDEX(CHOOSE(
    MATCH(ROW(A428)-1,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ROW(A428)-INDEX($S$2:$S$18, MATCH(ROW(A428)-1, $S$2:$S$18,1))
),"")</f>
        <v/>
      </c>
      <c r="C429" s="3" t="e">
        <f ca="1">VALUE(IF(A429&lt;&gt;"",INDEX(CHOOSE(
    MATCH(ROW(A428)-1,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ROW(A428)-INDEX($S$2:$S$18, MATCH(ROW(A428)-1, $S$2:$S$18,1))
),""))</f>
        <v>#VALUE!</v>
      </c>
      <c r="D429" s="3" t="str">
        <f t="shared" ca="1" si="7"/>
        <v/>
      </c>
      <c r="E429" s="3" t="e">
        <f ca="1">INDEX(词条统合定义列表!$C$2:$C$1031,MATCH(属性二级汇总[[#This Row],[词条]],词条统合定义列表!$B$2:$B$1031,0))</f>
        <v>#N/A</v>
      </c>
      <c r="F429" t="e">
        <f ca="1">INDEX(词条统合定义列表!$D$2:$D$1031,MATCH(属性二级汇总[[#This Row],[词条]],词条统合定义列表!$B$2:$B$1031,0))</f>
        <v>#N/A</v>
      </c>
      <c r="G429" s="3" t="e">
        <f ca="1">INDEX(词条统合定义列表!$E$2:$E$1031,MATCH(属性二级汇总[[#This Row],[词条]],词条统合定义列表!$B$2:$B$1031,0))</f>
        <v>#N/A</v>
      </c>
      <c r="H429" s="109" t="e">
        <f ca="1">INDEX(词条统合定义列表!$F$2:$F$1031,MATCH(属性二级汇总[[#This Row],[词条]],词条统合定义列表!$B$2:$B$1031,0))</f>
        <v>#N/A</v>
      </c>
      <c r="J4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29" s="25" t="str">
        <f ca="1">IFERROR(IF(属性二级汇总[[#This Row],[计算模式]]&lt;&gt;0,ROW(),""),"")</f>
        <v/>
      </c>
      <c r="M429" s="25" t="str">
        <f ca="1">IF((IFERROR(SEARCH("时，收割",属性二级汇总[[#This Row],[词条]]),-1)&gt;0),ROW(),"")</f>
        <v/>
      </c>
    </row>
    <row r="430" spans="1:13">
      <c r="A430" s="3" t="str">
        <f ca="1">IFERROR(INDEX(CHOOSE(
    MATCH(ROW(A429)-1,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ROW(A429)-INDEX($S$2:$S$18, MATCH(ROW(A429)-1, $S$2:$S$18,1))
),"")</f>
        <v/>
      </c>
      <c r="B430" s="3" t="str">
        <f ca="1">IF(A430&lt;&gt;"",INDEX(CHOOSE(
    MATCH(ROW(A429)-1,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ROW(A429)-INDEX($S$2:$S$18, MATCH(ROW(A429)-1, $S$2:$S$18,1))
),"")</f>
        <v/>
      </c>
      <c r="C430" s="3" t="e">
        <f ca="1">VALUE(IF(A430&lt;&gt;"",INDEX(CHOOSE(
    MATCH(ROW(A429)-1,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ROW(A429)-INDEX($S$2:$S$18, MATCH(ROW(A429)-1, $S$2:$S$18,1))
),""))</f>
        <v>#VALUE!</v>
      </c>
      <c r="D430" s="3" t="str">
        <f t="shared" ca="1" si="7"/>
        <v/>
      </c>
      <c r="E430" s="3" t="e">
        <f ca="1">INDEX(词条统合定义列表!$C$2:$C$1031,MATCH(属性二级汇总[[#This Row],[词条]],词条统合定义列表!$B$2:$B$1031,0))</f>
        <v>#N/A</v>
      </c>
      <c r="F430" t="e">
        <f ca="1">INDEX(词条统合定义列表!$D$2:$D$1031,MATCH(属性二级汇总[[#This Row],[词条]],词条统合定义列表!$B$2:$B$1031,0))</f>
        <v>#N/A</v>
      </c>
      <c r="G430" s="3" t="e">
        <f ca="1">INDEX(词条统合定义列表!$E$2:$E$1031,MATCH(属性二级汇总[[#This Row],[词条]],词条统合定义列表!$B$2:$B$1031,0))</f>
        <v>#N/A</v>
      </c>
      <c r="H430" s="109" t="e">
        <f ca="1">INDEX(词条统合定义列表!$F$2:$F$1031,MATCH(属性二级汇总[[#This Row],[词条]],词条统合定义列表!$B$2:$B$1031,0))</f>
        <v>#N/A</v>
      </c>
      <c r="J4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0" s="25" t="str">
        <f ca="1">IFERROR(IF(属性二级汇总[[#This Row],[计算模式]]&lt;&gt;0,ROW(),""),"")</f>
        <v/>
      </c>
      <c r="M430" s="25" t="str">
        <f ca="1">IF((IFERROR(SEARCH("时，收割",属性二级汇总[[#This Row],[词条]]),-1)&gt;0),ROW(),"")</f>
        <v/>
      </c>
    </row>
    <row r="431" spans="1:13">
      <c r="A431" s="3" t="str">
        <f ca="1">IFERROR(INDEX(CHOOSE(
    MATCH(ROW(A430)-1,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ROW(A430)-INDEX($S$2:$S$18, MATCH(ROW(A430)-1, $S$2:$S$18,1))
),"")</f>
        <v/>
      </c>
      <c r="B431" s="3" t="str">
        <f ca="1">IF(A431&lt;&gt;"",INDEX(CHOOSE(
    MATCH(ROW(A430)-1,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ROW(A430)-INDEX($S$2:$S$18, MATCH(ROW(A430)-1, $S$2:$S$18,1))
),"")</f>
        <v/>
      </c>
      <c r="C431" s="3" t="e">
        <f ca="1">VALUE(IF(A431&lt;&gt;"",INDEX(CHOOSE(
    MATCH(ROW(A430)-1,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ROW(A430)-INDEX($S$2:$S$18, MATCH(ROW(A430)-1, $S$2:$S$18,1))
),""))</f>
        <v>#VALUE!</v>
      </c>
      <c r="D431" s="3" t="str">
        <f t="shared" ca="1" si="7"/>
        <v/>
      </c>
      <c r="E431" s="3" t="e">
        <f ca="1">INDEX(词条统合定义列表!$C$2:$C$1031,MATCH(属性二级汇总[[#This Row],[词条]],词条统合定义列表!$B$2:$B$1031,0))</f>
        <v>#N/A</v>
      </c>
      <c r="F431" t="e">
        <f ca="1">INDEX(词条统合定义列表!$D$2:$D$1031,MATCH(属性二级汇总[[#This Row],[词条]],词条统合定义列表!$B$2:$B$1031,0))</f>
        <v>#N/A</v>
      </c>
      <c r="G431" s="3" t="e">
        <f ca="1">INDEX(词条统合定义列表!$E$2:$E$1031,MATCH(属性二级汇总[[#This Row],[词条]],词条统合定义列表!$B$2:$B$1031,0))</f>
        <v>#N/A</v>
      </c>
      <c r="H431" s="109" t="e">
        <f ca="1">INDEX(词条统合定义列表!$F$2:$F$1031,MATCH(属性二级汇总[[#This Row],[词条]],词条统合定义列表!$B$2:$B$1031,0))</f>
        <v>#N/A</v>
      </c>
      <c r="J4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1" s="25" t="str">
        <f ca="1">IFERROR(IF(属性二级汇总[[#This Row],[计算模式]]&lt;&gt;0,ROW(),""),"")</f>
        <v/>
      </c>
      <c r="M431" s="25" t="str">
        <f ca="1">IF((IFERROR(SEARCH("时，收割",属性二级汇总[[#This Row],[词条]]),-1)&gt;0),ROW(),"")</f>
        <v/>
      </c>
    </row>
    <row r="432" spans="1:13">
      <c r="A432" s="3" t="str">
        <f ca="1">IFERROR(INDEX(CHOOSE(
    MATCH(ROW(A431)-1,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ROW(A431)-INDEX($S$2:$S$18, MATCH(ROW(A431)-1, $S$2:$S$18,1))
),"")</f>
        <v/>
      </c>
      <c r="B432" s="3" t="str">
        <f ca="1">IF(A432&lt;&gt;"",INDEX(CHOOSE(
    MATCH(ROW(A431)-1,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ROW(A431)-INDEX($S$2:$S$18, MATCH(ROW(A431)-1, $S$2:$S$18,1))
),"")</f>
        <v/>
      </c>
      <c r="C432" s="3" t="e">
        <f ca="1">VALUE(IF(A432&lt;&gt;"",INDEX(CHOOSE(
    MATCH(ROW(A431)-1,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ROW(A431)-INDEX($S$2:$S$18, MATCH(ROW(A431)-1, $S$2:$S$18,1))
),""))</f>
        <v>#VALUE!</v>
      </c>
      <c r="D432" s="3" t="str">
        <f t="shared" ca="1" si="7"/>
        <v/>
      </c>
      <c r="E432" s="3" t="e">
        <f ca="1">INDEX(词条统合定义列表!$C$2:$C$1031,MATCH(属性二级汇总[[#This Row],[词条]],词条统合定义列表!$B$2:$B$1031,0))</f>
        <v>#N/A</v>
      </c>
      <c r="F432" t="e">
        <f ca="1">INDEX(词条统合定义列表!$D$2:$D$1031,MATCH(属性二级汇总[[#This Row],[词条]],词条统合定义列表!$B$2:$B$1031,0))</f>
        <v>#N/A</v>
      </c>
      <c r="G432" s="3" t="e">
        <f ca="1">INDEX(词条统合定义列表!$E$2:$E$1031,MATCH(属性二级汇总[[#This Row],[词条]],词条统合定义列表!$B$2:$B$1031,0))</f>
        <v>#N/A</v>
      </c>
      <c r="H432" s="109" t="e">
        <f ca="1">INDEX(词条统合定义列表!$F$2:$F$1031,MATCH(属性二级汇总[[#This Row],[词条]],词条统合定义列表!$B$2:$B$1031,0))</f>
        <v>#N/A</v>
      </c>
      <c r="J4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2" s="25" t="str">
        <f ca="1">IFERROR(IF(属性二级汇总[[#This Row],[计算模式]]&lt;&gt;0,ROW(),""),"")</f>
        <v/>
      </c>
      <c r="M432" s="25" t="str">
        <f ca="1">IF((IFERROR(SEARCH("时，收割",属性二级汇总[[#This Row],[词条]]),-1)&gt;0),ROW(),"")</f>
        <v/>
      </c>
    </row>
    <row r="433" spans="1:13">
      <c r="A433" s="3" t="str">
        <f ca="1">IFERROR(INDEX(CHOOSE(
    MATCH(ROW(A432)-1,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ROW(A432)-INDEX($S$2:$S$18, MATCH(ROW(A432)-1, $S$2:$S$18,1))
),"")</f>
        <v/>
      </c>
      <c r="B433" s="3" t="str">
        <f ca="1">IF(A433&lt;&gt;"",INDEX(CHOOSE(
    MATCH(ROW(A432)-1,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ROW(A432)-INDEX($S$2:$S$18, MATCH(ROW(A432)-1, $S$2:$S$18,1))
),"")</f>
        <v/>
      </c>
      <c r="C433" s="3" t="e">
        <f ca="1">VALUE(IF(A433&lt;&gt;"",INDEX(CHOOSE(
    MATCH(ROW(A432)-1,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ROW(A432)-INDEX($S$2:$S$18, MATCH(ROW(A432)-1, $S$2:$S$18,1))
),""))</f>
        <v>#VALUE!</v>
      </c>
      <c r="D433" s="3" t="str">
        <f t="shared" ca="1" si="7"/>
        <v/>
      </c>
      <c r="E433" s="3" t="e">
        <f ca="1">INDEX(词条统合定义列表!$C$2:$C$1031,MATCH(属性二级汇总[[#This Row],[词条]],词条统合定义列表!$B$2:$B$1031,0))</f>
        <v>#N/A</v>
      </c>
      <c r="F433" t="e">
        <f ca="1">INDEX(词条统合定义列表!$D$2:$D$1031,MATCH(属性二级汇总[[#This Row],[词条]],词条统合定义列表!$B$2:$B$1031,0))</f>
        <v>#N/A</v>
      </c>
      <c r="G433" s="3" t="e">
        <f ca="1">INDEX(词条统合定义列表!$E$2:$E$1031,MATCH(属性二级汇总[[#This Row],[词条]],词条统合定义列表!$B$2:$B$1031,0))</f>
        <v>#N/A</v>
      </c>
      <c r="H433" s="109" t="e">
        <f ca="1">INDEX(词条统合定义列表!$F$2:$F$1031,MATCH(属性二级汇总[[#This Row],[词条]],词条统合定义列表!$B$2:$B$1031,0))</f>
        <v>#N/A</v>
      </c>
      <c r="J4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3" s="25" t="str">
        <f ca="1">IFERROR(IF(属性二级汇总[[#This Row],[计算模式]]&lt;&gt;0,ROW(),""),"")</f>
        <v/>
      </c>
      <c r="M433" s="25" t="str">
        <f ca="1">IF((IFERROR(SEARCH("时，收割",属性二级汇总[[#This Row],[词条]]),-1)&gt;0),ROW(),"")</f>
        <v/>
      </c>
    </row>
    <row r="434" spans="1:13">
      <c r="A434" s="3" t="str">
        <f ca="1">IFERROR(INDEX(CHOOSE(
    MATCH(ROW(A433)-1,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ROW(A433)-INDEX($S$2:$S$18, MATCH(ROW(A433)-1, $S$2:$S$18,1))
),"")</f>
        <v/>
      </c>
      <c r="B434" s="3" t="str">
        <f ca="1">IF(A434&lt;&gt;"",INDEX(CHOOSE(
    MATCH(ROW(A433)-1,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ROW(A433)-INDEX($S$2:$S$18, MATCH(ROW(A433)-1, $S$2:$S$18,1))
),"")</f>
        <v/>
      </c>
      <c r="C434" s="3" t="e">
        <f ca="1">VALUE(IF(A434&lt;&gt;"",INDEX(CHOOSE(
    MATCH(ROW(A433)-1,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ROW(A433)-INDEX($S$2:$S$18, MATCH(ROW(A433)-1, $S$2:$S$18,1))
),""))</f>
        <v>#VALUE!</v>
      </c>
      <c r="D434" s="3" t="str">
        <f t="shared" ca="1" si="7"/>
        <v/>
      </c>
      <c r="E434" s="3" t="e">
        <f ca="1">INDEX(词条统合定义列表!$C$2:$C$1031,MATCH(属性二级汇总[[#This Row],[词条]],词条统合定义列表!$B$2:$B$1031,0))</f>
        <v>#N/A</v>
      </c>
      <c r="F434" t="e">
        <f ca="1">INDEX(词条统合定义列表!$D$2:$D$1031,MATCH(属性二级汇总[[#This Row],[词条]],词条统合定义列表!$B$2:$B$1031,0))</f>
        <v>#N/A</v>
      </c>
      <c r="G434" s="3" t="e">
        <f ca="1">INDEX(词条统合定义列表!$E$2:$E$1031,MATCH(属性二级汇总[[#This Row],[词条]],词条统合定义列表!$B$2:$B$1031,0))</f>
        <v>#N/A</v>
      </c>
      <c r="H434" s="109" t="e">
        <f ca="1">INDEX(词条统合定义列表!$F$2:$F$1031,MATCH(属性二级汇总[[#This Row],[词条]],词条统合定义列表!$B$2:$B$1031,0))</f>
        <v>#N/A</v>
      </c>
      <c r="J4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4" s="25" t="str">
        <f ca="1">IFERROR(IF(属性二级汇总[[#This Row],[计算模式]]&lt;&gt;0,ROW(),""),"")</f>
        <v/>
      </c>
      <c r="M434" s="25" t="str">
        <f ca="1">IF((IFERROR(SEARCH("时，收割",属性二级汇总[[#This Row],[词条]]),-1)&gt;0),ROW(),"")</f>
        <v/>
      </c>
    </row>
    <row r="435" spans="1:13">
      <c r="A435" s="3" t="str">
        <f ca="1">IFERROR(INDEX(CHOOSE(
    MATCH(ROW(A434)-1,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ROW(A434)-INDEX($S$2:$S$18, MATCH(ROW(A434)-1, $S$2:$S$18,1))
),"")</f>
        <v/>
      </c>
      <c r="B435" s="3" t="str">
        <f ca="1">IF(A435&lt;&gt;"",INDEX(CHOOSE(
    MATCH(ROW(A434)-1,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ROW(A434)-INDEX($S$2:$S$18, MATCH(ROW(A434)-1, $S$2:$S$18,1))
),"")</f>
        <v/>
      </c>
      <c r="C435" s="3" t="e">
        <f ca="1">VALUE(IF(A435&lt;&gt;"",INDEX(CHOOSE(
    MATCH(ROW(A434)-1,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ROW(A434)-INDEX($S$2:$S$18, MATCH(ROW(A434)-1, $S$2:$S$18,1))
),""))</f>
        <v>#VALUE!</v>
      </c>
      <c r="D435" s="3" t="str">
        <f t="shared" ca="1" si="7"/>
        <v/>
      </c>
      <c r="E435" s="3" t="e">
        <f ca="1">INDEX(词条统合定义列表!$C$2:$C$1031,MATCH(属性二级汇总[[#This Row],[词条]],词条统合定义列表!$B$2:$B$1031,0))</f>
        <v>#N/A</v>
      </c>
      <c r="F435" t="e">
        <f ca="1">INDEX(词条统合定义列表!$D$2:$D$1031,MATCH(属性二级汇总[[#This Row],[词条]],词条统合定义列表!$B$2:$B$1031,0))</f>
        <v>#N/A</v>
      </c>
      <c r="G435" s="3" t="e">
        <f ca="1">INDEX(词条统合定义列表!$E$2:$E$1031,MATCH(属性二级汇总[[#This Row],[词条]],词条统合定义列表!$B$2:$B$1031,0))</f>
        <v>#N/A</v>
      </c>
      <c r="H435" s="109" t="e">
        <f ca="1">INDEX(词条统合定义列表!$F$2:$F$1031,MATCH(属性二级汇总[[#This Row],[词条]],词条统合定义列表!$B$2:$B$1031,0))</f>
        <v>#N/A</v>
      </c>
      <c r="J4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5" s="25" t="str">
        <f ca="1">IFERROR(IF(属性二级汇总[[#This Row],[计算模式]]&lt;&gt;0,ROW(),""),"")</f>
        <v/>
      </c>
      <c r="M435" s="25" t="str">
        <f ca="1">IF((IFERROR(SEARCH("时，收割",属性二级汇总[[#This Row],[词条]]),-1)&gt;0),ROW(),"")</f>
        <v/>
      </c>
    </row>
    <row r="436" spans="1:13">
      <c r="A436" s="3" t="str">
        <f ca="1">IFERROR(INDEX(CHOOSE(
    MATCH(ROW(A435)-1,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ROW(A435)-INDEX($S$2:$S$18, MATCH(ROW(A435)-1, $S$2:$S$18,1))
),"")</f>
        <v/>
      </c>
      <c r="B436" s="3" t="str">
        <f ca="1">IF(A436&lt;&gt;"",INDEX(CHOOSE(
    MATCH(ROW(A435)-1,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ROW(A435)-INDEX($S$2:$S$18, MATCH(ROW(A435)-1, $S$2:$S$18,1))
),"")</f>
        <v/>
      </c>
      <c r="C436" s="3" t="e">
        <f ca="1">VALUE(IF(A436&lt;&gt;"",INDEX(CHOOSE(
    MATCH(ROW(A435)-1,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ROW(A435)-INDEX($S$2:$S$18, MATCH(ROW(A435)-1, $S$2:$S$18,1))
),""))</f>
        <v>#VALUE!</v>
      </c>
      <c r="D436" s="3" t="str">
        <f t="shared" ca="1" si="7"/>
        <v/>
      </c>
      <c r="E436" s="3" t="e">
        <f ca="1">INDEX(词条统合定义列表!$C$2:$C$1031,MATCH(属性二级汇总[[#This Row],[词条]],词条统合定义列表!$B$2:$B$1031,0))</f>
        <v>#N/A</v>
      </c>
      <c r="F436" t="e">
        <f ca="1">INDEX(词条统合定义列表!$D$2:$D$1031,MATCH(属性二级汇总[[#This Row],[词条]],词条统合定义列表!$B$2:$B$1031,0))</f>
        <v>#N/A</v>
      </c>
      <c r="G436" s="3" t="e">
        <f ca="1">INDEX(词条统合定义列表!$E$2:$E$1031,MATCH(属性二级汇总[[#This Row],[词条]],词条统合定义列表!$B$2:$B$1031,0))</f>
        <v>#N/A</v>
      </c>
      <c r="H436" s="109" t="e">
        <f ca="1">INDEX(词条统合定义列表!$F$2:$F$1031,MATCH(属性二级汇总[[#This Row],[词条]],词条统合定义列表!$B$2:$B$1031,0))</f>
        <v>#N/A</v>
      </c>
      <c r="J4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6" s="25" t="str">
        <f ca="1">IFERROR(IF(属性二级汇总[[#This Row],[计算模式]]&lt;&gt;0,ROW(),""),"")</f>
        <v/>
      </c>
      <c r="M436" s="25" t="str">
        <f ca="1">IF((IFERROR(SEARCH("时，收割",属性二级汇总[[#This Row],[词条]]),-1)&gt;0),ROW(),"")</f>
        <v/>
      </c>
    </row>
    <row r="437" spans="1:13">
      <c r="A437" s="3" t="str">
        <f ca="1">IFERROR(INDEX(CHOOSE(
    MATCH(ROW(A436)-1,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ROW(A436)-INDEX($S$2:$S$18, MATCH(ROW(A436)-1, $S$2:$S$18,1))
),"")</f>
        <v/>
      </c>
      <c r="B437" s="3" t="str">
        <f ca="1">IF(A437&lt;&gt;"",INDEX(CHOOSE(
    MATCH(ROW(A436)-1,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ROW(A436)-INDEX($S$2:$S$18, MATCH(ROW(A436)-1, $S$2:$S$18,1))
),"")</f>
        <v/>
      </c>
      <c r="C437" s="3" t="e">
        <f ca="1">VALUE(IF(A437&lt;&gt;"",INDEX(CHOOSE(
    MATCH(ROW(A436)-1,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ROW(A436)-INDEX($S$2:$S$18, MATCH(ROW(A436)-1, $S$2:$S$18,1))
),""))</f>
        <v>#VALUE!</v>
      </c>
      <c r="D437" s="3" t="str">
        <f t="shared" ca="1" si="7"/>
        <v/>
      </c>
      <c r="E437" s="3" t="e">
        <f ca="1">INDEX(词条统合定义列表!$C$2:$C$1031,MATCH(属性二级汇总[[#This Row],[词条]],词条统合定义列表!$B$2:$B$1031,0))</f>
        <v>#N/A</v>
      </c>
      <c r="F437" t="e">
        <f ca="1">INDEX(词条统合定义列表!$D$2:$D$1031,MATCH(属性二级汇总[[#This Row],[词条]],词条统合定义列表!$B$2:$B$1031,0))</f>
        <v>#N/A</v>
      </c>
      <c r="G437" s="3" t="e">
        <f ca="1">INDEX(词条统合定义列表!$E$2:$E$1031,MATCH(属性二级汇总[[#This Row],[词条]],词条统合定义列表!$B$2:$B$1031,0))</f>
        <v>#N/A</v>
      </c>
      <c r="H437" s="109" t="e">
        <f ca="1">INDEX(词条统合定义列表!$F$2:$F$1031,MATCH(属性二级汇总[[#This Row],[词条]],词条统合定义列表!$B$2:$B$1031,0))</f>
        <v>#N/A</v>
      </c>
      <c r="J4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7" s="25" t="str">
        <f ca="1">IFERROR(IF(属性二级汇总[[#This Row],[计算模式]]&lt;&gt;0,ROW(),""),"")</f>
        <v/>
      </c>
      <c r="M437" s="25" t="str">
        <f ca="1">IF((IFERROR(SEARCH("时，收割",属性二级汇总[[#This Row],[词条]]),-1)&gt;0),ROW(),"")</f>
        <v/>
      </c>
    </row>
    <row r="438" spans="1:13">
      <c r="A438" s="3" t="str">
        <f ca="1">IFERROR(INDEX(CHOOSE(
    MATCH(ROW(A437)-1,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ROW(A437)-INDEX($S$2:$S$18, MATCH(ROW(A437)-1, $S$2:$S$18,1))
),"")</f>
        <v/>
      </c>
      <c r="B438" s="3" t="str">
        <f ca="1">IF(A438&lt;&gt;"",INDEX(CHOOSE(
    MATCH(ROW(A437)-1,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ROW(A437)-INDEX($S$2:$S$18, MATCH(ROW(A437)-1, $S$2:$S$18,1))
),"")</f>
        <v/>
      </c>
      <c r="C438" s="3" t="e">
        <f ca="1">VALUE(IF(A438&lt;&gt;"",INDEX(CHOOSE(
    MATCH(ROW(A437)-1,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ROW(A437)-INDEX($S$2:$S$18, MATCH(ROW(A437)-1, $S$2:$S$18,1))
),""))</f>
        <v>#VALUE!</v>
      </c>
      <c r="D438" s="3" t="str">
        <f t="shared" ca="1" si="7"/>
        <v/>
      </c>
      <c r="E438" s="3" t="e">
        <f ca="1">INDEX(词条统合定义列表!$C$2:$C$1031,MATCH(属性二级汇总[[#This Row],[词条]],词条统合定义列表!$B$2:$B$1031,0))</f>
        <v>#N/A</v>
      </c>
      <c r="F438" t="e">
        <f ca="1">INDEX(词条统合定义列表!$D$2:$D$1031,MATCH(属性二级汇总[[#This Row],[词条]],词条统合定义列表!$B$2:$B$1031,0))</f>
        <v>#N/A</v>
      </c>
      <c r="G438" s="3" t="e">
        <f ca="1">INDEX(词条统合定义列表!$E$2:$E$1031,MATCH(属性二级汇总[[#This Row],[词条]],词条统合定义列表!$B$2:$B$1031,0))</f>
        <v>#N/A</v>
      </c>
      <c r="H438" s="109" t="e">
        <f ca="1">INDEX(词条统合定义列表!$F$2:$F$1031,MATCH(属性二级汇总[[#This Row],[词条]],词条统合定义列表!$B$2:$B$1031,0))</f>
        <v>#N/A</v>
      </c>
      <c r="J4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8" s="25" t="str">
        <f ca="1">IFERROR(IF(属性二级汇总[[#This Row],[计算模式]]&lt;&gt;0,ROW(),""),"")</f>
        <v/>
      </c>
      <c r="M438" s="25" t="str">
        <f ca="1">IF((IFERROR(SEARCH("时，收割",属性二级汇总[[#This Row],[词条]]),-1)&gt;0),ROW(),"")</f>
        <v/>
      </c>
    </row>
    <row r="439" spans="1:13">
      <c r="A439" s="3" t="str">
        <f ca="1">IFERROR(INDEX(CHOOSE(
    MATCH(ROW(A438)-1,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ROW(A438)-INDEX($S$2:$S$18, MATCH(ROW(A438)-1, $S$2:$S$18,1))
),"")</f>
        <v/>
      </c>
      <c r="B439" s="3" t="str">
        <f ca="1">IF(A439&lt;&gt;"",INDEX(CHOOSE(
    MATCH(ROW(A438)-1,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ROW(A438)-INDEX($S$2:$S$18, MATCH(ROW(A438)-1, $S$2:$S$18,1))
),"")</f>
        <v/>
      </c>
      <c r="C439" s="3" t="e">
        <f ca="1">VALUE(IF(A439&lt;&gt;"",INDEX(CHOOSE(
    MATCH(ROW(A438)-1,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ROW(A438)-INDEX($S$2:$S$18, MATCH(ROW(A438)-1, $S$2:$S$18,1))
),""))</f>
        <v>#VALUE!</v>
      </c>
      <c r="D439" s="3" t="str">
        <f t="shared" ca="1" si="7"/>
        <v/>
      </c>
      <c r="E439" s="3" t="e">
        <f ca="1">INDEX(词条统合定义列表!$C$2:$C$1031,MATCH(属性二级汇总[[#This Row],[词条]],词条统合定义列表!$B$2:$B$1031,0))</f>
        <v>#N/A</v>
      </c>
      <c r="F439" t="e">
        <f ca="1">INDEX(词条统合定义列表!$D$2:$D$1031,MATCH(属性二级汇总[[#This Row],[词条]],词条统合定义列表!$B$2:$B$1031,0))</f>
        <v>#N/A</v>
      </c>
      <c r="G439" s="3" t="e">
        <f ca="1">INDEX(词条统合定义列表!$E$2:$E$1031,MATCH(属性二级汇总[[#This Row],[词条]],词条统合定义列表!$B$2:$B$1031,0))</f>
        <v>#N/A</v>
      </c>
      <c r="H439" s="109" t="e">
        <f ca="1">INDEX(词条统合定义列表!$F$2:$F$1031,MATCH(属性二级汇总[[#This Row],[词条]],词条统合定义列表!$B$2:$B$1031,0))</f>
        <v>#N/A</v>
      </c>
      <c r="J4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39" s="25" t="str">
        <f ca="1">IFERROR(IF(属性二级汇总[[#This Row],[计算模式]]&lt;&gt;0,ROW(),""),"")</f>
        <v/>
      </c>
      <c r="M439" s="25" t="str">
        <f ca="1">IF((IFERROR(SEARCH("时，收割",属性二级汇总[[#This Row],[词条]]),-1)&gt;0),ROW(),"")</f>
        <v/>
      </c>
    </row>
    <row r="440" spans="1:13">
      <c r="A440" s="3" t="str">
        <f ca="1">IFERROR(INDEX(CHOOSE(
    MATCH(ROW(A439)-1,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ROW(A439)-INDEX($S$2:$S$18, MATCH(ROW(A439)-1, $S$2:$S$18,1))
),"")</f>
        <v/>
      </c>
      <c r="B440" s="3" t="str">
        <f ca="1">IF(A440&lt;&gt;"",INDEX(CHOOSE(
    MATCH(ROW(A439)-1,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ROW(A439)-INDEX($S$2:$S$18, MATCH(ROW(A439)-1, $S$2:$S$18,1))
),"")</f>
        <v/>
      </c>
      <c r="C440" s="3" t="e">
        <f ca="1">VALUE(IF(A440&lt;&gt;"",INDEX(CHOOSE(
    MATCH(ROW(A439)-1,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ROW(A439)-INDEX($S$2:$S$18, MATCH(ROW(A439)-1, $S$2:$S$18,1))
),""))</f>
        <v>#VALUE!</v>
      </c>
      <c r="D440" s="3" t="str">
        <f t="shared" ca="1" si="7"/>
        <v/>
      </c>
      <c r="E440" s="3" t="e">
        <f ca="1">INDEX(词条统合定义列表!$C$2:$C$1031,MATCH(属性二级汇总[[#This Row],[词条]],词条统合定义列表!$B$2:$B$1031,0))</f>
        <v>#N/A</v>
      </c>
      <c r="F440" t="e">
        <f ca="1">INDEX(词条统合定义列表!$D$2:$D$1031,MATCH(属性二级汇总[[#This Row],[词条]],词条统合定义列表!$B$2:$B$1031,0))</f>
        <v>#N/A</v>
      </c>
      <c r="G440" s="3" t="e">
        <f ca="1">INDEX(词条统合定义列表!$E$2:$E$1031,MATCH(属性二级汇总[[#This Row],[词条]],词条统合定义列表!$B$2:$B$1031,0))</f>
        <v>#N/A</v>
      </c>
      <c r="H440" s="109" t="e">
        <f ca="1">INDEX(词条统合定义列表!$F$2:$F$1031,MATCH(属性二级汇总[[#This Row],[词条]],词条统合定义列表!$B$2:$B$1031,0))</f>
        <v>#N/A</v>
      </c>
      <c r="J4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0" s="25" t="str">
        <f ca="1">IFERROR(IF(属性二级汇总[[#This Row],[计算模式]]&lt;&gt;0,ROW(),""),"")</f>
        <v/>
      </c>
      <c r="M440" s="25" t="str">
        <f ca="1">IF((IFERROR(SEARCH("时，收割",属性二级汇总[[#This Row],[词条]]),-1)&gt;0),ROW(),"")</f>
        <v/>
      </c>
    </row>
    <row r="441" spans="1:13">
      <c r="A441" s="3" t="str">
        <f ca="1">IFERROR(INDEX(CHOOSE(
    MATCH(ROW(A440)-1,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ROW(A440)-INDEX($S$2:$S$18, MATCH(ROW(A440)-1, $S$2:$S$18,1))
),"")</f>
        <v/>
      </c>
      <c r="B441" s="3" t="str">
        <f ca="1">IF(A441&lt;&gt;"",INDEX(CHOOSE(
    MATCH(ROW(A440)-1,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ROW(A440)-INDEX($S$2:$S$18, MATCH(ROW(A440)-1, $S$2:$S$18,1))
),"")</f>
        <v/>
      </c>
      <c r="C441" s="3" t="e">
        <f ca="1">VALUE(IF(A441&lt;&gt;"",INDEX(CHOOSE(
    MATCH(ROW(A440)-1,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ROW(A440)-INDEX($S$2:$S$18, MATCH(ROW(A440)-1, $S$2:$S$18,1))
),""))</f>
        <v>#VALUE!</v>
      </c>
      <c r="D441" s="3" t="str">
        <f t="shared" ca="1" si="7"/>
        <v/>
      </c>
      <c r="E441" s="3" t="e">
        <f ca="1">INDEX(词条统合定义列表!$C$2:$C$1031,MATCH(属性二级汇总[[#This Row],[词条]],词条统合定义列表!$B$2:$B$1031,0))</f>
        <v>#N/A</v>
      </c>
      <c r="F441" t="e">
        <f ca="1">INDEX(词条统合定义列表!$D$2:$D$1031,MATCH(属性二级汇总[[#This Row],[词条]],词条统合定义列表!$B$2:$B$1031,0))</f>
        <v>#N/A</v>
      </c>
      <c r="G441" s="3" t="e">
        <f ca="1">INDEX(词条统合定义列表!$E$2:$E$1031,MATCH(属性二级汇总[[#This Row],[词条]],词条统合定义列表!$B$2:$B$1031,0))</f>
        <v>#N/A</v>
      </c>
      <c r="H441" s="109" t="e">
        <f ca="1">INDEX(词条统合定义列表!$F$2:$F$1031,MATCH(属性二级汇总[[#This Row],[词条]],词条统合定义列表!$B$2:$B$1031,0))</f>
        <v>#N/A</v>
      </c>
      <c r="J4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1" s="25" t="str">
        <f ca="1">IFERROR(IF(属性二级汇总[[#This Row],[计算模式]]&lt;&gt;0,ROW(),""),"")</f>
        <v/>
      </c>
      <c r="M441" s="25" t="str">
        <f ca="1">IF((IFERROR(SEARCH("时，收割",属性二级汇总[[#This Row],[词条]]),-1)&gt;0),ROW(),"")</f>
        <v/>
      </c>
    </row>
    <row r="442" spans="1:13">
      <c r="A442" s="3" t="str">
        <f ca="1">IFERROR(INDEX(CHOOSE(
    MATCH(ROW(A441)-1,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ROW(A441)-INDEX($S$2:$S$18, MATCH(ROW(A441)-1, $S$2:$S$18,1))
),"")</f>
        <v/>
      </c>
      <c r="B442" s="3" t="str">
        <f ca="1">IF(A442&lt;&gt;"",INDEX(CHOOSE(
    MATCH(ROW(A441)-1,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ROW(A441)-INDEX($S$2:$S$18, MATCH(ROW(A441)-1, $S$2:$S$18,1))
),"")</f>
        <v/>
      </c>
      <c r="C442" s="3" t="e">
        <f ca="1">VALUE(IF(A442&lt;&gt;"",INDEX(CHOOSE(
    MATCH(ROW(A441)-1,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ROW(A441)-INDEX($S$2:$S$18, MATCH(ROW(A441)-1, $S$2:$S$18,1))
),""))</f>
        <v>#VALUE!</v>
      </c>
      <c r="D442" s="3" t="str">
        <f t="shared" ca="1" si="7"/>
        <v/>
      </c>
      <c r="E442" s="3" t="e">
        <f ca="1">INDEX(词条统合定义列表!$C$2:$C$1031,MATCH(属性二级汇总[[#This Row],[词条]],词条统合定义列表!$B$2:$B$1031,0))</f>
        <v>#N/A</v>
      </c>
      <c r="F442" t="e">
        <f ca="1">INDEX(词条统合定义列表!$D$2:$D$1031,MATCH(属性二级汇总[[#This Row],[词条]],词条统合定义列表!$B$2:$B$1031,0))</f>
        <v>#N/A</v>
      </c>
      <c r="G442" s="3" t="e">
        <f ca="1">INDEX(词条统合定义列表!$E$2:$E$1031,MATCH(属性二级汇总[[#This Row],[词条]],词条统合定义列表!$B$2:$B$1031,0))</f>
        <v>#N/A</v>
      </c>
      <c r="H442" s="109" t="e">
        <f ca="1">INDEX(词条统合定义列表!$F$2:$F$1031,MATCH(属性二级汇总[[#This Row],[词条]],词条统合定义列表!$B$2:$B$1031,0))</f>
        <v>#N/A</v>
      </c>
      <c r="J4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2" s="25" t="str">
        <f ca="1">IFERROR(IF(属性二级汇总[[#This Row],[计算模式]]&lt;&gt;0,ROW(),""),"")</f>
        <v/>
      </c>
      <c r="M442" s="25" t="str">
        <f ca="1">IF((IFERROR(SEARCH("时，收割",属性二级汇总[[#This Row],[词条]]),-1)&gt;0),ROW(),"")</f>
        <v/>
      </c>
    </row>
    <row r="443" spans="1:13">
      <c r="A443" s="3" t="str">
        <f ca="1">IFERROR(INDEX(CHOOSE(
    MATCH(ROW(A442)-1,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ROW(A442)-INDEX($S$2:$S$18, MATCH(ROW(A442)-1, $S$2:$S$18,1))
),"")</f>
        <v/>
      </c>
      <c r="B443" s="3" t="str">
        <f ca="1">IF(A443&lt;&gt;"",INDEX(CHOOSE(
    MATCH(ROW(A442)-1,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ROW(A442)-INDEX($S$2:$S$18, MATCH(ROW(A442)-1, $S$2:$S$18,1))
),"")</f>
        <v/>
      </c>
      <c r="C443" s="3" t="e">
        <f ca="1">VALUE(IF(A443&lt;&gt;"",INDEX(CHOOSE(
    MATCH(ROW(A442)-1,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ROW(A442)-INDEX($S$2:$S$18, MATCH(ROW(A442)-1, $S$2:$S$18,1))
),""))</f>
        <v>#VALUE!</v>
      </c>
      <c r="D443" s="3" t="str">
        <f t="shared" ca="1" si="7"/>
        <v/>
      </c>
      <c r="E443" s="3" t="e">
        <f ca="1">INDEX(词条统合定义列表!$C$2:$C$1031,MATCH(属性二级汇总[[#This Row],[词条]],词条统合定义列表!$B$2:$B$1031,0))</f>
        <v>#N/A</v>
      </c>
      <c r="F443" t="e">
        <f ca="1">INDEX(词条统合定义列表!$D$2:$D$1031,MATCH(属性二级汇总[[#This Row],[词条]],词条统合定义列表!$B$2:$B$1031,0))</f>
        <v>#N/A</v>
      </c>
      <c r="G443" s="3" t="e">
        <f ca="1">INDEX(词条统合定义列表!$E$2:$E$1031,MATCH(属性二级汇总[[#This Row],[词条]],词条统合定义列表!$B$2:$B$1031,0))</f>
        <v>#N/A</v>
      </c>
      <c r="H443" s="109" t="e">
        <f ca="1">INDEX(词条统合定义列表!$F$2:$F$1031,MATCH(属性二级汇总[[#This Row],[词条]],词条统合定义列表!$B$2:$B$1031,0))</f>
        <v>#N/A</v>
      </c>
      <c r="J4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3" s="25" t="str">
        <f ca="1">IFERROR(IF(属性二级汇总[[#This Row],[计算模式]]&lt;&gt;0,ROW(),""),"")</f>
        <v/>
      </c>
      <c r="M443" s="25" t="str">
        <f ca="1">IF((IFERROR(SEARCH("时，收割",属性二级汇总[[#This Row],[词条]]),-1)&gt;0),ROW(),"")</f>
        <v/>
      </c>
    </row>
    <row r="444" spans="1:13">
      <c r="A444" s="3" t="str">
        <f ca="1">IFERROR(INDEX(CHOOSE(
    MATCH(ROW(A443)-1,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ROW(A443)-INDEX($S$2:$S$18, MATCH(ROW(A443)-1, $S$2:$S$18,1))
),"")</f>
        <v/>
      </c>
      <c r="B444" s="3" t="str">
        <f ca="1">IF(A444&lt;&gt;"",INDEX(CHOOSE(
    MATCH(ROW(A443)-1,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ROW(A443)-INDEX($S$2:$S$18, MATCH(ROW(A443)-1, $S$2:$S$18,1))
),"")</f>
        <v/>
      </c>
      <c r="C444" s="3" t="e">
        <f ca="1">VALUE(IF(A444&lt;&gt;"",INDEX(CHOOSE(
    MATCH(ROW(A443)-1,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ROW(A443)-INDEX($S$2:$S$18, MATCH(ROW(A443)-1, $S$2:$S$18,1))
),""))</f>
        <v>#VALUE!</v>
      </c>
      <c r="D444" s="3" t="str">
        <f t="shared" ca="1" si="7"/>
        <v/>
      </c>
      <c r="E444" s="3" t="e">
        <f ca="1">INDEX(词条统合定义列表!$C$2:$C$1031,MATCH(属性二级汇总[[#This Row],[词条]],词条统合定义列表!$B$2:$B$1031,0))</f>
        <v>#N/A</v>
      </c>
      <c r="F444" t="e">
        <f ca="1">INDEX(词条统合定义列表!$D$2:$D$1031,MATCH(属性二级汇总[[#This Row],[词条]],词条统合定义列表!$B$2:$B$1031,0))</f>
        <v>#N/A</v>
      </c>
      <c r="G444" s="3" t="e">
        <f ca="1">INDEX(词条统合定义列表!$E$2:$E$1031,MATCH(属性二级汇总[[#This Row],[词条]],词条统合定义列表!$B$2:$B$1031,0))</f>
        <v>#N/A</v>
      </c>
      <c r="H444" s="109" t="e">
        <f ca="1">INDEX(词条统合定义列表!$F$2:$F$1031,MATCH(属性二级汇总[[#This Row],[词条]],词条统合定义列表!$B$2:$B$1031,0))</f>
        <v>#N/A</v>
      </c>
      <c r="J4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4" s="25" t="str">
        <f ca="1">IFERROR(IF(属性二级汇总[[#This Row],[计算模式]]&lt;&gt;0,ROW(),""),"")</f>
        <v/>
      </c>
      <c r="M444" s="25" t="str">
        <f ca="1">IF((IFERROR(SEARCH("时，收割",属性二级汇总[[#This Row],[词条]]),-1)&gt;0),ROW(),"")</f>
        <v/>
      </c>
    </row>
    <row r="445" spans="1:13">
      <c r="A445" s="3" t="str">
        <f ca="1">IFERROR(INDEX(CHOOSE(
    MATCH(ROW(A444)-1,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ROW(A444)-INDEX($S$2:$S$18, MATCH(ROW(A444)-1, $S$2:$S$18,1))
),"")</f>
        <v/>
      </c>
      <c r="B445" s="3" t="str">
        <f ca="1">IF(A445&lt;&gt;"",INDEX(CHOOSE(
    MATCH(ROW(A444)-1,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ROW(A444)-INDEX($S$2:$S$18, MATCH(ROW(A444)-1, $S$2:$S$18,1))
),"")</f>
        <v/>
      </c>
      <c r="C445" s="3" t="e">
        <f ca="1">VALUE(IF(A445&lt;&gt;"",INDEX(CHOOSE(
    MATCH(ROW(A444)-1,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ROW(A444)-INDEX($S$2:$S$18, MATCH(ROW(A444)-1, $S$2:$S$18,1))
),""))</f>
        <v>#VALUE!</v>
      </c>
      <c r="D445" s="3" t="str">
        <f t="shared" ca="1" si="7"/>
        <v/>
      </c>
      <c r="E445" s="3" t="e">
        <f ca="1">INDEX(词条统合定义列表!$C$2:$C$1031,MATCH(属性二级汇总[[#This Row],[词条]],词条统合定义列表!$B$2:$B$1031,0))</f>
        <v>#N/A</v>
      </c>
      <c r="F445" t="e">
        <f ca="1">INDEX(词条统合定义列表!$D$2:$D$1031,MATCH(属性二级汇总[[#This Row],[词条]],词条统合定义列表!$B$2:$B$1031,0))</f>
        <v>#N/A</v>
      </c>
      <c r="G445" s="3" t="e">
        <f ca="1">INDEX(词条统合定义列表!$E$2:$E$1031,MATCH(属性二级汇总[[#This Row],[词条]],词条统合定义列表!$B$2:$B$1031,0))</f>
        <v>#N/A</v>
      </c>
      <c r="H445" s="109" t="e">
        <f ca="1">INDEX(词条统合定义列表!$F$2:$F$1031,MATCH(属性二级汇总[[#This Row],[词条]],词条统合定义列表!$B$2:$B$1031,0))</f>
        <v>#N/A</v>
      </c>
      <c r="J4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5" s="25" t="str">
        <f ca="1">IFERROR(IF(属性二级汇总[[#This Row],[计算模式]]&lt;&gt;0,ROW(),""),"")</f>
        <v/>
      </c>
      <c r="M445" s="25" t="str">
        <f ca="1">IF((IFERROR(SEARCH("时，收割",属性二级汇总[[#This Row],[词条]]),-1)&gt;0),ROW(),"")</f>
        <v/>
      </c>
    </row>
    <row r="446" spans="1:13">
      <c r="A446" s="3" t="str">
        <f ca="1">IFERROR(INDEX(CHOOSE(
    MATCH(ROW(A445)-1,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ROW(A445)-INDEX($S$2:$S$18, MATCH(ROW(A445)-1, $S$2:$S$18,1))
),"")</f>
        <v/>
      </c>
      <c r="B446" s="3" t="str">
        <f ca="1">IF(A446&lt;&gt;"",INDEX(CHOOSE(
    MATCH(ROW(A445)-1,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ROW(A445)-INDEX($S$2:$S$18, MATCH(ROW(A445)-1, $S$2:$S$18,1))
),"")</f>
        <v/>
      </c>
      <c r="C446" s="3" t="e">
        <f ca="1">VALUE(IF(A446&lt;&gt;"",INDEX(CHOOSE(
    MATCH(ROW(A445)-1,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ROW(A445)-INDEX($S$2:$S$18, MATCH(ROW(A445)-1, $S$2:$S$18,1))
),""))</f>
        <v>#VALUE!</v>
      </c>
      <c r="D446" s="3" t="str">
        <f t="shared" ca="1" si="7"/>
        <v/>
      </c>
      <c r="E446" s="3" t="e">
        <f ca="1">INDEX(词条统合定义列表!$C$2:$C$1031,MATCH(属性二级汇总[[#This Row],[词条]],词条统合定义列表!$B$2:$B$1031,0))</f>
        <v>#N/A</v>
      </c>
      <c r="F446" t="e">
        <f ca="1">INDEX(词条统合定义列表!$D$2:$D$1031,MATCH(属性二级汇总[[#This Row],[词条]],词条统合定义列表!$B$2:$B$1031,0))</f>
        <v>#N/A</v>
      </c>
      <c r="G446" s="3" t="e">
        <f ca="1">INDEX(词条统合定义列表!$E$2:$E$1031,MATCH(属性二级汇总[[#This Row],[词条]],词条统合定义列表!$B$2:$B$1031,0))</f>
        <v>#N/A</v>
      </c>
      <c r="H446" s="109" t="e">
        <f ca="1">INDEX(词条统合定义列表!$F$2:$F$1031,MATCH(属性二级汇总[[#This Row],[词条]],词条统合定义列表!$B$2:$B$1031,0))</f>
        <v>#N/A</v>
      </c>
      <c r="J4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6" s="25" t="str">
        <f ca="1">IFERROR(IF(属性二级汇总[[#This Row],[计算模式]]&lt;&gt;0,ROW(),""),"")</f>
        <v/>
      </c>
      <c r="M446" s="25" t="str">
        <f ca="1">IF((IFERROR(SEARCH("时，收割",属性二级汇总[[#This Row],[词条]]),-1)&gt;0),ROW(),"")</f>
        <v/>
      </c>
    </row>
    <row r="447" spans="1:13">
      <c r="A447" s="3" t="str">
        <f ca="1">IFERROR(INDEX(CHOOSE(
    MATCH(ROW(A446)-1,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ROW(A446)-INDEX($S$2:$S$18, MATCH(ROW(A446)-1, $S$2:$S$18,1))
),"")</f>
        <v/>
      </c>
      <c r="B447" s="3" t="str">
        <f ca="1">IF(A447&lt;&gt;"",INDEX(CHOOSE(
    MATCH(ROW(A446)-1,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ROW(A446)-INDEX($S$2:$S$18, MATCH(ROW(A446)-1, $S$2:$S$18,1))
),"")</f>
        <v/>
      </c>
      <c r="C447" s="3" t="e">
        <f ca="1">VALUE(IF(A447&lt;&gt;"",INDEX(CHOOSE(
    MATCH(ROW(A446)-1,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ROW(A446)-INDEX($S$2:$S$18, MATCH(ROW(A446)-1, $S$2:$S$18,1))
),""))</f>
        <v>#VALUE!</v>
      </c>
      <c r="D447" s="3" t="str">
        <f t="shared" ca="1" si="7"/>
        <v/>
      </c>
      <c r="E447" s="3" t="e">
        <f ca="1">INDEX(词条统合定义列表!$C$2:$C$1031,MATCH(属性二级汇总[[#This Row],[词条]],词条统合定义列表!$B$2:$B$1031,0))</f>
        <v>#N/A</v>
      </c>
      <c r="F447" t="e">
        <f ca="1">INDEX(词条统合定义列表!$D$2:$D$1031,MATCH(属性二级汇总[[#This Row],[词条]],词条统合定义列表!$B$2:$B$1031,0))</f>
        <v>#N/A</v>
      </c>
      <c r="G447" s="3" t="e">
        <f ca="1">INDEX(词条统合定义列表!$E$2:$E$1031,MATCH(属性二级汇总[[#This Row],[词条]],词条统合定义列表!$B$2:$B$1031,0))</f>
        <v>#N/A</v>
      </c>
      <c r="H447" s="109" t="e">
        <f ca="1">INDEX(词条统合定义列表!$F$2:$F$1031,MATCH(属性二级汇总[[#This Row],[词条]],词条统合定义列表!$B$2:$B$1031,0))</f>
        <v>#N/A</v>
      </c>
      <c r="J4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7" s="25" t="str">
        <f ca="1">IFERROR(IF(属性二级汇总[[#This Row],[计算模式]]&lt;&gt;0,ROW(),""),"")</f>
        <v/>
      </c>
      <c r="M447" s="25" t="str">
        <f ca="1">IF((IFERROR(SEARCH("时，收割",属性二级汇总[[#This Row],[词条]]),-1)&gt;0),ROW(),"")</f>
        <v/>
      </c>
    </row>
    <row r="448" spans="1:13">
      <c r="A448" s="3" t="str">
        <f ca="1">IFERROR(INDEX(CHOOSE(
    MATCH(ROW(A447)-1,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ROW(A447)-INDEX($S$2:$S$18, MATCH(ROW(A447)-1, $S$2:$S$18,1))
),"")</f>
        <v/>
      </c>
      <c r="B448" s="3" t="str">
        <f ca="1">IF(A448&lt;&gt;"",INDEX(CHOOSE(
    MATCH(ROW(A447)-1,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ROW(A447)-INDEX($S$2:$S$18, MATCH(ROW(A447)-1, $S$2:$S$18,1))
),"")</f>
        <v/>
      </c>
      <c r="C448" s="3" t="e">
        <f ca="1">VALUE(IF(A448&lt;&gt;"",INDEX(CHOOSE(
    MATCH(ROW(A447)-1,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ROW(A447)-INDEX($S$2:$S$18, MATCH(ROW(A447)-1, $S$2:$S$18,1))
),""))</f>
        <v>#VALUE!</v>
      </c>
      <c r="D448" s="3" t="str">
        <f t="shared" ca="1" si="7"/>
        <v/>
      </c>
      <c r="E448" s="3" t="e">
        <f ca="1">INDEX(词条统合定义列表!$C$2:$C$1031,MATCH(属性二级汇总[[#This Row],[词条]],词条统合定义列表!$B$2:$B$1031,0))</f>
        <v>#N/A</v>
      </c>
      <c r="F448" t="e">
        <f ca="1">INDEX(词条统合定义列表!$D$2:$D$1031,MATCH(属性二级汇总[[#This Row],[词条]],词条统合定义列表!$B$2:$B$1031,0))</f>
        <v>#N/A</v>
      </c>
      <c r="G448" s="3" t="e">
        <f ca="1">INDEX(词条统合定义列表!$E$2:$E$1031,MATCH(属性二级汇总[[#This Row],[词条]],词条统合定义列表!$B$2:$B$1031,0))</f>
        <v>#N/A</v>
      </c>
      <c r="H448" s="109" t="e">
        <f ca="1">INDEX(词条统合定义列表!$F$2:$F$1031,MATCH(属性二级汇总[[#This Row],[词条]],词条统合定义列表!$B$2:$B$1031,0))</f>
        <v>#N/A</v>
      </c>
      <c r="J4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8" s="25" t="str">
        <f ca="1">IFERROR(IF(属性二级汇总[[#This Row],[计算模式]]&lt;&gt;0,ROW(),""),"")</f>
        <v/>
      </c>
      <c r="M448" s="25" t="str">
        <f ca="1">IF((IFERROR(SEARCH("时，收割",属性二级汇总[[#This Row],[词条]]),-1)&gt;0),ROW(),"")</f>
        <v/>
      </c>
    </row>
    <row r="449" spans="1:13">
      <c r="A449" s="3" t="str">
        <f ca="1">IFERROR(INDEX(CHOOSE(
    MATCH(ROW(A448)-1,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ROW(A448)-INDEX($S$2:$S$18, MATCH(ROW(A448)-1, $S$2:$S$18,1))
),"")</f>
        <v/>
      </c>
      <c r="B449" s="3" t="str">
        <f ca="1">IF(A449&lt;&gt;"",INDEX(CHOOSE(
    MATCH(ROW(A448)-1,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ROW(A448)-INDEX($S$2:$S$18, MATCH(ROW(A448)-1, $S$2:$S$18,1))
),"")</f>
        <v/>
      </c>
      <c r="C449" s="3" t="e">
        <f ca="1">VALUE(IF(A449&lt;&gt;"",INDEX(CHOOSE(
    MATCH(ROW(A448)-1,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ROW(A448)-INDEX($S$2:$S$18, MATCH(ROW(A448)-1, $S$2:$S$18,1))
),""))</f>
        <v>#VALUE!</v>
      </c>
      <c r="D449" s="3" t="str">
        <f t="shared" ca="1" si="7"/>
        <v/>
      </c>
      <c r="E449" s="3" t="e">
        <f ca="1">INDEX(词条统合定义列表!$C$2:$C$1031,MATCH(属性二级汇总[[#This Row],[词条]],词条统合定义列表!$B$2:$B$1031,0))</f>
        <v>#N/A</v>
      </c>
      <c r="F449" t="e">
        <f ca="1">INDEX(词条统合定义列表!$D$2:$D$1031,MATCH(属性二级汇总[[#This Row],[词条]],词条统合定义列表!$B$2:$B$1031,0))</f>
        <v>#N/A</v>
      </c>
      <c r="G449" s="3" t="e">
        <f ca="1">INDEX(词条统合定义列表!$E$2:$E$1031,MATCH(属性二级汇总[[#This Row],[词条]],词条统合定义列表!$B$2:$B$1031,0))</f>
        <v>#N/A</v>
      </c>
      <c r="H449" s="109" t="e">
        <f ca="1">INDEX(词条统合定义列表!$F$2:$F$1031,MATCH(属性二级汇总[[#This Row],[词条]],词条统合定义列表!$B$2:$B$1031,0))</f>
        <v>#N/A</v>
      </c>
      <c r="J4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49" s="25" t="str">
        <f ca="1">IFERROR(IF(属性二级汇总[[#This Row],[计算模式]]&lt;&gt;0,ROW(),""),"")</f>
        <v/>
      </c>
      <c r="M449" s="25" t="str">
        <f ca="1">IF((IFERROR(SEARCH("时，收割",属性二级汇总[[#This Row],[词条]]),-1)&gt;0),ROW(),"")</f>
        <v/>
      </c>
    </row>
    <row r="450" spans="1:13">
      <c r="A450" s="3" t="str">
        <f ca="1">IFERROR(INDEX(CHOOSE(
    MATCH(ROW(A449)-1,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ROW(A449)-INDEX($S$2:$S$18, MATCH(ROW(A449)-1, $S$2:$S$18,1))
),"")</f>
        <v/>
      </c>
      <c r="B450" s="3" t="str">
        <f ca="1">IF(A450&lt;&gt;"",INDEX(CHOOSE(
    MATCH(ROW(A449)-1,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ROW(A449)-INDEX($S$2:$S$18, MATCH(ROW(A449)-1, $S$2:$S$18,1))
),"")</f>
        <v/>
      </c>
      <c r="C450" s="3" t="e">
        <f ca="1">VALUE(IF(A450&lt;&gt;"",INDEX(CHOOSE(
    MATCH(ROW(A449)-1,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ROW(A449)-INDEX($S$2:$S$18, MATCH(ROW(A449)-1, $S$2:$S$18,1))
),""))</f>
        <v>#VALUE!</v>
      </c>
      <c r="D450" s="3" t="str">
        <f t="shared" ca="1" si="7"/>
        <v/>
      </c>
      <c r="E450" s="3" t="e">
        <f ca="1">INDEX(词条统合定义列表!$C$2:$C$1031,MATCH(属性二级汇总[[#This Row],[词条]],词条统合定义列表!$B$2:$B$1031,0))</f>
        <v>#N/A</v>
      </c>
      <c r="F450" t="e">
        <f ca="1">INDEX(词条统合定义列表!$D$2:$D$1031,MATCH(属性二级汇总[[#This Row],[词条]],词条统合定义列表!$B$2:$B$1031,0))</f>
        <v>#N/A</v>
      </c>
      <c r="G450" s="3" t="e">
        <f ca="1">INDEX(词条统合定义列表!$E$2:$E$1031,MATCH(属性二级汇总[[#This Row],[词条]],词条统合定义列表!$B$2:$B$1031,0))</f>
        <v>#N/A</v>
      </c>
      <c r="H450" s="109" t="e">
        <f ca="1">INDEX(词条统合定义列表!$F$2:$F$1031,MATCH(属性二级汇总[[#This Row],[词条]],词条统合定义列表!$B$2:$B$1031,0))</f>
        <v>#N/A</v>
      </c>
      <c r="J4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0" s="25" t="str">
        <f ca="1">IFERROR(IF(属性二级汇总[[#This Row],[计算模式]]&lt;&gt;0,ROW(),""),"")</f>
        <v/>
      </c>
      <c r="M450" s="25" t="str">
        <f ca="1">IF((IFERROR(SEARCH("时，收割",属性二级汇总[[#This Row],[词条]]),-1)&gt;0),ROW(),"")</f>
        <v/>
      </c>
    </row>
    <row r="451" spans="1:13">
      <c r="A451" s="3" t="str">
        <f ca="1">IFERROR(INDEX(CHOOSE(
    MATCH(ROW(A450)-1,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ROW(A450)-INDEX($S$2:$S$18, MATCH(ROW(A450)-1, $S$2:$S$18,1))
),"")</f>
        <v/>
      </c>
      <c r="B451" s="3" t="str">
        <f ca="1">IF(A451&lt;&gt;"",INDEX(CHOOSE(
    MATCH(ROW(A450)-1,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ROW(A450)-INDEX($S$2:$S$18, MATCH(ROW(A450)-1, $S$2:$S$18,1))
),"")</f>
        <v/>
      </c>
      <c r="C451" s="3" t="e">
        <f ca="1">VALUE(IF(A451&lt;&gt;"",INDEX(CHOOSE(
    MATCH(ROW(A450)-1,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ROW(A450)-INDEX($S$2:$S$18, MATCH(ROW(A450)-1, $S$2:$S$18,1))
),""))</f>
        <v>#VALUE!</v>
      </c>
      <c r="D451" s="3" t="str">
        <f t="shared" ref="D451:D514" ca="1" si="8">IF(A451&lt;&gt;"",INDEX($Q$2:$Q$18, MATCH(ROW(A450)-1, $S$2:$S$18, 1)),"")</f>
        <v/>
      </c>
      <c r="E451" s="3" t="e">
        <f ca="1">INDEX(词条统合定义列表!$C$2:$C$1031,MATCH(属性二级汇总[[#This Row],[词条]],词条统合定义列表!$B$2:$B$1031,0))</f>
        <v>#N/A</v>
      </c>
      <c r="F451" t="e">
        <f ca="1">INDEX(词条统合定义列表!$D$2:$D$1031,MATCH(属性二级汇总[[#This Row],[词条]],词条统合定义列表!$B$2:$B$1031,0))</f>
        <v>#N/A</v>
      </c>
      <c r="G451" s="3" t="e">
        <f ca="1">INDEX(词条统合定义列表!$E$2:$E$1031,MATCH(属性二级汇总[[#This Row],[词条]],词条统合定义列表!$B$2:$B$1031,0))</f>
        <v>#N/A</v>
      </c>
      <c r="H451" s="109" t="e">
        <f ca="1">INDEX(词条统合定义列表!$F$2:$F$1031,MATCH(属性二级汇总[[#This Row],[词条]],词条统合定义列表!$B$2:$B$1031,0))</f>
        <v>#N/A</v>
      </c>
      <c r="J4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1" s="25" t="str">
        <f ca="1">IFERROR(IF(属性二级汇总[[#This Row],[计算模式]]&lt;&gt;0,ROW(),""),"")</f>
        <v/>
      </c>
      <c r="M451" s="25" t="str">
        <f ca="1">IF((IFERROR(SEARCH("时，收割",属性二级汇总[[#This Row],[词条]]),-1)&gt;0),ROW(),"")</f>
        <v/>
      </c>
    </row>
    <row r="452" spans="1:13">
      <c r="A452" s="3" t="str">
        <f ca="1">IFERROR(INDEX(CHOOSE(
    MATCH(ROW(A451)-1,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ROW(A451)-INDEX($S$2:$S$18, MATCH(ROW(A451)-1, $S$2:$S$18,1))
),"")</f>
        <v/>
      </c>
      <c r="B452" s="3" t="str">
        <f ca="1">IF(A452&lt;&gt;"",INDEX(CHOOSE(
    MATCH(ROW(A451)-1,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ROW(A451)-INDEX($S$2:$S$18, MATCH(ROW(A451)-1, $S$2:$S$18,1))
),"")</f>
        <v/>
      </c>
      <c r="C452" s="3" t="e">
        <f ca="1">VALUE(IF(A452&lt;&gt;"",INDEX(CHOOSE(
    MATCH(ROW(A451)-1,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ROW(A451)-INDEX($S$2:$S$18, MATCH(ROW(A451)-1, $S$2:$S$18,1))
),""))</f>
        <v>#VALUE!</v>
      </c>
      <c r="D452" s="3" t="str">
        <f t="shared" ca="1" si="8"/>
        <v/>
      </c>
      <c r="E452" s="3" t="e">
        <f ca="1">INDEX(词条统合定义列表!$C$2:$C$1031,MATCH(属性二级汇总[[#This Row],[词条]],词条统合定义列表!$B$2:$B$1031,0))</f>
        <v>#N/A</v>
      </c>
      <c r="F452" t="e">
        <f ca="1">INDEX(词条统合定义列表!$D$2:$D$1031,MATCH(属性二级汇总[[#This Row],[词条]],词条统合定义列表!$B$2:$B$1031,0))</f>
        <v>#N/A</v>
      </c>
      <c r="G452" s="3" t="e">
        <f ca="1">INDEX(词条统合定义列表!$E$2:$E$1031,MATCH(属性二级汇总[[#This Row],[词条]],词条统合定义列表!$B$2:$B$1031,0))</f>
        <v>#N/A</v>
      </c>
      <c r="H452" s="109" t="e">
        <f ca="1">INDEX(词条统合定义列表!$F$2:$F$1031,MATCH(属性二级汇总[[#This Row],[词条]],词条统合定义列表!$B$2:$B$1031,0))</f>
        <v>#N/A</v>
      </c>
      <c r="J4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2" s="25" t="str">
        <f ca="1">IFERROR(IF(属性二级汇总[[#This Row],[计算模式]]&lt;&gt;0,ROW(),""),"")</f>
        <v/>
      </c>
      <c r="M452" s="25" t="str">
        <f ca="1">IF((IFERROR(SEARCH("时，收割",属性二级汇总[[#This Row],[词条]]),-1)&gt;0),ROW(),"")</f>
        <v/>
      </c>
    </row>
    <row r="453" spans="1:13">
      <c r="A453" s="3" t="str">
        <f ca="1">IFERROR(INDEX(CHOOSE(
    MATCH(ROW(A452)-1,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ROW(A452)-INDEX($S$2:$S$18, MATCH(ROW(A452)-1, $S$2:$S$18,1))
),"")</f>
        <v/>
      </c>
      <c r="B453" s="3" t="str">
        <f ca="1">IF(A453&lt;&gt;"",INDEX(CHOOSE(
    MATCH(ROW(A452)-1,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ROW(A452)-INDEX($S$2:$S$18, MATCH(ROW(A452)-1, $S$2:$S$18,1))
),"")</f>
        <v/>
      </c>
      <c r="C453" s="3" t="e">
        <f ca="1">VALUE(IF(A453&lt;&gt;"",INDEX(CHOOSE(
    MATCH(ROW(A452)-1,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ROW(A452)-INDEX($S$2:$S$18, MATCH(ROW(A452)-1, $S$2:$S$18,1))
),""))</f>
        <v>#VALUE!</v>
      </c>
      <c r="D453" s="3" t="str">
        <f t="shared" ca="1" si="8"/>
        <v/>
      </c>
      <c r="E453" s="3" t="e">
        <f ca="1">INDEX(词条统合定义列表!$C$2:$C$1031,MATCH(属性二级汇总[[#This Row],[词条]],词条统合定义列表!$B$2:$B$1031,0))</f>
        <v>#N/A</v>
      </c>
      <c r="F453" t="e">
        <f ca="1">INDEX(词条统合定义列表!$D$2:$D$1031,MATCH(属性二级汇总[[#This Row],[词条]],词条统合定义列表!$B$2:$B$1031,0))</f>
        <v>#N/A</v>
      </c>
      <c r="G453" s="3" t="e">
        <f ca="1">INDEX(词条统合定义列表!$E$2:$E$1031,MATCH(属性二级汇总[[#This Row],[词条]],词条统合定义列表!$B$2:$B$1031,0))</f>
        <v>#N/A</v>
      </c>
      <c r="H453" s="109" t="e">
        <f ca="1">INDEX(词条统合定义列表!$F$2:$F$1031,MATCH(属性二级汇总[[#This Row],[词条]],词条统合定义列表!$B$2:$B$1031,0))</f>
        <v>#N/A</v>
      </c>
      <c r="J4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3" s="25" t="str">
        <f ca="1">IFERROR(IF(属性二级汇总[[#This Row],[计算模式]]&lt;&gt;0,ROW(),""),"")</f>
        <v/>
      </c>
      <c r="M453" s="25" t="str">
        <f ca="1">IF((IFERROR(SEARCH("时，收割",属性二级汇总[[#This Row],[词条]]),-1)&gt;0),ROW(),"")</f>
        <v/>
      </c>
    </row>
    <row r="454" spans="1:13">
      <c r="A454" s="3" t="str">
        <f ca="1">IFERROR(INDEX(CHOOSE(
    MATCH(ROW(A453)-1,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ROW(A453)-INDEX($S$2:$S$18, MATCH(ROW(A453)-1, $S$2:$S$18,1))
),"")</f>
        <v/>
      </c>
      <c r="B454" s="3" t="str">
        <f ca="1">IF(A454&lt;&gt;"",INDEX(CHOOSE(
    MATCH(ROW(A453)-1,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ROW(A453)-INDEX($S$2:$S$18, MATCH(ROW(A453)-1, $S$2:$S$18,1))
),"")</f>
        <v/>
      </c>
      <c r="C454" s="3" t="e">
        <f ca="1">VALUE(IF(A454&lt;&gt;"",INDEX(CHOOSE(
    MATCH(ROW(A453)-1,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ROW(A453)-INDEX($S$2:$S$18, MATCH(ROW(A453)-1, $S$2:$S$18,1))
),""))</f>
        <v>#VALUE!</v>
      </c>
      <c r="D454" s="3" t="str">
        <f t="shared" ca="1" si="8"/>
        <v/>
      </c>
      <c r="E454" s="3" t="e">
        <f ca="1">INDEX(词条统合定义列表!$C$2:$C$1031,MATCH(属性二级汇总[[#This Row],[词条]],词条统合定义列表!$B$2:$B$1031,0))</f>
        <v>#N/A</v>
      </c>
      <c r="F454" t="e">
        <f ca="1">INDEX(词条统合定义列表!$D$2:$D$1031,MATCH(属性二级汇总[[#This Row],[词条]],词条统合定义列表!$B$2:$B$1031,0))</f>
        <v>#N/A</v>
      </c>
      <c r="G454" s="3" t="e">
        <f ca="1">INDEX(词条统合定义列表!$E$2:$E$1031,MATCH(属性二级汇总[[#This Row],[词条]],词条统合定义列表!$B$2:$B$1031,0))</f>
        <v>#N/A</v>
      </c>
      <c r="H454" s="109" t="e">
        <f ca="1">INDEX(词条统合定义列表!$F$2:$F$1031,MATCH(属性二级汇总[[#This Row],[词条]],词条统合定义列表!$B$2:$B$1031,0))</f>
        <v>#N/A</v>
      </c>
      <c r="J4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4" s="25" t="str">
        <f ca="1">IFERROR(IF(属性二级汇总[[#This Row],[计算模式]]&lt;&gt;0,ROW(),""),"")</f>
        <v/>
      </c>
      <c r="M454" s="25" t="str">
        <f ca="1">IF((IFERROR(SEARCH("时，收割",属性二级汇总[[#This Row],[词条]]),-1)&gt;0),ROW(),"")</f>
        <v/>
      </c>
    </row>
    <row r="455" spans="1:13">
      <c r="A455" s="3" t="str">
        <f ca="1">IFERROR(INDEX(CHOOSE(
    MATCH(ROW(A454)-1,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ROW(A454)-INDEX($S$2:$S$18, MATCH(ROW(A454)-1, $S$2:$S$18,1))
),"")</f>
        <v/>
      </c>
      <c r="B455" s="3" t="str">
        <f ca="1">IF(A455&lt;&gt;"",INDEX(CHOOSE(
    MATCH(ROW(A454)-1,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ROW(A454)-INDEX($S$2:$S$18, MATCH(ROW(A454)-1, $S$2:$S$18,1))
),"")</f>
        <v/>
      </c>
      <c r="C455" s="3" t="e">
        <f ca="1">VALUE(IF(A455&lt;&gt;"",INDEX(CHOOSE(
    MATCH(ROW(A454)-1,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ROW(A454)-INDEX($S$2:$S$18, MATCH(ROW(A454)-1, $S$2:$S$18,1))
),""))</f>
        <v>#VALUE!</v>
      </c>
      <c r="D455" s="3" t="str">
        <f t="shared" ca="1" si="8"/>
        <v/>
      </c>
      <c r="E455" s="3" t="e">
        <f ca="1">INDEX(词条统合定义列表!$C$2:$C$1031,MATCH(属性二级汇总[[#This Row],[词条]],词条统合定义列表!$B$2:$B$1031,0))</f>
        <v>#N/A</v>
      </c>
      <c r="F455" t="e">
        <f ca="1">INDEX(词条统合定义列表!$D$2:$D$1031,MATCH(属性二级汇总[[#This Row],[词条]],词条统合定义列表!$B$2:$B$1031,0))</f>
        <v>#N/A</v>
      </c>
      <c r="G455" s="3" t="e">
        <f ca="1">INDEX(词条统合定义列表!$E$2:$E$1031,MATCH(属性二级汇总[[#This Row],[词条]],词条统合定义列表!$B$2:$B$1031,0))</f>
        <v>#N/A</v>
      </c>
      <c r="H455" s="109" t="e">
        <f ca="1">INDEX(词条统合定义列表!$F$2:$F$1031,MATCH(属性二级汇总[[#This Row],[词条]],词条统合定义列表!$B$2:$B$1031,0))</f>
        <v>#N/A</v>
      </c>
      <c r="J4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5" s="25" t="str">
        <f ca="1">IFERROR(IF(属性二级汇总[[#This Row],[计算模式]]&lt;&gt;0,ROW(),""),"")</f>
        <v/>
      </c>
      <c r="M455" s="25" t="str">
        <f ca="1">IF((IFERROR(SEARCH("时，收割",属性二级汇总[[#This Row],[词条]]),-1)&gt;0),ROW(),"")</f>
        <v/>
      </c>
    </row>
    <row r="456" spans="1:13">
      <c r="A456" s="3" t="str">
        <f ca="1">IFERROR(INDEX(CHOOSE(
    MATCH(ROW(A455)-1,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ROW(A455)-INDEX($S$2:$S$18, MATCH(ROW(A455)-1, $S$2:$S$18,1))
),"")</f>
        <v/>
      </c>
      <c r="B456" s="3" t="str">
        <f ca="1">IF(A456&lt;&gt;"",INDEX(CHOOSE(
    MATCH(ROW(A455)-1,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ROW(A455)-INDEX($S$2:$S$18, MATCH(ROW(A455)-1, $S$2:$S$18,1))
),"")</f>
        <v/>
      </c>
      <c r="C456" s="3" t="e">
        <f ca="1">VALUE(IF(A456&lt;&gt;"",INDEX(CHOOSE(
    MATCH(ROW(A455)-1,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ROW(A455)-INDEX($S$2:$S$18, MATCH(ROW(A455)-1, $S$2:$S$18,1))
),""))</f>
        <v>#VALUE!</v>
      </c>
      <c r="D456" s="3" t="str">
        <f t="shared" ca="1" si="8"/>
        <v/>
      </c>
      <c r="E456" s="3" t="e">
        <f ca="1">INDEX(词条统合定义列表!$C$2:$C$1031,MATCH(属性二级汇总[[#This Row],[词条]],词条统合定义列表!$B$2:$B$1031,0))</f>
        <v>#N/A</v>
      </c>
      <c r="F456" t="e">
        <f ca="1">INDEX(词条统合定义列表!$D$2:$D$1031,MATCH(属性二级汇总[[#This Row],[词条]],词条统合定义列表!$B$2:$B$1031,0))</f>
        <v>#N/A</v>
      </c>
      <c r="G456" s="3" t="e">
        <f ca="1">INDEX(词条统合定义列表!$E$2:$E$1031,MATCH(属性二级汇总[[#This Row],[词条]],词条统合定义列表!$B$2:$B$1031,0))</f>
        <v>#N/A</v>
      </c>
      <c r="H456" s="109" t="e">
        <f ca="1">INDEX(词条统合定义列表!$F$2:$F$1031,MATCH(属性二级汇总[[#This Row],[词条]],词条统合定义列表!$B$2:$B$1031,0))</f>
        <v>#N/A</v>
      </c>
      <c r="J4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6" s="25" t="str">
        <f ca="1">IFERROR(IF(属性二级汇总[[#This Row],[计算模式]]&lt;&gt;0,ROW(),""),"")</f>
        <v/>
      </c>
      <c r="M456" s="25" t="str">
        <f ca="1">IF((IFERROR(SEARCH("时，收割",属性二级汇总[[#This Row],[词条]]),-1)&gt;0),ROW(),"")</f>
        <v/>
      </c>
    </row>
    <row r="457" spans="1:13">
      <c r="A457" s="3" t="str">
        <f ca="1">IFERROR(INDEX(CHOOSE(
    MATCH(ROW(A456)-1,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ROW(A456)-INDEX($S$2:$S$18, MATCH(ROW(A456)-1, $S$2:$S$18,1))
),"")</f>
        <v/>
      </c>
      <c r="B457" s="3" t="str">
        <f ca="1">IF(A457&lt;&gt;"",INDEX(CHOOSE(
    MATCH(ROW(A456)-1,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ROW(A456)-INDEX($S$2:$S$18, MATCH(ROW(A456)-1, $S$2:$S$18,1))
),"")</f>
        <v/>
      </c>
      <c r="C457" s="3" t="e">
        <f ca="1">VALUE(IF(A457&lt;&gt;"",INDEX(CHOOSE(
    MATCH(ROW(A456)-1,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ROW(A456)-INDEX($S$2:$S$18, MATCH(ROW(A456)-1, $S$2:$S$18,1))
),""))</f>
        <v>#VALUE!</v>
      </c>
      <c r="D457" s="3" t="str">
        <f t="shared" ca="1" si="8"/>
        <v/>
      </c>
      <c r="E457" s="3" t="e">
        <f ca="1">INDEX(词条统合定义列表!$C$2:$C$1031,MATCH(属性二级汇总[[#This Row],[词条]],词条统合定义列表!$B$2:$B$1031,0))</f>
        <v>#N/A</v>
      </c>
      <c r="F457" t="e">
        <f ca="1">INDEX(词条统合定义列表!$D$2:$D$1031,MATCH(属性二级汇总[[#This Row],[词条]],词条统合定义列表!$B$2:$B$1031,0))</f>
        <v>#N/A</v>
      </c>
      <c r="G457" s="3" t="e">
        <f ca="1">INDEX(词条统合定义列表!$E$2:$E$1031,MATCH(属性二级汇总[[#This Row],[词条]],词条统合定义列表!$B$2:$B$1031,0))</f>
        <v>#N/A</v>
      </c>
      <c r="H457" s="109" t="e">
        <f ca="1">INDEX(词条统合定义列表!$F$2:$F$1031,MATCH(属性二级汇总[[#This Row],[词条]],词条统合定义列表!$B$2:$B$1031,0))</f>
        <v>#N/A</v>
      </c>
      <c r="J4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7" s="25" t="str">
        <f ca="1">IFERROR(IF(属性二级汇总[[#This Row],[计算模式]]&lt;&gt;0,ROW(),""),"")</f>
        <v/>
      </c>
      <c r="M457" s="25" t="str">
        <f ca="1">IF((IFERROR(SEARCH("时，收割",属性二级汇总[[#This Row],[词条]]),-1)&gt;0),ROW(),"")</f>
        <v/>
      </c>
    </row>
    <row r="458" spans="1:13">
      <c r="A458" s="3" t="str">
        <f ca="1">IFERROR(INDEX(CHOOSE(
    MATCH(ROW(A457)-1,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ROW(A457)-INDEX($S$2:$S$18, MATCH(ROW(A457)-1, $S$2:$S$18,1))
),"")</f>
        <v/>
      </c>
      <c r="B458" s="3" t="str">
        <f ca="1">IF(A458&lt;&gt;"",INDEX(CHOOSE(
    MATCH(ROW(A457)-1,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ROW(A457)-INDEX($S$2:$S$18, MATCH(ROW(A457)-1, $S$2:$S$18,1))
),"")</f>
        <v/>
      </c>
      <c r="C458" s="3" t="e">
        <f ca="1">VALUE(IF(A458&lt;&gt;"",INDEX(CHOOSE(
    MATCH(ROW(A457)-1,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ROW(A457)-INDEX($S$2:$S$18, MATCH(ROW(A457)-1, $S$2:$S$18,1))
),""))</f>
        <v>#VALUE!</v>
      </c>
      <c r="D458" s="3" t="str">
        <f t="shared" ca="1" si="8"/>
        <v/>
      </c>
      <c r="E458" s="3" t="e">
        <f ca="1">INDEX(词条统合定义列表!$C$2:$C$1031,MATCH(属性二级汇总[[#This Row],[词条]],词条统合定义列表!$B$2:$B$1031,0))</f>
        <v>#N/A</v>
      </c>
      <c r="F458" t="e">
        <f ca="1">INDEX(词条统合定义列表!$D$2:$D$1031,MATCH(属性二级汇总[[#This Row],[词条]],词条统合定义列表!$B$2:$B$1031,0))</f>
        <v>#N/A</v>
      </c>
      <c r="G458" s="3" t="e">
        <f ca="1">INDEX(词条统合定义列表!$E$2:$E$1031,MATCH(属性二级汇总[[#This Row],[词条]],词条统合定义列表!$B$2:$B$1031,0))</f>
        <v>#N/A</v>
      </c>
      <c r="H458" s="109" t="e">
        <f ca="1">INDEX(词条统合定义列表!$F$2:$F$1031,MATCH(属性二级汇总[[#This Row],[词条]],词条统合定义列表!$B$2:$B$1031,0))</f>
        <v>#N/A</v>
      </c>
      <c r="J4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8" s="25" t="str">
        <f ca="1">IFERROR(IF(属性二级汇总[[#This Row],[计算模式]]&lt;&gt;0,ROW(),""),"")</f>
        <v/>
      </c>
      <c r="M458" s="25" t="str">
        <f ca="1">IF((IFERROR(SEARCH("时，收割",属性二级汇总[[#This Row],[词条]]),-1)&gt;0),ROW(),"")</f>
        <v/>
      </c>
    </row>
    <row r="459" spans="1:13">
      <c r="A459" s="3" t="str">
        <f ca="1">IFERROR(INDEX(CHOOSE(
    MATCH(ROW(A458)-1,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ROW(A458)-INDEX($S$2:$S$18, MATCH(ROW(A458)-1, $S$2:$S$18,1))
),"")</f>
        <v/>
      </c>
      <c r="B459" s="3" t="str">
        <f ca="1">IF(A459&lt;&gt;"",INDEX(CHOOSE(
    MATCH(ROW(A458)-1,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ROW(A458)-INDEX($S$2:$S$18, MATCH(ROW(A458)-1, $S$2:$S$18,1))
),"")</f>
        <v/>
      </c>
      <c r="C459" s="3" t="e">
        <f ca="1">VALUE(IF(A459&lt;&gt;"",INDEX(CHOOSE(
    MATCH(ROW(A458)-1,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ROW(A458)-INDEX($S$2:$S$18, MATCH(ROW(A458)-1, $S$2:$S$18,1))
),""))</f>
        <v>#VALUE!</v>
      </c>
      <c r="D459" s="3" t="str">
        <f t="shared" ca="1" si="8"/>
        <v/>
      </c>
      <c r="E459" s="3" t="e">
        <f ca="1">INDEX(词条统合定义列表!$C$2:$C$1031,MATCH(属性二级汇总[[#This Row],[词条]],词条统合定义列表!$B$2:$B$1031,0))</f>
        <v>#N/A</v>
      </c>
      <c r="F459" t="e">
        <f ca="1">INDEX(词条统合定义列表!$D$2:$D$1031,MATCH(属性二级汇总[[#This Row],[词条]],词条统合定义列表!$B$2:$B$1031,0))</f>
        <v>#N/A</v>
      </c>
      <c r="G459" s="3" t="e">
        <f ca="1">INDEX(词条统合定义列表!$E$2:$E$1031,MATCH(属性二级汇总[[#This Row],[词条]],词条统合定义列表!$B$2:$B$1031,0))</f>
        <v>#N/A</v>
      </c>
      <c r="H459" s="109" t="e">
        <f ca="1">INDEX(词条统合定义列表!$F$2:$F$1031,MATCH(属性二级汇总[[#This Row],[词条]],词条统合定义列表!$B$2:$B$1031,0))</f>
        <v>#N/A</v>
      </c>
      <c r="J4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59" s="25" t="str">
        <f ca="1">IFERROR(IF(属性二级汇总[[#This Row],[计算模式]]&lt;&gt;0,ROW(),""),"")</f>
        <v/>
      </c>
      <c r="M459" s="25" t="str">
        <f ca="1">IF((IFERROR(SEARCH("时，收割",属性二级汇总[[#This Row],[词条]]),-1)&gt;0),ROW(),"")</f>
        <v/>
      </c>
    </row>
    <row r="460" spans="1:13">
      <c r="A460" s="3" t="str">
        <f ca="1">IFERROR(INDEX(CHOOSE(
    MATCH(ROW(A459)-1,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ROW(A459)-INDEX($S$2:$S$18, MATCH(ROW(A459)-1, $S$2:$S$18,1))
),"")</f>
        <v/>
      </c>
      <c r="B460" s="3" t="str">
        <f ca="1">IF(A460&lt;&gt;"",INDEX(CHOOSE(
    MATCH(ROW(A459)-1,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ROW(A459)-INDEX($S$2:$S$18, MATCH(ROW(A459)-1, $S$2:$S$18,1))
),"")</f>
        <v/>
      </c>
      <c r="C460" s="3" t="e">
        <f ca="1">VALUE(IF(A460&lt;&gt;"",INDEX(CHOOSE(
    MATCH(ROW(A459)-1,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ROW(A459)-INDEX($S$2:$S$18, MATCH(ROW(A459)-1, $S$2:$S$18,1))
),""))</f>
        <v>#VALUE!</v>
      </c>
      <c r="D460" s="3" t="str">
        <f t="shared" ca="1" si="8"/>
        <v/>
      </c>
      <c r="E460" s="3" t="e">
        <f ca="1">INDEX(词条统合定义列表!$C$2:$C$1031,MATCH(属性二级汇总[[#This Row],[词条]],词条统合定义列表!$B$2:$B$1031,0))</f>
        <v>#N/A</v>
      </c>
      <c r="F460" t="e">
        <f ca="1">INDEX(词条统合定义列表!$D$2:$D$1031,MATCH(属性二级汇总[[#This Row],[词条]],词条统合定义列表!$B$2:$B$1031,0))</f>
        <v>#N/A</v>
      </c>
      <c r="G460" s="3" t="e">
        <f ca="1">INDEX(词条统合定义列表!$E$2:$E$1031,MATCH(属性二级汇总[[#This Row],[词条]],词条统合定义列表!$B$2:$B$1031,0))</f>
        <v>#N/A</v>
      </c>
      <c r="H460" s="109" t="e">
        <f ca="1">INDEX(词条统合定义列表!$F$2:$F$1031,MATCH(属性二级汇总[[#This Row],[词条]],词条统合定义列表!$B$2:$B$1031,0))</f>
        <v>#N/A</v>
      </c>
      <c r="J4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0" s="25" t="str">
        <f ca="1">IFERROR(IF(属性二级汇总[[#This Row],[计算模式]]&lt;&gt;0,ROW(),""),"")</f>
        <v/>
      </c>
      <c r="M460" s="25" t="str">
        <f ca="1">IF((IFERROR(SEARCH("时，收割",属性二级汇总[[#This Row],[词条]]),-1)&gt;0),ROW(),"")</f>
        <v/>
      </c>
    </row>
    <row r="461" spans="1:13">
      <c r="A461" s="3" t="str">
        <f ca="1">IFERROR(INDEX(CHOOSE(
    MATCH(ROW(A460)-1,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ROW(A460)-INDEX($S$2:$S$18, MATCH(ROW(A460)-1, $S$2:$S$18,1))
),"")</f>
        <v/>
      </c>
      <c r="B461" s="3" t="str">
        <f ca="1">IF(A461&lt;&gt;"",INDEX(CHOOSE(
    MATCH(ROW(A460)-1,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ROW(A460)-INDEX($S$2:$S$18, MATCH(ROW(A460)-1, $S$2:$S$18,1))
),"")</f>
        <v/>
      </c>
      <c r="C461" s="3" t="e">
        <f ca="1">VALUE(IF(A461&lt;&gt;"",INDEX(CHOOSE(
    MATCH(ROW(A460)-1,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ROW(A460)-INDEX($S$2:$S$18, MATCH(ROW(A460)-1, $S$2:$S$18,1))
),""))</f>
        <v>#VALUE!</v>
      </c>
      <c r="D461" s="3" t="str">
        <f t="shared" ca="1" si="8"/>
        <v/>
      </c>
      <c r="E461" s="3" t="e">
        <f ca="1">INDEX(词条统合定义列表!$C$2:$C$1031,MATCH(属性二级汇总[[#This Row],[词条]],词条统合定义列表!$B$2:$B$1031,0))</f>
        <v>#N/A</v>
      </c>
      <c r="F461" t="e">
        <f ca="1">INDEX(词条统合定义列表!$D$2:$D$1031,MATCH(属性二级汇总[[#This Row],[词条]],词条统合定义列表!$B$2:$B$1031,0))</f>
        <v>#N/A</v>
      </c>
      <c r="G461" s="3" t="e">
        <f ca="1">INDEX(词条统合定义列表!$E$2:$E$1031,MATCH(属性二级汇总[[#This Row],[词条]],词条统合定义列表!$B$2:$B$1031,0))</f>
        <v>#N/A</v>
      </c>
      <c r="H461" s="109" t="e">
        <f ca="1">INDEX(词条统合定义列表!$F$2:$F$1031,MATCH(属性二级汇总[[#This Row],[词条]],词条统合定义列表!$B$2:$B$1031,0))</f>
        <v>#N/A</v>
      </c>
      <c r="J4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1" s="25" t="str">
        <f ca="1">IFERROR(IF(属性二级汇总[[#This Row],[计算模式]]&lt;&gt;0,ROW(),""),"")</f>
        <v/>
      </c>
      <c r="M461" s="25" t="str">
        <f ca="1">IF((IFERROR(SEARCH("时，收割",属性二级汇总[[#This Row],[词条]]),-1)&gt;0),ROW(),"")</f>
        <v/>
      </c>
    </row>
    <row r="462" spans="1:13">
      <c r="A462" s="3" t="str">
        <f ca="1">IFERROR(INDEX(CHOOSE(
    MATCH(ROW(A461)-1,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ROW(A461)-INDEX($S$2:$S$18, MATCH(ROW(A461)-1, $S$2:$S$18,1))
),"")</f>
        <v/>
      </c>
      <c r="B462" s="3" t="str">
        <f ca="1">IF(A462&lt;&gt;"",INDEX(CHOOSE(
    MATCH(ROW(A461)-1,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ROW(A461)-INDEX($S$2:$S$18, MATCH(ROW(A461)-1, $S$2:$S$18,1))
),"")</f>
        <v/>
      </c>
      <c r="C462" s="3" t="e">
        <f ca="1">VALUE(IF(A462&lt;&gt;"",INDEX(CHOOSE(
    MATCH(ROW(A461)-1,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ROW(A461)-INDEX($S$2:$S$18, MATCH(ROW(A461)-1, $S$2:$S$18,1))
),""))</f>
        <v>#VALUE!</v>
      </c>
      <c r="D462" s="3" t="str">
        <f t="shared" ca="1" si="8"/>
        <v/>
      </c>
      <c r="E462" s="3" t="e">
        <f ca="1">INDEX(词条统合定义列表!$C$2:$C$1031,MATCH(属性二级汇总[[#This Row],[词条]],词条统合定义列表!$B$2:$B$1031,0))</f>
        <v>#N/A</v>
      </c>
      <c r="F462" t="e">
        <f ca="1">INDEX(词条统合定义列表!$D$2:$D$1031,MATCH(属性二级汇总[[#This Row],[词条]],词条统合定义列表!$B$2:$B$1031,0))</f>
        <v>#N/A</v>
      </c>
      <c r="G462" s="3" t="e">
        <f ca="1">INDEX(词条统合定义列表!$E$2:$E$1031,MATCH(属性二级汇总[[#This Row],[词条]],词条统合定义列表!$B$2:$B$1031,0))</f>
        <v>#N/A</v>
      </c>
      <c r="H462" s="109" t="e">
        <f ca="1">INDEX(词条统合定义列表!$F$2:$F$1031,MATCH(属性二级汇总[[#This Row],[词条]],词条统合定义列表!$B$2:$B$1031,0))</f>
        <v>#N/A</v>
      </c>
      <c r="J4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2" s="25" t="str">
        <f ca="1">IFERROR(IF(属性二级汇总[[#This Row],[计算模式]]&lt;&gt;0,ROW(),""),"")</f>
        <v/>
      </c>
      <c r="M462" s="25" t="str">
        <f ca="1">IF((IFERROR(SEARCH("时，收割",属性二级汇总[[#This Row],[词条]]),-1)&gt;0),ROW(),"")</f>
        <v/>
      </c>
    </row>
    <row r="463" spans="1:13">
      <c r="A463" s="3" t="str">
        <f ca="1">IFERROR(INDEX(CHOOSE(
    MATCH(ROW(A462)-1,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ROW(A462)-INDEX($S$2:$S$18, MATCH(ROW(A462)-1, $S$2:$S$18,1))
),"")</f>
        <v/>
      </c>
      <c r="B463" s="3" t="str">
        <f ca="1">IF(A463&lt;&gt;"",INDEX(CHOOSE(
    MATCH(ROW(A462)-1,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ROW(A462)-INDEX($S$2:$S$18, MATCH(ROW(A462)-1, $S$2:$S$18,1))
),"")</f>
        <v/>
      </c>
      <c r="C463" s="3" t="e">
        <f ca="1">VALUE(IF(A463&lt;&gt;"",INDEX(CHOOSE(
    MATCH(ROW(A462)-1,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ROW(A462)-INDEX($S$2:$S$18, MATCH(ROW(A462)-1, $S$2:$S$18,1))
),""))</f>
        <v>#VALUE!</v>
      </c>
      <c r="D463" s="3" t="str">
        <f t="shared" ca="1" si="8"/>
        <v/>
      </c>
      <c r="E463" s="3" t="e">
        <f ca="1">INDEX(词条统合定义列表!$C$2:$C$1031,MATCH(属性二级汇总[[#This Row],[词条]],词条统合定义列表!$B$2:$B$1031,0))</f>
        <v>#N/A</v>
      </c>
      <c r="F463" t="e">
        <f ca="1">INDEX(词条统合定义列表!$D$2:$D$1031,MATCH(属性二级汇总[[#This Row],[词条]],词条统合定义列表!$B$2:$B$1031,0))</f>
        <v>#N/A</v>
      </c>
      <c r="G463" s="3" t="e">
        <f ca="1">INDEX(词条统合定义列表!$E$2:$E$1031,MATCH(属性二级汇总[[#This Row],[词条]],词条统合定义列表!$B$2:$B$1031,0))</f>
        <v>#N/A</v>
      </c>
      <c r="H463" s="109" t="e">
        <f ca="1">INDEX(词条统合定义列表!$F$2:$F$1031,MATCH(属性二级汇总[[#This Row],[词条]],词条统合定义列表!$B$2:$B$1031,0))</f>
        <v>#N/A</v>
      </c>
      <c r="J4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3" s="25" t="str">
        <f ca="1">IFERROR(IF(属性二级汇总[[#This Row],[计算模式]]&lt;&gt;0,ROW(),""),"")</f>
        <v/>
      </c>
      <c r="M463" s="25" t="str">
        <f ca="1">IF((IFERROR(SEARCH("时，收割",属性二级汇总[[#This Row],[词条]]),-1)&gt;0),ROW(),"")</f>
        <v/>
      </c>
    </row>
    <row r="464" spans="1:13">
      <c r="A464" s="3" t="str">
        <f ca="1">IFERROR(INDEX(CHOOSE(
    MATCH(ROW(A463)-1,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ROW(A463)-INDEX($S$2:$S$18, MATCH(ROW(A463)-1, $S$2:$S$18,1))
),"")</f>
        <v/>
      </c>
      <c r="B464" s="3" t="str">
        <f ca="1">IF(A464&lt;&gt;"",INDEX(CHOOSE(
    MATCH(ROW(A463)-1,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ROW(A463)-INDEX($S$2:$S$18, MATCH(ROW(A463)-1, $S$2:$S$18,1))
),"")</f>
        <v/>
      </c>
      <c r="C464" s="3" t="e">
        <f ca="1">VALUE(IF(A464&lt;&gt;"",INDEX(CHOOSE(
    MATCH(ROW(A463)-1,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ROW(A463)-INDEX($S$2:$S$18, MATCH(ROW(A463)-1, $S$2:$S$18,1))
),""))</f>
        <v>#VALUE!</v>
      </c>
      <c r="D464" s="3" t="str">
        <f t="shared" ca="1" si="8"/>
        <v/>
      </c>
      <c r="E464" s="3" t="e">
        <f ca="1">INDEX(词条统合定义列表!$C$2:$C$1031,MATCH(属性二级汇总[[#This Row],[词条]],词条统合定义列表!$B$2:$B$1031,0))</f>
        <v>#N/A</v>
      </c>
      <c r="F464" t="e">
        <f ca="1">INDEX(词条统合定义列表!$D$2:$D$1031,MATCH(属性二级汇总[[#This Row],[词条]],词条统合定义列表!$B$2:$B$1031,0))</f>
        <v>#N/A</v>
      </c>
      <c r="G464" s="3" t="e">
        <f ca="1">INDEX(词条统合定义列表!$E$2:$E$1031,MATCH(属性二级汇总[[#This Row],[词条]],词条统合定义列表!$B$2:$B$1031,0))</f>
        <v>#N/A</v>
      </c>
      <c r="H464" s="109" t="e">
        <f ca="1">INDEX(词条统合定义列表!$F$2:$F$1031,MATCH(属性二级汇总[[#This Row],[词条]],词条统合定义列表!$B$2:$B$1031,0))</f>
        <v>#N/A</v>
      </c>
      <c r="J4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4" s="25" t="str">
        <f ca="1">IFERROR(IF(属性二级汇总[[#This Row],[计算模式]]&lt;&gt;0,ROW(),""),"")</f>
        <v/>
      </c>
      <c r="M464" s="25" t="str">
        <f ca="1">IF((IFERROR(SEARCH("时，收割",属性二级汇总[[#This Row],[词条]]),-1)&gt;0),ROW(),"")</f>
        <v/>
      </c>
    </row>
    <row r="465" spans="1:13">
      <c r="A465" s="3" t="str">
        <f ca="1">IFERROR(INDEX(CHOOSE(
    MATCH(ROW(A464)-1,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ROW(A464)-INDEX($S$2:$S$18, MATCH(ROW(A464)-1, $S$2:$S$18,1))
),"")</f>
        <v/>
      </c>
      <c r="B465" s="3" t="str">
        <f ca="1">IF(A465&lt;&gt;"",INDEX(CHOOSE(
    MATCH(ROW(A464)-1,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ROW(A464)-INDEX($S$2:$S$18, MATCH(ROW(A464)-1, $S$2:$S$18,1))
),"")</f>
        <v/>
      </c>
      <c r="C465" s="3" t="e">
        <f ca="1">VALUE(IF(A465&lt;&gt;"",INDEX(CHOOSE(
    MATCH(ROW(A464)-1,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ROW(A464)-INDEX($S$2:$S$18, MATCH(ROW(A464)-1, $S$2:$S$18,1))
),""))</f>
        <v>#VALUE!</v>
      </c>
      <c r="D465" s="3" t="str">
        <f t="shared" ca="1" si="8"/>
        <v/>
      </c>
      <c r="E465" s="3" t="e">
        <f ca="1">INDEX(词条统合定义列表!$C$2:$C$1031,MATCH(属性二级汇总[[#This Row],[词条]],词条统合定义列表!$B$2:$B$1031,0))</f>
        <v>#N/A</v>
      </c>
      <c r="F465" t="e">
        <f ca="1">INDEX(词条统合定义列表!$D$2:$D$1031,MATCH(属性二级汇总[[#This Row],[词条]],词条统合定义列表!$B$2:$B$1031,0))</f>
        <v>#N/A</v>
      </c>
      <c r="G465" s="3" t="e">
        <f ca="1">INDEX(词条统合定义列表!$E$2:$E$1031,MATCH(属性二级汇总[[#This Row],[词条]],词条统合定义列表!$B$2:$B$1031,0))</f>
        <v>#N/A</v>
      </c>
      <c r="H465" s="109" t="e">
        <f ca="1">INDEX(词条统合定义列表!$F$2:$F$1031,MATCH(属性二级汇总[[#This Row],[词条]],词条统合定义列表!$B$2:$B$1031,0))</f>
        <v>#N/A</v>
      </c>
      <c r="J4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5" s="25" t="str">
        <f ca="1">IFERROR(IF(属性二级汇总[[#This Row],[计算模式]]&lt;&gt;0,ROW(),""),"")</f>
        <v/>
      </c>
      <c r="M465" s="25" t="str">
        <f ca="1">IF((IFERROR(SEARCH("时，收割",属性二级汇总[[#This Row],[词条]]),-1)&gt;0),ROW(),"")</f>
        <v/>
      </c>
    </row>
    <row r="466" spans="1:13">
      <c r="A466" s="3" t="str">
        <f ca="1">IFERROR(INDEX(CHOOSE(
    MATCH(ROW(A465)-1,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ROW(A465)-INDEX($S$2:$S$18, MATCH(ROW(A465)-1, $S$2:$S$18,1))
),"")</f>
        <v/>
      </c>
      <c r="B466" s="3" t="str">
        <f ca="1">IF(A466&lt;&gt;"",INDEX(CHOOSE(
    MATCH(ROW(A465)-1,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ROW(A465)-INDEX($S$2:$S$18, MATCH(ROW(A465)-1, $S$2:$S$18,1))
),"")</f>
        <v/>
      </c>
      <c r="C466" s="3" t="e">
        <f ca="1">VALUE(IF(A466&lt;&gt;"",INDEX(CHOOSE(
    MATCH(ROW(A465)-1,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ROW(A465)-INDEX($S$2:$S$18, MATCH(ROW(A465)-1, $S$2:$S$18,1))
),""))</f>
        <v>#VALUE!</v>
      </c>
      <c r="D466" s="3" t="str">
        <f t="shared" ca="1" si="8"/>
        <v/>
      </c>
      <c r="E466" s="3" t="e">
        <f ca="1">INDEX(词条统合定义列表!$C$2:$C$1031,MATCH(属性二级汇总[[#This Row],[词条]],词条统合定义列表!$B$2:$B$1031,0))</f>
        <v>#N/A</v>
      </c>
      <c r="F466" t="e">
        <f ca="1">INDEX(词条统合定义列表!$D$2:$D$1031,MATCH(属性二级汇总[[#This Row],[词条]],词条统合定义列表!$B$2:$B$1031,0))</f>
        <v>#N/A</v>
      </c>
      <c r="G466" s="3" t="e">
        <f ca="1">INDEX(词条统合定义列表!$E$2:$E$1031,MATCH(属性二级汇总[[#This Row],[词条]],词条统合定义列表!$B$2:$B$1031,0))</f>
        <v>#N/A</v>
      </c>
      <c r="H466" s="109" t="e">
        <f ca="1">INDEX(词条统合定义列表!$F$2:$F$1031,MATCH(属性二级汇总[[#This Row],[词条]],词条统合定义列表!$B$2:$B$1031,0))</f>
        <v>#N/A</v>
      </c>
      <c r="J4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6" s="25" t="str">
        <f ca="1">IFERROR(IF(属性二级汇总[[#This Row],[计算模式]]&lt;&gt;0,ROW(),""),"")</f>
        <v/>
      </c>
      <c r="M466" s="25" t="str">
        <f ca="1">IF((IFERROR(SEARCH("时，收割",属性二级汇总[[#This Row],[词条]]),-1)&gt;0),ROW(),"")</f>
        <v/>
      </c>
    </row>
    <row r="467" spans="1:13">
      <c r="A467" s="3" t="str">
        <f ca="1">IFERROR(INDEX(CHOOSE(
    MATCH(ROW(A466)-1,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ROW(A466)-INDEX($S$2:$S$18, MATCH(ROW(A466)-1, $S$2:$S$18,1))
),"")</f>
        <v/>
      </c>
      <c r="B467" s="3" t="str">
        <f ca="1">IF(A467&lt;&gt;"",INDEX(CHOOSE(
    MATCH(ROW(A466)-1,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ROW(A466)-INDEX($S$2:$S$18, MATCH(ROW(A466)-1, $S$2:$S$18,1))
),"")</f>
        <v/>
      </c>
      <c r="C467" s="3" t="e">
        <f ca="1">VALUE(IF(A467&lt;&gt;"",INDEX(CHOOSE(
    MATCH(ROW(A466)-1,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ROW(A466)-INDEX($S$2:$S$18, MATCH(ROW(A466)-1, $S$2:$S$18,1))
),""))</f>
        <v>#VALUE!</v>
      </c>
      <c r="D467" s="3" t="str">
        <f t="shared" ca="1" si="8"/>
        <v/>
      </c>
      <c r="E467" s="3" t="e">
        <f ca="1">INDEX(词条统合定义列表!$C$2:$C$1031,MATCH(属性二级汇总[[#This Row],[词条]],词条统合定义列表!$B$2:$B$1031,0))</f>
        <v>#N/A</v>
      </c>
      <c r="F467" t="e">
        <f ca="1">INDEX(词条统合定义列表!$D$2:$D$1031,MATCH(属性二级汇总[[#This Row],[词条]],词条统合定义列表!$B$2:$B$1031,0))</f>
        <v>#N/A</v>
      </c>
      <c r="G467" s="3" t="e">
        <f ca="1">INDEX(词条统合定义列表!$E$2:$E$1031,MATCH(属性二级汇总[[#This Row],[词条]],词条统合定义列表!$B$2:$B$1031,0))</f>
        <v>#N/A</v>
      </c>
      <c r="H467" s="109" t="e">
        <f ca="1">INDEX(词条统合定义列表!$F$2:$F$1031,MATCH(属性二级汇总[[#This Row],[词条]],词条统合定义列表!$B$2:$B$1031,0))</f>
        <v>#N/A</v>
      </c>
      <c r="J4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7" s="25" t="str">
        <f ca="1">IFERROR(IF(属性二级汇总[[#This Row],[计算模式]]&lt;&gt;0,ROW(),""),"")</f>
        <v/>
      </c>
      <c r="M467" s="25" t="str">
        <f ca="1">IF((IFERROR(SEARCH("时，收割",属性二级汇总[[#This Row],[词条]]),-1)&gt;0),ROW(),"")</f>
        <v/>
      </c>
    </row>
    <row r="468" spans="1:13">
      <c r="A468" s="3" t="str">
        <f ca="1">IFERROR(INDEX(CHOOSE(
    MATCH(ROW(A467)-1,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ROW(A467)-INDEX($S$2:$S$18, MATCH(ROW(A467)-1, $S$2:$S$18,1))
),"")</f>
        <v/>
      </c>
      <c r="B468" s="3" t="str">
        <f ca="1">IF(A468&lt;&gt;"",INDEX(CHOOSE(
    MATCH(ROW(A467)-1,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ROW(A467)-INDEX($S$2:$S$18, MATCH(ROW(A467)-1, $S$2:$S$18,1))
),"")</f>
        <v/>
      </c>
      <c r="C468" s="3" t="e">
        <f ca="1">VALUE(IF(A468&lt;&gt;"",INDEX(CHOOSE(
    MATCH(ROW(A467)-1,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ROW(A467)-INDEX($S$2:$S$18, MATCH(ROW(A467)-1, $S$2:$S$18,1))
),""))</f>
        <v>#VALUE!</v>
      </c>
      <c r="D468" s="3" t="str">
        <f t="shared" ca="1" si="8"/>
        <v/>
      </c>
      <c r="E468" s="3" t="e">
        <f ca="1">INDEX(词条统合定义列表!$C$2:$C$1031,MATCH(属性二级汇总[[#This Row],[词条]],词条统合定义列表!$B$2:$B$1031,0))</f>
        <v>#N/A</v>
      </c>
      <c r="F468" t="e">
        <f ca="1">INDEX(词条统合定义列表!$D$2:$D$1031,MATCH(属性二级汇总[[#This Row],[词条]],词条统合定义列表!$B$2:$B$1031,0))</f>
        <v>#N/A</v>
      </c>
      <c r="G468" s="3" t="e">
        <f ca="1">INDEX(词条统合定义列表!$E$2:$E$1031,MATCH(属性二级汇总[[#This Row],[词条]],词条统合定义列表!$B$2:$B$1031,0))</f>
        <v>#N/A</v>
      </c>
      <c r="H468" s="109" t="e">
        <f ca="1">INDEX(词条统合定义列表!$F$2:$F$1031,MATCH(属性二级汇总[[#This Row],[词条]],词条统合定义列表!$B$2:$B$1031,0))</f>
        <v>#N/A</v>
      </c>
      <c r="J4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8" s="25" t="str">
        <f ca="1">IFERROR(IF(属性二级汇总[[#This Row],[计算模式]]&lt;&gt;0,ROW(),""),"")</f>
        <v/>
      </c>
      <c r="M468" s="25" t="str">
        <f ca="1">IF((IFERROR(SEARCH("时，收割",属性二级汇总[[#This Row],[词条]]),-1)&gt;0),ROW(),"")</f>
        <v/>
      </c>
    </row>
    <row r="469" spans="1:13">
      <c r="A469" s="3" t="str">
        <f ca="1">IFERROR(INDEX(CHOOSE(
    MATCH(ROW(A468)-1,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ROW(A468)-INDEX($S$2:$S$18, MATCH(ROW(A468)-1, $S$2:$S$18,1))
),"")</f>
        <v/>
      </c>
      <c r="B469" s="3" t="str">
        <f ca="1">IF(A469&lt;&gt;"",INDEX(CHOOSE(
    MATCH(ROW(A468)-1,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ROW(A468)-INDEX($S$2:$S$18, MATCH(ROW(A468)-1, $S$2:$S$18,1))
),"")</f>
        <v/>
      </c>
      <c r="C469" s="3" t="e">
        <f ca="1">VALUE(IF(A469&lt;&gt;"",INDEX(CHOOSE(
    MATCH(ROW(A468)-1,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ROW(A468)-INDEX($S$2:$S$18, MATCH(ROW(A468)-1, $S$2:$S$18,1))
),""))</f>
        <v>#VALUE!</v>
      </c>
      <c r="D469" s="3" t="str">
        <f t="shared" ca="1" si="8"/>
        <v/>
      </c>
      <c r="E469" s="3" t="e">
        <f ca="1">INDEX(词条统合定义列表!$C$2:$C$1031,MATCH(属性二级汇总[[#This Row],[词条]],词条统合定义列表!$B$2:$B$1031,0))</f>
        <v>#N/A</v>
      </c>
      <c r="F469" t="e">
        <f ca="1">INDEX(词条统合定义列表!$D$2:$D$1031,MATCH(属性二级汇总[[#This Row],[词条]],词条统合定义列表!$B$2:$B$1031,0))</f>
        <v>#N/A</v>
      </c>
      <c r="G469" s="3" t="e">
        <f ca="1">INDEX(词条统合定义列表!$E$2:$E$1031,MATCH(属性二级汇总[[#This Row],[词条]],词条统合定义列表!$B$2:$B$1031,0))</f>
        <v>#N/A</v>
      </c>
      <c r="H469" s="109" t="e">
        <f ca="1">INDEX(词条统合定义列表!$F$2:$F$1031,MATCH(属性二级汇总[[#This Row],[词条]],词条统合定义列表!$B$2:$B$1031,0))</f>
        <v>#N/A</v>
      </c>
      <c r="J4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69" s="25" t="str">
        <f ca="1">IFERROR(IF(属性二级汇总[[#This Row],[计算模式]]&lt;&gt;0,ROW(),""),"")</f>
        <v/>
      </c>
      <c r="M469" s="25" t="str">
        <f ca="1">IF((IFERROR(SEARCH("时，收割",属性二级汇总[[#This Row],[词条]]),-1)&gt;0),ROW(),"")</f>
        <v/>
      </c>
    </row>
    <row r="470" spans="1:13">
      <c r="A470" s="3" t="str">
        <f ca="1">IFERROR(INDEX(CHOOSE(
    MATCH(ROW(A469)-1,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ROW(A469)-INDEX($S$2:$S$18, MATCH(ROW(A469)-1, $S$2:$S$18,1))
),"")</f>
        <v/>
      </c>
      <c r="B470" s="3" t="str">
        <f ca="1">IF(A470&lt;&gt;"",INDEX(CHOOSE(
    MATCH(ROW(A469)-1,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ROW(A469)-INDEX($S$2:$S$18, MATCH(ROW(A469)-1, $S$2:$S$18,1))
),"")</f>
        <v/>
      </c>
      <c r="C470" s="3" t="e">
        <f ca="1">VALUE(IF(A470&lt;&gt;"",INDEX(CHOOSE(
    MATCH(ROW(A469)-1,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ROW(A469)-INDEX($S$2:$S$18, MATCH(ROW(A469)-1, $S$2:$S$18,1))
),""))</f>
        <v>#VALUE!</v>
      </c>
      <c r="D470" s="3" t="str">
        <f t="shared" ca="1" si="8"/>
        <v/>
      </c>
      <c r="E470" s="3" t="e">
        <f ca="1">INDEX(词条统合定义列表!$C$2:$C$1031,MATCH(属性二级汇总[[#This Row],[词条]],词条统合定义列表!$B$2:$B$1031,0))</f>
        <v>#N/A</v>
      </c>
      <c r="F470" t="e">
        <f ca="1">INDEX(词条统合定义列表!$D$2:$D$1031,MATCH(属性二级汇总[[#This Row],[词条]],词条统合定义列表!$B$2:$B$1031,0))</f>
        <v>#N/A</v>
      </c>
      <c r="G470" s="3" t="e">
        <f ca="1">INDEX(词条统合定义列表!$E$2:$E$1031,MATCH(属性二级汇总[[#This Row],[词条]],词条统合定义列表!$B$2:$B$1031,0))</f>
        <v>#N/A</v>
      </c>
      <c r="H470" s="109" t="e">
        <f ca="1">INDEX(词条统合定义列表!$F$2:$F$1031,MATCH(属性二级汇总[[#This Row],[词条]],词条统合定义列表!$B$2:$B$1031,0))</f>
        <v>#N/A</v>
      </c>
      <c r="J4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0" s="25" t="str">
        <f ca="1">IFERROR(IF(属性二级汇总[[#This Row],[计算模式]]&lt;&gt;0,ROW(),""),"")</f>
        <v/>
      </c>
      <c r="M470" s="25" t="str">
        <f ca="1">IF((IFERROR(SEARCH("时，收割",属性二级汇总[[#This Row],[词条]]),-1)&gt;0),ROW(),"")</f>
        <v/>
      </c>
    </row>
    <row r="471" spans="1:13">
      <c r="A471" s="3" t="str">
        <f ca="1">IFERROR(INDEX(CHOOSE(
    MATCH(ROW(A470)-1,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ROW(A470)-INDEX($S$2:$S$18, MATCH(ROW(A470)-1, $S$2:$S$18,1))
),"")</f>
        <v/>
      </c>
      <c r="B471" s="3" t="str">
        <f ca="1">IF(A471&lt;&gt;"",INDEX(CHOOSE(
    MATCH(ROW(A470)-1,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ROW(A470)-INDEX($S$2:$S$18, MATCH(ROW(A470)-1, $S$2:$S$18,1))
),"")</f>
        <v/>
      </c>
      <c r="C471" s="3" t="e">
        <f ca="1">VALUE(IF(A471&lt;&gt;"",INDEX(CHOOSE(
    MATCH(ROW(A470)-1,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ROW(A470)-INDEX($S$2:$S$18, MATCH(ROW(A470)-1, $S$2:$S$18,1))
),""))</f>
        <v>#VALUE!</v>
      </c>
      <c r="D471" s="3" t="str">
        <f t="shared" ca="1" si="8"/>
        <v/>
      </c>
      <c r="E471" s="3" t="e">
        <f ca="1">INDEX(词条统合定义列表!$C$2:$C$1031,MATCH(属性二级汇总[[#This Row],[词条]],词条统合定义列表!$B$2:$B$1031,0))</f>
        <v>#N/A</v>
      </c>
      <c r="F471" t="e">
        <f ca="1">INDEX(词条统合定义列表!$D$2:$D$1031,MATCH(属性二级汇总[[#This Row],[词条]],词条统合定义列表!$B$2:$B$1031,0))</f>
        <v>#N/A</v>
      </c>
      <c r="G471" s="3" t="e">
        <f ca="1">INDEX(词条统合定义列表!$E$2:$E$1031,MATCH(属性二级汇总[[#This Row],[词条]],词条统合定义列表!$B$2:$B$1031,0))</f>
        <v>#N/A</v>
      </c>
      <c r="H471" s="109" t="e">
        <f ca="1">INDEX(词条统合定义列表!$F$2:$F$1031,MATCH(属性二级汇总[[#This Row],[词条]],词条统合定义列表!$B$2:$B$1031,0))</f>
        <v>#N/A</v>
      </c>
      <c r="J4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1" s="25" t="str">
        <f ca="1">IFERROR(IF(属性二级汇总[[#This Row],[计算模式]]&lt;&gt;0,ROW(),""),"")</f>
        <v/>
      </c>
      <c r="M471" s="25" t="str">
        <f ca="1">IF((IFERROR(SEARCH("时，收割",属性二级汇总[[#This Row],[词条]]),-1)&gt;0),ROW(),"")</f>
        <v/>
      </c>
    </row>
    <row r="472" spans="1:13">
      <c r="A472" s="3" t="str">
        <f ca="1">IFERROR(INDEX(CHOOSE(
    MATCH(ROW(A471)-1,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ROW(A471)-INDEX($S$2:$S$18, MATCH(ROW(A471)-1, $S$2:$S$18,1))
),"")</f>
        <v/>
      </c>
      <c r="B472" s="3" t="str">
        <f ca="1">IF(A472&lt;&gt;"",INDEX(CHOOSE(
    MATCH(ROW(A471)-1,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ROW(A471)-INDEX($S$2:$S$18, MATCH(ROW(A471)-1, $S$2:$S$18,1))
),"")</f>
        <v/>
      </c>
      <c r="C472" s="3" t="e">
        <f ca="1">VALUE(IF(A472&lt;&gt;"",INDEX(CHOOSE(
    MATCH(ROW(A471)-1,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ROW(A471)-INDEX($S$2:$S$18, MATCH(ROW(A471)-1, $S$2:$S$18,1))
),""))</f>
        <v>#VALUE!</v>
      </c>
      <c r="D472" s="3" t="str">
        <f t="shared" ca="1" si="8"/>
        <v/>
      </c>
      <c r="E472" s="3" t="e">
        <f ca="1">INDEX(词条统合定义列表!$C$2:$C$1031,MATCH(属性二级汇总[[#This Row],[词条]],词条统合定义列表!$B$2:$B$1031,0))</f>
        <v>#N/A</v>
      </c>
      <c r="F472" t="e">
        <f ca="1">INDEX(词条统合定义列表!$D$2:$D$1031,MATCH(属性二级汇总[[#This Row],[词条]],词条统合定义列表!$B$2:$B$1031,0))</f>
        <v>#N/A</v>
      </c>
      <c r="G472" s="3" t="e">
        <f ca="1">INDEX(词条统合定义列表!$E$2:$E$1031,MATCH(属性二级汇总[[#This Row],[词条]],词条统合定义列表!$B$2:$B$1031,0))</f>
        <v>#N/A</v>
      </c>
      <c r="H472" s="109" t="e">
        <f ca="1">INDEX(词条统合定义列表!$F$2:$F$1031,MATCH(属性二级汇总[[#This Row],[词条]],词条统合定义列表!$B$2:$B$1031,0))</f>
        <v>#N/A</v>
      </c>
      <c r="J4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2" s="25" t="str">
        <f ca="1">IFERROR(IF(属性二级汇总[[#This Row],[计算模式]]&lt;&gt;0,ROW(),""),"")</f>
        <v/>
      </c>
      <c r="M472" s="25" t="str">
        <f ca="1">IF((IFERROR(SEARCH("时，收割",属性二级汇总[[#This Row],[词条]]),-1)&gt;0),ROW(),"")</f>
        <v/>
      </c>
    </row>
    <row r="473" spans="1:13">
      <c r="A473" s="3" t="str">
        <f ca="1">IFERROR(INDEX(CHOOSE(
    MATCH(ROW(A472)-1,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ROW(A472)-INDEX($S$2:$S$18, MATCH(ROW(A472)-1, $S$2:$S$18,1))
),"")</f>
        <v/>
      </c>
      <c r="B473" s="3" t="str">
        <f ca="1">IF(A473&lt;&gt;"",INDEX(CHOOSE(
    MATCH(ROW(A472)-1,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ROW(A472)-INDEX($S$2:$S$18, MATCH(ROW(A472)-1, $S$2:$S$18,1))
),"")</f>
        <v/>
      </c>
      <c r="C473" s="3" t="e">
        <f ca="1">VALUE(IF(A473&lt;&gt;"",INDEX(CHOOSE(
    MATCH(ROW(A472)-1,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ROW(A472)-INDEX($S$2:$S$18, MATCH(ROW(A472)-1, $S$2:$S$18,1))
),""))</f>
        <v>#VALUE!</v>
      </c>
      <c r="D473" s="3" t="str">
        <f t="shared" ca="1" si="8"/>
        <v/>
      </c>
      <c r="E473" s="3" t="e">
        <f ca="1">INDEX(词条统合定义列表!$C$2:$C$1031,MATCH(属性二级汇总[[#This Row],[词条]],词条统合定义列表!$B$2:$B$1031,0))</f>
        <v>#N/A</v>
      </c>
      <c r="F473" t="e">
        <f ca="1">INDEX(词条统合定义列表!$D$2:$D$1031,MATCH(属性二级汇总[[#This Row],[词条]],词条统合定义列表!$B$2:$B$1031,0))</f>
        <v>#N/A</v>
      </c>
      <c r="G473" s="3" t="e">
        <f ca="1">INDEX(词条统合定义列表!$E$2:$E$1031,MATCH(属性二级汇总[[#This Row],[词条]],词条统合定义列表!$B$2:$B$1031,0))</f>
        <v>#N/A</v>
      </c>
      <c r="H473" s="109" t="e">
        <f ca="1">INDEX(词条统合定义列表!$F$2:$F$1031,MATCH(属性二级汇总[[#This Row],[词条]],词条统合定义列表!$B$2:$B$1031,0))</f>
        <v>#N/A</v>
      </c>
      <c r="J4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3" s="25" t="str">
        <f ca="1">IFERROR(IF(属性二级汇总[[#This Row],[计算模式]]&lt;&gt;0,ROW(),""),"")</f>
        <v/>
      </c>
      <c r="M473" s="25" t="str">
        <f ca="1">IF((IFERROR(SEARCH("时，收割",属性二级汇总[[#This Row],[词条]]),-1)&gt;0),ROW(),"")</f>
        <v/>
      </c>
    </row>
    <row r="474" spans="1:13">
      <c r="A474" s="3" t="str">
        <f ca="1">IFERROR(INDEX(CHOOSE(
    MATCH(ROW(A473)-1,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ROW(A473)-INDEX($S$2:$S$18, MATCH(ROW(A473)-1, $S$2:$S$18,1))
),"")</f>
        <v/>
      </c>
      <c r="B474" s="3" t="str">
        <f ca="1">IF(A474&lt;&gt;"",INDEX(CHOOSE(
    MATCH(ROW(A473)-1,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ROW(A473)-INDEX($S$2:$S$18, MATCH(ROW(A473)-1, $S$2:$S$18,1))
),"")</f>
        <v/>
      </c>
      <c r="C474" s="3" t="e">
        <f ca="1">VALUE(IF(A474&lt;&gt;"",INDEX(CHOOSE(
    MATCH(ROW(A473)-1,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ROW(A473)-INDEX($S$2:$S$18, MATCH(ROW(A473)-1, $S$2:$S$18,1))
),""))</f>
        <v>#VALUE!</v>
      </c>
      <c r="D474" s="3" t="str">
        <f t="shared" ca="1" si="8"/>
        <v/>
      </c>
      <c r="E474" s="3" t="e">
        <f ca="1">INDEX(词条统合定义列表!$C$2:$C$1031,MATCH(属性二级汇总[[#This Row],[词条]],词条统合定义列表!$B$2:$B$1031,0))</f>
        <v>#N/A</v>
      </c>
      <c r="F474" t="e">
        <f ca="1">INDEX(词条统合定义列表!$D$2:$D$1031,MATCH(属性二级汇总[[#This Row],[词条]],词条统合定义列表!$B$2:$B$1031,0))</f>
        <v>#N/A</v>
      </c>
      <c r="G474" s="3" t="e">
        <f ca="1">INDEX(词条统合定义列表!$E$2:$E$1031,MATCH(属性二级汇总[[#This Row],[词条]],词条统合定义列表!$B$2:$B$1031,0))</f>
        <v>#N/A</v>
      </c>
      <c r="H474" s="109" t="e">
        <f ca="1">INDEX(词条统合定义列表!$F$2:$F$1031,MATCH(属性二级汇总[[#This Row],[词条]],词条统合定义列表!$B$2:$B$1031,0))</f>
        <v>#N/A</v>
      </c>
      <c r="J4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4" s="25" t="str">
        <f ca="1">IFERROR(IF(属性二级汇总[[#This Row],[计算模式]]&lt;&gt;0,ROW(),""),"")</f>
        <v/>
      </c>
      <c r="M474" s="25" t="str">
        <f ca="1">IF((IFERROR(SEARCH("时，收割",属性二级汇总[[#This Row],[词条]]),-1)&gt;0),ROW(),"")</f>
        <v/>
      </c>
    </row>
    <row r="475" spans="1:13">
      <c r="A475" s="3" t="str">
        <f ca="1">IFERROR(INDEX(CHOOSE(
    MATCH(ROW(A474)-1,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ROW(A474)-INDEX($S$2:$S$18, MATCH(ROW(A474)-1, $S$2:$S$18,1))
),"")</f>
        <v/>
      </c>
      <c r="B475" s="3" t="str">
        <f ca="1">IF(A475&lt;&gt;"",INDEX(CHOOSE(
    MATCH(ROW(A474)-1,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ROW(A474)-INDEX($S$2:$S$18, MATCH(ROW(A474)-1, $S$2:$S$18,1))
),"")</f>
        <v/>
      </c>
      <c r="C475" s="3" t="e">
        <f ca="1">VALUE(IF(A475&lt;&gt;"",INDEX(CHOOSE(
    MATCH(ROW(A474)-1,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ROW(A474)-INDEX($S$2:$S$18, MATCH(ROW(A474)-1, $S$2:$S$18,1))
),""))</f>
        <v>#VALUE!</v>
      </c>
      <c r="D475" s="3" t="str">
        <f t="shared" ca="1" si="8"/>
        <v/>
      </c>
      <c r="E475" s="3" t="e">
        <f ca="1">INDEX(词条统合定义列表!$C$2:$C$1031,MATCH(属性二级汇总[[#This Row],[词条]],词条统合定义列表!$B$2:$B$1031,0))</f>
        <v>#N/A</v>
      </c>
      <c r="F475" t="e">
        <f ca="1">INDEX(词条统合定义列表!$D$2:$D$1031,MATCH(属性二级汇总[[#This Row],[词条]],词条统合定义列表!$B$2:$B$1031,0))</f>
        <v>#N/A</v>
      </c>
      <c r="G475" s="3" t="e">
        <f ca="1">INDEX(词条统合定义列表!$E$2:$E$1031,MATCH(属性二级汇总[[#This Row],[词条]],词条统合定义列表!$B$2:$B$1031,0))</f>
        <v>#N/A</v>
      </c>
      <c r="H475" s="109" t="e">
        <f ca="1">INDEX(词条统合定义列表!$F$2:$F$1031,MATCH(属性二级汇总[[#This Row],[词条]],词条统合定义列表!$B$2:$B$1031,0))</f>
        <v>#N/A</v>
      </c>
      <c r="J4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5" s="25" t="str">
        <f ca="1">IFERROR(IF(属性二级汇总[[#This Row],[计算模式]]&lt;&gt;0,ROW(),""),"")</f>
        <v/>
      </c>
      <c r="M475" s="25" t="str">
        <f ca="1">IF((IFERROR(SEARCH("时，收割",属性二级汇总[[#This Row],[词条]]),-1)&gt;0),ROW(),"")</f>
        <v/>
      </c>
    </row>
    <row r="476" spans="1:13">
      <c r="A476" s="3" t="str">
        <f ca="1">IFERROR(INDEX(CHOOSE(
    MATCH(ROW(A475)-1,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ROW(A475)-INDEX($S$2:$S$18, MATCH(ROW(A475)-1, $S$2:$S$18,1))
),"")</f>
        <v/>
      </c>
      <c r="B476" s="3" t="str">
        <f ca="1">IF(A476&lt;&gt;"",INDEX(CHOOSE(
    MATCH(ROW(A475)-1,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ROW(A475)-INDEX($S$2:$S$18, MATCH(ROW(A475)-1, $S$2:$S$18,1))
),"")</f>
        <v/>
      </c>
      <c r="C476" s="3" t="e">
        <f ca="1">VALUE(IF(A476&lt;&gt;"",INDEX(CHOOSE(
    MATCH(ROW(A475)-1,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ROW(A475)-INDEX($S$2:$S$18, MATCH(ROW(A475)-1, $S$2:$S$18,1))
),""))</f>
        <v>#VALUE!</v>
      </c>
      <c r="D476" s="3" t="str">
        <f t="shared" ca="1" si="8"/>
        <v/>
      </c>
      <c r="E476" s="3" t="e">
        <f ca="1">INDEX(词条统合定义列表!$C$2:$C$1031,MATCH(属性二级汇总[[#This Row],[词条]],词条统合定义列表!$B$2:$B$1031,0))</f>
        <v>#N/A</v>
      </c>
      <c r="F476" t="e">
        <f ca="1">INDEX(词条统合定义列表!$D$2:$D$1031,MATCH(属性二级汇总[[#This Row],[词条]],词条统合定义列表!$B$2:$B$1031,0))</f>
        <v>#N/A</v>
      </c>
      <c r="G476" s="3" t="e">
        <f ca="1">INDEX(词条统合定义列表!$E$2:$E$1031,MATCH(属性二级汇总[[#This Row],[词条]],词条统合定义列表!$B$2:$B$1031,0))</f>
        <v>#N/A</v>
      </c>
      <c r="H476" s="109" t="e">
        <f ca="1">INDEX(词条统合定义列表!$F$2:$F$1031,MATCH(属性二级汇总[[#This Row],[词条]],词条统合定义列表!$B$2:$B$1031,0))</f>
        <v>#N/A</v>
      </c>
      <c r="J4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6" s="25" t="str">
        <f ca="1">IFERROR(IF(属性二级汇总[[#This Row],[计算模式]]&lt;&gt;0,ROW(),""),"")</f>
        <v/>
      </c>
      <c r="M476" s="25" t="str">
        <f ca="1">IF((IFERROR(SEARCH("时，收割",属性二级汇总[[#This Row],[词条]]),-1)&gt;0),ROW(),"")</f>
        <v/>
      </c>
    </row>
    <row r="477" spans="1:13">
      <c r="A477" s="3" t="str">
        <f ca="1">IFERROR(INDEX(CHOOSE(
    MATCH(ROW(A476)-1,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ROW(A476)-INDEX($S$2:$S$18, MATCH(ROW(A476)-1, $S$2:$S$18,1))
),"")</f>
        <v/>
      </c>
      <c r="B477" s="3" t="str">
        <f ca="1">IF(A477&lt;&gt;"",INDEX(CHOOSE(
    MATCH(ROW(A476)-1,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ROW(A476)-INDEX($S$2:$S$18, MATCH(ROW(A476)-1, $S$2:$S$18,1))
),"")</f>
        <v/>
      </c>
      <c r="C477" s="3" t="e">
        <f ca="1">VALUE(IF(A477&lt;&gt;"",INDEX(CHOOSE(
    MATCH(ROW(A476)-1,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ROW(A476)-INDEX($S$2:$S$18, MATCH(ROW(A476)-1, $S$2:$S$18,1))
),""))</f>
        <v>#VALUE!</v>
      </c>
      <c r="D477" s="3" t="str">
        <f t="shared" ca="1" si="8"/>
        <v/>
      </c>
      <c r="E477" s="3" t="e">
        <f ca="1">INDEX(词条统合定义列表!$C$2:$C$1031,MATCH(属性二级汇总[[#This Row],[词条]],词条统合定义列表!$B$2:$B$1031,0))</f>
        <v>#N/A</v>
      </c>
      <c r="F477" t="e">
        <f ca="1">INDEX(词条统合定义列表!$D$2:$D$1031,MATCH(属性二级汇总[[#This Row],[词条]],词条统合定义列表!$B$2:$B$1031,0))</f>
        <v>#N/A</v>
      </c>
      <c r="G477" s="3" t="e">
        <f ca="1">INDEX(词条统合定义列表!$E$2:$E$1031,MATCH(属性二级汇总[[#This Row],[词条]],词条统合定义列表!$B$2:$B$1031,0))</f>
        <v>#N/A</v>
      </c>
      <c r="H477" s="109" t="e">
        <f ca="1">INDEX(词条统合定义列表!$F$2:$F$1031,MATCH(属性二级汇总[[#This Row],[词条]],词条统合定义列表!$B$2:$B$1031,0))</f>
        <v>#N/A</v>
      </c>
      <c r="J4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7" s="25" t="str">
        <f ca="1">IFERROR(IF(属性二级汇总[[#This Row],[计算模式]]&lt;&gt;0,ROW(),""),"")</f>
        <v/>
      </c>
      <c r="M477" s="25" t="str">
        <f ca="1">IF((IFERROR(SEARCH("时，收割",属性二级汇总[[#This Row],[词条]]),-1)&gt;0),ROW(),"")</f>
        <v/>
      </c>
    </row>
    <row r="478" spans="1:13">
      <c r="A478" s="3" t="str">
        <f ca="1">IFERROR(INDEX(CHOOSE(
    MATCH(ROW(A477)-1,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ROW(A477)-INDEX($S$2:$S$18, MATCH(ROW(A477)-1, $S$2:$S$18,1))
),"")</f>
        <v/>
      </c>
      <c r="B478" s="3" t="str">
        <f ca="1">IF(A478&lt;&gt;"",INDEX(CHOOSE(
    MATCH(ROW(A477)-1,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ROW(A477)-INDEX($S$2:$S$18, MATCH(ROW(A477)-1, $S$2:$S$18,1))
),"")</f>
        <v/>
      </c>
      <c r="C478" s="3" t="e">
        <f ca="1">VALUE(IF(A478&lt;&gt;"",INDEX(CHOOSE(
    MATCH(ROW(A477)-1,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ROW(A477)-INDEX($S$2:$S$18, MATCH(ROW(A477)-1, $S$2:$S$18,1))
),""))</f>
        <v>#VALUE!</v>
      </c>
      <c r="D478" s="3" t="str">
        <f t="shared" ca="1" si="8"/>
        <v/>
      </c>
      <c r="E478" s="3" t="e">
        <f ca="1">INDEX(词条统合定义列表!$C$2:$C$1031,MATCH(属性二级汇总[[#This Row],[词条]],词条统合定义列表!$B$2:$B$1031,0))</f>
        <v>#N/A</v>
      </c>
      <c r="F478" t="e">
        <f ca="1">INDEX(词条统合定义列表!$D$2:$D$1031,MATCH(属性二级汇总[[#This Row],[词条]],词条统合定义列表!$B$2:$B$1031,0))</f>
        <v>#N/A</v>
      </c>
      <c r="G478" s="3" t="e">
        <f ca="1">INDEX(词条统合定义列表!$E$2:$E$1031,MATCH(属性二级汇总[[#This Row],[词条]],词条统合定义列表!$B$2:$B$1031,0))</f>
        <v>#N/A</v>
      </c>
      <c r="H478" s="109" t="e">
        <f ca="1">INDEX(词条统合定义列表!$F$2:$F$1031,MATCH(属性二级汇总[[#This Row],[词条]],词条统合定义列表!$B$2:$B$1031,0))</f>
        <v>#N/A</v>
      </c>
      <c r="J4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8" s="25" t="str">
        <f ca="1">IFERROR(IF(属性二级汇总[[#This Row],[计算模式]]&lt;&gt;0,ROW(),""),"")</f>
        <v/>
      </c>
      <c r="M478" s="25" t="str">
        <f ca="1">IF((IFERROR(SEARCH("时，收割",属性二级汇总[[#This Row],[词条]]),-1)&gt;0),ROW(),"")</f>
        <v/>
      </c>
    </row>
    <row r="479" spans="1:13">
      <c r="A479" s="3" t="str">
        <f ca="1">IFERROR(INDEX(CHOOSE(
    MATCH(ROW(A478)-1,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ROW(A478)-INDEX($S$2:$S$18, MATCH(ROW(A478)-1, $S$2:$S$18,1))
),"")</f>
        <v/>
      </c>
      <c r="B479" s="3" t="str">
        <f ca="1">IF(A479&lt;&gt;"",INDEX(CHOOSE(
    MATCH(ROW(A478)-1,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ROW(A478)-INDEX($S$2:$S$18, MATCH(ROW(A478)-1, $S$2:$S$18,1))
),"")</f>
        <v/>
      </c>
      <c r="C479" s="3" t="e">
        <f ca="1">VALUE(IF(A479&lt;&gt;"",INDEX(CHOOSE(
    MATCH(ROW(A478)-1,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ROW(A478)-INDEX($S$2:$S$18, MATCH(ROW(A478)-1, $S$2:$S$18,1))
),""))</f>
        <v>#VALUE!</v>
      </c>
      <c r="D479" s="3" t="str">
        <f t="shared" ca="1" si="8"/>
        <v/>
      </c>
      <c r="E479" s="3" t="e">
        <f ca="1">INDEX(词条统合定义列表!$C$2:$C$1031,MATCH(属性二级汇总[[#This Row],[词条]],词条统合定义列表!$B$2:$B$1031,0))</f>
        <v>#N/A</v>
      </c>
      <c r="F479" t="e">
        <f ca="1">INDEX(词条统合定义列表!$D$2:$D$1031,MATCH(属性二级汇总[[#This Row],[词条]],词条统合定义列表!$B$2:$B$1031,0))</f>
        <v>#N/A</v>
      </c>
      <c r="G479" s="3" t="e">
        <f ca="1">INDEX(词条统合定义列表!$E$2:$E$1031,MATCH(属性二级汇总[[#This Row],[词条]],词条统合定义列表!$B$2:$B$1031,0))</f>
        <v>#N/A</v>
      </c>
      <c r="H479" s="109" t="e">
        <f ca="1">INDEX(词条统合定义列表!$F$2:$F$1031,MATCH(属性二级汇总[[#This Row],[词条]],词条统合定义列表!$B$2:$B$1031,0))</f>
        <v>#N/A</v>
      </c>
      <c r="J4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79" s="25" t="str">
        <f ca="1">IFERROR(IF(属性二级汇总[[#This Row],[计算模式]]&lt;&gt;0,ROW(),""),"")</f>
        <v/>
      </c>
      <c r="M479" s="25" t="str">
        <f ca="1">IF((IFERROR(SEARCH("时，收割",属性二级汇总[[#This Row],[词条]]),-1)&gt;0),ROW(),"")</f>
        <v/>
      </c>
    </row>
    <row r="480" spans="1:13">
      <c r="A480" s="3" t="str">
        <f ca="1">IFERROR(INDEX(CHOOSE(
    MATCH(ROW(A479)-1,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ROW(A479)-INDEX($S$2:$S$18, MATCH(ROW(A479)-1, $S$2:$S$18,1))
),"")</f>
        <v/>
      </c>
      <c r="B480" s="3" t="str">
        <f ca="1">IF(A480&lt;&gt;"",INDEX(CHOOSE(
    MATCH(ROW(A479)-1,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ROW(A479)-INDEX($S$2:$S$18, MATCH(ROW(A479)-1, $S$2:$S$18,1))
),"")</f>
        <v/>
      </c>
      <c r="C480" s="3" t="e">
        <f ca="1">VALUE(IF(A480&lt;&gt;"",INDEX(CHOOSE(
    MATCH(ROW(A479)-1,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ROW(A479)-INDEX($S$2:$S$18, MATCH(ROW(A479)-1, $S$2:$S$18,1))
),""))</f>
        <v>#VALUE!</v>
      </c>
      <c r="D480" s="3" t="str">
        <f t="shared" ca="1" si="8"/>
        <v/>
      </c>
      <c r="E480" s="3" t="e">
        <f ca="1">INDEX(词条统合定义列表!$C$2:$C$1031,MATCH(属性二级汇总[[#This Row],[词条]],词条统合定义列表!$B$2:$B$1031,0))</f>
        <v>#N/A</v>
      </c>
      <c r="F480" t="e">
        <f ca="1">INDEX(词条统合定义列表!$D$2:$D$1031,MATCH(属性二级汇总[[#This Row],[词条]],词条统合定义列表!$B$2:$B$1031,0))</f>
        <v>#N/A</v>
      </c>
      <c r="G480" s="3" t="e">
        <f ca="1">INDEX(词条统合定义列表!$E$2:$E$1031,MATCH(属性二级汇总[[#This Row],[词条]],词条统合定义列表!$B$2:$B$1031,0))</f>
        <v>#N/A</v>
      </c>
      <c r="H480" s="109" t="e">
        <f ca="1">INDEX(词条统合定义列表!$F$2:$F$1031,MATCH(属性二级汇总[[#This Row],[词条]],词条统合定义列表!$B$2:$B$1031,0))</f>
        <v>#N/A</v>
      </c>
      <c r="J4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0" s="25" t="str">
        <f ca="1">IFERROR(IF(属性二级汇总[[#This Row],[计算模式]]&lt;&gt;0,ROW(),""),"")</f>
        <v/>
      </c>
      <c r="M480" s="25" t="str">
        <f ca="1">IF((IFERROR(SEARCH("时，收割",属性二级汇总[[#This Row],[词条]]),-1)&gt;0),ROW(),"")</f>
        <v/>
      </c>
    </row>
    <row r="481" spans="1:13">
      <c r="A481" s="3" t="str">
        <f ca="1">IFERROR(INDEX(CHOOSE(
    MATCH(ROW(A480)-1,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ROW(A480)-INDEX($S$2:$S$18, MATCH(ROW(A480)-1, $S$2:$S$18,1))
),"")</f>
        <v/>
      </c>
      <c r="B481" s="3" t="str">
        <f ca="1">IF(A481&lt;&gt;"",INDEX(CHOOSE(
    MATCH(ROW(A480)-1,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ROW(A480)-INDEX($S$2:$S$18, MATCH(ROW(A480)-1, $S$2:$S$18,1))
),"")</f>
        <v/>
      </c>
      <c r="C481" s="3" t="e">
        <f ca="1">VALUE(IF(A481&lt;&gt;"",INDEX(CHOOSE(
    MATCH(ROW(A480)-1,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ROW(A480)-INDEX($S$2:$S$18, MATCH(ROW(A480)-1, $S$2:$S$18,1))
),""))</f>
        <v>#VALUE!</v>
      </c>
      <c r="D481" s="3" t="str">
        <f t="shared" ca="1" si="8"/>
        <v/>
      </c>
      <c r="E481" s="3" t="e">
        <f ca="1">INDEX(词条统合定义列表!$C$2:$C$1031,MATCH(属性二级汇总[[#This Row],[词条]],词条统合定义列表!$B$2:$B$1031,0))</f>
        <v>#N/A</v>
      </c>
      <c r="F481" t="e">
        <f ca="1">INDEX(词条统合定义列表!$D$2:$D$1031,MATCH(属性二级汇总[[#This Row],[词条]],词条统合定义列表!$B$2:$B$1031,0))</f>
        <v>#N/A</v>
      </c>
      <c r="G481" s="3" t="e">
        <f ca="1">INDEX(词条统合定义列表!$E$2:$E$1031,MATCH(属性二级汇总[[#This Row],[词条]],词条统合定义列表!$B$2:$B$1031,0))</f>
        <v>#N/A</v>
      </c>
      <c r="H481" s="109" t="e">
        <f ca="1">INDEX(词条统合定义列表!$F$2:$F$1031,MATCH(属性二级汇总[[#This Row],[词条]],词条统合定义列表!$B$2:$B$1031,0))</f>
        <v>#N/A</v>
      </c>
      <c r="J4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1" s="25" t="str">
        <f ca="1">IFERROR(IF(属性二级汇总[[#This Row],[计算模式]]&lt;&gt;0,ROW(),""),"")</f>
        <v/>
      </c>
      <c r="M481" s="25" t="str">
        <f ca="1">IF((IFERROR(SEARCH("时，收割",属性二级汇总[[#This Row],[词条]]),-1)&gt;0),ROW(),"")</f>
        <v/>
      </c>
    </row>
    <row r="482" spans="1:13">
      <c r="A482" s="3" t="str">
        <f ca="1">IFERROR(INDEX(CHOOSE(
    MATCH(ROW(A481)-1,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ROW(A481)-INDEX($S$2:$S$18, MATCH(ROW(A481)-1, $S$2:$S$18,1))
),"")</f>
        <v/>
      </c>
      <c r="B482" s="3" t="str">
        <f ca="1">IF(A482&lt;&gt;"",INDEX(CHOOSE(
    MATCH(ROW(A481)-1,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ROW(A481)-INDEX($S$2:$S$18, MATCH(ROW(A481)-1, $S$2:$S$18,1))
),"")</f>
        <v/>
      </c>
      <c r="C482" s="3" t="e">
        <f ca="1">VALUE(IF(A482&lt;&gt;"",INDEX(CHOOSE(
    MATCH(ROW(A481)-1,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ROW(A481)-INDEX($S$2:$S$18, MATCH(ROW(A481)-1, $S$2:$S$18,1))
),""))</f>
        <v>#VALUE!</v>
      </c>
      <c r="D482" s="3" t="str">
        <f t="shared" ca="1" si="8"/>
        <v/>
      </c>
      <c r="E482" s="3" t="e">
        <f ca="1">INDEX(词条统合定义列表!$C$2:$C$1031,MATCH(属性二级汇总[[#This Row],[词条]],词条统合定义列表!$B$2:$B$1031,0))</f>
        <v>#N/A</v>
      </c>
      <c r="F482" t="e">
        <f ca="1">INDEX(词条统合定义列表!$D$2:$D$1031,MATCH(属性二级汇总[[#This Row],[词条]],词条统合定义列表!$B$2:$B$1031,0))</f>
        <v>#N/A</v>
      </c>
      <c r="G482" s="3" t="e">
        <f ca="1">INDEX(词条统合定义列表!$E$2:$E$1031,MATCH(属性二级汇总[[#This Row],[词条]],词条统合定义列表!$B$2:$B$1031,0))</f>
        <v>#N/A</v>
      </c>
      <c r="H482" s="109" t="e">
        <f ca="1">INDEX(词条统合定义列表!$F$2:$F$1031,MATCH(属性二级汇总[[#This Row],[词条]],词条统合定义列表!$B$2:$B$1031,0))</f>
        <v>#N/A</v>
      </c>
      <c r="J4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2" s="25" t="str">
        <f ca="1">IFERROR(IF(属性二级汇总[[#This Row],[计算模式]]&lt;&gt;0,ROW(),""),"")</f>
        <v/>
      </c>
      <c r="M482" s="25" t="str">
        <f ca="1">IF((IFERROR(SEARCH("时，收割",属性二级汇总[[#This Row],[词条]]),-1)&gt;0),ROW(),"")</f>
        <v/>
      </c>
    </row>
    <row r="483" spans="1:13">
      <c r="A483" s="3" t="str">
        <f ca="1">IFERROR(INDEX(CHOOSE(
    MATCH(ROW(A482)-1,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ROW(A482)-INDEX($S$2:$S$18, MATCH(ROW(A482)-1, $S$2:$S$18,1))
),"")</f>
        <v/>
      </c>
      <c r="B483" s="3" t="str">
        <f ca="1">IF(A483&lt;&gt;"",INDEX(CHOOSE(
    MATCH(ROW(A482)-1,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ROW(A482)-INDEX($S$2:$S$18, MATCH(ROW(A482)-1, $S$2:$S$18,1))
),"")</f>
        <v/>
      </c>
      <c r="C483" s="3" t="e">
        <f ca="1">VALUE(IF(A483&lt;&gt;"",INDEX(CHOOSE(
    MATCH(ROW(A482)-1,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ROW(A482)-INDEX($S$2:$S$18, MATCH(ROW(A482)-1, $S$2:$S$18,1))
),""))</f>
        <v>#VALUE!</v>
      </c>
      <c r="D483" s="3" t="str">
        <f t="shared" ca="1" si="8"/>
        <v/>
      </c>
      <c r="E483" s="3" t="e">
        <f ca="1">INDEX(词条统合定义列表!$C$2:$C$1031,MATCH(属性二级汇总[[#This Row],[词条]],词条统合定义列表!$B$2:$B$1031,0))</f>
        <v>#N/A</v>
      </c>
      <c r="F483" t="e">
        <f ca="1">INDEX(词条统合定义列表!$D$2:$D$1031,MATCH(属性二级汇总[[#This Row],[词条]],词条统合定义列表!$B$2:$B$1031,0))</f>
        <v>#N/A</v>
      </c>
      <c r="G483" s="3" t="e">
        <f ca="1">INDEX(词条统合定义列表!$E$2:$E$1031,MATCH(属性二级汇总[[#This Row],[词条]],词条统合定义列表!$B$2:$B$1031,0))</f>
        <v>#N/A</v>
      </c>
      <c r="H483" s="109" t="e">
        <f ca="1">INDEX(词条统合定义列表!$F$2:$F$1031,MATCH(属性二级汇总[[#This Row],[词条]],词条统合定义列表!$B$2:$B$1031,0))</f>
        <v>#N/A</v>
      </c>
      <c r="J4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3" s="25" t="str">
        <f ca="1">IFERROR(IF(属性二级汇总[[#This Row],[计算模式]]&lt;&gt;0,ROW(),""),"")</f>
        <v/>
      </c>
      <c r="M483" s="25" t="str">
        <f ca="1">IF((IFERROR(SEARCH("时，收割",属性二级汇总[[#This Row],[词条]]),-1)&gt;0),ROW(),"")</f>
        <v/>
      </c>
    </row>
    <row r="484" spans="1:13">
      <c r="A484" s="3" t="str">
        <f ca="1">IFERROR(INDEX(CHOOSE(
    MATCH(ROW(A483)-1,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ROW(A483)-INDEX($S$2:$S$18, MATCH(ROW(A483)-1, $S$2:$S$18,1))
),"")</f>
        <v/>
      </c>
      <c r="B484" s="3" t="str">
        <f ca="1">IF(A484&lt;&gt;"",INDEX(CHOOSE(
    MATCH(ROW(A483)-1,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ROW(A483)-INDEX($S$2:$S$18, MATCH(ROW(A483)-1, $S$2:$S$18,1))
),"")</f>
        <v/>
      </c>
      <c r="C484" s="3" t="e">
        <f ca="1">VALUE(IF(A484&lt;&gt;"",INDEX(CHOOSE(
    MATCH(ROW(A483)-1,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ROW(A483)-INDEX($S$2:$S$18, MATCH(ROW(A483)-1, $S$2:$S$18,1))
),""))</f>
        <v>#VALUE!</v>
      </c>
      <c r="D484" s="3" t="str">
        <f t="shared" ca="1" si="8"/>
        <v/>
      </c>
      <c r="E484" s="3" t="e">
        <f ca="1">INDEX(词条统合定义列表!$C$2:$C$1031,MATCH(属性二级汇总[[#This Row],[词条]],词条统合定义列表!$B$2:$B$1031,0))</f>
        <v>#N/A</v>
      </c>
      <c r="F484" t="e">
        <f ca="1">INDEX(词条统合定义列表!$D$2:$D$1031,MATCH(属性二级汇总[[#This Row],[词条]],词条统合定义列表!$B$2:$B$1031,0))</f>
        <v>#N/A</v>
      </c>
      <c r="G484" s="3" t="e">
        <f ca="1">INDEX(词条统合定义列表!$E$2:$E$1031,MATCH(属性二级汇总[[#This Row],[词条]],词条统合定义列表!$B$2:$B$1031,0))</f>
        <v>#N/A</v>
      </c>
      <c r="H484" s="109" t="e">
        <f ca="1">INDEX(词条统合定义列表!$F$2:$F$1031,MATCH(属性二级汇总[[#This Row],[词条]],词条统合定义列表!$B$2:$B$1031,0))</f>
        <v>#N/A</v>
      </c>
      <c r="J4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4" s="25" t="str">
        <f ca="1">IFERROR(IF(属性二级汇总[[#This Row],[计算模式]]&lt;&gt;0,ROW(),""),"")</f>
        <v/>
      </c>
      <c r="M484" s="25" t="str">
        <f ca="1">IF((IFERROR(SEARCH("时，收割",属性二级汇总[[#This Row],[词条]]),-1)&gt;0),ROW(),"")</f>
        <v/>
      </c>
    </row>
    <row r="485" spans="1:13">
      <c r="A485" s="3" t="str">
        <f ca="1">IFERROR(INDEX(CHOOSE(
    MATCH(ROW(A484)-1,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ROW(A484)-INDEX($S$2:$S$18, MATCH(ROW(A484)-1, $S$2:$S$18,1))
),"")</f>
        <v/>
      </c>
      <c r="B485" s="3" t="str">
        <f ca="1">IF(A485&lt;&gt;"",INDEX(CHOOSE(
    MATCH(ROW(A484)-1,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ROW(A484)-INDEX($S$2:$S$18, MATCH(ROW(A484)-1, $S$2:$S$18,1))
),"")</f>
        <v/>
      </c>
      <c r="C485" s="3" t="e">
        <f ca="1">VALUE(IF(A485&lt;&gt;"",INDEX(CHOOSE(
    MATCH(ROW(A484)-1,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ROW(A484)-INDEX($S$2:$S$18, MATCH(ROW(A484)-1, $S$2:$S$18,1))
),""))</f>
        <v>#VALUE!</v>
      </c>
      <c r="D485" s="3" t="str">
        <f t="shared" ca="1" si="8"/>
        <v/>
      </c>
      <c r="E485" s="3" t="e">
        <f ca="1">INDEX(词条统合定义列表!$C$2:$C$1031,MATCH(属性二级汇总[[#This Row],[词条]],词条统合定义列表!$B$2:$B$1031,0))</f>
        <v>#N/A</v>
      </c>
      <c r="F485" t="e">
        <f ca="1">INDEX(词条统合定义列表!$D$2:$D$1031,MATCH(属性二级汇总[[#This Row],[词条]],词条统合定义列表!$B$2:$B$1031,0))</f>
        <v>#N/A</v>
      </c>
      <c r="G485" s="3" t="e">
        <f ca="1">INDEX(词条统合定义列表!$E$2:$E$1031,MATCH(属性二级汇总[[#This Row],[词条]],词条统合定义列表!$B$2:$B$1031,0))</f>
        <v>#N/A</v>
      </c>
      <c r="H485" s="109" t="e">
        <f ca="1">INDEX(词条统合定义列表!$F$2:$F$1031,MATCH(属性二级汇总[[#This Row],[词条]],词条统合定义列表!$B$2:$B$1031,0))</f>
        <v>#N/A</v>
      </c>
      <c r="J4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5" s="25" t="str">
        <f ca="1">IFERROR(IF(属性二级汇总[[#This Row],[计算模式]]&lt;&gt;0,ROW(),""),"")</f>
        <v/>
      </c>
      <c r="M485" s="25" t="str">
        <f ca="1">IF((IFERROR(SEARCH("时，收割",属性二级汇总[[#This Row],[词条]]),-1)&gt;0),ROW(),"")</f>
        <v/>
      </c>
    </row>
    <row r="486" spans="1:13">
      <c r="A486" s="3" t="str">
        <f ca="1">IFERROR(INDEX(CHOOSE(
    MATCH(ROW(A485)-1,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ROW(A485)-INDEX($S$2:$S$18, MATCH(ROW(A485)-1, $S$2:$S$18,1))
),"")</f>
        <v/>
      </c>
      <c r="B486" s="3" t="str">
        <f ca="1">IF(A486&lt;&gt;"",INDEX(CHOOSE(
    MATCH(ROW(A485)-1,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ROW(A485)-INDEX($S$2:$S$18, MATCH(ROW(A485)-1, $S$2:$S$18,1))
),"")</f>
        <v/>
      </c>
      <c r="C486" s="3" t="e">
        <f ca="1">VALUE(IF(A486&lt;&gt;"",INDEX(CHOOSE(
    MATCH(ROW(A485)-1,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ROW(A485)-INDEX($S$2:$S$18, MATCH(ROW(A485)-1, $S$2:$S$18,1))
),""))</f>
        <v>#VALUE!</v>
      </c>
      <c r="D486" s="3" t="str">
        <f t="shared" ca="1" si="8"/>
        <v/>
      </c>
      <c r="E486" s="3" t="e">
        <f ca="1">INDEX(词条统合定义列表!$C$2:$C$1031,MATCH(属性二级汇总[[#This Row],[词条]],词条统合定义列表!$B$2:$B$1031,0))</f>
        <v>#N/A</v>
      </c>
      <c r="F486" t="e">
        <f ca="1">INDEX(词条统合定义列表!$D$2:$D$1031,MATCH(属性二级汇总[[#This Row],[词条]],词条统合定义列表!$B$2:$B$1031,0))</f>
        <v>#N/A</v>
      </c>
      <c r="G486" s="3" t="e">
        <f ca="1">INDEX(词条统合定义列表!$E$2:$E$1031,MATCH(属性二级汇总[[#This Row],[词条]],词条统合定义列表!$B$2:$B$1031,0))</f>
        <v>#N/A</v>
      </c>
      <c r="H486" s="109" t="e">
        <f ca="1">INDEX(词条统合定义列表!$F$2:$F$1031,MATCH(属性二级汇总[[#This Row],[词条]],词条统合定义列表!$B$2:$B$1031,0))</f>
        <v>#N/A</v>
      </c>
      <c r="J4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6" s="25" t="str">
        <f ca="1">IFERROR(IF(属性二级汇总[[#This Row],[计算模式]]&lt;&gt;0,ROW(),""),"")</f>
        <v/>
      </c>
      <c r="M486" s="25" t="str">
        <f ca="1">IF((IFERROR(SEARCH("时，收割",属性二级汇总[[#This Row],[词条]]),-1)&gt;0),ROW(),"")</f>
        <v/>
      </c>
    </row>
    <row r="487" spans="1:13">
      <c r="A487" s="3" t="str">
        <f ca="1">IFERROR(INDEX(CHOOSE(
    MATCH(ROW(A486)-1,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ROW(A486)-INDEX($S$2:$S$18, MATCH(ROW(A486)-1, $S$2:$S$18,1))
),"")</f>
        <v/>
      </c>
      <c r="B487" s="3" t="str">
        <f ca="1">IF(A487&lt;&gt;"",INDEX(CHOOSE(
    MATCH(ROW(A486)-1,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ROW(A486)-INDEX($S$2:$S$18, MATCH(ROW(A486)-1, $S$2:$S$18,1))
),"")</f>
        <v/>
      </c>
      <c r="C487" s="3" t="e">
        <f ca="1">VALUE(IF(A487&lt;&gt;"",INDEX(CHOOSE(
    MATCH(ROW(A486)-1,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ROW(A486)-INDEX($S$2:$S$18, MATCH(ROW(A486)-1, $S$2:$S$18,1))
),""))</f>
        <v>#VALUE!</v>
      </c>
      <c r="D487" s="3" t="str">
        <f t="shared" ca="1" si="8"/>
        <v/>
      </c>
      <c r="E487" s="3" t="e">
        <f ca="1">INDEX(词条统合定义列表!$C$2:$C$1031,MATCH(属性二级汇总[[#This Row],[词条]],词条统合定义列表!$B$2:$B$1031,0))</f>
        <v>#N/A</v>
      </c>
      <c r="F487" t="e">
        <f ca="1">INDEX(词条统合定义列表!$D$2:$D$1031,MATCH(属性二级汇总[[#This Row],[词条]],词条统合定义列表!$B$2:$B$1031,0))</f>
        <v>#N/A</v>
      </c>
      <c r="G487" s="3" t="e">
        <f ca="1">INDEX(词条统合定义列表!$E$2:$E$1031,MATCH(属性二级汇总[[#This Row],[词条]],词条统合定义列表!$B$2:$B$1031,0))</f>
        <v>#N/A</v>
      </c>
      <c r="H487" s="109" t="e">
        <f ca="1">INDEX(词条统合定义列表!$F$2:$F$1031,MATCH(属性二级汇总[[#This Row],[词条]],词条统合定义列表!$B$2:$B$1031,0))</f>
        <v>#N/A</v>
      </c>
      <c r="J4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7" s="25" t="str">
        <f ca="1">IFERROR(IF(属性二级汇总[[#This Row],[计算模式]]&lt;&gt;0,ROW(),""),"")</f>
        <v/>
      </c>
      <c r="M487" s="25" t="str">
        <f ca="1">IF((IFERROR(SEARCH("时，收割",属性二级汇总[[#This Row],[词条]]),-1)&gt;0),ROW(),"")</f>
        <v/>
      </c>
    </row>
    <row r="488" spans="1:13">
      <c r="A488" s="3" t="str">
        <f ca="1">IFERROR(INDEX(CHOOSE(
    MATCH(ROW(A487)-1,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ROW(A487)-INDEX($S$2:$S$18, MATCH(ROW(A487)-1, $S$2:$S$18,1))
),"")</f>
        <v/>
      </c>
      <c r="B488" s="3" t="str">
        <f ca="1">IF(A488&lt;&gt;"",INDEX(CHOOSE(
    MATCH(ROW(A487)-1,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ROW(A487)-INDEX($S$2:$S$18, MATCH(ROW(A487)-1, $S$2:$S$18,1))
),"")</f>
        <v/>
      </c>
      <c r="C488" s="3" t="e">
        <f ca="1">VALUE(IF(A488&lt;&gt;"",INDEX(CHOOSE(
    MATCH(ROW(A487)-1,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ROW(A487)-INDEX($S$2:$S$18, MATCH(ROW(A487)-1, $S$2:$S$18,1))
),""))</f>
        <v>#VALUE!</v>
      </c>
      <c r="D488" s="3" t="str">
        <f t="shared" ca="1" si="8"/>
        <v/>
      </c>
      <c r="E488" s="3" t="e">
        <f ca="1">INDEX(词条统合定义列表!$C$2:$C$1031,MATCH(属性二级汇总[[#This Row],[词条]],词条统合定义列表!$B$2:$B$1031,0))</f>
        <v>#N/A</v>
      </c>
      <c r="F488" t="e">
        <f ca="1">INDEX(词条统合定义列表!$D$2:$D$1031,MATCH(属性二级汇总[[#This Row],[词条]],词条统合定义列表!$B$2:$B$1031,0))</f>
        <v>#N/A</v>
      </c>
      <c r="G488" s="3" t="e">
        <f ca="1">INDEX(词条统合定义列表!$E$2:$E$1031,MATCH(属性二级汇总[[#This Row],[词条]],词条统合定义列表!$B$2:$B$1031,0))</f>
        <v>#N/A</v>
      </c>
      <c r="H488" s="109" t="e">
        <f ca="1">INDEX(词条统合定义列表!$F$2:$F$1031,MATCH(属性二级汇总[[#This Row],[词条]],词条统合定义列表!$B$2:$B$1031,0))</f>
        <v>#N/A</v>
      </c>
      <c r="J4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8" s="25" t="str">
        <f ca="1">IFERROR(IF(属性二级汇总[[#This Row],[计算模式]]&lt;&gt;0,ROW(),""),"")</f>
        <v/>
      </c>
      <c r="M488" s="25" t="str">
        <f ca="1">IF((IFERROR(SEARCH("时，收割",属性二级汇总[[#This Row],[词条]]),-1)&gt;0),ROW(),"")</f>
        <v/>
      </c>
    </row>
    <row r="489" spans="1:13">
      <c r="A489" s="3" t="str">
        <f ca="1">IFERROR(INDEX(CHOOSE(
    MATCH(ROW(A488)-1,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ROW(A488)-INDEX($S$2:$S$18, MATCH(ROW(A488)-1, $S$2:$S$18,1))
),"")</f>
        <v/>
      </c>
      <c r="B489" s="3" t="str">
        <f ca="1">IF(A489&lt;&gt;"",INDEX(CHOOSE(
    MATCH(ROW(A488)-1,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ROW(A488)-INDEX($S$2:$S$18, MATCH(ROW(A488)-1, $S$2:$S$18,1))
),"")</f>
        <v/>
      </c>
      <c r="C489" s="3" t="e">
        <f ca="1">VALUE(IF(A489&lt;&gt;"",INDEX(CHOOSE(
    MATCH(ROW(A488)-1,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ROW(A488)-INDEX($S$2:$S$18, MATCH(ROW(A488)-1, $S$2:$S$18,1))
),""))</f>
        <v>#VALUE!</v>
      </c>
      <c r="D489" s="3" t="str">
        <f t="shared" ca="1" si="8"/>
        <v/>
      </c>
      <c r="E489" s="3" t="e">
        <f ca="1">INDEX(词条统合定义列表!$C$2:$C$1031,MATCH(属性二级汇总[[#This Row],[词条]],词条统合定义列表!$B$2:$B$1031,0))</f>
        <v>#N/A</v>
      </c>
      <c r="F489" t="e">
        <f ca="1">INDEX(词条统合定义列表!$D$2:$D$1031,MATCH(属性二级汇总[[#This Row],[词条]],词条统合定义列表!$B$2:$B$1031,0))</f>
        <v>#N/A</v>
      </c>
      <c r="G489" s="3" t="e">
        <f ca="1">INDEX(词条统合定义列表!$E$2:$E$1031,MATCH(属性二级汇总[[#This Row],[词条]],词条统合定义列表!$B$2:$B$1031,0))</f>
        <v>#N/A</v>
      </c>
      <c r="H489" s="109" t="e">
        <f ca="1">INDEX(词条统合定义列表!$F$2:$F$1031,MATCH(属性二级汇总[[#This Row],[词条]],词条统合定义列表!$B$2:$B$1031,0))</f>
        <v>#N/A</v>
      </c>
      <c r="J4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89" s="25" t="str">
        <f ca="1">IFERROR(IF(属性二级汇总[[#This Row],[计算模式]]&lt;&gt;0,ROW(),""),"")</f>
        <v/>
      </c>
      <c r="M489" s="25" t="str">
        <f ca="1">IF((IFERROR(SEARCH("时，收割",属性二级汇总[[#This Row],[词条]]),-1)&gt;0),ROW(),"")</f>
        <v/>
      </c>
    </row>
    <row r="490" spans="1:13">
      <c r="A490" s="3" t="str">
        <f ca="1">IFERROR(INDEX(CHOOSE(
    MATCH(ROW(A489)-1,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ROW(A489)-INDEX($S$2:$S$18, MATCH(ROW(A489)-1, $S$2:$S$18,1))
),"")</f>
        <v/>
      </c>
      <c r="B490" s="3" t="str">
        <f ca="1">IF(A490&lt;&gt;"",INDEX(CHOOSE(
    MATCH(ROW(A489)-1,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ROW(A489)-INDEX($S$2:$S$18, MATCH(ROW(A489)-1, $S$2:$S$18,1))
),"")</f>
        <v/>
      </c>
      <c r="C490" s="3" t="e">
        <f ca="1">VALUE(IF(A490&lt;&gt;"",INDEX(CHOOSE(
    MATCH(ROW(A489)-1,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ROW(A489)-INDEX($S$2:$S$18, MATCH(ROW(A489)-1, $S$2:$S$18,1))
),""))</f>
        <v>#VALUE!</v>
      </c>
      <c r="D490" s="3" t="str">
        <f t="shared" ca="1" si="8"/>
        <v/>
      </c>
      <c r="E490" s="3" t="e">
        <f ca="1">INDEX(词条统合定义列表!$C$2:$C$1031,MATCH(属性二级汇总[[#This Row],[词条]],词条统合定义列表!$B$2:$B$1031,0))</f>
        <v>#N/A</v>
      </c>
      <c r="F490" t="e">
        <f ca="1">INDEX(词条统合定义列表!$D$2:$D$1031,MATCH(属性二级汇总[[#This Row],[词条]],词条统合定义列表!$B$2:$B$1031,0))</f>
        <v>#N/A</v>
      </c>
      <c r="G490" s="3" t="e">
        <f ca="1">INDEX(词条统合定义列表!$E$2:$E$1031,MATCH(属性二级汇总[[#This Row],[词条]],词条统合定义列表!$B$2:$B$1031,0))</f>
        <v>#N/A</v>
      </c>
      <c r="H490" s="109" t="e">
        <f ca="1">INDEX(词条统合定义列表!$F$2:$F$1031,MATCH(属性二级汇总[[#This Row],[词条]],词条统合定义列表!$B$2:$B$1031,0))</f>
        <v>#N/A</v>
      </c>
      <c r="J4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0" s="25" t="str">
        <f ca="1">IFERROR(IF(属性二级汇总[[#This Row],[计算模式]]&lt;&gt;0,ROW(),""),"")</f>
        <v/>
      </c>
      <c r="M490" s="25" t="str">
        <f ca="1">IF((IFERROR(SEARCH("时，收割",属性二级汇总[[#This Row],[词条]]),-1)&gt;0),ROW(),"")</f>
        <v/>
      </c>
    </row>
    <row r="491" spans="1:13">
      <c r="A491" s="3" t="str">
        <f ca="1">IFERROR(INDEX(CHOOSE(
    MATCH(ROW(A490)-1,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ROW(A490)-INDEX($S$2:$S$18, MATCH(ROW(A490)-1, $S$2:$S$18,1))
),"")</f>
        <v/>
      </c>
      <c r="B491" s="3" t="str">
        <f ca="1">IF(A491&lt;&gt;"",INDEX(CHOOSE(
    MATCH(ROW(A490)-1,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ROW(A490)-INDEX($S$2:$S$18, MATCH(ROW(A490)-1, $S$2:$S$18,1))
),"")</f>
        <v/>
      </c>
      <c r="C491" s="3" t="e">
        <f ca="1">VALUE(IF(A491&lt;&gt;"",INDEX(CHOOSE(
    MATCH(ROW(A490)-1,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ROW(A490)-INDEX($S$2:$S$18, MATCH(ROW(A490)-1, $S$2:$S$18,1))
),""))</f>
        <v>#VALUE!</v>
      </c>
      <c r="D491" s="3" t="str">
        <f t="shared" ca="1" si="8"/>
        <v/>
      </c>
      <c r="E491" s="3" t="e">
        <f ca="1">INDEX(词条统合定义列表!$C$2:$C$1031,MATCH(属性二级汇总[[#This Row],[词条]],词条统合定义列表!$B$2:$B$1031,0))</f>
        <v>#N/A</v>
      </c>
      <c r="F491" t="e">
        <f ca="1">INDEX(词条统合定义列表!$D$2:$D$1031,MATCH(属性二级汇总[[#This Row],[词条]],词条统合定义列表!$B$2:$B$1031,0))</f>
        <v>#N/A</v>
      </c>
      <c r="G491" s="3" t="e">
        <f ca="1">INDEX(词条统合定义列表!$E$2:$E$1031,MATCH(属性二级汇总[[#This Row],[词条]],词条统合定义列表!$B$2:$B$1031,0))</f>
        <v>#N/A</v>
      </c>
      <c r="H491" s="109" t="e">
        <f ca="1">INDEX(词条统合定义列表!$F$2:$F$1031,MATCH(属性二级汇总[[#This Row],[词条]],词条统合定义列表!$B$2:$B$1031,0))</f>
        <v>#N/A</v>
      </c>
      <c r="J4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1" s="25" t="str">
        <f ca="1">IFERROR(IF(属性二级汇总[[#This Row],[计算模式]]&lt;&gt;0,ROW(),""),"")</f>
        <v/>
      </c>
      <c r="M491" s="25" t="str">
        <f ca="1">IF((IFERROR(SEARCH("时，收割",属性二级汇总[[#This Row],[词条]]),-1)&gt;0),ROW(),"")</f>
        <v/>
      </c>
    </row>
    <row r="492" spans="1:13">
      <c r="A492" s="3" t="str">
        <f ca="1">IFERROR(INDEX(CHOOSE(
    MATCH(ROW(A491)-1,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ROW(A491)-INDEX($S$2:$S$18, MATCH(ROW(A491)-1, $S$2:$S$18,1))
),"")</f>
        <v/>
      </c>
      <c r="B492" s="3" t="str">
        <f ca="1">IF(A492&lt;&gt;"",INDEX(CHOOSE(
    MATCH(ROW(A491)-1,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ROW(A491)-INDEX($S$2:$S$18, MATCH(ROW(A491)-1, $S$2:$S$18,1))
),"")</f>
        <v/>
      </c>
      <c r="C492" s="3" t="e">
        <f ca="1">VALUE(IF(A492&lt;&gt;"",INDEX(CHOOSE(
    MATCH(ROW(A491)-1,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ROW(A491)-INDEX($S$2:$S$18, MATCH(ROW(A491)-1, $S$2:$S$18,1))
),""))</f>
        <v>#VALUE!</v>
      </c>
      <c r="D492" s="3" t="str">
        <f t="shared" ca="1" si="8"/>
        <v/>
      </c>
      <c r="E492" s="3" t="e">
        <f ca="1">INDEX(词条统合定义列表!$C$2:$C$1031,MATCH(属性二级汇总[[#This Row],[词条]],词条统合定义列表!$B$2:$B$1031,0))</f>
        <v>#N/A</v>
      </c>
      <c r="F492" t="e">
        <f ca="1">INDEX(词条统合定义列表!$D$2:$D$1031,MATCH(属性二级汇总[[#This Row],[词条]],词条统合定义列表!$B$2:$B$1031,0))</f>
        <v>#N/A</v>
      </c>
      <c r="G492" s="3" t="e">
        <f ca="1">INDEX(词条统合定义列表!$E$2:$E$1031,MATCH(属性二级汇总[[#This Row],[词条]],词条统合定义列表!$B$2:$B$1031,0))</f>
        <v>#N/A</v>
      </c>
      <c r="H492" s="109" t="e">
        <f ca="1">INDEX(词条统合定义列表!$F$2:$F$1031,MATCH(属性二级汇总[[#This Row],[词条]],词条统合定义列表!$B$2:$B$1031,0))</f>
        <v>#N/A</v>
      </c>
      <c r="J4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2" s="25" t="str">
        <f ca="1">IFERROR(IF(属性二级汇总[[#This Row],[计算模式]]&lt;&gt;0,ROW(),""),"")</f>
        <v/>
      </c>
      <c r="M492" s="25" t="str">
        <f ca="1">IF((IFERROR(SEARCH("时，收割",属性二级汇总[[#This Row],[词条]]),-1)&gt;0),ROW(),"")</f>
        <v/>
      </c>
    </row>
    <row r="493" spans="1:13">
      <c r="A493" s="3" t="str">
        <f ca="1">IFERROR(INDEX(CHOOSE(
    MATCH(ROW(A492)-1,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ROW(A492)-INDEX($S$2:$S$18, MATCH(ROW(A492)-1, $S$2:$S$18,1))
),"")</f>
        <v/>
      </c>
      <c r="B493" s="3" t="str">
        <f ca="1">IF(A493&lt;&gt;"",INDEX(CHOOSE(
    MATCH(ROW(A492)-1,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ROW(A492)-INDEX($S$2:$S$18, MATCH(ROW(A492)-1, $S$2:$S$18,1))
),"")</f>
        <v/>
      </c>
      <c r="C493" s="3" t="e">
        <f ca="1">VALUE(IF(A493&lt;&gt;"",INDEX(CHOOSE(
    MATCH(ROW(A492)-1,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ROW(A492)-INDEX($S$2:$S$18, MATCH(ROW(A492)-1, $S$2:$S$18,1))
),""))</f>
        <v>#VALUE!</v>
      </c>
      <c r="D493" s="3" t="str">
        <f t="shared" ca="1" si="8"/>
        <v/>
      </c>
      <c r="E493" s="3" t="e">
        <f ca="1">INDEX(词条统合定义列表!$C$2:$C$1031,MATCH(属性二级汇总[[#This Row],[词条]],词条统合定义列表!$B$2:$B$1031,0))</f>
        <v>#N/A</v>
      </c>
      <c r="F493" t="e">
        <f ca="1">INDEX(词条统合定义列表!$D$2:$D$1031,MATCH(属性二级汇总[[#This Row],[词条]],词条统合定义列表!$B$2:$B$1031,0))</f>
        <v>#N/A</v>
      </c>
      <c r="G493" s="3" t="e">
        <f ca="1">INDEX(词条统合定义列表!$E$2:$E$1031,MATCH(属性二级汇总[[#This Row],[词条]],词条统合定义列表!$B$2:$B$1031,0))</f>
        <v>#N/A</v>
      </c>
      <c r="H493" s="109" t="e">
        <f ca="1">INDEX(词条统合定义列表!$F$2:$F$1031,MATCH(属性二级汇总[[#This Row],[词条]],词条统合定义列表!$B$2:$B$1031,0))</f>
        <v>#N/A</v>
      </c>
      <c r="J4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3" s="25" t="str">
        <f ca="1">IFERROR(IF(属性二级汇总[[#This Row],[计算模式]]&lt;&gt;0,ROW(),""),"")</f>
        <v/>
      </c>
      <c r="M493" s="25" t="str">
        <f ca="1">IF((IFERROR(SEARCH("时，收割",属性二级汇总[[#This Row],[词条]]),-1)&gt;0),ROW(),"")</f>
        <v/>
      </c>
    </row>
    <row r="494" spans="1:13">
      <c r="A494" s="3" t="str">
        <f ca="1">IFERROR(INDEX(CHOOSE(
    MATCH(ROW(A493)-1,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ROW(A493)-INDEX($S$2:$S$18, MATCH(ROW(A493)-1, $S$2:$S$18,1))
),"")</f>
        <v/>
      </c>
      <c r="B494" s="3" t="str">
        <f ca="1">IF(A494&lt;&gt;"",INDEX(CHOOSE(
    MATCH(ROW(A493)-1,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ROW(A493)-INDEX($S$2:$S$18, MATCH(ROW(A493)-1, $S$2:$S$18,1))
),"")</f>
        <v/>
      </c>
      <c r="C494" s="3" t="e">
        <f ca="1">VALUE(IF(A494&lt;&gt;"",INDEX(CHOOSE(
    MATCH(ROW(A493)-1,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ROW(A493)-INDEX($S$2:$S$18, MATCH(ROW(A493)-1, $S$2:$S$18,1))
),""))</f>
        <v>#VALUE!</v>
      </c>
      <c r="D494" s="3" t="str">
        <f t="shared" ca="1" si="8"/>
        <v/>
      </c>
      <c r="E494" s="3" t="e">
        <f ca="1">INDEX(词条统合定义列表!$C$2:$C$1031,MATCH(属性二级汇总[[#This Row],[词条]],词条统合定义列表!$B$2:$B$1031,0))</f>
        <v>#N/A</v>
      </c>
      <c r="F494" t="e">
        <f ca="1">INDEX(词条统合定义列表!$D$2:$D$1031,MATCH(属性二级汇总[[#This Row],[词条]],词条统合定义列表!$B$2:$B$1031,0))</f>
        <v>#N/A</v>
      </c>
      <c r="G494" s="3" t="e">
        <f ca="1">INDEX(词条统合定义列表!$E$2:$E$1031,MATCH(属性二级汇总[[#This Row],[词条]],词条统合定义列表!$B$2:$B$1031,0))</f>
        <v>#N/A</v>
      </c>
      <c r="H494" s="109" t="e">
        <f ca="1">INDEX(词条统合定义列表!$F$2:$F$1031,MATCH(属性二级汇总[[#This Row],[词条]],词条统合定义列表!$B$2:$B$1031,0))</f>
        <v>#N/A</v>
      </c>
      <c r="J4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4" s="25" t="str">
        <f ca="1">IFERROR(IF(属性二级汇总[[#This Row],[计算模式]]&lt;&gt;0,ROW(),""),"")</f>
        <v/>
      </c>
      <c r="M494" s="25" t="str">
        <f ca="1">IF((IFERROR(SEARCH("时，收割",属性二级汇总[[#This Row],[词条]]),-1)&gt;0),ROW(),"")</f>
        <v/>
      </c>
    </row>
    <row r="495" spans="1:13">
      <c r="A495" s="3" t="str">
        <f ca="1">IFERROR(INDEX(CHOOSE(
    MATCH(ROW(A494)-1,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ROW(A494)-INDEX($S$2:$S$18, MATCH(ROW(A494)-1, $S$2:$S$18,1))
),"")</f>
        <v/>
      </c>
      <c r="B495" s="3" t="str">
        <f ca="1">IF(A495&lt;&gt;"",INDEX(CHOOSE(
    MATCH(ROW(A494)-1,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ROW(A494)-INDEX($S$2:$S$18, MATCH(ROW(A494)-1, $S$2:$S$18,1))
),"")</f>
        <v/>
      </c>
      <c r="C495" s="3" t="e">
        <f ca="1">VALUE(IF(A495&lt;&gt;"",INDEX(CHOOSE(
    MATCH(ROW(A494)-1,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ROW(A494)-INDEX($S$2:$S$18, MATCH(ROW(A494)-1, $S$2:$S$18,1))
),""))</f>
        <v>#VALUE!</v>
      </c>
      <c r="D495" s="3" t="str">
        <f t="shared" ca="1" si="8"/>
        <v/>
      </c>
      <c r="E495" s="3" t="e">
        <f ca="1">INDEX(词条统合定义列表!$C$2:$C$1031,MATCH(属性二级汇总[[#This Row],[词条]],词条统合定义列表!$B$2:$B$1031,0))</f>
        <v>#N/A</v>
      </c>
      <c r="F495" t="e">
        <f ca="1">INDEX(词条统合定义列表!$D$2:$D$1031,MATCH(属性二级汇总[[#This Row],[词条]],词条统合定义列表!$B$2:$B$1031,0))</f>
        <v>#N/A</v>
      </c>
      <c r="G495" s="3" t="e">
        <f ca="1">INDEX(词条统合定义列表!$E$2:$E$1031,MATCH(属性二级汇总[[#This Row],[词条]],词条统合定义列表!$B$2:$B$1031,0))</f>
        <v>#N/A</v>
      </c>
      <c r="H495" s="109" t="e">
        <f ca="1">INDEX(词条统合定义列表!$F$2:$F$1031,MATCH(属性二级汇总[[#This Row],[词条]],词条统合定义列表!$B$2:$B$1031,0))</f>
        <v>#N/A</v>
      </c>
      <c r="J4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5" s="25" t="str">
        <f ca="1">IFERROR(IF(属性二级汇总[[#This Row],[计算模式]]&lt;&gt;0,ROW(),""),"")</f>
        <v/>
      </c>
      <c r="M495" s="25" t="str">
        <f ca="1">IF((IFERROR(SEARCH("时，收割",属性二级汇总[[#This Row],[词条]]),-1)&gt;0),ROW(),"")</f>
        <v/>
      </c>
    </row>
    <row r="496" spans="1:13">
      <c r="A496" s="3" t="str">
        <f ca="1">IFERROR(INDEX(CHOOSE(
    MATCH(ROW(A495)-1,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ROW(A495)-INDEX($S$2:$S$18, MATCH(ROW(A495)-1, $S$2:$S$18,1))
),"")</f>
        <v/>
      </c>
      <c r="B496" s="3" t="str">
        <f ca="1">IF(A496&lt;&gt;"",INDEX(CHOOSE(
    MATCH(ROW(A495)-1,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ROW(A495)-INDEX($S$2:$S$18, MATCH(ROW(A495)-1, $S$2:$S$18,1))
),"")</f>
        <v/>
      </c>
      <c r="C496" s="3" t="e">
        <f ca="1">VALUE(IF(A496&lt;&gt;"",INDEX(CHOOSE(
    MATCH(ROW(A495)-1,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ROW(A495)-INDEX($S$2:$S$18, MATCH(ROW(A495)-1, $S$2:$S$18,1))
),""))</f>
        <v>#VALUE!</v>
      </c>
      <c r="D496" s="3" t="str">
        <f t="shared" ca="1" si="8"/>
        <v/>
      </c>
      <c r="E496" s="3" t="e">
        <f ca="1">INDEX(词条统合定义列表!$C$2:$C$1031,MATCH(属性二级汇总[[#This Row],[词条]],词条统合定义列表!$B$2:$B$1031,0))</f>
        <v>#N/A</v>
      </c>
      <c r="F496" t="e">
        <f ca="1">INDEX(词条统合定义列表!$D$2:$D$1031,MATCH(属性二级汇总[[#This Row],[词条]],词条统合定义列表!$B$2:$B$1031,0))</f>
        <v>#N/A</v>
      </c>
      <c r="G496" s="3" t="e">
        <f ca="1">INDEX(词条统合定义列表!$E$2:$E$1031,MATCH(属性二级汇总[[#This Row],[词条]],词条统合定义列表!$B$2:$B$1031,0))</f>
        <v>#N/A</v>
      </c>
      <c r="H496" s="109" t="e">
        <f ca="1">INDEX(词条统合定义列表!$F$2:$F$1031,MATCH(属性二级汇总[[#This Row],[词条]],词条统合定义列表!$B$2:$B$1031,0))</f>
        <v>#N/A</v>
      </c>
      <c r="J4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6" s="25" t="str">
        <f ca="1">IFERROR(IF(属性二级汇总[[#This Row],[计算模式]]&lt;&gt;0,ROW(),""),"")</f>
        <v/>
      </c>
      <c r="M496" s="25" t="str">
        <f ca="1">IF((IFERROR(SEARCH("时，收割",属性二级汇总[[#This Row],[词条]]),-1)&gt;0),ROW(),"")</f>
        <v/>
      </c>
    </row>
    <row r="497" spans="1:13">
      <c r="A497" s="3" t="str">
        <f ca="1">IFERROR(INDEX(CHOOSE(
    MATCH(ROW(A496)-1,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ROW(A496)-INDEX($S$2:$S$18, MATCH(ROW(A496)-1, $S$2:$S$18,1))
),"")</f>
        <v/>
      </c>
      <c r="B497" s="3" t="str">
        <f ca="1">IF(A497&lt;&gt;"",INDEX(CHOOSE(
    MATCH(ROW(A496)-1,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ROW(A496)-INDEX($S$2:$S$18, MATCH(ROW(A496)-1, $S$2:$S$18,1))
),"")</f>
        <v/>
      </c>
      <c r="C497" s="3" t="e">
        <f ca="1">VALUE(IF(A497&lt;&gt;"",INDEX(CHOOSE(
    MATCH(ROW(A496)-1,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ROW(A496)-INDEX($S$2:$S$18, MATCH(ROW(A496)-1, $S$2:$S$18,1))
),""))</f>
        <v>#VALUE!</v>
      </c>
      <c r="D497" s="3" t="str">
        <f t="shared" ca="1" si="8"/>
        <v/>
      </c>
      <c r="E497" s="3" t="e">
        <f ca="1">INDEX(词条统合定义列表!$C$2:$C$1031,MATCH(属性二级汇总[[#This Row],[词条]],词条统合定义列表!$B$2:$B$1031,0))</f>
        <v>#N/A</v>
      </c>
      <c r="F497" t="e">
        <f ca="1">INDEX(词条统合定义列表!$D$2:$D$1031,MATCH(属性二级汇总[[#This Row],[词条]],词条统合定义列表!$B$2:$B$1031,0))</f>
        <v>#N/A</v>
      </c>
      <c r="G497" s="3" t="e">
        <f ca="1">INDEX(词条统合定义列表!$E$2:$E$1031,MATCH(属性二级汇总[[#This Row],[词条]],词条统合定义列表!$B$2:$B$1031,0))</f>
        <v>#N/A</v>
      </c>
      <c r="H497" s="109" t="e">
        <f ca="1">INDEX(词条统合定义列表!$F$2:$F$1031,MATCH(属性二级汇总[[#This Row],[词条]],词条统合定义列表!$B$2:$B$1031,0))</f>
        <v>#N/A</v>
      </c>
      <c r="J4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7" s="25" t="str">
        <f ca="1">IFERROR(IF(属性二级汇总[[#This Row],[计算模式]]&lt;&gt;0,ROW(),""),"")</f>
        <v/>
      </c>
      <c r="M497" s="25" t="str">
        <f ca="1">IF((IFERROR(SEARCH("时，收割",属性二级汇总[[#This Row],[词条]]),-1)&gt;0),ROW(),"")</f>
        <v/>
      </c>
    </row>
    <row r="498" spans="1:13">
      <c r="A498" s="3" t="str">
        <f ca="1">IFERROR(INDEX(CHOOSE(
    MATCH(ROW(A497)-1,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ROW(A497)-INDEX($S$2:$S$18, MATCH(ROW(A497)-1, $S$2:$S$18,1))
),"")</f>
        <v/>
      </c>
      <c r="B498" s="3" t="str">
        <f ca="1">IF(A498&lt;&gt;"",INDEX(CHOOSE(
    MATCH(ROW(A497)-1,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ROW(A497)-INDEX($S$2:$S$18, MATCH(ROW(A497)-1, $S$2:$S$18,1))
),"")</f>
        <v/>
      </c>
      <c r="C498" s="3" t="e">
        <f ca="1">VALUE(IF(A498&lt;&gt;"",INDEX(CHOOSE(
    MATCH(ROW(A497)-1,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ROW(A497)-INDEX($S$2:$S$18, MATCH(ROW(A497)-1, $S$2:$S$18,1))
),""))</f>
        <v>#VALUE!</v>
      </c>
      <c r="D498" s="3" t="str">
        <f t="shared" ca="1" si="8"/>
        <v/>
      </c>
      <c r="E498" s="3" t="e">
        <f ca="1">INDEX(词条统合定义列表!$C$2:$C$1031,MATCH(属性二级汇总[[#This Row],[词条]],词条统合定义列表!$B$2:$B$1031,0))</f>
        <v>#N/A</v>
      </c>
      <c r="F498" t="e">
        <f ca="1">INDEX(词条统合定义列表!$D$2:$D$1031,MATCH(属性二级汇总[[#This Row],[词条]],词条统合定义列表!$B$2:$B$1031,0))</f>
        <v>#N/A</v>
      </c>
      <c r="G498" s="3" t="e">
        <f ca="1">INDEX(词条统合定义列表!$E$2:$E$1031,MATCH(属性二级汇总[[#This Row],[词条]],词条统合定义列表!$B$2:$B$1031,0))</f>
        <v>#N/A</v>
      </c>
      <c r="H498" s="109" t="e">
        <f ca="1">INDEX(词条统合定义列表!$F$2:$F$1031,MATCH(属性二级汇总[[#This Row],[词条]],词条统合定义列表!$B$2:$B$1031,0))</f>
        <v>#N/A</v>
      </c>
      <c r="J4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8" s="25" t="str">
        <f ca="1">IFERROR(IF(属性二级汇总[[#This Row],[计算模式]]&lt;&gt;0,ROW(),""),"")</f>
        <v/>
      </c>
      <c r="M498" s="25" t="str">
        <f ca="1">IF((IFERROR(SEARCH("时，收割",属性二级汇总[[#This Row],[词条]]),-1)&gt;0),ROW(),"")</f>
        <v/>
      </c>
    </row>
    <row r="499" spans="1:13">
      <c r="A499" s="3" t="str">
        <f ca="1">IFERROR(INDEX(CHOOSE(
    MATCH(ROW(A498)-1,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ROW(A498)-INDEX($S$2:$S$18, MATCH(ROW(A498)-1, $S$2:$S$18,1))
),"")</f>
        <v/>
      </c>
      <c r="B499" s="3" t="str">
        <f ca="1">IF(A499&lt;&gt;"",INDEX(CHOOSE(
    MATCH(ROW(A498)-1,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ROW(A498)-INDEX($S$2:$S$18, MATCH(ROW(A498)-1, $S$2:$S$18,1))
),"")</f>
        <v/>
      </c>
      <c r="C499" s="3" t="e">
        <f ca="1">VALUE(IF(A499&lt;&gt;"",INDEX(CHOOSE(
    MATCH(ROW(A498)-1,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ROW(A498)-INDEX($S$2:$S$18, MATCH(ROW(A498)-1, $S$2:$S$18,1))
),""))</f>
        <v>#VALUE!</v>
      </c>
      <c r="D499" s="3" t="str">
        <f t="shared" ca="1" si="8"/>
        <v/>
      </c>
      <c r="E499" s="3" t="e">
        <f ca="1">INDEX(词条统合定义列表!$C$2:$C$1031,MATCH(属性二级汇总[[#This Row],[词条]],词条统合定义列表!$B$2:$B$1031,0))</f>
        <v>#N/A</v>
      </c>
      <c r="F499" t="e">
        <f ca="1">INDEX(词条统合定义列表!$D$2:$D$1031,MATCH(属性二级汇总[[#This Row],[词条]],词条统合定义列表!$B$2:$B$1031,0))</f>
        <v>#N/A</v>
      </c>
      <c r="G499" s="3" t="e">
        <f ca="1">INDEX(词条统合定义列表!$E$2:$E$1031,MATCH(属性二级汇总[[#This Row],[词条]],词条统合定义列表!$B$2:$B$1031,0))</f>
        <v>#N/A</v>
      </c>
      <c r="H499" s="109" t="e">
        <f ca="1">INDEX(词条统合定义列表!$F$2:$F$1031,MATCH(属性二级汇总[[#This Row],[词条]],词条统合定义列表!$B$2:$B$1031,0))</f>
        <v>#N/A</v>
      </c>
      <c r="J4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4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499" s="25" t="str">
        <f ca="1">IFERROR(IF(属性二级汇总[[#This Row],[计算模式]]&lt;&gt;0,ROW(),""),"")</f>
        <v/>
      </c>
      <c r="M499" s="25" t="str">
        <f ca="1">IF((IFERROR(SEARCH("时，收割",属性二级汇总[[#This Row],[词条]]),-1)&gt;0),ROW(),"")</f>
        <v/>
      </c>
    </row>
    <row r="500" spans="1:13">
      <c r="A500" s="3" t="str">
        <f ca="1">IFERROR(INDEX(CHOOSE(
    MATCH(ROW(A499)-1,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ROW(A499)-INDEX($S$2:$S$18, MATCH(ROW(A499)-1, $S$2:$S$18,1))
),"")</f>
        <v/>
      </c>
      <c r="B500" s="3" t="str">
        <f ca="1">IF(A500&lt;&gt;"",INDEX(CHOOSE(
    MATCH(ROW(A499)-1,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ROW(A499)-INDEX($S$2:$S$18, MATCH(ROW(A499)-1, $S$2:$S$18,1))
),"")</f>
        <v/>
      </c>
      <c r="C500" s="3" t="e">
        <f ca="1">VALUE(IF(A500&lt;&gt;"",INDEX(CHOOSE(
    MATCH(ROW(A499)-1,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ROW(A499)-INDEX($S$2:$S$18, MATCH(ROW(A499)-1, $S$2:$S$18,1))
),""))</f>
        <v>#VALUE!</v>
      </c>
      <c r="D500" s="3" t="str">
        <f t="shared" ca="1" si="8"/>
        <v/>
      </c>
      <c r="E500" s="3" t="e">
        <f ca="1">INDEX(词条统合定义列表!$C$2:$C$1031,MATCH(属性二级汇总[[#This Row],[词条]],词条统合定义列表!$B$2:$B$1031,0))</f>
        <v>#N/A</v>
      </c>
      <c r="F500" t="e">
        <f ca="1">INDEX(词条统合定义列表!$D$2:$D$1031,MATCH(属性二级汇总[[#This Row],[词条]],词条统合定义列表!$B$2:$B$1031,0))</f>
        <v>#N/A</v>
      </c>
      <c r="G500" s="3" t="e">
        <f ca="1">INDEX(词条统合定义列表!$E$2:$E$1031,MATCH(属性二级汇总[[#This Row],[词条]],词条统合定义列表!$B$2:$B$1031,0))</f>
        <v>#N/A</v>
      </c>
      <c r="H500" s="109" t="e">
        <f ca="1">INDEX(词条统合定义列表!$F$2:$F$1031,MATCH(属性二级汇总[[#This Row],[词条]],词条统合定义列表!$B$2:$B$1031,0))</f>
        <v>#N/A</v>
      </c>
      <c r="J5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0" s="25" t="str">
        <f ca="1">IFERROR(IF(属性二级汇总[[#This Row],[计算模式]]&lt;&gt;0,ROW(),""),"")</f>
        <v/>
      </c>
      <c r="M500" s="25" t="str">
        <f ca="1">IF((IFERROR(SEARCH("时，收割",属性二级汇总[[#This Row],[词条]]),-1)&gt;0),ROW(),"")</f>
        <v/>
      </c>
    </row>
    <row r="501" spans="1:13">
      <c r="A501" s="3" t="str">
        <f ca="1">IFERROR(INDEX(CHOOSE(
    MATCH(ROW(A500)-1,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ROW(A500)-INDEX($S$2:$S$18, MATCH(ROW(A500)-1, $S$2:$S$18,1))
),"")</f>
        <v/>
      </c>
      <c r="B501" s="3" t="str">
        <f ca="1">IF(A501&lt;&gt;"",INDEX(CHOOSE(
    MATCH(ROW(A500)-1,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ROW(A500)-INDEX($S$2:$S$18, MATCH(ROW(A500)-1, $S$2:$S$18,1))
),"")</f>
        <v/>
      </c>
      <c r="C501" s="3" t="e">
        <f ca="1">VALUE(IF(A501&lt;&gt;"",INDEX(CHOOSE(
    MATCH(ROW(A500)-1,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ROW(A500)-INDEX($S$2:$S$18, MATCH(ROW(A500)-1, $S$2:$S$18,1))
),""))</f>
        <v>#VALUE!</v>
      </c>
      <c r="D501" s="3" t="str">
        <f t="shared" ca="1" si="8"/>
        <v/>
      </c>
      <c r="E501" s="3" t="e">
        <f ca="1">INDEX(词条统合定义列表!$C$2:$C$1031,MATCH(属性二级汇总[[#This Row],[词条]],词条统合定义列表!$B$2:$B$1031,0))</f>
        <v>#N/A</v>
      </c>
      <c r="F501" t="e">
        <f ca="1">INDEX(词条统合定义列表!$D$2:$D$1031,MATCH(属性二级汇总[[#This Row],[词条]],词条统合定义列表!$B$2:$B$1031,0))</f>
        <v>#N/A</v>
      </c>
      <c r="G501" s="3" t="e">
        <f ca="1">INDEX(词条统合定义列表!$E$2:$E$1031,MATCH(属性二级汇总[[#This Row],[词条]],词条统合定义列表!$B$2:$B$1031,0))</f>
        <v>#N/A</v>
      </c>
      <c r="H501" s="109" t="e">
        <f ca="1">INDEX(词条统合定义列表!$F$2:$F$1031,MATCH(属性二级汇总[[#This Row],[词条]],词条统合定义列表!$B$2:$B$1031,0))</f>
        <v>#N/A</v>
      </c>
      <c r="J5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1" s="25" t="str">
        <f ca="1">IFERROR(IF(属性二级汇总[[#This Row],[计算模式]]&lt;&gt;0,ROW(),""),"")</f>
        <v/>
      </c>
      <c r="M501" s="25" t="str">
        <f ca="1">IF((IFERROR(SEARCH("时，收割",属性二级汇总[[#This Row],[词条]]),-1)&gt;0),ROW(),"")</f>
        <v/>
      </c>
    </row>
    <row r="502" spans="1:13">
      <c r="A502" s="3" t="str">
        <f ca="1">IFERROR(INDEX(CHOOSE(
    MATCH(ROW(A501)-1,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ROW(A501)-INDEX($S$2:$S$18, MATCH(ROW(A501)-1, $S$2:$S$18,1))
),"")</f>
        <v/>
      </c>
      <c r="B502" s="3" t="str">
        <f ca="1">IF(A502&lt;&gt;"",INDEX(CHOOSE(
    MATCH(ROW(A501)-1,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ROW(A501)-INDEX($S$2:$S$18, MATCH(ROW(A501)-1, $S$2:$S$18,1))
),"")</f>
        <v/>
      </c>
      <c r="C502" s="3" t="e">
        <f ca="1">VALUE(IF(A502&lt;&gt;"",INDEX(CHOOSE(
    MATCH(ROW(A501)-1,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ROW(A501)-INDEX($S$2:$S$18, MATCH(ROW(A501)-1, $S$2:$S$18,1))
),""))</f>
        <v>#VALUE!</v>
      </c>
      <c r="D502" s="3" t="str">
        <f t="shared" ca="1" si="8"/>
        <v/>
      </c>
      <c r="E502" s="3" t="e">
        <f ca="1">INDEX(词条统合定义列表!$C$2:$C$1031,MATCH(属性二级汇总[[#This Row],[词条]],词条统合定义列表!$B$2:$B$1031,0))</f>
        <v>#N/A</v>
      </c>
      <c r="F502" t="e">
        <f ca="1">INDEX(词条统合定义列表!$D$2:$D$1031,MATCH(属性二级汇总[[#This Row],[词条]],词条统合定义列表!$B$2:$B$1031,0))</f>
        <v>#N/A</v>
      </c>
      <c r="G502" s="3" t="e">
        <f ca="1">INDEX(词条统合定义列表!$E$2:$E$1031,MATCH(属性二级汇总[[#This Row],[词条]],词条统合定义列表!$B$2:$B$1031,0))</f>
        <v>#N/A</v>
      </c>
      <c r="H502" s="109" t="e">
        <f ca="1">INDEX(词条统合定义列表!$F$2:$F$1031,MATCH(属性二级汇总[[#This Row],[词条]],词条统合定义列表!$B$2:$B$1031,0))</f>
        <v>#N/A</v>
      </c>
      <c r="J5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2" s="25" t="str">
        <f ca="1">IFERROR(IF(属性二级汇总[[#This Row],[计算模式]]&lt;&gt;0,ROW(),""),"")</f>
        <v/>
      </c>
      <c r="M502" s="25" t="str">
        <f ca="1">IF((IFERROR(SEARCH("时，收割",属性二级汇总[[#This Row],[词条]]),-1)&gt;0),ROW(),"")</f>
        <v/>
      </c>
    </row>
    <row r="503" spans="1:13">
      <c r="A503" s="3" t="str">
        <f ca="1">IFERROR(INDEX(CHOOSE(
    MATCH(ROW(A502)-1,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ROW(A502)-INDEX($S$2:$S$18, MATCH(ROW(A502)-1, $S$2:$S$18,1))
),"")</f>
        <v/>
      </c>
      <c r="B503" s="3" t="str">
        <f ca="1">IF(A503&lt;&gt;"",INDEX(CHOOSE(
    MATCH(ROW(A502)-1,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ROW(A502)-INDEX($S$2:$S$18, MATCH(ROW(A502)-1, $S$2:$S$18,1))
),"")</f>
        <v/>
      </c>
      <c r="C503" s="3" t="e">
        <f ca="1">VALUE(IF(A503&lt;&gt;"",INDEX(CHOOSE(
    MATCH(ROW(A502)-1,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ROW(A502)-INDEX($S$2:$S$18, MATCH(ROW(A502)-1, $S$2:$S$18,1))
),""))</f>
        <v>#VALUE!</v>
      </c>
      <c r="D503" s="3" t="str">
        <f t="shared" ca="1" si="8"/>
        <v/>
      </c>
      <c r="E503" s="3" t="e">
        <f ca="1">INDEX(词条统合定义列表!$C$2:$C$1031,MATCH(属性二级汇总[[#This Row],[词条]],词条统合定义列表!$B$2:$B$1031,0))</f>
        <v>#N/A</v>
      </c>
      <c r="F503" t="e">
        <f ca="1">INDEX(词条统合定义列表!$D$2:$D$1031,MATCH(属性二级汇总[[#This Row],[词条]],词条统合定义列表!$B$2:$B$1031,0))</f>
        <v>#N/A</v>
      </c>
      <c r="G503" s="3" t="e">
        <f ca="1">INDEX(词条统合定义列表!$E$2:$E$1031,MATCH(属性二级汇总[[#This Row],[词条]],词条统合定义列表!$B$2:$B$1031,0))</f>
        <v>#N/A</v>
      </c>
      <c r="H503" s="109" t="e">
        <f ca="1">INDEX(词条统合定义列表!$F$2:$F$1031,MATCH(属性二级汇总[[#This Row],[词条]],词条统合定义列表!$B$2:$B$1031,0))</f>
        <v>#N/A</v>
      </c>
      <c r="J5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3" s="25" t="str">
        <f ca="1">IFERROR(IF(属性二级汇总[[#This Row],[计算模式]]&lt;&gt;0,ROW(),""),"")</f>
        <v/>
      </c>
      <c r="M503" s="25" t="str">
        <f ca="1">IF((IFERROR(SEARCH("时，收割",属性二级汇总[[#This Row],[词条]]),-1)&gt;0),ROW(),"")</f>
        <v/>
      </c>
    </row>
    <row r="504" spans="1:13">
      <c r="A504" s="3" t="str">
        <f ca="1">IFERROR(INDEX(CHOOSE(
    MATCH(ROW(A503)-1,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ROW(A503)-INDEX($S$2:$S$18, MATCH(ROW(A503)-1, $S$2:$S$18,1))
),"")</f>
        <v/>
      </c>
      <c r="B504" s="3" t="str">
        <f ca="1">IF(A504&lt;&gt;"",INDEX(CHOOSE(
    MATCH(ROW(A503)-1,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ROW(A503)-INDEX($S$2:$S$18, MATCH(ROW(A503)-1, $S$2:$S$18,1))
),"")</f>
        <v/>
      </c>
      <c r="C504" s="3" t="e">
        <f ca="1">VALUE(IF(A504&lt;&gt;"",INDEX(CHOOSE(
    MATCH(ROW(A503)-1,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ROW(A503)-INDEX($S$2:$S$18, MATCH(ROW(A503)-1, $S$2:$S$18,1))
),""))</f>
        <v>#VALUE!</v>
      </c>
      <c r="D504" s="3" t="str">
        <f t="shared" ca="1" si="8"/>
        <v/>
      </c>
      <c r="E504" s="3" t="e">
        <f ca="1">INDEX(词条统合定义列表!$C$2:$C$1031,MATCH(属性二级汇总[[#This Row],[词条]],词条统合定义列表!$B$2:$B$1031,0))</f>
        <v>#N/A</v>
      </c>
      <c r="F504" t="e">
        <f ca="1">INDEX(词条统合定义列表!$D$2:$D$1031,MATCH(属性二级汇总[[#This Row],[词条]],词条统合定义列表!$B$2:$B$1031,0))</f>
        <v>#N/A</v>
      </c>
      <c r="G504" s="3" t="e">
        <f ca="1">INDEX(词条统合定义列表!$E$2:$E$1031,MATCH(属性二级汇总[[#This Row],[词条]],词条统合定义列表!$B$2:$B$1031,0))</f>
        <v>#N/A</v>
      </c>
      <c r="H504" s="109" t="e">
        <f ca="1">INDEX(词条统合定义列表!$F$2:$F$1031,MATCH(属性二级汇总[[#This Row],[词条]],词条统合定义列表!$B$2:$B$1031,0))</f>
        <v>#N/A</v>
      </c>
      <c r="J5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4" s="25" t="str">
        <f ca="1">IFERROR(IF(属性二级汇总[[#This Row],[计算模式]]&lt;&gt;0,ROW(),""),"")</f>
        <v/>
      </c>
      <c r="M504" s="25" t="str">
        <f ca="1">IF((IFERROR(SEARCH("时，收割",属性二级汇总[[#This Row],[词条]]),-1)&gt;0),ROW(),"")</f>
        <v/>
      </c>
    </row>
    <row r="505" spans="1:13">
      <c r="A505" s="3" t="str">
        <f ca="1">IFERROR(INDEX(CHOOSE(
    MATCH(ROW(A504)-1,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ROW(A504)-INDEX($S$2:$S$18, MATCH(ROW(A504)-1, $S$2:$S$18,1))
),"")</f>
        <v/>
      </c>
      <c r="B505" s="3" t="str">
        <f ca="1">IF(A505&lt;&gt;"",INDEX(CHOOSE(
    MATCH(ROW(A504)-1,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ROW(A504)-INDEX($S$2:$S$18, MATCH(ROW(A504)-1, $S$2:$S$18,1))
),"")</f>
        <v/>
      </c>
      <c r="C505" s="3" t="e">
        <f ca="1">VALUE(IF(A505&lt;&gt;"",INDEX(CHOOSE(
    MATCH(ROW(A504)-1,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ROW(A504)-INDEX($S$2:$S$18, MATCH(ROW(A504)-1, $S$2:$S$18,1))
),""))</f>
        <v>#VALUE!</v>
      </c>
      <c r="D505" s="3" t="str">
        <f t="shared" ca="1" si="8"/>
        <v/>
      </c>
      <c r="E505" s="3" t="e">
        <f ca="1">INDEX(词条统合定义列表!$C$2:$C$1031,MATCH(属性二级汇总[[#This Row],[词条]],词条统合定义列表!$B$2:$B$1031,0))</f>
        <v>#N/A</v>
      </c>
      <c r="F505" t="e">
        <f ca="1">INDEX(词条统合定义列表!$D$2:$D$1031,MATCH(属性二级汇总[[#This Row],[词条]],词条统合定义列表!$B$2:$B$1031,0))</f>
        <v>#N/A</v>
      </c>
      <c r="G505" s="3" t="e">
        <f ca="1">INDEX(词条统合定义列表!$E$2:$E$1031,MATCH(属性二级汇总[[#This Row],[词条]],词条统合定义列表!$B$2:$B$1031,0))</f>
        <v>#N/A</v>
      </c>
      <c r="H505" s="109" t="e">
        <f ca="1">INDEX(词条统合定义列表!$F$2:$F$1031,MATCH(属性二级汇总[[#This Row],[词条]],词条统合定义列表!$B$2:$B$1031,0))</f>
        <v>#N/A</v>
      </c>
      <c r="J5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5" s="25" t="str">
        <f ca="1">IFERROR(IF(属性二级汇总[[#This Row],[计算模式]]&lt;&gt;0,ROW(),""),"")</f>
        <v/>
      </c>
      <c r="M505" s="25" t="str">
        <f ca="1">IF((IFERROR(SEARCH("时，收割",属性二级汇总[[#This Row],[词条]]),-1)&gt;0),ROW(),"")</f>
        <v/>
      </c>
    </row>
    <row r="506" spans="1:13">
      <c r="A506" s="3" t="str">
        <f ca="1">IFERROR(INDEX(CHOOSE(
    MATCH(ROW(A505)-1,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ROW(A505)-INDEX($S$2:$S$18, MATCH(ROW(A505)-1, $S$2:$S$18,1))
),"")</f>
        <v/>
      </c>
      <c r="B506" s="3" t="str">
        <f ca="1">IF(A506&lt;&gt;"",INDEX(CHOOSE(
    MATCH(ROW(A505)-1,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ROW(A505)-INDEX($S$2:$S$18, MATCH(ROW(A505)-1, $S$2:$S$18,1))
),"")</f>
        <v/>
      </c>
      <c r="C506" s="3" t="e">
        <f ca="1">VALUE(IF(A506&lt;&gt;"",INDEX(CHOOSE(
    MATCH(ROW(A505)-1,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ROW(A505)-INDEX($S$2:$S$18, MATCH(ROW(A505)-1, $S$2:$S$18,1))
),""))</f>
        <v>#VALUE!</v>
      </c>
      <c r="D506" s="3" t="str">
        <f t="shared" ca="1" si="8"/>
        <v/>
      </c>
      <c r="E506" s="3" t="e">
        <f ca="1">INDEX(词条统合定义列表!$C$2:$C$1031,MATCH(属性二级汇总[[#This Row],[词条]],词条统合定义列表!$B$2:$B$1031,0))</f>
        <v>#N/A</v>
      </c>
      <c r="F506" t="e">
        <f ca="1">INDEX(词条统合定义列表!$D$2:$D$1031,MATCH(属性二级汇总[[#This Row],[词条]],词条统合定义列表!$B$2:$B$1031,0))</f>
        <v>#N/A</v>
      </c>
      <c r="G506" s="3" t="e">
        <f ca="1">INDEX(词条统合定义列表!$E$2:$E$1031,MATCH(属性二级汇总[[#This Row],[词条]],词条统合定义列表!$B$2:$B$1031,0))</f>
        <v>#N/A</v>
      </c>
      <c r="H506" s="109" t="e">
        <f ca="1">INDEX(词条统合定义列表!$F$2:$F$1031,MATCH(属性二级汇总[[#This Row],[词条]],词条统合定义列表!$B$2:$B$1031,0))</f>
        <v>#N/A</v>
      </c>
      <c r="J5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6" s="25" t="str">
        <f ca="1">IFERROR(IF(属性二级汇总[[#This Row],[计算模式]]&lt;&gt;0,ROW(),""),"")</f>
        <v/>
      </c>
      <c r="M506" s="25" t="str">
        <f ca="1">IF((IFERROR(SEARCH("时，收割",属性二级汇总[[#This Row],[词条]]),-1)&gt;0),ROW(),"")</f>
        <v/>
      </c>
    </row>
    <row r="507" spans="1:13">
      <c r="A507" s="3" t="str">
        <f ca="1">IFERROR(INDEX(CHOOSE(
    MATCH(ROW(A506)-1,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ROW(A506)-INDEX($S$2:$S$18, MATCH(ROW(A506)-1, $S$2:$S$18,1))
),"")</f>
        <v/>
      </c>
      <c r="B507" s="3" t="str">
        <f ca="1">IF(A507&lt;&gt;"",INDEX(CHOOSE(
    MATCH(ROW(A506)-1,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ROW(A506)-INDEX($S$2:$S$18, MATCH(ROW(A506)-1, $S$2:$S$18,1))
),"")</f>
        <v/>
      </c>
      <c r="C507" s="3" t="e">
        <f ca="1">VALUE(IF(A507&lt;&gt;"",INDEX(CHOOSE(
    MATCH(ROW(A506)-1,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ROW(A506)-INDEX($S$2:$S$18, MATCH(ROW(A506)-1, $S$2:$S$18,1))
),""))</f>
        <v>#VALUE!</v>
      </c>
      <c r="D507" s="3" t="str">
        <f t="shared" ca="1" si="8"/>
        <v/>
      </c>
      <c r="E507" s="3" t="e">
        <f ca="1">INDEX(词条统合定义列表!$C$2:$C$1031,MATCH(属性二级汇总[[#This Row],[词条]],词条统合定义列表!$B$2:$B$1031,0))</f>
        <v>#N/A</v>
      </c>
      <c r="F507" t="e">
        <f ca="1">INDEX(词条统合定义列表!$D$2:$D$1031,MATCH(属性二级汇总[[#This Row],[词条]],词条统合定义列表!$B$2:$B$1031,0))</f>
        <v>#N/A</v>
      </c>
      <c r="G507" s="3" t="e">
        <f ca="1">INDEX(词条统合定义列表!$E$2:$E$1031,MATCH(属性二级汇总[[#This Row],[词条]],词条统合定义列表!$B$2:$B$1031,0))</f>
        <v>#N/A</v>
      </c>
      <c r="H507" s="109" t="e">
        <f ca="1">INDEX(词条统合定义列表!$F$2:$F$1031,MATCH(属性二级汇总[[#This Row],[词条]],词条统合定义列表!$B$2:$B$1031,0))</f>
        <v>#N/A</v>
      </c>
      <c r="J5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7" s="25" t="str">
        <f ca="1">IFERROR(IF(属性二级汇总[[#This Row],[计算模式]]&lt;&gt;0,ROW(),""),"")</f>
        <v/>
      </c>
      <c r="M507" s="25" t="str">
        <f ca="1">IF((IFERROR(SEARCH("时，收割",属性二级汇总[[#This Row],[词条]]),-1)&gt;0),ROW(),"")</f>
        <v/>
      </c>
    </row>
    <row r="508" spans="1:13">
      <c r="A508" s="3" t="str">
        <f ca="1">IFERROR(INDEX(CHOOSE(
    MATCH(ROW(A507)-1,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ROW(A507)-INDEX($S$2:$S$18, MATCH(ROW(A507)-1, $S$2:$S$18,1))
),"")</f>
        <v/>
      </c>
      <c r="B508" s="3" t="str">
        <f ca="1">IF(A508&lt;&gt;"",INDEX(CHOOSE(
    MATCH(ROW(A507)-1,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ROW(A507)-INDEX($S$2:$S$18, MATCH(ROW(A507)-1, $S$2:$S$18,1))
),"")</f>
        <v/>
      </c>
      <c r="C508" s="3" t="e">
        <f ca="1">VALUE(IF(A508&lt;&gt;"",INDEX(CHOOSE(
    MATCH(ROW(A507)-1,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ROW(A507)-INDEX($S$2:$S$18, MATCH(ROW(A507)-1, $S$2:$S$18,1))
),""))</f>
        <v>#VALUE!</v>
      </c>
      <c r="D508" s="3" t="str">
        <f t="shared" ca="1" si="8"/>
        <v/>
      </c>
      <c r="E508" s="3" t="e">
        <f ca="1">INDEX(词条统合定义列表!$C$2:$C$1031,MATCH(属性二级汇总[[#This Row],[词条]],词条统合定义列表!$B$2:$B$1031,0))</f>
        <v>#N/A</v>
      </c>
      <c r="F508" t="e">
        <f ca="1">INDEX(词条统合定义列表!$D$2:$D$1031,MATCH(属性二级汇总[[#This Row],[词条]],词条统合定义列表!$B$2:$B$1031,0))</f>
        <v>#N/A</v>
      </c>
      <c r="G508" s="3" t="e">
        <f ca="1">INDEX(词条统合定义列表!$E$2:$E$1031,MATCH(属性二级汇总[[#This Row],[词条]],词条统合定义列表!$B$2:$B$1031,0))</f>
        <v>#N/A</v>
      </c>
      <c r="H508" s="109" t="e">
        <f ca="1">INDEX(词条统合定义列表!$F$2:$F$1031,MATCH(属性二级汇总[[#This Row],[词条]],词条统合定义列表!$B$2:$B$1031,0))</f>
        <v>#N/A</v>
      </c>
      <c r="J5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8" s="25" t="str">
        <f ca="1">IFERROR(IF(属性二级汇总[[#This Row],[计算模式]]&lt;&gt;0,ROW(),""),"")</f>
        <v/>
      </c>
      <c r="M508" s="25" t="str">
        <f ca="1">IF((IFERROR(SEARCH("时，收割",属性二级汇总[[#This Row],[词条]]),-1)&gt;0),ROW(),"")</f>
        <v/>
      </c>
    </row>
    <row r="509" spans="1:13">
      <c r="A509" s="3" t="str">
        <f ca="1">IFERROR(INDEX(CHOOSE(
    MATCH(ROW(A508)-1,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ROW(A508)-INDEX($S$2:$S$18, MATCH(ROW(A508)-1, $S$2:$S$18,1))
),"")</f>
        <v/>
      </c>
      <c r="B509" s="3" t="str">
        <f ca="1">IF(A509&lt;&gt;"",INDEX(CHOOSE(
    MATCH(ROW(A508)-1,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ROW(A508)-INDEX($S$2:$S$18, MATCH(ROW(A508)-1, $S$2:$S$18,1))
),"")</f>
        <v/>
      </c>
      <c r="C509" s="3" t="e">
        <f ca="1">VALUE(IF(A509&lt;&gt;"",INDEX(CHOOSE(
    MATCH(ROW(A508)-1,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ROW(A508)-INDEX($S$2:$S$18, MATCH(ROW(A508)-1, $S$2:$S$18,1))
),""))</f>
        <v>#VALUE!</v>
      </c>
      <c r="D509" s="3" t="str">
        <f t="shared" ca="1" si="8"/>
        <v/>
      </c>
      <c r="E509" s="3" t="e">
        <f ca="1">INDEX(词条统合定义列表!$C$2:$C$1031,MATCH(属性二级汇总[[#This Row],[词条]],词条统合定义列表!$B$2:$B$1031,0))</f>
        <v>#N/A</v>
      </c>
      <c r="F509" t="e">
        <f ca="1">INDEX(词条统合定义列表!$D$2:$D$1031,MATCH(属性二级汇总[[#This Row],[词条]],词条统合定义列表!$B$2:$B$1031,0))</f>
        <v>#N/A</v>
      </c>
      <c r="G509" s="3" t="e">
        <f ca="1">INDEX(词条统合定义列表!$E$2:$E$1031,MATCH(属性二级汇总[[#This Row],[词条]],词条统合定义列表!$B$2:$B$1031,0))</f>
        <v>#N/A</v>
      </c>
      <c r="H509" s="109" t="e">
        <f ca="1">INDEX(词条统合定义列表!$F$2:$F$1031,MATCH(属性二级汇总[[#This Row],[词条]],词条统合定义列表!$B$2:$B$1031,0))</f>
        <v>#N/A</v>
      </c>
      <c r="J5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09" s="25" t="str">
        <f ca="1">IFERROR(IF(属性二级汇总[[#This Row],[计算模式]]&lt;&gt;0,ROW(),""),"")</f>
        <v/>
      </c>
      <c r="M509" s="25" t="str">
        <f ca="1">IF((IFERROR(SEARCH("时，收割",属性二级汇总[[#This Row],[词条]]),-1)&gt;0),ROW(),"")</f>
        <v/>
      </c>
    </row>
    <row r="510" spans="1:13">
      <c r="A510" s="3" t="str">
        <f ca="1">IFERROR(INDEX(CHOOSE(
    MATCH(ROW(A509)-1,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ROW(A509)-INDEX($S$2:$S$18, MATCH(ROW(A509)-1, $S$2:$S$18,1))
),"")</f>
        <v/>
      </c>
      <c r="B510" s="3" t="str">
        <f ca="1">IF(A510&lt;&gt;"",INDEX(CHOOSE(
    MATCH(ROW(A509)-1,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ROW(A509)-INDEX($S$2:$S$18, MATCH(ROW(A509)-1, $S$2:$S$18,1))
),"")</f>
        <v/>
      </c>
      <c r="C510" s="3" t="e">
        <f ca="1">VALUE(IF(A510&lt;&gt;"",INDEX(CHOOSE(
    MATCH(ROW(A509)-1,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ROW(A509)-INDEX($S$2:$S$18, MATCH(ROW(A509)-1, $S$2:$S$18,1))
),""))</f>
        <v>#VALUE!</v>
      </c>
      <c r="D510" s="3" t="str">
        <f t="shared" ca="1" si="8"/>
        <v/>
      </c>
      <c r="E510" s="3" t="e">
        <f ca="1">INDEX(词条统合定义列表!$C$2:$C$1031,MATCH(属性二级汇总[[#This Row],[词条]],词条统合定义列表!$B$2:$B$1031,0))</f>
        <v>#N/A</v>
      </c>
      <c r="F510" t="e">
        <f ca="1">INDEX(词条统合定义列表!$D$2:$D$1031,MATCH(属性二级汇总[[#This Row],[词条]],词条统合定义列表!$B$2:$B$1031,0))</f>
        <v>#N/A</v>
      </c>
      <c r="G510" s="3" t="e">
        <f ca="1">INDEX(词条统合定义列表!$E$2:$E$1031,MATCH(属性二级汇总[[#This Row],[词条]],词条统合定义列表!$B$2:$B$1031,0))</f>
        <v>#N/A</v>
      </c>
      <c r="H510" s="109" t="e">
        <f ca="1">INDEX(词条统合定义列表!$F$2:$F$1031,MATCH(属性二级汇总[[#This Row],[词条]],词条统合定义列表!$B$2:$B$1031,0))</f>
        <v>#N/A</v>
      </c>
      <c r="J5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0" s="25" t="str">
        <f ca="1">IFERROR(IF(属性二级汇总[[#This Row],[计算模式]]&lt;&gt;0,ROW(),""),"")</f>
        <v/>
      </c>
      <c r="M510" s="25" t="str">
        <f ca="1">IF((IFERROR(SEARCH("时，收割",属性二级汇总[[#This Row],[词条]]),-1)&gt;0),ROW(),"")</f>
        <v/>
      </c>
    </row>
    <row r="511" spans="1:13">
      <c r="A511" s="3" t="str">
        <f ca="1">IFERROR(INDEX(CHOOSE(
    MATCH(ROW(A510)-1,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ROW(A510)-INDEX($S$2:$S$18, MATCH(ROW(A510)-1, $S$2:$S$18,1))
),"")</f>
        <v/>
      </c>
      <c r="B511" s="3" t="str">
        <f ca="1">IF(A511&lt;&gt;"",INDEX(CHOOSE(
    MATCH(ROW(A510)-1,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ROW(A510)-INDEX($S$2:$S$18, MATCH(ROW(A510)-1, $S$2:$S$18,1))
),"")</f>
        <v/>
      </c>
      <c r="C511" s="3" t="e">
        <f ca="1">VALUE(IF(A511&lt;&gt;"",INDEX(CHOOSE(
    MATCH(ROW(A510)-1,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ROW(A510)-INDEX($S$2:$S$18, MATCH(ROW(A510)-1, $S$2:$S$18,1))
),""))</f>
        <v>#VALUE!</v>
      </c>
      <c r="D511" s="3" t="str">
        <f t="shared" ca="1" si="8"/>
        <v/>
      </c>
      <c r="E511" s="3" t="e">
        <f ca="1">INDEX(词条统合定义列表!$C$2:$C$1031,MATCH(属性二级汇总[[#This Row],[词条]],词条统合定义列表!$B$2:$B$1031,0))</f>
        <v>#N/A</v>
      </c>
      <c r="F511" t="e">
        <f ca="1">INDEX(词条统合定义列表!$D$2:$D$1031,MATCH(属性二级汇总[[#This Row],[词条]],词条统合定义列表!$B$2:$B$1031,0))</f>
        <v>#N/A</v>
      </c>
      <c r="G511" s="3" t="e">
        <f ca="1">INDEX(词条统合定义列表!$E$2:$E$1031,MATCH(属性二级汇总[[#This Row],[词条]],词条统合定义列表!$B$2:$B$1031,0))</f>
        <v>#N/A</v>
      </c>
      <c r="H511" s="109" t="e">
        <f ca="1">INDEX(词条统合定义列表!$F$2:$F$1031,MATCH(属性二级汇总[[#This Row],[词条]],词条统合定义列表!$B$2:$B$1031,0))</f>
        <v>#N/A</v>
      </c>
      <c r="J5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1" s="25" t="str">
        <f ca="1">IFERROR(IF(属性二级汇总[[#This Row],[计算模式]]&lt;&gt;0,ROW(),""),"")</f>
        <v/>
      </c>
      <c r="M511" s="25" t="str">
        <f ca="1">IF((IFERROR(SEARCH("时，收割",属性二级汇总[[#This Row],[词条]]),-1)&gt;0),ROW(),"")</f>
        <v/>
      </c>
    </row>
    <row r="512" spans="1:13">
      <c r="A512" s="3" t="str">
        <f ca="1">IFERROR(INDEX(CHOOSE(
    MATCH(ROW(A511)-1,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ROW(A511)-INDEX($S$2:$S$18, MATCH(ROW(A511)-1, $S$2:$S$18,1))
),"")</f>
        <v/>
      </c>
      <c r="B512" s="3" t="str">
        <f ca="1">IF(A512&lt;&gt;"",INDEX(CHOOSE(
    MATCH(ROW(A511)-1,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ROW(A511)-INDEX($S$2:$S$18, MATCH(ROW(A511)-1, $S$2:$S$18,1))
),"")</f>
        <v/>
      </c>
      <c r="C512" s="3" t="e">
        <f ca="1">VALUE(IF(A512&lt;&gt;"",INDEX(CHOOSE(
    MATCH(ROW(A511)-1,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ROW(A511)-INDEX($S$2:$S$18, MATCH(ROW(A511)-1, $S$2:$S$18,1))
),""))</f>
        <v>#VALUE!</v>
      </c>
      <c r="D512" s="3" t="str">
        <f t="shared" ca="1" si="8"/>
        <v/>
      </c>
      <c r="E512" s="3" t="e">
        <f ca="1">INDEX(词条统合定义列表!$C$2:$C$1031,MATCH(属性二级汇总[[#This Row],[词条]],词条统合定义列表!$B$2:$B$1031,0))</f>
        <v>#N/A</v>
      </c>
      <c r="F512" t="e">
        <f ca="1">INDEX(词条统合定义列表!$D$2:$D$1031,MATCH(属性二级汇总[[#This Row],[词条]],词条统合定义列表!$B$2:$B$1031,0))</f>
        <v>#N/A</v>
      </c>
      <c r="G512" s="3" t="e">
        <f ca="1">INDEX(词条统合定义列表!$E$2:$E$1031,MATCH(属性二级汇总[[#This Row],[词条]],词条统合定义列表!$B$2:$B$1031,0))</f>
        <v>#N/A</v>
      </c>
      <c r="H512" s="109" t="e">
        <f ca="1">INDEX(词条统合定义列表!$F$2:$F$1031,MATCH(属性二级汇总[[#This Row],[词条]],词条统合定义列表!$B$2:$B$1031,0))</f>
        <v>#N/A</v>
      </c>
      <c r="J5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2" s="25" t="str">
        <f ca="1">IFERROR(IF(属性二级汇总[[#This Row],[计算模式]]&lt;&gt;0,ROW(),""),"")</f>
        <v/>
      </c>
      <c r="M512" s="25" t="str">
        <f ca="1">IF((IFERROR(SEARCH("时，收割",属性二级汇总[[#This Row],[词条]]),-1)&gt;0),ROW(),"")</f>
        <v/>
      </c>
    </row>
    <row r="513" spans="1:13">
      <c r="A513" s="3" t="str">
        <f ca="1">IFERROR(INDEX(CHOOSE(
    MATCH(ROW(A512)-1,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ROW(A512)-INDEX($S$2:$S$18, MATCH(ROW(A512)-1, $S$2:$S$18,1))
),"")</f>
        <v/>
      </c>
      <c r="B513" s="3" t="str">
        <f ca="1">IF(A513&lt;&gt;"",INDEX(CHOOSE(
    MATCH(ROW(A512)-1,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ROW(A512)-INDEX($S$2:$S$18, MATCH(ROW(A512)-1, $S$2:$S$18,1))
),"")</f>
        <v/>
      </c>
      <c r="C513" s="3" t="e">
        <f ca="1">VALUE(IF(A513&lt;&gt;"",INDEX(CHOOSE(
    MATCH(ROW(A512)-1,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ROW(A512)-INDEX($S$2:$S$18, MATCH(ROW(A512)-1, $S$2:$S$18,1))
),""))</f>
        <v>#VALUE!</v>
      </c>
      <c r="D513" s="3" t="str">
        <f t="shared" ca="1" si="8"/>
        <v/>
      </c>
      <c r="E513" s="3" t="e">
        <f ca="1">INDEX(词条统合定义列表!$C$2:$C$1031,MATCH(属性二级汇总[[#This Row],[词条]],词条统合定义列表!$B$2:$B$1031,0))</f>
        <v>#N/A</v>
      </c>
      <c r="F513" t="e">
        <f ca="1">INDEX(词条统合定义列表!$D$2:$D$1031,MATCH(属性二级汇总[[#This Row],[词条]],词条统合定义列表!$B$2:$B$1031,0))</f>
        <v>#N/A</v>
      </c>
      <c r="G513" s="3" t="e">
        <f ca="1">INDEX(词条统合定义列表!$E$2:$E$1031,MATCH(属性二级汇总[[#This Row],[词条]],词条统合定义列表!$B$2:$B$1031,0))</f>
        <v>#N/A</v>
      </c>
      <c r="H513" s="109" t="e">
        <f ca="1">INDEX(词条统合定义列表!$F$2:$F$1031,MATCH(属性二级汇总[[#This Row],[词条]],词条统合定义列表!$B$2:$B$1031,0))</f>
        <v>#N/A</v>
      </c>
      <c r="J5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3" s="25" t="str">
        <f ca="1">IFERROR(IF(属性二级汇总[[#This Row],[计算模式]]&lt;&gt;0,ROW(),""),"")</f>
        <v/>
      </c>
      <c r="M513" s="25" t="str">
        <f ca="1">IF((IFERROR(SEARCH("时，收割",属性二级汇总[[#This Row],[词条]]),-1)&gt;0),ROW(),"")</f>
        <v/>
      </c>
    </row>
    <row r="514" spans="1:13">
      <c r="A514" s="3" t="str">
        <f ca="1">IFERROR(INDEX(CHOOSE(
    MATCH(ROW(A513)-1,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ROW(A513)-INDEX($S$2:$S$18, MATCH(ROW(A513)-1, $S$2:$S$18,1))
),"")</f>
        <v/>
      </c>
      <c r="B514" s="3" t="str">
        <f ca="1">IF(A514&lt;&gt;"",INDEX(CHOOSE(
    MATCH(ROW(A513)-1,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ROW(A513)-INDEX($S$2:$S$18, MATCH(ROW(A513)-1, $S$2:$S$18,1))
),"")</f>
        <v/>
      </c>
      <c r="C514" s="3" t="e">
        <f ca="1">VALUE(IF(A514&lt;&gt;"",INDEX(CHOOSE(
    MATCH(ROW(A513)-1,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ROW(A513)-INDEX($S$2:$S$18, MATCH(ROW(A513)-1, $S$2:$S$18,1))
),""))</f>
        <v>#VALUE!</v>
      </c>
      <c r="D514" s="3" t="str">
        <f t="shared" ca="1" si="8"/>
        <v/>
      </c>
      <c r="E514" s="3" t="e">
        <f ca="1">INDEX(词条统合定义列表!$C$2:$C$1031,MATCH(属性二级汇总[[#This Row],[词条]],词条统合定义列表!$B$2:$B$1031,0))</f>
        <v>#N/A</v>
      </c>
      <c r="F514" t="e">
        <f ca="1">INDEX(词条统合定义列表!$D$2:$D$1031,MATCH(属性二级汇总[[#This Row],[词条]],词条统合定义列表!$B$2:$B$1031,0))</f>
        <v>#N/A</v>
      </c>
      <c r="G514" s="3" t="e">
        <f ca="1">INDEX(词条统合定义列表!$E$2:$E$1031,MATCH(属性二级汇总[[#This Row],[词条]],词条统合定义列表!$B$2:$B$1031,0))</f>
        <v>#N/A</v>
      </c>
      <c r="H514" s="109" t="e">
        <f ca="1">INDEX(词条统合定义列表!$F$2:$F$1031,MATCH(属性二级汇总[[#This Row],[词条]],词条统合定义列表!$B$2:$B$1031,0))</f>
        <v>#N/A</v>
      </c>
      <c r="J5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4" s="25" t="str">
        <f ca="1">IFERROR(IF(属性二级汇总[[#This Row],[计算模式]]&lt;&gt;0,ROW(),""),"")</f>
        <v/>
      </c>
      <c r="M514" s="25" t="str">
        <f ca="1">IF((IFERROR(SEARCH("时，收割",属性二级汇总[[#This Row],[词条]]),-1)&gt;0),ROW(),"")</f>
        <v/>
      </c>
    </row>
    <row r="515" spans="1:13">
      <c r="A515" s="3" t="str">
        <f ca="1">IFERROR(INDEX(CHOOSE(
    MATCH(ROW(A514)-1,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ROW(A514)-INDEX($S$2:$S$18, MATCH(ROW(A514)-1, $S$2:$S$18,1))
),"")</f>
        <v/>
      </c>
      <c r="B515" s="3" t="str">
        <f ca="1">IF(A515&lt;&gt;"",INDEX(CHOOSE(
    MATCH(ROW(A514)-1,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ROW(A514)-INDEX($S$2:$S$18, MATCH(ROW(A514)-1, $S$2:$S$18,1))
),"")</f>
        <v/>
      </c>
      <c r="C515" s="3" t="e">
        <f ca="1">VALUE(IF(A515&lt;&gt;"",INDEX(CHOOSE(
    MATCH(ROW(A514)-1,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ROW(A514)-INDEX($S$2:$S$18, MATCH(ROW(A514)-1, $S$2:$S$18,1))
),""))</f>
        <v>#VALUE!</v>
      </c>
      <c r="D515" s="3" t="str">
        <f t="shared" ref="D515:D578" ca="1" si="9">IF(A515&lt;&gt;"",INDEX($Q$2:$Q$18, MATCH(ROW(A514)-1, $S$2:$S$18, 1)),"")</f>
        <v/>
      </c>
      <c r="E515" s="3" t="e">
        <f ca="1">INDEX(词条统合定义列表!$C$2:$C$1031,MATCH(属性二级汇总[[#This Row],[词条]],词条统合定义列表!$B$2:$B$1031,0))</f>
        <v>#N/A</v>
      </c>
      <c r="F515" t="e">
        <f ca="1">INDEX(词条统合定义列表!$D$2:$D$1031,MATCH(属性二级汇总[[#This Row],[词条]],词条统合定义列表!$B$2:$B$1031,0))</f>
        <v>#N/A</v>
      </c>
      <c r="G515" s="3" t="e">
        <f ca="1">INDEX(词条统合定义列表!$E$2:$E$1031,MATCH(属性二级汇总[[#This Row],[词条]],词条统合定义列表!$B$2:$B$1031,0))</f>
        <v>#N/A</v>
      </c>
      <c r="H515" s="109" t="e">
        <f ca="1">INDEX(词条统合定义列表!$F$2:$F$1031,MATCH(属性二级汇总[[#This Row],[词条]],词条统合定义列表!$B$2:$B$1031,0))</f>
        <v>#N/A</v>
      </c>
      <c r="J5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5" s="25" t="str">
        <f ca="1">IFERROR(IF(属性二级汇总[[#This Row],[计算模式]]&lt;&gt;0,ROW(),""),"")</f>
        <v/>
      </c>
      <c r="M515" s="25" t="str">
        <f ca="1">IF((IFERROR(SEARCH("时，收割",属性二级汇总[[#This Row],[词条]]),-1)&gt;0),ROW(),"")</f>
        <v/>
      </c>
    </row>
    <row r="516" spans="1:13">
      <c r="A516" s="3" t="str">
        <f ca="1">IFERROR(INDEX(CHOOSE(
    MATCH(ROW(A515)-1,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ROW(A515)-INDEX($S$2:$S$18, MATCH(ROW(A515)-1, $S$2:$S$18,1))
),"")</f>
        <v/>
      </c>
      <c r="B516" s="3" t="str">
        <f ca="1">IF(A516&lt;&gt;"",INDEX(CHOOSE(
    MATCH(ROW(A515)-1,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ROW(A515)-INDEX($S$2:$S$18, MATCH(ROW(A515)-1, $S$2:$S$18,1))
),"")</f>
        <v/>
      </c>
      <c r="C516" s="3" t="e">
        <f ca="1">VALUE(IF(A516&lt;&gt;"",INDEX(CHOOSE(
    MATCH(ROW(A515)-1,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ROW(A515)-INDEX($S$2:$S$18, MATCH(ROW(A515)-1, $S$2:$S$18,1))
),""))</f>
        <v>#VALUE!</v>
      </c>
      <c r="D516" s="3" t="str">
        <f t="shared" ca="1" si="9"/>
        <v/>
      </c>
      <c r="E516" s="3" t="e">
        <f ca="1">INDEX(词条统合定义列表!$C$2:$C$1031,MATCH(属性二级汇总[[#This Row],[词条]],词条统合定义列表!$B$2:$B$1031,0))</f>
        <v>#N/A</v>
      </c>
      <c r="F516" t="e">
        <f ca="1">INDEX(词条统合定义列表!$D$2:$D$1031,MATCH(属性二级汇总[[#This Row],[词条]],词条统合定义列表!$B$2:$B$1031,0))</f>
        <v>#N/A</v>
      </c>
      <c r="G516" s="3" t="e">
        <f ca="1">INDEX(词条统合定义列表!$E$2:$E$1031,MATCH(属性二级汇总[[#This Row],[词条]],词条统合定义列表!$B$2:$B$1031,0))</f>
        <v>#N/A</v>
      </c>
      <c r="H516" s="109" t="e">
        <f ca="1">INDEX(词条统合定义列表!$F$2:$F$1031,MATCH(属性二级汇总[[#This Row],[词条]],词条统合定义列表!$B$2:$B$1031,0))</f>
        <v>#N/A</v>
      </c>
      <c r="J5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6" s="25" t="str">
        <f ca="1">IFERROR(IF(属性二级汇总[[#This Row],[计算模式]]&lt;&gt;0,ROW(),""),"")</f>
        <v/>
      </c>
      <c r="M516" s="25" t="str">
        <f ca="1">IF((IFERROR(SEARCH("时，收割",属性二级汇总[[#This Row],[词条]]),-1)&gt;0),ROW(),"")</f>
        <v/>
      </c>
    </row>
    <row r="517" spans="1:13">
      <c r="A517" s="3" t="str">
        <f ca="1">IFERROR(INDEX(CHOOSE(
    MATCH(ROW(A516)-1,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ROW(A516)-INDEX($S$2:$S$18, MATCH(ROW(A516)-1, $S$2:$S$18,1))
),"")</f>
        <v/>
      </c>
      <c r="B517" s="3" t="str">
        <f ca="1">IF(A517&lt;&gt;"",INDEX(CHOOSE(
    MATCH(ROW(A516)-1,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ROW(A516)-INDEX($S$2:$S$18, MATCH(ROW(A516)-1, $S$2:$S$18,1))
),"")</f>
        <v/>
      </c>
      <c r="C517" s="3" t="e">
        <f ca="1">VALUE(IF(A517&lt;&gt;"",INDEX(CHOOSE(
    MATCH(ROW(A516)-1,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ROW(A516)-INDEX($S$2:$S$18, MATCH(ROW(A516)-1, $S$2:$S$18,1))
),""))</f>
        <v>#VALUE!</v>
      </c>
      <c r="D517" s="3" t="str">
        <f t="shared" ca="1" si="9"/>
        <v/>
      </c>
      <c r="E517" s="3" t="e">
        <f ca="1">INDEX(词条统合定义列表!$C$2:$C$1031,MATCH(属性二级汇总[[#This Row],[词条]],词条统合定义列表!$B$2:$B$1031,0))</f>
        <v>#N/A</v>
      </c>
      <c r="F517" t="e">
        <f ca="1">INDEX(词条统合定义列表!$D$2:$D$1031,MATCH(属性二级汇总[[#This Row],[词条]],词条统合定义列表!$B$2:$B$1031,0))</f>
        <v>#N/A</v>
      </c>
      <c r="G517" s="3" t="e">
        <f ca="1">INDEX(词条统合定义列表!$E$2:$E$1031,MATCH(属性二级汇总[[#This Row],[词条]],词条统合定义列表!$B$2:$B$1031,0))</f>
        <v>#N/A</v>
      </c>
      <c r="H517" s="109" t="e">
        <f ca="1">INDEX(词条统合定义列表!$F$2:$F$1031,MATCH(属性二级汇总[[#This Row],[词条]],词条统合定义列表!$B$2:$B$1031,0))</f>
        <v>#N/A</v>
      </c>
      <c r="J5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7" s="25" t="str">
        <f ca="1">IFERROR(IF(属性二级汇总[[#This Row],[计算模式]]&lt;&gt;0,ROW(),""),"")</f>
        <v/>
      </c>
      <c r="M517" s="25" t="str">
        <f ca="1">IF((IFERROR(SEARCH("时，收割",属性二级汇总[[#This Row],[词条]]),-1)&gt;0),ROW(),"")</f>
        <v/>
      </c>
    </row>
    <row r="518" spans="1:13">
      <c r="A518" s="3" t="str">
        <f ca="1">IFERROR(INDEX(CHOOSE(
    MATCH(ROW(A517)-1,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ROW(A517)-INDEX($S$2:$S$18, MATCH(ROW(A517)-1, $S$2:$S$18,1))
),"")</f>
        <v/>
      </c>
      <c r="B518" s="3" t="str">
        <f ca="1">IF(A518&lt;&gt;"",INDEX(CHOOSE(
    MATCH(ROW(A517)-1,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ROW(A517)-INDEX($S$2:$S$18, MATCH(ROW(A517)-1, $S$2:$S$18,1))
),"")</f>
        <v/>
      </c>
      <c r="C518" s="3" t="e">
        <f ca="1">VALUE(IF(A518&lt;&gt;"",INDEX(CHOOSE(
    MATCH(ROW(A517)-1,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ROW(A517)-INDEX($S$2:$S$18, MATCH(ROW(A517)-1, $S$2:$S$18,1))
),""))</f>
        <v>#VALUE!</v>
      </c>
      <c r="D518" s="3" t="str">
        <f t="shared" ca="1" si="9"/>
        <v/>
      </c>
      <c r="E518" s="3" t="e">
        <f ca="1">INDEX(词条统合定义列表!$C$2:$C$1031,MATCH(属性二级汇总[[#This Row],[词条]],词条统合定义列表!$B$2:$B$1031,0))</f>
        <v>#N/A</v>
      </c>
      <c r="F518" t="e">
        <f ca="1">INDEX(词条统合定义列表!$D$2:$D$1031,MATCH(属性二级汇总[[#This Row],[词条]],词条统合定义列表!$B$2:$B$1031,0))</f>
        <v>#N/A</v>
      </c>
      <c r="G518" s="3" t="e">
        <f ca="1">INDEX(词条统合定义列表!$E$2:$E$1031,MATCH(属性二级汇总[[#This Row],[词条]],词条统合定义列表!$B$2:$B$1031,0))</f>
        <v>#N/A</v>
      </c>
      <c r="H518" s="109" t="e">
        <f ca="1">INDEX(词条统合定义列表!$F$2:$F$1031,MATCH(属性二级汇总[[#This Row],[词条]],词条统合定义列表!$B$2:$B$1031,0))</f>
        <v>#N/A</v>
      </c>
      <c r="J5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8" s="25" t="str">
        <f ca="1">IFERROR(IF(属性二级汇总[[#This Row],[计算模式]]&lt;&gt;0,ROW(),""),"")</f>
        <v/>
      </c>
      <c r="M518" s="25" t="str">
        <f ca="1">IF((IFERROR(SEARCH("时，收割",属性二级汇总[[#This Row],[词条]]),-1)&gt;0),ROW(),"")</f>
        <v/>
      </c>
    </row>
    <row r="519" spans="1:13">
      <c r="A519" s="3" t="str">
        <f ca="1">IFERROR(INDEX(CHOOSE(
    MATCH(ROW(A518)-1,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ROW(A518)-INDEX($S$2:$S$18, MATCH(ROW(A518)-1, $S$2:$S$18,1))
),"")</f>
        <v/>
      </c>
      <c r="B519" s="3" t="str">
        <f ca="1">IF(A519&lt;&gt;"",INDEX(CHOOSE(
    MATCH(ROW(A518)-1,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ROW(A518)-INDEX($S$2:$S$18, MATCH(ROW(A518)-1, $S$2:$S$18,1))
),"")</f>
        <v/>
      </c>
      <c r="C519" s="3" t="e">
        <f ca="1">VALUE(IF(A519&lt;&gt;"",INDEX(CHOOSE(
    MATCH(ROW(A518)-1,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ROW(A518)-INDEX($S$2:$S$18, MATCH(ROW(A518)-1, $S$2:$S$18,1))
),""))</f>
        <v>#VALUE!</v>
      </c>
      <c r="D519" s="3" t="str">
        <f t="shared" ca="1" si="9"/>
        <v/>
      </c>
      <c r="E519" s="3" t="e">
        <f ca="1">INDEX(词条统合定义列表!$C$2:$C$1031,MATCH(属性二级汇总[[#This Row],[词条]],词条统合定义列表!$B$2:$B$1031,0))</f>
        <v>#N/A</v>
      </c>
      <c r="F519" t="e">
        <f ca="1">INDEX(词条统合定义列表!$D$2:$D$1031,MATCH(属性二级汇总[[#This Row],[词条]],词条统合定义列表!$B$2:$B$1031,0))</f>
        <v>#N/A</v>
      </c>
      <c r="G519" s="3" t="e">
        <f ca="1">INDEX(词条统合定义列表!$E$2:$E$1031,MATCH(属性二级汇总[[#This Row],[词条]],词条统合定义列表!$B$2:$B$1031,0))</f>
        <v>#N/A</v>
      </c>
      <c r="H519" s="109" t="e">
        <f ca="1">INDEX(词条统合定义列表!$F$2:$F$1031,MATCH(属性二级汇总[[#This Row],[词条]],词条统合定义列表!$B$2:$B$1031,0))</f>
        <v>#N/A</v>
      </c>
      <c r="J5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19" s="25" t="str">
        <f ca="1">IFERROR(IF(属性二级汇总[[#This Row],[计算模式]]&lt;&gt;0,ROW(),""),"")</f>
        <v/>
      </c>
      <c r="M519" s="25" t="str">
        <f ca="1">IF((IFERROR(SEARCH("时，收割",属性二级汇总[[#This Row],[词条]]),-1)&gt;0),ROW(),"")</f>
        <v/>
      </c>
    </row>
    <row r="520" spans="1:13">
      <c r="A520" s="3" t="str">
        <f ca="1">IFERROR(INDEX(CHOOSE(
    MATCH(ROW(A519)-1,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ROW(A519)-INDEX($S$2:$S$18, MATCH(ROW(A519)-1, $S$2:$S$18,1))
),"")</f>
        <v/>
      </c>
      <c r="B520" s="3" t="str">
        <f ca="1">IF(A520&lt;&gt;"",INDEX(CHOOSE(
    MATCH(ROW(A519)-1,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ROW(A519)-INDEX($S$2:$S$18, MATCH(ROW(A519)-1, $S$2:$S$18,1))
),"")</f>
        <v/>
      </c>
      <c r="C520" s="3" t="e">
        <f ca="1">VALUE(IF(A520&lt;&gt;"",INDEX(CHOOSE(
    MATCH(ROW(A519)-1,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ROW(A519)-INDEX($S$2:$S$18, MATCH(ROW(A519)-1, $S$2:$S$18,1))
),""))</f>
        <v>#VALUE!</v>
      </c>
      <c r="D520" s="3" t="str">
        <f t="shared" ca="1" si="9"/>
        <v/>
      </c>
      <c r="E520" s="3" t="e">
        <f ca="1">INDEX(词条统合定义列表!$C$2:$C$1031,MATCH(属性二级汇总[[#This Row],[词条]],词条统合定义列表!$B$2:$B$1031,0))</f>
        <v>#N/A</v>
      </c>
      <c r="F520" t="e">
        <f ca="1">INDEX(词条统合定义列表!$D$2:$D$1031,MATCH(属性二级汇总[[#This Row],[词条]],词条统合定义列表!$B$2:$B$1031,0))</f>
        <v>#N/A</v>
      </c>
      <c r="G520" s="3" t="e">
        <f ca="1">INDEX(词条统合定义列表!$E$2:$E$1031,MATCH(属性二级汇总[[#This Row],[词条]],词条统合定义列表!$B$2:$B$1031,0))</f>
        <v>#N/A</v>
      </c>
      <c r="H520" s="109" t="e">
        <f ca="1">INDEX(词条统合定义列表!$F$2:$F$1031,MATCH(属性二级汇总[[#This Row],[词条]],词条统合定义列表!$B$2:$B$1031,0))</f>
        <v>#N/A</v>
      </c>
      <c r="J5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0" s="25" t="str">
        <f ca="1">IFERROR(IF(属性二级汇总[[#This Row],[计算模式]]&lt;&gt;0,ROW(),""),"")</f>
        <v/>
      </c>
      <c r="M520" s="25" t="str">
        <f ca="1">IF((IFERROR(SEARCH("时，收割",属性二级汇总[[#This Row],[词条]]),-1)&gt;0),ROW(),"")</f>
        <v/>
      </c>
    </row>
    <row r="521" spans="1:13">
      <c r="A521" s="3" t="str">
        <f ca="1">IFERROR(INDEX(CHOOSE(
    MATCH(ROW(A520)-1,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ROW(A520)-INDEX($S$2:$S$18, MATCH(ROW(A520)-1, $S$2:$S$18,1))
),"")</f>
        <v/>
      </c>
      <c r="B521" s="3" t="str">
        <f ca="1">IF(A521&lt;&gt;"",INDEX(CHOOSE(
    MATCH(ROW(A520)-1,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ROW(A520)-INDEX($S$2:$S$18, MATCH(ROW(A520)-1, $S$2:$S$18,1))
),"")</f>
        <v/>
      </c>
      <c r="C521" s="3" t="e">
        <f ca="1">VALUE(IF(A521&lt;&gt;"",INDEX(CHOOSE(
    MATCH(ROW(A520)-1,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ROW(A520)-INDEX($S$2:$S$18, MATCH(ROW(A520)-1, $S$2:$S$18,1))
),""))</f>
        <v>#VALUE!</v>
      </c>
      <c r="D521" s="3" t="str">
        <f t="shared" ca="1" si="9"/>
        <v/>
      </c>
      <c r="E521" s="3" t="e">
        <f ca="1">INDEX(词条统合定义列表!$C$2:$C$1031,MATCH(属性二级汇总[[#This Row],[词条]],词条统合定义列表!$B$2:$B$1031,0))</f>
        <v>#N/A</v>
      </c>
      <c r="F521" t="e">
        <f ca="1">INDEX(词条统合定义列表!$D$2:$D$1031,MATCH(属性二级汇总[[#This Row],[词条]],词条统合定义列表!$B$2:$B$1031,0))</f>
        <v>#N/A</v>
      </c>
      <c r="G521" s="3" t="e">
        <f ca="1">INDEX(词条统合定义列表!$E$2:$E$1031,MATCH(属性二级汇总[[#This Row],[词条]],词条统合定义列表!$B$2:$B$1031,0))</f>
        <v>#N/A</v>
      </c>
      <c r="H521" s="109" t="e">
        <f ca="1">INDEX(词条统合定义列表!$F$2:$F$1031,MATCH(属性二级汇总[[#This Row],[词条]],词条统合定义列表!$B$2:$B$1031,0))</f>
        <v>#N/A</v>
      </c>
      <c r="J5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1" s="25" t="str">
        <f ca="1">IFERROR(IF(属性二级汇总[[#This Row],[计算模式]]&lt;&gt;0,ROW(),""),"")</f>
        <v/>
      </c>
      <c r="M521" s="25" t="str">
        <f ca="1">IF((IFERROR(SEARCH("时，收割",属性二级汇总[[#This Row],[词条]]),-1)&gt;0),ROW(),"")</f>
        <v/>
      </c>
    </row>
    <row r="522" spans="1:13">
      <c r="A522" s="3" t="str">
        <f ca="1">IFERROR(INDEX(CHOOSE(
    MATCH(ROW(A521)-1,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ROW(A521)-INDEX($S$2:$S$18, MATCH(ROW(A521)-1, $S$2:$S$18,1))
),"")</f>
        <v/>
      </c>
      <c r="B522" s="3" t="str">
        <f ca="1">IF(A522&lt;&gt;"",INDEX(CHOOSE(
    MATCH(ROW(A521)-1,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ROW(A521)-INDEX($S$2:$S$18, MATCH(ROW(A521)-1, $S$2:$S$18,1))
),"")</f>
        <v/>
      </c>
      <c r="C522" s="3" t="e">
        <f ca="1">VALUE(IF(A522&lt;&gt;"",INDEX(CHOOSE(
    MATCH(ROW(A521)-1,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ROW(A521)-INDEX($S$2:$S$18, MATCH(ROW(A521)-1, $S$2:$S$18,1))
),""))</f>
        <v>#VALUE!</v>
      </c>
      <c r="D522" s="3" t="str">
        <f t="shared" ca="1" si="9"/>
        <v/>
      </c>
      <c r="E522" s="3" t="e">
        <f ca="1">INDEX(词条统合定义列表!$C$2:$C$1031,MATCH(属性二级汇总[[#This Row],[词条]],词条统合定义列表!$B$2:$B$1031,0))</f>
        <v>#N/A</v>
      </c>
      <c r="F522" t="e">
        <f ca="1">INDEX(词条统合定义列表!$D$2:$D$1031,MATCH(属性二级汇总[[#This Row],[词条]],词条统合定义列表!$B$2:$B$1031,0))</f>
        <v>#N/A</v>
      </c>
      <c r="G522" s="3" t="e">
        <f ca="1">INDEX(词条统合定义列表!$E$2:$E$1031,MATCH(属性二级汇总[[#This Row],[词条]],词条统合定义列表!$B$2:$B$1031,0))</f>
        <v>#N/A</v>
      </c>
      <c r="H522" s="109" t="e">
        <f ca="1">INDEX(词条统合定义列表!$F$2:$F$1031,MATCH(属性二级汇总[[#This Row],[词条]],词条统合定义列表!$B$2:$B$1031,0))</f>
        <v>#N/A</v>
      </c>
      <c r="J5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2" s="25" t="str">
        <f ca="1">IFERROR(IF(属性二级汇总[[#This Row],[计算模式]]&lt;&gt;0,ROW(),""),"")</f>
        <v/>
      </c>
      <c r="M522" s="25" t="str">
        <f ca="1">IF((IFERROR(SEARCH("时，收割",属性二级汇总[[#This Row],[词条]]),-1)&gt;0),ROW(),"")</f>
        <v/>
      </c>
    </row>
    <row r="523" spans="1:13">
      <c r="A523" s="3" t="str">
        <f ca="1">IFERROR(INDEX(CHOOSE(
    MATCH(ROW(A522)-1,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ROW(A522)-INDEX($S$2:$S$18, MATCH(ROW(A522)-1, $S$2:$S$18,1))
),"")</f>
        <v/>
      </c>
      <c r="B523" s="3" t="str">
        <f ca="1">IF(A523&lt;&gt;"",INDEX(CHOOSE(
    MATCH(ROW(A522)-1,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ROW(A522)-INDEX($S$2:$S$18, MATCH(ROW(A522)-1, $S$2:$S$18,1))
),"")</f>
        <v/>
      </c>
      <c r="C523" s="3" t="e">
        <f ca="1">VALUE(IF(A523&lt;&gt;"",INDEX(CHOOSE(
    MATCH(ROW(A522)-1,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ROW(A522)-INDEX($S$2:$S$18, MATCH(ROW(A522)-1, $S$2:$S$18,1))
),""))</f>
        <v>#VALUE!</v>
      </c>
      <c r="D523" s="3" t="str">
        <f t="shared" ca="1" si="9"/>
        <v/>
      </c>
      <c r="E523" s="3" t="e">
        <f ca="1">INDEX(词条统合定义列表!$C$2:$C$1031,MATCH(属性二级汇总[[#This Row],[词条]],词条统合定义列表!$B$2:$B$1031,0))</f>
        <v>#N/A</v>
      </c>
      <c r="F523" t="e">
        <f ca="1">INDEX(词条统合定义列表!$D$2:$D$1031,MATCH(属性二级汇总[[#This Row],[词条]],词条统合定义列表!$B$2:$B$1031,0))</f>
        <v>#N/A</v>
      </c>
      <c r="G523" s="3" t="e">
        <f ca="1">INDEX(词条统合定义列表!$E$2:$E$1031,MATCH(属性二级汇总[[#This Row],[词条]],词条统合定义列表!$B$2:$B$1031,0))</f>
        <v>#N/A</v>
      </c>
      <c r="H523" s="109" t="e">
        <f ca="1">INDEX(词条统合定义列表!$F$2:$F$1031,MATCH(属性二级汇总[[#This Row],[词条]],词条统合定义列表!$B$2:$B$1031,0))</f>
        <v>#N/A</v>
      </c>
      <c r="J5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3" s="25" t="str">
        <f ca="1">IFERROR(IF(属性二级汇总[[#This Row],[计算模式]]&lt;&gt;0,ROW(),""),"")</f>
        <v/>
      </c>
      <c r="M523" s="25" t="str">
        <f ca="1">IF((IFERROR(SEARCH("时，收割",属性二级汇总[[#This Row],[词条]]),-1)&gt;0),ROW(),"")</f>
        <v/>
      </c>
    </row>
    <row r="524" spans="1:13">
      <c r="A524" s="3" t="str">
        <f ca="1">IFERROR(INDEX(CHOOSE(
    MATCH(ROW(A523)-1,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ROW(A523)-INDEX($S$2:$S$18, MATCH(ROW(A523)-1, $S$2:$S$18,1))
),"")</f>
        <v/>
      </c>
      <c r="B524" s="3" t="str">
        <f ca="1">IF(A524&lt;&gt;"",INDEX(CHOOSE(
    MATCH(ROW(A523)-1,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ROW(A523)-INDEX($S$2:$S$18, MATCH(ROW(A523)-1, $S$2:$S$18,1))
),"")</f>
        <v/>
      </c>
      <c r="C524" s="3" t="e">
        <f ca="1">VALUE(IF(A524&lt;&gt;"",INDEX(CHOOSE(
    MATCH(ROW(A523)-1,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ROW(A523)-INDEX($S$2:$S$18, MATCH(ROW(A523)-1, $S$2:$S$18,1))
),""))</f>
        <v>#VALUE!</v>
      </c>
      <c r="D524" s="3" t="str">
        <f t="shared" ca="1" si="9"/>
        <v/>
      </c>
      <c r="E524" s="3" t="e">
        <f ca="1">INDEX(词条统合定义列表!$C$2:$C$1031,MATCH(属性二级汇总[[#This Row],[词条]],词条统合定义列表!$B$2:$B$1031,0))</f>
        <v>#N/A</v>
      </c>
      <c r="F524" t="e">
        <f ca="1">INDEX(词条统合定义列表!$D$2:$D$1031,MATCH(属性二级汇总[[#This Row],[词条]],词条统合定义列表!$B$2:$B$1031,0))</f>
        <v>#N/A</v>
      </c>
      <c r="G524" s="3" t="e">
        <f ca="1">INDEX(词条统合定义列表!$E$2:$E$1031,MATCH(属性二级汇总[[#This Row],[词条]],词条统合定义列表!$B$2:$B$1031,0))</f>
        <v>#N/A</v>
      </c>
      <c r="H524" s="109" t="e">
        <f ca="1">INDEX(词条统合定义列表!$F$2:$F$1031,MATCH(属性二级汇总[[#This Row],[词条]],词条统合定义列表!$B$2:$B$1031,0))</f>
        <v>#N/A</v>
      </c>
      <c r="J5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4" s="25" t="str">
        <f ca="1">IFERROR(IF(属性二级汇总[[#This Row],[计算模式]]&lt;&gt;0,ROW(),""),"")</f>
        <v/>
      </c>
      <c r="M524" s="25" t="str">
        <f ca="1">IF((IFERROR(SEARCH("时，收割",属性二级汇总[[#This Row],[词条]]),-1)&gt;0),ROW(),"")</f>
        <v/>
      </c>
    </row>
    <row r="525" spans="1:13">
      <c r="A525" s="3" t="str">
        <f ca="1">IFERROR(INDEX(CHOOSE(
    MATCH(ROW(A524)-1,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ROW(A524)-INDEX($S$2:$S$18, MATCH(ROW(A524)-1, $S$2:$S$18,1))
),"")</f>
        <v/>
      </c>
      <c r="B525" s="3" t="str">
        <f ca="1">IF(A525&lt;&gt;"",INDEX(CHOOSE(
    MATCH(ROW(A524)-1,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ROW(A524)-INDEX($S$2:$S$18, MATCH(ROW(A524)-1, $S$2:$S$18,1))
),"")</f>
        <v/>
      </c>
      <c r="C525" s="3" t="e">
        <f ca="1">VALUE(IF(A525&lt;&gt;"",INDEX(CHOOSE(
    MATCH(ROW(A524)-1,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ROW(A524)-INDEX($S$2:$S$18, MATCH(ROW(A524)-1, $S$2:$S$18,1))
),""))</f>
        <v>#VALUE!</v>
      </c>
      <c r="D525" s="3" t="str">
        <f t="shared" ca="1" si="9"/>
        <v/>
      </c>
      <c r="E525" s="3" t="e">
        <f ca="1">INDEX(词条统合定义列表!$C$2:$C$1031,MATCH(属性二级汇总[[#This Row],[词条]],词条统合定义列表!$B$2:$B$1031,0))</f>
        <v>#N/A</v>
      </c>
      <c r="F525" t="e">
        <f ca="1">INDEX(词条统合定义列表!$D$2:$D$1031,MATCH(属性二级汇总[[#This Row],[词条]],词条统合定义列表!$B$2:$B$1031,0))</f>
        <v>#N/A</v>
      </c>
      <c r="G525" s="3" t="e">
        <f ca="1">INDEX(词条统合定义列表!$E$2:$E$1031,MATCH(属性二级汇总[[#This Row],[词条]],词条统合定义列表!$B$2:$B$1031,0))</f>
        <v>#N/A</v>
      </c>
      <c r="H525" s="109" t="e">
        <f ca="1">INDEX(词条统合定义列表!$F$2:$F$1031,MATCH(属性二级汇总[[#This Row],[词条]],词条统合定义列表!$B$2:$B$1031,0))</f>
        <v>#N/A</v>
      </c>
      <c r="J5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5" s="25" t="str">
        <f ca="1">IFERROR(IF(属性二级汇总[[#This Row],[计算模式]]&lt;&gt;0,ROW(),""),"")</f>
        <v/>
      </c>
      <c r="M525" s="25" t="str">
        <f ca="1">IF((IFERROR(SEARCH("时，收割",属性二级汇总[[#This Row],[词条]]),-1)&gt;0),ROW(),"")</f>
        <v/>
      </c>
    </row>
    <row r="526" spans="1:13">
      <c r="A526" s="3" t="str">
        <f ca="1">IFERROR(INDEX(CHOOSE(
    MATCH(ROW(A525)-1,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ROW(A525)-INDEX($S$2:$S$18, MATCH(ROW(A525)-1, $S$2:$S$18,1))
),"")</f>
        <v/>
      </c>
      <c r="B526" s="3" t="str">
        <f ca="1">IF(A526&lt;&gt;"",INDEX(CHOOSE(
    MATCH(ROW(A525)-1,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ROW(A525)-INDEX($S$2:$S$18, MATCH(ROW(A525)-1, $S$2:$S$18,1))
),"")</f>
        <v/>
      </c>
      <c r="C526" s="3" t="e">
        <f ca="1">VALUE(IF(A526&lt;&gt;"",INDEX(CHOOSE(
    MATCH(ROW(A525)-1,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ROW(A525)-INDEX($S$2:$S$18, MATCH(ROW(A525)-1, $S$2:$S$18,1))
),""))</f>
        <v>#VALUE!</v>
      </c>
      <c r="D526" s="3" t="str">
        <f t="shared" ca="1" si="9"/>
        <v/>
      </c>
      <c r="E526" s="3" t="e">
        <f ca="1">INDEX(词条统合定义列表!$C$2:$C$1031,MATCH(属性二级汇总[[#This Row],[词条]],词条统合定义列表!$B$2:$B$1031,0))</f>
        <v>#N/A</v>
      </c>
      <c r="F526" t="e">
        <f ca="1">INDEX(词条统合定义列表!$D$2:$D$1031,MATCH(属性二级汇总[[#This Row],[词条]],词条统合定义列表!$B$2:$B$1031,0))</f>
        <v>#N/A</v>
      </c>
      <c r="G526" s="3" t="e">
        <f ca="1">INDEX(词条统合定义列表!$E$2:$E$1031,MATCH(属性二级汇总[[#This Row],[词条]],词条统合定义列表!$B$2:$B$1031,0))</f>
        <v>#N/A</v>
      </c>
      <c r="H526" s="109" t="e">
        <f ca="1">INDEX(词条统合定义列表!$F$2:$F$1031,MATCH(属性二级汇总[[#This Row],[词条]],词条统合定义列表!$B$2:$B$1031,0))</f>
        <v>#N/A</v>
      </c>
      <c r="J5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6" s="25" t="str">
        <f ca="1">IFERROR(IF(属性二级汇总[[#This Row],[计算模式]]&lt;&gt;0,ROW(),""),"")</f>
        <v/>
      </c>
      <c r="M526" s="25" t="str">
        <f ca="1">IF((IFERROR(SEARCH("时，收割",属性二级汇总[[#This Row],[词条]]),-1)&gt;0),ROW(),"")</f>
        <v/>
      </c>
    </row>
    <row r="527" spans="1:13">
      <c r="A527" s="3" t="str">
        <f ca="1">IFERROR(INDEX(CHOOSE(
    MATCH(ROW(A526)-1,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ROW(A526)-INDEX($S$2:$S$18, MATCH(ROW(A526)-1, $S$2:$S$18,1))
),"")</f>
        <v/>
      </c>
      <c r="B527" s="3" t="str">
        <f ca="1">IF(A527&lt;&gt;"",INDEX(CHOOSE(
    MATCH(ROW(A526)-1,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ROW(A526)-INDEX($S$2:$S$18, MATCH(ROW(A526)-1, $S$2:$S$18,1))
),"")</f>
        <v/>
      </c>
      <c r="C527" s="3" t="e">
        <f ca="1">VALUE(IF(A527&lt;&gt;"",INDEX(CHOOSE(
    MATCH(ROW(A526)-1,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ROW(A526)-INDEX($S$2:$S$18, MATCH(ROW(A526)-1, $S$2:$S$18,1))
),""))</f>
        <v>#VALUE!</v>
      </c>
      <c r="D527" s="3" t="str">
        <f t="shared" ca="1" si="9"/>
        <v/>
      </c>
      <c r="E527" s="3" t="e">
        <f ca="1">INDEX(词条统合定义列表!$C$2:$C$1031,MATCH(属性二级汇总[[#This Row],[词条]],词条统合定义列表!$B$2:$B$1031,0))</f>
        <v>#N/A</v>
      </c>
      <c r="F527" t="e">
        <f ca="1">INDEX(词条统合定义列表!$D$2:$D$1031,MATCH(属性二级汇总[[#This Row],[词条]],词条统合定义列表!$B$2:$B$1031,0))</f>
        <v>#N/A</v>
      </c>
      <c r="G527" s="3" t="e">
        <f ca="1">INDEX(词条统合定义列表!$E$2:$E$1031,MATCH(属性二级汇总[[#This Row],[词条]],词条统合定义列表!$B$2:$B$1031,0))</f>
        <v>#N/A</v>
      </c>
      <c r="H527" s="109" t="e">
        <f ca="1">INDEX(词条统合定义列表!$F$2:$F$1031,MATCH(属性二级汇总[[#This Row],[词条]],词条统合定义列表!$B$2:$B$1031,0))</f>
        <v>#N/A</v>
      </c>
      <c r="J5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7" s="25" t="str">
        <f ca="1">IFERROR(IF(属性二级汇总[[#This Row],[计算模式]]&lt;&gt;0,ROW(),""),"")</f>
        <v/>
      </c>
      <c r="M527" s="25" t="str">
        <f ca="1">IF((IFERROR(SEARCH("时，收割",属性二级汇总[[#This Row],[词条]]),-1)&gt;0),ROW(),"")</f>
        <v/>
      </c>
    </row>
    <row r="528" spans="1:13">
      <c r="A528" s="3" t="str">
        <f ca="1">IFERROR(INDEX(CHOOSE(
    MATCH(ROW(A527)-1,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ROW(A527)-INDEX($S$2:$S$18, MATCH(ROW(A527)-1, $S$2:$S$18,1))
),"")</f>
        <v/>
      </c>
      <c r="B528" s="3" t="str">
        <f ca="1">IF(A528&lt;&gt;"",INDEX(CHOOSE(
    MATCH(ROW(A527)-1,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ROW(A527)-INDEX($S$2:$S$18, MATCH(ROW(A527)-1, $S$2:$S$18,1))
),"")</f>
        <v/>
      </c>
      <c r="C528" s="3" t="e">
        <f ca="1">VALUE(IF(A528&lt;&gt;"",INDEX(CHOOSE(
    MATCH(ROW(A527)-1,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ROW(A527)-INDEX($S$2:$S$18, MATCH(ROW(A527)-1, $S$2:$S$18,1))
),""))</f>
        <v>#VALUE!</v>
      </c>
      <c r="D528" s="3" t="str">
        <f t="shared" ca="1" si="9"/>
        <v/>
      </c>
      <c r="E528" s="3" t="e">
        <f ca="1">INDEX(词条统合定义列表!$C$2:$C$1031,MATCH(属性二级汇总[[#This Row],[词条]],词条统合定义列表!$B$2:$B$1031,0))</f>
        <v>#N/A</v>
      </c>
      <c r="F528" t="e">
        <f ca="1">INDEX(词条统合定义列表!$D$2:$D$1031,MATCH(属性二级汇总[[#This Row],[词条]],词条统合定义列表!$B$2:$B$1031,0))</f>
        <v>#N/A</v>
      </c>
      <c r="G528" s="3" t="e">
        <f ca="1">INDEX(词条统合定义列表!$E$2:$E$1031,MATCH(属性二级汇总[[#This Row],[词条]],词条统合定义列表!$B$2:$B$1031,0))</f>
        <v>#N/A</v>
      </c>
      <c r="H528" s="109" t="e">
        <f ca="1">INDEX(词条统合定义列表!$F$2:$F$1031,MATCH(属性二级汇总[[#This Row],[词条]],词条统合定义列表!$B$2:$B$1031,0))</f>
        <v>#N/A</v>
      </c>
      <c r="J5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8" s="25" t="str">
        <f ca="1">IFERROR(IF(属性二级汇总[[#This Row],[计算模式]]&lt;&gt;0,ROW(),""),"")</f>
        <v/>
      </c>
      <c r="M528" s="25" t="str">
        <f ca="1">IF((IFERROR(SEARCH("时，收割",属性二级汇总[[#This Row],[词条]]),-1)&gt;0),ROW(),"")</f>
        <v/>
      </c>
    </row>
    <row r="529" spans="1:13">
      <c r="A529" s="3" t="str">
        <f ca="1">IFERROR(INDEX(CHOOSE(
    MATCH(ROW(A528)-1,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ROW(A528)-INDEX($S$2:$S$18, MATCH(ROW(A528)-1, $S$2:$S$18,1))
),"")</f>
        <v/>
      </c>
      <c r="B529" s="3" t="str">
        <f ca="1">IF(A529&lt;&gt;"",INDEX(CHOOSE(
    MATCH(ROW(A528)-1,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ROW(A528)-INDEX($S$2:$S$18, MATCH(ROW(A528)-1, $S$2:$S$18,1))
),"")</f>
        <v/>
      </c>
      <c r="C529" s="3" t="e">
        <f ca="1">VALUE(IF(A529&lt;&gt;"",INDEX(CHOOSE(
    MATCH(ROW(A528)-1,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ROW(A528)-INDEX($S$2:$S$18, MATCH(ROW(A528)-1, $S$2:$S$18,1))
),""))</f>
        <v>#VALUE!</v>
      </c>
      <c r="D529" s="3" t="str">
        <f t="shared" ca="1" si="9"/>
        <v/>
      </c>
      <c r="E529" s="3" t="e">
        <f ca="1">INDEX(词条统合定义列表!$C$2:$C$1031,MATCH(属性二级汇总[[#This Row],[词条]],词条统合定义列表!$B$2:$B$1031,0))</f>
        <v>#N/A</v>
      </c>
      <c r="F529" t="e">
        <f ca="1">INDEX(词条统合定义列表!$D$2:$D$1031,MATCH(属性二级汇总[[#This Row],[词条]],词条统合定义列表!$B$2:$B$1031,0))</f>
        <v>#N/A</v>
      </c>
      <c r="G529" s="3" t="e">
        <f ca="1">INDEX(词条统合定义列表!$E$2:$E$1031,MATCH(属性二级汇总[[#This Row],[词条]],词条统合定义列表!$B$2:$B$1031,0))</f>
        <v>#N/A</v>
      </c>
      <c r="H529" s="109" t="e">
        <f ca="1">INDEX(词条统合定义列表!$F$2:$F$1031,MATCH(属性二级汇总[[#This Row],[词条]],词条统合定义列表!$B$2:$B$1031,0))</f>
        <v>#N/A</v>
      </c>
      <c r="J5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29" s="25" t="str">
        <f ca="1">IFERROR(IF(属性二级汇总[[#This Row],[计算模式]]&lt;&gt;0,ROW(),""),"")</f>
        <v/>
      </c>
      <c r="M529" s="25" t="str">
        <f ca="1">IF((IFERROR(SEARCH("时，收割",属性二级汇总[[#This Row],[词条]]),-1)&gt;0),ROW(),"")</f>
        <v/>
      </c>
    </row>
    <row r="530" spans="1:13">
      <c r="A530" s="3" t="str">
        <f ca="1">IFERROR(INDEX(CHOOSE(
    MATCH(ROW(A529)-1,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ROW(A529)-INDEX($S$2:$S$18, MATCH(ROW(A529)-1, $S$2:$S$18,1))
),"")</f>
        <v/>
      </c>
      <c r="B530" s="3" t="str">
        <f ca="1">IF(A530&lt;&gt;"",INDEX(CHOOSE(
    MATCH(ROW(A529)-1,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ROW(A529)-INDEX($S$2:$S$18, MATCH(ROW(A529)-1, $S$2:$S$18,1))
),"")</f>
        <v/>
      </c>
      <c r="C530" s="3" t="e">
        <f ca="1">VALUE(IF(A530&lt;&gt;"",INDEX(CHOOSE(
    MATCH(ROW(A529)-1,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ROW(A529)-INDEX($S$2:$S$18, MATCH(ROW(A529)-1, $S$2:$S$18,1))
),""))</f>
        <v>#VALUE!</v>
      </c>
      <c r="D530" s="3" t="str">
        <f t="shared" ca="1" si="9"/>
        <v/>
      </c>
      <c r="E530" s="3" t="e">
        <f ca="1">INDEX(词条统合定义列表!$C$2:$C$1031,MATCH(属性二级汇总[[#This Row],[词条]],词条统合定义列表!$B$2:$B$1031,0))</f>
        <v>#N/A</v>
      </c>
      <c r="F530" t="e">
        <f ca="1">INDEX(词条统合定义列表!$D$2:$D$1031,MATCH(属性二级汇总[[#This Row],[词条]],词条统合定义列表!$B$2:$B$1031,0))</f>
        <v>#N/A</v>
      </c>
      <c r="G530" s="3" t="e">
        <f ca="1">INDEX(词条统合定义列表!$E$2:$E$1031,MATCH(属性二级汇总[[#This Row],[词条]],词条统合定义列表!$B$2:$B$1031,0))</f>
        <v>#N/A</v>
      </c>
      <c r="H530" s="109" t="e">
        <f ca="1">INDEX(词条统合定义列表!$F$2:$F$1031,MATCH(属性二级汇总[[#This Row],[词条]],词条统合定义列表!$B$2:$B$1031,0))</f>
        <v>#N/A</v>
      </c>
      <c r="J5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0" s="25" t="str">
        <f ca="1">IFERROR(IF(属性二级汇总[[#This Row],[计算模式]]&lt;&gt;0,ROW(),""),"")</f>
        <v/>
      </c>
      <c r="M530" s="25" t="str">
        <f ca="1">IF((IFERROR(SEARCH("时，收割",属性二级汇总[[#This Row],[词条]]),-1)&gt;0),ROW(),"")</f>
        <v/>
      </c>
    </row>
    <row r="531" spans="1:13">
      <c r="A531" s="3" t="str">
        <f ca="1">IFERROR(INDEX(CHOOSE(
    MATCH(ROW(A530)-1,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ROW(A530)-INDEX($S$2:$S$18, MATCH(ROW(A530)-1, $S$2:$S$18,1))
),"")</f>
        <v/>
      </c>
      <c r="B531" s="3" t="str">
        <f ca="1">IF(A531&lt;&gt;"",INDEX(CHOOSE(
    MATCH(ROW(A530)-1,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ROW(A530)-INDEX($S$2:$S$18, MATCH(ROW(A530)-1, $S$2:$S$18,1))
),"")</f>
        <v/>
      </c>
      <c r="C531" s="3" t="e">
        <f ca="1">VALUE(IF(A531&lt;&gt;"",INDEX(CHOOSE(
    MATCH(ROW(A530)-1,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ROW(A530)-INDEX($S$2:$S$18, MATCH(ROW(A530)-1, $S$2:$S$18,1))
),""))</f>
        <v>#VALUE!</v>
      </c>
      <c r="D531" s="3" t="str">
        <f t="shared" ca="1" si="9"/>
        <v/>
      </c>
      <c r="E531" s="3" t="e">
        <f ca="1">INDEX(词条统合定义列表!$C$2:$C$1031,MATCH(属性二级汇总[[#This Row],[词条]],词条统合定义列表!$B$2:$B$1031,0))</f>
        <v>#N/A</v>
      </c>
      <c r="F531" t="e">
        <f ca="1">INDEX(词条统合定义列表!$D$2:$D$1031,MATCH(属性二级汇总[[#This Row],[词条]],词条统合定义列表!$B$2:$B$1031,0))</f>
        <v>#N/A</v>
      </c>
      <c r="G531" s="3" t="e">
        <f ca="1">INDEX(词条统合定义列表!$E$2:$E$1031,MATCH(属性二级汇总[[#This Row],[词条]],词条统合定义列表!$B$2:$B$1031,0))</f>
        <v>#N/A</v>
      </c>
      <c r="H531" s="109" t="e">
        <f ca="1">INDEX(词条统合定义列表!$F$2:$F$1031,MATCH(属性二级汇总[[#This Row],[词条]],词条统合定义列表!$B$2:$B$1031,0))</f>
        <v>#N/A</v>
      </c>
      <c r="J5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1" s="25" t="str">
        <f ca="1">IFERROR(IF(属性二级汇总[[#This Row],[计算模式]]&lt;&gt;0,ROW(),""),"")</f>
        <v/>
      </c>
      <c r="M531" s="25" t="str">
        <f ca="1">IF((IFERROR(SEARCH("时，收割",属性二级汇总[[#This Row],[词条]]),-1)&gt;0),ROW(),"")</f>
        <v/>
      </c>
    </row>
    <row r="532" spans="1:13">
      <c r="A532" s="3" t="str">
        <f ca="1">IFERROR(INDEX(CHOOSE(
    MATCH(ROW(A531)-1,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ROW(A531)-INDEX($S$2:$S$18, MATCH(ROW(A531)-1, $S$2:$S$18,1))
),"")</f>
        <v/>
      </c>
      <c r="B532" s="3" t="str">
        <f ca="1">IF(A532&lt;&gt;"",INDEX(CHOOSE(
    MATCH(ROW(A531)-1,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ROW(A531)-INDEX($S$2:$S$18, MATCH(ROW(A531)-1, $S$2:$S$18,1))
),"")</f>
        <v/>
      </c>
      <c r="C532" s="3" t="e">
        <f ca="1">VALUE(IF(A532&lt;&gt;"",INDEX(CHOOSE(
    MATCH(ROW(A531)-1,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ROW(A531)-INDEX($S$2:$S$18, MATCH(ROW(A531)-1, $S$2:$S$18,1))
),""))</f>
        <v>#VALUE!</v>
      </c>
      <c r="D532" s="3" t="str">
        <f t="shared" ca="1" si="9"/>
        <v/>
      </c>
      <c r="E532" s="3" t="e">
        <f ca="1">INDEX(词条统合定义列表!$C$2:$C$1031,MATCH(属性二级汇总[[#This Row],[词条]],词条统合定义列表!$B$2:$B$1031,0))</f>
        <v>#N/A</v>
      </c>
      <c r="F532" t="e">
        <f ca="1">INDEX(词条统合定义列表!$D$2:$D$1031,MATCH(属性二级汇总[[#This Row],[词条]],词条统合定义列表!$B$2:$B$1031,0))</f>
        <v>#N/A</v>
      </c>
      <c r="G532" s="3" t="e">
        <f ca="1">INDEX(词条统合定义列表!$E$2:$E$1031,MATCH(属性二级汇总[[#This Row],[词条]],词条统合定义列表!$B$2:$B$1031,0))</f>
        <v>#N/A</v>
      </c>
      <c r="H532" s="109" t="e">
        <f ca="1">INDEX(词条统合定义列表!$F$2:$F$1031,MATCH(属性二级汇总[[#This Row],[词条]],词条统合定义列表!$B$2:$B$1031,0))</f>
        <v>#N/A</v>
      </c>
      <c r="J5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2" s="25" t="str">
        <f ca="1">IFERROR(IF(属性二级汇总[[#This Row],[计算模式]]&lt;&gt;0,ROW(),""),"")</f>
        <v/>
      </c>
      <c r="M532" s="25" t="str">
        <f ca="1">IF((IFERROR(SEARCH("时，收割",属性二级汇总[[#This Row],[词条]]),-1)&gt;0),ROW(),"")</f>
        <v/>
      </c>
    </row>
    <row r="533" spans="1:13">
      <c r="A533" s="3" t="str">
        <f ca="1">IFERROR(INDEX(CHOOSE(
    MATCH(ROW(A532)-1,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ROW(A532)-INDEX($S$2:$S$18, MATCH(ROW(A532)-1, $S$2:$S$18,1))
),"")</f>
        <v/>
      </c>
      <c r="B533" s="3" t="str">
        <f ca="1">IF(A533&lt;&gt;"",INDEX(CHOOSE(
    MATCH(ROW(A532)-1,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ROW(A532)-INDEX($S$2:$S$18, MATCH(ROW(A532)-1, $S$2:$S$18,1))
),"")</f>
        <v/>
      </c>
      <c r="C533" s="3" t="e">
        <f ca="1">VALUE(IF(A533&lt;&gt;"",INDEX(CHOOSE(
    MATCH(ROW(A532)-1,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ROW(A532)-INDEX($S$2:$S$18, MATCH(ROW(A532)-1, $S$2:$S$18,1))
),""))</f>
        <v>#VALUE!</v>
      </c>
      <c r="D533" s="3" t="str">
        <f t="shared" ca="1" si="9"/>
        <v/>
      </c>
      <c r="E533" s="3" t="e">
        <f ca="1">INDEX(词条统合定义列表!$C$2:$C$1031,MATCH(属性二级汇总[[#This Row],[词条]],词条统合定义列表!$B$2:$B$1031,0))</f>
        <v>#N/A</v>
      </c>
      <c r="F533" t="e">
        <f ca="1">INDEX(词条统合定义列表!$D$2:$D$1031,MATCH(属性二级汇总[[#This Row],[词条]],词条统合定义列表!$B$2:$B$1031,0))</f>
        <v>#N/A</v>
      </c>
      <c r="G533" s="3" t="e">
        <f ca="1">INDEX(词条统合定义列表!$E$2:$E$1031,MATCH(属性二级汇总[[#This Row],[词条]],词条统合定义列表!$B$2:$B$1031,0))</f>
        <v>#N/A</v>
      </c>
      <c r="H533" s="109" t="e">
        <f ca="1">INDEX(词条统合定义列表!$F$2:$F$1031,MATCH(属性二级汇总[[#This Row],[词条]],词条统合定义列表!$B$2:$B$1031,0))</f>
        <v>#N/A</v>
      </c>
      <c r="J5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3" s="25" t="str">
        <f ca="1">IFERROR(IF(属性二级汇总[[#This Row],[计算模式]]&lt;&gt;0,ROW(),""),"")</f>
        <v/>
      </c>
      <c r="M533" s="25" t="str">
        <f ca="1">IF((IFERROR(SEARCH("时，收割",属性二级汇总[[#This Row],[词条]]),-1)&gt;0),ROW(),"")</f>
        <v/>
      </c>
    </row>
    <row r="534" spans="1:13">
      <c r="A534" s="3" t="str">
        <f ca="1">IFERROR(INDEX(CHOOSE(
    MATCH(ROW(A533)-1,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ROW(A533)-INDEX($S$2:$S$18, MATCH(ROW(A533)-1, $S$2:$S$18,1))
),"")</f>
        <v/>
      </c>
      <c r="B534" s="3" t="str">
        <f ca="1">IF(A534&lt;&gt;"",INDEX(CHOOSE(
    MATCH(ROW(A533)-1,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ROW(A533)-INDEX($S$2:$S$18, MATCH(ROW(A533)-1, $S$2:$S$18,1))
),"")</f>
        <v/>
      </c>
      <c r="C534" s="3" t="e">
        <f ca="1">VALUE(IF(A534&lt;&gt;"",INDEX(CHOOSE(
    MATCH(ROW(A533)-1,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ROW(A533)-INDEX($S$2:$S$18, MATCH(ROW(A533)-1, $S$2:$S$18,1))
),""))</f>
        <v>#VALUE!</v>
      </c>
      <c r="D534" s="3" t="str">
        <f t="shared" ca="1" si="9"/>
        <v/>
      </c>
      <c r="E534" s="3" t="e">
        <f ca="1">INDEX(词条统合定义列表!$C$2:$C$1031,MATCH(属性二级汇总[[#This Row],[词条]],词条统合定义列表!$B$2:$B$1031,0))</f>
        <v>#N/A</v>
      </c>
      <c r="F534" t="e">
        <f ca="1">INDEX(词条统合定义列表!$D$2:$D$1031,MATCH(属性二级汇总[[#This Row],[词条]],词条统合定义列表!$B$2:$B$1031,0))</f>
        <v>#N/A</v>
      </c>
      <c r="G534" s="3" t="e">
        <f ca="1">INDEX(词条统合定义列表!$E$2:$E$1031,MATCH(属性二级汇总[[#This Row],[词条]],词条统合定义列表!$B$2:$B$1031,0))</f>
        <v>#N/A</v>
      </c>
      <c r="H534" s="109" t="e">
        <f ca="1">INDEX(词条统合定义列表!$F$2:$F$1031,MATCH(属性二级汇总[[#This Row],[词条]],词条统合定义列表!$B$2:$B$1031,0))</f>
        <v>#N/A</v>
      </c>
      <c r="J5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4" s="25" t="str">
        <f ca="1">IFERROR(IF(属性二级汇总[[#This Row],[计算模式]]&lt;&gt;0,ROW(),""),"")</f>
        <v/>
      </c>
      <c r="M534" s="25" t="str">
        <f ca="1">IF((IFERROR(SEARCH("时，收割",属性二级汇总[[#This Row],[词条]]),-1)&gt;0),ROW(),"")</f>
        <v/>
      </c>
    </row>
    <row r="535" spans="1:13">
      <c r="A535" s="3" t="str">
        <f ca="1">IFERROR(INDEX(CHOOSE(
    MATCH(ROW(A534)-1,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ROW(A534)-INDEX($S$2:$S$18, MATCH(ROW(A534)-1, $S$2:$S$18,1))
),"")</f>
        <v/>
      </c>
      <c r="B535" s="3" t="str">
        <f ca="1">IF(A535&lt;&gt;"",INDEX(CHOOSE(
    MATCH(ROW(A534)-1,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ROW(A534)-INDEX($S$2:$S$18, MATCH(ROW(A534)-1, $S$2:$S$18,1))
),"")</f>
        <v/>
      </c>
      <c r="C535" s="3" t="e">
        <f ca="1">VALUE(IF(A535&lt;&gt;"",INDEX(CHOOSE(
    MATCH(ROW(A534)-1,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ROW(A534)-INDEX($S$2:$S$18, MATCH(ROW(A534)-1, $S$2:$S$18,1))
),""))</f>
        <v>#VALUE!</v>
      </c>
      <c r="D535" s="3" t="str">
        <f t="shared" ca="1" si="9"/>
        <v/>
      </c>
      <c r="E535" s="3" t="e">
        <f ca="1">INDEX(词条统合定义列表!$C$2:$C$1031,MATCH(属性二级汇总[[#This Row],[词条]],词条统合定义列表!$B$2:$B$1031,0))</f>
        <v>#N/A</v>
      </c>
      <c r="F535" t="e">
        <f ca="1">INDEX(词条统合定义列表!$D$2:$D$1031,MATCH(属性二级汇总[[#This Row],[词条]],词条统合定义列表!$B$2:$B$1031,0))</f>
        <v>#N/A</v>
      </c>
      <c r="G535" s="3" t="e">
        <f ca="1">INDEX(词条统合定义列表!$E$2:$E$1031,MATCH(属性二级汇总[[#This Row],[词条]],词条统合定义列表!$B$2:$B$1031,0))</f>
        <v>#N/A</v>
      </c>
      <c r="H535" s="109" t="e">
        <f ca="1">INDEX(词条统合定义列表!$F$2:$F$1031,MATCH(属性二级汇总[[#This Row],[词条]],词条统合定义列表!$B$2:$B$1031,0))</f>
        <v>#N/A</v>
      </c>
      <c r="J5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5" s="25" t="str">
        <f ca="1">IFERROR(IF(属性二级汇总[[#This Row],[计算模式]]&lt;&gt;0,ROW(),""),"")</f>
        <v/>
      </c>
      <c r="M535" s="25" t="str">
        <f ca="1">IF((IFERROR(SEARCH("时，收割",属性二级汇总[[#This Row],[词条]]),-1)&gt;0),ROW(),"")</f>
        <v/>
      </c>
    </row>
    <row r="536" spans="1:13">
      <c r="A536" s="3" t="str">
        <f ca="1">IFERROR(INDEX(CHOOSE(
    MATCH(ROW(A535)-1,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ROW(A535)-INDEX($S$2:$S$18, MATCH(ROW(A535)-1, $S$2:$S$18,1))
),"")</f>
        <v/>
      </c>
      <c r="B536" s="3" t="str">
        <f ca="1">IF(A536&lt;&gt;"",INDEX(CHOOSE(
    MATCH(ROW(A535)-1,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ROW(A535)-INDEX($S$2:$S$18, MATCH(ROW(A535)-1, $S$2:$S$18,1))
),"")</f>
        <v/>
      </c>
      <c r="C536" s="3" t="e">
        <f ca="1">VALUE(IF(A536&lt;&gt;"",INDEX(CHOOSE(
    MATCH(ROW(A535)-1,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ROW(A535)-INDEX($S$2:$S$18, MATCH(ROW(A535)-1, $S$2:$S$18,1))
),""))</f>
        <v>#VALUE!</v>
      </c>
      <c r="D536" s="3" t="str">
        <f t="shared" ca="1" si="9"/>
        <v/>
      </c>
      <c r="E536" s="3" t="e">
        <f ca="1">INDEX(词条统合定义列表!$C$2:$C$1031,MATCH(属性二级汇总[[#This Row],[词条]],词条统合定义列表!$B$2:$B$1031,0))</f>
        <v>#N/A</v>
      </c>
      <c r="F536" t="e">
        <f ca="1">INDEX(词条统合定义列表!$D$2:$D$1031,MATCH(属性二级汇总[[#This Row],[词条]],词条统合定义列表!$B$2:$B$1031,0))</f>
        <v>#N/A</v>
      </c>
      <c r="G536" s="3" t="e">
        <f ca="1">INDEX(词条统合定义列表!$E$2:$E$1031,MATCH(属性二级汇总[[#This Row],[词条]],词条统合定义列表!$B$2:$B$1031,0))</f>
        <v>#N/A</v>
      </c>
      <c r="H536" s="109" t="e">
        <f ca="1">INDEX(词条统合定义列表!$F$2:$F$1031,MATCH(属性二级汇总[[#This Row],[词条]],词条统合定义列表!$B$2:$B$1031,0))</f>
        <v>#N/A</v>
      </c>
      <c r="J5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6" s="25" t="str">
        <f ca="1">IFERROR(IF(属性二级汇总[[#This Row],[计算模式]]&lt;&gt;0,ROW(),""),"")</f>
        <v/>
      </c>
      <c r="M536" s="25" t="str">
        <f ca="1">IF((IFERROR(SEARCH("时，收割",属性二级汇总[[#This Row],[词条]]),-1)&gt;0),ROW(),"")</f>
        <v/>
      </c>
    </row>
    <row r="537" spans="1:13">
      <c r="A537" s="3" t="str">
        <f ca="1">IFERROR(INDEX(CHOOSE(
    MATCH(ROW(A536)-1,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ROW(A536)-INDEX($S$2:$S$18, MATCH(ROW(A536)-1, $S$2:$S$18,1))
),"")</f>
        <v/>
      </c>
      <c r="B537" s="3" t="str">
        <f ca="1">IF(A537&lt;&gt;"",INDEX(CHOOSE(
    MATCH(ROW(A536)-1,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ROW(A536)-INDEX($S$2:$S$18, MATCH(ROW(A536)-1, $S$2:$S$18,1))
),"")</f>
        <v/>
      </c>
      <c r="C537" s="3" t="e">
        <f ca="1">VALUE(IF(A537&lt;&gt;"",INDEX(CHOOSE(
    MATCH(ROW(A536)-1,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ROW(A536)-INDEX($S$2:$S$18, MATCH(ROW(A536)-1, $S$2:$S$18,1))
),""))</f>
        <v>#VALUE!</v>
      </c>
      <c r="D537" s="3" t="str">
        <f t="shared" ca="1" si="9"/>
        <v/>
      </c>
      <c r="E537" s="3" t="e">
        <f ca="1">INDEX(词条统合定义列表!$C$2:$C$1031,MATCH(属性二级汇总[[#This Row],[词条]],词条统合定义列表!$B$2:$B$1031,0))</f>
        <v>#N/A</v>
      </c>
      <c r="F537" t="e">
        <f ca="1">INDEX(词条统合定义列表!$D$2:$D$1031,MATCH(属性二级汇总[[#This Row],[词条]],词条统合定义列表!$B$2:$B$1031,0))</f>
        <v>#N/A</v>
      </c>
      <c r="G537" s="3" t="e">
        <f ca="1">INDEX(词条统合定义列表!$E$2:$E$1031,MATCH(属性二级汇总[[#This Row],[词条]],词条统合定义列表!$B$2:$B$1031,0))</f>
        <v>#N/A</v>
      </c>
      <c r="H537" s="109" t="e">
        <f ca="1">INDEX(词条统合定义列表!$F$2:$F$1031,MATCH(属性二级汇总[[#This Row],[词条]],词条统合定义列表!$B$2:$B$1031,0))</f>
        <v>#N/A</v>
      </c>
      <c r="J5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7" s="25" t="str">
        <f ca="1">IFERROR(IF(属性二级汇总[[#This Row],[计算模式]]&lt;&gt;0,ROW(),""),"")</f>
        <v/>
      </c>
      <c r="M537" s="25" t="str">
        <f ca="1">IF((IFERROR(SEARCH("时，收割",属性二级汇总[[#This Row],[词条]]),-1)&gt;0),ROW(),"")</f>
        <v/>
      </c>
    </row>
    <row r="538" spans="1:13">
      <c r="A538" s="3" t="str">
        <f ca="1">IFERROR(INDEX(CHOOSE(
    MATCH(ROW(A537)-1,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ROW(A537)-INDEX($S$2:$S$18, MATCH(ROW(A537)-1, $S$2:$S$18,1))
),"")</f>
        <v/>
      </c>
      <c r="B538" s="3" t="str">
        <f ca="1">IF(A538&lt;&gt;"",INDEX(CHOOSE(
    MATCH(ROW(A537)-1,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ROW(A537)-INDEX($S$2:$S$18, MATCH(ROW(A537)-1, $S$2:$S$18,1))
),"")</f>
        <v/>
      </c>
      <c r="C538" s="3" t="e">
        <f ca="1">VALUE(IF(A538&lt;&gt;"",INDEX(CHOOSE(
    MATCH(ROW(A537)-1,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ROW(A537)-INDEX($S$2:$S$18, MATCH(ROW(A537)-1, $S$2:$S$18,1))
),""))</f>
        <v>#VALUE!</v>
      </c>
      <c r="D538" s="3" t="str">
        <f t="shared" ca="1" si="9"/>
        <v/>
      </c>
      <c r="E538" s="3" t="e">
        <f ca="1">INDEX(词条统合定义列表!$C$2:$C$1031,MATCH(属性二级汇总[[#This Row],[词条]],词条统合定义列表!$B$2:$B$1031,0))</f>
        <v>#N/A</v>
      </c>
      <c r="F538" t="e">
        <f ca="1">INDEX(词条统合定义列表!$D$2:$D$1031,MATCH(属性二级汇总[[#This Row],[词条]],词条统合定义列表!$B$2:$B$1031,0))</f>
        <v>#N/A</v>
      </c>
      <c r="G538" s="3" t="e">
        <f ca="1">INDEX(词条统合定义列表!$E$2:$E$1031,MATCH(属性二级汇总[[#This Row],[词条]],词条统合定义列表!$B$2:$B$1031,0))</f>
        <v>#N/A</v>
      </c>
      <c r="H538" s="109" t="e">
        <f ca="1">INDEX(词条统合定义列表!$F$2:$F$1031,MATCH(属性二级汇总[[#This Row],[词条]],词条统合定义列表!$B$2:$B$1031,0))</f>
        <v>#N/A</v>
      </c>
      <c r="J5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8" s="25" t="str">
        <f ca="1">IFERROR(IF(属性二级汇总[[#This Row],[计算模式]]&lt;&gt;0,ROW(),""),"")</f>
        <v/>
      </c>
      <c r="M538" s="25" t="str">
        <f ca="1">IF((IFERROR(SEARCH("时，收割",属性二级汇总[[#This Row],[词条]]),-1)&gt;0),ROW(),"")</f>
        <v/>
      </c>
    </row>
    <row r="539" spans="1:13">
      <c r="A539" s="3" t="str">
        <f ca="1">IFERROR(INDEX(CHOOSE(
    MATCH(ROW(A538)-1,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ROW(A538)-INDEX($S$2:$S$18, MATCH(ROW(A538)-1, $S$2:$S$18,1))
),"")</f>
        <v/>
      </c>
      <c r="B539" s="3" t="str">
        <f ca="1">IF(A539&lt;&gt;"",INDEX(CHOOSE(
    MATCH(ROW(A538)-1,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ROW(A538)-INDEX($S$2:$S$18, MATCH(ROW(A538)-1, $S$2:$S$18,1))
),"")</f>
        <v/>
      </c>
      <c r="C539" s="3" t="e">
        <f ca="1">VALUE(IF(A539&lt;&gt;"",INDEX(CHOOSE(
    MATCH(ROW(A538)-1,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ROW(A538)-INDEX($S$2:$S$18, MATCH(ROW(A538)-1, $S$2:$S$18,1))
),""))</f>
        <v>#VALUE!</v>
      </c>
      <c r="D539" s="3" t="str">
        <f t="shared" ca="1" si="9"/>
        <v/>
      </c>
      <c r="E539" s="3" t="e">
        <f ca="1">INDEX(词条统合定义列表!$C$2:$C$1031,MATCH(属性二级汇总[[#This Row],[词条]],词条统合定义列表!$B$2:$B$1031,0))</f>
        <v>#N/A</v>
      </c>
      <c r="F539" t="e">
        <f ca="1">INDEX(词条统合定义列表!$D$2:$D$1031,MATCH(属性二级汇总[[#This Row],[词条]],词条统合定义列表!$B$2:$B$1031,0))</f>
        <v>#N/A</v>
      </c>
      <c r="G539" s="3" t="e">
        <f ca="1">INDEX(词条统合定义列表!$E$2:$E$1031,MATCH(属性二级汇总[[#This Row],[词条]],词条统合定义列表!$B$2:$B$1031,0))</f>
        <v>#N/A</v>
      </c>
      <c r="H539" s="109" t="e">
        <f ca="1">INDEX(词条统合定义列表!$F$2:$F$1031,MATCH(属性二级汇总[[#This Row],[词条]],词条统合定义列表!$B$2:$B$1031,0))</f>
        <v>#N/A</v>
      </c>
      <c r="J5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39" s="25" t="str">
        <f ca="1">IFERROR(IF(属性二级汇总[[#This Row],[计算模式]]&lt;&gt;0,ROW(),""),"")</f>
        <v/>
      </c>
      <c r="M539" s="25" t="str">
        <f ca="1">IF((IFERROR(SEARCH("时，收割",属性二级汇总[[#This Row],[词条]]),-1)&gt;0),ROW(),"")</f>
        <v/>
      </c>
    </row>
    <row r="540" spans="1:13">
      <c r="A540" s="3" t="str">
        <f ca="1">IFERROR(INDEX(CHOOSE(
    MATCH(ROW(A539)-1,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ROW(A539)-INDEX($S$2:$S$18, MATCH(ROW(A539)-1, $S$2:$S$18,1))
),"")</f>
        <v/>
      </c>
      <c r="B540" s="3" t="str">
        <f ca="1">IF(A540&lt;&gt;"",INDEX(CHOOSE(
    MATCH(ROW(A539)-1,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ROW(A539)-INDEX($S$2:$S$18, MATCH(ROW(A539)-1, $S$2:$S$18,1))
),"")</f>
        <v/>
      </c>
      <c r="C540" s="3" t="e">
        <f ca="1">VALUE(IF(A540&lt;&gt;"",INDEX(CHOOSE(
    MATCH(ROW(A539)-1,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ROW(A539)-INDEX($S$2:$S$18, MATCH(ROW(A539)-1, $S$2:$S$18,1))
),""))</f>
        <v>#VALUE!</v>
      </c>
      <c r="D540" s="3" t="str">
        <f t="shared" ca="1" si="9"/>
        <v/>
      </c>
      <c r="E540" s="3" t="e">
        <f ca="1">INDEX(词条统合定义列表!$C$2:$C$1031,MATCH(属性二级汇总[[#This Row],[词条]],词条统合定义列表!$B$2:$B$1031,0))</f>
        <v>#N/A</v>
      </c>
      <c r="F540" t="e">
        <f ca="1">INDEX(词条统合定义列表!$D$2:$D$1031,MATCH(属性二级汇总[[#This Row],[词条]],词条统合定义列表!$B$2:$B$1031,0))</f>
        <v>#N/A</v>
      </c>
      <c r="G540" s="3" t="e">
        <f ca="1">INDEX(词条统合定义列表!$E$2:$E$1031,MATCH(属性二级汇总[[#This Row],[词条]],词条统合定义列表!$B$2:$B$1031,0))</f>
        <v>#N/A</v>
      </c>
      <c r="H540" s="109" t="e">
        <f ca="1">INDEX(词条统合定义列表!$F$2:$F$1031,MATCH(属性二级汇总[[#This Row],[词条]],词条统合定义列表!$B$2:$B$1031,0))</f>
        <v>#N/A</v>
      </c>
      <c r="J5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0" s="25" t="str">
        <f ca="1">IFERROR(IF(属性二级汇总[[#This Row],[计算模式]]&lt;&gt;0,ROW(),""),"")</f>
        <v/>
      </c>
      <c r="M540" s="25" t="str">
        <f ca="1">IF((IFERROR(SEARCH("时，收割",属性二级汇总[[#This Row],[词条]]),-1)&gt;0),ROW(),"")</f>
        <v/>
      </c>
    </row>
    <row r="541" spans="1:13">
      <c r="A541" s="3" t="str">
        <f ca="1">IFERROR(INDEX(CHOOSE(
    MATCH(ROW(A540)-1,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ROW(A540)-INDEX($S$2:$S$18, MATCH(ROW(A540)-1, $S$2:$S$18,1))
),"")</f>
        <v/>
      </c>
      <c r="B541" s="3" t="str">
        <f ca="1">IF(A541&lt;&gt;"",INDEX(CHOOSE(
    MATCH(ROW(A540)-1,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ROW(A540)-INDEX($S$2:$S$18, MATCH(ROW(A540)-1, $S$2:$S$18,1))
),"")</f>
        <v/>
      </c>
      <c r="C541" s="3" t="e">
        <f ca="1">VALUE(IF(A541&lt;&gt;"",INDEX(CHOOSE(
    MATCH(ROW(A540)-1,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ROW(A540)-INDEX($S$2:$S$18, MATCH(ROW(A540)-1, $S$2:$S$18,1))
),""))</f>
        <v>#VALUE!</v>
      </c>
      <c r="D541" s="3" t="str">
        <f t="shared" ca="1" si="9"/>
        <v/>
      </c>
      <c r="E541" s="3" t="e">
        <f ca="1">INDEX(词条统合定义列表!$C$2:$C$1031,MATCH(属性二级汇总[[#This Row],[词条]],词条统合定义列表!$B$2:$B$1031,0))</f>
        <v>#N/A</v>
      </c>
      <c r="F541" t="e">
        <f ca="1">INDEX(词条统合定义列表!$D$2:$D$1031,MATCH(属性二级汇总[[#This Row],[词条]],词条统合定义列表!$B$2:$B$1031,0))</f>
        <v>#N/A</v>
      </c>
      <c r="G541" s="3" t="e">
        <f ca="1">INDEX(词条统合定义列表!$E$2:$E$1031,MATCH(属性二级汇总[[#This Row],[词条]],词条统合定义列表!$B$2:$B$1031,0))</f>
        <v>#N/A</v>
      </c>
      <c r="H541" s="109" t="e">
        <f ca="1">INDEX(词条统合定义列表!$F$2:$F$1031,MATCH(属性二级汇总[[#This Row],[词条]],词条统合定义列表!$B$2:$B$1031,0))</f>
        <v>#N/A</v>
      </c>
      <c r="J5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1" s="25" t="str">
        <f ca="1">IFERROR(IF(属性二级汇总[[#This Row],[计算模式]]&lt;&gt;0,ROW(),""),"")</f>
        <v/>
      </c>
      <c r="M541" s="25" t="str">
        <f ca="1">IF((IFERROR(SEARCH("时，收割",属性二级汇总[[#This Row],[词条]]),-1)&gt;0),ROW(),"")</f>
        <v/>
      </c>
    </row>
    <row r="542" spans="1:13">
      <c r="A542" s="3" t="str">
        <f ca="1">IFERROR(INDEX(CHOOSE(
    MATCH(ROW(A541)-1,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ROW(A541)-INDEX($S$2:$S$18, MATCH(ROW(A541)-1, $S$2:$S$18,1))
),"")</f>
        <v/>
      </c>
      <c r="B542" s="3" t="str">
        <f ca="1">IF(A542&lt;&gt;"",INDEX(CHOOSE(
    MATCH(ROW(A541)-1,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ROW(A541)-INDEX($S$2:$S$18, MATCH(ROW(A541)-1, $S$2:$S$18,1))
),"")</f>
        <v/>
      </c>
      <c r="C542" s="3" t="e">
        <f ca="1">VALUE(IF(A542&lt;&gt;"",INDEX(CHOOSE(
    MATCH(ROW(A541)-1,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ROW(A541)-INDEX($S$2:$S$18, MATCH(ROW(A541)-1, $S$2:$S$18,1))
),""))</f>
        <v>#VALUE!</v>
      </c>
      <c r="D542" s="3" t="str">
        <f t="shared" ca="1" si="9"/>
        <v/>
      </c>
      <c r="E542" s="3" t="e">
        <f ca="1">INDEX(词条统合定义列表!$C$2:$C$1031,MATCH(属性二级汇总[[#This Row],[词条]],词条统合定义列表!$B$2:$B$1031,0))</f>
        <v>#N/A</v>
      </c>
      <c r="F542" t="e">
        <f ca="1">INDEX(词条统合定义列表!$D$2:$D$1031,MATCH(属性二级汇总[[#This Row],[词条]],词条统合定义列表!$B$2:$B$1031,0))</f>
        <v>#N/A</v>
      </c>
      <c r="G542" s="3" t="e">
        <f ca="1">INDEX(词条统合定义列表!$E$2:$E$1031,MATCH(属性二级汇总[[#This Row],[词条]],词条统合定义列表!$B$2:$B$1031,0))</f>
        <v>#N/A</v>
      </c>
      <c r="H542" s="109" t="e">
        <f ca="1">INDEX(词条统合定义列表!$F$2:$F$1031,MATCH(属性二级汇总[[#This Row],[词条]],词条统合定义列表!$B$2:$B$1031,0))</f>
        <v>#N/A</v>
      </c>
      <c r="J5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2" s="25" t="str">
        <f ca="1">IFERROR(IF(属性二级汇总[[#This Row],[计算模式]]&lt;&gt;0,ROW(),""),"")</f>
        <v/>
      </c>
      <c r="M542" s="25" t="str">
        <f ca="1">IF((IFERROR(SEARCH("时，收割",属性二级汇总[[#This Row],[词条]]),-1)&gt;0),ROW(),"")</f>
        <v/>
      </c>
    </row>
    <row r="543" spans="1:13">
      <c r="A543" s="3" t="str">
        <f ca="1">IFERROR(INDEX(CHOOSE(
    MATCH(ROW(A542)-1,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ROW(A542)-INDEX($S$2:$S$18, MATCH(ROW(A542)-1, $S$2:$S$18,1))
),"")</f>
        <v/>
      </c>
      <c r="B543" s="3" t="str">
        <f ca="1">IF(A543&lt;&gt;"",INDEX(CHOOSE(
    MATCH(ROW(A542)-1,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ROW(A542)-INDEX($S$2:$S$18, MATCH(ROW(A542)-1, $S$2:$S$18,1))
),"")</f>
        <v/>
      </c>
      <c r="C543" s="3" t="e">
        <f ca="1">VALUE(IF(A543&lt;&gt;"",INDEX(CHOOSE(
    MATCH(ROW(A542)-1,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ROW(A542)-INDEX($S$2:$S$18, MATCH(ROW(A542)-1, $S$2:$S$18,1))
),""))</f>
        <v>#VALUE!</v>
      </c>
      <c r="D543" s="3" t="str">
        <f t="shared" ca="1" si="9"/>
        <v/>
      </c>
      <c r="E543" s="3" t="e">
        <f ca="1">INDEX(词条统合定义列表!$C$2:$C$1031,MATCH(属性二级汇总[[#This Row],[词条]],词条统合定义列表!$B$2:$B$1031,0))</f>
        <v>#N/A</v>
      </c>
      <c r="F543" t="e">
        <f ca="1">INDEX(词条统合定义列表!$D$2:$D$1031,MATCH(属性二级汇总[[#This Row],[词条]],词条统合定义列表!$B$2:$B$1031,0))</f>
        <v>#N/A</v>
      </c>
      <c r="G543" s="3" t="e">
        <f ca="1">INDEX(词条统合定义列表!$E$2:$E$1031,MATCH(属性二级汇总[[#This Row],[词条]],词条统合定义列表!$B$2:$B$1031,0))</f>
        <v>#N/A</v>
      </c>
      <c r="H543" s="109" t="e">
        <f ca="1">INDEX(词条统合定义列表!$F$2:$F$1031,MATCH(属性二级汇总[[#This Row],[词条]],词条统合定义列表!$B$2:$B$1031,0))</f>
        <v>#N/A</v>
      </c>
      <c r="J5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3" s="25" t="str">
        <f ca="1">IFERROR(IF(属性二级汇总[[#This Row],[计算模式]]&lt;&gt;0,ROW(),""),"")</f>
        <v/>
      </c>
      <c r="M543" s="25" t="str">
        <f ca="1">IF((IFERROR(SEARCH("时，收割",属性二级汇总[[#This Row],[词条]]),-1)&gt;0),ROW(),"")</f>
        <v/>
      </c>
    </row>
    <row r="544" spans="1:13">
      <c r="A544" s="3" t="str">
        <f ca="1">IFERROR(INDEX(CHOOSE(
    MATCH(ROW(A543)-1,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ROW(A543)-INDEX($S$2:$S$18, MATCH(ROW(A543)-1, $S$2:$S$18,1))
),"")</f>
        <v/>
      </c>
      <c r="B544" s="3" t="str">
        <f ca="1">IF(A544&lt;&gt;"",INDEX(CHOOSE(
    MATCH(ROW(A543)-1,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ROW(A543)-INDEX($S$2:$S$18, MATCH(ROW(A543)-1, $S$2:$S$18,1))
),"")</f>
        <v/>
      </c>
      <c r="C544" s="3" t="e">
        <f ca="1">VALUE(IF(A544&lt;&gt;"",INDEX(CHOOSE(
    MATCH(ROW(A543)-1,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ROW(A543)-INDEX($S$2:$S$18, MATCH(ROW(A543)-1, $S$2:$S$18,1))
),""))</f>
        <v>#VALUE!</v>
      </c>
      <c r="D544" s="3" t="str">
        <f t="shared" ca="1" si="9"/>
        <v/>
      </c>
      <c r="E544" s="3" t="e">
        <f ca="1">INDEX(词条统合定义列表!$C$2:$C$1031,MATCH(属性二级汇总[[#This Row],[词条]],词条统合定义列表!$B$2:$B$1031,0))</f>
        <v>#N/A</v>
      </c>
      <c r="F544" t="e">
        <f ca="1">INDEX(词条统合定义列表!$D$2:$D$1031,MATCH(属性二级汇总[[#This Row],[词条]],词条统合定义列表!$B$2:$B$1031,0))</f>
        <v>#N/A</v>
      </c>
      <c r="G544" s="3" t="e">
        <f ca="1">INDEX(词条统合定义列表!$E$2:$E$1031,MATCH(属性二级汇总[[#This Row],[词条]],词条统合定义列表!$B$2:$B$1031,0))</f>
        <v>#N/A</v>
      </c>
      <c r="H544" s="109" t="e">
        <f ca="1">INDEX(词条统合定义列表!$F$2:$F$1031,MATCH(属性二级汇总[[#This Row],[词条]],词条统合定义列表!$B$2:$B$1031,0))</f>
        <v>#N/A</v>
      </c>
      <c r="J5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4" s="25" t="str">
        <f ca="1">IFERROR(IF(属性二级汇总[[#This Row],[计算模式]]&lt;&gt;0,ROW(),""),"")</f>
        <v/>
      </c>
      <c r="M544" s="25" t="str">
        <f ca="1">IF((IFERROR(SEARCH("时，收割",属性二级汇总[[#This Row],[词条]]),-1)&gt;0),ROW(),"")</f>
        <v/>
      </c>
    </row>
    <row r="545" spans="1:13">
      <c r="A545" s="3" t="str">
        <f ca="1">IFERROR(INDEX(CHOOSE(
    MATCH(ROW(A544)-1,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ROW(A544)-INDEX($S$2:$S$18, MATCH(ROW(A544)-1, $S$2:$S$18,1))
),"")</f>
        <v/>
      </c>
      <c r="B545" s="3" t="str">
        <f ca="1">IF(A545&lt;&gt;"",INDEX(CHOOSE(
    MATCH(ROW(A544)-1,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ROW(A544)-INDEX($S$2:$S$18, MATCH(ROW(A544)-1, $S$2:$S$18,1))
),"")</f>
        <v/>
      </c>
      <c r="C545" s="3" t="e">
        <f ca="1">VALUE(IF(A545&lt;&gt;"",INDEX(CHOOSE(
    MATCH(ROW(A544)-1,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ROW(A544)-INDEX($S$2:$S$18, MATCH(ROW(A544)-1, $S$2:$S$18,1))
),""))</f>
        <v>#VALUE!</v>
      </c>
      <c r="D545" s="3" t="str">
        <f t="shared" ca="1" si="9"/>
        <v/>
      </c>
      <c r="E545" s="3" t="e">
        <f ca="1">INDEX(词条统合定义列表!$C$2:$C$1031,MATCH(属性二级汇总[[#This Row],[词条]],词条统合定义列表!$B$2:$B$1031,0))</f>
        <v>#N/A</v>
      </c>
      <c r="F545" t="e">
        <f ca="1">INDEX(词条统合定义列表!$D$2:$D$1031,MATCH(属性二级汇总[[#This Row],[词条]],词条统合定义列表!$B$2:$B$1031,0))</f>
        <v>#N/A</v>
      </c>
      <c r="G545" s="3" t="e">
        <f ca="1">INDEX(词条统合定义列表!$E$2:$E$1031,MATCH(属性二级汇总[[#This Row],[词条]],词条统合定义列表!$B$2:$B$1031,0))</f>
        <v>#N/A</v>
      </c>
      <c r="H545" s="109" t="e">
        <f ca="1">INDEX(词条统合定义列表!$F$2:$F$1031,MATCH(属性二级汇总[[#This Row],[词条]],词条统合定义列表!$B$2:$B$1031,0))</f>
        <v>#N/A</v>
      </c>
      <c r="J5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5" s="25" t="str">
        <f ca="1">IFERROR(IF(属性二级汇总[[#This Row],[计算模式]]&lt;&gt;0,ROW(),""),"")</f>
        <v/>
      </c>
      <c r="M545" s="25" t="str">
        <f ca="1">IF((IFERROR(SEARCH("时，收割",属性二级汇总[[#This Row],[词条]]),-1)&gt;0),ROW(),"")</f>
        <v/>
      </c>
    </row>
    <row r="546" spans="1:13">
      <c r="A546" s="3" t="str">
        <f ca="1">IFERROR(INDEX(CHOOSE(
    MATCH(ROW(A545)-1,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ROW(A545)-INDEX($S$2:$S$18, MATCH(ROW(A545)-1, $S$2:$S$18,1))
),"")</f>
        <v/>
      </c>
      <c r="B546" s="3" t="str">
        <f ca="1">IF(A546&lt;&gt;"",INDEX(CHOOSE(
    MATCH(ROW(A545)-1,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ROW(A545)-INDEX($S$2:$S$18, MATCH(ROW(A545)-1, $S$2:$S$18,1))
),"")</f>
        <v/>
      </c>
      <c r="C546" s="3" t="e">
        <f ca="1">VALUE(IF(A546&lt;&gt;"",INDEX(CHOOSE(
    MATCH(ROW(A545)-1,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ROW(A545)-INDEX($S$2:$S$18, MATCH(ROW(A545)-1, $S$2:$S$18,1))
),""))</f>
        <v>#VALUE!</v>
      </c>
      <c r="D546" s="3" t="str">
        <f t="shared" ca="1" si="9"/>
        <v/>
      </c>
      <c r="E546" s="3" t="e">
        <f ca="1">INDEX(词条统合定义列表!$C$2:$C$1031,MATCH(属性二级汇总[[#This Row],[词条]],词条统合定义列表!$B$2:$B$1031,0))</f>
        <v>#N/A</v>
      </c>
      <c r="F546" t="e">
        <f ca="1">INDEX(词条统合定义列表!$D$2:$D$1031,MATCH(属性二级汇总[[#This Row],[词条]],词条统合定义列表!$B$2:$B$1031,0))</f>
        <v>#N/A</v>
      </c>
      <c r="G546" s="3" t="e">
        <f ca="1">INDEX(词条统合定义列表!$E$2:$E$1031,MATCH(属性二级汇总[[#This Row],[词条]],词条统合定义列表!$B$2:$B$1031,0))</f>
        <v>#N/A</v>
      </c>
      <c r="H546" s="109" t="e">
        <f ca="1">INDEX(词条统合定义列表!$F$2:$F$1031,MATCH(属性二级汇总[[#This Row],[词条]],词条统合定义列表!$B$2:$B$1031,0))</f>
        <v>#N/A</v>
      </c>
      <c r="J5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6" s="25" t="str">
        <f ca="1">IFERROR(IF(属性二级汇总[[#This Row],[计算模式]]&lt;&gt;0,ROW(),""),"")</f>
        <v/>
      </c>
      <c r="M546" s="25" t="str">
        <f ca="1">IF((IFERROR(SEARCH("时，收割",属性二级汇总[[#This Row],[词条]]),-1)&gt;0),ROW(),"")</f>
        <v/>
      </c>
    </row>
    <row r="547" spans="1:13">
      <c r="A547" s="3" t="str">
        <f ca="1">IFERROR(INDEX(CHOOSE(
    MATCH(ROW(A546)-1,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ROW(A546)-INDEX($S$2:$S$18, MATCH(ROW(A546)-1, $S$2:$S$18,1))
),"")</f>
        <v/>
      </c>
      <c r="B547" s="3" t="str">
        <f ca="1">IF(A547&lt;&gt;"",INDEX(CHOOSE(
    MATCH(ROW(A546)-1,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ROW(A546)-INDEX($S$2:$S$18, MATCH(ROW(A546)-1, $S$2:$S$18,1))
),"")</f>
        <v/>
      </c>
      <c r="C547" s="3" t="e">
        <f ca="1">VALUE(IF(A547&lt;&gt;"",INDEX(CHOOSE(
    MATCH(ROW(A546)-1,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ROW(A546)-INDEX($S$2:$S$18, MATCH(ROW(A546)-1, $S$2:$S$18,1))
),""))</f>
        <v>#VALUE!</v>
      </c>
      <c r="D547" s="3" t="str">
        <f t="shared" ca="1" si="9"/>
        <v/>
      </c>
      <c r="E547" s="3" t="e">
        <f ca="1">INDEX(词条统合定义列表!$C$2:$C$1031,MATCH(属性二级汇总[[#This Row],[词条]],词条统合定义列表!$B$2:$B$1031,0))</f>
        <v>#N/A</v>
      </c>
      <c r="F547" t="e">
        <f ca="1">INDEX(词条统合定义列表!$D$2:$D$1031,MATCH(属性二级汇总[[#This Row],[词条]],词条统合定义列表!$B$2:$B$1031,0))</f>
        <v>#N/A</v>
      </c>
      <c r="G547" s="3" t="e">
        <f ca="1">INDEX(词条统合定义列表!$E$2:$E$1031,MATCH(属性二级汇总[[#This Row],[词条]],词条统合定义列表!$B$2:$B$1031,0))</f>
        <v>#N/A</v>
      </c>
      <c r="H547" s="109" t="e">
        <f ca="1">INDEX(词条统合定义列表!$F$2:$F$1031,MATCH(属性二级汇总[[#This Row],[词条]],词条统合定义列表!$B$2:$B$1031,0))</f>
        <v>#N/A</v>
      </c>
      <c r="J5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7" s="25" t="str">
        <f ca="1">IFERROR(IF(属性二级汇总[[#This Row],[计算模式]]&lt;&gt;0,ROW(),""),"")</f>
        <v/>
      </c>
      <c r="M547" s="25" t="str">
        <f ca="1">IF((IFERROR(SEARCH("时，收割",属性二级汇总[[#This Row],[词条]]),-1)&gt;0),ROW(),"")</f>
        <v/>
      </c>
    </row>
    <row r="548" spans="1:13">
      <c r="A548" s="3" t="str">
        <f ca="1">IFERROR(INDEX(CHOOSE(
    MATCH(ROW(A547)-1,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ROW(A547)-INDEX($S$2:$S$18, MATCH(ROW(A547)-1, $S$2:$S$18,1))
),"")</f>
        <v/>
      </c>
      <c r="B548" s="3" t="str">
        <f ca="1">IF(A548&lt;&gt;"",INDEX(CHOOSE(
    MATCH(ROW(A547)-1,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ROW(A547)-INDEX($S$2:$S$18, MATCH(ROW(A547)-1, $S$2:$S$18,1))
),"")</f>
        <v/>
      </c>
      <c r="C548" s="3" t="e">
        <f ca="1">VALUE(IF(A548&lt;&gt;"",INDEX(CHOOSE(
    MATCH(ROW(A547)-1,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ROW(A547)-INDEX($S$2:$S$18, MATCH(ROW(A547)-1, $S$2:$S$18,1))
),""))</f>
        <v>#VALUE!</v>
      </c>
      <c r="D548" s="3" t="str">
        <f t="shared" ca="1" si="9"/>
        <v/>
      </c>
      <c r="E548" s="3" t="e">
        <f ca="1">INDEX(词条统合定义列表!$C$2:$C$1031,MATCH(属性二级汇总[[#This Row],[词条]],词条统合定义列表!$B$2:$B$1031,0))</f>
        <v>#N/A</v>
      </c>
      <c r="F548" t="e">
        <f ca="1">INDEX(词条统合定义列表!$D$2:$D$1031,MATCH(属性二级汇总[[#This Row],[词条]],词条统合定义列表!$B$2:$B$1031,0))</f>
        <v>#N/A</v>
      </c>
      <c r="G548" s="3" t="e">
        <f ca="1">INDEX(词条统合定义列表!$E$2:$E$1031,MATCH(属性二级汇总[[#This Row],[词条]],词条统合定义列表!$B$2:$B$1031,0))</f>
        <v>#N/A</v>
      </c>
      <c r="H548" s="109" t="e">
        <f ca="1">INDEX(词条统合定义列表!$F$2:$F$1031,MATCH(属性二级汇总[[#This Row],[词条]],词条统合定义列表!$B$2:$B$1031,0))</f>
        <v>#N/A</v>
      </c>
      <c r="J5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8" s="25" t="str">
        <f ca="1">IFERROR(IF(属性二级汇总[[#This Row],[计算模式]]&lt;&gt;0,ROW(),""),"")</f>
        <v/>
      </c>
      <c r="M548" s="25" t="str">
        <f ca="1">IF((IFERROR(SEARCH("时，收割",属性二级汇总[[#This Row],[词条]]),-1)&gt;0),ROW(),"")</f>
        <v/>
      </c>
    </row>
    <row r="549" spans="1:13">
      <c r="A549" s="3" t="str">
        <f ca="1">IFERROR(INDEX(CHOOSE(
    MATCH(ROW(A548)-1,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ROW(A548)-INDEX($S$2:$S$18, MATCH(ROW(A548)-1, $S$2:$S$18,1))
),"")</f>
        <v/>
      </c>
      <c r="B549" s="3" t="str">
        <f ca="1">IF(A549&lt;&gt;"",INDEX(CHOOSE(
    MATCH(ROW(A548)-1,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ROW(A548)-INDEX($S$2:$S$18, MATCH(ROW(A548)-1, $S$2:$S$18,1))
),"")</f>
        <v/>
      </c>
      <c r="C549" s="3" t="e">
        <f ca="1">VALUE(IF(A549&lt;&gt;"",INDEX(CHOOSE(
    MATCH(ROW(A548)-1,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ROW(A548)-INDEX($S$2:$S$18, MATCH(ROW(A548)-1, $S$2:$S$18,1))
),""))</f>
        <v>#VALUE!</v>
      </c>
      <c r="D549" s="3" t="str">
        <f t="shared" ca="1" si="9"/>
        <v/>
      </c>
      <c r="E549" s="3" t="e">
        <f ca="1">INDEX(词条统合定义列表!$C$2:$C$1031,MATCH(属性二级汇总[[#This Row],[词条]],词条统合定义列表!$B$2:$B$1031,0))</f>
        <v>#N/A</v>
      </c>
      <c r="F549" t="e">
        <f ca="1">INDEX(词条统合定义列表!$D$2:$D$1031,MATCH(属性二级汇总[[#This Row],[词条]],词条统合定义列表!$B$2:$B$1031,0))</f>
        <v>#N/A</v>
      </c>
      <c r="G549" s="3" t="e">
        <f ca="1">INDEX(词条统合定义列表!$E$2:$E$1031,MATCH(属性二级汇总[[#This Row],[词条]],词条统合定义列表!$B$2:$B$1031,0))</f>
        <v>#N/A</v>
      </c>
      <c r="H549" s="109" t="e">
        <f ca="1">INDEX(词条统合定义列表!$F$2:$F$1031,MATCH(属性二级汇总[[#This Row],[词条]],词条统合定义列表!$B$2:$B$1031,0))</f>
        <v>#N/A</v>
      </c>
      <c r="J5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49" s="25" t="str">
        <f ca="1">IFERROR(IF(属性二级汇总[[#This Row],[计算模式]]&lt;&gt;0,ROW(),""),"")</f>
        <v/>
      </c>
      <c r="M549" s="25" t="str">
        <f ca="1">IF((IFERROR(SEARCH("时，收割",属性二级汇总[[#This Row],[词条]]),-1)&gt;0),ROW(),"")</f>
        <v/>
      </c>
    </row>
    <row r="550" spans="1:13">
      <c r="A550" s="3" t="str">
        <f ca="1">IFERROR(INDEX(CHOOSE(
    MATCH(ROW(A549)-1,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ROW(A549)-INDEX($S$2:$S$18, MATCH(ROW(A549)-1, $S$2:$S$18,1))
),"")</f>
        <v/>
      </c>
      <c r="B550" s="3" t="str">
        <f ca="1">IF(A550&lt;&gt;"",INDEX(CHOOSE(
    MATCH(ROW(A549)-1,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ROW(A549)-INDEX($S$2:$S$18, MATCH(ROW(A549)-1, $S$2:$S$18,1))
),"")</f>
        <v/>
      </c>
      <c r="C550" s="3" t="e">
        <f ca="1">VALUE(IF(A550&lt;&gt;"",INDEX(CHOOSE(
    MATCH(ROW(A549)-1,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ROW(A549)-INDEX($S$2:$S$18, MATCH(ROW(A549)-1, $S$2:$S$18,1))
),""))</f>
        <v>#VALUE!</v>
      </c>
      <c r="D550" s="3" t="str">
        <f t="shared" ca="1" si="9"/>
        <v/>
      </c>
      <c r="E550" s="3" t="e">
        <f ca="1">INDEX(词条统合定义列表!$C$2:$C$1031,MATCH(属性二级汇总[[#This Row],[词条]],词条统合定义列表!$B$2:$B$1031,0))</f>
        <v>#N/A</v>
      </c>
      <c r="F550" t="e">
        <f ca="1">INDEX(词条统合定义列表!$D$2:$D$1031,MATCH(属性二级汇总[[#This Row],[词条]],词条统合定义列表!$B$2:$B$1031,0))</f>
        <v>#N/A</v>
      </c>
      <c r="G550" s="3" t="e">
        <f ca="1">INDEX(词条统合定义列表!$E$2:$E$1031,MATCH(属性二级汇总[[#This Row],[词条]],词条统合定义列表!$B$2:$B$1031,0))</f>
        <v>#N/A</v>
      </c>
      <c r="H550" s="109" t="e">
        <f ca="1">INDEX(词条统合定义列表!$F$2:$F$1031,MATCH(属性二级汇总[[#This Row],[词条]],词条统合定义列表!$B$2:$B$1031,0))</f>
        <v>#N/A</v>
      </c>
      <c r="J5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0" s="25" t="str">
        <f ca="1">IFERROR(IF(属性二级汇总[[#This Row],[计算模式]]&lt;&gt;0,ROW(),""),"")</f>
        <v/>
      </c>
      <c r="M550" s="25" t="str">
        <f ca="1">IF((IFERROR(SEARCH("时，收割",属性二级汇总[[#This Row],[词条]]),-1)&gt;0),ROW(),"")</f>
        <v/>
      </c>
    </row>
    <row r="551" spans="1:13">
      <c r="A551" s="3" t="str">
        <f ca="1">IFERROR(INDEX(CHOOSE(
    MATCH(ROW(A550)-1,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ROW(A550)-INDEX($S$2:$S$18, MATCH(ROW(A550)-1, $S$2:$S$18,1))
),"")</f>
        <v/>
      </c>
      <c r="B551" s="3" t="str">
        <f ca="1">IF(A551&lt;&gt;"",INDEX(CHOOSE(
    MATCH(ROW(A550)-1,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ROW(A550)-INDEX($S$2:$S$18, MATCH(ROW(A550)-1, $S$2:$S$18,1))
),"")</f>
        <v/>
      </c>
      <c r="C551" s="3" t="e">
        <f ca="1">VALUE(IF(A551&lt;&gt;"",INDEX(CHOOSE(
    MATCH(ROW(A550)-1,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ROW(A550)-INDEX($S$2:$S$18, MATCH(ROW(A550)-1, $S$2:$S$18,1))
),""))</f>
        <v>#VALUE!</v>
      </c>
      <c r="D551" s="3" t="str">
        <f t="shared" ca="1" si="9"/>
        <v/>
      </c>
      <c r="E551" s="3" t="e">
        <f ca="1">INDEX(词条统合定义列表!$C$2:$C$1031,MATCH(属性二级汇总[[#This Row],[词条]],词条统合定义列表!$B$2:$B$1031,0))</f>
        <v>#N/A</v>
      </c>
      <c r="F551" t="e">
        <f ca="1">INDEX(词条统合定义列表!$D$2:$D$1031,MATCH(属性二级汇总[[#This Row],[词条]],词条统合定义列表!$B$2:$B$1031,0))</f>
        <v>#N/A</v>
      </c>
      <c r="G551" s="3" t="e">
        <f ca="1">INDEX(词条统合定义列表!$E$2:$E$1031,MATCH(属性二级汇总[[#This Row],[词条]],词条统合定义列表!$B$2:$B$1031,0))</f>
        <v>#N/A</v>
      </c>
      <c r="H551" s="109" t="e">
        <f ca="1">INDEX(词条统合定义列表!$F$2:$F$1031,MATCH(属性二级汇总[[#This Row],[词条]],词条统合定义列表!$B$2:$B$1031,0))</f>
        <v>#N/A</v>
      </c>
      <c r="J5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1" s="25" t="str">
        <f ca="1">IFERROR(IF(属性二级汇总[[#This Row],[计算模式]]&lt;&gt;0,ROW(),""),"")</f>
        <v/>
      </c>
      <c r="M551" s="25" t="str">
        <f ca="1">IF((IFERROR(SEARCH("时，收割",属性二级汇总[[#This Row],[词条]]),-1)&gt;0),ROW(),"")</f>
        <v/>
      </c>
    </row>
    <row r="552" spans="1:13">
      <c r="A552" s="3" t="str">
        <f ca="1">IFERROR(INDEX(CHOOSE(
    MATCH(ROW(A551)-1,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ROW(A551)-INDEX($S$2:$S$18, MATCH(ROW(A551)-1, $S$2:$S$18,1))
),"")</f>
        <v/>
      </c>
      <c r="B552" s="3" t="str">
        <f ca="1">IF(A552&lt;&gt;"",INDEX(CHOOSE(
    MATCH(ROW(A551)-1,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ROW(A551)-INDEX($S$2:$S$18, MATCH(ROW(A551)-1, $S$2:$S$18,1))
),"")</f>
        <v/>
      </c>
      <c r="C552" s="3" t="e">
        <f ca="1">VALUE(IF(A552&lt;&gt;"",INDEX(CHOOSE(
    MATCH(ROW(A551)-1,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ROW(A551)-INDEX($S$2:$S$18, MATCH(ROW(A551)-1, $S$2:$S$18,1))
),""))</f>
        <v>#VALUE!</v>
      </c>
      <c r="D552" s="3" t="str">
        <f t="shared" ca="1" si="9"/>
        <v/>
      </c>
      <c r="E552" s="3" t="e">
        <f ca="1">INDEX(词条统合定义列表!$C$2:$C$1031,MATCH(属性二级汇总[[#This Row],[词条]],词条统合定义列表!$B$2:$B$1031,0))</f>
        <v>#N/A</v>
      </c>
      <c r="F552" t="e">
        <f ca="1">INDEX(词条统合定义列表!$D$2:$D$1031,MATCH(属性二级汇总[[#This Row],[词条]],词条统合定义列表!$B$2:$B$1031,0))</f>
        <v>#N/A</v>
      </c>
      <c r="G552" s="3" t="e">
        <f ca="1">INDEX(词条统合定义列表!$E$2:$E$1031,MATCH(属性二级汇总[[#This Row],[词条]],词条统合定义列表!$B$2:$B$1031,0))</f>
        <v>#N/A</v>
      </c>
      <c r="H552" s="109" t="e">
        <f ca="1">INDEX(词条统合定义列表!$F$2:$F$1031,MATCH(属性二级汇总[[#This Row],[词条]],词条统合定义列表!$B$2:$B$1031,0))</f>
        <v>#N/A</v>
      </c>
      <c r="J5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2" s="25" t="str">
        <f ca="1">IFERROR(IF(属性二级汇总[[#This Row],[计算模式]]&lt;&gt;0,ROW(),""),"")</f>
        <v/>
      </c>
      <c r="M552" s="25" t="str">
        <f ca="1">IF((IFERROR(SEARCH("时，收割",属性二级汇总[[#This Row],[词条]]),-1)&gt;0),ROW(),"")</f>
        <v/>
      </c>
    </row>
    <row r="553" spans="1:13">
      <c r="A553" s="3" t="str">
        <f ca="1">IFERROR(INDEX(CHOOSE(
    MATCH(ROW(A552)-1,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ROW(A552)-INDEX($S$2:$S$18, MATCH(ROW(A552)-1, $S$2:$S$18,1))
),"")</f>
        <v/>
      </c>
      <c r="B553" s="3" t="str">
        <f ca="1">IF(A553&lt;&gt;"",INDEX(CHOOSE(
    MATCH(ROW(A552)-1,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ROW(A552)-INDEX($S$2:$S$18, MATCH(ROW(A552)-1, $S$2:$S$18,1))
),"")</f>
        <v/>
      </c>
      <c r="C553" s="3" t="e">
        <f ca="1">VALUE(IF(A553&lt;&gt;"",INDEX(CHOOSE(
    MATCH(ROW(A552)-1,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ROW(A552)-INDEX($S$2:$S$18, MATCH(ROW(A552)-1, $S$2:$S$18,1))
),""))</f>
        <v>#VALUE!</v>
      </c>
      <c r="D553" s="3" t="str">
        <f t="shared" ca="1" si="9"/>
        <v/>
      </c>
      <c r="E553" s="3" t="e">
        <f ca="1">INDEX(词条统合定义列表!$C$2:$C$1031,MATCH(属性二级汇总[[#This Row],[词条]],词条统合定义列表!$B$2:$B$1031,0))</f>
        <v>#N/A</v>
      </c>
      <c r="F553" t="e">
        <f ca="1">INDEX(词条统合定义列表!$D$2:$D$1031,MATCH(属性二级汇总[[#This Row],[词条]],词条统合定义列表!$B$2:$B$1031,0))</f>
        <v>#N/A</v>
      </c>
      <c r="G553" s="3" t="e">
        <f ca="1">INDEX(词条统合定义列表!$E$2:$E$1031,MATCH(属性二级汇总[[#This Row],[词条]],词条统合定义列表!$B$2:$B$1031,0))</f>
        <v>#N/A</v>
      </c>
      <c r="H553" s="109" t="e">
        <f ca="1">INDEX(词条统合定义列表!$F$2:$F$1031,MATCH(属性二级汇总[[#This Row],[词条]],词条统合定义列表!$B$2:$B$1031,0))</f>
        <v>#N/A</v>
      </c>
      <c r="J5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3" s="25" t="str">
        <f ca="1">IFERROR(IF(属性二级汇总[[#This Row],[计算模式]]&lt;&gt;0,ROW(),""),"")</f>
        <v/>
      </c>
      <c r="M553" s="25" t="str">
        <f ca="1">IF((IFERROR(SEARCH("时，收割",属性二级汇总[[#This Row],[词条]]),-1)&gt;0),ROW(),"")</f>
        <v/>
      </c>
    </row>
    <row r="554" spans="1:13">
      <c r="A554" s="3" t="str">
        <f ca="1">IFERROR(INDEX(CHOOSE(
    MATCH(ROW(A553)-1,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ROW(A553)-INDEX($S$2:$S$18, MATCH(ROW(A553)-1, $S$2:$S$18,1))
),"")</f>
        <v/>
      </c>
      <c r="B554" s="3" t="str">
        <f ca="1">IF(A554&lt;&gt;"",INDEX(CHOOSE(
    MATCH(ROW(A553)-1,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ROW(A553)-INDEX($S$2:$S$18, MATCH(ROW(A553)-1, $S$2:$S$18,1))
),"")</f>
        <v/>
      </c>
      <c r="C554" s="3" t="e">
        <f ca="1">VALUE(IF(A554&lt;&gt;"",INDEX(CHOOSE(
    MATCH(ROW(A553)-1,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ROW(A553)-INDEX($S$2:$S$18, MATCH(ROW(A553)-1, $S$2:$S$18,1))
),""))</f>
        <v>#VALUE!</v>
      </c>
      <c r="D554" s="3" t="str">
        <f t="shared" ca="1" si="9"/>
        <v/>
      </c>
      <c r="E554" s="3" t="e">
        <f ca="1">INDEX(词条统合定义列表!$C$2:$C$1031,MATCH(属性二级汇总[[#This Row],[词条]],词条统合定义列表!$B$2:$B$1031,0))</f>
        <v>#N/A</v>
      </c>
      <c r="F554" t="e">
        <f ca="1">INDEX(词条统合定义列表!$D$2:$D$1031,MATCH(属性二级汇总[[#This Row],[词条]],词条统合定义列表!$B$2:$B$1031,0))</f>
        <v>#N/A</v>
      </c>
      <c r="G554" s="3" t="e">
        <f ca="1">INDEX(词条统合定义列表!$E$2:$E$1031,MATCH(属性二级汇总[[#This Row],[词条]],词条统合定义列表!$B$2:$B$1031,0))</f>
        <v>#N/A</v>
      </c>
      <c r="H554" s="109" t="e">
        <f ca="1">INDEX(词条统合定义列表!$F$2:$F$1031,MATCH(属性二级汇总[[#This Row],[词条]],词条统合定义列表!$B$2:$B$1031,0))</f>
        <v>#N/A</v>
      </c>
      <c r="J5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4" s="25" t="str">
        <f ca="1">IFERROR(IF(属性二级汇总[[#This Row],[计算模式]]&lt;&gt;0,ROW(),""),"")</f>
        <v/>
      </c>
      <c r="M554" s="25" t="str">
        <f ca="1">IF((IFERROR(SEARCH("时，收割",属性二级汇总[[#This Row],[词条]]),-1)&gt;0),ROW(),"")</f>
        <v/>
      </c>
    </row>
    <row r="555" spans="1:13">
      <c r="A555" s="3" t="str">
        <f ca="1">IFERROR(INDEX(CHOOSE(
    MATCH(ROW(A554)-1,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ROW(A554)-INDEX($S$2:$S$18, MATCH(ROW(A554)-1, $S$2:$S$18,1))
),"")</f>
        <v/>
      </c>
      <c r="B555" s="3" t="str">
        <f ca="1">IF(A555&lt;&gt;"",INDEX(CHOOSE(
    MATCH(ROW(A554)-1,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ROW(A554)-INDEX($S$2:$S$18, MATCH(ROW(A554)-1, $S$2:$S$18,1))
),"")</f>
        <v/>
      </c>
      <c r="C555" s="3" t="e">
        <f ca="1">VALUE(IF(A555&lt;&gt;"",INDEX(CHOOSE(
    MATCH(ROW(A554)-1,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ROW(A554)-INDEX($S$2:$S$18, MATCH(ROW(A554)-1, $S$2:$S$18,1))
),""))</f>
        <v>#VALUE!</v>
      </c>
      <c r="D555" s="3" t="str">
        <f t="shared" ca="1" si="9"/>
        <v/>
      </c>
      <c r="E555" s="3" t="e">
        <f ca="1">INDEX(词条统合定义列表!$C$2:$C$1031,MATCH(属性二级汇总[[#This Row],[词条]],词条统合定义列表!$B$2:$B$1031,0))</f>
        <v>#N/A</v>
      </c>
      <c r="F555" t="e">
        <f ca="1">INDEX(词条统合定义列表!$D$2:$D$1031,MATCH(属性二级汇总[[#This Row],[词条]],词条统合定义列表!$B$2:$B$1031,0))</f>
        <v>#N/A</v>
      </c>
      <c r="G555" s="3" t="e">
        <f ca="1">INDEX(词条统合定义列表!$E$2:$E$1031,MATCH(属性二级汇总[[#This Row],[词条]],词条统合定义列表!$B$2:$B$1031,0))</f>
        <v>#N/A</v>
      </c>
      <c r="H555" s="109" t="e">
        <f ca="1">INDEX(词条统合定义列表!$F$2:$F$1031,MATCH(属性二级汇总[[#This Row],[词条]],词条统合定义列表!$B$2:$B$1031,0))</f>
        <v>#N/A</v>
      </c>
      <c r="J5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5" s="25" t="str">
        <f ca="1">IFERROR(IF(属性二级汇总[[#This Row],[计算模式]]&lt;&gt;0,ROW(),""),"")</f>
        <v/>
      </c>
      <c r="M555" s="25" t="str">
        <f ca="1">IF((IFERROR(SEARCH("时，收割",属性二级汇总[[#This Row],[词条]]),-1)&gt;0),ROW(),"")</f>
        <v/>
      </c>
    </row>
    <row r="556" spans="1:13">
      <c r="A556" s="3" t="str">
        <f ca="1">IFERROR(INDEX(CHOOSE(
    MATCH(ROW(A555)-1,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ROW(A555)-INDEX($S$2:$S$18, MATCH(ROW(A555)-1, $S$2:$S$18,1))
),"")</f>
        <v/>
      </c>
      <c r="B556" s="3" t="str">
        <f ca="1">IF(A556&lt;&gt;"",INDEX(CHOOSE(
    MATCH(ROW(A555)-1,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ROW(A555)-INDEX($S$2:$S$18, MATCH(ROW(A555)-1, $S$2:$S$18,1))
),"")</f>
        <v/>
      </c>
      <c r="C556" s="3" t="e">
        <f ca="1">VALUE(IF(A556&lt;&gt;"",INDEX(CHOOSE(
    MATCH(ROW(A555)-1,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ROW(A555)-INDEX($S$2:$S$18, MATCH(ROW(A555)-1, $S$2:$S$18,1))
),""))</f>
        <v>#VALUE!</v>
      </c>
      <c r="D556" s="3" t="str">
        <f t="shared" ca="1" si="9"/>
        <v/>
      </c>
      <c r="E556" s="3" t="e">
        <f ca="1">INDEX(词条统合定义列表!$C$2:$C$1031,MATCH(属性二级汇总[[#This Row],[词条]],词条统合定义列表!$B$2:$B$1031,0))</f>
        <v>#N/A</v>
      </c>
      <c r="F556" t="e">
        <f ca="1">INDEX(词条统合定义列表!$D$2:$D$1031,MATCH(属性二级汇总[[#This Row],[词条]],词条统合定义列表!$B$2:$B$1031,0))</f>
        <v>#N/A</v>
      </c>
      <c r="G556" s="3" t="e">
        <f ca="1">INDEX(词条统合定义列表!$E$2:$E$1031,MATCH(属性二级汇总[[#This Row],[词条]],词条统合定义列表!$B$2:$B$1031,0))</f>
        <v>#N/A</v>
      </c>
      <c r="H556" s="109" t="e">
        <f ca="1">INDEX(词条统合定义列表!$F$2:$F$1031,MATCH(属性二级汇总[[#This Row],[词条]],词条统合定义列表!$B$2:$B$1031,0))</f>
        <v>#N/A</v>
      </c>
      <c r="J5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6" s="25" t="str">
        <f ca="1">IFERROR(IF(属性二级汇总[[#This Row],[计算模式]]&lt;&gt;0,ROW(),""),"")</f>
        <v/>
      </c>
      <c r="M556" s="25" t="str">
        <f ca="1">IF((IFERROR(SEARCH("时，收割",属性二级汇总[[#This Row],[词条]]),-1)&gt;0),ROW(),"")</f>
        <v/>
      </c>
    </row>
    <row r="557" spans="1:13">
      <c r="A557" s="3" t="str">
        <f ca="1">IFERROR(INDEX(CHOOSE(
    MATCH(ROW(A556)-1,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ROW(A556)-INDEX($S$2:$S$18, MATCH(ROW(A556)-1, $S$2:$S$18,1))
),"")</f>
        <v/>
      </c>
      <c r="B557" s="3" t="str">
        <f ca="1">IF(A557&lt;&gt;"",INDEX(CHOOSE(
    MATCH(ROW(A556)-1,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ROW(A556)-INDEX($S$2:$S$18, MATCH(ROW(A556)-1, $S$2:$S$18,1))
),"")</f>
        <v/>
      </c>
      <c r="C557" s="3" t="e">
        <f ca="1">VALUE(IF(A557&lt;&gt;"",INDEX(CHOOSE(
    MATCH(ROW(A556)-1,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ROW(A556)-INDEX($S$2:$S$18, MATCH(ROW(A556)-1, $S$2:$S$18,1))
),""))</f>
        <v>#VALUE!</v>
      </c>
      <c r="D557" s="3" t="str">
        <f t="shared" ca="1" si="9"/>
        <v/>
      </c>
      <c r="E557" s="3" t="e">
        <f ca="1">INDEX(词条统合定义列表!$C$2:$C$1031,MATCH(属性二级汇总[[#This Row],[词条]],词条统合定义列表!$B$2:$B$1031,0))</f>
        <v>#N/A</v>
      </c>
      <c r="F557" t="e">
        <f ca="1">INDEX(词条统合定义列表!$D$2:$D$1031,MATCH(属性二级汇总[[#This Row],[词条]],词条统合定义列表!$B$2:$B$1031,0))</f>
        <v>#N/A</v>
      </c>
      <c r="G557" s="3" t="e">
        <f ca="1">INDEX(词条统合定义列表!$E$2:$E$1031,MATCH(属性二级汇总[[#This Row],[词条]],词条统合定义列表!$B$2:$B$1031,0))</f>
        <v>#N/A</v>
      </c>
      <c r="H557" s="109" t="e">
        <f ca="1">INDEX(词条统合定义列表!$F$2:$F$1031,MATCH(属性二级汇总[[#This Row],[词条]],词条统合定义列表!$B$2:$B$1031,0))</f>
        <v>#N/A</v>
      </c>
      <c r="J5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7" s="25" t="str">
        <f ca="1">IFERROR(IF(属性二级汇总[[#This Row],[计算模式]]&lt;&gt;0,ROW(),""),"")</f>
        <v/>
      </c>
      <c r="M557" s="25" t="str">
        <f ca="1">IF((IFERROR(SEARCH("时，收割",属性二级汇总[[#This Row],[词条]]),-1)&gt;0),ROW(),"")</f>
        <v/>
      </c>
    </row>
    <row r="558" spans="1:13">
      <c r="A558" s="3" t="str">
        <f ca="1">IFERROR(INDEX(CHOOSE(
    MATCH(ROW(A557)-1,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ROW(A557)-INDEX($S$2:$S$18, MATCH(ROW(A557)-1, $S$2:$S$18,1))
),"")</f>
        <v/>
      </c>
      <c r="B558" s="3" t="str">
        <f ca="1">IF(A558&lt;&gt;"",INDEX(CHOOSE(
    MATCH(ROW(A557)-1,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ROW(A557)-INDEX($S$2:$S$18, MATCH(ROW(A557)-1, $S$2:$S$18,1))
),"")</f>
        <v/>
      </c>
      <c r="C558" s="3" t="e">
        <f ca="1">VALUE(IF(A558&lt;&gt;"",INDEX(CHOOSE(
    MATCH(ROW(A557)-1,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ROW(A557)-INDEX($S$2:$S$18, MATCH(ROW(A557)-1, $S$2:$S$18,1))
),""))</f>
        <v>#VALUE!</v>
      </c>
      <c r="D558" s="3" t="str">
        <f t="shared" ca="1" si="9"/>
        <v/>
      </c>
      <c r="E558" s="3" t="e">
        <f ca="1">INDEX(词条统合定义列表!$C$2:$C$1031,MATCH(属性二级汇总[[#This Row],[词条]],词条统合定义列表!$B$2:$B$1031,0))</f>
        <v>#N/A</v>
      </c>
      <c r="F558" t="e">
        <f ca="1">INDEX(词条统合定义列表!$D$2:$D$1031,MATCH(属性二级汇总[[#This Row],[词条]],词条统合定义列表!$B$2:$B$1031,0))</f>
        <v>#N/A</v>
      </c>
      <c r="G558" s="3" t="e">
        <f ca="1">INDEX(词条统合定义列表!$E$2:$E$1031,MATCH(属性二级汇总[[#This Row],[词条]],词条统合定义列表!$B$2:$B$1031,0))</f>
        <v>#N/A</v>
      </c>
      <c r="H558" s="109" t="e">
        <f ca="1">INDEX(词条统合定义列表!$F$2:$F$1031,MATCH(属性二级汇总[[#This Row],[词条]],词条统合定义列表!$B$2:$B$1031,0))</f>
        <v>#N/A</v>
      </c>
      <c r="J5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8" s="25" t="str">
        <f ca="1">IFERROR(IF(属性二级汇总[[#This Row],[计算模式]]&lt;&gt;0,ROW(),""),"")</f>
        <v/>
      </c>
      <c r="M558" s="25" t="str">
        <f ca="1">IF((IFERROR(SEARCH("时，收割",属性二级汇总[[#This Row],[词条]]),-1)&gt;0),ROW(),"")</f>
        <v/>
      </c>
    </row>
    <row r="559" spans="1:13">
      <c r="A559" s="3" t="str">
        <f ca="1">IFERROR(INDEX(CHOOSE(
    MATCH(ROW(A558)-1,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ROW(A558)-INDEX($S$2:$S$18, MATCH(ROW(A558)-1, $S$2:$S$18,1))
),"")</f>
        <v/>
      </c>
      <c r="B559" s="3" t="str">
        <f ca="1">IF(A559&lt;&gt;"",INDEX(CHOOSE(
    MATCH(ROW(A558)-1,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ROW(A558)-INDEX($S$2:$S$18, MATCH(ROW(A558)-1, $S$2:$S$18,1))
),"")</f>
        <v/>
      </c>
      <c r="C559" s="3" t="e">
        <f ca="1">VALUE(IF(A559&lt;&gt;"",INDEX(CHOOSE(
    MATCH(ROW(A558)-1,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ROW(A558)-INDEX($S$2:$S$18, MATCH(ROW(A558)-1, $S$2:$S$18,1))
),""))</f>
        <v>#VALUE!</v>
      </c>
      <c r="D559" s="3" t="str">
        <f t="shared" ca="1" si="9"/>
        <v/>
      </c>
      <c r="E559" s="3" t="e">
        <f ca="1">INDEX(词条统合定义列表!$C$2:$C$1031,MATCH(属性二级汇总[[#This Row],[词条]],词条统合定义列表!$B$2:$B$1031,0))</f>
        <v>#N/A</v>
      </c>
      <c r="F559" t="e">
        <f ca="1">INDEX(词条统合定义列表!$D$2:$D$1031,MATCH(属性二级汇总[[#This Row],[词条]],词条统合定义列表!$B$2:$B$1031,0))</f>
        <v>#N/A</v>
      </c>
      <c r="G559" s="3" t="e">
        <f ca="1">INDEX(词条统合定义列表!$E$2:$E$1031,MATCH(属性二级汇总[[#This Row],[词条]],词条统合定义列表!$B$2:$B$1031,0))</f>
        <v>#N/A</v>
      </c>
      <c r="H559" s="109" t="e">
        <f ca="1">INDEX(词条统合定义列表!$F$2:$F$1031,MATCH(属性二级汇总[[#This Row],[词条]],词条统合定义列表!$B$2:$B$1031,0))</f>
        <v>#N/A</v>
      </c>
      <c r="J5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59" s="25" t="str">
        <f ca="1">IFERROR(IF(属性二级汇总[[#This Row],[计算模式]]&lt;&gt;0,ROW(),""),"")</f>
        <v/>
      </c>
      <c r="M559" s="25" t="str">
        <f ca="1">IF((IFERROR(SEARCH("时，收割",属性二级汇总[[#This Row],[词条]]),-1)&gt;0),ROW(),"")</f>
        <v/>
      </c>
    </row>
    <row r="560" spans="1:13">
      <c r="A560" s="3" t="str">
        <f ca="1">IFERROR(INDEX(CHOOSE(
    MATCH(ROW(A559)-1,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ROW(A559)-INDEX($S$2:$S$18, MATCH(ROW(A559)-1, $S$2:$S$18,1))
),"")</f>
        <v/>
      </c>
      <c r="B560" s="3" t="str">
        <f ca="1">IF(A560&lt;&gt;"",INDEX(CHOOSE(
    MATCH(ROW(A559)-1,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ROW(A559)-INDEX($S$2:$S$18, MATCH(ROW(A559)-1, $S$2:$S$18,1))
),"")</f>
        <v/>
      </c>
      <c r="C560" s="3" t="e">
        <f ca="1">VALUE(IF(A560&lt;&gt;"",INDEX(CHOOSE(
    MATCH(ROW(A559)-1,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ROW(A559)-INDEX($S$2:$S$18, MATCH(ROW(A559)-1, $S$2:$S$18,1))
),""))</f>
        <v>#VALUE!</v>
      </c>
      <c r="D560" s="3" t="str">
        <f t="shared" ca="1" si="9"/>
        <v/>
      </c>
      <c r="E560" s="3" t="e">
        <f ca="1">INDEX(词条统合定义列表!$C$2:$C$1031,MATCH(属性二级汇总[[#This Row],[词条]],词条统合定义列表!$B$2:$B$1031,0))</f>
        <v>#N/A</v>
      </c>
      <c r="F560" t="e">
        <f ca="1">INDEX(词条统合定义列表!$D$2:$D$1031,MATCH(属性二级汇总[[#This Row],[词条]],词条统合定义列表!$B$2:$B$1031,0))</f>
        <v>#N/A</v>
      </c>
      <c r="G560" s="3" t="e">
        <f ca="1">INDEX(词条统合定义列表!$E$2:$E$1031,MATCH(属性二级汇总[[#This Row],[词条]],词条统合定义列表!$B$2:$B$1031,0))</f>
        <v>#N/A</v>
      </c>
      <c r="H560" s="109" t="e">
        <f ca="1">INDEX(词条统合定义列表!$F$2:$F$1031,MATCH(属性二级汇总[[#This Row],[词条]],词条统合定义列表!$B$2:$B$1031,0))</f>
        <v>#N/A</v>
      </c>
      <c r="J5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0" s="25" t="str">
        <f ca="1">IFERROR(IF(属性二级汇总[[#This Row],[计算模式]]&lt;&gt;0,ROW(),""),"")</f>
        <v/>
      </c>
      <c r="M560" s="25" t="str">
        <f ca="1">IF((IFERROR(SEARCH("时，收割",属性二级汇总[[#This Row],[词条]]),-1)&gt;0),ROW(),"")</f>
        <v/>
      </c>
    </row>
    <row r="561" spans="1:13">
      <c r="A561" s="3" t="str">
        <f ca="1">IFERROR(INDEX(CHOOSE(
    MATCH(ROW(A560)-1,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ROW(A560)-INDEX($S$2:$S$18, MATCH(ROW(A560)-1, $S$2:$S$18,1))
),"")</f>
        <v/>
      </c>
      <c r="B561" s="3" t="str">
        <f ca="1">IF(A561&lt;&gt;"",INDEX(CHOOSE(
    MATCH(ROW(A560)-1,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ROW(A560)-INDEX($S$2:$S$18, MATCH(ROW(A560)-1, $S$2:$S$18,1))
),"")</f>
        <v/>
      </c>
      <c r="C561" s="3" t="e">
        <f ca="1">VALUE(IF(A561&lt;&gt;"",INDEX(CHOOSE(
    MATCH(ROW(A560)-1,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ROW(A560)-INDEX($S$2:$S$18, MATCH(ROW(A560)-1, $S$2:$S$18,1))
),""))</f>
        <v>#VALUE!</v>
      </c>
      <c r="D561" s="3" t="str">
        <f t="shared" ca="1" si="9"/>
        <v/>
      </c>
      <c r="E561" s="3" t="e">
        <f ca="1">INDEX(词条统合定义列表!$C$2:$C$1031,MATCH(属性二级汇总[[#This Row],[词条]],词条统合定义列表!$B$2:$B$1031,0))</f>
        <v>#N/A</v>
      </c>
      <c r="F561" t="e">
        <f ca="1">INDEX(词条统合定义列表!$D$2:$D$1031,MATCH(属性二级汇总[[#This Row],[词条]],词条统合定义列表!$B$2:$B$1031,0))</f>
        <v>#N/A</v>
      </c>
      <c r="G561" s="3" t="e">
        <f ca="1">INDEX(词条统合定义列表!$E$2:$E$1031,MATCH(属性二级汇总[[#This Row],[词条]],词条统合定义列表!$B$2:$B$1031,0))</f>
        <v>#N/A</v>
      </c>
      <c r="H561" s="109" t="e">
        <f ca="1">INDEX(词条统合定义列表!$F$2:$F$1031,MATCH(属性二级汇总[[#This Row],[词条]],词条统合定义列表!$B$2:$B$1031,0))</f>
        <v>#N/A</v>
      </c>
      <c r="J5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1" s="25" t="str">
        <f ca="1">IFERROR(IF(属性二级汇总[[#This Row],[计算模式]]&lt;&gt;0,ROW(),""),"")</f>
        <v/>
      </c>
      <c r="M561" s="25" t="str">
        <f ca="1">IF((IFERROR(SEARCH("时，收割",属性二级汇总[[#This Row],[词条]]),-1)&gt;0),ROW(),"")</f>
        <v/>
      </c>
    </row>
    <row r="562" spans="1:13">
      <c r="A562" s="3" t="str">
        <f ca="1">IFERROR(INDEX(CHOOSE(
    MATCH(ROW(A561)-1,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ROW(A561)-INDEX($S$2:$S$18, MATCH(ROW(A561)-1, $S$2:$S$18,1))
),"")</f>
        <v/>
      </c>
      <c r="B562" s="3" t="str">
        <f ca="1">IF(A562&lt;&gt;"",INDEX(CHOOSE(
    MATCH(ROW(A561)-1,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ROW(A561)-INDEX($S$2:$S$18, MATCH(ROW(A561)-1, $S$2:$S$18,1))
),"")</f>
        <v/>
      </c>
      <c r="C562" s="3" t="e">
        <f ca="1">VALUE(IF(A562&lt;&gt;"",INDEX(CHOOSE(
    MATCH(ROW(A561)-1,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ROW(A561)-INDEX($S$2:$S$18, MATCH(ROW(A561)-1, $S$2:$S$18,1))
),""))</f>
        <v>#VALUE!</v>
      </c>
      <c r="D562" s="3" t="str">
        <f t="shared" ca="1" si="9"/>
        <v/>
      </c>
      <c r="E562" s="3" t="e">
        <f ca="1">INDEX(词条统合定义列表!$C$2:$C$1031,MATCH(属性二级汇总[[#This Row],[词条]],词条统合定义列表!$B$2:$B$1031,0))</f>
        <v>#N/A</v>
      </c>
      <c r="F562" t="e">
        <f ca="1">INDEX(词条统合定义列表!$D$2:$D$1031,MATCH(属性二级汇总[[#This Row],[词条]],词条统合定义列表!$B$2:$B$1031,0))</f>
        <v>#N/A</v>
      </c>
      <c r="G562" s="3" t="e">
        <f ca="1">INDEX(词条统合定义列表!$E$2:$E$1031,MATCH(属性二级汇总[[#This Row],[词条]],词条统合定义列表!$B$2:$B$1031,0))</f>
        <v>#N/A</v>
      </c>
      <c r="H562" s="109" t="e">
        <f ca="1">INDEX(词条统合定义列表!$F$2:$F$1031,MATCH(属性二级汇总[[#This Row],[词条]],词条统合定义列表!$B$2:$B$1031,0))</f>
        <v>#N/A</v>
      </c>
      <c r="J5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2" s="25" t="str">
        <f ca="1">IFERROR(IF(属性二级汇总[[#This Row],[计算模式]]&lt;&gt;0,ROW(),""),"")</f>
        <v/>
      </c>
      <c r="M562" s="25" t="str">
        <f ca="1">IF((IFERROR(SEARCH("时，收割",属性二级汇总[[#This Row],[词条]]),-1)&gt;0),ROW(),"")</f>
        <v/>
      </c>
    </row>
    <row r="563" spans="1:13">
      <c r="A563" s="3" t="str">
        <f ca="1">IFERROR(INDEX(CHOOSE(
    MATCH(ROW(A562)-1,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ROW(A562)-INDEX($S$2:$S$18, MATCH(ROW(A562)-1, $S$2:$S$18,1))
),"")</f>
        <v/>
      </c>
      <c r="B563" s="3" t="str">
        <f ca="1">IF(A563&lt;&gt;"",INDEX(CHOOSE(
    MATCH(ROW(A562)-1,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ROW(A562)-INDEX($S$2:$S$18, MATCH(ROW(A562)-1, $S$2:$S$18,1))
),"")</f>
        <v/>
      </c>
      <c r="C563" s="3" t="e">
        <f ca="1">VALUE(IF(A563&lt;&gt;"",INDEX(CHOOSE(
    MATCH(ROW(A562)-1,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ROW(A562)-INDEX($S$2:$S$18, MATCH(ROW(A562)-1, $S$2:$S$18,1))
),""))</f>
        <v>#VALUE!</v>
      </c>
      <c r="D563" s="3" t="str">
        <f t="shared" ca="1" si="9"/>
        <v/>
      </c>
      <c r="E563" s="3" t="e">
        <f ca="1">INDEX(词条统合定义列表!$C$2:$C$1031,MATCH(属性二级汇总[[#This Row],[词条]],词条统合定义列表!$B$2:$B$1031,0))</f>
        <v>#N/A</v>
      </c>
      <c r="F563" t="e">
        <f ca="1">INDEX(词条统合定义列表!$D$2:$D$1031,MATCH(属性二级汇总[[#This Row],[词条]],词条统合定义列表!$B$2:$B$1031,0))</f>
        <v>#N/A</v>
      </c>
      <c r="G563" s="3" t="e">
        <f ca="1">INDEX(词条统合定义列表!$E$2:$E$1031,MATCH(属性二级汇总[[#This Row],[词条]],词条统合定义列表!$B$2:$B$1031,0))</f>
        <v>#N/A</v>
      </c>
      <c r="H563" s="109" t="e">
        <f ca="1">INDEX(词条统合定义列表!$F$2:$F$1031,MATCH(属性二级汇总[[#This Row],[词条]],词条统合定义列表!$B$2:$B$1031,0))</f>
        <v>#N/A</v>
      </c>
      <c r="J5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3" s="25" t="str">
        <f ca="1">IFERROR(IF(属性二级汇总[[#This Row],[计算模式]]&lt;&gt;0,ROW(),""),"")</f>
        <v/>
      </c>
      <c r="M563" s="25" t="str">
        <f ca="1">IF((IFERROR(SEARCH("时，收割",属性二级汇总[[#This Row],[词条]]),-1)&gt;0),ROW(),"")</f>
        <v/>
      </c>
    </row>
    <row r="564" spans="1:13">
      <c r="A564" s="3" t="str">
        <f ca="1">IFERROR(INDEX(CHOOSE(
    MATCH(ROW(A563)-1,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ROW(A563)-INDEX($S$2:$S$18, MATCH(ROW(A563)-1, $S$2:$S$18,1))
),"")</f>
        <v/>
      </c>
      <c r="B564" s="3" t="str">
        <f ca="1">IF(A564&lt;&gt;"",INDEX(CHOOSE(
    MATCH(ROW(A563)-1,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ROW(A563)-INDEX($S$2:$S$18, MATCH(ROW(A563)-1, $S$2:$S$18,1))
),"")</f>
        <v/>
      </c>
      <c r="C564" s="3" t="e">
        <f ca="1">VALUE(IF(A564&lt;&gt;"",INDEX(CHOOSE(
    MATCH(ROW(A563)-1,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ROW(A563)-INDEX($S$2:$S$18, MATCH(ROW(A563)-1, $S$2:$S$18,1))
),""))</f>
        <v>#VALUE!</v>
      </c>
      <c r="D564" s="3" t="str">
        <f t="shared" ca="1" si="9"/>
        <v/>
      </c>
      <c r="E564" s="3" t="e">
        <f ca="1">INDEX(词条统合定义列表!$C$2:$C$1031,MATCH(属性二级汇总[[#This Row],[词条]],词条统合定义列表!$B$2:$B$1031,0))</f>
        <v>#N/A</v>
      </c>
      <c r="F564" t="e">
        <f ca="1">INDEX(词条统合定义列表!$D$2:$D$1031,MATCH(属性二级汇总[[#This Row],[词条]],词条统合定义列表!$B$2:$B$1031,0))</f>
        <v>#N/A</v>
      </c>
      <c r="G564" s="3" t="e">
        <f ca="1">INDEX(词条统合定义列表!$E$2:$E$1031,MATCH(属性二级汇总[[#This Row],[词条]],词条统合定义列表!$B$2:$B$1031,0))</f>
        <v>#N/A</v>
      </c>
      <c r="H564" s="109" t="e">
        <f ca="1">INDEX(词条统合定义列表!$F$2:$F$1031,MATCH(属性二级汇总[[#This Row],[词条]],词条统合定义列表!$B$2:$B$1031,0))</f>
        <v>#N/A</v>
      </c>
      <c r="J5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4" s="25" t="str">
        <f ca="1">IFERROR(IF(属性二级汇总[[#This Row],[计算模式]]&lt;&gt;0,ROW(),""),"")</f>
        <v/>
      </c>
      <c r="M564" s="25" t="str">
        <f ca="1">IF((IFERROR(SEARCH("时，收割",属性二级汇总[[#This Row],[词条]]),-1)&gt;0),ROW(),"")</f>
        <v/>
      </c>
    </row>
    <row r="565" spans="1:13">
      <c r="A565" s="3" t="str">
        <f ca="1">IFERROR(INDEX(CHOOSE(
    MATCH(ROW(A564)-1,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ROW(A564)-INDEX($S$2:$S$18, MATCH(ROW(A564)-1, $S$2:$S$18,1))
),"")</f>
        <v/>
      </c>
      <c r="B565" s="3" t="str">
        <f ca="1">IF(A565&lt;&gt;"",INDEX(CHOOSE(
    MATCH(ROW(A564)-1,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ROW(A564)-INDEX($S$2:$S$18, MATCH(ROW(A564)-1, $S$2:$S$18,1))
),"")</f>
        <v/>
      </c>
      <c r="C565" s="3" t="e">
        <f ca="1">VALUE(IF(A565&lt;&gt;"",INDEX(CHOOSE(
    MATCH(ROW(A564)-1,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ROW(A564)-INDEX($S$2:$S$18, MATCH(ROW(A564)-1, $S$2:$S$18,1))
),""))</f>
        <v>#VALUE!</v>
      </c>
      <c r="D565" s="3" t="str">
        <f t="shared" ca="1" si="9"/>
        <v/>
      </c>
      <c r="E565" s="3" t="e">
        <f ca="1">INDEX(词条统合定义列表!$C$2:$C$1031,MATCH(属性二级汇总[[#This Row],[词条]],词条统合定义列表!$B$2:$B$1031,0))</f>
        <v>#N/A</v>
      </c>
      <c r="F565" t="e">
        <f ca="1">INDEX(词条统合定义列表!$D$2:$D$1031,MATCH(属性二级汇总[[#This Row],[词条]],词条统合定义列表!$B$2:$B$1031,0))</f>
        <v>#N/A</v>
      </c>
      <c r="G565" s="3" t="e">
        <f ca="1">INDEX(词条统合定义列表!$E$2:$E$1031,MATCH(属性二级汇总[[#This Row],[词条]],词条统合定义列表!$B$2:$B$1031,0))</f>
        <v>#N/A</v>
      </c>
      <c r="H565" s="109" t="e">
        <f ca="1">INDEX(词条统合定义列表!$F$2:$F$1031,MATCH(属性二级汇总[[#This Row],[词条]],词条统合定义列表!$B$2:$B$1031,0))</f>
        <v>#N/A</v>
      </c>
      <c r="J5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5" s="25" t="str">
        <f ca="1">IFERROR(IF(属性二级汇总[[#This Row],[计算模式]]&lt;&gt;0,ROW(),""),"")</f>
        <v/>
      </c>
      <c r="M565" s="25" t="str">
        <f ca="1">IF((IFERROR(SEARCH("时，收割",属性二级汇总[[#This Row],[词条]]),-1)&gt;0),ROW(),"")</f>
        <v/>
      </c>
    </row>
    <row r="566" spans="1:13">
      <c r="A566" s="3" t="str">
        <f ca="1">IFERROR(INDEX(CHOOSE(
    MATCH(ROW(A565)-1,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ROW(A565)-INDEX($S$2:$S$18, MATCH(ROW(A565)-1, $S$2:$S$18,1))
),"")</f>
        <v/>
      </c>
      <c r="B566" s="3" t="str">
        <f ca="1">IF(A566&lt;&gt;"",INDEX(CHOOSE(
    MATCH(ROW(A565)-1,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ROW(A565)-INDEX($S$2:$S$18, MATCH(ROW(A565)-1, $S$2:$S$18,1))
),"")</f>
        <v/>
      </c>
      <c r="C566" s="3" t="e">
        <f ca="1">VALUE(IF(A566&lt;&gt;"",INDEX(CHOOSE(
    MATCH(ROW(A565)-1,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ROW(A565)-INDEX($S$2:$S$18, MATCH(ROW(A565)-1, $S$2:$S$18,1))
),""))</f>
        <v>#VALUE!</v>
      </c>
      <c r="D566" s="3" t="str">
        <f t="shared" ca="1" si="9"/>
        <v/>
      </c>
      <c r="E566" s="3" t="e">
        <f ca="1">INDEX(词条统合定义列表!$C$2:$C$1031,MATCH(属性二级汇总[[#This Row],[词条]],词条统合定义列表!$B$2:$B$1031,0))</f>
        <v>#N/A</v>
      </c>
      <c r="F566" t="e">
        <f ca="1">INDEX(词条统合定义列表!$D$2:$D$1031,MATCH(属性二级汇总[[#This Row],[词条]],词条统合定义列表!$B$2:$B$1031,0))</f>
        <v>#N/A</v>
      </c>
      <c r="G566" s="3" t="e">
        <f ca="1">INDEX(词条统合定义列表!$E$2:$E$1031,MATCH(属性二级汇总[[#This Row],[词条]],词条统合定义列表!$B$2:$B$1031,0))</f>
        <v>#N/A</v>
      </c>
      <c r="H566" s="109" t="e">
        <f ca="1">INDEX(词条统合定义列表!$F$2:$F$1031,MATCH(属性二级汇总[[#This Row],[词条]],词条统合定义列表!$B$2:$B$1031,0))</f>
        <v>#N/A</v>
      </c>
      <c r="J5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6" s="25" t="str">
        <f ca="1">IFERROR(IF(属性二级汇总[[#This Row],[计算模式]]&lt;&gt;0,ROW(),""),"")</f>
        <v/>
      </c>
      <c r="M566" s="25" t="str">
        <f ca="1">IF((IFERROR(SEARCH("时，收割",属性二级汇总[[#This Row],[词条]]),-1)&gt;0),ROW(),"")</f>
        <v/>
      </c>
    </row>
    <row r="567" spans="1:13">
      <c r="A567" s="3" t="str">
        <f ca="1">IFERROR(INDEX(CHOOSE(
    MATCH(ROW(A566)-1,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ROW(A566)-INDEX($S$2:$S$18, MATCH(ROW(A566)-1, $S$2:$S$18,1))
),"")</f>
        <v/>
      </c>
      <c r="B567" s="3" t="str">
        <f ca="1">IF(A567&lt;&gt;"",INDEX(CHOOSE(
    MATCH(ROW(A566)-1,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ROW(A566)-INDEX($S$2:$S$18, MATCH(ROW(A566)-1, $S$2:$S$18,1))
),"")</f>
        <v/>
      </c>
      <c r="C567" s="3" t="e">
        <f ca="1">VALUE(IF(A567&lt;&gt;"",INDEX(CHOOSE(
    MATCH(ROW(A566)-1,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ROW(A566)-INDEX($S$2:$S$18, MATCH(ROW(A566)-1, $S$2:$S$18,1))
),""))</f>
        <v>#VALUE!</v>
      </c>
      <c r="D567" s="3" t="str">
        <f t="shared" ca="1" si="9"/>
        <v/>
      </c>
      <c r="E567" s="3" t="e">
        <f ca="1">INDEX(词条统合定义列表!$C$2:$C$1031,MATCH(属性二级汇总[[#This Row],[词条]],词条统合定义列表!$B$2:$B$1031,0))</f>
        <v>#N/A</v>
      </c>
      <c r="F567" t="e">
        <f ca="1">INDEX(词条统合定义列表!$D$2:$D$1031,MATCH(属性二级汇总[[#This Row],[词条]],词条统合定义列表!$B$2:$B$1031,0))</f>
        <v>#N/A</v>
      </c>
      <c r="G567" s="3" t="e">
        <f ca="1">INDEX(词条统合定义列表!$E$2:$E$1031,MATCH(属性二级汇总[[#This Row],[词条]],词条统合定义列表!$B$2:$B$1031,0))</f>
        <v>#N/A</v>
      </c>
      <c r="H567" s="109" t="e">
        <f ca="1">INDEX(词条统合定义列表!$F$2:$F$1031,MATCH(属性二级汇总[[#This Row],[词条]],词条统合定义列表!$B$2:$B$1031,0))</f>
        <v>#N/A</v>
      </c>
      <c r="J5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7" s="25" t="str">
        <f ca="1">IFERROR(IF(属性二级汇总[[#This Row],[计算模式]]&lt;&gt;0,ROW(),""),"")</f>
        <v/>
      </c>
      <c r="M567" s="25" t="str">
        <f ca="1">IF((IFERROR(SEARCH("时，收割",属性二级汇总[[#This Row],[词条]]),-1)&gt;0),ROW(),"")</f>
        <v/>
      </c>
    </row>
    <row r="568" spans="1:13">
      <c r="A568" s="3" t="str">
        <f ca="1">IFERROR(INDEX(CHOOSE(
    MATCH(ROW(A567)-1,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ROW(A567)-INDEX($S$2:$S$18, MATCH(ROW(A567)-1, $S$2:$S$18,1))
),"")</f>
        <v/>
      </c>
      <c r="B568" s="3" t="str">
        <f ca="1">IF(A568&lt;&gt;"",INDEX(CHOOSE(
    MATCH(ROW(A567)-1,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ROW(A567)-INDEX($S$2:$S$18, MATCH(ROW(A567)-1, $S$2:$S$18,1))
),"")</f>
        <v/>
      </c>
      <c r="C568" s="3" t="e">
        <f ca="1">VALUE(IF(A568&lt;&gt;"",INDEX(CHOOSE(
    MATCH(ROW(A567)-1,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ROW(A567)-INDEX($S$2:$S$18, MATCH(ROW(A567)-1, $S$2:$S$18,1))
),""))</f>
        <v>#VALUE!</v>
      </c>
      <c r="D568" s="3" t="str">
        <f t="shared" ca="1" si="9"/>
        <v/>
      </c>
      <c r="E568" s="3" t="e">
        <f ca="1">INDEX(词条统合定义列表!$C$2:$C$1031,MATCH(属性二级汇总[[#This Row],[词条]],词条统合定义列表!$B$2:$B$1031,0))</f>
        <v>#N/A</v>
      </c>
      <c r="F568" t="e">
        <f ca="1">INDEX(词条统合定义列表!$D$2:$D$1031,MATCH(属性二级汇总[[#This Row],[词条]],词条统合定义列表!$B$2:$B$1031,0))</f>
        <v>#N/A</v>
      </c>
      <c r="G568" s="3" t="e">
        <f ca="1">INDEX(词条统合定义列表!$E$2:$E$1031,MATCH(属性二级汇总[[#This Row],[词条]],词条统合定义列表!$B$2:$B$1031,0))</f>
        <v>#N/A</v>
      </c>
      <c r="H568" s="109" t="e">
        <f ca="1">INDEX(词条统合定义列表!$F$2:$F$1031,MATCH(属性二级汇总[[#This Row],[词条]],词条统合定义列表!$B$2:$B$1031,0))</f>
        <v>#N/A</v>
      </c>
      <c r="J5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8" s="25" t="str">
        <f ca="1">IFERROR(IF(属性二级汇总[[#This Row],[计算模式]]&lt;&gt;0,ROW(),""),"")</f>
        <v/>
      </c>
      <c r="M568" s="25" t="str">
        <f ca="1">IF((IFERROR(SEARCH("时，收割",属性二级汇总[[#This Row],[词条]]),-1)&gt;0),ROW(),"")</f>
        <v/>
      </c>
    </row>
    <row r="569" spans="1:13">
      <c r="A569" s="3" t="str">
        <f ca="1">IFERROR(INDEX(CHOOSE(
    MATCH(ROW(A568)-1,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ROW(A568)-INDEX($S$2:$S$18, MATCH(ROW(A568)-1, $S$2:$S$18,1))
),"")</f>
        <v/>
      </c>
      <c r="B569" s="3" t="str">
        <f ca="1">IF(A569&lt;&gt;"",INDEX(CHOOSE(
    MATCH(ROW(A568)-1,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ROW(A568)-INDEX($S$2:$S$18, MATCH(ROW(A568)-1, $S$2:$S$18,1))
),"")</f>
        <v/>
      </c>
      <c r="C569" s="3" t="e">
        <f ca="1">VALUE(IF(A569&lt;&gt;"",INDEX(CHOOSE(
    MATCH(ROW(A568)-1,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ROW(A568)-INDEX($S$2:$S$18, MATCH(ROW(A568)-1, $S$2:$S$18,1))
),""))</f>
        <v>#VALUE!</v>
      </c>
      <c r="D569" s="3" t="str">
        <f t="shared" ca="1" si="9"/>
        <v/>
      </c>
      <c r="E569" s="3" t="e">
        <f ca="1">INDEX(词条统合定义列表!$C$2:$C$1031,MATCH(属性二级汇总[[#This Row],[词条]],词条统合定义列表!$B$2:$B$1031,0))</f>
        <v>#N/A</v>
      </c>
      <c r="F569" t="e">
        <f ca="1">INDEX(词条统合定义列表!$D$2:$D$1031,MATCH(属性二级汇总[[#This Row],[词条]],词条统合定义列表!$B$2:$B$1031,0))</f>
        <v>#N/A</v>
      </c>
      <c r="G569" s="3" t="e">
        <f ca="1">INDEX(词条统合定义列表!$E$2:$E$1031,MATCH(属性二级汇总[[#This Row],[词条]],词条统合定义列表!$B$2:$B$1031,0))</f>
        <v>#N/A</v>
      </c>
      <c r="H569" s="109" t="e">
        <f ca="1">INDEX(词条统合定义列表!$F$2:$F$1031,MATCH(属性二级汇总[[#This Row],[词条]],词条统合定义列表!$B$2:$B$1031,0))</f>
        <v>#N/A</v>
      </c>
      <c r="J5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69" s="25" t="str">
        <f ca="1">IFERROR(IF(属性二级汇总[[#This Row],[计算模式]]&lt;&gt;0,ROW(),""),"")</f>
        <v/>
      </c>
      <c r="M569" s="25" t="str">
        <f ca="1">IF((IFERROR(SEARCH("时，收割",属性二级汇总[[#This Row],[词条]]),-1)&gt;0),ROW(),"")</f>
        <v/>
      </c>
    </row>
    <row r="570" spans="1:13">
      <c r="A570" s="3" t="str">
        <f ca="1">IFERROR(INDEX(CHOOSE(
    MATCH(ROW(A569)-1,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ROW(A569)-INDEX($S$2:$S$18, MATCH(ROW(A569)-1, $S$2:$S$18,1))
),"")</f>
        <v/>
      </c>
      <c r="B570" s="3" t="str">
        <f ca="1">IF(A570&lt;&gt;"",INDEX(CHOOSE(
    MATCH(ROW(A569)-1,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ROW(A569)-INDEX($S$2:$S$18, MATCH(ROW(A569)-1, $S$2:$S$18,1))
),"")</f>
        <v/>
      </c>
      <c r="C570" s="3" t="e">
        <f ca="1">VALUE(IF(A570&lt;&gt;"",INDEX(CHOOSE(
    MATCH(ROW(A569)-1,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ROW(A569)-INDEX($S$2:$S$18, MATCH(ROW(A569)-1, $S$2:$S$18,1))
),""))</f>
        <v>#VALUE!</v>
      </c>
      <c r="D570" s="3" t="str">
        <f t="shared" ca="1" si="9"/>
        <v/>
      </c>
      <c r="E570" s="3" t="e">
        <f ca="1">INDEX(词条统合定义列表!$C$2:$C$1031,MATCH(属性二级汇总[[#This Row],[词条]],词条统合定义列表!$B$2:$B$1031,0))</f>
        <v>#N/A</v>
      </c>
      <c r="F570" t="e">
        <f ca="1">INDEX(词条统合定义列表!$D$2:$D$1031,MATCH(属性二级汇总[[#This Row],[词条]],词条统合定义列表!$B$2:$B$1031,0))</f>
        <v>#N/A</v>
      </c>
      <c r="G570" s="3" t="e">
        <f ca="1">INDEX(词条统合定义列表!$E$2:$E$1031,MATCH(属性二级汇总[[#This Row],[词条]],词条统合定义列表!$B$2:$B$1031,0))</f>
        <v>#N/A</v>
      </c>
      <c r="H570" s="109" t="e">
        <f ca="1">INDEX(词条统合定义列表!$F$2:$F$1031,MATCH(属性二级汇总[[#This Row],[词条]],词条统合定义列表!$B$2:$B$1031,0))</f>
        <v>#N/A</v>
      </c>
      <c r="J5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0" s="25" t="str">
        <f ca="1">IFERROR(IF(属性二级汇总[[#This Row],[计算模式]]&lt;&gt;0,ROW(),""),"")</f>
        <v/>
      </c>
      <c r="M570" s="25" t="str">
        <f ca="1">IF((IFERROR(SEARCH("时，收割",属性二级汇总[[#This Row],[词条]]),-1)&gt;0),ROW(),"")</f>
        <v/>
      </c>
    </row>
    <row r="571" spans="1:13">
      <c r="A571" s="3" t="str">
        <f ca="1">IFERROR(INDEX(CHOOSE(
    MATCH(ROW(A570)-1,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ROW(A570)-INDEX($S$2:$S$18, MATCH(ROW(A570)-1, $S$2:$S$18,1))
),"")</f>
        <v/>
      </c>
      <c r="B571" s="3" t="str">
        <f ca="1">IF(A571&lt;&gt;"",INDEX(CHOOSE(
    MATCH(ROW(A570)-1,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ROW(A570)-INDEX($S$2:$S$18, MATCH(ROW(A570)-1, $S$2:$S$18,1))
),"")</f>
        <v/>
      </c>
      <c r="C571" s="3" t="e">
        <f ca="1">VALUE(IF(A571&lt;&gt;"",INDEX(CHOOSE(
    MATCH(ROW(A570)-1,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ROW(A570)-INDEX($S$2:$S$18, MATCH(ROW(A570)-1, $S$2:$S$18,1))
),""))</f>
        <v>#VALUE!</v>
      </c>
      <c r="D571" s="3" t="str">
        <f t="shared" ca="1" si="9"/>
        <v/>
      </c>
      <c r="E571" s="3" t="e">
        <f ca="1">INDEX(词条统合定义列表!$C$2:$C$1031,MATCH(属性二级汇总[[#This Row],[词条]],词条统合定义列表!$B$2:$B$1031,0))</f>
        <v>#N/A</v>
      </c>
      <c r="F571" t="e">
        <f ca="1">INDEX(词条统合定义列表!$D$2:$D$1031,MATCH(属性二级汇总[[#This Row],[词条]],词条统合定义列表!$B$2:$B$1031,0))</f>
        <v>#N/A</v>
      </c>
      <c r="G571" s="3" t="e">
        <f ca="1">INDEX(词条统合定义列表!$E$2:$E$1031,MATCH(属性二级汇总[[#This Row],[词条]],词条统合定义列表!$B$2:$B$1031,0))</f>
        <v>#N/A</v>
      </c>
      <c r="H571" s="109" t="e">
        <f ca="1">INDEX(词条统合定义列表!$F$2:$F$1031,MATCH(属性二级汇总[[#This Row],[词条]],词条统合定义列表!$B$2:$B$1031,0))</f>
        <v>#N/A</v>
      </c>
      <c r="J5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1" s="25" t="str">
        <f ca="1">IFERROR(IF(属性二级汇总[[#This Row],[计算模式]]&lt;&gt;0,ROW(),""),"")</f>
        <v/>
      </c>
      <c r="M571" s="25" t="str">
        <f ca="1">IF((IFERROR(SEARCH("时，收割",属性二级汇总[[#This Row],[词条]]),-1)&gt;0),ROW(),"")</f>
        <v/>
      </c>
    </row>
    <row r="572" spans="1:13">
      <c r="A572" s="3" t="str">
        <f ca="1">IFERROR(INDEX(CHOOSE(
    MATCH(ROW(A571)-1,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ROW(A571)-INDEX($S$2:$S$18, MATCH(ROW(A571)-1, $S$2:$S$18,1))
),"")</f>
        <v/>
      </c>
      <c r="B572" s="3" t="str">
        <f ca="1">IF(A572&lt;&gt;"",INDEX(CHOOSE(
    MATCH(ROW(A571)-1,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ROW(A571)-INDEX($S$2:$S$18, MATCH(ROW(A571)-1, $S$2:$S$18,1))
),"")</f>
        <v/>
      </c>
      <c r="C572" s="3" t="e">
        <f ca="1">VALUE(IF(A572&lt;&gt;"",INDEX(CHOOSE(
    MATCH(ROW(A571)-1,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ROW(A571)-INDEX($S$2:$S$18, MATCH(ROW(A571)-1, $S$2:$S$18,1))
),""))</f>
        <v>#VALUE!</v>
      </c>
      <c r="D572" s="3" t="str">
        <f t="shared" ca="1" si="9"/>
        <v/>
      </c>
      <c r="E572" s="3" t="e">
        <f ca="1">INDEX(词条统合定义列表!$C$2:$C$1031,MATCH(属性二级汇总[[#This Row],[词条]],词条统合定义列表!$B$2:$B$1031,0))</f>
        <v>#N/A</v>
      </c>
      <c r="F572" t="e">
        <f ca="1">INDEX(词条统合定义列表!$D$2:$D$1031,MATCH(属性二级汇总[[#This Row],[词条]],词条统合定义列表!$B$2:$B$1031,0))</f>
        <v>#N/A</v>
      </c>
      <c r="G572" s="3" t="e">
        <f ca="1">INDEX(词条统合定义列表!$E$2:$E$1031,MATCH(属性二级汇总[[#This Row],[词条]],词条统合定义列表!$B$2:$B$1031,0))</f>
        <v>#N/A</v>
      </c>
      <c r="H572" s="109" t="e">
        <f ca="1">INDEX(词条统合定义列表!$F$2:$F$1031,MATCH(属性二级汇总[[#This Row],[词条]],词条统合定义列表!$B$2:$B$1031,0))</f>
        <v>#N/A</v>
      </c>
      <c r="J5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2" s="25" t="str">
        <f ca="1">IFERROR(IF(属性二级汇总[[#This Row],[计算模式]]&lt;&gt;0,ROW(),""),"")</f>
        <v/>
      </c>
      <c r="M572" s="25" t="str">
        <f ca="1">IF((IFERROR(SEARCH("时，收割",属性二级汇总[[#This Row],[词条]]),-1)&gt;0),ROW(),"")</f>
        <v/>
      </c>
    </row>
    <row r="573" spans="1:13">
      <c r="A573" s="3" t="str">
        <f ca="1">IFERROR(INDEX(CHOOSE(
    MATCH(ROW(A572)-1,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ROW(A572)-INDEX($S$2:$S$18, MATCH(ROW(A572)-1, $S$2:$S$18,1))
),"")</f>
        <v/>
      </c>
      <c r="B573" s="3" t="str">
        <f ca="1">IF(A573&lt;&gt;"",INDEX(CHOOSE(
    MATCH(ROW(A572)-1,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ROW(A572)-INDEX($S$2:$S$18, MATCH(ROW(A572)-1, $S$2:$S$18,1))
),"")</f>
        <v/>
      </c>
      <c r="C573" s="3" t="e">
        <f ca="1">VALUE(IF(A573&lt;&gt;"",INDEX(CHOOSE(
    MATCH(ROW(A572)-1,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ROW(A572)-INDEX($S$2:$S$18, MATCH(ROW(A572)-1, $S$2:$S$18,1))
),""))</f>
        <v>#VALUE!</v>
      </c>
      <c r="D573" s="3" t="str">
        <f t="shared" ca="1" si="9"/>
        <v/>
      </c>
      <c r="E573" s="3" t="e">
        <f ca="1">INDEX(词条统合定义列表!$C$2:$C$1031,MATCH(属性二级汇总[[#This Row],[词条]],词条统合定义列表!$B$2:$B$1031,0))</f>
        <v>#N/A</v>
      </c>
      <c r="F573" t="e">
        <f ca="1">INDEX(词条统合定义列表!$D$2:$D$1031,MATCH(属性二级汇总[[#This Row],[词条]],词条统合定义列表!$B$2:$B$1031,0))</f>
        <v>#N/A</v>
      </c>
      <c r="G573" s="3" t="e">
        <f ca="1">INDEX(词条统合定义列表!$E$2:$E$1031,MATCH(属性二级汇总[[#This Row],[词条]],词条统合定义列表!$B$2:$B$1031,0))</f>
        <v>#N/A</v>
      </c>
      <c r="H573" s="109" t="e">
        <f ca="1">INDEX(词条统合定义列表!$F$2:$F$1031,MATCH(属性二级汇总[[#This Row],[词条]],词条统合定义列表!$B$2:$B$1031,0))</f>
        <v>#N/A</v>
      </c>
      <c r="J5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3" s="25" t="str">
        <f ca="1">IFERROR(IF(属性二级汇总[[#This Row],[计算模式]]&lt;&gt;0,ROW(),""),"")</f>
        <v/>
      </c>
      <c r="M573" s="25" t="str">
        <f ca="1">IF((IFERROR(SEARCH("时，收割",属性二级汇总[[#This Row],[词条]]),-1)&gt;0),ROW(),"")</f>
        <v/>
      </c>
    </row>
    <row r="574" spans="1:13">
      <c r="A574" s="3" t="str">
        <f ca="1">IFERROR(INDEX(CHOOSE(
    MATCH(ROW(A573)-1,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ROW(A573)-INDEX($S$2:$S$18, MATCH(ROW(A573)-1, $S$2:$S$18,1))
),"")</f>
        <v/>
      </c>
      <c r="B574" s="3" t="str">
        <f ca="1">IF(A574&lt;&gt;"",INDEX(CHOOSE(
    MATCH(ROW(A573)-1,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ROW(A573)-INDEX($S$2:$S$18, MATCH(ROW(A573)-1, $S$2:$S$18,1))
),"")</f>
        <v/>
      </c>
      <c r="C574" s="3" t="e">
        <f ca="1">VALUE(IF(A574&lt;&gt;"",INDEX(CHOOSE(
    MATCH(ROW(A573)-1,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ROW(A573)-INDEX($S$2:$S$18, MATCH(ROW(A573)-1, $S$2:$S$18,1))
),""))</f>
        <v>#VALUE!</v>
      </c>
      <c r="D574" s="3" t="str">
        <f t="shared" ca="1" si="9"/>
        <v/>
      </c>
      <c r="E574" s="3" t="e">
        <f ca="1">INDEX(词条统合定义列表!$C$2:$C$1031,MATCH(属性二级汇总[[#This Row],[词条]],词条统合定义列表!$B$2:$B$1031,0))</f>
        <v>#N/A</v>
      </c>
      <c r="F574" t="e">
        <f ca="1">INDEX(词条统合定义列表!$D$2:$D$1031,MATCH(属性二级汇总[[#This Row],[词条]],词条统合定义列表!$B$2:$B$1031,0))</f>
        <v>#N/A</v>
      </c>
      <c r="G574" s="3" t="e">
        <f ca="1">INDEX(词条统合定义列表!$E$2:$E$1031,MATCH(属性二级汇总[[#This Row],[词条]],词条统合定义列表!$B$2:$B$1031,0))</f>
        <v>#N/A</v>
      </c>
      <c r="H574" s="109" t="e">
        <f ca="1">INDEX(词条统合定义列表!$F$2:$F$1031,MATCH(属性二级汇总[[#This Row],[词条]],词条统合定义列表!$B$2:$B$1031,0))</f>
        <v>#N/A</v>
      </c>
      <c r="J5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4" s="25" t="str">
        <f ca="1">IFERROR(IF(属性二级汇总[[#This Row],[计算模式]]&lt;&gt;0,ROW(),""),"")</f>
        <v/>
      </c>
      <c r="M574" s="25" t="str">
        <f ca="1">IF((IFERROR(SEARCH("时，收割",属性二级汇总[[#This Row],[词条]]),-1)&gt;0),ROW(),"")</f>
        <v/>
      </c>
    </row>
    <row r="575" spans="1:13">
      <c r="A575" s="3" t="str">
        <f ca="1">IFERROR(INDEX(CHOOSE(
    MATCH(ROW(A574)-1,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ROW(A574)-INDEX($S$2:$S$18, MATCH(ROW(A574)-1, $S$2:$S$18,1))
),"")</f>
        <v/>
      </c>
      <c r="B575" s="3" t="str">
        <f ca="1">IF(A575&lt;&gt;"",INDEX(CHOOSE(
    MATCH(ROW(A574)-1,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ROW(A574)-INDEX($S$2:$S$18, MATCH(ROW(A574)-1, $S$2:$S$18,1))
),"")</f>
        <v/>
      </c>
      <c r="C575" s="3" t="e">
        <f ca="1">VALUE(IF(A575&lt;&gt;"",INDEX(CHOOSE(
    MATCH(ROW(A574)-1,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ROW(A574)-INDEX($S$2:$S$18, MATCH(ROW(A574)-1, $S$2:$S$18,1))
),""))</f>
        <v>#VALUE!</v>
      </c>
      <c r="D575" s="3" t="str">
        <f t="shared" ca="1" si="9"/>
        <v/>
      </c>
      <c r="E575" s="3" t="e">
        <f ca="1">INDEX(词条统合定义列表!$C$2:$C$1031,MATCH(属性二级汇总[[#This Row],[词条]],词条统合定义列表!$B$2:$B$1031,0))</f>
        <v>#N/A</v>
      </c>
      <c r="F575" t="e">
        <f ca="1">INDEX(词条统合定义列表!$D$2:$D$1031,MATCH(属性二级汇总[[#This Row],[词条]],词条统合定义列表!$B$2:$B$1031,0))</f>
        <v>#N/A</v>
      </c>
      <c r="G575" s="3" t="e">
        <f ca="1">INDEX(词条统合定义列表!$E$2:$E$1031,MATCH(属性二级汇总[[#This Row],[词条]],词条统合定义列表!$B$2:$B$1031,0))</f>
        <v>#N/A</v>
      </c>
      <c r="H575" s="109" t="e">
        <f ca="1">INDEX(词条统合定义列表!$F$2:$F$1031,MATCH(属性二级汇总[[#This Row],[词条]],词条统合定义列表!$B$2:$B$1031,0))</f>
        <v>#N/A</v>
      </c>
      <c r="J5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5" s="25" t="str">
        <f ca="1">IFERROR(IF(属性二级汇总[[#This Row],[计算模式]]&lt;&gt;0,ROW(),""),"")</f>
        <v/>
      </c>
      <c r="M575" s="25" t="str">
        <f ca="1">IF((IFERROR(SEARCH("时，收割",属性二级汇总[[#This Row],[词条]]),-1)&gt;0),ROW(),"")</f>
        <v/>
      </c>
    </row>
    <row r="576" spans="1:13">
      <c r="A576" s="3" t="str">
        <f ca="1">IFERROR(INDEX(CHOOSE(
    MATCH(ROW(A575)-1,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ROW(A575)-INDEX($S$2:$S$18, MATCH(ROW(A575)-1, $S$2:$S$18,1))
),"")</f>
        <v/>
      </c>
      <c r="B576" s="3" t="str">
        <f ca="1">IF(A576&lt;&gt;"",INDEX(CHOOSE(
    MATCH(ROW(A575)-1,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ROW(A575)-INDEX($S$2:$S$18, MATCH(ROW(A575)-1, $S$2:$S$18,1))
),"")</f>
        <v/>
      </c>
      <c r="C576" s="3" t="e">
        <f ca="1">VALUE(IF(A576&lt;&gt;"",INDEX(CHOOSE(
    MATCH(ROW(A575)-1,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ROW(A575)-INDEX($S$2:$S$18, MATCH(ROW(A575)-1, $S$2:$S$18,1))
),""))</f>
        <v>#VALUE!</v>
      </c>
      <c r="D576" s="3" t="str">
        <f t="shared" ca="1" si="9"/>
        <v/>
      </c>
      <c r="E576" s="3" t="e">
        <f ca="1">INDEX(词条统合定义列表!$C$2:$C$1031,MATCH(属性二级汇总[[#This Row],[词条]],词条统合定义列表!$B$2:$B$1031,0))</f>
        <v>#N/A</v>
      </c>
      <c r="F576" t="e">
        <f ca="1">INDEX(词条统合定义列表!$D$2:$D$1031,MATCH(属性二级汇总[[#This Row],[词条]],词条统合定义列表!$B$2:$B$1031,0))</f>
        <v>#N/A</v>
      </c>
      <c r="G576" s="3" t="e">
        <f ca="1">INDEX(词条统合定义列表!$E$2:$E$1031,MATCH(属性二级汇总[[#This Row],[词条]],词条统合定义列表!$B$2:$B$1031,0))</f>
        <v>#N/A</v>
      </c>
      <c r="H576" s="109" t="e">
        <f ca="1">INDEX(词条统合定义列表!$F$2:$F$1031,MATCH(属性二级汇总[[#This Row],[词条]],词条统合定义列表!$B$2:$B$1031,0))</f>
        <v>#N/A</v>
      </c>
      <c r="J5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6" s="25" t="str">
        <f ca="1">IFERROR(IF(属性二级汇总[[#This Row],[计算模式]]&lt;&gt;0,ROW(),""),"")</f>
        <v/>
      </c>
      <c r="M576" s="25" t="str">
        <f ca="1">IF((IFERROR(SEARCH("时，收割",属性二级汇总[[#This Row],[词条]]),-1)&gt;0),ROW(),"")</f>
        <v/>
      </c>
    </row>
    <row r="577" spans="1:13">
      <c r="A577" s="3" t="str">
        <f ca="1">IFERROR(INDEX(CHOOSE(
    MATCH(ROW(A576)-1,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ROW(A576)-INDEX($S$2:$S$18, MATCH(ROW(A576)-1, $S$2:$S$18,1))
),"")</f>
        <v/>
      </c>
      <c r="B577" s="3" t="str">
        <f ca="1">IF(A577&lt;&gt;"",INDEX(CHOOSE(
    MATCH(ROW(A576)-1,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ROW(A576)-INDEX($S$2:$S$18, MATCH(ROW(A576)-1, $S$2:$S$18,1))
),"")</f>
        <v/>
      </c>
      <c r="C577" s="3" t="e">
        <f ca="1">VALUE(IF(A577&lt;&gt;"",INDEX(CHOOSE(
    MATCH(ROW(A576)-1,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ROW(A576)-INDEX($S$2:$S$18, MATCH(ROW(A576)-1, $S$2:$S$18,1))
),""))</f>
        <v>#VALUE!</v>
      </c>
      <c r="D577" s="3" t="str">
        <f t="shared" ca="1" si="9"/>
        <v/>
      </c>
      <c r="E577" s="3" t="e">
        <f ca="1">INDEX(词条统合定义列表!$C$2:$C$1031,MATCH(属性二级汇总[[#This Row],[词条]],词条统合定义列表!$B$2:$B$1031,0))</f>
        <v>#N/A</v>
      </c>
      <c r="F577" t="e">
        <f ca="1">INDEX(词条统合定义列表!$D$2:$D$1031,MATCH(属性二级汇总[[#This Row],[词条]],词条统合定义列表!$B$2:$B$1031,0))</f>
        <v>#N/A</v>
      </c>
      <c r="G577" s="3" t="e">
        <f ca="1">INDEX(词条统合定义列表!$E$2:$E$1031,MATCH(属性二级汇总[[#This Row],[词条]],词条统合定义列表!$B$2:$B$1031,0))</f>
        <v>#N/A</v>
      </c>
      <c r="H577" s="109" t="e">
        <f ca="1">INDEX(词条统合定义列表!$F$2:$F$1031,MATCH(属性二级汇总[[#This Row],[词条]],词条统合定义列表!$B$2:$B$1031,0))</f>
        <v>#N/A</v>
      </c>
      <c r="J5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7" s="25" t="str">
        <f ca="1">IFERROR(IF(属性二级汇总[[#This Row],[计算模式]]&lt;&gt;0,ROW(),""),"")</f>
        <v/>
      </c>
      <c r="M577" s="25" t="str">
        <f ca="1">IF((IFERROR(SEARCH("时，收割",属性二级汇总[[#This Row],[词条]]),-1)&gt;0),ROW(),"")</f>
        <v/>
      </c>
    </row>
    <row r="578" spans="1:13">
      <c r="A578" s="3" t="str">
        <f ca="1">IFERROR(INDEX(CHOOSE(
    MATCH(ROW(A577)-1,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ROW(A577)-INDEX($S$2:$S$18, MATCH(ROW(A577)-1, $S$2:$S$18,1))
),"")</f>
        <v/>
      </c>
      <c r="B578" s="3" t="str">
        <f ca="1">IF(A578&lt;&gt;"",INDEX(CHOOSE(
    MATCH(ROW(A577)-1,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ROW(A577)-INDEX($S$2:$S$18, MATCH(ROW(A577)-1, $S$2:$S$18,1))
),"")</f>
        <v/>
      </c>
      <c r="C578" s="3" t="e">
        <f ca="1">VALUE(IF(A578&lt;&gt;"",INDEX(CHOOSE(
    MATCH(ROW(A577)-1,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ROW(A577)-INDEX($S$2:$S$18, MATCH(ROW(A577)-1, $S$2:$S$18,1))
),""))</f>
        <v>#VALUE!</v>
      </c>
      <c r="D578" s="3" t="str">
        <f t="shared" ca="1" si="9"/>
        <v/>
      </c>
      <c r="E578" s="3" t="e">
        <f ca="1">INDEX(词条统合定义列表!$C$2:$C$1031,MATCH(属性二级汇总[[#This Row],[词条]],词条统合定义列表!$B$2:$B$1031,0))</f>
        <v>#N/A</v>
      </c>
      <c r="F578" t="e">
        <f ca="1">INDEX(词条统合定义列表!$D$2:$D$1031,MATCH(属性二级汇总[[#This Row],[词条]],词条统合定义列表!$B$2:$B$1031,0))</f>
        <v>#N/A</v>
      </c>
      <c r="G578" s="3" t="e">
        <f ca="1">INDEX(词条统合定义列表!$E$2:$E$1031,MATCH(属性二级汇总[[#This Row],[词条]],词条统合定义列表!$B$2:$B$1031,0))</f>
        <v>#N/A</v>
      </c>
      <c r="H578" s="109" t="e">
        <f ca="1">INDEX(词条统合定义列表!$F$2:$F$1031,MATCH(属性二级汇总[[#This Row],[词条]],词条统合定义列表!$B$2:$B$1031,0))</f>
        <v>#N/A</v>
      </c>
      <c r="J5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8" s="25" t="str">
        <f ca="1">IFERROR(IF(属性二级汇总[[#This Row],[计算模式]]&lt;&gt;0,ROW(),""),"")</f>
        <v/>
      </c>
      <c r="M578" s="25" t="str">
        <f ca="1">IF((IFERROR(SEARCH("时，收割",属性二级汇总[[#This Row],[词条]]),-1)&gt;0),ROW(),"")</f>
        <v/>
      </c>
    </row>
    <row r="579" spans="1:13">
      <c r="A579" s="3" t="str">
        <f ca="1">IFERROR(INDEX(CHOOSE(
    MATCH(ROW(A578)-1,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ROW(A578)-INDEX($S$2:$S$18, MATCH(ROW(A578)-1, $S$2:$S$18,1))
),"")</f>
        <v/>
      </c>
      <c r="B579" s="3" t="str">
        <f ca="1">IF(A579&lt;&gt;"",INDEX(CHOOSE(
    MATCH(ROW(A578)-1,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ROW(A578)-INDEX($S$2:$S$18, MATCH(ROW(A578)-1, $S$2:$S$18,1))
),"")</f>
        <v/>
      </c>
      <c r="C579" s="3" t="e">
        <f ca="1">VALUE(IF(A579&lt;&gt;"",INDEX(CHOOSE(
    MATCH(ROW(A578)-1,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ROW(A578)-INDEX($S$2:$S$18, MATCH(ROW(A578)-1, $S$2:$S$18,1))
),""))</f>
        <v>#VALUE!</v>
      </c>
      <c r="D579" s="3" t="str">
        <f t="shared" ref="D579:D642" ca="1" si="10">IF(A579&lt;&gt;"",INDEX($Q$2:$Q$18, MATCH(ROW(A578)-1, $S$2:$S$18, 1)),"")</f>
        <v/>
      </c>
      <c r="E579" s="3" t="e">
        <f ca="1">INDEX(词条统合定义列表!$C$2:$C$1031,MATCH(属性二级汇总[[#This Row],[词条]],词条统合定义列表!$B$2:$B$1031,0))</f>
        <v>#N/A</v>
      </c>
      <c r="F579" t="e">
        <f ca="1">INDEX(词条统合定义列表!$D$2:$D$1031,MATCH(属性二级汇总[[#This Row],[词条]],词条统合定义列表!$B$2:$B$1031,0))</f>
        <v>#N/A</v>
      </c>
      <c r="G579" s="3" t="e">
        <f ca="1">INDEX(词条统合定义列表!$E$2:$E$1031,MATCH(属性二级汇总[[#This Row],[词条]],词条统合定义列表!$B$2:$B$1031,0))</f>
        <v>#N/A</v>
      </c>
      <c r="H579" s="109" t="e">
        <f ca="1">INDEX(词条统合定义列表!$F$2:$F$1031,MATCH(属性二级汇总[[#This Row],[词条]],词条统合定义列表!$B$2:$B$1031,0))</f>
        <v>#N/A</v>
      </c>
      <c r="J5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79" s="25" t="str">
        <f ca="1">IFERROR(IF(属性二级汇总[[#This Row],[计算模式]]&lt;&gt;0,ROW(),""),"")</f>
        <v/>
      </c>
      <c r="M579" s="25" t="str">
        <f ca="1">IF((IFERROR(SEARCH("时，收割",属性二级汇总[[#This Row],[词条]]),-1)&gt;0),ROW(),"")</f>
        <v/>
      </c>
    </row>
    <row r="580" spans="1:13">
      <c r="A580" s="3" t="str">
        <f ca="1">IFERROR(INDEX(CHOOSE(
    MATCH(ROW(A579)-1,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ROW(A579)-INDEX($S$2:$S$18, MATCH(ROW(A579)-1, $S$2:$S$18,1))
),"")</f>
        <v/>
      </c>
      <c r="B580" s="3" t="str">
        <f ca="1">IF(A580&lt;&gt;"",INDEX(CHOOSE(
    MATCH(ROW(A579)-1,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ROW(A579)-INDEX($S$2:$S$18, MATCH(ROW(A579)-1, $S$2:$S$18,1))
),"")</f>
        <v/>
      </c>
      <c r="C580" s="3" t="e">
        <f ca="1">VALUE(IF(A580&lt;&gt;"",INDEX(CHOOSE(
    MATCH(ROW(A579)-1,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ROW(A579)-INDEX($S$2:$S$18, MATCH(ROW(A579)-1, $S$2:$S$18,1))
),""))</f>
        <v>#VALUE!</v>
      </c>
      <c r="D580" s="3" t="str">
        <f t="shared" ca="1" si="10"/>
        <v/>
      </c>
      <c r="E580" s="3" t="e">
        <f ca="1">INDEX(词条统合定义列表!$C$2:$C$1031,MATCH(属性二级汇总[[#This Row],[词条]],词条统合定义列表!$B$2:$B$1031,0))</f>
        <v>#N/A</v>
      </c>
      <c r="F580" t="e">
        <f ca="1">INDEX(词条统合定义列表!$D$2:$D$1031,MATCH(属性二级汇总[[#This Row],[词条]],词条统合定义列表!$B$2:$B$1031,0))</f>
        <v>#N/A</v>
      </c>
      <c r="G580" s="3" t="e">
        <f ca="1">INDEX(词条统合定义列表!$E$2:$E$1031,MATCH(属性二级汇总[[#This Row],[词条]],词条统合定义列表!$B$2:$B$1031,0))</f>
        <v>#N/A</v>
      </c>
      <c r="H580" s="109" t="e">
        <f ca="1">INDEX(词条统合定义列表!$F$2:$F$1031,MATCH(属性二级汇总[[#This Row],[词条]],词条统合定义列表!$B$2:$B$1031,0))</f>
        <v>#N/A</v>
      </c>
      <c r="J5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0" s="25" t="str">
        <f ca="1">IFERROR(IF(属性二级汇总[[#This Row],[计算模式]]&lt;&gt;0,ROW(),""),"")</f>
        <v/>
      </c>
      <c r="M580" s="25" t="str">
        <f ca="1">IF((IFERROR(SEARCH("时，收割",属性二级汇总[[#This Row],[词条]]),-1)&gt;0),ROW(),"")</f>
        <v/>
      </c>
    </row>
    <row r="581" spans="1:13">
      <c r="A581" s="3" t="str">
        <f ca="1">IFERROR(INDEX(CHOOSE(
    MATCH(ROW(A580)-1,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ROW(A580)-INDEX($S$2:$S$18, MATCH(ROW(A580)-1, $S$2:$S$18,1))
),"")</f>
        <v/>
      </c>
      <c r="B581" s="3" t="str">
        <f ca="1">IF(A581&lt;&gt;"",INDEX(CHOOSE(
    MATCH(ROW(A580)-1,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ROW(A580)-INDEX($S$2:$S$18, MATCH(ROW(A580)-1, $S$2:$S$18,1))
),"")</f>
        <v/>
      </c>
      <c r="C581" s="3" t="e">
        <f ca="1">VALUE(IF(A581&lt;&gt;"",INDEX(CHOOSE(
    MATCH(ROW(A580)-1,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ROW(A580)-INDEX($S$2:$S$18, MATCH(ROW(A580)-1, $S$2:$S$18,1))
),""))</f>
        <v>#VALUE!</v>
      </c>
      <c r="D581" s="3" t="str">
        <f t="shared" ca="1" si="10"/>
        <v/>
      </c>
      <c r="E581" s="3" t="e">
        <f ca="1">INDEX(词条统合定义列表!$C$2:$C$1031,MATCH(属性二级汇总[[#This Row],[词条]],词条统合定义列表!$B$2:$B$1031,0))</f>
        <v>#N/A</v>
      </c>
      <c r="F581" t="e">
        <f ca="1">INDEX(词条统合定义列表!$D$2:$D$1031,MATCH(属性二级汇总[[#This Row],[词条]],词条统合定义列表!$B$2:$B$1031,0))</f>
        <v>#N/A</v>
      </c>
      <c r="G581" s="3" t="e">
        <f ca="1">INDEX(词条统合定义列表!$E$2:$E$1031,MATCH(属性二级汇总[[#This Row],[词条]],词条统合定义列表!$B$2:$B$1031,0))</f>
        <v>#N/A</v>
      </c>
      <c r="H581" s="109" t="e">
        <f ca="1">INDEX(词条统合定义列表!$F$2:$F$1031,MATCH(属性二级汇总[[#This Row],[词条]],词条统合定义列表!$B$2:$B$1031,0))</f>
        <v>#N/A</v>
      </c>
      <c r="J5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1" s="25" t="str">
        <f ca="1">IFERROR(IF(属性二级汇总[[#This Row],[计算模式]]&lt;&gt;0,ROW(),""),"")</f>
        <v/>
      </c>
      <c r="M581" s="25" t="str">
        <f ca="1">IF((IFERROR(SEARCH("时，收割",属性二级汇总[[#This Row],[词条]]),-1)&gt;0),ROW(),"")</f>
        <v/>
      </c>
    </row>
    <row r="582" spans="1:13">
      <c r="A582" s="3" t="str">
        <f ca="1">IFERROR(INDEX(CHOOSE(
    MATCH(ROW(A581)-1,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ROW(A581)-INDEX($S$2:$S$18, MATCH(ROW(A581)-1, $S$2:$S$18,1))
),"")</f>
        <v/>
      </c>
      <c r="B582" s="3" t="str">
        <f ca="1">IF(A582&lt;&gt;"",INDEX(CHOOSE(
    MATCH(ROW(A581)-1,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ROW(A581)-INDEX($S$2:$S$18, MATCH(ROW(A581)-1, $S$2:$S$18,1))
),"")</f>
        <v/>
      </c>
      <c r="C582" s="3" t="e">
        <f ca="1">VALUE(IF(A582&lt;&gt;"",INDEX(CHOOSE(
    MATCH(ROW(A581)-1,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ROW(A581)-INDEX($S$2:$S$18, MATCH(ROW(A581)-1, $S$2:$S$18,1))
),""))</f>
        <v>#VALUE!</v>
      </c>
      <c r="D582" s="3" t="str">
        <f t="shared" ca="1" si="10"/>
        <v/>
      </c>
      <c r="E582" s="3" t="e">
        <f ca="1">INDEX(词条统合定义列表!$C$2:$C$1031,MATCH(属性二级汇总[[#This Row],[词条]],词条统合定义列表!$B$2:$B$1031,0))</f>
        <v>#N/A</v>
      </c>
      <c r="F582" t="e">
        <f ca="1">INDEX(词条统合定义列表!$D$2:$D$1031,MATCH(属性二级汇总[[#This Row],[词条]],词条统合定义列表!$B$2:$B$1031,0))</f>
        <v>#N/A</v>
      </c>
      <c r="G582" s="3" t="e">
        <f ca="1">INDEX(词条统合定义列表!$E$2:$E$1031,MATCH(属性二级汇总[[#This Row],[词条]],词条统合定义列表!$B$2:$B$1031,0))</f>
        <v>#N/A</v>
      </c>
      <c r="H582" s="109" t="e">
        <f ca="1">INDEX(词条统合定义列表!$F$2:$F$1031,MATCH(属性二级汇总[[#This Row],[词条]],词条统合定义列表!$B$2:$B$1031,0))</f>
        <v>#N/A</v>
      </c>
      <c r="J5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2" s="25" t="str">
        <f ca="1">IFERROR(IF(属性二级汇总[[#This Row],[计算模式]]&lt;&gt;0,ROW(),""),"")</f>
        <v/>
      </c>
      <c r="M582" s="25" t="str">
        <f ca="1">IF((IFERROR(SEARCH("时，收割",属性二级汇总[[#This Row],[词条]]),-1)&gt;0),ROW(),"")</f>
        <v/>
      </c>
    </row>
    <row r="583" spans="1:13">
      <c r="A583" s="3" t="str">
        <f ca="1">IFERROR(INDEX(CHOOSE(
    MATCH(ROW(A582)-1,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ROW(A582)-INDEX($S$2:$S$18, MATCH(ROW(A582)-1, $S$2:$S$18,1))
),"")</f>
        <v/>
      </c>
      <c r="B583" s="3" t="str">
        <f ca="1">IF(A583&lt;&gt;"",INDEX(CHOOSE(
    MATCH(ROW(A582)-1,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ROW(A582)-INDEX($S$2:$S$18, MATCH(ROW(A582)-1, $S$2:$S$18,1))
),"")</f>
        <v/>
      </c>
      <c r="C583" s="3" t="e">
        <f ca="1">VALUE(IF(A583&lt;&gt;"",INDEX(CHOOSE(
    MATCH(ROW(A582)-1,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ROW(A582)-INDEX($S$2:$S$18, MATCH(ROW(A582)-1, $S$2:$S$18,1))
),""))</f>
        <v>#VALUE!</v>
      </c>
      <c r="D583" s="3" t="str">
        <f t="shared" ca="1" si="10"/>
        <v/>
      </c>
      <c r="E583" s="3" t="e">
        <f ca="1">INDEX(词条统合定义列表!$C$2:$C$1031,MATCH(属性二级汇总[[#This Row],[词条]],词条统合定义列表!$B$2:$B$1031,0))</f>
        <v>#N/A</v>
      </c>
      <c r="F583" t="e">
        <f ca="1">INDEX(词条统合定义列表!$D$2:$D$1031,MATCH(属性二级汇总[[#This Row],[词条]],词条统合定义列表!$B$2:$B$1031,0))</f>
        <v>#N/A</v>
      </c>
      <c r="G583" s="3" t="e">
        <f ca="1">INDEX(词条统合定义列表!$E$2:$E$1031,MATCH(属性二级汇总[[#This Row],[词条]],词条统合定义列表!$B$2:$B$1031,0))</f>
        <v>#N/A</v>
      </c>
      <c r="H583" s="109" t="e">
        <f ca="1">INDEX(词条统合定义列表!$F$2:$F$1031,MATCH(属性二级汇总[[#This Row],[词条]],词条统合定义列表!$B$2:$B$1031,0))</f>
        <v>#N/A</v>
      </c>
      <c r="J5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3" s="25" t="str">
        <f ca="1">IFERROR(IF(属性二级汇总[[#This Row],[计算模式]]&lt;&gt;0,ROW(),""),"")</f>
        <v/>
      </c>
      <c r="M583" s="25" t="str">
        <f ca="1">IF((IFERROR(SEARCH("时，收割",属性二级汇总[[#This Row],[词条]]),-1)&gt;0),ROW(),"")</f>
        <v/>
      </c>
    </row>
    <row r="584" spans="1:13">
      <c r="A584" s="3" t="str">
        <f ca="1">IFERROR(INDEX(CHOOSE(
    MATCH(ROW(A583)-1,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ROW(A583)-INDEX($S$2:$S$18, MATCH(ROW(A583)-1, $S$2:$S$18,1))
),"")</f>
        <v/>
      </c>
      <c r="B584" s="3" t="str">
        <f ca="1">IF(A584&lt;&gt;"",INDEX(CHOOSE(
    MATCH(ROW(A583)-1,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ROW(A583)-INDEX($S$2:$S$18, MATCH(ROW(A583)-1, $S$2:$S$18,1))
),"")</f>
        <v/>
      </c>
      <c r="C584" s="3" t="e">
        <f ca="1">VALUE(IF(A584&lt;&gt;"",INDEX(CHOOSE(
    MATCH(ROW(A583)-1,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ROW(A583)-INDEX($S$2:$S$18, MATCH(ROW(A583)-1, $S$2:$S$18,1))
),""))</f>
        <v>#VALUE!</v>
      </c>
      <c r="D584" s="3" t="str">
        <f t="shared" ca="1" si="10"/>
        <v/>
      </c>
      <c r="E584" s="3" t="e">
        <f ca="1">INDEX(词条统合定义列表!$C$2:$C$1031,MATCH(属性二级汇总[[#This Row],[词条]],词条统合定义列表!$B$2:$B$1031,0))</f>
        <v>#N/A</v>
      </c>
      <c r="F584" t="e">
        <f ca="1">INDEX(词条统合定义列表!$D$2:$D$1031,MATCH(属性二级汇总[[#This Row],[词条]],词条统合定义列表!$B$2:$B$1031,0))</f>
        <v>#N/A</v>
      </c>
      <c r="G584" s="3" t="e">
        <f ca="1">INDEX(词条统合定义列表!$E$2:$E$1031,MATCH(属性二级汇总[[#This Row],[词条]],词条统合定义列表!$B$2:$B$1031,0))</f>
        <v>#N/A</v>
      </c>
      <c r="H584" s="109" t="e">
        <f ca="1">INDEX(词条统合定义列表!$F$2:$F$1031,MATCH(属性二级汇总[[#This Row],[词条]],词条统合定义列表!$B$2:$B$1031,0))</f>
        <v>#N/A</v>
      </c>
      <c r="J5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4" s="25" t="str">
        <f ca="1">IFERROR(IF(属性二级汇总[[#This Row],[计算模式]]&lt;&gt;0,ROW(),""),"")</f>
        <v/>
      </c>
      <c r="M584" s="25" t="str">
        <f ca="1">IF((IFERROR(SEARCH("时，收割",属性二级汇总[[#This Row],[词条]]),-1)&gt;0),ROW(),"")</f>
        <v/>
      </c>
    </row>
    <row r="585" spans="1:13">
      <c r="A585" s="3" t="str">
        <f ca="1">IFERROR(INDEX(CHOOSE(
    MATCH(ROW(A584)-1,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ROW(A584)-INDEX($S$2:$S$18, MATCH(ROW(A584)-1, $S$2:$S$18,1))
),"")</f>
        <v/>
      </c>
      <c r="B585" s="3" t="str">
        <f ca="1">IF(A585&lt;&gt;"",INDEX(CHOOSE(
    MATCH(ROW(A584)-1,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ROW(A584)-INDEX($S$2:$S$18, MATCH(ROW(A584)-1, $S$2:$S$18,1))
),"")</f>
        <v/>
      </c>
      <c r="C585" s="3" t="e">
        <f ca="1">VALUE(IF(A585&lt;&gt;"",INDEX(CHOOSE(
    MATCH(ROW(A584)-1,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ROW(A584)-INDEX($S$2:$S$18, MATCH(ROW(A584)-1, $S$2:$S$18,1))
),""))</f>
        <v>#VALUE!</v>
      </c>
      <c r="D585" s="3" t="str">
        <f t="shared" ca="1" si="10"/>
        <v/>
      </c>
      <c r="E585" s="3" t="e">
        <f ca="1">INDEX(词条统合定义列表!$C$2:$C$1031,MATCH(属性二级汇总[[#This Row],[词条]],词条统合定义列表!$B$2:$B$1031,0))</f>
        <v>#N/A</v>
      </c>
      <c r="F585" t="e">
        <f ca="1">INDEX(词条统合定义列表!$D$2:$D$1031,MATCH(属性二级汇总[[#This Row],[词条]],词条统合定义列表!$B$2:$B$1031,0))</f>
        <v>#N/A</v>
      </c>
      <c r="G585" s="3" t="e">
        <f ca="1">INDEX(词条统合定义列表!$E$2:$E$1031,MATCH(属性二级汇总[[#This Row],[词条]],词条统合定义列表!$B$2:$B$1031,0))</f>
        <v>#N/A</v>
      </c>
      <c r="H585" s="109" t="e">
        <f ca="1">INDEX(词条统合定义列表!$F$2:$F$1031,MATCH(属性二级汇总[[#This Row],[词条]],词条统合定义列表!$B$2:$B$1031,0))</f>
        <v>#N/A</v>
      </c>
      <c r="J5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5" s="25" t="str">
        <f ca="1">IFERROR(IF(属性二级汇总[[#This Row],[计算模式]]&lt;&gt;0,ROW(),""),"")</f>
        <v/>
      </c>
      <c r="M585" s="25" t="str">
        <f ca="1">IF((IFERROR(SEARCH("时，收割",属性二级汇总[[#This Row],[词条]]),-1)&gt;0),ROW(),"")</f>
        <v/>
      </c>
    </row>
    <row r="586" spans="1:13">
      <c r="A586" s="3" t="str">
        <f ca="1">IFERROR(INDEX(CHOOSE(
    MATCH(ROW(A585)-1,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ROW(A585)-INDEX($S$2:$S$18, MATCH(ROW(A585)-1, $S$2:$S$18,1))
),"")</f>
        <v/>
      </c>
      <c r="B586" s="3" t="str">
        <f ca="1">IF(A586&lt;&gt;"",INDEX(CHOOSE(
    MATCH(ROW(A585)-1,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ROW(A585)-INDEX($S$2:$S$18, MATCH(ROW(A585)-1, $S$2:$S$18,1))
),"")</f>
        <v/>
      </c>
      <c r="C586" s="3" t="e">
        <f ca="1">VALUE(IF(A586&lt;&gt;"",INDEX(CHOOSE(
    MATCH(ROW(A585)-1,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ROW(A585)-INDEX($S$2:$S$18, MATCH(ROW(A585)-1, $S$2:$S$18,1))
),""))</f>
        <v>#VALUE!</v>
      </c>
      <c r="D586" s="3" t="str">
        <f t="shared" ca="1" si="10"/>
        <v/>
      </c>
      <c r="E586" s="3" t="e">
        <f ca="1">INDEX(词条统合定义列表!$C$2:$C$1031,MATCH(属性二级汇总[[#This Row],[词条]],词条统合定义列表!$B$2:$B$1031,0))</f>
        <v>#N/A</v>
      </c>
      <c r="F586" t="e">
        <f ca="1">INDEX(词条统合定义列表!$D$2:$D$1031,MATCH(属性二级汇总[[#This Row],[词条]],词条统合定义列表!$B$2:$B$1031,0))</f>
        <v>#N/A</v>
      </c>
      <c r="G586" s="3" t="e">
        <f ca="1">INDEX(词条统合定义列表!$E$2:$E$1031,MATCH(属性二级汇总[[#This Row],[词条]],词条统合定义列表!$B$2:$B$1031,0))</f>
        <v>#N/A</v>
      </c>
      <c r="H586" s="109" t="e">
        <f ca="1">INDEX(词条统合定义列表!$F$2:$F$1031,MATCH(属性二级汇总[[#This Row],[词条]],词条统合定义列表!$B$2:$B$1031,0))</f>
        <v>#N/A</v>
      </c>
      <c r="J5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6" s="25" t="str">
        <f ca="1">IFERROR(IF(属性二级汇总[[#This Row],[计算模式]]&lt;&gt;0,ROW(),""),"")</f>
        <v/>
      </c>
      <c r="M586" s="25" t="str">
        <f ca="1">IF((IFERROR(SEARCH("时，收割",属性二级汇总[[#This Row],[词条]]),-1)&gt;0),ROW(),"")</f>
        <v/>
      </c>
    </row>
    <row r="587" spans="1:13">
      <c r="A587" s="3" t="str">
        <f ca="1">IFERROR(INDEX(CHOOSE(
    MATCH(ROW(A586)-1,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ROW(A586)-INDEX($S$2:$S$18, MATCH(ROW(A586)-1, $S$2:$S$18,1))
),"")</f>
        <v/>
      </c>
      <c r="B587" s="3" t="str">
        <f ca="1">IF(A587&lt;&gt;"",INDEX(CHOOSE(
    MATCH(ROW(A586)-1,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ROW(A586)-INDEX($S$2:$S$18, MATCH(ROW(A586)-1, $S$2:$S$18,1))
),"")</f>
        <v/>
      </c>
      <c r="C587" s="3" t="e">
        <f ca="1">VALUE(IF(A587&lt;&gt;"",INDEX(CHOOSE(
    MATCH(ROW(A586)-1,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ROW(A586)-INDEX($S$2:$S$18, MATCH(ROW(A586)-1, $S$2:$S$18,1))
),""))</f>
        <v>#VALUE!</v>
      </c>
      <c r="D587" s="3" t="str">
        <f t="shared" ca="1" si="10"/>
        <v/>
      </c>
      <c r="E587" s="3" t="e">
        <f ca="1">INDEX(词条统合定义列表!$C$2:$C$1031,MATCH(属性二级汇总[[#This Row],[词条]],词条统合定义列表!$B$2:$B$1031,0))</f>
        <v>#N/A</v>
      </c>
      <c r="F587" t="e">
        <f ca="1">INDEX(词条统合定义列表!$D$2:$D$1031,MATCH(属性二级汇总[[#This Row],[词条]],词条统合定义列表!$B$2:$B$1031,0))</f>
        <v>#N/A</v>
      </c>
      <c r="G587" s="3" t="e">
        <f ca="1">INDEX(词条统合定义列表!$E$2:$E$1031,MATCH(属性二级汇总[[#This Row],[词条]],词条统合定义列表!$B$2:$B$1031,0))</f>
        <v>#N/A</v>
      </c>
      <c r="H587" s="109" t="e">
        <f ca="1">INDEX(词条统合定义列表!$F$2:$F$1031,MATCH(属性二级汇总[[#This Row],[词条]],词条统合定义列表!$B$2:$B$1031,0))</f>
        <v>#N/A</v>
      </c>
      <c r="J5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7" s="25" t="str">
        <f ca="1">IFERROR(IF(属性二级汇总[[#This Row],[计算模式]]&lt;&gt;0,ROW(),""),"")</f>
        <v/>
      </c>
      <c r="M587" s="25" t="str">
        <f ca="1">IF((IFERROR(SEARCH("时，收割",属性二级汇总[[#This Row],[词条]]),-1)&gt;0),ROW(),"")</f>
        <v/>
      </c>
    </row>
    <row r="588" spans="1:13">
      <c r="A588" s="3" t="str">
        <f ca="1">IFERROR(INDEX(CHOOSE(
    MATCH(ROW(A587)-1,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ROW(A587)-INDEX($S$2:$S$18, MATCH(ROW(A587)-1, $S$2:$S$18,1))
),"")</f>
        <v/>
      </c>
      <c r="B588" s="3" t="str">
        <f ca="1">IF(A588&lt;&gt;"",INDEX(CHOOSE(
    MATCH(ROW(A587)-1,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ROW(A587)-INDEX($S$2:$S$18, MATCH(ROW(A587)-1, $S$2:$S$18,1))
),"")</f>
        <v/>
      </c>
      <c r="C588" s="3" t="e">
        <f ca="1">VALUE(IF(A588&lt;&gt;"",INDEX(CHOOSE(
    MATCH(ROW(A587)-1,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ROW(A587)-INDEX($S$2:$S$18, MATCH(ROW(A587)-1, $S$2:$S$18,1))
),""))</f>
        <v>#VALUE!</v>
      </c>
      <c r="D588" s="3" t="str">
        <f t="shared" ca="1" si="10"/>
        <v/>
      </c>
      <c r="E588" s="3" t="e">
        <f ca="1">INDEX(词条统合定义列表!$C$2:$C$1031,MATCH(属性二级汇总[[#This Row],[词条]],词条统合定义列表!$B$2:$B$1031,0))</f>
        <v>#N/A</v>
      </c>
      <c r="F588" t="e">
        <f ca="1">INDEX(词条统合定义列表!$D$2:$D$1031,MATCH(属性二级汇总[[#This Row],[词条]],词条统合定义列表!$B$2:$B$1031,0))</f>
        <v>#N/A</v>
      </c>
      <c r="G588" s="3" t="e">
        <f ca="1">INDEX(词条统合定义列表!$E$2:$E$1031,MATCH(属性二级汇总[[#This Row],[词条]],词条统合定义列表!$B$2:$B$1031,0))</f>
        <v>#N/A</v>
      </c>
      <c r="H588" s="109" t="e">
        <f ca="1">INDEX(词条统合定义列表!$F$2:$F$1031,MATCH(属性二级汇总[[#This Row],[词条]],词条统合定义列表!$B$2:$B$1031,0))</f>
        <v>#N/A</v>
      </c>
      <c r="J5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8" s="25" t="str">
        <f ca="1">IFERROR(IF(属性二级汇总[[#This Row],[计算模式]]&lt;&gt;0,ROW(),""),"")</f>
        <v/>
      </c>
      <c r="M588" s="25" t="str">
        <f ca="1">IF((IFERROR(SEARCH("时，收割",属性二级汇总[[#This Row],[词条]]),-1)&gt;0),ROW(),"")</f>
        <v/>
      </c>
    </row>
    <row r="589" spans="1:13">
      <c r="A589" s="3" t="str">
        <f ca="1">IFERROR(INDEX(CHOOSE(
    MATCH(ROW(A588)-1,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ROW(A588)-INDEX($S$2:$S$18, MATCH(ROW(A588)-1, $S$2:$S$18,1))
),"")</f>
        <v/>
      </c>
      <c r="B589" s="3" t="str">
        <f ca="1">IF(A589&lt;&gt;"",INDEX(CHOOSE(
    MATCH(ROW(A588)-1,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ROW(A588)-INDEX($S$2:$S$18, MATCH(ROW(A588)-1, $S$2:$S$18,1))
),"")</f>
        <v/>
      </c>
      <c r="C589" s="3" t="e">
        <f ca="1">VALUE(IF(A589&lt;&gt;"",INDEX(CHOOSE(
    MATCH(ROW(A588)-1,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ROW(A588)-INDEX($S$2:$S$18, MATCH(ROW(A588)-1, $S$2:$S$18,1))
),""))</f>
        <v>#VALUE!</v>
      </c>
      <c r="D589" s="3" t="str">
        <f t="shared" ca="1" si="10"/>
        <v/>
      </c>
      <c r="E589" s="3" t="e">
        <f ca="1">INDEX(词条统合定义列表!$C$2:$C$1031,MATCH(属性二级汇总[[#This Row],[词条]],词条统合定义列表!$B$2:$B$1031,0))</f>
        <v>#N/A</v>
      </c>
      <c r="F589" t="e">
        <f ca="1">INDEX(词条统合定义列表!$D$2:$D$1031,MATCH(属性二级汇总[[#This Row],[词条]],词条统合定义列表!$B$2:$B$1031,0))</f>
        <v>#N/A</v>
      </c>
      <c r="G589" s="3" t="e">
        <f ca="1">INDEX(词条统合定义列表!$E$2:$E$1031,MATCH(属性二级汇总[[#This Row],[词条]],词条统合定义列表!$B$2:$B$1031,0))</f>
        <v>#N/A</v>
      </c>
      <c r="H589" s="109" t="e">
        <f ca="1">INDEX(词条统合定义列表!$F$2:$F$1031,MATCH(属性二级汇总[[#This Row],[词条]],词条统合定义列表!$B$2:$B$1031,0))</f>
        <v>#N/A</v>
      </c>
      <c r="J5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89" s="25" t="str">
        <f ca="1">IFERROR(IF(属性二级汇总[[#This Row],[计算模式]]&lt;&gt;0,ROW(),""),"")</f>
        <v/>
      </c>
      <c r="M589" s="25" t="str">
        <f ca="1">IF((IFERROR(SEARCH("时，收割",属性二级汇总[[#This Row],[词条]]),-1)&gt;0),ROW(),"")</f>
        <v/>
      </c>
    </row>
    <row r="590" spans="1:13">
      <c r="A590" s="3" t="str">
        <f ca="1">IFERROR(INDEX(CHOOSE(
    MATCH(ROW(A589)-1,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ROW(A589)-INDEX($S$2:$S$18, MATCH(ROW(A589)-1, $S$2:$S$18,1))
),"")</f>
        <v/>
      </c>
      <c r="B590" s="3" t="str">
        <f ca="1">IF(A590&lt;&gt;"",INDEX(CHOOSE(
    MATCH(ROW(A589)-1,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ROW(A589)-INDEX($S$2:$S$18, MATCH(ROW(A589)-1, $S$2:$S$18,1))
),"")</f>
        <v/>
      </c>
      <c r="C590" s="3" t="e">
        <f ca="1">VALUE(IF(A590&lt;&gt;"",INDEX(CHOOSE(
    MATCH(ROW(A589)-1,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ROW(A589)-INDEX($S$2:$S$18, MATCH(ROW(A589)-1, $S$2:$S$18,1))
),""))</f>
        <v>#VALUE!</v>
      </c>
      <c r="D590" s="3" t="str">
        <f t="shared" ca="1" si="10"/>
        <v/>
      </c>
      <c r="E590" s="3" t="e">
        <f ca="1">INDEX(词条统合定义列表!$C$2:$C$1031,MATCH(属性二级汇总[[#This Row],[词条]],词条统合定义列表!$B$2:$B$1031,0))</f>
        <v>#N/A</v>
      </c>
      <c r="F590" t="e">
        <f ca="1">INDEX(词条统合定义列表!$D$2:$D$1031,MATCH(属性二级汇总[[#This Row],[词条]],词条统合定义列表!$B$2:$B$1031,0))</f>
        <v>#N/A</v>
      </c>
      <c r="G590" s="3" t="e">
        <f ca="1">INDEX(词条统合定义列表!$E$2:$E$1031,MATCH(属性二级汇总[[#This Row],[词条]],词条统合定义列表!$B$2:$B$1031,0))</f>
        <v>#N/A</v>
      </c>
      <c r="H590" s="109" t="e">
        <f ca="1">INDEX(词条统合定义列表!$F$2:$F$1031,MATCH(属性二级汇总[[#This Row],[词条]],词条统合定义列表!$B$2:$B$1031,0))</f>
        <v>#N/A</v>
      </c>
      <c r="J5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0" s="25" t="str">
        <f ca="1">IFERROR(IF(属性二级汇总[[#This Row],[计算模式]]&lt;&gt;0,ROW(),""),"")</f>
        <v/>
      </c>
      <c r="M590" s="25" t="str">
        <f ca="1">IF((IFERROR(SEARCH("时，收割",属性二级汇总[[#This Row],[词条]]),-1)&gt;0),ROW(),"")</f>
        <v/>
      </c>
    </row>
    <row r="591" spans="1:13">
      <c r="A591" s="3" t="str">
        <f ca="1">IFERROR(INDEX(CHOOSE(
    MATCH(ROW(A590)-1,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ROW(A590)-INDEX($S$2:$S$18, MATCH(ROW(A590)-1, $S$2:$S$18,1))
),"")</f>
        <v/>
      </c>
      <c r="B591" s="3" t="str">
        <f ca="1">IF(A591&lt;&gt;"",INDEX(CHOOSE(
    MATCH(ROW(A590)-1,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ROW(A590)-INDEX($S$2:$S$18, MATCH(ROW(A590)-1, $S$2:$S$18,1))
),"")</f>
        <v/>
      </c>
      <c r="C591" s="3" t="e">
        <f ca="1">VALUE(IF(A591&lt;&gt;"",INDEX(CHOOSE(
    MATCH(ROW(A590)-1,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ROW(A590)-INDEX($S$2:$S$18, MATCH(ROW(A590)-1, $S$2:$S$18,1))
),""))</f>
        <v>#VALUE!</v>
      </c>
      <c r="D591" s="3" t="str">
        <f t="shared" ca="1" si="10"/>
        <v/>
      </c>
      <c r="E591" s="3" t="e">
        <f ca="1">INDEX(词条统合定义列表!$C$2:$C$1031,MATCH(属性二级汇总[[#This Row],[词条]],词条统合定义列表!$B$2:$B$1031,0))</f>
        <v>#N/A</v>
      </c>
      <c r="F591" t="e">
        <f ca="1">INDEX(词条统合定义列表!$D$2:$D$1031,MATCH(属性二级汇总[[#This Row],[词条]],词条统合定义列表!$B$2:$B$1031,0))</f>
        <v>#N/A</v>
      </c>
      <c r="G591" s="3" t="e">
        <f ca="1">INDEX(词条统合定义列表!$E$2:$E$1031,MATCH(属性二级汇总[[#This Row],[词条]],词条统合定义列表!$B$2:$B$1031,0))</f>
        <v>#N/A</v>
      </c>
      <c r="H591" s="109" t="e">
        <f ca="1">INDEX(词条统合定义列表!$F$2:$F$1031,MATCH(属性二级汇总[[#This Row],[词条]],词条统合定义列表!$B$2:$B$1031,0))</f>
        <v>#N/A</v>
      </c>
      <c r="J5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1" s="25" t="str">
        <f ca="1">IFERROR(IF(属性二级汇总[[#This Row],[计算模式]]&lt;&gt;0,ROW(),""),"")</f>
        <v/>
      </c>
      <c r="M591" s="25" t="str">
        <f ca="1">IF((IFERROR(SEARCH("时，收割",属性二级汇总[[#This Row],[词条]]),-1)&gt;0),ROW(),"")</f>
        <v/>
      </c>
    </row>
    <row r="592" spans="1:13">
      <c r="A592" s="3" t="str">
        <f ca="1">IFERROR(INDEX(CHOOSE(
    MATCH(ROW(A591)-1,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ROW(A591)-INDEX($S$2:$S$18, MATCH(ROW(A591)-1, $S$2:$S$18,1))
),"")</f>
        <v/>
      </c>
      <c r="B592" s="3" t="str">
        <f ca="1">IF(A592&lt;&gt;"",INDEX(CHOOSE(
    MATCH(ROW(A591)-1,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ROW(A591)-INDEX($S$2:$S$18, MATCH(ROW(A591)-1, $S$2:$S$18,1))
),"")</f>
        <v/>
      </c>
      <c r="C592" s="3" t="e">
        <f ca="1">VALUE(IF(A592&lt;&gt;"",INDEX(CHOOSE(
    MATCH(ROW(A591)-1,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ROW(A591)-INDEX($S$2:$S$18, MATCH(ROW(A591)-1, $S$2:$S$18,1))
),""))</f>
        <v>#VALUE!</v>
      </c>
      <c r="D592" s="3" t="str">
        <f t="shared" ca="1" si="10"/>
        <v/>
      </c>
      <c r="E592" s="3" t="e">
        <f ca="1">INDEX(词条统合定义列表!$C$2:$C$1031,MATCH(属性二级汇总[[#This Row],[词条]],词条统合定义列表!$B$2:$B$1031,0))</f>
        <v>#N/A</v>
      </c>
      <c r="F592" t="e">
        <f ca="1">INDEX(词条统合定义列表!$D$2:$D$1031,MATCH(属性二级汇总[[#This Row],[词条]],词条统合定义列表!$B$2:$B$1031,0))</f>
        <v>#N/A</v>
      </c>
      <c r="G592" s="3" t="e">
        <f ca="1">INDEX(词条统合定义列表!$E$2:$E$1031,MATCH(属性二级汇总[[#This Row],[词条]],词条统合定义列表!$B$2:$B$1031,0))</f>
        <v>#N/A</v>
      </c>
      <c r="H592" s="109" t="e">
        <f ca="1">INDEX(词条统合定义列表!$F$2:$F$1031,MATCH(属性二级汇总[[#This Row],[词条]],词条统合定义列表!$B$2:$B$1031,0))</f>
        <v>#N/A</v>
      </c>
      <c r="J5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2" s="25" t="str">
        <f ca="1">IFERROR(IF(属性二级汇总[[#This Row],[计算模式]]&lt;&gt;0,ROW(),""),"")</f>
        <v/>
      </c>
      <c r="M592" s="25" t="str">
        <f ca="1">IF((IFERROR(SEARCH("时，收割",属性二级汇总[[#This Row],[词条]]),-1)&gt;0),ROW(),"")</f>
        <v/>
      </c>
    </row>
    <row r="593" spans="1:13">
      <c r="A593" s="3" t="str">
        <f ca="1">IFERROR(INDEX(CHOOSE(
    MATCH(ROW(A592)-1,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ROW(A592)-INDEX($S$2:$S$18, MATCH(ROW(A592)-1, $S$2:$S$18,1))
),"")</f>
        <v/>
      </c>
      <c r="B593" s="3" t="str">
        <f ca="1">IF(A593&lt;&gt;"",INDEX(CHOOSE(
    MATCH(ROW(A592)-1,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ROW(A592)-INDEX($S$2:$S$18, MATCH(ROW(A592)-1, $S$2:$S$18,1))
),"")</f>
        <v/>
      </c>
      <c r="C593" s="3" t="e">
        <f ca="1">VALUE(IF(A593&lt;&gt;"",INDEX(CHOOSE(
    MATCH(ROW(A592)-1,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ROW(A592)-INDEX($S$2:$S$18, MATCH(ROW(A592)-1, $S$2:$S$18,1))
),""))</f>
        <v>#VALUE!</v>
      </c>
      <c r="D593" s="3" t="str">
        <f t="shared" ca="1" si="10"/>
        <v/>
      </c>
      <c r="E593" s="3" t="e">
        <f ca="1">INDEX(词条统合定义列表!$C$2:$C$1031,MATCH(属性二级汇总[[#This Row],[词条]],词条统合定义列表!$B$2:$B$1031,0))</f>
        <v>#N/A</v>
      </c>
      <c r="F593" t="e">
        <f ca="1">INDEX(词条统合定义列表!$D$2:$D$1031,MATCH(属性二级汇总[[#This Row],[词条]],词条统合定义列表!$B$2:$B$1031,0))</f>
        <v>#N/A</v>
      </c>
      <c r="G593" s="3" t="e">
        <f ca="1">INDEX(词条统合定义列表!$E$2:$E$1031,MATCH(属性二级汇总[[#This Row],[词条]],词条统合定义列表!$B$2:$B$1031,0))</f>
        <v>#N/A</v>
      </c>
      <c r="H593" s="109" t="e">
        <f ca="1">INDEX(词条统合定义列表!$F$2:$F$1031,MATCH(属性二级汇总[[#This Row],[词条]],词条统合定义列表!$B$2:$B$1031,0))</f>
        <v>#N/A</v>
      </c>
      <c r="J5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3" s="25" t="str">
        <f ca="1">IFERROR(IF(属性二级汇总[[#This Row],[计算模式]]&lt;&gt;0,ROW(),""),"")</f>
        <v/>
      </c>
      <c r="M593" s="25" t="str">
        <f ca="1">IF((IFERROR(SEARCH("时，收割",属性二级汇总[[#This Row],[词条]]),-1)&gt;0),ROW(),"")</f>
        <v/>
      </c>
    </row>
    <row r="594" spans="1:13">
      <c r="A594" s="3" t="str">
        <f ca="1">IFERROR(INDEX(CHOOSE(
    MATCH(ROW(A593)-1,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ROW(A593)-INDEX($S$2:$S$18, MATCH(ROW(A593)-1, $S$2:$S$18,1))
),"")</f>
        <v/>
      </c>
      <c r="B594" s="3" t="str">
        <f ca="1">IF(A594&lt;&gt;"",INDEX(CHOOSE(
    MATCH(ROW(A593)-1,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ROW(A593)-INDEX($S$2:$S$18, MATCH(ROW(A593)-1, $S$2:$S$18,1))
),"")</f>
        <v/>
      </c>
      <c r="C594" s="3" t="e">
        <f ca="1">VALUE(IF(A594&lt;&gt;"",INDEX(CHOOSE(
    MATCH(ROW(A593)-1,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ROW(A593)-INDEX($S$2:$S$18, MATCH(ROW(A593)-1, $S$2:$S$18,1))
),""))</f>
        <v>#VALUE!</v>
      </c>
      <c r="D594" s="3" t="str">
        <f t="shared" ca="1" si="10"/>
        <v/>
      </c>
      <c r="E594" s="3" t="e">
        <f ca="1">INDEX(词条统合定义列表!$C$2:$C$1031,MATCH(属性二级汇总[[#This Row],[词条]],词条统合定义列表!$B$2:$B$1031,0))</f>
        <v>#N/A</v>
      </c>
      <c r="F594" t="e">
        <f ca="1">INDEX(词条统合定义列表!$D$2:$D$1031,MATCH(属性二级汇总[[#This Row],[词条]],词条统合定义列表!$B$2:$B$1031,0))</f>
        <v>#N/A</v>
      </c>
      <c r="G594" s="3" t="e">
        <f ca="1">INDEX(词条统合定义列表!$E$2:$E$1031,MATCH(属性二级汇总[[#This Row],[词条]],词条统合定义列表!$B$2:$B$1031,0))</f>
        <v>#N/A</v>
      </c>
      <c r="H594" s="109" t="e">
        <f ca="1">INDEX(词条统合定义列表!$F$2:$F$1031,MATCH(属性二级汇总[[#This Row],[词条]],词条统合定义列表!$B$2:$B$1031,0))</f>
        <v>#N/A</v>
      </c>
      <c r="J5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4" s="25" t="str">
        <f ca="1">IFERROR(IF(属性二级汇总[[#This Row],[计算模式]]&lt;&gt;0,ROW(),""),"")</f>
        <v/>
      </c>
      <c r="M594" s="25" t="str">
        <f ca="1">IF((IFERROR(SEARCH("时，收割",属性二级汇总[[#This Row],[词条]]),-1)&gt;0),ROW(),"")</f>
        <v/>
      </c>
    </row>
    <row r="595" spans="1:13">
      <c r="A595" s="3" t="str">
        <f ca="1">IFERROR(INDEX(CHOOSE(
    MATCH(ROW(A594)-1,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ROW(A594)-INDEX($S$2:$S$18, MATCH(ROW(A594)-1, $S$2:$S$18,1))
),"")</f>
        <v/>
      </c>
      <c r="B595" s="3" t="str">
        <f ca="1">IF(A595&lt;&gt;"",INDEX(CHOOSE(
    MATCH(ROW(A594)-1,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ROW(A594)-INDEX($S$2:$S$18, MATCH(ROW(A594)-1, $S$2:$S$18,1))
),"")</f>
        <v/>
      </c>
      <c r="C595" s="3" t="e">
        <f ca="1">VALUE(IF(A595&lt;&gt;"",INDEX(CHOOSE(
    MATCH(ROW(A594)-1,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ROW(A594)-INDEX($S$2:$S$18, MATCH(ROW(A594)-1, $S$2:$S$18,1))
),""))</f>
        <v>#VALUE!</v>
      </c>
      <c r="D595" s="3" t="str">
        <f t="shared" ca="1" si="10"/>
        <v/>
      </c>
      <c r="E595" s="3" t="e">
        <f ca="1">INDEX(词条统合定义列表!$C$2:$C$1031,MATCH(属性二级汇总[[#This Row],[词条]],词条统合定义列表!$B$2:$B$1031,0))</f>
        <v>#N/A</v>
      </c>
      <c r="F595" t="e">
        <f ca="1">INDEX(词条统合定义列表!$D$2:$D$1031,MATCH(属性二级汇总[[#This Row],[词条]],词条统合定义列表!$B$2:$B$1031,0))</f>
        <v>#N/A</v>
      </c>
      <c r="G595" s="3" t="e">
        <f ca="1">INDEX(词条统合定义列表!$E$2:$E$1031,MATCH(属性二级汇总[[#This Row],[词条]],词条统合定义列表!$B$2:$B$1031,0))</f>
        <v>#N/A</v>
      </c>
      <c r="H595" s="109" t="e">
        <f ca="1">INDEX(词条统合定义列表!$F$2:$F$1031,MATCH(属性二级汇总[[#This Row],[词条]],词条统合定义列表!$B$2:$B$1031,0))</f>
        <v>#N/A</v>
      </c>
      <c r="J5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5" s="25" t="str">
        <f ca="1">IFERROR(IF(属性二级汇总[[#This Row],[计算模式]]&lt;&gt;0,ROW(),""),"")</f>
        <v/>
      </c>
      <c r="M595" s="25" t="str">
        <f ca="1">IF((IFERROR(SEARCH("时，收割",属性二级汇总[[#This Row],[词条]]),-1)&gt;0),ROW(),"")</f>
        <v/>
      </c>
    </row>
    <row r="596" spans="1:13">
      <c r="A596" s="3" t="str">
        <f ca="1">IFERROR(INDEX(CHOOSE(
    MATCH(ROW(A595)-1,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ROW(A595)-INDEX($S$2:$S$18, MATCH(ROW(A595)-1, $S$2:$S$18,1))
),"")</f>
        <v/>
      </c>
      <c r="B596" s="3" t="str">
        <f ca="1">IF(A596&lt;&gt;"",INDEX(CHOOSE(
    MATCH(ROW(A595)-1,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ROW(A595)-INDEX($S$2:$S$18, MATCH(ROW(A595)-1, $S$2:$S$18,1))
),"")</f>
        <v/>
      </c>
      <c r="C596" s="3" t="e">
        <f ca="1">VALUE(IF(A596&lt;&gt;"",INDEX(CHOOSE(
    MATCH(ROW(A595)-1,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ROW(A595)-INDEX($S$2:$S$18, MATCH(ROW(A595)-1, $S$2:$S$18,1))
),""))</f>
        <v>#VALUE!</v>
      </c>
      <c r="D596" s="3" t="str">
        <f t="shared" ca="1" si="10"/>
        <v/>
      </c>
      <c r="E596" s="3" t="e">
        <f ca="1">INDEX(词条统合定义列表!$C$2:$C$1031,MATCH(属性二级汇总[[#This Row],[词条]],词条统合定义列表!$B$2:$B$1031,0))</f>
        <v>#N/A</v>
      </c>
      <c r="F596" t="e">
        <f ca="1">INDEX(词条统合定义列表!$D$2:$D$1031,MATCH(属性二级汇总[[#This Row],[词条]],词条统合定义列表!$B$2:$B$1031,0))</f>
        <v>#N/A</v>
      </c>
      <c r="G596" s="3" t="e">
        <f ca="1">INDEX(词条统合定义列表!$E$2:$E$1031,MATCH(属性二级汇总[[#This Row],[词条]],词条统合定义列表!$B$2:$B$1031,0))</f>
        <v>#N/A</v>
      </c>
      <c r="H596" s="109" t="e">
        <f ca="1">INDEX(词条统合定义列表!$F$2:$F$1031,MATCH(属性二级汇总[[#This Row],[词条]],词条统合定义列表!$B$2:$B$1031,0))</f>
        <v>#N/A</v>
      </c>
      <c r="J5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6" s="25" t="str">
        <f ca="1">IFERROR(IF(属性二级汇总[[#This Row],[计算模式]]&lt;&gt;0,ROW(),""),"")</f>
        <v/>
      </c>
      <c r="M596" s="25" t="str">
        <f ca="1">IF((IFERROR(SEARCH("时，收割",属性二级汇总[[#This Row],[词条]]),-1)&gt;0),ROW(),"")</f>
        <v/>
      </c>
    </row>
    <row r="597" spans="1:13">
      <c r="A597" s="3" t="str">
        <f ca="1">IFERROR(INDEX(CHOOSE(
    MATCH(ROW(A596)-1,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ROW(A596)-INDEX($S$2:$S$18, MATCH(ROW(A596)-1, $S$2:$S$18,1))
),"")</f>
        <v/>
      </c>
      <c r="B597" s="3" t="str">
        <f ca="1">IF(A597&lt;&gt;"",INDEX(CHOOSE(
    MATCH(ROW(A596)-1,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ROW(A596)-INDEX($S$2:$S$18, MATCH(ROW(A596)-1, $S$2:$S$18,1))
),"")</f>
        <v/>
      </c>
      <c r="C597" s="3" t="e">
        <f ca="1">VALUE(IF(A597&lt;&gt;"",INDEX(CHOOSE(
    MATCH(ROW(A596)-1,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ROW(A596)-INDEX($S$2:$S$18, MATCH(ROW(A596)-1, $S$2:$S$18,1))
),""))</f>
        <v>#VALUE!</v>
      </c>
      <c r="D597" s="3" t="str">
        <f t="shared" ca="1" si="10"/>
        <v/>
      </c>
      <c r="E597" s="3" t="e">
        <f ca="1">INDEX(词条统合定义列表!$C$2:$C$1031,MATCH(属性二级汇总[[#This Row],[词条]],词条统合定义列表!$B$2:$B$1031,0))</f>
        <v>#N/A</v>
      </c>
      <c r="F597" t="e">
        <f ca="1">INDEX(词条统合定义列表!$D$2:$D$1031,MATCH(属性二级汇总[[#This Row],[词条]],词条统合定义列表!$B$2:$B$1031,0))</f>
        <v>#N/A</v>
      </c>
      <c r="G597" s="3" t="e">
        <f ca="1">INDEX(词条统合定义列表!$E$2:$E$1031,MATCH(属性二级汇总[[#This Row],[词条]],词条统合定义列表!$B$2:$B$1031,0))</f>
        <v>#N/A</v>
      </c>
      <c r="H597" s="109" t="e">
        <f ca="1">INDEX(词条统合定义列表!$F$2:$F$1031,MATCH(属性二级汇总[[#This Row],[词条]],词条统合定义列表!$B$2:$B$1031,0))</f>
        <v>#N/A</v>
      </c>
      <c r="J5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7" s="25" t="str">
        <f ca="1">IFERROR(IF(属性二级汇总[[#This Row],[计算模式]]&lt;&gt;0,ROW(),""),"")</f>
        <v/>
      </c>
      <c r="M597" s="25" t="str">
        <f ca="1">IF((IFERROR(SEARCH("时，收割",属性二级汇总[[#This Row],[词条]]),-1)&gt;0),ROW(),"")</f>
        <v/>
      </c>
    </row>
    <row r="598" spans="1:13">
      <c r="A598" s="3" t="str">
        <f ca="1">IFERROR(INDEX(CHOOSE(
    MATCH(ROW(A597)-1,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ROW(A597)-INDEX($S$2:$S$18, MATCH(ROW(A597)-1, $S$2:$S$18,1))
),"")</f>
        <v/>
      </c>
      <c r="B598" s="3" t="str">
        <f ca="1">IF(A598&lt;&gt;"",INDEX(CHOOSE(
    MATCH(ROW(A597)-1,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ROW(A597)-INDEX($S$2:$S$18, MATCH(ROW(A597)-1, $S$2:$S$18,1))
),"")</f>
        <v/>
      </c>
      <c r="C598" s="3" t="e">
        <f ca="1">VALUE(IF(A598&lt;&gt;"",INDEX(CHOOSE(
    MATCH(ROW(A597)-1,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ROW(A597)-INDEX($S$2:$S$18, MATCH(ROW(A597)-1, $S$2:$S$18,1))
),""))</f>
        <v>#VALUE!</v>
      </c>
      <c r="D598" s="3" t="str">
        <f t="shared" ca="1" si="10"/>
        <v/>
      </c>
      <c r="E598" s="3" t="e">
        <f ca="1">INDEX(词条统合定义列表!$C$2:$C$1031,MATCH(属性二级汇总[[#This Row],[词条]],词条统合定义列表!$B$2:$B$1031,0))</f>
        <v>#N/A</v>
      </c>
      <c r="F598" t="e">
        <f ca="1">INDEX(词条统合定义列表!$D$2:$D$1031,MATCH(属性二级汇总[[#This Row],[词条]],词条统合定义列表!$B$2:$B$1031,0))</f>
        <v>#N/A</v>
      </c>
      <c r="G598" s="3" t="e">
        <f ca="1">INDEX(词条统合定义列表!$E$2:$E$1031,MATCH(属性二级汇总[[#This Row],[词条]],词条统合定义列表!$B$2:$B$1031,0))</f>
        <v>#N/A</v>
      </c>
      <c r="H598" s="109" t="e">
        <f ca="1">INDEX(词条统合定义列表!$F$2:$F$1031,MATCH(属性二级汇总[[#This Row],[词条]],词条统合定义列表!$B$2:$B$1031,0))</f>
        <v>#N/A</v>
      </c>
      <c r="J5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8" s="25" t="str">
        <f ca="1">IFERROR(IF(属性二级汇总[[#This Row],[计算模式]]&lt;&gt;0,ROW(),""),"")</f>
        <v/>
      </c>
      <c r="M598" s="25" t="str">
        <f ca="1">IF((IFERROR(SEARCH("时，收割",属性二级汇总[[#This Row],[词条]]),-1)&gt;0),ROW(),"")</f>
        <v/>
      </c>
    </row>
    <row r="599" spans="1:13">
      <c r="A599" s="3" t="str">
        <f ca="1">IFERROR(INDEX(CHOOSE(
    MATCH(ROW(A598)-1,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ROW(A598)-INDEX($S$2:$S$18, MATCH(ROW(A598)-1, $S$2:$S$18,1))
),"")</f>
        <v/>
      </c>
      <c r="B599" s="3" t="str">
        <f ca="1">IF(A599&lt;&gt;"",INDEX(CHOOSE(
    MATCH(ROW(A598)-1,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ROW(A598)-INDEX($S$2:$S$18, MATCH(ROW(A598)-1, $S$2:$S$18,1))
),"")</f>
        <v/>
      </c>
      <c r="C599" s="3" t="e">
        <f ca="1">VALUE(IF(A599&lt;&gt;"",INDEX(CHOOSE(
    MATCH(ROW(A598)-1,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ROW(A598)-INDEX($S$2:$S$18, MATCH(ROW(A598)-1, $S$2:$S$18,1))
),""))</f>
        <v>#VALUE!</v>
      </c>
      <c r="D599" s="3" t="str">
        <f t="shared" ca="1" si="10"/>
        <v/>
      </c>
      <c r="E599" s="3" t="e">
        <f ca="1">INDEX(词条统合定义列表!$C$2:$C$1031,MATCH(属性二级汇总[[#This Row],[词条]],词条统合定义列表!$B$2:$B$1031,0))</f>
        <v>#N/A</v>
      </c>
      <c r="F599" t="e">
        <f ca="1">INDEX(词条统合定义列表!$D$2:$D$1031,MATCH(属性二级汇总[[#This Row],[词条]],词条统合定义列表!$B$2:$B$1031,0))</f>
        <v>#N/A</v>
      </c>
      <c r="G599" s="3" t="e">
        <f ca="1">INDEX(词条统合定义列表!$E$2:$E$1031,MATCH(属性二级汇总[[#This Row],[词条]],词条统合定义列表!$B$2:$B$1031,0))</f>
        <v>#N/A</v>
      </c>
      <c r="H599" s="109" t="e">
        <f ca="1">INDEX(词条统合定义列表!$F$2:$F$1031,MATCH(属性二级汇总[[#This Row],[词条]],词条统合定义列表!$B$2:$B$1031,0))</f>
        <v>#N/A</v>
      </c>
      <c r="J5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5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599" s="25" t="str">
        <f ca="1">IFERROR(IF(属性二级汇总[[#This Row],[计算模式]]&lt;&gt;0,ROW(),""),"")</f>
        <v/>
      </c>
      <c r="M599" s="25" t="str">
        <f ca="1">IF((IFERROR(SEARCH("时，收割",属性二级汇总[[#This Row],[词条]]),-1)&gt;0),ROW(),"")</f>
        <v/>
      </c>
    </row>
    <row r="600" spans="1:13">
      <c r="A600" s="3" t="str">
        <f ca="1">IFERROR(INDEX(CHOOSE(
    MATCH(ROW(A599)-1,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ROW(A599)-INDEX($S$2:$S$18, MATCH(ROW(A599)-1, $S$2:$S$18,1))
),"")</f>
        <v/>
      </c>
      <c r="B600" s="3" t="str">
        <f ca="1">IF(A600&lt;&gt;"",INDEX(CHOOSE(
    MATCH(ROW(A599)-1,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ROW(A599)-INDEX($S$2:$S$18, MATCH(ROW(A599)-1, $S$2:$S$18,1))
),"")</f>
        <v/>
      </c>
      <c r="C600" s="3" t="e">
        <f ca="1">VALUE(IF(A600&lt;&gt;"",INDEX(CHOOSE(
    MATCH(ROW(A599)-1,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ROW(A599)-INDEX($S$2:$S$18, MATCH(ROW(A599)-1, $S$2:$S$18,1))
),""))</f>
        <v>#VALUE!</v>
      </c>
      <c r="D600" s="3" t="str">
        <f t="shared" ca="1" si="10"/>
        <v/>
      </c>
      <c r="E600" s="3" t="e">
        <f ca="1">INDEX(词条统合定义列表!$C$2:$C$1031,MATCH(属性二级汇总[[#This Row],[词条]],词条统合定义列表!$B$2:$B$1031,0))</f>
        <v>#N/A</v>
      </c>
      <c r="F600" t="e">
        <f ca="1">INDEX(词条统合定义列表!$D$2:$D$1031,MATCH(属性二级汇总[[#This Row],[词条]],词条统合定义列表!$B$2:$B$1031,0))</f>
        <v>#N/A</v>
      </c>
      <c r="G600" s="3" t="e">
        <f ca="1">INDEX(词条统合定义列表!$E$2:$E$1031,MATCH(属性二级汇总[[#This Row],[词条]],词条统合定义列表!$B$2:$B$1031,0))</f>
        <v>#N/A</v>
      </c>
      <c r="H600" s="109" t="e">
        <f ca="1">INDEX(词条统合定义列表!$F$2:$F$1031,MATCH(属性二级汇总[[#This Row],[词条]],词条统合定义列表!$B$2:$B$1031,0))</f>
        <v>#N/A</v>
      </c>
      <c r="J6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0" s="25" t="str">
        <f ca="1">IFERROR(IF(属性二级汇总[[#This Row],[计算模式]]&lt;&gt;0,ROW(),""),"")</f>
        <v/>
      </c>
      <c r="M600" s="25" t="str">
        <f ca="1">IF((IFERROR(SEARCH("时，收割",属性二级汇总[[#This Row],[词条]]),-1)&gt;0),ROW(),"")</f>
        <v/>
      </c>
    </row>
    <row r="601" spans="1:13">
      <c r="A601" s="3" t="str">
        <f ca="1">IFERROR(INDEX(CHOOSE(
    MATCH(ROW(A600)-1,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ROW(A600)-INDEX($S$2:$S$18, MATCH(ROW(A600)-1, $S$2:$S$18,1))
),"")</f>
        <v/>
      </c>
      <c r="B601" s="3" t="str">
        <f ca="1">IF(A601&lt;&gt;"",INDEX(CHOOSE(
    MATCH(ROW(A600)-1,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ROW(A600)-INDEX($S$2:$S$18, MATCH(ROW(A600)-1, $S$2:$S$18,1))
),"")</f>
        <v/>
      </c>
      <c r="C601" s="3" t="e">
        <f ca="1">VALUE(IF(A601&lt;&gt;"",INDEX(CHOOSE(
    MATCH(ROW(A600)-1,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ROW(A600)-INDEX($S$2:$S$18, MATCH(ROW(A600)-1, $S$2:$S$18,1))
),""))</f>
        <v>#VALUE!</v>
      </c>
      <c r="D601" s="3" t="str">
        <f t="shared" ca="1" si="10"/>
        <v/>
      </c>
      <c r="E601" s="3" t="e">
        <f ca="1">INDEX(词条统合定义列表!$C$2:$C$1031,MATCH(属性二级汇总[[#This Row],[词条]],词条统合定义列表!$B$2:$B$1031,0))</f>
        <v>#N/A</v>
      </c>
      <c r="F601" t="e">
        <f ca="1">INDEX(词条统合定义列表!$D$2:$D$1031,MATCH(属性二级汇总[[#This Row],[词条]],词条统合定义列表!$B$2:$B$1031,0))</f>
        <v>#N/A</v>
      </c>
      <c r="G601" s="3" t="e">
        <f ca="1">INDEX(词条统合定义列表!$E$2:$E$1031,MATCH(属性二级汇总[[#This Row],[词条]],词条统合定义列表!$B$2:$B$1031,0))</f>
        <v>#N/A</v>
      </c>
      <c r="H601" s="109" t="e">
        <f ca="1">INDEX(词条统合定义列表!$F$2:$F$1031,MATCH(属性二级汇总[[#This Row],[词条]],词条统合定义列表!$B$2:$B$1031,0))</f>
        <v>#N/A</v>
      </c>
      <c r="J6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1" s="25" t="str">
        <f ca="1">IFERROR(IF(属性二级汇总[[#This Row],[计算模式]]&lt;&gt;0,ROW(),""),"")</f>
        <v/>
      </c>
      <c r="M601" s="25" t="str">
        <f ca="1">IF((IFERROR(SEARCH("时，收割",属性二级汇总[[#This Row],[词条]]),-1)&gt;0),ROW(),"")</f>
        <v/>
      </c>
    </row>
    <row r="602" spans="1:13">
      <c r="A602" s="3" t="str">
        <f ca="1">IFERROR(INDEX(CHOOSE(
    MATCH(ROW(A601)-1,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ROW(A601)-INDEX($S$2:$S$18, MATCH(ROW(A601)-1, $S$2:$S$18,1))
),"")</f>
        <v/>
      </c>
      <c r="B602" s="3" t="str">
        <f ca="1">IF(A602&lt;&gt;"",INDEX(CHOOSE(
    MATCH(ROW(A601)-1,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ROW(A601)-INDEX($S$2:$S$18, MATCH(ROW(A601)-1, $S$2:$S$18,1))
),"")</f>
        <v/>
      </c>
      <c r="C602" s="3" t="e">
        <f ca="1">VALUE(IF(A602&lt;&gt;"",INDEX(CHOOSE(
    MATCH(ROW(A601)-1,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ROW(A601)-INDEX($S$2:$S$18, MATCH(ROW(A601)-1, $S$2:$S$18,1))
),""))</f>
        <v>#VALUE!</v>
      </c>
      <c r="D602" s="3" t="str">
        <f t="shared" ca="1" si="10"/>
        <v/>
      </c>
      <c r="E602" s="3" t="e">
        <f ca="1">INDEX(词条统合定义列表!$C$2:$C$1031,MATCH(属性二级汇总[[#This Row],[词条]],词条统合定义列表!$B$2:$B$1031,0))</f>
        <v>#N/A</v>
      </c>
      <c r="F602" t="e">
        <f ca="1">INDEX(词条统合定义列表!$D$2:$D$1031,MATCH(属性二级汇总[[#This Row],[词条]],词条统合定义列表!$B$2:$B$1031,0))</f>
        <v>#N/A</v>
      </c>
      <c r="G602" s="3" t="e">
        <f ca="1">INDEX(词条统合定义列表!$E$2:$E$1031,MATCH(属性二级汇总[[#This Row],[词条]],词条统合定义列表!$B$2:$B$1031,0))</f>
        <v>#N/A</v>
      </c>
      <c r="H602" s="109" t="e">
        <f ca="1">INDEX(词条统合定义列表!$F$2:$F$1031,MATCH(属性二级汇总[[#This Row],[词条]],词条统合定义列表!$B$2:$B$1031,0))</f>
        <v>#N/A</v>
      </c>
      <c r="J6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2" s="25" t="str">
        <f ca="1">IFERROR(IF(属性二级汇总[[#This Row],[计算模式]]&lt;&gt;0,ROW(),""),"")</f>
        <v/>
      </c>
      <c r="M602" s="25" t="str">
        <f ca="1">IF((IFERROR(SEARCH("时，收割",属性二级汇总[[#This Row],[词条]]),-1)&gt;0),ROW(),"")</f>
        <v/>
      </c>
    </row>
    <row r="603" spans="1:13">
      <c r="A603" s="3" t="str">
        <f ca="1">IFERROR(INDEX(CHOOSE(
    MATCH(ROW(A602)-1,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ROW(A602)-INDEX($S$2:$S$18, MATCH(ROW(A602)-1, $S$2:$S$18,1))
),"")</f>
        <v/>
      </c>
      <c r="B603" s="3" t="str">
        <f ca="1">IF(A603&lt;&gt;"",INDEX(CHOOSE(
    MATCH(ROW(A602)-1,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ROW(A602)-INDEX($S$2:$S$18, MATCH(ROW(A602)-1, $S$2:$S$18,1))
),"")</f>
        <v/>
      </c>
      <c r="C603" s="3" t="e">
        <f ca="1">VALUE(IF(A603&lt;&gt;"",INDEX(CHOOSE(
    MATCH(ROW(A602)-1,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ROW(A602)-INDEX($S$2:$S$18, MATCH(ROW(A602)-1, $S$2:$S$18,1))
),""))</f>
        <v>#VALUE!</v>
      </c>
      <c r="D603" s="3" t="str">
        <f t="shared" ca="1" si="10"/>
        <v/>
      </c>
      <c r="E603" s="3" t="e">
        <f ca="1">INDEX(词条统合定义列表!$C$2:$C$1031,MATCH(属性二级汇总[[#This Row],[词条]],词条统合定义列表!$B$2:$B$1031,0))</f>
        <v>#N/A</v>
      </c>
      <c r="F603" t="e">
        <f ca="1">INDEX(词条统合定义列表!$D$2:$D$1031,MATCH(属性二级汇总[[#This Row],[词条]],词条统合定义列表!$B$2:$B$1031,0))</f>
        <v>#N/A</v>
      </c>
      <c r="G603" s="3" t="e">
        <f ca="1">INDEX(词条统合定义列表!$E$2:$E$1031,MATCH(属性二级汇总[[#This Row],[词条]],词条统合定义列表!$B$2:$B$1031,0))</f>
        <v>#N/A</v>
      </c>
      <c r="H603" s="109" t="e">
        <f ca="1">INDEX(词条统合定义列表!$F$2:$F$1031,MATCH(属性二级汇总[[#This Row],[词条]],词条统合定义列表!$B$2:$B$1031,0))</f>
        <v>#N/A</v>
      </c>
      <c r="J6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3" s="25" t="str">
        <f ca="1">IFERROR(IF(属性二级汇总[[#This Row],[计算模式]]&lt;&gt;0,ROW(),""),"")</f>
        <v/>
      </c>
      <c r="M603" s="25" t="str">
        <f ca="1">IF((IFERROR(SEARCH("时，收割",属性二级汇总[[#This Row],[词条]]),-1)&gt;0),ROW(),"")</f>
        <v/>
      </c>
    </row>
    <row r="604" spans="1:13">
      <c r="A604" s="3" t="str">
        <f ca="1">IFERROR(INDEX(CHOOSE(
    MATCH(ROW(A603)-1,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ROW(A603)-INDEX($S$2:$S$18, MATCH(ROW(A603)-1, $S$2:$S$18,1))
),"")</f>
        <v/>
      </c>
      <c r="B604" s="3" t="str">
        <f ca="1">IF(A604&lt;&gt;"",INDEX(CHOOSE(
    MATCH(ROW(A603)-1,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ROW(A603)-INDEX($S$2:$S$18, MATCH(ROW(A603)-1, $S$2:$S$18,1))
),"")</f>
        <v/>
      </c>
      <c r="C604" s="3" t="e">
        <f ca="1">VALUE(IF(A604&lt;&gt;"",INDEX(CHOOSE(
    MATCH(ROW(A603)-1,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ROW(A603)-INDEX($S$2:$S$18, MATCH(ROW(A603)-1, $S$2:$S$18,1))
),""))</f>
        <v>#VALUE!</v>
      </c>
      <c r="D604" s="3" t="str">
        <f t="shared" ca="1" si="10"/>
        <v/>
      </c>
      <c r="E604" s="3" t="e">
        <f ca="1">INDEX(词条统合定义列表!$C$2:$C$1031,MATCH(属性二级汇总[[#This Row],[词条]],词条统合定义列表!$B$2:$B$1031,0))</f>
        <v>#N/A</v>
      </c>
      <c r="F604" t="e">
        <f ca="1">INDEX(词条统合定义列表!$D$2:$D$1031,MATCH(属性二级汇总[[#This Row],[词条]],词条统合定义列表!$B$2:$B$1031,0))</f>
        <v>#N/A</v>
      </c>
      <c r="G604" s="3" t="e">
        <f ca="1">INDEX(词条统合定义列表!$E$2:$E$1031,MATCH(属性二级汇总[[#This Row],[词条]],词条统合定义列表!$B$2:$B$1031,0))</f>
        <v>#N/A</v>
      </c>
      <c r="H604" s="109" t="e">
        <f ca="1">INDEX(词条统合定义列表!$F$2:$F$1031,MATCH(属性二级汇总[[#This Row],[词条]],词条统合定义列表!$B$2:$B$1031,0))</f>
        <v>#N/A</v>
      </c>
      <c r="J6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4" s="25" t="str">
        <f ca="1">IFERROR(IF(属性二级汇总[[#This Row],[计算模式]]&lt;&gt;0,ROW(),""),"")</f>
        <v/>
      </c>
      <c r="M604" s="25" t="str">
        <f ca="1">IF((IFERROR(SEARCH("时，收割",属性二级汇总[[#This Row],[词条]]),-1)&gt;0),ROW(),"")</f>
        <v/>
      </c>
    </row>
    <row r="605" spans="1:13">
      <c r="A605" s="3" t="str">
        <f ca="1">IFERROR(INDEX(CHOOSE(
    MATCH(ROW(A604)-1,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ROW(A604)-INDEX($S$2:$S$18, MATCH(ROW(A604)-1, $S$2:$S$18,1))
),"")</f>
        <v/>
      </c>
      <c r="B605" s="3" t="str">
        <f ca="1">IF(A605&lt;&gt;"",INDEX(CHOOSE(
    MATCH(ROW(A604)-1,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ROW(A604)-INDEX($S$2:$S$18, MATCH(ROW(A604)-1, $S$2:$S$18,1))
),"")</f>
        <v/>
      </c>
      <c r="C605" s="3" t="e">
        <f ca="1">VALUE(IF(A605&lt;&gt;"",INDEX(CHOOSE(
    MATCH(ROW(A604)-1,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ROW(A604)-INDEX($S$2:$S$18, MATCH(ROW(A604)-1, $S$2:$S$18,1))
),""))</f>
        <v>#VALUE!</v>
      </c>
      <c r="D605" s="3" t="str">
        <f t="shared" ca="1" si="10"/>
        <v/>
      </c>
      <c r="E605" s="3" t="e">
        <f ca="1">INDEX(词条统合定义列表!$C$2:$C$1031,MATCH(属性二级汇总[[#This Row],[词条]],词条统合定义列表!$B$2:$B$1031,0))</f>
        <v>#N/A</v>
      </c>
      <c r="F605" t="e">
        <f ca="1">INDEX(词条统合定义列表!$D$2:$D$1031,MATCH(属性二级汇总[[#This Row],[词条]],词条统合定义列表!$B$2:$B$1031,0))</f>
        <v>#N/A</v>
      </c>
      <c r="G605" s="3" t="e">
        <f ca="1">INDEX(词条统合定义列表!$E$2:$E$1031,MATCH(属性二级汇总[[#This Row],[词条]],词条统合定义列表!$B$2:$B$1031,0))</f>
        <v>#N/A</v>
      </c>
      <c r="H605" s="109" t="e">
        <f ca="1">INDEX(词条统合定义列表!$F$2:$F$1031,MATCH(属性二级汇总[[#This Row],[词条]],词条统合定义列表!$B$2:$B$1031,0))</f>
        <v>#N/A</v>
      </c>
      <c r="J6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5" s="25" t="str">
        <f ca="1">IFERROR(IF(属性二级汇总[[#This Row],[计算模式]]&lt;&gt;0,ROW(),""),"")</f>
        <v/>
      </c>
      <c r="M605" s="25" t="str">
        <f ca="1">IF((IFERROR(SEARCH("时，收割",属性二级汇总[[#This Row],[词条]]),-1)&gt;0),ROW(),"")</f>
        <v/>
      </c>
    </row>
    <row r="606" spans="1:13">
      <c r="A606" s="3" t="str">
        <f ca="1">IFERROR(INDEX(CHOOSE(
    MATCH(ROW(A605)-1,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ROW(A605)-INDEX($S$2:$S$18, MATCH(ROW(A605)-1, $S$2:$S$18,1))
),"")</f>
        <v/>
      </c>
      <c r="B606" s="3" t="str">
        <f ca="1">IF(A606&lt;&gt;"",INDEX(CHOOSE(
    MATCH(ROW(A605)-1,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ROW(A605)-INDEX($S$2:$S$18, MATCH(ROW(A605)-1, $S$2:$S$18,1))
),"")</f>
        <v/>
      </c>
      <c r="C606" s="3" t="e">
        <f ca="1">VALUE(IF(A606&lt;&gt;"",INDEX(CHOOSE(
    MATCH(ROW(A605)-1,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ROW(A605)-INDEX($S$2:$S$18, MATCH(ROW(A605)-1, $S$2:$S$18,1))
),""))</f>
        <v>#VALUE!</v>
      </c>
      <c r="D606" s="3" t="str">
        <f t="shared" ca="1" si="10"/>
        <v/>
      </c>
      <c r="E606" s="3" t="e">
        <f ca="1">INDEX(词条统合定义列表!$C$2:$C$1031,MATCH(属性二级汇总[[#This Row],[词条]],词条统合定义列表!$B$2:$B$1031,0))</f>
        <v>#N/A</v>
      </c>
      <c r="F606" t="e">
        <f ca="1">INDEX(词条统合定义列表!$D$2:$D$1031,MATCH(属性二级汇总[[#This Row],[词条]],词条统合定义列表!$B$2:$B$1031,0))</f>
        <v>#N/A</v>
      </c>
      <c r="G606" s="3" t="e">
        <f ca="1">INDEX(词条统合定义列表!$E$2:$E$1031,MATCH(属性二级汇总[[#This Row],[词条]],词条统合定义列表!$B$2:$B$1031,0))</f>
        <v>#N/A</v>
      </c>
      <c r="H606" s="109" t="e">
        <f ca="1">INDEX(词条统合定义列表!$F$2:$F$1031,MATCH(属性二级汇总[[#This Row],[词条]],词条统合定义列表!$B$2:$B$1031,0))</f>
        <v>#N/A</v>
      </c>
      <c r="J6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6" s="25" t="str">
        <f ca="1">IFERROR(IF(属性二级汇总[[#This Row],[计算模式]]&lt;&gt;0,ROW(),""),"")</f>
        <v/>
      </c>
      <c r="M606" s="25" t="str">
        <f ca="1">IF((IFERROR(SEARCH("时，收割",属性二级汇总[[#This Row],[词条]]),-1)&gt;0),ROW(),"")</f>
        <v/>
      </c>
    </row>
    <row r="607" spans="1:13">
      <c r="A607" s="3" t="str">
        <f ca="1">IFERROR(INDEX(CHOOSE(
    MATCH(ROW(A606)-1,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ROW(A606)-INDEX($S$2:$S$18, MATCH(ROW(A606)-1, $S$2:$S$18,1))
),"")</f>
        <v/>
      </c>
      <c r="B607" s="3" t="str">
        <f ca="1">IF(A607&lt;&gt;"",INDEX(CHOOSE(
    MATCH(ROW(A606)-1,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ROW(A606)-INDEX($S$2:$S$18, MATCH(ROW(A606)-1, $S$2:$S$18,1))
),"")</f>
        <v/>
      </c>
      <c r="C607" s="3" t="e">
        <f ca="1">VALUE(IF(A607&lt;&gt;"",INDEX(CHOOSE(
    MATCH(ROW(A606)-1,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ROW(A606)-INDEX($S$2:$S$18, MATCH(ROW(A606)-1, $S$2:$S$18,1))
),""))</f>
        <v>#VALUE!</v>
      </c>
      <c r="D607" s="3" t="str">
        <f t="shared" ca="1" si="10"/>
        <v/>
      </c>
      <c r="E607" s="3" t="e">
        <f ca="1">INDEX(词条统合定义列表!$C$2:$C$1031,MATCH(属性二级汇总[[#This Row],[词条]],词条统合定义列表!$B$2:$B$1031,0))</f>
        <v>#N/A</v>
      </c>
      <c r="F607" t="e">
        <f ca="1">INDEX(词条统合定义列表!$D$2:$D$1031,MATCH(属性二级汇总[[#This Row],[词条]],词条统合定义列表!$B$2:$B$1031,0))</f>
        <v>#N/A</v>
      </c>
      <c r="G607" s="3" t="e">
        <f ca="1">INDEX(词条统合定义列表!$E$2:$E$1031,MATCH(属性二级汇总[[#This Row],[词条]],词条统合定义列表!$B$2:$B$1031,0))</f>
        <v>#N/A</v>
      </c>
      <c r="H607" s="109" t="e">
        <f ca="1">INDEX(词条统合定义列表!$F$2:$F$1031,MATCH(属性二级汇总[[#This Row],[词条]],词条统合定义列表!$B$2:$B$1031,0))</f>
        <v>#N/A</v>
      </c>
      <c r="J6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7" s="25" t="str">
        <f ca="1">IFERROR(IF(属性二级汇总[[#This Row],[计算模式]]&lt;&gt;0,ROW(),""),"")</f>
        <v/>
      </c>
      <c r="M607" s="25" t="str">
        <f ca="1">IF((IFERROR(SEARCH("时，收割",属性二级汇总[[#This Row],[词条]]),-1)&gt;0),ROW(),"")</f>
        <v/>
      </c>
    </row>
    <row r="608" spans="1:13">
      <c r="A608" s="3" t="str">
        <f ca="1">IFERROR(INDEX(CHOOSE(
    MATCH(ROW(A607)-1,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ROW(A607)-INDEX($S$2:$S$18, MATCH(ROW(A607)-1, $S$2:$S$18,1))
),"")</f>
        <v/>
      </c>
      <c r="B608" s="3" t="str">
        <f ca="1">IF(A608&lt;&gt;"",INDEX(CHOOSE(
    MATCH(ROW(A607)-1,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ROW(A607)-INDEX($S$2:$S$18, MATCH(ROW(A607)-1, $S$2:$S$18,1))
),"")</f>
        <v/>
      </c>
      <c r="C608" s="3" t="e">
        <f ca="1">VALUE(IF(A608&lt;&gt;"",INDEX(CHOOSE(
    MATCH(ROW(A607)-1,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ROW(A607)-INDEX($S$2:$S$18, MATCH(ROW(A607)-1, $S$2:$S$18,1))
),""))</f>
        <v>#VALUE!</v>
      </c>
      <c r="D608" s="3" t="str">
        <f t="shared" ca="1" si="10"/>
        <v/>
      </c>
      <c r="E608" s="3" t="e">
        <f ca="1">INDEX(词条统合定义列表!$C$2:$C$1031,MATCH(属性二级汇总[[#This Row],[词条]],词条统合定义列表!$B$2:$B$1031,0))</f>
        <v>#N/A</v>
      </c>
      <c r="F608" t="e">
        <f ca="1">INDEX(词条统合定义列表!$D$2:$D$1031,MATCH(属性二级汇总[[#This Row],[词条]],词条统合定义列表!$B$2:$B$1031,0))</f>
        <v>#N/A</v>
      </c>
      <c r="G608" s="3" t="e">
        <f ca="1">INDEX(词条统合定义列表!$E$2:$E$1031,MATCH(属性二级汇总[[#This Row],[词条]],词条统合定义列表!$B$2:$B$1031,0))</f>
        <v>#N/A</v>
      </c>
      <c r="H608" s="109" t="e">
        <f ca="1">INDEX(词条统合定义列表!$F$2:$F$1031,MATCH(属性二级汇总[[#This Row],[词条]],词条统合定义列表!$B$2:$B$1031,0))</f>
        <v>#N/A</v>
      </c>
      <c r="J6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8" s="25" t="str">
        <f ca="1">IFERROR(IF(属性二级汇总[[#This Row],[计算模式]]&lt;&gt;0,ROW(),""),"")</f>
        <v/>
      </c>
      <c r="M608" s="25" t="str">
        <f ca="1">IF((IFERROR(SEARCH("时，收割",属性二级汇总[[#This Row],[词条]]),-1)&gt;0),ROW(),"")</f>
        <v/>
      </c>
    </row>
    <row r="609" spans="1:13">
      <c r="A609" s="3" t="str">
        <f ca="1">IFERROR(INDEX(CHOOSE(
    MATCH(ROW(A608)-1,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ROW(A608)-INDEX($S$2:$S$18, MATCH(ROW(A608)-1, $S$2:$S$18,1))
),"")</f>
        <v/>
      </c>
      <c r="B609" s="3" t="str">
        <f ca="1">IF(A609&lt;&gt;"",INDEX(CHOOSE(
    MATCH(ROW(A608)-1,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ROW(A608)-INDEX($S$2:$S$18, MATCH(ROW(A608)-1, $S$2:$S$18,1))
),"")</f>
        <v/>
      </c>
      <c r="C609" s="3" t="e">
        <f ca="1">VALUE(IF(A609&lt;&gt;"",INDEX(CHOOSE(
    MATCH(ROW(A608)-1,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ROW(A608)-INDEX($S$2:$S$18, MATCH(ROW(A608)-1, $S$2:$S$18,1))
),""))</f>
        <v>#VALUE!</v>
      </c>
      <c r="D609" s="3" t="str">
        <f t="shared" ca="1" si="10"/>
        <v/>
      </c>
      <c r="E609" s="3" t="e">
        <f ca="1">INDEX(词条统合定义列表!$C$2:$C$1031,MATCH(属性二级汇总[[#This Row],[词条]],词条统合定义列表!$B$2:$B$1031,0))</f>
        <v>#N/A</v>
      </c>
      <c r="F609" t="e">
        <f ca="1">INDEX(词条统合定义列表!$D$2:$D$1031,MATCH(属性二级汇总[[#This Row],[词条]],词条统合定义列表!$B$2:$B$1031,0))</f>
        <v>#N/A</v>
      </c>
      <c r="G609" s="3" t="e">
        <f ca="1">INDEX(词条统合定义列表!$E$2:$E$1031,MATCH(属性二级汇总[[#This Row],[词条]],词条统合定义列表!$B$2:$B$1031,0))</f>
        <v>#N/A</v>
      </c>
      <c r="H609" s="109" t="e">
        <f ca="1">INDEX(词条统合定义列表!$F$2:$F$1031,MATCH(属性二级汇总[[#This Row],[词条]],词条统合定义列表!$B$2:$B$1031,0))</f>
        <v>#N/A</v>
      </c>
      <c r="J6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09" s="25" t="str">
        <f ca="1">IFERROR(IF(属性二级汇总[[#This Row],[计算模式]]&lt;&gt;0,ROW(),""),"")</f>
        <v/>
      </c>
      <c r="M609" s="25" t="str">
        <f ca="1">IF((IFERROR(SEARCH("时，收割",属性二级汇总[[#This Row],[词条]]),-1)&gt;0),ROW(),"")</f>
        <v/>
      </c>
    </row>
    <row r="610" spans="1:13">
      <c r="A610" s="3" t="str">
        <f ca="1">IFERROR(INDEX(CHOOSE(
    MATCH(ROW(A609)-1,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ROW(A609)-INDEX($S$2:$S$18, MATCH(ROW(A609)-1, $S$2:$S$18,1))
),"")</f>
        <v/>
      </c>
      <c r="B610" s="3" t="str">
        <f ca="1">IF(A610&lt;&gt;"",INDEX(CHOOSE(
    MATCH(ROW(A609)-1,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ROW(A609)-INDEX($S$2:$S$18, MATCH(ROW(A609)-1, $S$2:$S$18,1))
),"")</f>
        <v/>
      </c>
      <c r="C610" s="3" t="e">
        <f ca="1">VALUE(IF(A610&lt;&gt;"",INDEX(CHOOSE(
    MATCH(ROW(A609)-1,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ROW(A609)-INDEX($S$2:$S$18, MATCH(ROW(A609)-1, $S$2:$S$18,1))
),""))</f>
        <v>#VALUE!</v>
      </c>
      <c r="D610" s="3" t="str">
        <f t="shared" ca="1" si="10"/>
        <v/>
      </c>
      <c r="E610" s="3" t="e">
        <f ca="1">INDEX(词条统合定义列表!$C$2:$C$1031,MATCH(属性二级汇总[[#This Row],[词条]],词条统合定义列表!$B$2:$B$1031,0))</f>
        <v>#N/A</v>
      </c>
      <c r="F610" t="e">
        <f ca="1">INDEX(词条统合定义列表!$D$2:$D$1031,MATCH(属性二级汇总[[#This Row],[词条]],词条统合定义列表!$B$2:$B$1031,0))</f>
        <v>#N/A</v>
      </c>
      <c r="G610" s="3" t="e">
        <f ca="1">INDEX(词条统合定义列表!$E$2:$E$1031,MATCH(属性二级汇总[[#This Row],[词条]],词条统合定义列表!$B$2:$B$1031,0))</f>
        <v>#N/A</v>
      </c>
      <c r="H610" s="109" t="e">
        <f ca="1">INDEX(词条统合定义列表!$F$2:$F$1031,MATCH(属性二级汇总[[#This Row],[词条]],词条统合定义列表!$B$2:$B$1031,0))</f>
        <v>#N/A</v>
      </c>
      <c r="J6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0" s="25" t="str">
        <f ca="1">IFERROR(IF(属性二级汇总[[#This Row],[计算模式]]&lt;&gt;0,ROW(),""),"")</f>
        <v/>
      </c>
      <c r="M610" s="25" t="str">
        <f ca="1">IF((IFERROR(SEARCH("时，收割",属性二级汇总[[#This Row],[词条]]),-1)&gt;0),ROW(),"")</f>
        <v/>
      </c>
    </row>
    <row r="611" spans="1:13">
      <c r="A611" s="3" t="str">
        <f ca="1">IFERROR(INDEX(CHOOSE(
    MATCH(ROW(A610)-1,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ROW(A610)-INDEX($S$2:$S$18, MATCH(ROW(A610)-1, $S$2:$S$18,1))
),"")</f>
        <v/>
      </c>
      <c r="B611" s="3" t="str">
        <f ca="1">IF(A611&lt;&gt;"",INDEX(CHOOSE(
    MATCH(ROW(A610)-1,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ROW(A610)-INDEX($S$2:$S$18, MATCH(ROW(A610)-1, $S$2:$S$18,1))
),"")</f>
        <v/>
      </c>
      <c r="C611" s="3" t="e">
        <f ca="1">VALUE(IF(A611&lt;&gt;"",INDEX(CHOOSE(
    MATCH(ROW(A610)-1,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ROW(A610)-INDEX($S$2:$S$18, MATCH(ROW(A610)-1, $S$2:$S$18,1))
),""))</f>
        <v>#VALUE!</v>
      </c>
      <c r="D611" s="3" t="str">
        <f t="shared" ca="1" si="10"/>
        <v/>
      </c>
      <c r="E611" s="3" t="e">
        <f ca="1">INDEX(词条统合定义列表!$C$2:$C$1031,MATCH(属性二级汇总[[#This Row],[词条]],词条统合定义列表!$B$2:$B$1031,0))</f>
        <v>#N/A</v>
      </c>
      <c r="F611" t="e">
        <f ca="1">INDEX(词条统合定义列表!$D$2:$D$1031,MATCH(属性二级汇总[[#This Row],[词条]],词条统合定义列表!$B$2:$B$1031,0))</f>
        <v>#N/A</v>
      </c>
      <c r="G611" s="3" t="e">
        <f ca="1">INDEX(词条统合定义列表!$E$2:$E$1031,MATCH(属性二级汇总[[#This Row],[词条]],词条统合定义列表!$B$2:$B$1031,0))</f>
        <v>#N/A</v>
      </c>
      <c r="H611" s="109" t="e">
        <f ca="1">INDEX(词条统合定义列表!$F$2:$F$1031,MATCH(属性二级汇总[[#This Row],[词条]],词条统合定义列表!$B$2:$B$1031,0))</f>
        <v>#N/A</v>
      </c>
      <c r="J6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1" s="25" t="str">
        <f ca="1">IFERROR(IF(属性二级汇总[[#This Row],[计算模式]]&lt;&gt;0,ROW(),""),"")</f>
        <v/>
      </c>
      <c r="M611" s="25" t="str">
        <f ca="1">IF((IFERROR(SEARCH("时，收割",属性二级汇总[[#This Row],[词条]]),-1)&gt;0),ROW(),"")</f>
        <v/>
      </c>
    </row>
    <row r="612" spans="1:13">
      <c r="A612" s="3" t="str">
        <f ca="1">IFERROR(INDEX(CHOOSE(
    MATCH(ROW(A611)-1,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ROW(A611)-INDEX($S$2:$S$18, MATCH(ROW(A611)-1, $S$2:$S$18,1))
),"")</f>
        <v/>
      </c>
      <c r="B612" s="3" t="str">
        <f ca="1">IF(A612&lt;&gt;"",INDEX(CHOOSE(
    MATCH(ROW(A611)-1,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ROW(A611)-INDEX($S$2:$S$18, MATCH(ROW(A611)-1, $S$2:$S$18,1))
),"")</f>
        <v/>
      </c>
      <c r="C612" s="3" t="e">
        <f ca="1">VALUE(IF(A612&lt;&gt;"",INDEX(CHOOSE(
    MATCH(ROW(A611)-1,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ROW(A611)-INDEX($S$2:$S$18, MATCH(ROW(A611)-1, $S$2:$S$18,1))
),""))</f>
        <v>#VALUE!</v>
      </c>
      <c r="D612" s="3" t="str">
        <f t="shared" ca="1" si="10"/>
        <v/>
      </c>
      <c r="E612" s="3" t="e">
        <f ca="1">INDEX(词条统合定义列表!$C$2:$C$1031,MATCH(属性二级汇总[[#This Row],[词条]],词条统合定义列表!$B$2:$B$1031,0))</f>
        <v>#N/A</v>
      </c>
      <c r="F612" t="e">
        <f ca="1">INDEX(词条统合定义列表!$D$2:$D$1031,MATCH(属性二级汇总[[#This Row],[词条]],词条统合定义列表!$B$2:$B$1031,0))</f>
        <v>#N/A</v>
      </c>
      <c r="G612" s="3" t="e">
        <f ca="1">INDEX(词条统合定义列表!$E$2:$E$1031,MATCH(属性二级汇总[[#This Row],[词条]],词条统合定义列表!$B$2:$B$1031,0))</f>
        <v>#N/A</v>
      </c>
      <c r="H612" s="109" t="e">
        <f ca="1">INDEX(词条统合定义列表!$F$2:$F$1031,MATCH(属性二级汇总[[#This Row],[词条]],词条统合定义列表!$B$2:$B$1031,0))</f>
        <v>#N/A</v>
      </c>
      <c r="J6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2" s="25" t="str">
        <f ca="1">IFERROR(IF(属性二级汇总[[#This Row],[计算模式]]&lt;&gt;0,ROW(),""),"")</f>
        <v/>
      </c>
      <c r="M612" s="25" t="str">
        <f ca="1">IF((IFERROR(SEARCH("时，收割",属性二级汇总[[#This Row],[词条]]),-1)&gt;0),ROW(),"")</f>
        <v/>
      </c>
    </row>
    <row r="613" spans="1:13">
      <c r="A613" s="3" t="str">
        <f ca="1">IFERROR(INDEX(CHOOSE(
    MATCH(ROW(A612)-1,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ROW(A612)-INDEX($S$2:$S$18, MATCH(ROW(A612)-1, $S$2:$S$18,1))
),"")</f>
        <v/>
      </c>
      <c r="B613" s="3" t="str">
        <f ca="1">IF(A613&lt;&gt;"",INDEX(CHOOSE(
    MATCH(ROW(A612)-1,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ROW(A612)-INDEX($S$2:$S$18, MATCH(ROW(A612)-1, $S$2:$S$18,1))
),"")</f>
        <v/>
      </c>
      <c r="C613" s="3" t="e">
        <f ca="1">VALUE(IF(A613&lt;&gt;"",INDEX(CHOOSE(
    MATCH(ROW(A612)-1,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ROW(A612)-INDEX($S$2:$S$18, MATCH(ROW(A612)-1, $S$2:$S$18,1))
),""))</f>
        <v>#VALUE!</v>
      </c>
      <c r="D613" s="3" t="str">
        <f t="shared" ca="1" si="10"/>
        <v/>
      </c>
      <c r="E613" s="3" t="e">
        <f ca="1">INDEX(词条统合定义列表!$C$2:$C$1031,MATCH(属性二级汇总[[#This Row],[词条]],词条统合定义列表!$B$2:$B$1031,0))</f>
        <v>#N/A</v>
      </c>
      <c r="F613" t="e">
        <f ca="1">INDEX(词条统合定义列表!$D$2:$D$1031,MATCH(属性二级汇总[[#This Row],[词条]],词条统合定义列表!$B$2:$B$1031,0))</f>
        <v>#N/A</v>
      </c>
      <c r="G613" s="3" t="e">
        <f ca="1">INDEX(词条统合定义列表!$E$2:$E$1031,MATCH(属性二级汇总[[#This Row],[词条]],词条统合定义列表!$B$2:$B$1031,0))</f>
        <v>#N/A</v>
      </c>
      <c r="H613" s="109" t="e">
        <f ca="1">INDEX(词条统合定义列表!$F$2:$F$1031,MATCH(属性二级汇总[[#This Row],[词条]],词条统合定义列表!$B$2:$B$1031,0))</f>
        <v>#N/A</v>
      </c>
      <c r="J6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3" s="25" t="str">
        <f ca="1">IFERROR(IF(属性二级汇总[[#This Row],[计算模式]]&lt;&gt;0,ROW(),""),"")</f>
        <v/>
      </c>
      <c r="M613" s="25" t="str">
        <f ca="1">IF((IFERROR(SEARCH("时，收割",属性二级汇总[[#This Row],[词条]]),-1)&gt;0),ROW(),"")</f>
        <v/>
      </c>
    </row>
    <row r="614" spans="1:13">
      <c r="A614" s="3" t="str">
        <f ca="1">IFERROR(INDEX(CHOOSE(
    MATCH(ROW(A613)-1,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ROW(A613)-INDEX($S$2:$S$18, MATCH(ROW(A613)-1, $S$2:$S$18,1))
),"")</f>
        <v/>
      </c>
      <c r="B614" s="3" t="str">
        <f ca="1">IF(A614&lt;&gt;"",INDEX(CHOOSE(
    MATCH(ROW(A613)-1,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ROW(A613)-INDEX($S$2:$S$18, MATCH(ROW(A613)-1, $S$2:$S$18,1))
),"")</f>
        <v/>
      </c>
      <c r="C614" s="3" t="e">
        <f ca="1">VALUE(IF(A614&lt;&gt;"",INDEX(CHOOSE(
    MATCH(ROW(A613)-1,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ROW(A613)-INDEX($S$2:$S$18, MATCH(ROW(A613)-1, $S$2:$S$18,1))
),""))</f>
        <v>#VALUE!</v>
      </c>
      <c r="D614" s="3" t="str">
        <f t="shared" ca="1" si="10"/>
        <v/>
      </c>
      <c r="E614" s="3" t="e">
        <f ca="1">INDEX(词条统合定义列表!$C$2:$C$1031,MATCH(属性二级汇总[[#This Row],[词条]],词条统合定义列表!$B$2:$B$1031,0))</f>
        <v>#N/A</v>
      </c>
      <c r="F614" t="e">
        <f ca="1">INDEX(词条统合定义列表!$D$2:$D$1031,MATCH(属性二级汇总[[#This Row],[词条]],词条统合定义列表!$B$2:$B$1031,0))</f>
        <v>#N/A</v>
      </c>
      <c r="G614" s="3" t="e">
        <f ca="1">INDEX(词条统合定义列表!$E$2:$E$1031,MATCH(属性二级汇总[[#This Row],[词条]],词条统合定义列表!$B$2:$B$1031,0))</f>
        <v>#N/A</v>
      </c>
      <c r="H614" s="109" t="e">
        <f ca="1">INDEX(词条统合定义列表!$F$2:$F$1031,MATCH(属性二级汇总[[#This Row],[词条]],词条统合定义列表!$B$2:$B$1031,0))</f>
        <v>#N/A</v>
      </c>
      <c r="J6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4" s="25" t="str">
        <f ca="1">IFERROR(IF(属性二级汇总[[#This Row],[计算模式]]&lt;&gt;0,ROW(),""),"")</f>
        <v/>
      </c>
      <c r="M614" s="25" t="str">
        <f ca="1">IF((IFERROR(SEARCH("时，收割",属性二级汇总[[#This Row],[词条]]),-1)&gt;0),ROW(),"")</f>
        <v/>
      </c>
    </row>
    <row r="615" spans="1:13">
      <c r="A615" s="3" t="str">
        <f ca="1">IFERROR(INDEX(CHOOSE(
    MATCH(ROW(A614)-1,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ROW(A614)-INDEX($S$2:$S$18, MATCH(ROW(A614)-1, $S$2:$S$18,1))
),"")</f>
        <v/>
      </c>
      <c r="B615" s="3" t="str">
        <f ca="1">IF(A615&lt;&gt;"",INDEX(CHOOSE(
    MATCH(ROW(A614)-1,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ROW(A614)-INDEX($S$2:$S$18, MATCH(ROW(A614)-1, $S$2:$S$18,1))
),"")</f>
        <v/>
      </c>
      <c r="C615" s="3" t="e">
        <f ca="1">VALUE(IF(A615&lt;&gt;"",INDEX(CHOOSE(
    MATCH(ROW(A614)-1,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ROW(A614)-INDEX($S$2:$S$18, MATCH(ROW(A614)-1, $S$2:$S$18,1))
),""))</f>
        <v>#VALUE!</v>
      </c>
      <c r="D615" s="3" t="str">
        <f t="shared" ca="1" si="10"/>
        <v/>
      </c>
      <c r="E615" s="3" t="e">
        <f ca="1">INDEX(词条统合定义列表!$C$2:$C$1031,MATCH(属性二级汇总[[#This Row],[词条]],词条统合定义列表!$B$2:$B$1031,0))</f>
        <v>#N/A</v>
      </c>
      <c r="F615" t="e">
        <f ca="1">INDEX(词条统合定义列表!$D$2:$D$1031,MATCH(属性二级汇总[[#This Row],[词条]],词条统合定义列表!$B$2:$B$1031,0))</f>
        <v>#N/A</v>
      </c>
      <c r="G615" s="3" t="e">
        <f ca="1">INDEX(词条统合定义列表!$E$2:$E$1031,MATCH(属性二级汇总[[#This Row],[词条]],词条统合定义列表!$B$2:$B$1031,0))</f>
        <v>#N/A</v>
      </c>
      <c r="H615" s="109" t="e">
        <f ca="1">INDEX(词条统合定义列表!$F$2:$F$1031,MATCH(属性二级汇总[[#This Row],[词条]],词条统合定义列表!$B$2:$B$1031,0))</f>
        <v>#N/A</v>
      </c>
      <c r="J6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5" s="25" t="str">
        <f ca="1">IFERROR(IF(属性二级汇总[[#This Row],[计算模式]]&lt;&gt;0,ROW(),""),"")</f>
        <v/>
      </c>
      <c r="M615" s="25" t="str">
        <f ca="1">IF((IFERROR(SEARCH("时，收割",属性二级汇总[[#This Row],[词条]]),-1)&gt;0),ROW(),"")</f>
        <v/>
      </c>
    </row>
    <row r="616" spans="1:13">
      <c r="A616" s="3" t="str">
        <f ca="1">IFERROR(INDEX(CHOOSE(
    MATCH(ROW(A615)-1,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ROW(A615)-INDEX($S$2:$S$18, MATCH(ROW(A615)-1, $S$2:$S$18,1))
),"")</f>
        <v/>
      </c>
      <c r="B616" s="3" t="str">
        <f ca="1">IF(A616&lt;&gt;"",INDEX(CHOOSE(
    MATCH(ROW(A615)-1,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ROW(A615)-INDEX($S$2:$S$18, MATCH(ROW(A615)-1, $S$2:$S$18,1))
),"")</f>
        <v/>
      </c>
      <c r="C616" s="3" t="e">
        <f ca="1">VALUE(IF(A616&lt;&gt;"",INDEX(CHOOSE(
    MATCH(ROW(A615)-1,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ROW(A615)-INDEX($S$2:$S$18, MATCH(ROW(A615)-1, $S$2:$S$18,1))
),""))</f>
        <v>#VALUE!</v>
      </c>
      <c r="D616" s="3" t="str">
        <f t="shared" ca="1" si="10"/>
        <v/>
      </c>
      <c r="E616" s="3" t="e">
        <f ca="1">INDEX(词条统合定义列表!$C$2:$C$1031,MATCH(属性二级汇总[[#This Row],[词条]],词条统合定义列表!$B$2:$B$1031,0))</f>
        <v>#N/A</v>
      </c>
      <c r="F616" t="e">
        <f ca="1">INDEX(词条统合定义列表!$D$2:$D$1031,MATCH(属性二级汇总[[#This Row],[词条]],词条统合定义列表!$B$2:$B$1031,0))</f>
        <v>#N/A</v>
      </c>
      <c r="G616" s="3" t="e">
        <f ca="1">INDEX(词条统合定义列表!$E$2:$E$1031,MATCH(属性二级汇总[[#This Row],[词条]],词条统合定义列表!$B$2:$B$1031,0))</f>
        <v>#N/A</v>
      </c>
      <c r="H616" s="109" t="e">
        <f ca="1">INDEX(词条统合定义列表!$F$2:$F$1031,MATCH(属性二级汇总[[#This Row],[词条]],词条统合定义列表!$B$2:$B$1031,0))</f>
        <v>#N/A</v>
      </c>
      <c r="J6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6" s="25" t="str">
        <f ca="1">IFERROR(IF(属性二级汇总[[#This Row],[计算模式]]&lt;&gt;0,ROW(),""),"")</f>
        <v/>
      </c>
      <c r="M616" s="25" t="str">
        <f ca="1">IF((IFERROR(SEARCH("时，收割",属性二级汇总[[#This Row],[词条]]),-1)&gt;0),ROW(),"")</f>
        <v/>
      </c>
    </row>
    <row r="617" spans="1:13">
      <c r="A617" s="3" t="str">
        <f ca="1">IFERROR(INDEX(CHOOSE(
    MATCH(ROW(A616)-1,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ROW(A616)-INDEX($S$2:$S$18, MATCH(ROW(A616)-1, $S$2:$S$18,1))
),"")</f>
        <v/>
      </c>
      <c r="B617" s="3" t="str">
        <f ca="1">IF(A617&lt;&gt;"",INDEX(CHOOSE(
    MATCH(ROW(A616)-1,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ROW(A616)-INDEX($S$2:$S$18, MATCH(ROW(A616)-1, $S$2:$S$18,1))
),"")</f>
        <v/>
      </c>
      <c r="C617" s="3" t="e">
        <f ca="1">VALUE(IF(A617&lt;&gt;"",INDEX(CHOOSE(
    MATCH(ROW(A616)-1,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ROW(A616)-INDEX($S$2:$S$18, MATCH(ROW(A616)-1, $S$2:$S$18,1))
),""))</f>
        <v>#VALUE!</v>
      </c>
      <c r="D617" s="3" t="str">
        <f t="shared" ca="1" si="10"/>
        <v/>
      </c>
      <c r="E617" s="3" t="e">
        <f ca="1">INDEX(词条统合定义列表!$C$2:$C$1031,MATCH(属性二级汇总[[#This Row],[词条]],词条统合定义列表!$B$2:$B$1031,0))</f>
        <v>#N/A</v>
      </c>
      <c r="F617" t="e">
        <f ca="1">INDEX(词条统合定义列表!$D$2:$D$1031,MATCH(属性二级汇总[[#This Row],[词条]],词条统合定义列表!$B$2:$B$1031,0))</f>
        <v>#N/A</v>
      </c>
      <c r="G617" s="3" t="e">
        <f ca="1">INDEX(词条统合定义列表!$E$2:$E$1031,MATCH(属性二级汇总[[#This Row],[词条]],词条统合定义列表!$B$2:$B$1031,0))</f>
        <v>#N/A</v>
      </c>
      <c r="H617" s="109" t="e">
        <f ca="1">INDEX(词条统合定义列表!$F$2:$F$1031,MATCH(属性二级汇总[[#This Row],[词条]],词条统合定义列表!$B$2:$B$1031,0))</f>
        <v>#N/A</v>
      </c>
      <c r="J6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7" s="25" t="str">
        <f ca="1">IFERROR(IF(属性二级汇总[[#This Row],[计算模式]]&lt;&gt;0,ROW(),""),"")</f>
        <v/>
      </c>
      <c r="M617" s="25" t="str">
        <f ca="1">IF((IFERROR(SEARCH("时，收割",属性二级汇总[[#This Row],[词条]]),-1)&gt;0),ROW(),"")</f>
        <v/>
      </c>
    </row>
    <row r="618" spans="1:13">
      <c r="A618" s="3" t="str">
        <f ca="1">IFERROR(INDEX(CHOOSE(
    MATCH(ROW(A617)-1,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ROW(A617)-INDEX($S$2:$S$18, MATCH(ROW(A617)-1, $S$2:$S$18,1))
),"")</f>
        <v/>
      </c>
      <c r="B618" s="3" t="str">
        <f ca="1">IF(A618&lt;&gt;"",INDEX(CHOOSE(
    MATCH(ROW(A617)-1,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ROW(A617)-INDEX($S$2:$S$18, MATCH(ROW(A617)-1, $S$2:$S$18,1))
),"")</f>
        <v/>
      </c>
      <c r="C618" s="3" t="e">
        <f ca="1">VALUE(IF(A618&lt;&gt;"",INDEX(CHOOSE(
    MATCH(ROW(A617)-1,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ROW(A617)-INDEX($S$2:$S$18, MATCH(ROW(A617)-1, $S$2:$S$18,1))
),""))</f>
        <v>#VALUE!</v>
      </c>
      <c r="D618" s="3" t="str">
        <f t="shared" ca="1" si="10"/>
        <v/>
      </c>
      <c r="E618" s="3" t="e">
        <f ca="1">INDEX(词条统合定义列表!$C$2:$C$1031,MATCH(属性二级汇总[[#This Row],[词条]],词条统合定义列表!$B$2:$B$1031,0))</f>
        <v>#N/A</v>
      </c>
      <c r="F618" t="e">
        <f ca="1">INDEX(词条统合定义列表!$D$2:$D$1031,MATCH(属性二级汇总[[#This Row],[词条]],词条统合定义列表!$B$2:$B$1031,0))</f>
        <v>#N/A</v>
      </c>
      <c r="G618" s="3" t="e">
        <f ca="1">INDEX(词条统合定义列表!$E$2:$E$1031,MATCH(属性二级汇总[[#This Row],[词条]],词条统合定义列表!$B$2:$B$1031,0))</f>
        <v>#N/A</v>
      </c>
      <c r="H618" s="109" t="e">
        <f ca="1">INDEX(词条统合定义列表!$F$2:$F$1031,MATCH(属性二级汇总[[#This Row],[词条]],词条统合定义列表!$B$2:$B$1031,0))</f>
        <v>#N/A</v>
      </c>
      <c r="J6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8" s="25" t="str">
        <f ca="1">IFERROR(IF(属性二级汇总[[#This Row],[计算模式]]&lt;&gt;0,ROW(),""),"")</f>
        <v/>
      </c>
      <c r="M618" s="25" t="str">
        <f ca="1">IF((IFERROR(SEARCH("时，收割",属性二级汇总[[#This Row],[词条]]),-1)&gt;0),ROW(),"")</f>
        <v/>
      </c>
    </row>
    <row r="619" spans="1:13">
      <c r="A619" s="3" t="str">
        <f ca="1">IFERROR(INDEX(CHOOSE(
    MATCH(ROW(A618)-1,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ROW(A618)-INDEX($S$2:$S$18, MATCH(ROW(A618)-1, $S$2:$S$18,1))
),"")</f>
        <v/>
      </c>
      <c r="B619" s="3" t="str">
        <f ca="1">IF(A619&lt;&gt;"",INDEX(CHOOSE(
    MATCH(ROW(A618)-1,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ROW(A618)-INDEX($S$2:$S$18, MATCH(ROW(A618)-1, $S$2:$S$18,1))
),"")</f>
        <v/>
      </c>
      <c r="C619" s="3" t="e">
        <f ca="1">VALUE(IF(A619&lt;&gt;"",INDEX(CHOOSE(
    MATCH(ROW(A618)-1,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ROW(A618)-INDEX($S$2:$S$18, MATCH(ROW(A618)-1, $S$2:$S$18,1))
),""))</f>
        <v>#VALUE!</v>
      </c>
      <c r="D619" s="3" t="str">
        <f t="shared" ca="1" si="10"/>
        <v/>
      </c>
      <c r="E619" s="3" t="e">
        <f ca="1">INDEX(词条统合定义列表!$C$2:$C$1031,MATCH(属性二级汇总[[#This Row],[词条]],词条统合定义列表!$B$2:$B$1031,0))</f>
        <v>#N/A</v>
      </c>
      <c r="F619" t="e">
        <f ca="1">INDEX(词条统合定义列表!$D$2:$D$1031,MATCH(属性二级汇总[[#This Row],[词条]],词条统合定义列表!$B$2:$B$1031,0))</f>
        <v>#N/A</v>
      </c>
      <c r="G619" s="3" t="e">
        <f ca="1">INDEX(词条统合定义列表!$E$2:$E$1031,MATCH(属性二级汇总[[#This Row],[词条]],词条统合定义列表!$B$2:$B$1031,0))</f>
        <v>#N/A</v>
      </c>
      <c r="H619" s="109" t="e">
        <f ca="1">INDEX(词条统合定义列表!$F$2:$F$1031,MATCH(属性二级汇总[[#This Row],[词条]],词条统合定义列表!$B$2:$B$1031,0))</f>
        <v>#N/A</v>
      </c>
      <c r="J6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19" s="25" t="str">
        <f ca="1">IFERROR(IF(属性二级汇总[[#This Row],[计算模式]]&lt;&gt;0,ROW(),""),"")</f>
        <v/>
      </c>
      <c r="M619" s="25" t="str">
        <f ca="1">IF((IFERROR(SEARCH("时，收割",属性二级汇总[[#This Row],[词条]]),-1)&gt;0),ROW(),"")</f>
        <v/>
      </c>
    </row>
    <row r="620" spans="1:13">
      <c r="A620" s="3" t="str">
        <f ca="1">IFERROR(INDEX(CHOOSE(
    MATCH(ROW(A619)-1,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ROW(A619)-INDEX($S$2:$S$18, MATCH(ROW(A619)-1, $S$2:$S$18,1))
),"")</f>
        <v/>
      </c>
      <c r="B620" s="3" t="str">
        <f ca="1">IF(A620&lt;&gt;"",INDEX(CHOOSE(
    MATCH(ROW(A619)-1,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ROW(A619)-INDEX($S$2:$S$18, MATCH(ROW(A619)-1, $S$2:$S$18,1))
),"")</f>
        <v/>
      </c>
      <c r="C620" s="3" t="e">
        <f ca="1">VALUE(IF(A620&lt;&gt;"",INDEX(CHOOSE(
    MATCH(ROW(A619)-1,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ROW(A619)-INDEX($S$2:$S$18, MATCH(ROW(A619)-1, $S$2:$S$18,1))
),""))</f>
        <v>#VALUE!</v>
      </c>
      <c r="D620" s="3" t="str">
        <f t="shared" ca="1" si="10"/>
        <v/>
      </c>
      <c r="E620" s="3" t="e">
        <f ca="1">INDEX(词条统合定义列表!$C$2:$C$1031,MATCH(属性二级汇总[[#This Row],[词条]],词条统合定义列表!$B$2:$B$1031,0))</f>
        <v>#N/A</v>
      </c>
      <c r="F620" t="e">
        <f ca="1">INDEX(词条统合定义列表!$D$2:$D$1031,MATCH(属性二级汇总[[#This Row],[词条]],词条统合定义列表!$B$2:$B$1031,0))</f>
        <v>#N/A</v>
      </c>
      <c r="G620" s="3" t="e">
        <f ca="1">INDEX(词条统合定义列表!$E$2:$E$1031,MATCH(属性二级汇总[[#This Row],[词条]],词条统合定义列表!$B$2:$B$1031,0))</f>
        <v>#N/A</v>
      </c>
      <c r="H620" s="109" t="e">
        <f ca="1">INDEX(词条统合定义列表!$F$2:$F$1031,MATCH(属性二级汇总[[#This Row],[词条]],词条统合定义列表!$B$2:$B$1031,0))</f>
        <v>#N/A</v>
      </c>
      <c r="J6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0" s="25" t="str">
        <f ca="1">IFERROR(IF(属性二级汇总[[#This Row],[计算模式]]&lt;&gt;0,ROW(),""),"")</f>
        <v/>
      </c>
      <c r="M620" s="25" t="str">
        <f ca="1">IF((IFERROR(SEARCH("时，收割",属性二级汇总[[#This Row],[词条]]),-1)&gt;0),ROW(),"")</f>
        <v/>
      </c>
    </row>
    <row r="621" spans="1:13">
      <c r="A621" s="3" t="str">
        <f ca="1">IFERROR(INDEX(CHOOSE(
    MATCH(ROW(A620)-1,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ROW(A620)-INDEX($S$2:$S$18, MATCH(ROW(A620)-1, $S$2:$S$18,1))
),"")</f>
        <v/>
      </c>
      <c r="B621" s="3" t="str">
        <f ca="1">IF(A621&lt;&gt;"",INDEX(CHOOSE(
    MATCH(ROW(A620)-1,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ROW(A620)-INDEX($S$2:$S$18, MATCH(ROW(A620)-1, $S$2:$S$18,1))
),"")</f>
        <v/>
      </c>
      <c r="C621" s="3" t="e">
        <f ca="1">VALUE(IF(A621&lt;&gt;"",INDEX(CHOOSE(
    MATCH(ROW(A620)-1,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ROW(A620)-INDEX($S$2:$S$18, MATCH(ROW(A620)-1, $S$2:$S$18,1))
),""))</f>
        <v>#VALUE!</v>
      </c>
      <c r="D621" s="3" t="str">
        <f t="shared" ca="1" si="10"/>
        <v/>
      </c>
      <c r="E621" s="3" t="e">
        <f ca="1">INDEX(词条统合定义列表!$C$2:$C$1031,MATCH(属性二级汇总[[#This Row],[词条]],词条统合定义列表!$B$2:$B$1031,0))</f>
        <v>#N/A</v>
      </c>
      <c r="F621" t="e">
        <f ca="1">INDEX(词条统合定义列表!$D$2:$D$1031,MATCH(属性二级汇总[[#This Row],[词条]],词条统合定义列表!$B$2:$B$1031,0))</f>
        <v>#N/A</v>
      </c>
      <c r="G621" s="3" t="e">
        <f ca="1">INDEX(词条统合定义列表!$E$2:$E$1031,MATCH(属性二级汇总[[#This Row],[词条]],词条统合定义列表!$B$2:$B$1031,0))</f>
        <v>#N/A</v>
      </c>
      <c r="H621" s="109" t="e">
        <f ca="1">INDEX(词条统合定义列表!$F$2:$F$1031,MATCH(属性二级汇总[[#This Row],[词条]],词条统合定义列表!$B$2:$B$1031,0))</f>
        <v>#N/A</v>
      </c>
      <c r="J6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1" s="25" t="str">
        <f ca="1">IFERROR(IF(属性二级汇总[[#This Row],[计算模式]]&lt;&gt;0,ROW(),""),"")</f>
        <v/>
      </c>
      <c r="M621" s="25" t="str">
        <f ca="1">IF((IFERROR(SEARCH("时，收割",属性二级汇总[[#This Row],[词条]]),-1)&gt;0),ROW(),"")</f>
        <v/>
      </c>
    </row>
    <row r="622" spans="1:13">
      <c r="A622" s="3" t="str">
        <f ca="1">IFERROR(INDEX(CHOOSE(
    MATCH(ROW(A621)-1,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ROW(A621)-INDEX($S$2:$S$18, MATCH(ROW(A621)-1, $S$2:$S$18,1))
),"")</f>
        <v/>
      </c>
      <c r="B622" s="3" t="str">
        <f ca="1">IF(A622&lt;&gt;"",INDEX(CHOOSE(
    MATCH(ROW(A621)-1,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ROW(A621)-INDEX($S$2:$S$18, MATCH(ROW(A621)-1, $S$2:$S$18,1))
),"")</f>
        <v/>
      </c>
      <c r="C622" s="3" t="e">
        <f ca="1">VALUE(IF(A622&lt;&gt;"",INDEX(CHOOSE(
    MATCH(ROW(A621)-1,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ROW(A621)-INDEX($S$2:$S$18, MATCH(ROW(A621)-1, $S$2:$S$18,1))
),""))</f>
        <v>#VALUE!</v>
      </c>
      <c r="D622" s="3" t="str">
        <f t="shared" ca="1" si="10"/>
        <v/>
      </c>
      <c r="E622" s="3" t="e">
        <f ca="1">INDEX(词条统合定义列表!$C$2:$C$1031,MATCH(属性二级汇总[[#This Row],[词条]],词条统合定义列表!$B$2:$B$1031,0))</f>
        <v>#N/A</v>
      </c>
      <c r="F622" t="e">
        <f ca="1">INDEX(词条统合定义列表!$D$2:$D$1031,MATCH(属性二级汇总[[#This Row],[词条]],词条统合定义列表!$B$2:$B$1031,0))</f>
        <v>#N/A</v>
      </c>
      <c r="G622" s="3" t="e">
        <f ca="1">INDEX(词条统合定义列表!$E$2:$E$1031,MATCH(属性二级汇总[[#This Row],[词条]],词条统合定义列表!$B$2:$B$1031,0))</f>
        <v>#N/A</v>
      </c>
      <c r="H622" s="109" t="e">
        <f ca="1">INDEX(词条统合定义列表!$F$2:$F$1031,MATCH(属性二级汇总[[#This Row],[词条]],词条统合定义列表!$B$2:$B$1031,0))</f>
        <v>#N/A</v>
      </c>
      <c r="J6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2" s="25" t="str">
        <f ca="1">IFERROR(IF(属性二级汇总[[#This Row],[计算模式]]&lt;&gt;0,ROW(),""),"")</f>
        <v/>
      </c>
      <c r="M622" s="25" t="str">
        <f ca="1">IF((IFERROR(SEARCH("时，收割",属性二级汇总[[#This Row],[词条]]),-1)&gt;0),ROW(),"")</f>
        <v/>
      </c>
    </row>
    <row r="623" spans="1:13">
      <c r="A623" s="3" t="str">
        <f ca="1">IFERROR(INDEX(CHOOSE(
    MATCH(ROW(A622)-1,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ROW(A622)-INDEX($S$2:$S$18, MATCH(ROW(A622)-1, $S$2:$S$18,1))
),"")</f>
        <v/>
      </c>
      <c r="B623" s="3" t="str">
        <f ca="1">IF(A623&lt;&gt;"",INDEX(CHOOSE(
    MATCH(ROW(A622)-1,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ROW(A622)-INDEX($S$2:$S$18, MATCH(ROW(A622)-1, $S$2:$S$18,1))
),"")</f>
        <v/>
      </c>
      <c r="C623" s="3" t="e">
        <f ca="1">VALUE(IF(A623&lt;&gt;"",INDEX(CHOOSE(
    MATCH(ROW(A622)-1,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ROW(A622)-INDEX($S$2:$S$18, MATCH(ROW(A622)-1, $S$2:$S$18,1))
),""))</f>
        <v>#VALUE!</v>
      </c>
      <c r="D623" s="3" t="str">
        <f t="shared" ca="1" si="10"/>
        <v/>
      </c>
      <c r="E623" s="3" t="e">
        <f ca="1">INDEX(词条统合定义列表!$C$2:$C$1031,MATCH(属性二级汇总[[#This Row],[词条]],词条统合定义列表!$B$2:$B$1031,0))</f>
        <v>#N/A</v>
      </c>
      <c r="F623" t="e">
        <f ca="1">INDEX(词条统合定义列表!$D$2:$D$1031,MATCH(属性二级汇总[[#This Row],[词条]],词条统合定义列表!$B$2:$B$1031,0))</f>
        <v>#N/A</v>
      </c>
      <c r="G623" s="3" t="e">
        <f ca="1">INDEX(词条统合定义列表!$E$2:$E$1031,MATCH(属性二级汇总[[#This Row],[词条]],词条统合定义列表!$B$2:$B$1031,0))</f>
        <v>#N/A</v>
      </c>
      <c r="H623" s="109" t="e">
        <f ca="1">INDEX(词条统合定义列表!$F$2:$F$1031,MATCH(属性二级汇总[[#This Row],[词条]],词条统合定义列表!$B$2:$B$1031,0))</f>
        <v>#N/A</v>
      </c>
      <c r="J6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3" s="25" t="str">
        <f ca="1">IFERROR(IF(属性二级汇总[[#This Row],[计算模式]]&lt;&gt;0,ROW(),""),"")</f>
        <v/>
      </c>
      <c r="M623" s="25" t="str">
        <f ca="1">IF((IFERROR(SEARCH("时，收割",属性二级汇总[[#This Row],[词条]]),-1)&gt;0),ROW(),"")</f>
        <v/>
      </c>
    </row>
    <row r="624" spans="1:13">
      <c r="A624" s="3" t="str">
        <f ca="1">IFERROR(INDEX(CHOOSE(
    MATCH(ROW(A623)-1,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ROW(A623)-INDEX($S$2:$S$18, MATCH(ROW(A623)-1, $S$2:$S$18,1))
),"")</f>
        <v/>
      </c>
      <c r="B624" s="3" t="str">
        <f ca="1">IF(A624&lt;&gt;"",INDEX(CHOOSE(
    MATCH(ROW(A623)-1,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ROW(A623)-INDEX($S$2:$S$18, MATCH(ROW(A623)-1, $S$2:$S$18,1))
),"")</f>
        <v/>
      </c>
      <c r="C624" s="3" t="e">
        <f ca="1">VALUE(IF(A624&lt;&gt;"",INDEX(CHOOSE(
    MATCH(ROW(A623)-1,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ROW(A623)-INDEX($S$2:$S$18, MATCH(ROW(A623)-1, $S$2:$S$18,1))
),""))</f>
        <v>#VALUE!</v>
      </c>
      <c r="D624" s="3" t="str">
        <f t="shared" ca="1" si="10"/>
        <v/>
      </c>
      <c r="E624" s="3" t="e">
        <f ca="1">INDEX(词条统合定义列表!$C$2:$C$1031,MATCH(属性二级汇总[[#This Row],[词条]],词条统合定义列表!$B$2:$B$1031,0))</f>
        <v>#N/A</v>
      </c>
      <c r="F624" t="e">
        <f ca="1">INDEX(词条统合定义列表!$D$2:$D$1031,MATCH(属性二级汇总[[#This Row],[词条]],词条统合定义列表!$B$2:$B$1031,0))</f>
        <v>#N/A</v>
      </c>
      <c r="G624" s="3" t="e">
        <f ca="1">INDEX(词条统合定义列表!$E$2:$E$1031,MATCH(属性二级汇总[[#This Row],[词条]],词条统合定义列表!$B$2:$B$1031,0))</f>
        <v>#N/A</v>
      </c>
      <c r="H624" s="109" t="e">
        <f ca="1">INDEX(词条统合定义列表!$F$2:$F$1031,MATCH(属性二级汇总[[#This Row],[词条]],词条统合定义列表!$B$2:$B$1031,0))</f>
        <v>#N/A</v>
      </c>
      <c r="J6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4" s="25" t="str">
        <f ca="1">IFERROR(IF(属性二级汇总[[#This Row],[计算模式]]&lt;&gt;0,ROW(),""),"")</f>
        <v/>
      </c>
      <c r="M624" s="25" t="str">
        <f ca="1">IF((IFERROR(SEARCH("时，收割",属性二级汇总[[#This Row],[词条]]),-1)&gt;0),ROW(),"")</f>
        <v/>
      </c>
    </row>
    <row r="625" spans="1:13">
      <c r="A625" s="3" t="str">
        <f ca="1">IFERROR(INDEX(CHOOSE(
    MATCH(ROW(A624)-1,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ROW(A624)-INDEX($S$2:$S$18, MATCH(ROW(A624)-1, $S$2:$S$18,1))
),"")</f>
        <v/>
      </c>
      <c r="B625" s="3" t="str">
        <f ca="1">IF(A625&lt;&gt;"",INDEX(CHOOSE(
    MATCH(ROW(A624)-1,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ROW(A624)-INDEX($S$2:$S$18, MATCH(ROW(A624)-1, $S$2:$S$18,1))
),"")</f>
        <v/>
      </c>
      <c r="C625" s="3" t="e">
        <f ca="1">VALUE(IF(A625&lt;&gt;"",INDEX(CHOOSE(
    MATCH(ROW(A624)-1,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ROW(A624)-INDEX($S$2:$S$18, MATCH(ROW(A624)-1, $S$2:$S$18,1))
),""))</f>
        <v>#VALUE!</v>
      </c>
      <c r="D625" s="3" t="str">
        <f t="shared" ca="1" si="10"/>
        <v/>
      </c>
      <c r="E625" s="3" t="e">
        <f ca="1">INDEX(词条统合定义列表!$C$2:$C$1031,MATCH(属性二级汇总[[#This Row],[词条]],词条统合定义列表!$B$2:$B$1031,0))</f>
        <v>#N/A</v>
      </c>
      <c r="F625" t="e">
        <f ca="1">INDEX(词条统合定义列表!$D$2:$D$1031,MATCH(属性二级汇总[[#This Row],[词条]],词条统合定义列表!$B$2:$B$1031,0))</f>
        <v>#N/A</v>
      </c>
      <c r="G625" s="3" t="e">
        <f ca="1">INDEX(词条统合定义列表!$E$2:$E$1031,MATCH(属性二级汇总[[#This Row],[词条]],词条统合定义列表!$B$2:$B$1031,0))</f>
        <v>#N/A</v>
      </c>
      <c r="H625" s="109" t="e">
        <f ca="1">INDEX(词条统合定义列表!$F$2:$F$1031,MATCH(属性二级汇总[[#This Row],[词条]],词条统合定义列表!$B$2:$B$1031,0))</f>
        <v>#N/A</v>
      </c>
      <c r="J6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5" s="25" t="str">
        <f ca="1">IFERROR(IF(属性二级汇总[[#This Row],[计算模式]]&lt;&gt;0,ROW(),""),"")</f>
        <v/>
      </c>
      <c r="M625" s="25" t="str">
        <f ca="1">IF((IFERROR(SEARCH("时，收割",属性二级汇总[[#This Row],[词条]]),-1)&gt;0),ROW(),"")</f>
        <v/>
      </c>
    </row>
    <row r="626" spans="1:13">
      <c r="A626" s="3" t="str">
        <f ca="1">IFERROR(INDEX(CHOOSE(
    MATCH(ROW(A625)-1,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ROW(A625)-INDEX($S$2:$S$18, MATCH(ROW(A625)-1, $S$2:$S$18,1))
),"")</f>
        <v/>
      </c>
      <c r="B626" s="3" t="str">
        <f ca="1">IF(A626&lt;&gt;"",INDEX(CHOOSE(
    MATCH(ROW(A625)-1,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ROW(A625)-INDEX($S$2:$S$18, MATCH(ROW(A625)-1, $S$2:$S$18,1))
),"")</f>
        <v/>
      </c>
      <c r="C626" s="3" t="e">
        <f ca="1">VALUE(IF(A626&lt;&gt;"",INDEX(CHOOSE(
    MATCH(ROW(A625)-1,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ROW(A625)-INDEX($S$2:$S$18, MATCH(ROW(A625)-1, $S$2:$S$18,1))
),""))</f>
        <v>#VALUE!</v>
      </c>
      <c r="D626" s="3" t="str">
        <f t="shared" ca="1" si="10"/>
        <v/>
      </c>
      <c r="E626" s="3" t="e">
        <f ca="1">INDEX(词条统合定义列表!$C$2:$C$1031,MATCH(属性二级汇总[[#This Row],[词条]],词条统合定义列表!$B$2:$B$1031,0))</f>
        <v>#N/A</v>
      </c>
      <c r="F626" t="e">
        <f ca="1">INDEX(词条统合定义列表!$D$2:$D$1031,MATCH(属性二级汇总[[#This Row],[词条]],词条统合定义列表!$B$2:$B$1031,0))</f>
        <v>#N/A</v>
      </c>
      <c r="G626" s="3" t="e">
        <f ca="1">INDEX(词条统合定义列表!$E$2:$E$1031,MATCH(属性二级汇总[[#This Row],[词条]],词条统合定义列表!$B$2:$B$1031,0))</f>
        <v>#N/A</v>
      </c>
      <c r="H626" s="109" t="e">
        <f ca="1">INDEX(词条统合定义列表!$F$2:$F$1031,MATCH(属性二级汇总[[#This Row],[词条]],词条统合定义列表!$B$2:$B$1031,0))</f>
        <v>#N/A</v>
      </c>
      <c r="J6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6" s="25" t="str">
        <f ca="1">IFERROR(IF(属性二级汇总[[#This Row],[计算模式]]&lt;&gt;0,ROW(),""),"")</f>
        <v/>
      </c>
      <c r="M626" s="25" t="str">
        <f ca="1">IF((IFERROR(SEARCH("时，收割",属性二级汇总[[#This Row],[词条]]),-1)&gt;0),ROW(),"")</f>
        <v/>
      </c>
    </row>
    <row r="627" spans="1:13">
      <c r="A627" s="3" t="str">
        <f ca="1">IFERROR(INDEX(CHOOSE(
    MATCH(ROW(A626)-1,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ROW(A626)-INDEX($S$2:$S$18, MATCH(ROW(A626)-1, $S$2:$S$18,1))
),"")</f>
        <v/>
      </c>
      <c r="B627" s="3" t="str">
        <f ca="1">IF(A627&lt;&gt;"",INDEX(CHOOSE(
    MATCH(ROW(A626)-1,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ROW(A626)-INDEX($S$2:$S$18, MATCH(ROW(A626)-1, $S$2:$S$18,1))
),"")</f>
        <v/>
      </c>
      <c r="C627" s="3" t="e">
        <f ca="1">VALUE(IF(A627&lt;&gt;"",INDEX(CHOOSE(
    MATCH(ROW(A626)-1,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ROW(A626)-INDEX($S$2:$S$18, MATCH(ROW(A626)-1, $S$2:$S$18,1))
),""))</f>
        <v>#VALUE!</v>
      </c>
      <c r="D627" s="3" t="str">
        <f t="shared" ca="1" si="10"/>
        <v/>
      </c>
      <c r="E627" s="3" t="e">
        <f ca="1">INDEX(词条统合定义列表!$C$2:$C$1031,MATCH(属性二级汇总[[#This Row],[词条]],词条统合定义列表!$B$2:$B$1031,0))</f>
        <v>#N/A</v>
      </c>
      <c r="F627" t="e">
        <f ca="1">INDEX(词条统合定义列表!$D$2:$D$1031,MATCH(属性二级汇总[[#This Row],[词条]],词条统合定义列表!$B$2:$B$1031,0))</f>
        <v>#N/A</v>
      </c>
      <c r="G627" s="3" t="e">
        <f ca="1">INDEX(词条统合定义列表!$E$2:$E$1031,MATCH(属性二级汇总[[#This Row],[词条]],词条统合定义列表!$B$2:$B$1031,0))</f>
        <v>#N/A</v>
      </c>
      <c r="H627" s="109" t="e">
        <f ca="1">INDEX(词条统合定义列表!$F$2:$F$1031,MATCH(属性二级汇总[[#This Row],[词条]],词条统合定义列表!$B$2:$B$1031,0))</f>
        <v>#N/A</v>
      </c>
      <c r="J6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7" s="25" t="str">
        <f ca="1">IFERROR(IF(属性二级汇总[[#This Row],[计算模式]]&lt;&gt;0,ROW(),""),"")</f>
        <v/>
      </c>
      <c r="M627" s="25" t="str">
        <f ca="1">IF((IFERROR(SEARCH("时，收割",属性二级汇总[[#This Row],[词条]]),-1)&gt;0),ROW(),"")</f>
        <v/>
      </c>
    </row>
    <row r="628" spans="1:13">
      <c r="A628" s="3" t="str">
        <f ca="1">IFERROR(INDEX(CHOOSE(
    MATCH(ROW(A627)-1,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ROW(A627)-INDEX($S$2:$S$18, MATCH(ROW(A627)-1, $S$2:$S$18,1))
),"")</f>
        <v/>
      </c>
      <c r="B628" s="3" t="str">
        <f ca="1">IF(A628&lt;&gt;"",INDEX(CHOOSE(
    MATCH(ROW(A627)-1,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ROW(A627)-INDEX($S$2:$S$18, MATCH(ROW(A627)-1, $S$2:$S$18,1))
),"")</f>
        <v/>
      </c>
      <c r="C628" s="3" t="e">
        <f ca="1">VALUE(IF(A628&lt;&gt;"",INDEX(CHOOSE(
    MATCH(ROW(A627)-1,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ROW(A627)-INDEX($S$2:$S$18, MATCH(ROW(A627)-1, $S$2:$S$18,1))
),""))</f>
        <v>#VALUE!</v>
      </c>
      <c r="D628" s="3" t="str">
        <f t="shared" ca="1" si="10"/>
        <v/>
      </c>
      <c r="E628" s="3" t="e">
        <f ca="1">INDEX(词条统合定义列表!$C$2:$C$1031,MATCH(属性二级汇总[[#This Row],[词条]],词条统合定义列表!$B$2:$B$1031,0))</f>
        <v>#N/A</v>
      </c>
      <c r="F628" t="e">
        <f ca="1">INDEX(词条统合定义列表!$D$2:$D$1031,MATCH(属性二级汇总[[#This Row],[词条]],词条统合定义列表!$B$2:$B$1031,0))</f>
        <v>#N/A</v>
      </c>
      <c r="G628" s="3" t="e">
        <f ca="1">INDEX(词条统合定义列表!$E$2:$E$1031,MATCH(属性二级汇总[[#This Row],[词条]],词条统合定义列表!$B$2:$B$1031,0))</f>
        <v>#N/A</v>
      </c>
      <c r="H628" s="109" t="e">
        <f ca="1">INDEX(词条统合定义列表!$F$2:$F$1031,MATCH(属性二级汇总[[#This Row],[词条]],词条统合定义列表!$B$2:$B$1031,0))</f>
        <v>#N/A</v>
      </c>
      <c r="J6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8" s="25" t="str">
        <f ca="1">IFERROR(IF(属性二级汇总[[#This Row],[计算模式]]&lt;&gt;0,ROW(),""),"")</f>
        <v/>
      </c>
      <c r="M628" s="25" t="str">
        <f ca="1">IF((IFERROR(SEARCH("时，收割",属性二级汇总[[#This Row],[词条]]),-1)&gt;0),ROW(),"")</f>
        <v/>
      </c>
    </row>
    <row r="629" spans="1:13">
      <c r="A629" s="3" t="str">
        <f ca="1">IFERROR(INDEX(CHOOSE(
    MATCH(ROW(A628)-1,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ROW(A628)-INDEX($S$2:$S$18, MATCH(ROW(A628)-1, $S$2:$S$18,1))
),"")</f>
        <v/>
      </c>
      <c r="B629" s="3" t="str">
        <f ca="1">IF(A629&lt;&gt;"",INDEX(CHOOSE(
    MATCH(ROW(A628)-1,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ROW(A628)-INDEX($S$2:$S$18, MATCH(ROW(A628)-1, $S$2:$S$18,1))
),"")</f>
        <v/>
      </c>
      <c r="C629" s="3" t="e">
        <f ca="1">VALUE(IF(A629&lt;&gt;"",INDEX(CHOOSE(
    MATCH(ROW(A628)-1,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ROW(A628)-INDEX($S$2:$S$18, MATCH(ROW(A628)-1, $S$2:$S$18,1))
),""))</f>
        <v>#VALUE!</v>
      </c>
      <c r="D629" s="3" t="str">
        <f t="shared" ca="1" si="10"/>
        <v/>
      </c>
      <c r="E629" s="3" t="e">
        <f ca="1">INDEX(词条统合定义列表!$C$2:$C$1031,MATCH(属性二级汇总[[#This Row],[词条]],词条统合定义列表!$B$2:$B$1031,0))</f>
        <v>#N/A</v>
      </c>
      <c r="F629" t="e">
        <f ca="1">INDEX(词条统合定义列表!$D$2:$D$1031,MATCH(属性二级汇总[[#This Row],[词条]],词条统合定义列表!$B$2:$B$1031,0))</f>
        <v>#N/A</v>
      </c>
      <c r="G629" s="3" t="e">
        <f ca="1">INDEX(词条统合定义列表!$E$2:$E$1031,MATCH(属性二级汇总[[#This Row],[词条]],词条统合定义列表!$B$2:$B$1031,0))</f>
        <v>#N/A</v>
      </c>
      <c r="H629" s="109" t="e">
        <f ca="1">INDEX(词条统合定义列表!$F$2:$F$1031,MATCH(属性二级汇总[[#This Row],[词条]],词条统合定义列表!$B$2:$B$1031,0))</f>
        <v>#N/A</v>
      </c>
      <c r="J6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29" s="25" t="str">
        <f ca="1">IFERROR(IF(属性二级汇总[[#This Row],[计算模式]]&lt;&gt;0,ROW(),""),"")</f>
        <v/>
      </c>
      <c r="M629" s="25" t="str">
        <f ca="1">IF((IFERROR(SEARCH("时，收割",属性二级汇总[[#This Row],[词条]]),-1)&gt;0),ROW(),"")</f>
        <v/>
      </c>
    </row>
    <row r="630" spans="1:13">
      <c r="A630" s="3" t="str">
        <f ca="1">IFERROR(INDEX(CHOOSE(
    MATCH(ROW(A629)-1,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ROW(A629)-INDEX($S$2:$S$18, MATCH(ROW(A629)-1, $S$2:$S$18,1))
),"")</f>
        <v/>
      </c>
      <c r="B630" s="3" t="str">
        <f ca="1">IF(A630&lt;&gt;"",INDEX(CHOOSE(
    MATCH(ROW(A629)-1,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ROW(A629)-INDEX($S$2:$S$18, MATCH(ROW(A629)-1, $S$2:$S$18,1))
),"")</f>
        <v/>
      </c>
      <c r="C630" s="3" t="e">
        <f ca="1">VALUE(IF(A630&lt;&gt;"",INDEX(CHOOSE(
    MATCH(ROW(A629)-1,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ROW(A629)-INDEX($S$2:$S$18, MATCH(ROW(A629)-1, $S$2:$S$18,1))
),""))</f>
        <v>#VALUE!</v>
      </c>
      <c r="D630" s="3" t="str">
        <f t="shared" ca="1" si="10"/>
        <v/>
      </c>
      <c r="E630" s="3" t="e">
        <f ca="1">INDEX(词条统合定义列表!$C$2:$C$1031,MATCH(属性二级汇总[[#This Row],[词条]],词条统合定义列表!$B$2:$B$1031,0))</f>
        <v>#N/A</v>
      </c>
      <c r="F630" t="e">
        <f ca="1">INDEX(词条统合定义列表!$D$2:$D$1031,MATCH(属性二级汇总[[#This Row],[词条]],词条统合定义列表!$B$2:$B$1031,0))</f>
        <v>#N/A</v>
      </c>
      <c r="G630" s="3" t="e">
        <f ca="1">INDEX(词条统合定义列表!$E$2:$E$1031,MATCH(属性二级汇总[[#This Row],[词条]],词条统合定义列表!$B$2:$B$1031,0))</f>
        <v>#N/A</v>
      </c>
      <c r="H630" s="109" t="e">
        <f ca="1">INDEX(词条统合定义列表!$F$2:$F$1031,MATCH(属性二级汇总[[#This Row],[词条]],词条统合定义列表!$B$2:$B$1031,0))</f>
        <v>#N/A</v>
      </c>
      <c r="J6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0" s="25" t="str">
        <f ca="1">IFERROR(IF(属性二级汇总[[#This Row],[计算模式]]&lt;&gt;0,ROW(),""),"")</f>
        <v/>
      </c>
      <c r="M630" s="25" t="str">
        <f ca="1">IF((IFERROR(SEARCH("时，收割",属性二级汇总[[#This Row],[词条]]),-1)&gt;0),ROW(),"")</f>
        <v/>
      </c>
    </row>
    <row r="631" spans="1:13">
      <c r="A631" s="3" t="str">
        <f ca="1">IFERROR(INDEX(CHOOSE(
    MATCH(ROW(A630)-1,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ROW(A630)-INDEX($S$2:$S$18, MATCH(ROW(A630)-1, $S$2:$S$18,1))
),"")</f>
        <v/>
      </c>
      <c r="B631" s="3" t="str">
        <f ca="1">IF(A631&lt;&gt;"",INDEX(CHOOSE(
    MATCH(ROW(A630)-1,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ROW(A630)-INDEX($S$2:$S$18, MATCH(ROW(A630)-1, $S$2:$S$18,1))
),"")</f>
        <v/>
      </c>
      <c r="C631" s="3" t="e">
        <f ca="1">VALUE(IF(A631&lt;&gt;"",INDEX(CHOOSE(
    MATCH(ROW(A630)-1,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ROW(A630)-INDEX($S$2:$S$18, MATCH(ROW(A630)-1, $S$2:$S$18,1))
),""))</f>
        <v>#VALUE!</v>
      </c>
      <c r="D631" s="3" t="str">
        <f t="shared" ca="1" si="10"/>
        <v/>
      </c>
      <c r="E631" s="3" t="e">
        <f ca="1">INDEX(词条统合定义列表!$C$2:$C$1031,MATCH(属性二级汇总[[#This Row],[词条]],词条统合定义列表!$B$2:$B$1031,0))</f>
        <v>#N/A</v>
      </c>
      <c r="F631" t="e">
        <f ca="1">INDEX(词条统合定义列表!$D$2:$D$1031,MATCH(属性二级汇总[[#This Row],[词条]],词条统合定义列表!$B$2:$B$1031,0))</f>
        <v>#N/A</v>
      </c>
      <c r="G631" s="3" t="e">
        <f ca="1">INDEX(词条统合定义列表!$E$2:$E$1031,MATCH(属性二级汇总[[#This Row],[词条]],词条统合定义列表!$B$2:$B$1031,0))</f>
        <v>#N/A</v>
      </c>
      <c r="H631" s="109" t="e">
        <f ca="1">INDEX(词条统合定义列表!$F$2:$F$1031,MATCH(属性二级汇总[[#This Row],[词条]],词条统合定义列表!$B$2:$B$1031,0))</f>
        <v>#N/A</v>
      </c>
      <c r="J6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1" s="25" t="str">
        <f ca="1">IFERROR(IF(属性二级汇总[[#This Row],[计算模式]]&lt;&gt;0,ROW(),""),"")</f>
        <v/>
      </c>
      <c r="M631" s="25" t="str">
        <f ca="1">IF((IFERROR(SEARCH("时，收割",属性二级汇总[[#This Row],[词条]]),-1)&gt;0),ROW(),"")</f>
        <v/>
      </c>
    </row>
    <row r="632" spans="1:13">
      <c r="A632" s="3" t="str">
        <f ca="1">IFERROR(INDEX(CHOOSE(
    MATCH(ROW(A631)-1,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ROW(A631)-INDEX($S$2:$S$18, MATCH(ROW(A631)-1, $S$2:$S$18,1))
),"")</f>
        <v/>
      </c>
      <c r="B632" s="3" t="str">
        <f ca="1">IF(A632&lt;&gt;"",INDEX(CHOOSE(
    MATCH(ROW(A631)-1,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ROW(A631)-INDEX($S$2:$S$18, MATCH(ROW(A631)-1, $S$2:$S$18,1))
),"")</f>
        <v/>
      </c>
      <c r="C632" s="3" t="e">
        <f ca="1">VALUE(IF(A632&lt;&gt;"",INDEX(CHOOSE(
    MATCH(ROW(A631)-1,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ROW(A631)-INDEX($S$2:$S$18, MATCH(ROW(A631)-1, $S$2:$S$18,1))
),""))</f>
        <v>#VALUE!</v>
      </c>
      <c r="D632" s="3" t="str">
        <f t="shared" ca="1" si="10"/>
        <v/>
      </c>
      <c r="E632" s="3" t="e">
        <f ca="1">INDEX(词条统合定义列表!$C$2:$C$1031,MATCH(属性二级汇总[[#This Row],[词条]],词条统合定义列表!$B$2:$B$1031,0))</f>
        <v>#N/A</v>
      </c>
      <c r="F632" t="e">
        <f ca="1">INDEX(词条统合定义列表!$D$2:$D$1031,MATCH(属性二级汇总[[#This Row],[词条]],词条统合定义列表!$B$2:$B$1031,0))</f>
        <v>#N/A</v>
      </c>
      <c r="G632" s="3" t="e">
        <f ca="1">INDEX(词条统合定义列表!$E$2:$E$1031,MATCH(属性二级汇总[[#This Row],[词条]],词条统合定义列表!$B$2:$B$1031,0))</f>
        <v>#N/A</v>
      </c>
      <c r="H632" s="109" t="e">
        <f ca="1">INDEX(词条统合定义列表!$F$2:$F$1031,MATCH(属性二级汇总[[#This Row],[词条]],词条统合定义列表!$B$2:$B$1031,0))</f>
        <v>#N/A</v>
      </c>
      <c r="J6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2" s="25" t="str">
        <f ca="1">IFERROR(IF(属性二级汇总[[#This Row],[计算模式]]&lt;&gt;0,ROW(),""),"")</f>
        <v/>
      </c>
      <c r="M632" s="25" t="str">
        <f ca="1">IF((IFERROR(SEARCH("时，收割",属性二级汇总[[#This Row],[词条]]),-1)&gt;0),ROW(),"")</f>
        <v/>
      </c>
    </row>
    <row r="633" spans="1:13">
      <c r="A633" s="3" t="str">
        <f ca="1">IFERROR(INDEX(CHOOSE(
    MATCH(ROW(A632)-1,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ROW(A632)-INDEX($S$2:$S$18, MATCH(ROW(A632)-1, $S$2:$S$18,1))
),"")</f>
        <v/>
      </c>
      <c r="B633" s="3" t="str">
        <f ca="1">IF(A633&lt;&gt;"",INDEX(CHOOSE(
    MATCH(ROW(A632)-1,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ROW(A632)-INDEX($S$2:$S$18, MATCH(ROW(A632)-1, $S$2:$S$18,1))
),"")</f>
        <v/>
      </c>
      <c r="C633" s="3" t="e">
        <f ca="1">VALUE(IF(A633&lt;&gt;"",INDEX(CHOOSE(
    MATCH(ROW(A632)-1,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ROW(A632)-INDEX($S$2:$S$18, MATCH(ROW(A632)-1, $S$2:$S$18,1))
),""))</f>
        <v>#VALUE!</v>
      </c>
      <c r="D633" s="3" t="str">
        <f t="shared" ca="1" si="10"/>
        <v/>
      </c>
      <c r="E633" s="3" t="e">
        <f ca="1">INDEX(词条统合定义列表!$C$2:$C$1031,MATCH(属性二级汇总[[#This Row],[词条]],词条统合定义列表!$B$2:$B$1031,0))</f>
        <v>#N/A</v>
      </c>
      <c r="F633" t="e">
        <f ca="1">INDEX(词条统合定义列表!$D$2:$D$1031,MATCH(属性二级汇总[[#This Row],[词条]],词条统合定义列表!$B$2:$B$1031,0))</f>
        <v>#N/A</v>
      </c>
      <c r="G633" s="3" t="e">
        <f ca="1">INDEX(词条统合定义列表!$E$2:$E$1031,MATCH(属性二级汇总[[#This Row],[词条]],词条统合定义列表!$B$2:$B$1031,0))</f>
        <v>#N/A</v>
      </c>
      <c r="H633" s="109" t="e">
        <f ca="1">INDEX(词条统合定义列表!$F$2:$F$1031,MATCH(属性二级汇总[[#This Row],[词条]],词条统合定义列表!$B$2:$B$1031,0))</f>
        <v>#N/A</v>
      </c>
      <c r="J6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3" s="25" t="str">
        <f ca="1">IFERROR(IF(属性二级汇总[[#This Row],[计算模式]]&lt;&gt;0,ROW(),""),"")</f>
        <v/>
      </c>
      <c r="M633" s="25" t="str">
        <f ca="1">IF((IFERROR(SEARCH("时，收割",属性二级汇总[[#This Row],[词条]]),-1)&gt;0),ROW(),"")</f>
        <v/>
      </c>
    </row>
    <row r="634" spans="1:13">
      <c r="A634" s="3" t="str">
        <f ca="1">IFERROR(INDEX(CHOOSE(
    MATCH(ROW(A633)-1,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ROW(A633)-INDEX($S$2:$S$18, MATCH(ROW(A633)-1, $S$2:$S$18,1))
),"")</f>
        <v/>
      </c>
      <c r="B634" s="3" t="str">
        <f ca="1">IF(A634&lt;&gt;"",INDEX(CHOOSE(
    MATCH(ROW(A633)-1,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ROW(A633)-INDEX($S$2:$S$18, MATCH(ROW(A633)-1, $S$2:$S$18,1))
),"")</f>
        <v/>
      </c>
      <c r="C634" s="3" t="e">
        <f ca="1">VALUE(IF(A634&lt;&gt;"",INDEX(CHOOSE(
    MATCH(ROW(A633)-1,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ROW(A633)-INDEX($S$2:$S$18, MATCH(ROW(A633)-1, $S$2:$S$18,1))
),""))</f>
        <v>#VALUE!</v>
      </c>
      <c r="D634" s="3" t="str">
        <f t="shared" ca="1" si="10"/>
        <v/>
      </c>
      <c r="E634" s="3" t="e">
        <f ca="1">INDEX(词条统合定义列表!$C$2:$C$1031,MATCH(属性二级汇总[[#This Row],[词条]],词条统合定义列表!$B$2:$B$1031,0))</f>
        <v>#N/A</v>
      </c>
      <c r="F634" t="e">
        <f ca="1">INDEX(词条统合定义列表!$D$2:$D$1031,MATCH(属性二级汇总[[#This Row],[词条]],词条统合定义列表!$B$2:$B$1031,0))</f>
        <v>#N/A</v>
      </c>
      <c r="G634" s="3" t="e">
        <f ca="1">INDEX(词条统合定义列表!$E$2:$E$1031,MATCH(属性二级汇总[[#This Row],[词条]],词条统合定义列表!$B$2:$B$1031,0))</f>
        <v>#N/A</v>
      </c>
      <c r="H634" s="109" t="e">
        <f ca="1">INDEX(词条统合定义列表!$F$2:$F$1031,MATCH(属性二级汇总[[#This Row],[词条]],词条统合定义列表!$B$2:$B$1031,0))</f>
        <v>#N/A</v>
      </c>
      <c r="J6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4" s="25" t="str">
        <f ca="1">IFERROR(IF(属性二级汇总[[#This Row],[计算模式]]&lt;&gt;0,ROW(),""),"")</f>
        <v/>
      </c>
      <c r="M634" s="25" t="str">
        <f ca="1">IF((IFERROR(SEARCH("时，收割",属性二级汇总[[#This Row],[词条]]),-1)&gt;0),ROW(),"")</f>
        <v/>
      </c>
    </row>
    <row r="635" spans="1:13">
      <c r="A635" s="3" t="str">
        <f ca="1">IFERROR(INDEX(CHOOSE(
    MATCH(ROW(A634)-1,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ROW(A634)-INDEX($S$2:$S$18, MATCH(ROW(A634)-1, $S$2:$S$18,1))
),"")</f>
        <v/>
      </c>
      <c r="B635" s="3" t="str">
        <f ca="1">IF(A635&lt;&gt;"",INDEX(CHOOSE(
    MATCH(ROW(A634)-1,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ROW(A634)-INDEX($S$2:$S$18, MATCH(ROW(A634)-1, $S$2:$S$18,1))
),"")</f>
        <v/>
      </c>
      <c r="C635" s="3" t="e">
        <f ca="1">VALUE(IF(A635&lt;&gt;"",INDEX(CHOOSE(
    MATCH(ROW(A634)-1,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ROW(A634)-INDEX($S$2:$S$18, MATCH(ROW(A634)-1, $S$2:$S$18,1))
),""))</f>
        <v>#VALUE!</v>
      </c>
      <c r="D635" s="3" t="str">
        <f t="shared" ca="1" si="10"/>
        <v/>
      </c>
      <c r="E635" s="3" t="e">
        <f ca="1">INDEX(词条统合定义列表!$C$2:$C$1031,MATCH(属性二级汇总[[#This Row],[词条]],词条统合定义列表!$B$2:$B$1031,0))</f>
        <v>#N/A</v>
      </c>
      <c r="F635" t="e">
        <f ca="1">INDEX(词条统合定义列表!$D$2:$D$1031,MATCH(属性二级汇总[[#This Row],[词条]],词条统合定义列表!$B$2:$B$1031,0))</f>
        <v>#N/A</v>
      </c>
      <c r="G635" s="3" t="e">
        <f ca="1">INDEX(词条统合定义列表!$E$2:$E$1031,MATCH(属性二级汇总[[#This Row],[词条]],词条统合定义列表!$B$2:$B$1031,0))</f>
        <v>#N/A</v>
      </c>
      <c r="H635" s="109" t="e">
        <f ca="1">INDEX(词条统合定义列表!$F$2:$F$1031,MATCH(属性二级汇总[[#This Row],[词条]],词条统合定义列表!$B$2:$B$1031,0))</f>
        <v>#N/A</v>
      </c>
      <c r="J6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5" s="25" t="str">
        <f ca="1">IFERROR(IF(属性二级汇总[[#This Row],[计算模式]]&lt;&gt;0,ROW(),""),"")</f>
        <v/>
      </c>
      <c r="M635" s="25" t="str">
        <f ca="1">IF((IFERROR(SEARCH("时，收割",属性二级汇总[[#This Row],[词条]]),-1)&gt;0),ROW(),"")</f>
        <v/>
      </c>
    </row>
    <row r="636" spans="1:13">
      <c r="A636" s="3" t="str">
        <f ca="1">IFERROR(INDEX(CHOOSE(
    MATCH(ROW(A635)-1,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ROW(A635)-INDEX($S$2:$S$18, MATCH(ROW(A635)-1, $S$2:$S$18,1))
),"")</f>
        <v/>
      </c>
      <c r="B636" s="3" t="str">
        <f ca="1">IF(A636&lt;&gt;"",INDEX(CHOOSE(
    MATCH(ROW(A635)-1,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ROW(A635)-INDEX($S$2:$S$18, MATCH(ROW(A635)-1, $S$2:$S$18,1))
),"")</f>
        <v/>
      </c>
      <c r="C636" s="3" t="e">
        <f ca="1">VALUE(IF(A636&lt;&gt;"",INDEX(CHOOSE(
    MATCH(ROW(A635)-1,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ROW(A635)-INDEX($S$2:$S$18, MATCH(ROW(A635)-1, $S$2:$S$18,1))
),""))</f>
        <v>#VALUE!</v>
      </c>
      <c r="D636" s="3" t="str">
        <f t="shared" ca="1" si="10"/>
        <v/>
      </c>
      <c r="E636" s="3" t="e">
        <f ca="1">INDEX(词条统合定义列表!$C$2:$C$1031,MATCH(属性二级汇总[[#This Row],[词条]],词条统合定义列表!$B$2:$B$1031,0))</f>
        <v>#N/A</v>
      </c>
      <c r="F636" t="e">
        <f ca="1">INDEX(词条统合定义列表!$D$2:$D$1031,MATCH(属性二级汇总[[#This Row],[词条]],词条统合定义列表!$B$2:$B$1031,0))</f>
        <v>#N/A</v>
      </c>
      <c r="G636" s="3" t="e">
        <f ca="1">INDEX(词条统合定义列表!$E$2:$E$1031,MATCH(属性二级汇总[[#This Row],[词条]],词条统合定义列表!$B$2:$B$1031,0))</f>
        <v>#N/A</v>
      </c>
      <c r="H636" s="109" t="e">
        <f ca="1">INDEX(词条统合定义列表!$F$2:$F$1031,MATCH(属性二级汇总[[#This Row],[词条]],词条统合定义列表!$B$2:$B$1031,0))</f>
        <v>#N/A</v>
      </c>
      <c r="J6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6" s="25" t="str">
        <f ca="1">IFERROR(IF(属性二级汇总[[#This Row],[计算模式]]&lt;&gt;0,ROW(),""),"")</f>
        <v/>
      </c>
      <c r="M636" s="25" t="str">
        <f ca="1">IF((IFERROR(SEARCH("时，收割",属性二级汇总[[#This Row],[词条]]),-1)&gt;0),ROW(),"")</f>
        <v/>
      </c>
    </row>
    <row r="637" spans="1:13">
      <c r="A637" s="3" t="str">
        <f ca="1">IFERROR(INDEX(CHOOSE(
    MATCH(ROW(A636)-1,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ROW(A636)-INDEX($S$2:$S$18, MATCH(ROW(A636)-1, $S$2:$S$18,1))
),"")</f>
        <v/>
      </c>
      <c r="B637" s="3" t="str">
        <f ca="1">IF(A637&lt;&gt;"",INDEX(CHOOSE(
    MATCH(ROW(A636)-1,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ROW(A636)-INDEX($S$2:$S$18, MATCH(ROW(A636)-1, $S$2:$S$18,1))
),"")</f>
        <v/>
      </c>
      <c r="C637" s="3" t="e">
        <f ca="1">VALUE(IF(A637&lt;&gt;"",INDEX(CHOOSE(
    MATCH(ROW(A636)-1,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ROW(A636)-INDEX($S$2:$S$18, MATCH(ROW(A636)-1, $S$2:$S$18,1))
),""))</f>
        <v>#VALUE!</v>
      </c>
      <c r="D637" s="3" t="str">
        <f t="shared" ca="1" si="10"/>
        <v/>
      </c>
      <c r="E637" s="3" t="e">
        <f ca="1">INDEX(词条统合定义列表!$C$2:$C$1031,MATCH(属性二级汇总[[#This Row],[词条]],词条统合定义列表!$B$2:$B$1031,0))</f>
        <v>#N/A</v>
      </c>
      <c r="F637" t="e">
        <f ca="1">INDEX(词条统合定义列表!$D$2:$D$1031,MATCH(属性二级汇总[[#This Row],[词条]],词条统合定义列表!$B$2:$B$1031,0))</f>
        <v>#N/A</v>
      </c>
      <c r="G637" s="3" t="e">
        <f ca="1">INDEX(词条统合定义列表!$E$2:$E$1031,MATCH(属性二级汇总[[#This Row],[词条]],词条统合定义列表!$B$2:$B$1031,0))</f>
        <v>#N/A</v>
      </c>
      <c r="H637" s="109" t="e">
        <f ca="1">INDEX(词条统合定义列表!$F$2:$F$1031,MATCH(属性二级汇总[[#This Row],[词条]],词条统合定义列表!$B$2:$B$1031,0))</f>
        <v>#N/A</v>
      </c>
      <c r="J6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7" s="25" t="str">
        <f ca="1">IFERROR(IF(属性二级汇总[[#This Row],[计算模式]]&lt;&gt;0,ROW(),""),"")</f>
        <v/>
      </c>
      <c r="M637" s="25" t="str">
        <f ca="1">IF((IFERROR(SEARCH("时，收割",属性二级汇总[[#This Row],[词条]]),-1)&gt;0),ROW(),"")</f>
        <v/>
      </c>
    </row>
    <row r="638" spans="1:13">
      <c r="A638" s="3" t="str">
        <f ca="1">IFERROR(INDEX(CHOOSE(
    MATCH(ROW(A637)-1,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ROW(A637)-INDEX($S$2:$S$18, MATCH(ROW(A637)-1, $S$2:$S$18,1))
),"")</f>
        <v/>
      </c>
      <c r="B638" s="3" t="str">
        <f ca="1">IF(A638&lt;&gt;"",INDEX(CHOOSE(
    MATCH(ROW(A637)-1,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ROW(A637)-INDEX($S$2:$S$18, MATCH(ROW(A637)-1, $S$2:$S$18,1))
),"")</f>
        <v/>
      </c>
      <c r="C638" s="3" t="e">
        <f ca="1">VALUE(IF(A638&lt;&gt;"",INDEX(CHOOSE(
    MATCH(ROW(A637)-1,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ROW(A637)-INDEX($S$2:$S$18, MATCH(ROW(A637)-1, $S$2:$S$18,1))
),""))</f>
        <v>#VALUE!</v>
      </c>
      <c r="D638" s="3" t="str">
        <f t="shared" ca="1" si="10"/>
        <v/>
      </c>
      <c r="E638" s="3" t="e">
        <f ca="1">INDEX(词条统合定义列表!$C$2:$C$1031,MATCH(属性二级汇总[[#This Row],[词条]],词条统合定义列表!$B$2:$B$1031,0))</f>
        <v>#N/A</v>
      </c>
      <c r="F638" t="e">
        <f ca="1">INDEX(词条统合定义列表!$D$2:$D$1031,MATCH(属性二级汇总[[#This Row],[词条]],词条统合定义列表!$B$2:$B$1031,0))</f>
        <v>#N/A</v>
      </c>
      <c r="G638" s="3" t="e">
        <f ca="1">INDEX(词条统合定义列表!$E$2:$E$1031,MATCH(属性二级汇总[[#This Row],[词条]],词条统合定义列表!$B$2:$B$1031,0))</f>
        <v>#N/A</v>
      </c>
      <c r="H638" s="109" t="e">
        <f ca="1">INDEX(词条统合定义列表!$F$2:$F$1031,MATCH(属性二级汇总[[#This Row],[词条]],词条统合定义列表!$B$2:$B$1031,0))</f>
        <v>#N/A</v>
      </c>
      <c r="J6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8" s="25" t="str">
        <f ca="1">IFERROR(IF(属性二级汇总[[#This Row],[计算模式]]&lt;&gt;0,ROW(),""),"")</f>
        <v/>
      </c>
      <c r="M638" s="25" t="str">
        <f ca="1">IF((IFERROR(SEARCH("时，收割",属性二级汇总[[#This Row],[词条]]),-1)&gt;0),ROW(),"")</f>
        <v/>
      </c>
    </row>
    <row r="639" spans="1:13">
      <c r="A639" s="3" t="str">
        <f ca="1">IFERROR(INDEX(CHOOSE(
    MATCH(ROW(A638)-1,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ROW(A638)-INDEX($S$2:$S$18, MATCH(ROW(A638)-1, $S$2:$S$18,1))
),"")</f>
        <v/>
      </c>
      <c r="B639" s="3" t="str">
        <f ca="1">IF(A639&lt;&gt;"",INDEX(CHOOSE(
    MATCH(ROW(A638)-1,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ROW(A638)-INDEX($S$2:$S$18, MATCH(ROW(A638)-1, $S$2:$S$18,1))
),"")</f>
        <v/>
      </c>
      <c r="C639" s="3" t="e">
        <f ca="1">VALUE(IF(A639&lt;&gt;"",INDEX(CHOOSE(
    MATCH(ROW(A638)-1,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ROW(A638)-INDEX($S$2:$S$18, MATCH(ROW(A638)-1, $S$2:$S$18,1))
),""))</f>
        <v>#VALUE!</v>
      </c>
      <c r="D639" s="3" t="str">
        <f t="shared" ca="1" si="10"/>
        <v/>
      </c>
      <c r="E639" s="3" t="e">
        <f ca="1">INDEX(词条统合定义列表!$C$2:$C$1031,MATCH(属性二级汇总[[#This Row],[词条]],词条统合定义列表!$B$2:$B$1031,0))</f>
        <v>#N/A</v>
      </c>
      <c r="F639" t="e">
        <f ca="1">INDEX(词条统合定义列表!$D$2:$D$1031,MATCH(属性二级汇总[[#This Row],[词条]],词条统合定义列表!$B$2:$B$1031,0))</f>
        <v>#N/A</v>
      </c>
      <c r="G639" s="3" t="e">
        <f ca="1">INDEX(词条统合定义列表!$E$2:$E$1031,MATCH(属性二级汇总[[#This Row],[词条]],词条统合定义列表!$B$2:$B$1031,0))</f>
        <v>#N/A</v>
      </c>
      <c r="H639" s="109" t="e">
        <f ca="1">INDEX(词条统合定义列表!$F$2:$F$1031,MATCH(属性二级汇总[[#This Row],[词条]],词条统合定义列表!$B$2:$B$1031,0))</f>
        <v>#N/A</v>
      </c>
      <c r="J6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39" s="25" t="str">
        <f ca="1">IFERROR(IF(属性二级汇总[[#This Row],[计算模式]]&lt;&gt;0,ROW(),""),"")</f>
        <v/>
      </c>
      <c r="M639" s="25" t="str">
        <f ca="1">IF((IFERROR(SEARCH("时，收割",属性二级汇总[[#This Row],[词条]]),-1)&gt;0),ROW(),"")</f>
        <v/>
      </c>
    </row>
    <row r="640" spans="1:13">
      <c r="A640" s="3" t="str">
        <f ca="1">IFERROR(INDEX(CHOOSE(
    MATCH(ROW(A639)-1,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ROW(A639)-INDEX($S$2:$S$18, MATCH(ROW(A639)-1, $S$2:$S$18,1))
),"")</f>
        <v/>
      </c>
      <c r="B640" s="3" t="str">
        <f ca="1">IF(A640&lt;&gt;"",INDEX(CHOOSE(
    MATCH(ROW(A639)-1,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ROW(A639)-INDEX($S$2:$S$18, MATCH(ROW(A639)-1, $S$2:$S$18,1))
),"")</f>
        <v/>
      </c>
      <c r="C640" s="3" t="e">
        <f ca="1">VALUE(IF(A640&lt;&gt;"",INDEX(CHOOSE(
    MATCH(ROW(A639)-1,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ROW(A639)-INDEX($S$2:$S$18, MATCH(ROW(A639)-1, $S$2:$S$18,1))
),""))</f>
        <v>#VALUE!</v>
      </c>
      <c r="D640" s="3" t="str">
        <f t="shared" ca="1" si="10"/>
        <v/>
      </c>
      <c r="E640" s="3" t="e">
        <f ca="1">INDEX(词条统合定义列表!$C$2:$C$1031,MATCH(属性二级汇总[[#This Row],[词条]],词条统合定义列表!$B$2:$B$1031,0))</f>
        <v>#N/A</v>
      </c>
      <c r="F640" t="e">
        <f ca="1">INDEX(词条统合定义列表!$D$2:$D$1031,MATCH(属性二级汇总[[#This Row],[词条]],词条统合定义列表!$B$2:$B$1031,0))</f>
        <v>#N/A</v>
      </c>
      <c r="G640" s="3" t="e">
        <f ca="1">INDEX(词条统合定义列表!$E$2:$E$1031,MATCH(属性二级汇总[[#This Row],[词条]],词条统合定义列表!$B$2:$B$1031,0))</f>
        <v>#N/A</v>
      </c>
      <c r="H640" s="109" t="e">
        <f ca="1">INDEX(词条统合定义列表!$F$2:$F$1031,MATCH(属性二级汇总[[#This Row],[词条]],词条统合定义列表!$B$2:$B$1031,0))</f>
        <v>#N/A</v>
      </c>
      <c r="J6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0" s="25" t="str">
        <f ca="1">IFERROR(IF(属性二级汇总[[#This Row],[计算模式]]&lt;&gt;0,ROW(),""),"")</f>
        <v/>
      </c>
      <c r="M640" s="25" t="str">
        <f ca="1">IF((IFERROR(SEARCH("时，收割",属性二级汇总[[#This Row],[词条]]),-1)&gt;0),ROW(),"")</f>
        <v/>
      </c>
    </row>
    <row r="641" spans="1:13">
      <c r="A641" s="3" t="str">
        <f ca="1">IFERROR(INDEX(CHOOSE(
    MATCH(ROW(A640)-1,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ROW(A640)-INDEX($S$2:$S$18, MATCH(ROW(A640)-1, $S$2:$S$18,1))
),"")</f>
        <v/>
      </c>
      <c r="B641" s="3" t="str">
        <f ca="1">IF(A641&lt;&gt;"",INDEX(CHOOSE(
    MATCH(ROW(A640)-1,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ROW(A640)-INDEX($S$2:$S$18, MATCH(ROW(A640)-1, $S$2:$S$18,1))
),"")</f>
        <v/>
      </c>
      <c r="C641" s="3" t="e">
        <f ca="1">VALUE(IF(A641&lt;&gt;"",INDEX(CHOOSE(
    MATCH(ROW(A640)-1,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ROW(A640)-INDEX($S$2:$S$18, MATCH(ROW(A640)-1, $S$2:$S$18,1))
),""))</f>
        <v>#VALUE!</v>
      </c>
      <c r="D641" s="3" t="str">
        <f t="shared" ca="1" si="10"/>
        <v/>
      </c>
      <c r="E641" s="3" t="e">
        <f ca="1">INDEX(词条统合定义列表!$C$2:$C$1031,MATCH(属性二级汇总[[#This Row],[词条]],词条统合定义列表!$B$2:$B$1031,0))</f>
        <v>#N/A</v>
      </c>
      <c r="F641" t="e">
        <f ca="1">INDEX(词条统合定义列表!$D$2:$D$1031,MATCH(属性二级汇总[[#This Row],[词条]],词条统合定义列表!$B$2:$B$1031,0))</f>
        <v>#N/A</v>
      </c>
      <c r="G641" s="3" t="e">
        <f ca="1">INDEX(词条统合定义列表!$E$2:$E$1031,MATCH(属性二级汇总[[#This Row],[词条]],词条统合定义列表!$B$2:$B$1031,0))</f>
        <v>#N/A</v>
      </c>
      <c r="H641" s="109" t="e">
        <f ca="1">INDEX(词条统合定义列表!$F$2:$F$1031,MATCH(属性二级汇总[[#This Row],[词条]],词条统合定义列表!$B$2:$B$1031,0))</f>
        <v>#N/A</v>
      </c>
      <c r="J6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1" s="25" t="str">
        <f ca="1">IFERROR(IF(属性二级汇总[[#This Row],[计算模式]]&lt;&gt;0,ROW(),""),"")</f>
        <v/>
      </c>
      <c r="M641" s="25" t="str">
        <f ca="1">IF((IFERROR(SEARCH("时，收割",属性二级汇总[[#This Row],[词条]]),-1)&gt;0),ROW(),"")</f>
        <v/>
      </c>
    </row>
    <row r="642" spans="1:13">
      <c r="A642" s="3" t="str">
        <f ca="1">IFERROR(INDEX(CHOOSE(
    MATCH(ROW(A641)-1,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ROW(A641)-INDEX($S$2:$S$18, MATCH(ROW(A641)-1, $S$2:$S$18,1))
),"")</f>
        <v/>
      </c>
      <c r="B642" s="3" t="str">
        <f ca="1">IF(A642&lt;&gt;"",INDEX(CHOOSE(
    MATCH(ROW(A641)-1,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ROW(A641)-INDEX($S$2:$S$18, MATCH(ROW(A641)-1, $S$2:$S$18,1))
),"")</f>
        <v/>
      </c>
      <c r="C642" s="3" t="e">
        <f ca="1">VALUE(IF(A642&lt;&gt;"",INDEX(CHOOSE(
    MATCH(ROW(A641)-1,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ROW(A641)-INDEX($S$2:$S$18, MATCH(ROW(A641)-1, $S$2:$S$18,1))
),""))</f>
        <v>#VALUE!</v>
      </c>
      <c r="D642" s="3" t="str">
        <f t="shared" ca="1" si="10"/>
        <v/>
      </c>
      <c r="E642" s="3" t="e">
        <f ca="1">INDEX(词条统合定义列表!$C$2:$C$1031,MATCH(属性二级汇总[[#This Row],[词条]],词条统合定义列表!$B$2:$B$1031,0))</f>
        <v>#N/A</v>
      </c>
      <c r="F642" t="e">
        <f ca="1">INDEX(词条统合定义列表!$D$2:$D$1031,MATCH(属性二级汇总[[#This Row],[词条]],词条统合定义列表!$B$2:$B$1031,0))</f>
        <v>#N/A</v>
      </c>
      <c r="G642" s="3" t="e">
        <f ca="1">INDEX(词条统合定义列表!$E$2:$E$1031,MATCH(属性二级汇总[[#This Row],[词条]],词条统合定义列表!$B$2:$B$1031,0))</f>
        <v>#N/A</v>
      </c>
      <c r="H642" s="109" t="e">
        <f ca="1">INDEX(词条统合定义列表!$F$2:$F$1031,MATCH(属性二级汇总[[#This Row],[词条]],词条统合定义列表!$B$2:$B$1031,0))</f>
        <v>#N/A</v>
      </c>
      <c r="J6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2" s="25" t="str">
        <f ca="1">IFERROR(IF(属性二级汇总[[#This Row],[计算模式]]&lt;&gt;0,ROW(),""),"")</f>
        <v/>
      </c>
      <c r="M642" s="25" t="str">
        <f ca="1">IF((IFERROR(SEARCH("时，收割",属性二级汇总[[#This Row],[词条]]),-1)&gt;0),ROW(),"")</f>
        <v/>
      </c>
    </row>
    <row r="643" spans="1:13">
      <c r="A643" s="3" t="str">
        <f ca="1">IFERROR(INDEX(CHOOSE(
    MATCH(ROW(A642)-1,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ROW(A642)-INDEX($S$2:$S$18, MATCH(ROW(A642)-1, $S$2:$S$18,1))
),"")</f>
        <v/>
      </c>
      <c r="B643" s="3" t="str">
        <f ca="1">IF(A643&lt;&gt;"",INDEX(CHOOSE(
    MATCH(ROW(A642)-1,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ROW(A642)-INDEX($S$2:$S$18, MATCH(ROW(A642)-1, $S$2:$S$18,1))
),"")</f>
        <v/>
      </c>
      <c r="C643" s="3" t="e">
        <f ca="1">VALUE(IF(A643&lt;&gt;"",INDEX(CHOOSE(
    MATCH(ROW(A642)-1,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ROW(A642)-INDEX($S$2:$S$18, MATCH(ROW(A642)-1, $S$2:$S$18,1))
),""))</f>
        <v>#VALUE!</v>
      </c>
      <c r="D643" s="3" t="str">
        <f t="shared" ref="D643:D706" ca="1" si="11">IF(A643&lt;&gt;"",INDEX($Q$2:$Q$18, MATCH(ROW(A642)-1, $S$2:$S$18, 1)),"")</f>
        <v/>
      </c>
      <c r="E643" s="3" t="e">
        <f ca="1">INDEX(词条统合定义列表!$C$2:$C$1031,MATCH(属性二级汇总[[#This Row],[词条]],词条统合定义列表!$B$2:$B$1031,0))</f>
        <v>#N/A</v>
      </c>
      <c r="F643" t="e">
        <f ca="1">INDEX(词条统合定义列表!$D$2:$D$1031,MATCH(属性二级汇总[[#This Row],[词条]],词条统合定义列表!$B$2:$B$1031,0))</f>
        <v>#N/A</v>
      </c>
      <c r="G643" s="3" t="e">
        <f ca="1">INDEX(词条统合定义列表!$E$2:$E$1031,MATCH(属性二级汇总[[#This Row],[词条]],词条统合定义列表!$B$2:$B$1031,0))</f>
        <v>#N/A</v>
      </c>
      <c r="H643" s="109" t="e">
        <f ca="1">INDEX(词条统合定义列表!$F$2:$F$1031,MATCH(属性二级汇总[[#This Row],[词条]],词条统合定义列表!$B$2:$B$1031,0))</f>
        <v>#N/A</v>
      </c>
      <c r="J6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3" s="25" t="str">
        <f ca="1">IFERROR(IF(属性二级汇总[[#This Row],[计算模式]]&lt;&gt;0,ROW(),""),"")</f>
        <v/>
      </c>
      <c r="M643" s="25" t="str">
        <f ca="1">IF((IFERROR(SEARCH("时，收割",属性二级汇总[[#This Row],[词条]]),-1)&gt;0),ROW(),"")</f>
        <v/>
      </c>
    </row>
    <row r="644" spans="1:13">
      <c r="A644" s="3" t="str">
        <f ca="1">IFERROR(INDEX(CHOOSE(
    MATCH(ROW(A643)-1,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ROW(A643)-INDEX($S$2:$S$18, MATCH(ROW(A643)-1, $S$2:$S$18,1))
),"")</f>
        <v/>
      </c>
      <c r="B644" s="3" t="str">
        <f ca="1">IF(A644&lt;&gt;"",INDEX(CHOOSE(
    MATCH(ROW(A643)-1,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ROW(A643)-INDEX($S$2:$S$18, MATCH(ROW(A643)-1, $S$2:$S$18,1))
),"")</f>
        <v/>
      </c>
      <c r="C644" s="3" t="e">
        <f ca="1">VALUE(IF(A644&lt;&gt;"",INDEX(CHOOSE(
    MATCH(ROW(A643)-1,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ROW(A643)-INDEX($S$2:$S$18, MATCH(ROW(A643)-1, $S$2:$S$18,1))
),""))</f>
        <v>#VALUE!</v>
      </c>
      <c r="D644" s="3" t="str">
        <f t="shared" ca="1" si="11"/>
        <v/>
      </c>
      <c r="E644" s="3" t="e">
        <f ca="1">INDEX(词条统合定义列表!$C$2:$C$1031,MATCH(属性二级汇总[[#This Row],[词条]],词条统合定义列表!$B$2:$B$1031,0))</f>
        <v>#N/A</v>
      </c>
      <c r="F644" t="e">
        <f ca="1">INDEX(词条统合定义列表!$D$2:$D$1031,MATCH(属性二级汇总[[#This Row],[词条]],词条统合定义列表!$B$2:$B$1031,0))</f>
        <v>#N/A</v>
      </c>
      <c r="G644" s="3" t="e">
        <f ca="1">INDEX(词条统合定义列表!$E$2:$E$1031,MATCH(属性二级汇总[[#This Row],[词条]],词条统合定义列表!$B$2:$B$1031,0))</f>
        <v>#N/A</v>
      </c>
      <c r="H644" s="109" t="e">
        <f ca="1">INDEX(词条统合定义列表!$F$2:$F$1031,MATCH(属性二级汇总[[#This Row],[词条]],词条统合定义列表!$B$2:$B$1031,0))</f>
        <v>#N/A</v>
      </c>
      <c r="J6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4" s="25" t="str">
        <f ca="1">IFERROR(IF(属性二级汇总[[#This Row],[计算模式]]&lt;&gt;0,ROW(),""),"")</f>
        <v/>
      </c>
      <c r="M644" s="25" t="str">
        <f ca="1">IF((IFERROR(SEARCH("时，收割",属性二级汇总[[#This Row],[词条]]),-1)&gt;0),ROW(),"")</f>
        <v/>
      </c>
    </row>
    <row r="645" spans="1:13">
      <c r="A645" s="3" t="str">
        <f ca="1">IFERROR(INDEX(CHOOSE(
    MATCH(ROW(A644)-1,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ROW(A644)-INDEX($S$2:$S$18, MATCH(ROW(A644)-1, $S$2:$S$18,1))
),"")</f>
        <v/>
      </c>
      <c r="B645" s="3" t="str">
        <f ca="1">IF(A645&lt;&gt;"",INDEX(CHOOSE(
    MATCH(ROW(A644)-1,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ROW(A644)-INDEX($S$2:$S$18, MATCH(ROW(A644)-1, $S$2:$S$18,1))
),"")</f>
        <v/>
      </c>
      <c r="C645" s="3" t="e">
        <f ca="1">VALUE(IF(A645&lt;&gt;"",INDEX(CHOOSE(
    MATCH(ROW(A644)-1,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ROW(A644)-INDEX($S$2:$S$18, MATCH(ROW(A644)-1, $S$2:$S$18,1))
),""))</f>
        <v>#VALUE!</v>
      </c>
      <c r="D645" s="3" t="str">
        <f t="shared" ca="1" si="11"/>
        <v/>
      </c>
      <c r="E645" s="3" t="e">
        <f ca="1">INDEX(词条统合定义列表!$C$2:$C$1031,MATCH(属性二级汇总[[#This Row],[词条]],词条统合定义列表!$B$2:$B$1031,0))</f>
        <v>#N/A</v>
      </c>
      <c r="F645" t="e">
        <f ca="1">INDEX(词条统合定义列表!$D$2:$D$1031,MATCH(属性二级汇总[[#This Row],[词条]],词条统合定义列表!$B$2:$B$1031,0))</f>
        <v>#N/A</v>
      </c>
      <c r="G645" s="3" t="e">
        <f ca="1">INDEX(词条统合定义列表!$E$2:$E$1031,MATCH(属性二级汇总[[#This Row],[词条]],词条统合定义列表!$B$2:$B$1031,0))</f>
        <v>#N/A</v>
      </c>
      <c r="H645" s="109" t="e">
        <f ca="1">INDEX(词条统合定义列表!$F$2:$F$1031,MATCH(属性二级汇总[[#This Row],[词条]],词条统合定义列表!$B$2:$B$1031,0))</f>
        <v>#N/A</v>
      </c>
      <c r="J6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5" s="25" t="str">
        <f ca="1">IFERROR(IF(属性二级汇总[[#This Row],[计算模式]]&lt;&gt;0,ROW(),""),"")</f>
        <v/>
      </c>
      <c r="M645" s="25" t="str">
        <f ca="1">IF((IFERROR(SEARCH("时，收割",属性二级汇总[[#This Row],[词条]]),-1)&gt;0),ROW(),"")</f>
        <v/>
      </c>
    </row>
    <row r="646" spans="1:13">
      <c r="A646" s="3" t="str">
        <f ca="1">IFERROR(INDEX(CHOOSE(
    MATCH(ROW(A645)-1,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ROW(A645)-INDEX($S$2:$S$18, MATCH(ROW(A645)-1, $S$2:$S$18,1))
),"")</f>
        <v/>
      </c>
      <c r="B646" s="3" t="str">
        <f ca="1">IF(A646&lt;&gt;"",INDEX(CHOOSE(
    MATCH(ROW(A645)-1,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ROW(A645)-INDEX($S$2:$S$18, MATCH(ROW(A645)-1, $S$2:$S$18,1))
),"")</f>
        <v/>
      </c>
      <c r="C646" s="3" t="e">
        <f ca="1">VALUE(IF(A646&lt;&gt;"",INDEX(CHOOSE(
    MATCH(ROW(A645)-1,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ROW(A645)-INDEX($S$2:$S$18, MATCH(ROW(A645)-1, $S$2:$S$18,1))
),""))</f>
        <v>#VALUE!</v>
      </c>
      <c r="D646" s="3" t="str">
        <f t="shared" ca="1" si="11"/>
        <v/>
      </c>
      <c r="E646" s="3" t="e">
        <f ca="1">INDEX(词条统合定义列表!$C$2:$C$1031,MATCH(属性二级汇总[[#This Row],[词条]],词条统合定义列表!$B$2:$B$1031,0))</f>
        <v>#N/A</v>
      </c>
      <c r="F646" t="e">
        <f ca="1">INDEX(词条统合定义列表!$D$2:$D$1031,MATCH(属性二级汇总[[#This Row],[词条]],词条统合定义列表!$B$2:$B$1031,0))</f>
        <v>#N/A</v>
      </c>
      <c r="G646" s="3" t="e">
        <f ca="1">INDEX(词条统合定义列表!$E$2:$E$1031,MATCH(属性二级汇总[[#This Row],[词条]],词条统合定义列表!$B$2:$B$1031,0))</f>
        <v>#N/A</v>
      </c>
      <c r="H646" s="109" t="e">
        <f ca="1">INDEX(词条统合定义列表!$F$2:$F$1031,MATCH(属性二级汇总[[#This Row],[词条]],词条统合定义列表!$B$2:$B$1031,0))</f>
        <v>#N/A</v>
      </c>
      <c r="J6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6" s="25" t="str">
        <f ca="1">IFERROR(IF(属性二级汇总[[#This Row],[计算模式]]&lt;&gt;0,ROW(),""),"")</f>
        <v/>
      </c>
      <c r="M646" s="25" t="str">
        <f ca="1">IF((IFERROR(SEARCH("时，收割",属性二级汇总[[#This Row],[词条]]),-1)&gt;0),ROW(),"")</f>
        <v/>
      </c>
    </row>
    <row r="647" spans="1:13">
      <c r="A647" s="3" t="str">
        <f ca="1">IFERROR(INDEX(CHOOSE(
    MATCH(ROW(A646)-1,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ROW(A646)-INDEX($S$2:$S$18, MATCH(ROW(A646)-1, $S$2:$S$18,1))
),"")</f>
        <v/>
      </c>
      <c r="B647" s="3" t="str">
        <f ca="1">IF(A647&lt;&gt;"",INDEX(CHOOSE(
    MATCH(ROW(A646)-1,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ROW(A646)-INDEX($S$2:$S$18, MATCH(ROW(A646)-1, $S$2:$S$18,1))
),"")</f>
        <v/>
      </c>
      <c r="C647" s="3" t="e">
        <f ca="1">VALUE(IF(A647&lt;&gt;"",INDEX(CHOOSE(
    MATCH(ROW(A646)-1,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ROW(A646)-INDEX($S$2:$S$18, MATCH(ROW(A646)-1, $S$2:$S$18,1))
),""))</f>
        <v>#VALUE!</v>
      </c>
      <c r="D647" s="3" t="str">
        <f t="shared" ca="1" si="11"/>
        <v/>
      </c>
      <c r="E647" s="3" t="e">
        <f ca="1">INDEX(词条统合定义列表!$C$2:$C$1031,MATCH(属性二级汇总[[#This Row],[词条]],词条统合定义列表!$B$2:$B$1031,0))</f>
        <v>#N/A</v>
      </c>
      <c r="F647" t="e">
        <f ca="1">INDEX(词条统合定义列表!$D$2:$D$1031,MATCH(属性二级汇总[[#This Row],[词条]],词条统合定义列表!$B$2:$B$1031,0))</f>
        <v>#N/A</v>
      </c>
      <c r="G647" s="3" t="e">
        <f ca="1">INDEX(词条统合定义列表!$E$2:$E$1031,MATCH(属性二级汇总[[#This Row],[词条]],词条统合定义列表!$B$2:$B$1031,0))</f>
        <v>#N/A</v>
      </c>
      <c r="H647" s="109" t="e">
        <f ca="1">INDEX(词条统合定义列表!$F$2:$F$1031,MATCH(属性二级汇总[[#This Row],[词条]],词条统合定义列表!$B$2:$B$1031,0))</f>
        <v>#N/A</v>
      </c>
      <c r="J6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7" s="25" t="str">
        <f ca="1">IFERROR(IF(属性二级汇总[[#This Row],[计算模式]]&lt;&gt;0,ROW(),""),"")</f>
        <v/>
      </c>
      <c r="M647" s="25" t="str">
        <f ca="1">IF((IFERROR(SEARCH("时，收割",属性二级汇总[[#This Row],[词条]]),-1)&gt;0),ROW(),"")</f>
        <v/>
      </c>
    </row>
    <row r="648" spans="1:13">
      <c r="A648" s="3" t="str">
        <f ca="1">IFERROR(INDEX(CHOOSE(
    MATCH(ROW(A647)-1,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ROW(A647)-INDEX($S$2:$S$18, MATCH(ROW(A647)-1, $S$2:$S$18,1))
),"")</f>
        <v/>
      </c>
      <c r="B648" s="3" t="str">
        <f ca="1">IF(A648&lt;&gt;"",INDEX(CHOOSE(
    MATCH(ROW(A647)-1,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ROW(A647)-INDEX($S$2:$S$18, MATCH(ROW(A647)-1, $S$2:$S$18,1))
),"")</f>
        <v/>
      </c>
      <c r="C648" s="3" t="e">
        <f ca="1">VALUE(IF(A648&lt;&gt;"",INDEX(CHOOSE(
    MATCH(ROW(A647)-1,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ROW(A647)-INDEX($S$2:$S$18, MATCH(ROW(A647)-1, $S$2:$S$18,1))
),""))</f>
        <v>#VALUE!</v>
      </c>
      <c r="D648" s="3" t="str">
        <f t="shared" ca="1" si="11"/>
        <v/>
      </c>
      <c r="E648" s="3" t="e">
        <f ca="1">INDEX(词条统合定义列表!$C$2:$C$1031,MATCH(属性二级汇总[[#This Row],[词条]],词条统合定义列表!$B$2:$B$1031,0))</f>
        <v>#N/A</v>
      </c>
      <c r="F648" t="e">
        <f ca="1">INDEX(词条统合定义列表!$D$2:$D$1031,MATCH(属性二级汇总[[#This Row],[词条]],词条统合定义列表!$B$2:$B$1031,0))</f>
        <v>#N/A</v>
      </c>
      <c r="G648" s="3" t="e">
        <f ca="1">INDEX(词条统合定义列表!$E$2:$E$1031,MATCH(属性二级汇总[[#This Row],[词条]],词条统合定义列表!$B$2:$B$1031,0))</f>
        <v>#N/A</v>
      </c>
      <c r="H648" s="109" t="e">
        <f ca="1">INDEX(词条统合定义列表!$F$2:$F$1031,MATCH(属性二级汇总[[#This Row],[词条]],词条统合定义列表!$B$2:$B$1031,0))</f>
        <v>#N/A</v>
      </c>
      <c r="J6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8" s="25" t="str">
        <f ca="1">IFERROR(IF(属性二级汇总[[#This Row],[计算模式]]&lt;&gt;0,ROW(),""),"")</f>
        <v/>
      </c>
      <c r="M648" s="25" t="str">
        <f ca="1">IF((IFERROR(SEARCH("时，收割",属性二级汇总[[#This Row],[词条]]),-1)&gt;0),ROW(),"")</f>
        <v/>
      </c>
    </row>
    <row r="649" spans="1:13">
      <c r="A649" s="3" t="str">
        <f ca="1">IFERROR(INDEX(CHOOSE(
    MATCH(ROW(A648)-1,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ROW(A648)-INDEX($S$2:$S$18, MATCH(ROW(A648)-1, $S$2:$S$18,1))
),"")</f>
        <v/>
      </c>
      <c r="B649" s="3" t="str">
        <f ca="1">IF(A649&lt;&gt;"",INDEX(CHOOSE(
    MATCH(ROW(A648)-1,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ROW(A648)-INDEX($S$2:$S$18, MATCH(ROW(A648)-1, $S$2:$S$18,1))
),"")</f>
        <v/>
      </c>
      <c r="C649" s="3" t="e">
        <f ca="1">VALUE(IF(A649&lt;&gt;"",INDEX(CHOOSE(
    MATCH(ROW(A648)-1,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ROW(A648)-INDEX($S$2:$S$18, MATCH(ROW(A648)-1, $S$2:$S$18,1))
),""))</f>
        <v>#VALUE!</v>
      </c>
      <c r="D649" s="3" t="str">
        <f t="shared" ca="1" si="11"/>
        <v/>
      </c>
      <c r="E649" s="3" t="e">
        <f ca="1">INDEX(词条统合定义列表!$C$2:$C$1031,MATCH(属性二级汇总[[#This Row],[词条]],词条统合定义列表!$B$2:$B$1031,0))</f>
        <v>#N/A</v>
      </c>
      <c r="F649" t="e">
        <f ca="1">INDEX(词条统合定义列表!$D$2:$D$1031,MATCH(属性二级汇总[[#This Row],[词条]],词条统合定义列表!$B$2:$B$1031,0))</f>
        <v>#N/A</v>
      </c>
      <c r="G649" s="3" t="e">
        <f ca="1">INDEX(词条统合定义列表!$E$2:$E$1031,MATCH(属性二级汇总[[#This Row],[词条]],词条统合定义列表!$B$2:$B$1031,0))</f>
        <v>#N/A</v>
      </c>
      <c r="H649" s="109" t="e">
        <f ca="1">INDEX(词条统合定义列表!$F$2:$F$1031,MATCH(属性二级汇总[[#This Row],[词条]],词条统合定义列表!$B$2:$B$1031,0))</f>
        <v>#N/A</v>
      </c>
      <c r="J6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49" s="25" t="str">
        <f ca="1">IFERROR(IF(属性二级汇总[[#This Row],[计算模式]]&lt;&gt;0,ROW(),""),"")</f>
        <v/>
      </c>
      <c r="M649" s="25" t="str">
        <f ca="1">IF((IFERROR(SEARCH("时，收割",属性二级汇总[[#This Row],[词条]]),-1)&gt;0),ROW(),"")</f>
        <v/>
      </c>
    </row>
    <row r="650" spans="1:13">
      <c r="A650" s="3" t="str">
        <f ca="1">IFERROR(INDEX(CHOOSE(
    MATCH(ROW(A649)-1,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ROW(A649)-INDEX($S$2:$S$18, MATCH(ROW(A649)-1, $S$2:$S$18,1))
),"")</f>
        <v/>
      </c>
      <c r="B650" s="3" t="str">
        <f ca="1">IF(A650&lt;&gt;"",INDEX(CHOOSE(
    MATCH(ROW(A649)-1,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ROW(A649)-INDEX($S$2:$S$18, MATCH(ROW(A649)-1, $S$2:$S$18,1))
),"")</f>
        <v/>
      </c>
      <c r="C650" s="3" t="e">
        <f ca="1">VALUE(IF(A650&lt;&gt;"",INDEX(CHOOSE(
    MATCH(ROW(A649)-1,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ROW(A649)-INDEX($S$2:$S$18, MATCH(ROW(A649)-1, $S$2:$S$18,1))
),""))</f>
        <v>#VALUE!</v>
      </c>
      <c r="D650" s="3" t="str">
        <f t="shared" ca="1" si="11"/>
        <v/>
      </c>
      <c r="E650" s="3" t="e">
        <f ca="1">INDEX(词条统合定义列表!$C$2:$C$1031,MATCH(属性二级汇总[[#This Row],[词条]],词条统合定义列表!$B$2:$B$1031,0))</f>
        <v>#N/A</v>
      </c>
      <c r="F650" t="e">
        <f ca="1">INDEX(词条统合定义列表!$D$2:$D$1031,MATCH(属性二级汇总[[#This Row],[词条]],词条统合定义列表!$B$2:$B$1031,0))</f>
        <v>#N/A</v>
      </c>
      <c r="G650" s="3" t="e">
        <f ca="1">INDEX(词条统合定义列表!$E$2:$E$1031,MATCH(属性二级汇总[[#This Row],[词条]],词条统合定义列表!$B$2:$B$1031,0))</f>
        <v>#N/A</v>
      </c>
      <c r="H650" s="109" t="e">
        <f ca="1">INDEX(词条统合定义列表!$F$2:$F$1031,MATCH(属性二级汇总[[#This Row],[词条]],词条统合定义列表!$B$2:$B$1031,0))</f>
        <v>#N/A</v>
      </c>
      <c r="J6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0" s="25" t="str">
        <f ca="1">IFERROR(IF(属性二级汇总[[#This Row],[计算模式]]&lt;&gt;0,ROW(),""),"")</f>
        <v/>
      </c>
      <c r="M650" s="25" t="str">
        <f ca="1">IF((IFERROR(SEARCH("时，收割",属性二级汇总[[#This Row],[词条]]),-1)&gt;0),ROW(),"")</f>
        <v/>
      </c>
    </row>
    <row r="651" spans="1:13">
      <c r="A651" s="3" t="str">
        <f ca="1">IFERROR(INDEX(CHOOSE(
    MATCH(ROW(A650)-1,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ROW(A650)-INDEX($S$2:$S$18, MATCH(ROW(A650)-1, $S$2:$S$18,1))
),"")</f>
        <v/>
      </c>
      <c r="B651" s="3" t="str">
        <f ca="1">IF(A651&lt;&gt;"",INDEX(CHOOSE(
    MATCH(ROW(A650)-1,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ROW(A650)-INDEX($S$2:$S$18, MATCH(ROW(A650)-1, $S$2:$S$18,1))
),"")</f>
        <v/>
      </c>
      <c r="C651" s="3" t="e">
        <f ca="1">VALUE(IF(A651&lt;&gt;"",INDEX(CHOOSE(
    MATCH(ROW(A650)-1,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ROW(A650)-INDEX($S$2:$S$18, MATCH(ROW(A650)-1, $S$2:$S$18,1))
),""))</f>
        <v>#VALUE!</v>
      </c>
      <c r="D651" s="3" t="str">
        <f t="shared" ca="1" si="11"/>
        <v/>
      </c>
      <c r="E651" s="3" t="e">
        <f ca="1">INDEX(词条统合定义列表!$C$2:$C$1031,MATCH(属性二级汇总[[#This Row],[词条]],词条统合定义列表!$B$2:$B$1031,0))</f>
        <v>#N/A</v>
      </c>
      <c r="F651" t="e">
        <f ca="1">INDEX(词条统合定义列表!$D$2:$D$1031,MATCH(属性二级汇总[[#This Row],[词条]],词条统合定义列表!$B$2:$B$1031,0))</f>
        <v>#N/A</v>
      </c>
      <c r="G651" s="3" t="e">
        <f ca="1">INDEX(词条统合定义列表!$E$2:$E$1031,MATCH(属性二级汇总[[#This Row],[词条]],词条统合定义列表!$B$2:$B$1031,0))</f>
        <v>#N/A</v>
      </c>
      <c r="H651" s="109" t="e">
        <f ca="1">INDEX(词条统合定义列表!$F$2:$F$1031,MATCH(属性二级汇总[[#This Row],[词条]],词条统合定义列表!$B$2:$B$1031,0))</f>
        <v>#N/A</v>
      </c>
      <c r="J6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1" s="25" t="str">
        <f ca="1">IFERROR(IF(属性二级汇总[[#This Row],[计算模式]]&lt;&gt;0,ROW(),""),"")</f>
        <v/>
      </c>
      <c r="M651" s="25" t="str">
        <f ca="1">IF((IFERROR(SEARCH("时，收割",属性二级汇总[[#This Row],[词条]]),-1)&gt;0),ROW(),"")</f>
        <v/>
      </c>
    </row>
    <row r="652" spans="1:13">
      <c r="A652" s="3" t="str">
        <f ca="1">IFERROR(INDEX(CHOOSE(
    MATCH(ROW(A651)-1,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ROW(A651)-INDEX($S$2:$S$18, MATCH(ROW(A651)-1, $S$2:$S$18,1))
),"")</f>
        <v/>
      </c>
      <c r="B652" s="3" t="str">
        <f ca="1">IF(A652&lt;&gt;"",INDEX(CHOOSE(
    MATCH(ROW(A651)-1,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ROW(A651)-INDEX($S$2:$S$18, MATCH(ROW(A651)-1, $S$2:$S$18,1))
),"")</f>
        <v/>
      </c>
      <c r="C652" s="3" t="e">
        <f ca="1">VALUE(IF(A652&lt;&gt;"",INDEX(CHOOSE(
    MATCH(ROW(A651)-1,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ROW(A651)-INDEX($S$2:$S$18, MATCH(ROW(A651)-1, $S$2:$S$18,1))
),""))</f>
        <v>#VALUE!</v>
      </c>
      <c r="D652" s="3" t="str">
        <f t="shared" ca="1" si="11"/>
        <v/>
      </c>
      <c r="E652" s="3" t="e">
        <f ca="1">INDEX(词条统合定义列表!$C$2:$C$1031,MATCH(属性二级汇总[[#This Row],[词条]],词条统合定义列表!$B$2:$B$1031,0))</f>
        <v>#N/A</v>
      </c>
      <c r="F652" t="e">
        <f ca="1">INDEX(词条统合定义列表!$D$2:$D$1031,MATCH(属性二级汇总[[#This Row],[词条]],词条统合定义列表!$B$2:$B$1031,0))</f>
        <v>#N/A</v>
      </c>
      <c r="G652" s="3" t="e">
        <f ca="1">INDEX(词条统合定义列表!$E$2:$E$1031,MATCH(属性二级汇总[[#This Row],[词条]],词条统合定义列表!$B$2:$B$1031,0))</f>
        <v>#N/A</v>
      </c>
      <c r="H652" s="109" t="e">
        <f ca="1">INDEX(词条统合定义列表!$F$2:$F$1031,MATCH(属性二级汇总[[#This Row],[词条]],词条统合定义列表!$B$2:$B$1031,0))</f>
        <v>#N/A</v>
      </c>
      <c r="J6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2" s="25" t="str">
        <f ca="1">IFERROR(IF(属性二级汇总[[#This Row],[计算模式]]&lt;&gt;0,ROW(),""),"")</f>
        <v/>
      </c>
      <c r="M652" s="25" t="str">
        <f ca="1">IF((IFERROR(SEARCH("时，收割",属性二级汇总[[#This Row],[词条]]),-1)&gt;0),ROW(),"")</f>
        <v/>
      </c>
    </row>
    <row r="653" spans="1:13">
      <c r="A653" s="3" t="str">
        <f ca="1">IFERROR(INDEX(CHOOSE(
    MATCH(ROW(A652)-1,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ROW(A652)-INDEX($S$2:$S$18, MATCH(ROW(A652)-1, $S$2:$S$18,1))
),"")</f>
        <v/>
      </c>
      <c r="B653" s="3" t="str">
        <f ca="1">IF(A653&lt;&gt;"",INDEX(CHOOSE(
    MATCH(ROW(A652)-1,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ROW(A652)-INDEX($S$2:$S$18, MATCH(ROW(A652)-1, $S$2:$S$18,1))
),"")</f>
        <v/>
      </c>
      <c r="C653" s="3" t="e">
        <f ca="1">VALUE(IF(A653&lt;&gt;"",INDEX(CHOOSE(
    MATCH(ROW(A652)-1,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ROW(A652)-INDEX($S$2:$S$18, MATCH(ROW(A652)-1, $S$2:$S$18,1))
),""))</f>
        <v>#VALUE!</v>
      </c>
      <c r="D653" s="3" t="str">
        <f t="shared" ca="1" si="11"/>
        <v/>
      </c>
      <c r="E653" s="3" t="e">
        <f ca="1">INDEX(词条统合定义列表!$C$2:$C$1031,MATCH(属性二级汇总[[#This Row],[词条]],词条统合定义列表!$B$2:$B$1031,0))</f>
        <v>#N/A</v>
      </c>
      <c r="F653" t="e">
        <f ca="1">INDEX(词条统合定义列表!$D$2:$D$1031,MATCH(属性二级汇总[[#This Row],[词条]],词条统合定义列表!$B$2:$B$1031,0))</f>
        <v>#N/A</v>
      </c>
      <c r="G653" s="3" t="e">
        <f ca="1">INDEX(词条统合定义列表!$E$2:$E$1031,MATCH(属性二级汇总[[#This Row],[词条]],词条统合定义列表!$B$2:$B$1031,0))</f>
        <v>#N/A</v>
      </c>
      <c r="H653" s="109" t="e">
        <f ca="1">INDEX(词条统合定义列表!$F$2:$F$1031,MATCH(属性二级汇总[[#This Row],[词条]],词条统合定义列表!$B$2:$B$1031,0))</f>
        <v>#N/A</v>
      </c>
      <c r="J6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3" s="25" t="str">
        <f ca="1">IFERROR(IF(属性二级汇总[[#This Row],[计算模式]]&lt;&gt;0,ROW(),""),"")</f>
        <v/>
      </c>
      <c r="M653" s="25" t="str">
        <f ca="1">IF((IFERROR(SEARCH("时，收割",属性二级汇总[[#This Row],[词条]]),-1)&gt;0),ROW(),"")</f>
        <v/>
      </c>
    </row>
    <row r="654" spans="1:13">
      <c r="A654" s="3" t="str">
        <f ca="1">IFERROR(INDEX(CHOOSE(
    MATCH(ROW(A653)-1,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ROW(A653)-INDEX($S$2:$S$18, MATCH(ROW(A653)-1, $S$2:$S$18,1))
),"")</f>
        <v/>
      </c>
      <c r="B654" s="3" t="str">
        <f ca="1">IF(A654&lt;&gt;"",INDEX(CHOOSE(
    MATCH(ROW(A653)-1,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ROW(A653)-INDEX($S$2:$S$18, MATCH(ROW(A653)-1, $S$2:$S$18,1))
),"")</f>
        <v/>
      </c>
      <c r="C654" s="3" t="e">
        <f ca="1">VALUE(IF(A654&lt;&gt;"",INDEX(CHOOSE(
    MATCH(ROW(A653)-1,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ROW(A653)-INDEX($S$2:$S$18, MATCH(ROW(A653)-1, $S$2:$S$18,1))
),""))</f>
        <v>#VALUE!</v>
      </c>
      <c r="D654" s="3" t="str">
        <f t="shared" ca="1" si="11"/>
        <v/>
      </c>
      <c r="E654" s="3" t="e">
        <f ca="1">INDEX(词条统合定义列表!$C$2:$C$1031,MATCH(属性二级汇总[[#This Row],[词条]],词条统合定义列表!$B$2:$B$1031,0))</f>
        <v>#N/A</v>
      </c>
      <c r="F654" t="e">
        <f ca="1">INDEX(词条统合定义列表!$D$2:$D$1031,MATCH(属性二级汇总[[#This Row],[词条]],词条统合定义列表!$B$2:$B$1031,0))</f>
        <v>#N/A</v>
      </c>
      <c r="G654" s="3" t="e">
        <f ca="1">INDEX(词条统合定义列表!$E$2:$E$1031,MATCH(属性二级汇总[[#This Row],[词条]],词条统合定义列表!$B$2:$B$1031,0))</f>
        <v>#N/A</v>
      </c>
      <c r="H654" s="109" t="e">
        <f ca="1">INDEX(词条统合定义列表!$F$2:$F$1031,MATCH(属性二级汇总[[#This Row],[词条]],词条统合定义列表!$B$2:$B$1031,0))</f>
        <v>#N/A</v>
      </c>
      <c r="J6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4" s="25" t="str">
        <f ca="1">IFERROR(IF(属性二级汇总[[#This Row],[计算模式]]&lt;&gt;0,ROW(),""),"")</f>
        <v/>
      </c>
      <c r="M654" s="25" t="str">
        <f ca="1">IF((IFERROR(SEARCH("时，收割",属性二级汇总[[#This Row],[词条]]),-1)&gt;0),ROW(),"")</f>
        <v/>
      </c>
    </row>
    <row r="655" spans="1:13">
      <c r="A655" s="3" t="str">
        <f ca="1">IFERROR(INDEX(CHOOSE(
    MATCH(ROW(A654)-1,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ROW(A654)-INDEX($S$2:$S$18, MATCH(ROW(A654)-1, $S$2:$S$18,1))
),"")</f>
        <v/>
      </c>
      <c r="B655" s="3" t="str">
        <f ca="1">IF(A655&lt;&gt;"",INDEX(CHOOSE(
    MATCH(ROW(A654)-1,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ROW(A654)-INDEX($S$2:$S$18, MATCH(ROW(A654)-1, $S$2:$S$18,1))
),"")</f>
        <v/>
      </c>
      <c r="C655" s="3" t="e">
        <f ca="1">VALUE(IF(A655&lt;&gt;"",INDEX(CHOOSE(
    MATCH(ROW(A654)-1,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ROW(A654)-INDEX($S$2:$S$18, MATCH(ROW(A654)-1, $S$2:$S$18,1))
),""))</f>
        <v>#VALUE!</v>
      </c>
      <c r="D655" s="3" t="str">
        <f t="shared" ca="1" si="11"/>
        <v/>
      </c>
      <c r="E655" s="3" t="e">
        <f ca="1">INDEX(词条统合定义列表!$C$2:$C$1031,MATCH(属性二级汇总[[#This Row],[词条]],词条统合定义列表!$B$2:$B$1031,0))</f>
        <v>#N/A</v>
      </c>
      <c r="F655" t="e">
        <f ca="1">INDEX(词条统合定义列表!$D$2:$D$1031,MATCH(属性二级汇总[[#This Row],[词条]],词条统合定义列表!$B$2:$B$1031,0))</f>
        <v>#N/A</v>
      </c>
      <c r="G655" s="3" t="e">
        <f ca="1">INDEX(词条统合定义列表!$E$2:$E$1031,MATCH(属性二级汇总[[#This Row],[词条]],词条统合定义列表!$B$2:$B$1031,0))</f>
        <v>#N/A</v>
      </c>
      <c r="H655" s="109" t="e">
        <f ca="1">INDEX(词条统合定义列表!$F$2:$F$1031,MATCH(属性二级汇总[[#This Row],[词条]],词条统合定义列表!$B$2:$B$1031,0))</f>
        <v>#N/A</v>
      </c>
      <c r="J6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5" s="25" t="str">
        <f ca="1">IFERROR(IF(属性二级汇总[[#This Row],[计算模式]]&lt;&gt;0,ROW(),""),"")</f>
        <v/>
      </c>
      <c r="M655" s="25" t="str">
        <f ca="1">IF((IFERROR(SEARCH("时，收割",属性二级汇总[[#This Row],[词条]]),-1)&gt;0),ROW(),"")</f>
        <v/>
      </c>
    </row>
    <row r="656" spans="1:13">
      <c r="A656" s="3" t="str">
        <f ca="1">IFERROR(INDEX(CHOOSE(
    MATCH(ROW(A655)-1,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ROW(A655)-INDEX($S$2:$S$18, MATCH(ROW(A655)-1, $S$2:$S$18,1))
),"")</f>
        <v/>
      </c>
      <c r="B656" s="3" t="str">
        <f ca="1">IF(A656&lt;&gt;"",INDEX(CHOOSE(
    MATCH(ROW(A655)-1,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ROW(A655)-INDEX($S$2:$S$18, MATCH(ROW(A655)-1, $S$2:$S$18,1))
),"")</f>
        <v/>
      </c>
      <c r="C656" s="3" t="e">
        <f ca="1">VALUE(IF(A656&lt;&gt;"",INDEX(CHOOSE(
    MATCH(ROW(A655)-1,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ROW(A655)-INDEX($S$2:$S$18, MATCH(ROW(A655)-1, $S$2:$S$18,1))
),""))</f>
        <v>#VALUE!</v>
      </c>
      <c r="D656" s="3" t="str">
        <f t="shared" ca="1" si="11"/>
        <v/>
      </c>
      <c r="E656" s="3" t="e">
        <f ca="1">INDEX(词条统合定义列表!$C$2:$C$1031,MATCH(属性二级汇总[[#This Row],[词条]],词条统合定义列表!$B$2:$B$1031,0))</f>
        <v>#N/A</v>
      </c>
      <c r="F656" t="e">
        <f ca="1">INDEX(词条统合定义列表!$D$2:$D$1031,MATCH(属性二级汇总[[#This Row],[词条]],词条统合定义列表!$B$2:$B$1031,0))</f>
        <v>#N/A</v>
      </c>
      <c r="G656" s="3" t="e">
        <f ca="1">INDEX(词条统合定义列表!$E$2:$E$1031,MATCH(属性二级汇总[[#This Row],[词条]],词条统合定义列表!$B$2:$B$1031,0))</f>
        <v>#N/A</v>
      </c>
      <c r="H656" s="109" t="e">
        <f ca="1">INDEX(词条统合定义列表!$F$2:$F$1031,MATCH(属性二级汇总[[#This Row],[词条]],词条统合定义列表!$B$2:$B$1031,0))</f>
        <v>#N/A</v>
      </c>
      <c r="J6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6" s="25" t="str">
        <f ca="1">IFERROR(IF(属性二级汇总[[#This Row],[计算模式]]&lt;&gt;0,ROW(),""),"")</f>
        <v/>
      </c>
      <c r="M656" s="25" t="str">
        <f ca="1">IF((IFERROR(SEARCH("时，收割",属性二级汇总[[#This Row],[词条]]),-1)&gt;0),ROW(),"")</f>
        <v/>
      </c>
    </row>
    <row r="657" spans="1:13">
      <c r="A657" s="3" t="str">
        <f ca="1">IFERROR(INDEX(CHOOSE(
    MATCH(ROW(A656)-1,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ROW(A656)-INDEX($S$2:$S$18, MATCH(ROW(A656)-1, $S$2:$S$18,1))
),"")</f>
        <v/>
      </c>
      <c r="B657" s="3" t="str">
        <f ca="1">IF(A657&lt;&gt;"",INDEX(CHOOSE(
    MATCH(ROW(A656)-1,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ROW(A656)-INDEX($S$2:$S$18, MATCH(ROW(A656)-1, $S$2:$S$18,1))
),"")</f>
        <v/>
      </c>
      <c r="C657" s="3" t="e">
        <f ca="1">VALUE(IF(A657&lt;&gt;"",INDEX(CHOOSE(
    MATCH(ROW(A656)-1,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ROW(A656)-INDEX($S$2:$S$18, MATCH(ROW(A656)-1, $S$2:$S$18,1))
),""))</f>
        <v>#VALUE!</v>
      </c>
      <c r="D657" s="3" t="str">
        <f t="shared" ca="1" si="11"/>
        <v/>
      </c>
      <c r="E657" s="3" t="e">
        <f ca="1">INDEX(词条统合定义列表!$C$2:$C$1031,MATCH(属性二级汇总[[#This Row],[词条]],词条统合定义列表!$B$2:$B$1031,0))</f>
        <v>#N/A</v>
      </c>
      <c r="F657" t="e">
        <f ca="1">INDEX(词条统合定义列表!$D$2:$D$1031,MATCH(属性二级汇总[[#This Row],[词条]],词条统合定义列表!$B$2:$B$1031,0))</f>
        <v>#N/A</v>
      </c>
      <c r="G657" s="3" t="e">
        <f ca="1">INDEX(词条统合定义列表!$E$2:$E$1031,MATCH(属性二级汇总[[#This Row],[词条]],词条统合定义列表!$B$2:$B$1031,0))</f>
        <v>#N/A</v>
      </c>
      <c r="H657" s="109" t="e">
        <f ca="1">INDEX(词条统合定义列表!$F$2:$F$1031,MATCH(属性二级汇总[[#This Row],[词条]],词条统合定义列表!$B$2:$B$1031,0))</f>
        <v>#N/A</v>
      </c>
      <c r="J6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7" s="25" t="str">
        <f ca="1">IFERROR(IF(属性二级汇总[[#This Row],[计算模式]]&lt;&gt;0,ROW(),""),"")</f>
        <v/>
      </c>
      <c r="M657" s="25" t="str">
        <f ca="1">IF((IFERROR(SEARCH("时，收割",属性二级汇总[[#This Row],[词条]]),-1)&gt;0),ROW(),"")</f>
        <v/>
      </c>
    </row>
    <row r="658" spans="1:13">
      <c r="A658" s="3" t="str">
        <f ca="1">IFERROR(INDEX(CHOOSE(
    MATCH(ROW(A657)-1,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ROW(A657)-INDEX($S$2:$S$18, MATCH(ROW(A657)-1, $S$2:$S$18,1))
),"")</f>
        <v/>
      </c>
      <c r="B658" s="3" t="str">
        <f ca="1">IF(A658&lt;&gt;"",INDEX(CHOOSE(
    MATCH(ROW(A657)-1,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ROW(A657)-INDEX($S$2:$S$18, MATCH(ROW(A657)-1, $S$2:$S$18,1))
),"")</f>
        <v/>
      </c>
      <c r="C658" s="3" t="e">
        <f ca="1">VALUE(IF(A658&lt;&gt;"",INDEX(CHOOSE(
    MATCH(ROW(A657)-1,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ROW(A657)-INDEX($S$2:$S$18, MATCH(ROW(A657)-1, $S$2:$S$18,1))
),""))</f>
        <v>#VALUE!</v>
      </c>
      <c r="D658" s="3" t="str">
        <f t="shared" ca="1" si="11"/>
        <v/>
      </c>
      <c r="E658" s="3" t="e">
        <f ca="1">INDEX(词条统合定义列表!$C$2:$C$1031,MATCH(属性二级汇总[[#This Row],[词条]],词条统合定义列表!$B$2:$B$1031,0))</f>
        <v>#N/A</v>
      </c>
      <c r="F658" t="e">
        <f ca="1">INDEX(词条统合定义列表!$D$2:$D$1031,MATCH(属性二级汇总[[#This Row],[词条]],词条统合定义列表!$B$2:$B$1031,0))</f>
        <v>#N/A</v>
      </c>
      <c r="G658" s="3" t="e">
        <f ca="1">INDEX(词条统合定义列表!$E$2:$E$1031,MATCH(属性二级汇总[[#This Row],[词条]],词条统合定义列表!$B$2:$B$1031,0))</f>
        <v>#N/A</v>
      </c>
      <c r="H658" s="109" t="e">
        <f ca="1">INDEX(词条统合定义列表!$F$2:$F$1031,MATCH(属性二级汇总[[#This Row],[词条]],词条统合定义列表!$B$2:$B$1031,0))</f>
        <v>#N/A</v>
      </c>
      <c r="J6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8" s="25" t="str">
        <f ca="1">IFERROR(IF(属性二级汇总[[#This Row],[计算模式]]&lt;&gt;0,ROW(),""),"")</f>
        <v/>
      </c>
      <c r="M658" s="25" t="str">
        <f ca="1">IF((IFERROR(SEARCH("时，收割",属性二级汇总[[#This Row],[词条]]),-1)&gt;0),ROW(),"")</f>
        <v/>
      </c>
    </row>
    <row r="659" spans="1:13">
      <c r="A659" s="3" t="str">
        <f ca="1">IFERROR(INDEX(CHOOSE(
    MATCH(ROW(A658)-1,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ROW(A658)-INDEX($S$2:$S$18, MATCH(ROW(A658)-1, $S$2:$S$18,1))
),"")</f>
        <v/>
      </c>
      <c r="B659" s="3" t="str">
        <f ca="1">IF(A659&lt;&gt;"",INDEX(CHOOSE(
    MATCH(ROW(A658)-1,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ROW(A658)-INDEX($S$2:$S$18, MATCH(ROW(A658)-1, $S$2:$S$18,1))
),"")</f>
        <v/>
      </c>
      <c r="C659" s="3" t="e">
        <f ca="1">VALUE(IF(A659&lt;&gt;"",INDEX(CHOOSE(
    MATCH(ROW(A658)-1,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ROW(A658)-INDEX($S$2:$S$18, MATCH(ROW(A658)-1, $S$2:$S$18,1))
),""))</f>
        <v>#VALUE!</v>
      </c>
      <c r="D659" s="3" t="str">
        <f t="shared" ca="1" si="11"/>
        <v/>
      </c>
      <c r="E659" s="3" t="e">
        <f ca="1">INDEX(词条统合定义列表!$C$2:$C$1031,MATCH(属性二级汇总[[#This Row],[词条]],词条统合定义列表!$B$2:$B$1031,0))</f>
        <v>#N/A</v>
      </c>
      <c r="F659" t="e">
        <f ca="1">INDEX(词条统合定义列表!$D$2:$D$1031,MATCH(属性二级汇总[[#This Row],[词条]],词条统合定义列表!$B$2:$B$1031,0))</f>
        <v>#N/A</v>
      </c>
      <c r="G659" s="3" t="e">
        <f ca="1">INDEX(词条统合定义列表!$E$2:$E$1031,MATCH(属性二级汇总[[#This Row],[词条]],词条统合定义列表!$B$2:$B$1031,0))</f>
        <v>#N/A</v>
      </c>
      <c r="H659" s="109" t="e">
        <f ca="1">INDEX(词条统合定义列表!$F$2:$F$1031,MATCH(属性二级汇总[[#This Row],[词条]],词条统合定义列表!$B$2:$B$1031,0))</f>
        <v>#N/A</v>
      </c>
      <c r="J6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59" s="25" t="str">
        <f ca="1">IFERROR(IF(属性二级汇总[[#This Row],[计算模式]]&lt;&gt;0,ROW(),""),"")</f>
        <v/>
      </c>
      <c r="M659" s="25" t="str">
        <f ca="1">IF((IFERROR(SEARCH("时，收割",属性二级汇总[[#This Row],[词条]]),-1)&gt;0),ROW(),"")</f>
        <v/>
      </c>
    </row>
    <row r="660" spans="1:13">
      <c r="A660" s="3" t="str">
        <f ca="1">IFERROR(INDEX(CHOOSE(
    MATCH(ROW(A659)-1,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ROW(A659)-INDEX($S$2:$S$18, MATCH(ROW(A659)-1, $S$2:$S$18,1))
),"")</f>
        <v/>
      </c>
      <c r="B660" s="3" t="str">
        <f ca="1">IF(A660&lt;&gt;"",INDEX(CHOOSE(
    MATCH(ROW(A659)-1,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ROW(A659)-INDEX($S$2:$S$18, MATCH(ROW(A659)-1, $S$2:$S$18,1))
),"")</f>
        <v/>
      </c>
      <c r="C660" s="3" t="e">
        <f ca="1">VALUE(IF(A660&lt;&gt;"",INDEX(CHOOSE(
    MATCH(ROW(A659)-1,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ROW(A659)-INDEX($S$2:$S$18, MATCH(ROW(A659)-1, $S$2:$S$18,1))
),""))</f>
        <v>#VALUE!</v>
      </c>
      <c r="D660" s="3" t="str">
        <f t="shared" ca="1" si="11"/>
        <v/>
      </c>
      <c r="E660" s="3" t="e">
        <f ca="1">INDEX(词条统合定义列表!$C$2:$C$1031,MATCH(属性二级汇总[[#This Row],[词条]],词条统合定义列表!$B$2:$B$1031,0))</f>
        <v>#N/A</v>
      </c>
      <c r="F660" t="e">
        <f ca="1">INDEX(词条统合定义列表!$D$2:$D$1031,MATCH(属性二级汇总[[#This Row],[词条]],词条统合定义列表!$B$2:$B$1031,0))</f>
        <v>#N/A</v>
      </c>
      <c r="G660" s="3" t="e">
        <f ca="1">INDEX(词条统合定义列表!$E$2:$E$1031,MATCH(属性二级汇总[[#This Row],[词条]],词条统合定义列表!$B$2:$B$1031,0))</f>
        <v>#N/A</v>
      </c>
      <c r="H660" s="109" t="e">
        <f ca="1">INDEX(词条统合定义列表!$F$2:$F$1031,MATCH(属性二级汇总[[#This Row],[词条]],词条统合定义列表!$B$2:$B$1031,0))</f>
        <v>#N/A</v>
      </c>
      <c r="J6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0" s="25" t="str">
        <f ca="1">IFERROR(IF(属性二级汇总[[#This Row],[计算模式]]&lt;&gt;0,ROW(),""),"")</f>
        <v/>
      </c>
      <c r="M660" s="25" t="str">
        <f ca="1">IF((IFERROR(SEARCH("时，收割",属性二级汇总[[#This Row],[词条]]),-1)&gt;0),ROW(),"")</f>
        <v/>
      </c>
    </row>
    <row r="661" spans="1:13">
      <c r="A661" s="3" t="str">
        <f ca="1">IFERROR(INDEX(CHOOSE(
    MATCH(ROW(A660)-1,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ROW(A660)-INDEX($S$2:$S$18, MATCH(ROW(A660)-1, $S$2:$S$18,1))
),"")</f>
        <v/>
      </c>
      <c r="B661" s="3" t="str">
        <f ca="1">IF(A661&lt;&gt;"",INDEX(CHOOSE(
    MATCH(ROW(A660)-1,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ROW(A660)-INDEX($S$2:$S$18, MATCH(ROW(A660)-1, $S$2:$S$18,1))
),"")</f>
        <v/>
      </c>
      <c r="C661" s="3" t="e">
        <f ca="1">VALUE(IF(A661&lt;&gt;"",INDEX(CHOOSE(
    MATCH(ROW(A660)-1,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ROW(A660)-INDEX($S$2:$S$18, MATCH(ROW(A660)-1, $S$2:$S$18,1))
),""))</f>
        <v>#VALUE!</v>
      </c>
      <c r="D661" s="3" t="str">
        <f t="shared" ca="1" si="11"/>
        <v/>
      </c>
      <c r="E661" s="3" t="e">
        <f ca="1">INDEX(词条统合定义列表!$C$2:$C$1031,MATCH(属性二级汇总[[#This Row],[词条]],词条统合定义列表!$B$2:$B$1031,0))</f>
        <v>#N/A</v>
      </c>
      <c r="F661" t="e">
        <f ca="1">INDEX(词条统合定义列表!$D$2:$D$1031,MATCH(属性二级汇总[[#This Row],[词条]],词条统合定义列表!$B$2:$B$1031,0))</f>
        <v>#N/A</v>
      </c>
      <c r="G661" s="3" t="e">
        <f ca="1">INDEX(词条统合定义列表!$E$2:$E$1031,MATCH(属性二级汇总[[#This Row],[词条]],词条统合定义列表!$B$2:$B$1031,0))</f>
        <v>#N/A</v>
      </c>
      <c r="H661" s="109" t="e">
        <f ca="1">INDEX(词条统合定义列表!$F$2:$F$1031,MATCH(属性二级汇总[[#This Row],[词条]],词条统合定义列表!$B$2:$B$1031,0))</f>
        <v>#N/A</v>
      </c>
      <c r="J6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1" s="25" t="str">
        <f ca="1">IFERROR(IF(属性二级汇总[[#This Row],[计算模式]]&lt;&gt;0,ROW(),""),"")</f>
        <v/>
      </c>
      <c r="M661" s="25" t="str">
        <f ca="1">IF((IFERROR(SEARCH("时，收割",属性二级汇总[[#This Row],[词条]]),-1)&gt;0),ROW(),"")</f>
        <v/>
      </c>
    </row>
    <row r="662" spans="1:13">
      <c r="A662" s="3" t="str">
        <f ca="1">IFERROR(INDEX(CHOOSE(
    MATCH(ROW(A661)-1,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ROW(A661)-INDEX($S$2:$S$18, MATCH(ROW(A661)-1, $S$2:$S$18,1))
),"")</f>
        <v/>
      </c>
      <c r="B662" s="3" t="str">
        <f ca="1">IF(A662&lt;&gt;"",INDEX(CHOOSE(
    MATCH(ROW(A661)-1,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ROW(A661)-INDEX($S$2:$S$18, MATCH(ROW(A661)-1, $S$2:$S$18,1))
),"")</f>
        <v/>
      </c>
      <c r="C662" s="3" t="e">
        <f ca="1">VALUE(IF(A662&lt;&gt;"",INDEX(CHOOSE(
    MATCH(ROW(A661)-1,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ROW(A661)-INDEX($S$2:$S$18, MATCH(ROW(A661)-1, $S$2:$S$18,1))
),""))</f>
        <v>#VALUE!</v>
      </c>
      <c r="D662" s="3" t="str">
        <f t="shared" ca="1" si="11"/>
        <v/>
      </c>
      <c r="E662" s="3" t="e">
        <f ca="1">INDEX(词条统合定义列表!$C$2:$C$1031,MATCH(属性二级汇总[[#This Row],[词条]],词条统合定义列表!$B$2:$B$1031,0))</f>
        <v>#N/A</v>
      </c>
      <c r="F662" t="e">
        <f ca="1">INDEX(词条统合定义列表!$D$2:$D$1031,MATCH(属性二级汇总[[#This Row],[词条]],词条统合定义列表!$B$2:$B$1031,0))</f>
        <v>#N/A</v>
      </c>
      <c r="G662" s="3" t="e">
        <f ca="1">INDEX(词条统合定义列表!$E$2:$E$1031,MATCH(属性二级汇总[[#This Row],[词条]],词条统合定义列表!$B$2:$B$1031,0))</f>
        <v>#N/A</v>
      </c>
      <c r="H662" s="109" t="e">
        <f ca="1">INDEX(词条统合定义列表!$F$2:$F$1031,MATCH(属性二级汇总[[#This Row],[词条]],词条统合定义列表!$B$2:$B$1031,0))</f>
        <v>#N/A</v>
      </c>
      <c r="J6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2" s="25" t="str">
        <f ca="1">IFERROR(IF(属性二级汇总[[#This Row],[计算模式]]&lt;&gt;0,ROW(),""),"")</f>
        <v/>
      </c>
      <c r="M662" s="25" t="str">
        <f ca="1">IF((IFERROR(SEARCH("时，收割",属性二级汇总[[#This Row],[词条]]),-1)&gt;0),ROW(),"")</f>
        <v/>
      </c>
    </row>
    <row r="663" spans="1:13">
      <c r="A663" s="3" t="str">
        <f ca="1">IFERROR(INDEX(CHOOSE(
    MATCH(ROW(A662)-1,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ROW(A662)-INDEX($S$2:$S$18, MATCH(ROW(A662)-1, $S$2:$S$18,1))
),"")</f>
        <v/>
      </c>
      <c r="B663" s="3" t="str">
        <f ca="1">IF(A663&lt;&gt;"",INDEX(CHOOSE(
    MATCH(ROW(A662)-1,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ROW(A662)-INDEX($S$2:$S$18, MATCH(ROW(A662)-1, $S$2:$S$18,1))
),"")</f>
        <v/>
      </c>
      <c r="C663" s="3" t="e">
        <f ca="1">VALUE(IF(A663&lt;&gt;"",INDEX(CHOOSE(
    MATCH(ROW(A662)-1,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ROW(A662)-INDEX($S$2:$S$18, MATCH(ROW(A662)-1, $S$2:$S$18,1))
),""))</f>
        <v>#VALUE!</v>
      </c>
      <c r="D663" s="3" t="str">
        <f t="shared" ca="1" si="11"/>
        <v/>
      </c>
      <c r="E663" s="3" t="e">
        <f ca="1">INDEX(词条统合定义列表!$C$2:$C$1031,MATCH(属性二级汇总[[#This Row],[词条]],词条统合定义列表!$B$2:$B$1031,0))</f>
        <v>#N/A</v>
      </c>
      <c r="F663" t="e">
        <f ca="1">INDEX(词条统合定义列表!$D$2:$D$1031,MATCH(属性二级汇总[[#This Row],[词条]],词条统合定义列表!$B$2:$B$1031,0))</f>
        <v>#N/A</v>
      </c>
      <c r="G663" s="3" t="e">
        <f ca="1">INDEX(词条统合定义列表!$E$2:$E$1031,MATCH(属性二级汇总[[#This Row],[词条]],词条统合定义列表!$B$2:$B$1031,0))</f>
        <v>#N/A</v>
      </c>
      <c r="H663" s="109" t="e">
        <f ca="1">INDEX(词条统合定义列表!$F$2:$F$1031,MATCH(属性二级汇总[[#This Row],[词条]],词条统合定义列表!$B$2:$B$1031,0))</f>
        <v>#N/A</v>
      </c>
      <c r="J6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3" s="25" t="str">
        <f ca="1">IFERROR(IF(属性二级汇总[[#This Row],[计算模式]]&lt;&gt;0,ROW(),""),"")</f>
        <v/>
      </c>
      <c r="M663" s="25" t="str">
        <f ca="1">IF((IFERROR(SEARCH("时，收割",属性二级汇总[[#This Row],[词条]]),-1)&gt;0),ROW(),"")</f>
        <v/>
      </c>
    </row>
    <row r="664" spans="1:13">
      <c r="A664" s="3" t="str">
        <f ca="1">IFERROR(INDEX(CHOOSE(
    MATCH(ROW(A663)-1,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ROW(A663)-INDEX($S$2:$S$18, MATCH(ROW(A663)-1, $S$2:$S$18,1))
),"")</f>
        <v/>
      </c>
      <c r="B664" s="3" t="str">
        <f ca="1">IF(A664&lt;&gt;"",INDEX(CHOOSE(
    MATCH(ROW(A663)-1,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ROW(A663)-INDEX($S$2:$S$18, MATCH(ROW(A663)-1, $S$2:$S$18,1))
),"")</f>
        <v/>
      </c>
      <c r="C664" s="3" t="e">
        <f ca="1">VALUE(IF(A664&lt;&gt;"",INDEX(CHOOSE(
    MATCH(ROW(A663)-1,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ROW(A663)-INDEX($S$2:$S$18, MATCH(ROW(A663)-1, $S$2:$S$18,1))
),""))</f>
        <v>#VALUE!</v>
      </c>
      <c r="D664" s="3" t="str">
        <f t="shared" ca="1" si="11"/>
        <v/>
      </c>
      <c r="E664" s="3" t="e">
        <f ca="1">INDEX(词条统合定义列表!$C$2:$C$1031,MATCH(属性二级汇总[[#This Row],[词条]],词条统合定义列表!$B$2:$B$1031,0))</f>
        <v>#N/A</v>
      </c>
      <c r="F664" t="e">
        <f ca="1">INDEX(词条统合定义列表!$D$2:$D$1031,MATCH(属性二级汇总[[#This Row],[词条]],词条统合定义列表!$B$2:$B$1031,0))</f>
        <v>#N/A</v>
      </c>
      <c r="G664" s="3" t="e">
        <f ca="1">INDEX(词条统合定义列表!$E$2:$E$1031,MATCH(属性二级汇总[[#This Row],[词条]],词条统合定义列表!$B$2:$B$1031,0))</f>
        <v>#N/A</v>
      </c>
      <c r="H664" s="109" t="e">
        <f ca="1">INDEX(词条统合定义列表!$F$2:$F$1031,MATCH(属性二级汇总[[#This Row],[词条]],词条统合定义列表!$B$2:$B$1031,0))</f>
        <v>#N/A</v>
      </c>
      <c r="J6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4" s="25" t="str">
        <f ca="1">IFERROR(IF(属性二级汇总[[#This Row],[计算模式]]&lt;&gt;0,ROW(),""),"")</f>
        <v/>
      </c>
      <c r="M664" s="25" t="str">
        <f ca="1">IF((IFERROR(SEARCH("时，收割",属性二级汇总[[#This Row],[词条]]),-1)&gt;0),ROW(),"")</f>
        <v/>
      </c>
    </row>
    <row r="665" spans="1:13">
      <c r="A665" s="3" t="str">
        <f ca="1">IFERROR(INDEX(CHOOSE(
    MATCH(ROW(A664)-1,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ROW(A664)-INDEX($S$2:$S$18, MATCH(ROW(A664)-1, $S$2:$S$18,1))
),"")</f>
        <v/>
      </c>
      <c r="B665" s="3" t="str">
        <f ca="1">IF(A665&lt;&gt;"",INDEX(CHOOSE(
    MATCH(ROW(A664)-1,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ROW(A664)-INDEX($S$2:$S$18, MATCH(ROW(A664)-1, $S$2:$S$18,1))
),"")</f>
        <v/>
      </c>
      <c r="C665" s="3" t="e">
        <f ca="1">VALUE(IF(A665&lt;&gt;"",INDEX(CHOOSE(
    MATCH(ROW(A664)-1,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ROW(A664)-INDEX($S$2:$S$18, MATCH(ROW(A664)-1, $S$2:$S$18,1))
),""))</f>
        <v>#VALUE!</v>
      </c>
      <c r="D665" s="3" t="str">
        <f t="shared" ca="1" si="11"/>
        <v/>
      </c>
      <c r="E665" s="3" t="e">
        <f ca="1">INDEX(词条统合定义列表!$C$2:$C$1031,MATCH(属性二级汇总[[#This Row],[词条]],词条统合定义列表!$B$2:$B$1031,0))</f>
        <v>#N/A</v>
      </c>
      <c r="F665" t="e">
        <f ca="1">INDEX(词条统合定义列表!$D$2:$D$1031,MATCH(属性二级汇总[[#This Row],[词条]],词条统合定义列表!$B$2:$B$1031,0))</f>
        <v>#N/A</v>
      </c>
      <c r="G665" s="3" t="e">
        <f ca="1">INDEX(词条统合定义列表!$E$2:$E$1031,MATCH(属性二级汇总[[#This Row],[词条]],词条统合定义列表!$B$2:$B$1031,0))</f>
        <v>#N/A</v>
      </c>
      <c r="H665" s="109" t="e">
        <f ca="1">INDEX(词条统合定义列表!$F$2:$F$1031,MATCH(属性二级汇总[[#This Row],[词条]],词条统合定义列表!$B$2:$B$1031,0))</f>
        <v>#N/A</v>
      </c>
      <c r="J6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5" s="25" t="str">
        <f ca="1">IFERROR(IF(属性二级汇总[[#This Row],[计算模式]]&lt;&gt;0,ROW(),""),"")</f>
        <v/>
      </c>
      <c r="M665" s="25" t="str">
        <f ca="1">IF((IFERROR(SEARCH("时，收割",属性二级汇总[[#This Row],[词条]]),-1)&gt;0),ROW(),"")</f>
        <v/>
      </c>
    </row>
    <row r="666" spans="1:13">
      <c r="A666" s="3" t="str">
        <f ca="1">IFERROR(INDEX(CHOOSE(
    MATCH(ROW(A665)-1,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ROW(A665)-INDEX($S$2:$S$18, MATCH(ROW(A665)-1, $S$2:$S$18,1))
),"")</f>
        <v/>
      </c>
      <c r="B666" s="3" t="str">
        <f ca="1">IF(A666&lt;&gt;"",INDEX(CHOOSE(
    MATCH(ROW(A665)-1,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ROW(A665)-INDEX($S$2:$S$18, MATCH(ROW(A665)-1, $S$2:$S$18,1))
),"")</f>
        <v/>
      </c>
      <c r="C666" s="3" t="e">
        <f ca="1">VALUE(IF(A666&lt;&gt;"",INDEX(CHOOSE(
    MATCH(ROW(A665)-1,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ROW(A665)-INDEX($S$2:$S$18, MATCH(ROW(A665)-1, $S$2:$S$18,1))
),""))</f>
        <v>#VALUE!</v>
      </c>
      <c r="D666" s="3" t="str">
        <f t="shared" ca="1" si="11"/>
        <v/>
      </c>
      <c r="E666" s="3" t="e">
        <f ca="1">INDEX(词条统合定义列表!$C$2:$C$1031,MATCH(属性二级汇总[[#This Row],[词条]],词条统合定义列表!$B$2:$B$1031,0))</f>
        <v>#N/A</v>
      </c>
      <c r="F666" t="e">
        <f ca="1">INDEX(词条统合定义列表!$D$2:$D$1031,MATCH(属性二级汇总[[#This Row],[词条]],词条统合定义列表!$B$2:$B$1031,0))</f>
        <v>#N/A</v>
      </c>
      <c r="G666" s="3" t="e">
        <f ca="1">INDEX(词条统合定义列表!$E$2:$E$1031,MATCH(属性二级汇总[[#This Row],[词条]],词条统合定义列表!$B$2:$B$1031,0))</f>
        <v>#N/A</v>
      </c>
      <c r="H666" s="109" t="e">
        <f ca="1">INDEX(词条统合定义列表!$F$2:$F$1031,MATCH(属性二级汇总[[#This Row],[词条]],词条统合定义列表!$B$2:$B$1031,0))</f>
        <v>#N/A</v>
      </c>
      <c r="J6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6" s="25" t="str">
        <f ca="1">IFERROR(IF(属性二级汇总[[#This Row],[计算模式]]&lt;&gt;0,ROW(),""),"")</f>
        <v/>
      </c>
      <c r="M666" s="25" t="str">
        <f ca="1">IF((IFERROR(SEARCH("时，收割",属性二级汇总[[#This Row],[词条]]),-1)&gt;0),ROW(),"")</f>
        <v/>
      </c>
    </row>
    <row r="667" spans="1:13">
      <c r="A667" s="3" t="str">
        <f ca="1">IFERROR(INDEX(CHOOSE(
    MATCH(ROW(A666)-1,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ROW(A666)-INDEX($S$2:$S$18, MATCH(ROW(A666)-1, $S$2:$S$18,1))
),"")</f>
        <v/>
      </c>
      <c r="B667" s="3" t="str">
        <f ca="1">IF(A667&lt;&gt;"",INDEX(CHOOSE(
    MATCH(ROW(A666)-1,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ROW(A666)-INDEX($S$2:$S$18, MATCH(ROW(A666)-1, $S$2:$S$18,1))
),"")</f>
        <v/>
      </c>
      <c r="C667" s="3" t="e">
        <f ca="1">VALUE(IF(A667&lt;&gt;"",INDEX(CHOOSE(
    MATCH(ROW(A666)-1,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ROW(A666)-INDEX($S$2:$S$18, MATCH(ROW(A666)-1, $S$2:$S$18,1))
),""))</f>
        <v>#VALUE!</v>
      </c>
      <c r="D667" s="3" t="str">
        <f t="shared" ca="1" si="11"/>
        <v/>
      </c>
      <c r="E667" s="3" t="e">
        <f ca="1">INDEX(词条统合定义列表!$C$2:$C$1031,MATCH(属性二级汇总[[#This Row],[词条]],词条统合定义列表!$B$2:$B$1031,0))</f>
        <v>#N/A</v>
      </c>
      <c r="F667" t="e">
        <f ca="1">INDEX(词条统合定义列表!$D$2:$D$1031,MATCH(属性二级汇总[[#This Row],[词条]],词条统合定义列表!$B$2:$B$1031,0))</f>
        <v>#N/A</v>
      </c>
      <c r="G667" s="3" t="e">
        <f ca="1">INDEX(词条统合定义列表!$E$2:$E$1031,MATCH(属性二级汇总[[#This Row],[词条]],词条统合定义列表!$B$2:$B$1031,0))</f>
        <v>#N/A</v>
      </c>
      <c r="H667" s="109" t="e">
        <f ca="1">INDEX(词条统合定义列表!$F$2:$F$1031,MATCH(属性二级汇总[[#This Row],[词条]],词条统合定义列表!$B$2:$B$1031,0))</f>
        <v>#N/A</v>
      </c>
      <c r="J6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7" s="25" t="str">
        <f ca="1">IFERROR(IF(属性二级汇总[[#This Row],[计算模式]]&lt;&gt;0,ROW(),""),"")</f>
        <v/>
      </c>
      <c r="M667" s="25" t="str">
        <f ca="1">IF((IFERROR(SEARCH("时，收割",属性二级汇总[[#This Row],[词条]]),-1)&gt;0),ROW(),"")</f>
        <v/>
      </c>
    </row>
    <row r="668" spans="1:13">
      <c r="A668" s="3" t="str">
        <f ca="1">IFERROR(INDEX(CHOOSE(
    MATCH(ROW(A667)-1,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ROW(A667)-INDEX($S$2:$S$18, MATCH(ROW(A667)-1, $S$2:$S$18,1))
),"")</f>
        <v/>
      </c>
      <c r="B668" s="3" t="str">
        <f ca="1">IF(A668&lt;&gt;"",INDEX(CHOOSE(
    MATCH(ROW(A667)-1,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ROW(A667)-INDEX($S$2:$S$18, MATCH(ROW(A667)-1, $S$2:$S$18,1))
),"")</f>
        <v/>
      </c>
      <c r="C668" s="3" t="e">
        <f ca="1">VALUE(IF(A668&lt;&gt;"",INDEX(CHOOSE(
    MATCH(ROW(A667)-1,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ROW(A667)-INDEX($S$2:$S$18, MATCH(ROW(A667)-1, $S$2:$S$18,1))
),""))</f>
        <v>#VALUE!</v>
      </c>
      <c r="D668" s="3" t="str">
        <f t="shared" ca="1" si="11"/>
        <v/>
      </c>
      <c r="E668" s="3" t="e">
        <f ca="1">INDEX(词条统合定义列表!$C$2:$C$1031,MATCH(属性二级汇总[[#This Row],[词条]],词条统合定义列表!$B$2:$B$1031,0))</f>
        <v>#N/A</v>
      </c>
      <c r="F668" t="e">
        <f ca="1">INDEX(词条统合定义列表!$D$2:$D$1031,MATCH(属性二级汇总[[#This Row],[词条]],词条统合定义列表!$B$2:$B$1031,0))</f>
        <v>#N/A</v>
      </c>
      <c r="G668" s="3" t="e">
        <f ca="1">INDEX(词条统合定义列表!$E$2:$E$1031,MATCH(属性二级汇总[[#This Row],[词条]],词条统合定义列表!$B$2:$B$1031,0))</f>
        <v>#N/A</v>
      </c>
      <c r="H668" s="109" t="e">
        <f ca="1">INDEX(词条统合定义列表!$F$2:$F$1031,MATCH(属性二级汇总[[#This Row],[词条]],词条统合定义列表!$B$2:$B$1031,0))</f>
        <v>#N/A</v>
      </c>
      <c r="J6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8" s="25" t="str">
        <f ca="1">IFERROR(IF(属性二级汇总[[#This Row],[计算模式]]&lt;&gt;0,ROW(),""),"")</f>
        <v/>
      </c>
      <c r="M668" s="25" t="str">
        <f ca="1">IF((IFERROR(SEARCH("时，收割",属性二级汇总[[#This Row],[词条]]),-1)&gt;0),ROW(),"")</f>
        <v/>
      </c>
    </row>
    <row r="669" spans="1:13">
      <c r="A669" s="3" t="str">
        <f ca="1">IFERROR(INDEX(CHOOSE(
    MATCH(ROW(A668)-1,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ROW(A668)-INDEX($S$2:$S$18, MATCH(ROW(A668)-1, $S$2:$S$18,1))
),"")</f>
        <v/>
      </c>
      <c r="B669" s="3" t="str">
        <f ca="1">IF(A669&lt;&gt;"",INDEX(CHOOSE(
    MATCH(ROW(A668)-1,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ROW(A668)-INDEX($S$2:$S$18, MATCH(ROW(A668)-1, $S$2:$S$18,1))
),"")</f>
        <v/>
      </c>
      <c r="C669" s="3" t="e">
        <f ca="1">VALUE(IF(A669&lt;&gt;"",INDEX(CHOOSE(
    MATCH(ROW(A668)-1,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ROW(A668)-INDEX($S$2:$S$18, MATCH(ROW(A668)-1, $S$2:$S$18,1))
),""))</f>
        <v>#VALUE!</v>
      </c>
      <c r="D669" s="3" t="str">
        <f t="shared" ca="1" si="11"/>
        <v/>
      </c>
      <c r="E669" s="3" t="e">
        <f ca="1">INDEX(词条统合定义列表!$C$2:$C$1031,MATCH(属性二级汇总[[#This Row],[词条]],词条统合定义列表!$B$2:$B$1031,0))</f>
        <v>#N/A</v>
      </c>
      <c r="F669" t="e">
        <f ca="1">INDEX(词条统合定义列表!$D$2:$D$1031,MATCH(属性二级汇总[[#This Row],[词条]],词条统合定义列表!$B$2:$B$1031,0))</f>
        <v>#N/A</v>
      </c>
      <c r="G669" s="3" t="e">
        <f ca="1">INDEX(词条统合定义列表!$E$2:$E$1031,MATCH(属性二级汇总[[#This Row],[词条]],词条统合定义列表!$B$2:$B$1031,0))</f>
        <v>#N/A</v>
      </c>
      <c r="H669" s="109" t="e">
        <f ca="1">INDEX(词条统合定义列表!$F$2:$F$1031,MATCH(属性二级汇总[[#This Row],[词条]],词条统合定义列表!$B$2:$B$1031,0))</f>
        <v>#N/A</v>
      </c>
      <c r="J6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69" s="25" t="str">
        <f ca="1">IFERROR(IF(属性二级汇总[[#This Row],[计算模式]]&lt;&gt;0,ROW(),""),"")</f>
        <v/>
      </c>
      <c r="M669" s="25" t="str">
        <f ca="1">IF((IFERROR(SEARCH("时，收割",属性二级汇总[[#This Row],[词条]]),-1)&gt;0),ROW(),"")</f>
        <v/>
      </c>
    </row>
    <row r="670" spans="1:13">
      <c r="A670" s="3" t="str">
        <f ca="1">IFERROR(INDEX(CHOOSE(
    MATCH(ROW(A669)-1,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ROW(A669)-INDEX($S$2:$S$18, MATCH(ROW(A669)-1, $S$2:$S$18,1))
),"")</f>
        <v/>
      </c>
      <c r="B670" s="3" t="str">
        <f ca="1">IF(A670&lt;&gt;"",INDEX(CHOOSE(
    MATCH(ROW(A669)-1,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ROW(A669)-INDEX($S$2:$S$18, MATCH(ROW(A669)-1, $S$2:$S$18,1))
),"")</f>
        <v/>
      </c>
      <c r="C670" s="3" t="e">
        <f ca="1">VALUE(IF(A670&lt;&gt;"",INDEX(CHOOSE(
    MATCH(ROW(A669)-1,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ROW(A669)-INDEX($S$2:$S$18, MATCH(ROW(A669)-1, $S$2:$S$18,1))
),""))</f>
        <v>#VALUE!</v>
      </c>
      <c r="D670" s="3" t="str">
        <f t="shared" ca="1" si="11"/>
        <v/>
      </c>
      <c r="E670" s="3" t="e">
        <f ca="1">INDEX(词条统合定义列表!$C$2:$C$1031,MATCH(属性二级汇总[[#This Row],[词条]],词条统合定义列表!$B$2:$B$1031,0))</f>
        <v>#N/A</v>
      </c>
      <c r="F670" t="e">
        <f ca="1">INDEX(词条统合定义列表!$D$2:$D$1031,MATCH(属性二级汇总[[#This Row],[词条]],词条统合定义列表!$B$2:$B$1031,0))</f>
        <v>#N/A</v>
      </c>
      <c r="G670" s="3" t="e">
        <f ca="1">INDEX(词条统合定义列表!$E$2:$E$1031,MATCH(属性二级汇总[[#This Row],[词条]],词条统合定义列表!$B$2:$B$1031,0))</f>
        <v>#N/A</v>
      </c>
      <c r="H670" s="109" t="e">
        <f ca="1">INDEX(词条统合定义列表!$F$2:$F$1031,MATCH(属性二级汇总[[#This Row],[词条]],词条统合定义列表!$B$2:$B$1031,0))</f>
        <v>#N/A</v>
      </c>
      <c r="J6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0" s="25" t="str">
        <f ca="1">IFERROR(IF(属性二级汇总[[#This Row],[计算模式]]&lt;&gt;0,ROW(),""),"")</f>
        <v/>
      </c>
      <c r="M670" s="25" t="str">
        <f ca="1">IF((IFERROR(SEARCH("时，收割",属性二级汇总[[#This Row],[词条]]),-1)&gt;0),ROW(),"")</f>
        <v/>
      </c>
    </row>
    <row r="671" spans="1:13">
      <c r="A671" s="3" t="str">
        <f ca="1">IFERROR(INDEX(CHOOSE(
    MATCH(ROW(A670)-1,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ROW(A670)-INDEX($S$2:$S$18, MATCH(ROW(A670)-1, $S$2:$S$18,1))
),"")</f>
        <v/>
      </c>
      <c r="B671" s="3" t="str">
        <f ca="1">IF(A671&lt;&gt;"",INDEX(CHOOSE(
    MATCH(ROW(A670)-1,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ROW(A670)-INDEX($S$2:$S$18, MATCH(ROW(A670)-1, $S$2:$S$18,1))
),"")</f>
        <v/>
      </c>
      <c r="C671" s="3" t="e">
        <f ca="1">VALUE(IF(A671&lt;&gt;"",INDEX(CHOOSE(
    MATCH(ROW(A670)-1,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ROW(A670)-INDEX($S$2:$S$18, MATCH(ROW(A670)-1, $S$2:$S$18,1))
),""))</f>
        <v>#VALUE!</v>
      </c>
      <c r="D671" s="3" t="str">
        <f t="shared" ca="1" si="11"/>
        <v/>
      </c>
      <c r="E671" s="3" t="e">
        <f ca="1">INDEX(词条统合定义列表!$C$2:$C$1031,MATCH(属性二级汇总[[#This Row],[词条]],词条统合定义列表!$B$2:$B$1031,0))</f>
        <v>#N/A</v>
      </c>
      <c r="F671" t="e">
        <f ca="1">INDEX(词条统合定义列表!$D$2:$D$1031,MATCH(属性二级汇总[[#This Row],[词条]],词条统合定义列表!$B$2:$B$1031,0))</f>
        <v>#N/A</v>
      </c>
      <c r="G671" s="3" t="e">
        <f ca="1">INDEX(词条统合定义列表!$E$2:$E$1031,MATCH(属性二级汇总[[#This Row],[词条]],词条统合定义列表!$B$2:$B$1031,0))</f>
        <v>#N/A</v>
      </c>
      <c r="H671" s="109" t="e">
        <f ca="1">INDEX(词条统合定义列表!$F$2:$F$1031,MATCH(属性二级汇总[[#This Row],[词条]],词条统合定义列表!$B$2:$B$1031,0))</f>
        <v>#N/A</v>
      </c>
      <c r="J6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1" s="25" t="str">
        <f ca="1">IFERROR(IF(属性二级汇总[[#This Row],[计算模式]]&lt;&gt;0,ROW(),""),"")</f>
        <v/>
      </c>
      <c r="M671" s="25" t="str">
        <f ca="1">IF((IFERROR(SEARCH("时，收割",属性二级汇总[[#This Row],[词条]]),-1)&gt;0),ROW(),"")</f>
        <v/>
      </c>
    </row>
    <row r="672" spans="1:13">
      <c r="A672" s="3" t="str">
        <f ca="1">IFERROR(INDEX(CHOOSE(
    MATCH(ROW(A671)-1,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ROW(A671)-INDEX($S$2:$S$18, MATCH(ROW(A671)-1, $S$2:$S$18,1))
),"")</f>
        <v/>
      </c>
      <c r="B672" s="3" t="str">
        <f ca="1">IF(A672&lt;&gt;"",INDEX(CHOOSE(
    MATCH(ROW(A671)-1,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ROW(A671)-INDEX($S$2:$S$18, MATCH(ROW(A671)-1, $S$2:$S$18,1))
),"")</f>
        <v/>
      </c>
      <c r="C672" s="3" t="e">
        <f ca="1">VALUE(IF(A672&lt;&gt;"",INDEX(CHOOSE(
    MATCH(ROW(A671)-1,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ROW(A671)-INDEX($S$2:$S$18, MATCH(ROW(A671)-1, $S$2:$S$18,1))
),""))</f>
        <v>#VALUE!</v>
      </c>
      <c r="D672" s="3" t="str">
        <f t="shared" ca="1" si="11"/>
        <v/>
      </c>
      <c r="E672" s="3" t="e">
        <f ca="1">INDEX(词条统合定义列表!$C$2:$C$1031,MATCH(属性二级汇总[[#This Row],[词条]],词条统合定义列表!$B$2:$B$1031,0))</f>
        <v>#N/A</v>
      </c>
      <c r="F672" t="e">
        <f ca="1">INDEX(词条统合定义列表!$D$2:$D$1031,MATCH(属性二级汇总[[#This Row],[词条]],词条统合定义列表!$B$2:$B$1031,0))</f>
        <v>#N/A</v>
      </c>
      <c r="G672" s="3" t="e">
        <f ca="1">INDEX(词条统合定义列表!$E$2:$E$1031,MATCH(属性二级汇总[[#This Row],[词条]],词条统合定义列表!$B$2:$B$1031,0))</f>
        <v>#N/A</v>
      </c>
      <c r="H672" s="109" t="e">
        <f ca="1">INDEX(词条统合定义列表!$F$2:$F$1031,MATCH(属性二级汇总[[#This Row],[词条]],词条统合定义列表!$B$2:$B$1031,0))</f>
        <v>#N/A</v>
      </c>
      <c r="J6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2" s="25" t="str">
        <f ca="1">IFERROR(IF(属性二级汇总[[#This Row],[计算模式]]&lt;&gt;0,ROW(),""),"")</f>
        <v/>
      </c>
      <c r="M672" s="25" t="str">
        <f ca="1">IF((IFERROR(SEARCH("时，收割",属性二级汇总[[#This Row],[词条]]),-1)&gt;0),ROW(),"")</f>
        <v/>
      </c>
    </row>
    <row r="673" spans="1:13">
      <c r="A673" s="3" t="str">
        <f ca="1">IFERROR(INDEX(CHOOSE(
    MATCH(ROW(A672)-1,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ROW(A672)-INDEX($S$2:$S$18, MATCH(ROW(A672)-1, $S$2:$S$18,1))
),"")</f>
        <v/>
      </c>
      <c r="B673" s="3" t="str">
        <f ca="1">IF(A673&lt;&gt;"",INDEX(CHOOSE(
    MATCH(ROW(A672)-1,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ROW(A672)-INDEX($S$2:$S$18, MATCH(ROW(A672)-1, $S$2:$S$18,1))
),"")</f>
        <v/>
      </c>
      <c r="C673" s="3" t="e">
        <f ca="1">VALUE(IF(A673&lt;&gt;"",INDEX(CHOOSE(
    MATCH(ROW(A672)-1,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ROW(A672)-INDEX($S$2:$S$18, MATCH(ROW(A672)-1, $S$2:$S$18,1))
),""))</f>
        <v>#VALUE!</v>
      </c>
      <c r="D673" s="3" t="str">
        <f t="shared" ca="1" si="11"/>
        <v/>
      </c>
      <c r="E673" s="3" t="e">
        <f ca="1">INDEX(词条统合定义列表!$C$2:$C$1031,MATCH(属性二级汇总[[#This Row],[词条]],词条统合定义列表!$B$2:$B$1031,0))</f>
        <v>#N/A</v>
      </c>
      <c r="F673" t="e">
        <f ca="1">INDEX(词条统合定义列表!$D$2:$D$1031,MATCH(属性二级汇总[[#This Row],[词条]],词条统合定义列表!$B$2:$B$1031,0))</f>
        <v>#N/A</v>
      </c>
      <c r="G673" s="3" t="e">
        <f ca="1">INDEX(词条统合定义列表!$E$2:$E$1031,MATCH(属性二级汇总[[#This Row],[词条]],词条统合定义列表!$B$2:$B$1031,0))</f>
        <v>#N/A</v>
      </c>
      <c r="H673" s="109" t="e">
        <f ca="1">INDEX(词条统合定义列表!$F$2:$F$1031,MATCH(属性二级汇总[[#This Row],[词条]],词条统合定义列表!$B$2:$B$1031,0))</f>
        <v>#N/A</v>
      </c>
      <c r="J6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3" s="25" t="str">
        <f ca="1">IFERROR(IF(属性二级汇总[[#This Row],[计算模式]]&lt;&gt;0,ROW(),""),"")</f>
        <v/>
      </c>
      <c r="M673" s="25" t="str">
        <f ca="1">IF((IFERROR(SEARCH("时，收割",属性二级汇总[[#This Row],[词条]]),-1)&gt;0),ROW(),"")</f>
        <v/>
      </c>
    </row>
    <row r="674" spans="1:13">
      <c r="A674" s="3" t="str">
        <f ca="1">IFERROR(INDEX(CHOOSE(
    MATCH(ROW(A673)-1,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ROW(A673)-INDEX($S$2:$S$18, MATCH(ROW(A673)-1, $S$2:$S$18,1))
),"")</f>
        <v/>
      </c>
      <c r="B674" s="3" t="str">
        <f ca="1">IF(A674&lt;&gt;"",INDEX(CHOOSE(
    MATCH(ROW(A673)-1,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ROW(A673)-INDEX($S$2:$S$18, MATCH(ROW(A673)-1, $S$2:$S$18,1))
),"")</f>
        <v/>
      </c>
      <c r="C674" s="3" t="e">
        <f ca="1">VALUE(IF(A674&lt;&gt;"",INDEX(CHOOSE(
    MATCH(ROW(A673)-1,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ROW(A673)-INDEX($S$2:$S$18, MATCH(ROW(A673)-1, $S$2:$S$18,1))
),""))</f>
        <v>#VALUE!</v>
      </c>
      <c r="D674" s="3" t="str">
        <f t="shared" ca="1" si="11"/>
        <v/>
      </c>
      <c r="E674" s="3" t="e">
        <f ca="1">INDEX(词条统合定义列表!$C$2:$C$1031,MATCH(属性二级汇总[[#This Row],[词条]],词条统合定义列表!$B$2:$B$1031,0))</f>
        <v>#N/A</v>
      </c>
      <c r="F674" t="e">
        <f ca="1">INDEX(词条统合定义列表!$D$2:$D$1031,MATCH(属性二级汇总[[#This Row],[词条]],词条统合定义列表!$B$2:$B$1031,0))</f>
        <v>#N/A</v>
      </c>
      <c r="G674" s="3" t="e">
        <f ca="1">INDEX(词条统合定义列表!$E$2:$E$1031,MATCH(属性二级汇总[[#This Row],[词条]],词条统合定义列表!$B$2:$B$1031,0))</f>
        <v>#N/A</v>
      </c>
      <c r="H674" s="109" t="e">
        <f ca="1">INDEX(词条统合定义列表!$F$2:$F$1031,MATCH(属性二级汇总[[#This Row],[词条]],词条统合定义列表!$B$2:$B$1031,0))</f>
        <v>#N/A</v>
      </c>
      <c r="J6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4" s="25" t="str">
        <f ca="1">IFERROR(IF(属性二级汇总[[#This Row],[计算模式]]&lt;&gt;0,ROW(),""),"")</f>
        <v/>
      </c>
      <c r="M674" s="25" t="str">
        <f ca="1">IF((IFERROR(SEARCH("时，收割",属性二级汇总[[#This Row],[词条]]),-1)&gt;0),ROW(),"")</f>
        <v/>
      </c>
    </row>
    <row r="675" spans="1:13">
      <c r="A675" s="3" t="str">
        <f ca="1">IFERROR(INDEX(CHOOSE(
    MATCH(ROW(A674)-1,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ROW(A674)-INDEX($S$2:$S$18, MATCH(ROW(A674)-1, $S$2:$S$18,1))
),"")</f>
        <v/>
      </c>
      <c r="B675" s="3" t="str">
        <f ca="1">IF(A675&lt;&gt;"",INDEX(CHOOSE(
    MATCH(ROW(A674)-1,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ROW(A674)-INDEX($S$2:$S$18, MATCH(ROW(A674)-1, $S$2:$S$18,1))
),"")</f>
        <v/>
      </c>
      <c r="C675" s="3" t="e">
        <f ca="1">VALUE(IF(A675&lt;&gt;"",INDEX(CHOOSE(
    MATCH(ROW(A674)-1,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ROW(A674)-INDEX($S$2:$S$18, MATCH(ROW(A674)-1, $S$2:$S$18,1))
),""))</f>
        <v>#VALUE!</v>
      </c>
      <c r="D675" s="3" t="str">
        <f t="shared" ca="1" si="11"/>
        <v/>
      </c>
      <c r="E675" s="3" t="e">
        <f ca="1">INDEX(词条统合定义列表!$C$2:$C$1031,MATCH(属性二级汇总[[#This Row],[词条]],词条统合定义列表!$B$2:$B$1031,0))</f>
        <v>#N/A</v>
      </c>
      <c r="F675" t="e">
        <f ca="1">INDEX(词条统合定义列表!$D$2:$D$1031,MATCH(属性二级汇总[[#This Row],[词条]],词条统合定义列表!$B$2:$B$1031,0))</f>
        <v>#N/A</v>
      </c>
      <c r="G675" s="3" t="e">
        <f ca="1">INDEX(词条统合定义列表!$E$2:$E$1031,MATCH(属性二级汇总[[#This Row],[词条]],词条统合定义列表!$B$2:$B$1031,0))</f>
        <v>#N/A</v>
      </c>
      <c r="H675" s="109" t="e">
        <f ca="1">INDEX(词条统合定义列表!$F$2:$F$1031,MATCH(属性二级汇总[[#This Row],[词条]],词条统合定义列表!$B$2:$B$1031,0))</f>
        <v>#N/A</v>
      </c>
      <c r="J6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5" s="25" t="str">
        <f ca="1">IFERROR(IF(属性二级汇总[[#This Row],[计算模式]]&lt;&gt;0,ROW(),""),"")</f>
        <v/>
      </c>
      <c r="M675" s="25" t="str">
        <f ca="1">IF((IFERROR(SEARCH("时，收割",属性二级汇总[[#This Row],[词条]]),-1)&gt;0),ROW(),"")</f>
        <v/>
      </c>
    </row>
    <row r="676" spans="1:13">
      <c r="A676" s="3" t="str">
        <f ca="1">IFERROR(INDEX(CHOOSE(
    MATCH(ROW(A675)-1,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ROW(A675)-INDEX($S$2:$S$18, MATCH(ROW(A675)-1, $S$2:$S$18,1))
),"")</f>
        <v/>
      </c>
      <c r="B676" s="3" t="str">
        <f ca="1">IF(A676&lt;&gt;"",INDEX(CHOOSE(
    MATCH(ROW(A675)-1,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ROW(A675)-INDEX($S$2:$S$18, MATCH(ROW(A675)-1, $S$2:$S$18,1))
),"")</f>
        <v/>
      </c>
      <c r="C676" s="3" t="e">
        <f ca="1">VALUE(IF(A676&lt;&gt;"",INDEX(CHOOSE(
    MATCH(ROW(A675)-1,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ROW(A675)-INDEX($S$2:$S$18, MATCH(ROW(A675)-1, $S$2:$S$18,1))
),""))</f>
        <v>#VALUE!</v>
      </c>
      <c r="D676" s="3" t="str">
        <f t="shared" ca="1" si="11"/>
        <v/>
      </c>
      <c r="E676" s="3" t="e">
        <f ca="1">INDEX(词条统合定义列表!$C$2:$C$1031,MATCH(属性二级汇总[[#This Row],[词条]],词条统合定义列表!$B$2:$B$1031,0))</f>
        <v>#N/A</v>
      </c>
      <c r="F676" t="e">
        <f ca="1">INDEX(词条统合定义列表!$D$2:$D$1031,MATCH(属性二级汇总[[#This Row],[词条]],词条统合定义列表!$B$2:$B$1031,0))</f>
        <v>#N/A</v>
      </c>
      <c r="G676" s="3" t="e">
        <f ca="1">INDEX(词条统合定义列表!$E$2:$E$1031,MATCH(属性二级汇总[[#This Row],[词条]],词条统合定义列表!$B$2:$B$1031,0))</f>
        <v>#N/A</v>
      </c>
      <c r="H676" s="109" t="e">
        <f ca="1">INDEX(词条统合定义列表!$F$2:$F$1031,MATCH(属性二级汇总[[#This Row],[词条]],词条统合定义列表!$B$2:$B$1031,0))</f>
        <v>#N/A</v>
      </c>
      <c r="J6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6" s="25" t="str">
        <f ca="1">IFERROR(IF(属性二级汇总[[#This Row],[计算模式]]&lt;&gt;0,ROW(),""),"")</f>
        <v/>
      </c>
      <c r="M676" s="25" t="str">
        <f ca="1">IF((IFERROR(SEARCH("时，收割",属性二级汇总[[#This Row],[词条]]),-1)&gt;0),ROW(),"")</f>
        <v/>
      </c>
    </row>
    <row r="677" spans="1:13">
      <c r="A677" s="3" t="str">
        <f ca="1">IFERROR(INDEX(CHOOSE(
    MATCH(ROW(A676)-1,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ROW(A676)-INDEX($S$2:$S$18, MATCH(ROW(A676)-1, $S$2:$S$18,1))
),"")</f>
        <v/>
      </c>
      <c r="B677" s="3" t="str">
        <f ca="1">IF(A677&lt;&gt;"",INDEX(CHOOSE(
    MATCH(ROW(A676)-1,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ROW(A676)-INDEX($S$2:$S$18, MATCH(ROW(A676)-1, $S$2:$S$18,1))
),"")</f>
        <v/>
      </c>
      <c r="C677" s="3" t="e">
        <f ca="1">VALUE(IF(A677&lt;&gt;"",INDEX(CHOOSE(
    MATCH(ROW(A676)-1,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ROW(A676)-INDEX($S$2:$S$18, MATCH(ROW(A676)-1, $S$2:$S$18,1))
),""))</f>
        <v>#VALUE!</v>
      </c>
      <c r="D677" s="3" t="str">
        <f t="shared" ca="1" si="11"/>
        <v/>
      </c>
      <c r="E677" s="3" t="e">
        <f ca="1">INDEX(词条统合定义列表!$C$2:$C$1031,MATCH(属性二级汇总[[#This Row],[词条]],词条统合定义列表!$B$2:$B$1031,0))</f>
        <v>#N/A</v>
      </c>
      <c r="F677" t="e">
        <f ca="1">INDEX(词条统合定义列表!$D$2:$D$1031,MATCH(属性二级汇总[[#This Row],[词条]],词条统合定义列表!$B$2:$B$1031,0))</f>
        <v>#N/A</v>
      </c>
      <c r="G677" s="3" t="e">
        <f ca="1">INDEX(词条统合定义列表!$E$2:$E$1031,MATCH(属性二级汇总[[#This Row],[词条]],词条统合定义列表!$B$2:$B$1031,0))</f>
        <v>#N/A</v>
      </c>
      <c r="H677" s="109" t="e">
        <f ca="1">INDEX(词条统合定义列表!$F$2:$F$1031,MATCH(属性二级汇总[[#This Row],[词条]],词条统合定义列表!$B$2:$B$1031,0))</f>
        <v>#N/A</v>
      </c>
      <c r="J6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7" s="25" t="str">
        <f ca="1">IFERROR(IF(属性二级汇总[[#This Row],[计算模式]]&lt;&gt;0,ROW(),""),"")</f>
        <v/>
      </c>
      <c r="M677" s="25" t="str">
        <f ca="1">IF((IFERROR(SEARCH("时，收割",属性二级汇总[[#This Row],[词条]]),-1)&gt;0),ROW(),"")</f>
        <v/>
      </c>
    </row>
    <row r="678" spans="1:13">
      <c r="A678" s="3" t="str">
        <f ca="1">IFERROR(INDEX(CHOOSE(
    MATCH(ROW(A677)-1,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ROW(A677)-INDEX($S$2:$S$18, MATCH(ROW(A677)-1, $S$2:$S$18,1))
),"")</f>
        <v/>
      </c>
      <c r="B678" s="3" t="str">
        <f ca="1">IF(A678&lt;&gt;"",INDEX(CHOOSE(
    MATCH(ROW(A677)-1,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ROW(A677)-INDEX($S$2:$S$18, MATCH(ROW(A677)-1, $S$2:$S$18,1))
),"")</f>
        <v/>
      </c>
      <c r="C678" s="3" t="e">
        <f ca="1">VALUE(IF(A678&lt;&gt;"",INDEX(CHOOSE(
    MATCH(ROW(A677)-1,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ROW(A677)-INDEX($S$2:$S$18, MATCH(ROW(A677)-1, $S$2:$S$18,1))
),""))</f>
        <v>#VALUE!</v>
      </c>
      <c r="D678" s="3" t="str">
        <f t="shared" ca="1" si="11"/>
        <v/>
      </c>
      <c r="E678" s="3" t="e">
        <f ca="1">INDEX(词条统合定义列表!$C$2:$C$1031,MATCH(属性二级汇总[[#This Row],[词条]],词条统合定义列表!$B$2:$B$1031,0))</f>
        <v>#N/A</v>
      </c>
      <c r="F678" t="e">
        <f ca="1">INDEX(词条统合定义列表!$D$2:$D$1031,MATCH(属性二级汇总[[#This Row],[词条]],词条统合定义列表!$B$2:$B$1031,0))</f>
        <v>#N/A</v>
      </c>
      <c r="G678" s="3" t="e">
        <f ca="1">INDEX(词条统合定义列表!$E$2:$E$1031,MATCH(属性二级汇总[[#This Row],[词条]],词条统合定义列表!$B$2:$B$1031,0))</f>
        <v>#N/A</v>
      </c>
      <c r="H678" s="109" t="e">
        <f ca="1">INDEX(词条统合定义列表!$F$2:$F$1031,MATCH(属性二级汇总[[#This Row],[词条]],词条统合定义列表!$B$2:$B$1031,0))</f>
        <v>#N/A</v>
      </c>
      <c r="J6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8" s="25" t="str">
        <f ca="1">IFERROR(IF(属性二级汇总[[#This Row],[计算模式]]&lt;&gt;0,ROW(),""),"")</f>
        <v/>
      </c>
      <c r="M678" s="25" t="str">
        <f ca="1">IF((IFERROR(SEARCH("时，收割",属性二级汇总[[#This Row],[词条]]),-1)&gt;0),ROW(),"")</f>
        <v/>
      </c>
    </row>
    <row r="679" spans="1:13">
      <c r="A679" s="3" t="str">
        <f ca="1">IFERROR(INDEX(CHOOSE(
    MATCH(ROW(A678)-1,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ROW(A678)-INDEX($S$2:$S$18, MATCH(ROW(A678)-1, $S$2:$S$18,1))
),"")</f>
        <v/>
      </c>
      <c r="B679" s="3" t="str">
        <f ca="1">IF(A679&lt;&gt;"",INDEX(CHOOSE(
    MATCH(ROW(A678)-1,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ROW(A678)-INDEX($S$2:$S$18, MATCH(ROW(A678)-1, $S$2:$S$18,1))
),"")</f>
        <v/>
      </c>
      <c r="C679" s="3" t="e">
        <f ca="1">VALUE(IF(A679&lt;&gt;"",INDEX(CHOOSE(
    MATCH(ROW(A678)-1,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ROW(A678)-INDEX($S$2:$S$18, MATCH(ROW(A678)-1, $S$2:$S$18,1))
),""))</f>
        <v>#VALUE!</v>
      </c>
      <c r="D679" s="3" t="str">
        <f t="shared" ca="1" si="11"/>
        <v/>
      </c>
      <c r="E679" s="3" t="e">
        <f ca="1">INDEX(词条统合定义列表!$C$2:$C$1031,MATCH(属性二级汇总[[#This Row],[词条]],词条统合定义列表!$B$2:$B$1031,0))</f>
        <v>#N/A</v>
      </c>
      <c r="F679" t="e">
        <f ca="1">INDEX(词条统合定义列表!$D$2:$D$1031,MATCH(属性二级汇总[[#This Row],[词条]],词条统合定义列表!$B$2:$B$1031,0))</f>
        <v>#N/A</v>
      </c>
      <c r="G679" s="3" t="e">
        <f ca="1">INDEX(词条统合定义列表!$E$2:$E$1031,MATCH(属性二级汇总[[#This Row],[词条]],词条统合定义列表!$B$2:$B$1031,0))</f>
        <v>#N/A</v>
      </c>
      <c r="H679" s="109" t="e">
        <f ca="1">INDEX(词条统合定义列表!$F$2:$F$1031,MATCH(属性二级汇总[[#This Row],[词条]],词条统合定义列表!$B$2:$B$1031,0))</f>
        <v>#N/A</v>
      </c>
      <c r="J6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79" s="25" t="str">
        <f ca="1">IFERROR(IF(属性二级汇总[[#This Row],[计算模式]]&lt;&gt;0,ROW(),""),"")</f>
        <v/>
      </c>
      <c r="M679" s="25" t="str">
        <f ca="1">IF((IFERROR(SEARCH("时，收割",属性二级汇总[[#This Row],[词条]]),-1)&gt;0),ROW(),"")</f>
        <v/>
      </c>
    </row>
    <row r="680" spans="1:13">
      <c r="A680" s="3" t="str">
        <f ca="1">IFERROR(INDEX(CHOOSE(
    MATCH(ROW(A679)-1,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ROW(A679)-INDEX($S$2:$S$18, MATCH(ROW(A679)-1, $S$2:$S$18,1))
),"")</f>
        <v/>
      </c>
      <c r="B680" s="3" t="str">
        <f ca="1">IF(A680&lt;&gt;"",INDEX(CHOOSE(
    MATCH(ROW(A679)-1,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ROW(A679)-INDEX($S$2:$S$18, MATCH(ROW(A679)-1, $S$2:$S$18,1))
),"")</f>
        <v/>
      </c>
      <c r="C680" s="3" t="e">
        <f ca="1">VALUE(IF(A680&lt;&gt;"",INDEX(CHOOSE(
    MATCH(ROW(A679)-1,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ROW(A679)-INDEX($S$2:$S$18, MATCH(ROW(A679)-1, $S$2:$S$18,1))
),""))</f>
        <v>#VALUE!</v>
      </c>
      <c r="D680" s="3" t="str">
        <f t="shared" ca="1" si="11"/>
        <v/>
      </c>
      <c r="E680" s="3" t="e">
        <f ca="1">INDEX(词条统合定义列表!$C$2:$C$1031,MATCH(属性二级汇总[[#This Row],[词条]],词条统合定义列表!$B$2:$B$1031,0))</f>
        <v>#N/A</v>
      </c>
      <c r="F680" t="e">
        <f ca="1">INDEX(词条统合定义列表!$D$2:$D$1031,MATCH(属性二级汇总[[#This Row],[词条]],词条统合定义列表!$B$2:$B$1031,0))</f>
        <v>#N/A</v>
      </c>
      <c r="G680" s="3" t="e">
        <f ca="1">INDEX(词条统合定义列表!$E$2:$E$1031,MATCH(属性二级汇总[[#This Row],[词条]],词条统合定义列表!$B$2:$B$1031,0))</f>
        <v>#N/A</v>
      </c>
      <c r="H680" s="109" t="e">
        <f ca="1">INDEX(词条统合定义列表!$F$2:$F$1031,MATCH(属性二级汇总[[#This Row],[词条]],词条统合定义列表!$B$2:$B$1031,0))</f>
        <v>#N/A</v>
      </c>
      <c r="J6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0" s="25" t="str">
        <f ca="1">IFERROR(IF(属性二级汇总[[#This Row],[计算模式]]&lt;&gt;0,ROW(),""),"")</f>
        <v/>
      </c>
      <c r="M680" s="25" t="str">
        <f ca="1">IF((IFERROR(SEARCH("时，收割",属性二级汇总[[#This Row],[词条]]),-1)&gt;0),ROW(),"")</f>
        <v/>
      </c>
    </row>
    <row r="681" spans="1:13">
      <c r="A681" s="3" t="str">
        <f ca="1">IFERROR(INDEX(CHOOSE(
    MATCH(ROW(A680)-1,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ROW(A680)-INDEX($S$2:$S$18, MATCH(ROW(A680)-1, $S$2:$S$18,1))
),"")</f>
        <v/>
      </c>
      <c r="B681" s="3" t="str">
        <f ca="1">IF(A681&lt;&gt;"",INDEX(CHOOSE(
    MATCH(ROW(A680)-1,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ROW(A680)-INDEX($S$2:$S$18, MATCH(ROW(A680)-1, $S$2:$S$18,1))
),"")</f>
        <v/>
      </c>
      <c r="C681" s="3" t="e">
        <f ca="1">VALUE(IF(A681&lt;&gt;"",INDEX(CHOOSE(
    MATCH(ROW(A680)-1,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ROW(A680)-INDEX($S$2:$S$18, MATCH(ROW(A680)-1, $S$2:$S$18,1))
),""))</f>
        <v>#VALUE!</v>
      </c>
      <c r="D681" s="3" t="str">
        <f t="shared" ca="1" si="11"/>
        <v/>
      </c>
      <c r="E681" s="3" t="e">
        <f ca="1">INDEX(词条统合定义列表!$C$2:$C$1031,MATCH(属性二级汇总[[#This Row],[词条]],词条统合定义列表!$B$2:$B$1031,0))</f>
        <v>#N/A</v>
      </c>
      <c r="F681" t="e">
        <f ca="1">INDEX(词条统合定义列表!$D$2:$D$1031,MATCH(属性二级汇总[[#This Row],[词条]],词条统合定义列表!$B$2:$B$1031,0))</f>
        <v>#N/A</v>
      </c>
      <c r="G681" s="3" t="e">
        <f ca="1">INDEX(词条统合定义列表!$E$2:$E$1031,MATCH(属性二级汇总[[#This Row],[词条]],词条统合定义列表!$B$2:$B$1031,0))</f>
        <v>#N/A</v>
      </c>
      <c r="H681" s="109" t="e">
        <f ca="1">INDEX(词条统合定义列表!$F$2:$F$1031,MATCH(属性二级汇总[[#This Row],[词条]],词条统合定义列表!$B$2:$B$1031,0))</f>
        <v>#N/A</v>
      </c>
      <c r="J6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1" s="25" t="str">
        <f ca="1">IFERROR(IF(属性二级汇总[[#This Row],[计算模式]]&lt;&gt;0,ROW(),""),"")</f>
        <v/>
      </c>
      <c r="M681" s="25" t="str">
        <f ca="1">IF((IFERROR(SEARCH("时，收割",属性二级汇总[[#This Row],[词条]]),-1)&gt;0),ROW(),"")</f>
        <v/>
      </c>
    </row>
    <row r="682" spans="1:13">
      <c r="A682" s="3" t="str">
        <f ca="1">IFERROR(INDEX(CHOOSE(
    MATCH(ROW(A681)-1,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ROW(A681)-INDEX($S$2:$S$18, MATCH(ROW(A681)-1, $S$2:$S$18,1))
),"")</f>
        <v/>
      </c>
      <c r="B682" s="3" t="str">
        <f ca="1">IF(A682&lt;&gt;"",INDEX(CHOOSE(
    MATCH(ROW(A681)-1,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ROW(A681)-INDEX($S$2:$S$18, MATCH(ROW(A681)-1, $S$2:$S$18,1))
),"")</f>
        <v/>
      </c>
      <c r="C682" s="3" t="e">
        <f ca="1">VALUE(IF(A682&lt;&gt;"",INDEX(CHOOSE(
    MATCH(ROW(A681)-1,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ROW(A681)-INDEX($S$2:$S$18, MATCH(ROW(A681)-1, $S$2:$S$18,1))
),""))</f>
        <v>#VALUE!</v>
      </c>
      <c r="D682" s="3" t="str">
        <f t="shared" ca="1" si="11"/>
        <v/>
      </c>
      <c r="E682" s="3" t="e">
        <f ca="1">INDEX(词条统合定义列表!$C$2:$C$1031,MATCH(属性二级汇总[[#This Row],[词条]],词条统合定义列表!$B$2:$B$1031,0))</f>
        <v>#N/A</v>
      </c>
      <c r="F682" t="e">
        <f ca="1">INDEX(词条统合定义列表!$D$2:$D$1031,MATCH(属性二级汇总[[#This Row],[词条]],词条统合定义列表!$B$2:$B$1031,0))</f>
        <v>#N/A</v>
      </c>
      <c r="G682" s="3" t="e">
        <f ca="1">INDEX(词条统合定义列表!$E$2:$E$1031,MATCH(属性二级汇总[[#This Row],[词条]],词条统合定义列表!$B$2:$B$1031,0))</f>
        <v>#N/A</v>
      </c>
      <c r="H682" s="109" t="e">
        <f ca="1">INDEX(词条统合定义列表!$F$2:$F$1031,MATCH(属性二级汇总[[#This Row],[词条]],词条统合定义列表!$B$2:$B$1031,0))</f>
        <v>#N/A</v>
      </c>
      <c r="J6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2" s="25" t="str">
        <f ca="1">IFERROR(IF(属性二级汇总[[#This Row],[计算模式]]&lt;&gt;0,ROW(),""),"")</f>
        <v/>
      </c>
      <c r="M682" s="25" t="str">
        <f ca="1">IF((IFERROR(SEARCH("时，收割",属性二级汇总[[#This Row],[词条]]),-1)&gt;0),ROW(),"")</f>
        <v/>
      </c>
    </row>
    <row r="683" spans="1:13">
      <c r="A683" s="3" t="str">
        <f ca="1">IFERROR(INDEX(CHOOSE(
    MATCH(ROW(A682)-1,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ROW(A682)-INDEX($S$2:$S$18, MATCH(ROW(A682)-1, $S$2:$S$18,1))
),"")</f>
        <v/>
      </c>
      <c r="B683" s="3" t="str">
        <f ca="1">IF(A683&lt;&gt;"",INDEX(CHOOSE(
    MATCH(ROW(A682)-1,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ROW(A682)-INDEX($S$2:$S$18, MATCH(ROW(A682)-1, $S$2:$S$18,1))
),"")</f>
        <v/>
      </c>
      <c r="C683" s="3" t="e">
        <f ca="1">VALUE(IF(A683&lt;&gt;"",INDEX(CHOOSE(
    MATCH(ROW(A682)-1,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ROW(A682)-INDEX($S$2:$S$18, MATCH(ROW(A682)-1, $S$2:$S$18,1))
),""))</f>
        <v>#VALUE!</v>
      </c>
      <c r="D683" s="3" t="str">
        <f t="shared" ca="1" si="11"/>
        <v/>
      </c>
      <c r="E683" s="3" t="e">
        <f ca="1">INDEX(词条统合定义列表!$C$2:$C$1031,MATCH(属性二级汇总[[#This Row],[词条]],词条统合定义列表!$B$2:$B$1031,0))</f>
        <v>#N/A</v>
      </c>
      <c r="F683" t="e">
        <f ca="1">INDEX(词条统合定义列表!$D$2:$D$1031,MATCH(属性二级汇总[[#This Row],[词条]],词条统合定义列表!$B$2:$B$1031,0))</f>
        <v>#N/A</v>
      </c>
      <c r="G683" s="3" t="e">
        <f ca="1">INDEX(词条统合定义列表!$E$2:$E$1031,MATCH(属性二级汇总[[#This Row],[词条]],词条统合定义列表!$B$2:$B$1031,0))</f>
        <v>#N/A</v>
      </c>
      <c r="H683" s="109" t="e">
        <f ca="1">INDEX(词条统合定义列表!$F$2:$F$1031,MATCH(属性二级汇总[[#This Row],[词条]],词条统合定义列表!$B$2:$B$1031,0))</f>
        <v>#N/A</v>
      </c>
      <c r="J6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3" s="25" t="str">
        <f ca="1">IFERROR(IF(属性二级汇总[[#This Row],[计算模式]]&lt;&gt;0,ROW(),""),"")</f>
        <v/>
      </c>
      <c r="M683" s="25" t="str">
        <f ca="1">IF((IFERROR(SEARCH("时，收割",属性二级汇总[[#This Row],[词条]]),-1)&gt;0),ROW(),"")</f>
        <v/>
      </c>
    </row>
    <row r="684" spans="1:13">
      <c r="A684" s="3" t="str">
        <f ca="1">IFERROR(INDEX(CHOOSE(
    MATCH(ROW(A683)-1,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ROW(A683)-INDEX($S$2:$S$18, MATCH(ROW(A683)-1, $S$2:$S$18,1))
),"")</f>
        <v/>
      </c>
      <c r="B684" s="3" t="str">
        <f ca="1">IF(A684&lt;&gt;"",INDEX(CHOOSE(
    MATCH(ROW(A683)-1,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ROW(A683)-INDEX($S$2:$S$18, MATCH(ROW(A683)-1, $S$2:$S$18,1))
),"")</f>
        <v/>
      </c>
      <c r="C684" s="3" t="e">
        <f ca="1">VALUE(IF(A684&lt;&gt;"",INDEX(CHOOSE(
    MATCH(ROW(A683)-1,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ROW(A683)-INDEX($S$2:$S$18, MATCH(ROW(A683)-1, $S$2:$S$18,1))
),""))</f>
        <v>#VALUE!</v>
      </c>
      <c r="D684" s="3" t="str">
        <f t="shared" ca="1" si="11"/>
        <v/>
      </c>
      <c r="E684" s="3" t="e">
        <f ca="1">INDEX(词条统合定义列表!$C$2:$C$1031,MATCH(属性二级汇总[[#This Row],[词条]],词条统合定义列表!$B$2:$B$1031,0))</f>
        <v>#N/A</v>
      </c>
      <c r="F684" t="e">
        <f ca="1">INDEX(词条统合定义列表!$D$2:$D$1031,MATCH(属性二级汇总[[#This Row],[词条]],词条统合定义列表!$B$2:$B$1031,0))</f>
        <v>#N/A</v>
      </c>
      <c r="G684" s="3" t="e">
        <f ca="1">INDEX(词条统合定义列表!$E$2:$E$1031,MATCH(属性二级汇总[[#This Row],[词条]],词条统合定义列表!$B$2:$B$1031,0))</f>
        <v>#N/A</v>
      </c>
      <c r="H684" s="109" t="e">
        <f ca="1">INDEX(词条统合定义列表!$F$2:$F$1031,MATCH(属性二级汇总[[#This Row],[词条]],词条统合定义列表!$B$2:$B$1031,0))</f>
        <v>#N/A</v>
      </c>
      <c r="J6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4" s="25" t="str">
        <f ca="1">IFERROR(IF(属性二级汇总[[#This Row],[计算模式]]&lt;&gt;0,ROW(),""),"")</f>
        <v/>
      </c>
      <c r="M684" s="25" t="str">
        <f ca="1">IF((IFERROR(SEARCH("时，收割",属性二级汇总[[#This Row],[词条]]),-1)&gt;0),ROW(),"")</f>
        <v/>
      </c>
    </row>
    <row r="685" spans="1:13">
      <c r="A685" s="3" t="str">
        <f ca="1">IFERROR(INDEX(CHOOSE(
    MATCH(ROW(A684)-1,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ROW(A684)-INDEX($S$2:$S$18, MATCH(ROW(A684)-1, $S$2:$S$18,1))
),"")</f>
        <v/>
      </c>
      <c r="B685" s="3" t="str">
        <f ca="1">IF(A685&lt;&gt;"",INDEX(CHOOSE(
    MATCH(ROW(A684)-1,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ROW(A684)-INDEX($S$2:$S$18, MATCH(ROW(A684)-1, $S$2:$S$18,1))
),"")</f>
        <v/>
      </c>
      <c r="C685" s="3" t="e">
        <f ca="1">VALUE(IF(A685&lt;&gt;"",INDEX(CHOOSE(
    MATCH(ROW(A684)-1,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ROW(A684)-INDEX($S$2:$S$18, MATCH(ROW(A684)-1, $S$2:$S$18,1))
),""))</f>
        <v>#VALUE!</v>
      </c>
      <c r="D685" s="3" t="str">
        <f t="shared" ca="1" si="11"/>
        <v/>
      </c>
      <c r="E685" s="3" t="e">
        <f ca="1">INDEX(词条统合定义列表!$C$2:$C$1031,MATCH(属性二级汇总[[#This Row],[词条]],词条统合定义列表!$B$2:$B$1031,0))</f>
        <v>#N/A</v>
      </c>
      <c r="F685" t="e">
        <f ca="1">INDEX(词条统合定义列表!$D$2:$D$1031,MATCH(属性二级汇总[[#This Row],[词条]],词条统合定义列表!$B$2:$B$1031,0))</f>
        <v>#N/A</v>
      </c>
      <c r="G685" s="3" t="e">
        <f ca="1">INDEX(词条统合定义列表!$E$2:$E$1031,MATCH(属性二级汇总[[#This Row],[词条]],词条统合定义列表!$B$2:$B$1031,0))</f>
        <v>#N/A</v>
      </c>
      <c r="H685" s="109" t="e">
        <f ca="1">INDEX(词条统合定义列表!$F$2:$F$1031,MATCH(属性二级汇总[[#This Row],[词条]],词条统合定义列表!$B$2:$B$1031,0))</f>
        <v>#N/A</v>
      </c>
      <c r="J6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5" s="25" t="str">
        <f ca="1">IFERROR(IF(属性二级汇总[[#This Row],[计算模式]]&lt;&gt;0,ROW(),""),"")</f>
        <v/>
      </c>
      <c r="M685" s="25" t="str">
        <f ca="1">IF((IFERROR(SEARCH("时，收割",属性二级汇总[[#This Row],[词条]]),-1)&gt;0),ROW(),"")</f>
        <v/>
      </c>
    </row>
    <row r="686" spans="1:13">
      <c r="A686" s="3" t="str">
        <f ca="1">IFERROR(INDEX(CHOOSE(
    MATCH(ROW(A685)-1,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ROW(A685)-INDEX($S$2:$S$18, MATCH(ROW(A685)-1, $S$2:$S$18,1))
),"")</f>
        <v/>
      </c>
      <c r="B686" s="3" t="str">
        <f ca="1">IF(A686&lt;&gt;"",INDEX(CHOOSE(
    MATCH(ROW(A685)-1,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ROW(A685)-INDEX($S$2:$S$18, MATCH(ROW(A685)-1, $S$2:$S$18,1))
),"")</f>
        <v/>
      </c>
      <c r="C686" s="3" t="e">
        <f ca="1">VALUE(IF(A686&lt;&gt;"",INDEX(CHOOSE(
    MATCH(ROW(A685)-1,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ROW(A685)-INDEX($S$2:$S$18, MATCH(ROW(A685)-1, $S$2:$S$18,1))
),""))</f>
        <v>#VALUE!</v>
      </c>
      <c r="D686" s="3" t="str">
        <f t="shared" ca="1" si="11"/>
        <v/>
      </c>
      <c r="E686" s="3" t="e">
        <f ca="1">INDEX(词条统合定义列表!$C$2:$C$1031,MATCH(属性二级汇总[[#This Row],[词条]],词条统合定义列表!$B$2:$B$1031,0))</f>
        <v>#N/A</v>
      </c>
      <c r="F686" t="e">
        <f ca="1">INDEX(词条统合定义列表!$D$2:$D$1031,MATCH(属性二级汇总[[#This Row],[词条]],词条统合定义列表!$B$2:$B$1031,0))</f>
        <v>#N/A</v>
      </c>
      <c r="G686" s="3" t="e">
        <f ca="1">INDEX(词条统合定义列表!$E$2:$E$1031,MATCH(属性二级汇总[[#This Row],[词条]],词条统合定义列表!$B$2:$B$1031,0))</f>
        <v>#N/A</v>
      </c>
      <c r="H686" s="109" t="e">
        <f ca="1">INDEX(词条统合定义列表!$F$2:$F$1031,MATCH(属性二级汇总[[#This Row],[词条]],词条统合定义列表!$B$2:$B$1031,0))</f>
        <v>#N/A</v>
      </c>
      <c r="J6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6" s="25" t="str">
        <f ca="1">IFERROR(IF(属性二级汇总[[#This Row],[计算模式]]&lt;&gt;0,ROW(),""),"")</f>
        <v/>
      </c>
      <c r="M686" s="25" t="str">
        <f ca="1">IF((IFERROR(SEARCH("时，收割",属性二级汇总[[#This Row],[词条]]),-1)&gt;0),ROW(),"")</f>
        <v/>
      </c>
    </row>
    <row r="687" spans="1:13">
      <c r="A687" s="3" t="str">
        <f ca="1">IFERROR(INDEX(CHOOSE(
    MATCH(ROW(A686)-1,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ROW(A686)-INDEX($S$2:$S$18, MATCH(ROW(A686)-1, $S$2:$S$18,1))
),"")</f>
        <v/>
      </c>
      <c r="B687" s="3" t="str">
        <f ca="1">IF(A687&lt;&gt;"",INDEX(CHOOSE(
    MATCH(ROW(A686)-1,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ROW(A686)-INDEX($S$2:$S$18, MATCH(ROW(A686)-1, $S$2:$S$18,1))
),"")</f>
        <v/>
      </c>
      <c r="C687" s="3" t="e">
        <f ca="1">VALUE(IF(A687&lt;&gt;"",INDEX(CHOOSE(
    MATCH(ROW(A686)-1,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ROW(A686)-INDEX($S$2:$S$18, MATCH(ROW(A686)-1, $S$2:$S$18,1))
),""))</f>
        <v>#VALUE!</v>
      </c>
      <c r="D687" s="3" t="str">
        <f t="shared" ca="1" si="11"/>
        <v/>
      </c>
      <c r="E687" s="3" t="e">
        <f ca="1">INDEX(词条统合定义列表!$C$2:$C$1031,MATCH(属性二级汇总[[#This Row],[词条]],词条统合定义列表!$B$2:$B$1031,0))</f>
        <v>#N/A</v>
      </c>
      <c r="F687" t="e">
        <f ca="1">INDEX(词条统合定义列表!$D$2:$D$1031,MATCH(属性二级汇总[[#This Row],[词条]],词条统合定义列表!$B$2:$B$1031,0))</f>
        <v>#N/A</v>
      </c>
      <c r="G687" s="3" t="e">
        <f ca="1">INDEX(词条统合定义列表!$E$2:$E$1031,MATCH(属性二级汇总[[#This Row],[词条]],词条统合定义列表!$B$2:$B$1031,0))</f>
        <v>#N/A</v>
      </c>
      <c r="H687" s="109" t="e">
        <f ca="1">INDEX(词条统合定义列表!$F$2:$F$1031,MATCH(属性二级汇总[[#This Row],[词条]],词条统合定义列表!$B$2:$B$1031,0))</f>
        <v>#N/A</v>
      </c>
      <c r="J6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7" s="25" t="str">
        <f ca="1">IFERROR(IF(属性二级汇总[[#This Row],[计算模式]]&lt;&gt;0,ROW(),""),"")</f>
        <v/>
      </c>
      <c r="M687" s="25" t="str">
        <f ca="1">IF((IFERROR(SEARCH("时，收割",属性二级汇总[[#This Row],[词条]]),-1)&gt;0),ROW(),"")</f>
        <v/>
      </c>
    </row>
    <row r="688" spans="1:13">
      <c r="A688" s="3" t="str">
        <f ca="1">IFERROR(INDEX(CHOOSE(
    MATCH(ROW(A687)-1,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ROW(A687)-INDEX($S$2:$S$18, MATCH(ROW(A687)-1, $S$2:$S$18,1))
),"")</f>
        <v/>
      </c>
      <c r="B688" s="3" t="str">
        <f ca="1">IF(A688&lt;&gt;"",INDEX(CHOOSE(
    MATCH(ROW(A687)-1,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ROW(A687)-INDEX($S$2:$S$18, MATCH(ROW(A687)-1, $S$2:$S$18,1))
),"")</f>
        <v/>
      </c>
      <c r="C688" s="3" t="e">
        <f ca="1">VALUE(IF(A688&lt;&gt;"",INDEX(CHOOSE(
    MATCH(ROW(A687)-1,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ROW(A687)-INDEX($S$2:$S$18, MATCH(ROW(A687)-1, $S$2:$S$18,1))
),""))</f>
        <v>#VALUE!</v>
      </c>
      <c r="D688" s="3" t="str">
        <f t="shared" ca="1" si="11"/>
        <v/>
      </c>
      <c r="E688" s="3" t="e">
        <f ca="1">INDEX(词条统合定义列表!$C$2:$C$1031,MATCH(属性二级汇总[[#This Row],[词条]],词条统合定义列表!$B$2:$B$1031,0))</f>
        <v>#N/A</v>
      </c>
      <c r="F688" t="e">
        <f ca="1">INDEX(词条统合定义列表!$D$2:$D$1031,MATCH(属性二级汇总[[#This Row],[词条]],词条统合定义列表!$B$2:$B$1031,0))</f>
        <v>#N/A</v>
      </c>
      <c r="G688" s="3" t="e">
        <f ca="1">INDEX(词条统合定义列表!$E$2:$E$1031,MATCH(属性二级汇总[[#This Row],[词条]],词条统合定义列表!$B$2:$B$1031,0))</f>
        <v>#N/A</v>
      </c>
      <c r="H688" s="109" t="e">
        <f ca="1">INDEX(词条统合定义列表!$F$2:$F$1031,MATCH(属性二级汇总[[#This Row],[词条]],词条统合定义列表!$B$2:$B$1031,0))</f>
        <v>#N/A</v>
      </c>
      <c r="J6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8" s="25" t="str">
        <f ca="1">IFERROR(IF(属性二级汇总[[#This Row],[计算模式]]&lt;&gt;0,ROW(),""),"")</f>
        <v/>
      </c>
      <c r="M688" s="25" t="str">
        <f ca="1">IF((IFERROR(SEARCH("时，收割",属性二级汇总[[#This Row],[词条]]),-1)&gt;0),ROW(),"")</f>
        <v/>
      </c>
    </row>
    <row r="689" spans="1:13">
      <c r="A689" s="3" t="str">
        <f ca="1">IFERROR(INDEX(CHOOSE(
    MATCH(ROW(A688)-1,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ROW(A688)-INDEX($S$2:$S$18, MATCH(ROW(A688)-1, $S$2:$S$18,1))
),"")</f>
        <v/>
      </c>
      <c r="B689" s="3" t="str">
        <f ca="1">IF(A689&lt;&gt;"",INDEX(CHOOSE(
    MATCH(ROW(A688)-1,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ROW(A688)-INDEX($S$2:$S$18, MATCH(ROW(A688)-1, $S$2:$S$18,1))
),"")</f>
        <v/>
      </c>
      <c r="C689" s="3" t="e">
        <f ca="1">VALUE(IF(A689&lt;&gt;"",INDEX(CHOOSE(
    MATCH(ROW(A688)-1,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ROW(A688)-INDEX($S$2:$S$18, MATCH(ROW(A688)-1, $S$2:$S$18,1))
),""))</f>
        <v>#VALUE!</v>
      </c>
      <c r="D689" s="3" t="str">
        <f t="shared" ca="1" si="11"/>
        <v/>
      </c>
      <c r="E689" s="3" t="e">
        <f ca="1">INDEX(词条统合定义列表!$C$2:$C$1031,MATCH(属性二级汇总[[#This Row],[词条]],词条统合定义列表!$B$2:$B$1031,0))</f>
        <v>#N/A</v>
      </c>
      <c r="F689" t="e">
        <f ca="1">INDEX(词条统合定义列表!$D$2:$D$1031,MATCH(属性二级汇总[[#This Row],[词条]],词条统合定义列表!$B$2:$B$1031,0))</f>
        <v>#N/A</v>
      </c>
      <c r="G689" s="3" t="e">
        <f ca="1">INDEX(词条统合定义列表!$E$2:$E$1031,MATCH(属性二级汇总[[#This Row],[词条]],词条统合定义列表!$B$2:$B$1031,0))</f>
        <v>#N/A</v>
      </c>
      <c r="H689" s="109" t="e">
        <f ca="1">INDEX(词条统合定义列表!$F$2:$F$1031,MATCH(属性二级汇总[[#This Row],[词条]],词条统合定义列表!$B$2:$B$1031,0))</f>
        <v>#N/A</v>
      </c>
      <c r="J6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89" s="25" t="str">
        <f ca="1">IFERROR(IF(属性二级汇总[[#This Row],[计算模式]]&lt;&gt;0,ROW(),""),"")</f>
        <v/>
      </c>
      <c r="M689" s="25" t="str">
        <f ca="1">IF((IFERROR(SEARCH("时，收割",属性二级汇总[[#This Row],[词条]]),-1)&gt;0),ROW(),"")</f>
        <v/>
      </c>
    </row>
    <row r="690" spans="1:13">
      <c r="A690" s="3" t="str">
        <f ca="1">IFERROR(INDEX(CHOOSE(
    MATCH(ROW(A689)-1,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ROW(A689)-INDEX($S$2:$S$18, MATCH(ROW(A689)-1, $S$2:$S$18,1))
),"")</f>
        <v/>
      </c>
      <c r="B690" s="3" t="str">
        <f ca="1">IF(A690&lt;&gt;"",INDEX(CHOOSE(
    MATCH(ROW(A689)-1,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ROW(A689)-INDEX($S$2:$S$18, MATCH(ROW(A689)-1, $S$2:$S$18,1))
),"")</f>
        <v/>
      </c>
      <c r="C690" s="3" t="e">
        <f ca="1">VALUE(IF(A690&lt;&gt;"",INDEX(CHOOSE(
    MATCH(ROW(A689)-1,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ROW(A689)-INDEX($S$2:$S$18, MATCH(ROW(A689)-1, $S$2:$S$18,1))
),""))</f>
        <v>#VALUE!</v>
      </c>
      <c r="D690" s="3" t="str">
        <f t="shared" ca="1" si="11"/>
        <v/>
      </c>
      <c r="E690" s="3" t="e">
        <f ca="1">INDEX(词条统合定义列表!$C$2:$C$1031,MATCH(属性二级汇总[[#This Row],[词条]],词条统合定义列表!$B$2:$B$1031,0))</f>
        <v>#N/A</v>
      </c>
      <c r="F690" t="e">
        <f ca="1">INDEX(词条统合定义列表!$D$2:$D$1031,MATCH(属性二级汇总[[#This Row],[词条]],词条统合定义列表!$B$2:$B$1031,0))</f>
        <v>#N/A</v>
      </c>
      <c r="G690" s="3" t="e">
        <f ca="1">INDEX(词条统合定义列表!$E$2:$E$1031,MATCH(属性二级汇总[[#This Row],[词条]],词条统合定义列表!$B$2:$B$1031,0))</f>
        <v>#N/A</v>
      </c>
      <c r="H690" s="109" t="e">
        <f ca="1">INDEX(词条统合定义列表!$F$2:$F$1031,MATCH(属性二级汇总[[#This Row],[词条]],词条统合定义列表!$B$2:$B$1031,0))</f>
        <v>#N/A</v>
      </c>
      <c r="J6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0" s="25" t="str">
        <f ca="1">IFERROR(IF(属性二级汇总[[#This Row],[计算模式]]&lt;&gt;0,ROW(),""),"")</f>
        <v/>
      </c>
      <c r="M690" s="25" t="str">
        <f ca="1">IF((IFERROR(SEARCH("时，收割",属性二级汇总[[#This Row],[词条]]),-1)&gt;0),ROW(),"")</f>
        <v/>
      </c>
    </row>
    <row r="691" spans="1:13">
      <c r="A691" s="3" t="str">
        <f ca="1">IFERROR(INDEX(CHOOSE(
    MATCH(ROW(A690)-1,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ROW(A690)-INDEX($S$2:$S$18, MATCH(ROW(A690)-1, $S$2:$S$18,1))
),"")</f>
        <v/>
      </c>
      <c r="B691" s="3" t="str">
        <f ca="1">IF(A691&lt;&gt;"",INDEX(CHOOSE(
    MATCH(ROW(A690)-1,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ROW(A690)-INDEX($S$2:$S$18, MATCH(ROW(A690)-1, $S$2:$S$18,1))
),"")</f>
        <v/>
      </c>
      <c r="C691" s="3" t="e">
        <f ca="1">VALUE(IF(A691&lt;&gt;"",INDEX(CHOOSE(
    MATCH(ROW(A690)-1,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ROW(A690)-INDEX($S$2:$S$18, MATCH(ROW(A690)-1, $S$2:$S$18,1))
),""))</f>
        <v>#VALUE!</v>
      </c>
      <c r="D691" s="3" t="str">
        <f t="shared" ca="1" si="11"/>
        <v/>
      </c>
      <c r="E691" s="3" t="e">
        <f ca="1">INDEX(词条统合定义列表!$C$2:$C$1031,MATCH(属性二级汇总[[#This Row],[词条]],词条统合定义列表!$B$2:$B$1031,0))</f>
        <v>#N/A</v>
      </c>
      <c r="F691" t="e">
        <f ca="1">INDEX(词条统合定义列表!$D$2:$D$1031,MATCH(属性二级汇总[[#This Row],[词条]],词条统合定义列表!$B$2:$B$1031,0))</f>
        <v>#N/A</v>
      </c>
      <c r="G691" s="3" t="e">
        <f ca="1">INDEX(词条统合定义列表!$E$2:$E$1031,MATCH(属性二级汇总[[#This Row],[词条]],词条统合定义列表!$B$2:$B$1031,0))</f>
        <v>#N/A</v>
      </c>
      <c r="H691" s="109" t="e">
        <f ca="1">INDEX(词条统合定义列表!$F$2:$F$1031,MATCH(属性二级汇总[[#This Row],[词条]],词条统合定义列表!$B$2:$B$1031,0))</f>
        <v>#N/A</v>
      </c>
      <c r="J6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1" s="25" t="str">
        <f ca="1">IFERROR(IF(属性二级汇总[[#This Row],[计算模式]]&lt;&gt;0,ROW(),""),"")</f>
        <v/>
      </c>
      <c r="M691" s="25" t="str">
        <f ca="1">IF((IFERROR(SEARCH("时，收割",属性二级汇总[[#This Row],[词条]]),-1)&gt;0),ROW(),"")</f>
        <v/>
      </c>
    </row>
    <row r="692" spans="1:13">
      <c r="A692" s="3" t="str">
        <f ca="1">IFERROR(INDEX(CHOOSE(
    MATCH(ROW(A691)-1,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ROW(A691)-INDEX($S$2:$S$18, MATCH(ROW(A691)-1, $S$2:$S$18,1))
),"")</f>
        <v/>
      </c>
      <c r="B692" s="3" t="str">
        <f ca="1">IF(A692&lt;&gt;"",INDEX(CHOOSE(
    MATCH(ROW(A691)-1,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ROW(A691)-INDEX($S$2:$S$18, MATCH(ROW(A691)-1, $S$2:$S$18,1))
),"")</f>
        <v/>
      </c>
      <c r="C692" s="3" t="e">
        <f ca="1">VALUE(IF(A692&lt;&gt;"",INDEX(CHOOSE(
    MATCH(ROW(A691)-1,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ROW(A691)-INDEX($S$2:$S$18, MATCH(ROW(A691)-1, $S$2:$S$18,1))
),""))</f>
        <v>#VALUE!</v>
      </c>
      <c r="D692" s="3" t="str">
        <f t="shared" ca="1" si="11"/>
        <v/>
      </c>
      <c r="E692" s="3" t="e">
        <f ca="1">INDEX(词条统合定义列表!$C$2:$C$1031,MATCH(属性二级汇总[[#This Row],[词条]],词条统合定义列表!$B$2:$B$1031,0))</f>
        <v>#N/A</v>
      </c>
      <c r="F692" t="e">
        <f ca="1">INDEX(词条统合定义列表!$D$2:$D$1031,MATCH(属性二级汇总[[#This Row],[词条]],词条统合定义列表!$B$2:$B$1031,0))</f>
        <v>#N/A</v>
      </c>
      <c r="G692" s="3" t="e">
        <f ca="1">INDEX(词条统合定义列表!$E$2:$E$1031,MATCH(属性二级汇总[[#This Row],[词条]],词条统合定义列表!$B$2:$B$1031,0))</f>
        <v>#N/A</v>
      </c>
      <c r="H692" s="109" t="e">
        <f ca="1">INDEX(词条统合定义列表!$F$2:$F$1031,MATCH(属性二级汇总[[#This Row],[词条]],词条统合定义列表!$B$2:$B$1031,0))</f>
        <v>#N/A</v>
      </c>
      <c r="J6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2" s="25" t="str">
        <f ca="1">IFERROR(IF(属性二级汇总[[#This Row],[计算模式]]&lt;&gt;0,ROW(),""),"")</f>
        <v/>
      </c>
      <c r="M692" s="25" t="str">
        <f ca="1">IF((IFERROR(SEARCH("时，收割",属性二级汇总[[#This Row],[词条]]),-1)&gt;0),ROW(),"")</f>
        <v/>
      </c>
    </row>
    <row r="693" spans="1:13">
      <c r="A693" s="3" t="str">
        <f ca="1">IFERROR(INDEX(CHOOSE(
    MATCH(ROW(A692)-1,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ROW(A692)-INDEX($S$2:$S$18, MATCH(ROW(A692)-1, $S$2:$S$18,1))
),"")</f>
        <v/>
      </c>
      <c r="B693" s="3" t="str">
        <f ca="1">IF(A693&lt;&gt;"",INDEX(CHOOSE(
    MATCH(ROW(A692)-1,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ROW(A692)-INDEX($S$2:$S$18, MATCH(ROW(A692)-1, $S$2:$S$18,1))
),"")</f>
        <v/>
      </c>
      <c r="C693" s="3" t="e">
        <f ca="1">VALUE(IF(A693&lt;&gt;"",INDEX(CHOOSE(
    MATCH(ROW(A692)-1,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ROW(A692)-INDEX($S$2:$S$18, MATCH(ROW(A692)-1, $S$2:$S$18,1))
),""))</f>
        <v>#VALUE!</v>
      </c>
      <c r="D693" s="3" t="str">
        <f t="shared" ca="1" si="11"/>
        <v/>
      </c>
      <c r="E693" s="3" t="e">
        <f ca="1">INDEX(词条统合定义列表!$C$2:$C$1031,MATCH(属性二级汇总[[#This Row],[词条]],词条统合定义列表!$B$2:$B$1031,0))</f>
        <v>#N/A</v>
      </c>
      <c r="F693" t="e">
        <f ca="1">INDEX(词条统合定义列表!$D$2:$D$1031,MATCH(属性二级汇总[[#This Row],[词条]],词条统合定义列表!$B$2:$B$1031,0))</f>
        <v>#N/A</v>
      </c>
      <c r="G693" s="3" t="e">
        <f ca="1">INDEX(词条统合定义列表!$E$2:$E$1031,MATCH(属性二级汇总[[#This Row],[词条]],词条统合定义列表!$B$2:$B$1031,0))</f>
        <v>#N/A</v>
      </c>
      <c r="H693" s="109" t="e">
        <f ca="1">INDEX(词条统合定义列表!$F$2:$F$1031,MATCH(属性二级汇总[[#This Row],[词条]],词条统合定义列表!$B$2:$B$1031,0))</f>
        <v>#N/A</v>
      </c>
      <c r="J6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3" s="25" t="str">
        <f ca="1">IFERROR(IF(属性二级汇总[[#This Row],[计算模式]]&lt;&gt;0,ROW(),""),"")</f>
        <v/>
      </c>
      <c r="M693" s="25" t="str">
        <f ca="1">IF((IFERROR(SEARCH("时，收割",属性二级汇总[[#This Row],[词条]]),-1)&gt;0),ROW(),"")</f>
        <v/>
      </c>
    </row>
    <row r="694" spans="1:13">
      <c r="A694" s="3" t="str">
        <f ca="1">IFERROR(INDEX(CHOOSE(
    MATCH(ROW(A693)-1,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ROW(A693)-INDEX($S$2:$S$18, MATCH(ROW(A693)-1, $S$2:$S$18,1))
),"")</f>
        <v/>
      </c>
      <c r="B694" s="3" t="str">
        <f ca="1">IF(A694&lt;&gt;"",INDEX(CHOOSE(
    MATCH(ROW(A693)-1,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ROW(A693)-INDEX($S$2:$S$18, MATCH(ROW(A693)-1, $S$2:$S$18,1))
),"")</f>
        <v/>
      </c>
      <c r="C694" s="3" t="e">
        <f ca="1">VALUE(IF(A694&lt;&gt;"",INDEX(CHOOSE(
    MATCH(ROW(A693)-1,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ROW(A693)-INDEX($S$2:$S$18, MATCH(ROW(A693)-1, $S$2:$S$18,1))
),""))</f>
        <v>#VALUE!</v>
      </c>
      <c r="D694" s="3" t="str">
        <f t="shared" ca="1" si="11"/>
        <v/>
      </c>
      <c r="E694" s="3" t="e">
        <f ca="1">INDEX(词条统合定义列表!$C$2:$C$1031,MATCH(属性二级汇总[[#This Row],[词条]],词条统合定义列表!$B$2:$B$1031,0))</f>
        <v>#N/A</v>
      </c>
      <c r="F694" t="e">
        <f ca="1">INDEX(词条统合定义列表!$D$2:$D$1031,MATCH(属性二级汇总[[#This Row],[词条]],词条统合定义列表!$B$2:$B$1031,0))</f>
        <v>#N/A</v>
      </c>
      <c r="G694" s="3" t="e">
        <f ca="1">INDEX(词条统合定义列表!$E$2:$E$1031,MATCH(属性二级汇总[[#This Row],[词条]],词条统合定义列表!$B$2:$B$1031,0))</f>
        <v>#N/A</v>
      </c>
      <c r="H694" s="109" t="e">
        <f ca="1">INDEX(词条统合定义列表!$F$2:$F$1031,MATCH(属性二级汇总[[#This Row],[词条]],词条统合定义列表!$B$2:$B$1031,0))</f>
        <v>#N/A</v>
      </c>
      <c r="J6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4" s="25" t="str">
        <f ca="1">IFERROR(IF(属性二级汇总[[#This Row],[计算模式]]&lt;&gt;0,ROW(),""),"")</f>
        <v/>
      </c>
      <c r="M694" s="25" t="str">
        <f ca="1">IF((IFERROR(SEARCH("时，收割",属性二级汇总[[#This Row],[词条]]),-1)&gt;0),ROW(),"")</f>
        <v/>
      </c>
    </row>
    <row r="695" spans="1:13">
      <c r="A695" s="3" t="str">
        <f ca="1">IFERROR(INDEX(CHOOSE(
    MATCH(ROW(A694)-1,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ROW(A694)-INDEX($S$2:$S$18, MATCH(ROW(A694)-1, $S$2:$S$18,1))
),"")</f>
        <v/>
      </c>
      <c r="B695" s="3" t="str">
        <f ca="1">IF(A695&lt;&gt;"",INDEX(CHOOSE(
    MATCH(ROW(A694)-1,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ROW(A694)-INDEX($S$2:$S$18, MATCH(ROW(A694)-1, $S$2:$S$18,1))
),"")</f>
        <v/>
      </c>
      <c r="C695" s="3" t="e">
        <f ca="1">VALUE(IF(A695&lt;&gt;"",INDEX(CHOOSE(
    MATCH(ROW(A694)-1,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ROW(A694)-INDEX($S$2:$S$18, MATCH(ROW(A694)-1, $S$2:$S$18,1))
),""))</f>
        <v>#VALUE!</v>
      </c>
      <c r="D695" s="3" t="str">
        <f t="shared" ca="1" si="11"/>
        <v/>
      </c>
      <c r="E695" s="3" t="e">
        <f ca="1">INDEX(词条统合定义列表!$C$2:$C$1031,MATCH(属性二级汇总[[#This Row],[词条]],词条统合定义列表!$B$2:$B$1031,0))</f>
        <v>#N/A</v>
      </c>
      <c r="F695" t="e">
        <f ca="1">INDEX(词条统合定义列表!$D$2:$D$1031,MATCH(属性二级汇总[[#This Row],[词条]],词条统合定义列表!$B$2:$B$1031,0))</f>
        <v>#N/A</v>
      </c>
      <c r="G695" s="3" t="e">
        <f ca="1">INDEX(词条统合定义列表!$E$2:$E$1031,MATCH(属性二级汇总[[#This Row],[词条]],词条统合定义列表!$B$2:$B$1031,0))</f>
        <v>#N/A</v>
      </c>
      <c r="H695" s="109" t="e">
        <f ca="1">INDEX(词条统合定义列表!$F$2:$F$1031,MATCH(属性二级汇总[[#This Row],[词条]],词条统合定义列表!$B$2:$B$1031,0))</f>
        <v>#N/A</v>
      </c>
      <c r="J6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5" s="25" t="str">
        <f ca="1">IFERROR(IF(属性二级汇总[[#This Row],[计算模式]]&lt;&gt;0,ROW(),""),"")</f>
        <v/>
      </c>
      <c r="M695" s="25" t="str">
        <f ca="1">IF((IFERROR(SEARCH("时，收割",属性二级汇总[[#This Row],[词条]]),-1)&gt;0),ROW(),"")</f>
        <v/>
      </c>
    </row>
    <row r="696" spans="1:13">
      <c r="A696" s="3" t="str">
        <f ca="1">IFERROR(INDEX(CHOOSE(
    MATCH(ROW(A695)-1,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ROW(A695)-INDEX($S$2:$S$18, MATCH(ROW(A695)-1, $S$2:$S$18,1))
),"")</f>
        <v/>
      </c>
      <c r="B696" s="3" t="str">
        <f ca="1">IF(A696&lt;&gt;"",INDEX(CHOOSE(
    MATCH(ROW(A695)-1,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ROW(A695)-INDEX($S$2:$S$18, MATCH(ROW(A695)-1, $S$2:$S$18,1))
),"")</f>
        <v/>
      </c>
      <c r="C696" s="3" t="e">
        <f ca="1">VALUE(IF(A696&lt;&gt;"",INDEX(CHOOSE(
    MATCH(ROW(A695)-1,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ROW(A695)-INDEX($S$2:$S$18, MATCH(ROW(A695)-1, $S$2:$S$18,1))
),""))</f>
        <v>#VALUE!</v>
      </c>
      <c r="D696" s="3" t="str">
        <f t="shared" ca="1" si="11"/>
        <v/>
      </c>
      <c r="E696" s="3" t="e">
        <f ca="1">INDEX(词条统合定义列表!$C$2:$C$1031,MATCH(属性二级汇总[[#This Row],[词条]],词条统合定义列表!$B$2:$B$1031,0))</f>
        <v>#N/A</v>
      </c>
      <c r="F696" t="e">
        <f ca="1">INDEX(词条统合定义列表!$D$2:$D$1031,MATCH(属性二级汇总[[#This Row],[词条]],词条统合定义列表!$B$2:$B$1031,0))</f>
        <v>#N/A</v>
      </c>
      <c r="G696" s="3" t="e">
        <f ca="1">INDEX(词条统合定义列表!$E$2:$E$1031,MATCH(属性二级汇总[[#This Row],[词条]],词条统合定义列表!$B$2:$B$1031,0))</f>
        <v>#N/A</v>
      </c>
      <c r="H696" s="109" t="e">
        <f ca="1">INDEX(词条统合定义列表!$F$2:$F$1031,MATCH(属性二级汇总[[#This Row],[词条]],词条统合定义列表!$B$2:$B$1031,0))</f>
        <v>#N/A</v>
      </c>
      <c r="J6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6" s="25" t="str">
        <f ca="1">IFERROR(IF(属性二级汇总[[#This Row],[计算模式]]&lt;&gt;0,ROW(),""),"")</f>
        <v/>
      </c>
      <c r="M696" s="25" t="str">
        <f ca="1">IF((IFERROR(SEARCH("时，收割",属性二级汇总[[#This Row],[词条]]),-1)&gt;0),ROW(),"")</f>
        <v/>
      </c>
    </row>
    <row r="697" spans="1:13">
      <c r="A697" s="3" t="str">
        <f ca="1">IFERROR(INDEX(CHOOSE(
    MATCH(ROW(A696)-1,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ROW(A696)-INDEX($S$2:$S$18, MATCH(ROW(A696)-1, $S$2:$S$18,1))
),"")</f>
        <v/>
      </c>
      <c r="B697" s="3" t="str">
        <f ca="1">IF(A697&lt;&gt;"",INDEX(CHOOSE(
    MATCH(ROW(A696)-1,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ROW(A696)-INDEX($S$2:$S$18, MATCH(ROW(A696)-1, $S$2:$S$18,1))
),"")</f>
        <v/>
      </c>
      <c r="C697" s="3" t="e">
        <f ca="1">VALUE(IF(A697&lt;&gt;"",INDEX(CHOOSE(
    MATCH(ROW(A696)-1,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ROW(A696)-INDEX($S$2:$S$18, MATCH(ROW(A696)-1, $S$2:$S$18,1))
),""))</f>
        <v>#VALUE!</v>
      </c>
      <c r="D697" s="3" t="str">
        <f t="shared" ca="1" si="11"/>
        <v/>
      </c>
      <c r="E697" s="3" t="e">
        <f ca="1">INDEX(词条统合定义列表!$C$2:$C$1031,MATCH(属性二级汇总[[#This Row],[词条]],词条统合定义列表!$B$2:$B$1031,0))</f>
        <v>#N/A</v>
      </c>
      <c r="F697" t="e">
        <f ca="1">INDEX(词条统合定义列表!$D$2:$D$1031,MATCH(属性二级汇总[[#This Row],[词条]],词条统合定义列表!$B$2:$B$1031,0))</f>
        <v>#N/A</v>
      </c>
      <c r="G697" s="3" t="e">
        <f ca="1">INDEX(词条统合定义列表!$E$2:$E$1031,MATCH(属性二级汇总[[#This Row],[词条]],词条统合定义列表!$B$2:$B$1031,0))</f>
        <v>#N/A</v>
      </c>
      <c r="H697" s="109" t="e">
        <f ca="1">INDEX(词条统合定义列表!$F$2:$F$1031,MATCH(属性二级汇总[[#This Row],[词条]],词条统合定义列表!$B$2:$B$1031,0))</f>
        <v>#N/A</v>
      </c>
      <c r="J6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7" s="25" t="str">
        <f ca="1">IFERROR(IF(属性二级汇总[[#This Row],[计算模式]]&lt;&gt;0,ROW(),""),"")</f>
        <v/>
      </c>
      <c r="M697" s="25" t="str">
        <f ca="1">IF((IFERROR(SEARCH("时，收割",属性二级汇总[[#This Row],[词条]]),-1)&gt;0),ROW(),"")</f>
        <v/>
      </c>
    </row>
    <row r="698" spans="1:13">
      <c r="A698" s="3" t="str">
        <f ca="1">IFERROR(INDEX(CHOOSE(
    MATCH(ROW(A697)-1,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ROW(A697)-INDEX($S$2:$S$18, MATCH(ROW(A697)-1, $S$2:$S$18,1))
),"")</f>
        <v/>
      </c>
      <c r="B698" s="3" t="str">
        <f ca="1">IF(A698&lt;&gt;"",INDEX(CHOOSE(
    MATCH(ROW(A697)-1,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ROW(A697)-INDEX($S$2:$S$18, MATCH(ROW(A697)-1, $S$2:$S$18,1))
),"")</f>
        <v/>
      </c>
      <c r="C698" s="3" t="e">
        <f ca="1">VALUE(IF(A698&lt;&gt;"",INDEX(CHOOSE(
    MATCH(ROW(A697)-1,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ROW(A697)-INDEX($S$2:$S$18, MATCH(ROW(A697)-1, $S$2:$S$18,1))
),""))</f>
        <v>#VALUE!</v>
      </c>
      <c r="D698" s="3" t="str">
        <f t="shared" ca="1" si="11"/>
        <v/>
      </c>
      <c r="E698" s="3" t="e">
        <f ca="1">INDEX(词条统合定义列表!$C$2:$C$1031,MATCH(属性二级汇总[[#This Row],[词条]],词条统合定义列表!$B$2:$B$1031,0))</f>
        <v>#N/A</v>
      </c>
      <c r="F698" t="e">
        <f ca="1">INDEX(词条统合定义列表!$D$2:$D$1031,MATCH(属性二级汇总[[#This Row],[词条]],词条统合定义列表!$B$2:$B$1031,0))</f>
        <v>#N/A</v>
      </c>
      <c r="G698" s="3" t="e">
        <f ca="1">INDEX(词条统合定义列表!$E$2:$E$1031,MATCH(属性二级汇总[[#This Row],[词条]],词条统合定义列表!$B$2:$B$1031,0))</f>
        <v>#N/A</v>
      </c>
      <c r="H698" s="109" t="e">
        <f ca="1">INDEX(词条统合定义列表!$F$2:$F$1031,MATCH(属性二级汇总[[#This Row],[词条]],词条统合定义列表!$B$2:$B$1031,0))</f>
        <v>#N/A</v>
      </c>
      <c r="J6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8" s="25" t="str">
        <f ca="1">IFERROR(IF(属性二级汇总[[#This Row],[计算模式]]&lt;&gt;0,ROW(),""),"")</f>
        <v/>
      </c>
      <c r="M698" s="25" t="str">
        <f ca="1">IF((IFERROR(SEARCH("时，收割",属性二级汇总[[#This Row],[词条]]),-1)&gt;0),ROW(),"")</f>
        <v/>
      </c>
    </row>
    <row r="699" spans="1:13">
      <c r="A699" s="3" t="str">
        <f ca="1">IFERROR(INDEX(CHOOSE(
    MATCH(ROW(A698)-1,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ROW(A698)-INDEX($S$2:$S$18, MATCH(ROW(A698)-1, $S$2:$S$18,1))
),"")</f>
        <v/>
      </c>
      <c r="B699" s="3" t="str">
        <f ca="1">IF(A699&lt;&gt;"",INDEX(CHOOSE(
    MATCH(ROW(A698)-1,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ROW(A698)-INDEX($S$2:$S$18, MATCH(ROW(A698)-1, $S$2:$S$18,1))
),"")</f>
        <v/>
      </c>
      <c r="C699" s="3" t="e">
        <f ca="1">VALUE(IF(A699&lt;&gt;"",INDEX(CHOOSE(
    MATCH(ROW(A698)-1,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ROW(A698)-INDEX($S$2:$S$18, MATCH(ROW(A698)-1, $S$2:$S$18,1))
),""))</f>
        <v>#VALUE!</v>
      </c>
      <c r="D699" s="3" t="str">
        <f t="shared" ca="1" si="11"/>
        <v/>
      </c>
      <c r="E699" s="3" t="e">
        <f ca="1">INDEX(词条统合定义列表!$C$2:$C$1031,MATCH(属性二级汇总[[#This Row],[词条]],词条统合定义列表!$B$2:$B$1031,0))</f>
        <v>#N/A</v>
      </c>
      <c r="F699" t="e">
        <f ca="1">INDEX(词条统合定义列表!$D$2:$D$1031,MATCH(属性二级汇总[[#This Row],[词条]],词条统合定义列表!$B$2:$B$1031,0))</f>
        <v>#N/A</v>
      </c>
      <c r="G699" s="3" t="e">
        <f ca="1">INDEX(词条统合定义列表!$E$2:$E$1031,MATCH(属性二级汇总[[#This Row],[词条]],词条统合定义列表!$B$2:$B$1031,0))</f>
        <v>#N/A</v>
      </c>
      <c r="H699" s="109" t="e">
        <f ca="1">INDEX(词条统合定义列表!$F$2:$F$1031,MATCH(属性二级汇总[[#This Row],[词条]],词条统合定义列表!$B$2:$B$1031,0))</f>
        <v>#N/A</v>
      </c>
      <c r="J6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6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699" s="25" t="str">
        <f ca="1">IFERROR(IF(属性二级汇总[[#This Row],[计算模式]]&lt;&gt;0,ROW(),""),"")</f>
        <v/>
      </c>
      <c r="M699" s="25" t="str">
        <f ca="1">IF((IFERROR(SEARCH("时，收割",属性二级汇总[[#This Row],[词条]]),-1)&gt;0),ROW(),"")</f>
        <v/>
      </c>
    </row>
    <row r="700" spans="1:13">
      <c r="A700" s="3" t="str">
        <f ca="1">IFERROR(INDEX(CHOOSE(
    MATCH(ROW(A699)-1,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ROW(A699)-INDEX($S$2:$S$18, MATCH(ROW(A699)-1, $S$2:$S$18,1))
),"")</f>
        <v/>
      </c>
      <c r="B700" s="3" t="str">
        <f ca="1">IF(A700&lt;&gt;"",INDEX(CHOOSE(
    MATCH(ROW(A699)-1,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ROW(A699)-INDEX($S$2:$S$18, MATCH(ROW(A699)-1, $S$2:$S$18,1))
),"")</f>
        <v/>
      </c>
      <c r="C700" s="3" t="e">
        <f ca="1">VALUE(IF(A700&lt;&gt;"",INDEX(CHOOSE(
    MATCH(ROW(A699)-1,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ROW(A699)-INDEX($S$2:$S$18, MATCH(ROW(A699)-1, $S$2:$S$18,1))
),""))</f>
        <v>#VALUE!</v>
      </c>
      <c r="D700" s="3" t="str">
        <f t="shared" ca="1" si="11"/>
        <v/>
      </c>
      <c r="E700" s="3" t="e">
        <f ca="1">INDEX(词条统合定义列表!$C$2:$C$1031,MATCH(属性二级汇总[[#This Row],[词条]],词条统合定义列表!$B$2:$B$1031,0))</f>
        <v>#N/A</v>
      </c>
      <c r="F700" t="e">
        <f ca="1">INDEX(词条统合定义列表!$D$2:$D$1031,MATCH(属性二级汇总[[#This Row],[词条]],词条统合定义列表!$B$2:$B$1031,0))</f>
        <v>#N/A</v>
      </c>
      <c r="G700" s="3" t="e">
        <f ca="1">INDEX(词条统合定义列表!$E$2:$E$1031,MATCH(属性二级汇总[[#This Row],[词条]],词条统合定义列表!$B$2:$B$1031,0))</f>
        <v>#N/A</v>
      </c>
      <c r="H700" s="109" t="e">
        <f ca="1">INDEX(词条统合定义列表!$F$2:$F$1031,MATCH(属性二级汇总[[#This Row],[词条]],词条统合定义列表!$B$2:$B$1031,0))</f>
        <v>#N/A</v>
      </c>
      <c r="J7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0" s="25" t="str">
        <f ca="1">IFERROR(IF(属性二级汇总[[#This Row],[计算模式]]&lt;&gt;0,ROW(),""),"")</f>
        <v/>
      </c>
      <c r="M700" s="25" t="str">
        <f ca="1">IF((IFERROR(SEARCH("时，收割",属性二级汇总[[#This Row],[词条]]),-1)&gt;0),ROW(),"")</f>
        <v/>
      </c>
    </row>
    <row r="701" spans="1:13">
      <c r="A701" s="3" t="str">
        <f ca="1">IFERROR(INDEX(CHOOSE(
    MATCH(ROW(A700)-1,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ROW(A700)-INDEX($S$2:$S$18, MATCH(ROW(A700)-1, $S$2:$S$18,1))
),"")</f>
        <v/>
      </c>
      <c r="B701" s="3" t="str">
        <f ca="1">IF(A701&lt;&gt;"",INDEX(CHOOSE(
    MATCH(ROW(A700)-1,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ROW(A700)-INDEX($S$2:$S$18, MATCH(ROW(A700)-1, $S$2:$S$18,1))
),"")</f>
        <v/>
      </c>
      <c r="C701" s="3" t="e">
        <f ca="1">VALUE(IF(A701&lt;&gt;"",INDEX(CHOOSE(
    MATCH(ROW(A700)-1,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ROW(A700)-INDEX($S$2:$S$18, MATCH(ROW(A700)-1, $S$2:$S$18,1))
),""))</f>
        <v>#VALUE!</v>
      </c>
      <c r="D701" s="3" t="str">
        <f t="shared" ca="1" si="11"/>
        <v/>
      </c>
      <c r="E701" s="3" t="e">
        <f ca="1">INDEX(词条统合定义列表!$C$2:$C$1031,MATCH(属性二级汇总[[#This Row],[词条]],词条统合定义列表!$B$2:$B$1031,0))</f>
        <v>#N/A</v>
      </c>
      <c r="F701" t="e">
        <f ca="1">INDEX(词条统合定义列表!$D$2:$D$1031,MATCH(属性二级汇总[[#This Row],[词条]],词条统合定义列表!$B$2:$B$1031,0))</f>
        <v>#N/A</v>
      </c>
      <c r="G701" s="3" t="e">
        <f ca="1">INDEX(词条统合定义列表!$E$2:$E$1031,MATCH(属性二级汇总[[#This Row],[词条]],词条统合定义列表!$B$2:$B$1031,0))</f>
        <v>#N/A</v>
      </c>
      <c r="H701" s="109" t="e">
        <f ca="1">INDEX(词条统合定义列表!$F$2:$F$1031,MATCH(属性二级汇总[[#This Row],[词条]],词条统合定义列表!$B$2:$B$1031,0))</f>
        <v>#N/A</v>
      </c>
      <c r="J7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1" s="25" t="str">
        <f ca="1">IFERROR(IF(属性二级汇总[[#This Row],[计算模式]]&lt;&gt;0,ROW(),""),"")</f>
        <v/>
      </c>
      <c r="M701" s="25" t="str">
        <f ca="1">IF((IFERROR(SEARCH("时，收割",属性二级汇总[[#This Row],[词条]]),-1)&gt;0),ROW(),"")</f>
        <v/>
      </c>
    </row>
    <row r="702" spans="1:13">
      <c r="A702" s="3" t="str">
        <f ca="1">IFERROR(INDEX(CHOOSE(
    MATCH(ROW(A701)-1,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ROW(A701)-INDEX($S$2:$S$18, MATCH(ROW(A701)-1, $S$2:$S$18,1))
),"")</f>
        <v/>
      </c>
      <c r="B702" s="3" t="str">
        <f ca="1">IF(A702&lt;&gt;"",INDEX(CHOOSE(
    MATCH(ROW(A701)-1,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ROW(A701)-INDEX($S$2:$S$18, MATCH(ROW(A701)-1, $S$2:$S$18,1))
),"")</f>
        <v/>
      </c>
      <c r="C702" s="3" t="e">
        <f ca="1">VALUE(IF(A702&lt;&gt;"",INDEX(CHOOSE(
    MATCH(ROW(A701)-1,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ROW(A701)-INDEX($S$2:$S$18, MATCH(ROW(A701)-1, $S$2:$S$18,1))
),""))</f>
        <v>#VALUE!</v>
      </c>
      <c r="D702" s="3" t="str">
        <f t="shared" ca="1" si="11"/>
        <v/>
      </c>
      <c r="E702" s="3" t="e">
        <f ca="1">INDEX(词条统合定义列表!$C$2:$C$1031,MATCH(属性二级汇总[[#This Row],[词条]],词条统合定义列表!$B$2:$B$1031,0))</f>
        <v>#N/A</v>
      </c>
      <c r="F702" t="e">
        <f ca="1">INDEX(词条统合定义列表!$D$2:$D$1031,MATCH(属性二级汇总[[#This Row],[词条]],词条统合定义列表!$B$2:$B$1031,0))</f>
        <v>#N/A</v>
      </c>
      <c r="G702" s="3" t="e">
        <f ca="1">INDEX(词条统合定义列表!$E$2:$E$1031,MATCH(属性二级汇总[[#This Row],[词条]],词条统合定义列表!$B$2:$B$1031,0))</f>
        <v>#N/A</v>
      </c>
      <c r="H702" s="109" t="e">
        <f ca="1">INDEX(词条统合定义列表!$F$2:$F$1031,MATCH(属性二级汇总[[#This Row],[词条]],词条统合定义列表!$B$2:$B$1031,0))</f>
        <v>#N/A</v>
      </c>
      <c r="J7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2" s="25" t="str">
        <f ca="1">IFERROR(IF(属性二级汇总[[#This Row],[计算模式]]&lt;&gt;0,ROW(),""),"")</f>
        <v/>
      </c>
      <c r="M702" s="25" t="str">
        <f ca="1">IF((IFERROR(SEARCH("时，收割",属性二级汇总[[#This Row],[词条]]),-1)&gt;0),ROW(),"")</f>
        <v/>
      </c>
    </row>
    <row r="703" spans="1:13">
      <c r="A703" s="3" t="str">
        <f ca="1">IFERROR(INDEX(CHOOSE(
    MATCH(ROW(A702)-1,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ROW(A702)-INDEX($S$2:$S$18, MATCH(ROW(A702)-1, $S$2:$S$18,1))
),"")</f>
        <v/>
      </c>
      <c r="B703" s="3" t="str">
        <f ca="1">IF(A703&lt;&gt;"",INDEX(CHOOSE(
    MATCH(ROW(A702)-1,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ROW(A702)-INDEX($S$2:$S$18, MATCH(ROW(A702)-1, $S$2:$S$18,1))
),"")</f>
        <v/>
      </c>
      <c r="C703" s="3" t="e">
        <f ca="1">VALUE(IF(A703&lt;&gt;"",INDEX(CHOOSE(
    MATCH(ROW(A702)-1,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ROW(A702)-INDEX($S$2:$S$18, MATCH(ROW(A702)-1, $S$2:$S$18,1))
),""))</f>
        <v>#VALUE!</v>
      </c>
      <c r="D703" s="3" t="str">
        <f t="shared" ca="1" si="11"/>
        <v/>
      </c>
      <c r="E703" s="3" t="e">
        <f ca="1">INDEX(词条统合定义列表!$C$2:$C$1031,MATCH(属性二级汇总[[#This Row],[词条]],词条统合定义列表!$B$2:$B$1031,0))</f>
        <v>#N/A</v>
      </c>
      <c r="F703" t="e">
        <f ca="1">INDEX(词条统合定义列表!$D$2:$D$1031,MATCH(属性二级汇总[[#This Row],[词条]],词条统合定义列表!$B$2:$B$1031,0))</f>
        <v>#N/A</v>
      </c>
      <c r="G703" s="3" t="e">
        <f ca="1">INDEX(词条统合定义列表!$E$2:$E$1031,MATCH(属性二级汇总[[#This Row],[词条]],词条统合定义列表!$B$2:$B$1031,0))</f>
        <v>#N/A</v>
      </c>
      <c r="H703" s="109" t="e">
        <f ca="1">INDEX(词条统合定义列表!$F$2:$F$1031,MATCH(属性二级汇总[[#This Row],[词条]],词条统合定义列表!$B$2:$B$1031,0))</f>
        <v>#N/A</v>
      </c>
      <c r="J7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3" s="25" t="str">
        <f ca="1">IFERROR(IF(属性二级汇总[[#This Row],[计算模式]]&lt;&gt;0,ROW(),""),"")</f>
        <v/>
      </c>
      <c r="M703" s="25" t="str">
        <f ca="1">IF((IFERROR(SEARCH("时，收割",属性二级汇总[[#This Row],[词条]]),-1)&gt;0),ROW(),"")</f>
        <v/>
      </c>
    </row>
    <row r="704" spans="1:13">
      <c r="A704" s="3" t="str">
        <f ca="1">IFERROR(INDEX(CHOOSE(
    MATCH(ROW(A703)-1,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ROW(A703)-INDEX($S$2:$S$18, MATCH(ROW(A703)-1, $S$2:$S$18,1))
),"")</f>
        <v/>
      </c>
      <c r="B704" s="3" t="str">
        <f ca="1">IF(A704&lt;&gt;"",INDEX(CHOOSE(
    MATCH(ROW(A703)-1,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ROW(A703)-INDEX($S$2:$S$18, MATCH(ROW(A703)-1, $S$2:$S$18,1))
),"")</f>
        <v/>
      </c>
      <c r="C704" s="3" t="e">
        <f ca="1">VALUE(IF(A704&lt;&gt;"",INDEX(CHOOSE(
    MATCH(ROW(A703)-1,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ROW(A703)-INDEX($S$2:$S$18, MATCH(ROW(A703)-1, $S$2:$S$18,1))
),""))</f>
        <v>#VALUE!</v>
      </c>
      <c r="D704" s="3" t="str">
        <f t="shared" ca="1" si="11"/>
        <v/>
      </c>
      <c r="E704" s="3" t="e">
        <f ca="1">INDEX(词条统合定义列表!$C$2:$C$1031,MATCH(属性二级汇总[[#This Row],[词条]],词条统合定义列表!$B$2:$B$1031,0))</f>
        <v>#N/A</v>
      </c>
      <c r="F704" t="e">
        <f ca="1">INDEX(词条统合定义列表!$D$2:$D$1031,MATCH(属性二级汇总[[#This Row],[词条]],词条统合定义列表!$B$2:$B$1031,0))</f>
        <v>#N/A</v>
      </c>
      <c r="G704" s="3" t="e">
        <f ca="1">INDEX(词条统合定义列表!$E$2:$E$1031,MATCH(属性二级汇总[[#This Row],[词条]],词条统合定义列表!$B$2:$B$1031,0))</f>
        <v>#N/A</v>
      </c>
      <c r="H704" s="109" t="e">
        <f ca="1">INDEX(词条统合定义列表!$F$2:$F$1031,MATCH(属性二级汇总[[#This Row],[词条]],词条统合定义列表!$B$2:$B$1031,0))</f>
        <v>#N/A</v>
      </c>
      <c r="J7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4" s="25" t="str">
        <f ca="1">IFERROR(IF(属性二级汇总[[#This Row],[计算模式]]&lt;&gt;0,ROW(),""),"")</f>
        <v/>
      </c>
      <c r="M704" s="25" t="str">
        <f ca="1">IF((IFERROR(SEARCH("时，收割",属性二级汇总[[#This Row],[词条]]),-1)&gt;0),ROW(),"")</f>
        <v/>
      </c>
    </row>
    <row r="705" spans="1:13">
      <c r="A705" s="3" t="str">
        <f ca="1">IFERROR(INDEX(CHOOSE(
    MATCH(ROW(A704)-1,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ROW(A704)-INDEX($S$2:$S$18, MATCH(ROW(A704)-1, $S$2:$S$18,1))
),"")</f>
        <v/>
      </c>
      <c r="B705" s="3" t="str">
        <f ca="1">IF(A705&lt;&gt;"",INDEX(CHOOSE(
    MATCH(ROW(A704)-1,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ROW(A704)-INDEX($S$2:$S$18, MATCH(ROW(A704)-1, $S$2:$S$18,1))
),"")</f>
        <v/>
      </c>
      <c r="C705" s="3" t="e">
        <f ca="1">VALUE(IF(A705&lt;&gt;"",INDEX(CHOOSE(
    MATCH(ROW(A704)-1,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ROW(A704)-INDEX($S$2:$S$18, MATCH(ROW(A704)-1, $S$2:$S$18,1))
),""))</f>
        <v>#VALUE!</v>
      </c>
      <c r="D705" s="3" t="str">
        <f t="shared" ca="1" si="11"/>
        <v/>
      </c>
      <c r="E705" s="3" t="e">
        <f ca="1">INDEX(词条统合定义列表!$C$2:$C$1031,MATCH(属性二级汇总[[#This Row],[词条]],词条统合定义列表!$B$2:$B$1031,0))</f>
        <v>#N/A</v>
      </c>
      <c r="F705" t="e">
        <f ca="1">INDEX(词条统合定义列表!$D$2:$D$1031,MATCH(属性二级汇总[[#This Row],[词条]],词条统合定义列表!$B$2:$B$1031,0))</f>
        <v>#N/A</v>
      </c>
      <c r="G705" s="3" t="e">
        <f ca="1">INDEX(词条统合定义列表!$E$2:$E$1031,MATCH(属性二级汇总[[#This Row],[词条]],词条统合定义列表!$B$2:$B$1031,0))</f>
        <v>#N/A</v>
      </c>
      <c r="H705" s="109" t="e">
        <f ca="1">INDEX(词条统合定义列表!$F$2:$F$1031,MATCH(属性二级汇总[[#This Row],[词条]],词条统合定义列表!$B$2:$B$1031,0))</f>
        <v>#N/A</v>
      </c>
      <c r="J7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5" s="25" t="str">
        <f ca="1">IFERROR(IF(属性二级汇总[[#This Row],[计算模式]]&lt;&gt;0,ROW(),""),"")</f>
        <v/>
      </c>
      <c r="M705" s="25" t="str">
        <f ca="1">IF((IFERROR(SEARCH("时，收割",属性二级汇总[[#This Row],[词条]]),-1)&gt;0),ROW(),"")</f>
        <v/>
      </c>
    </row>
    <row r="706" spans="1:13">
      <c r="A706" s="3" t="str">
        <f ca="1">IFERROR(INDEX(CHOOSE(
    MATCH(ROW(A705)-1,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ROW(A705)-INDEX($S$2:$S$18, MATCH(ROW(A705)-1, $S$2:$S$18,1))
),"")</f>
        <v/>
      </c>
      <c r="B706" s="3" t="str">
        <f ca="1">IF(A706&lt;&gt;"",INDEX(CHOOSE(
    MATCH(ROW(A705)-1,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ROW(A705)-INDEX($S$2:$S$18, MATCH(ROW(A705)-1, $S$2:$S$18,1))
),"")</f>
        <v/>
      </c>
      <c r="C706" s="3" t="e">
        <f ca="1">VALUE(IF(A706&lt;&gt;"",INDEX(CHOOSE(
    MATCH(ROW(A705)-1,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ROW(A705)-INDEX($S$2:$S$18, MATCH(ROW(A705)-1, $S$2:$S$18,1))
),""))</f>
        <v>#VALUE!</v>
      </c>
      <c r="D706" s="3" t="str">
        <f t="shared" ca="1" si="11"/>
        <v/>
      </c>
      <c r="E706" s="3" t="e">
        <f ca="1">INDEX(词条统合定义列表!$C$2:$C$1031,MATCH(属性二级汇总[[#This Row],[词条]],词条统合定义列表!$B$2:$B$1031,0))</f>
        <v>#N/A</v>
      </c>
      <c r="F706" t="e">
        <f ca="1">INDEX(词条统合定义列表!$D$2:$D$1031,MATCH(属性二级汇总[[#This Row],[词条]],词条统合定义列表!$B$2:$B$1031,0))</f>
        <v>#N/A</v>
      </c>
      <c r="G706" s="3" t="e">
        <f ca="1">INDEX(词条统合定义列表!$E$2:$E$1031,MATCH(属性二级汇总[[#This Row],[词条]],词条统合定义列表!$B$2:$B$1031,0))</f>
        <v>#N/A</v>
      </c>
      <c r="H706" s="109" t="e">
        <f ca="1">INDEX(词条统合定义列表!$F$2:$F$1031,MATCH(属性二级汇总[[#This Row],[词条]],词条统合定义列表!$B$2:$B$1031,0))</f>
        <v>#N/A</v>
      </c>
      <c r="J7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6" s="25" t="str">
        <f ca="1">IFERROR(IF(属性二级汇总[[#This Row],[计算模式]]&lt;&gt;0,ROW(),""),"")</f>
        <v/>
      </c>
      <c r="M706" s="25" t="str">
        <f ca="1">IF((IFERROR(SEARCH("时，收割",属性二级汇总[[#This Row],[词条]]),-1)&gt;0),ROW(),"")</f>
        <v/>
      </c>
    </row>
    <row r="707" spans="1:13">
      <c r="A707" s="3" t="str">
        <f ca="1">IFERROR(INDEX(CHOOSE(
    MATCH(ROW(A706)-1,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ROW(A706)-INDEX($S$2:$S$18, MATCH(ROW(A706)-1, $S$2:$S$18,1))
),"")</f>
        <v/>
      </c>
      <c r="B707" s="3" t="str">
        <f ca="1">IF(A707&lt;&gt;"",INDEX(CHOOSE(
    MATCH(ROW(A706)-1,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ROW(A706)-INDEX($S$2:$S$18, MATCH(ROW(A706)-1, $S$2:$S$18,1))
),"")</f>
        <v/>
      </c>
      <c r="C707" s="3" t="e">
        <f ca="1">VALUE(IF(A707&lt;&gt;"",INDEX(CHOOSE(
    MATCH(ROW(A706)-1,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ROW(A706)-INDEX($S$2:$S$18, MATCH(ROW(A706)-1, $S$2:$S$18,1))
),""))</f>
        <v>#VALUE!</v>
      </c>
      <c r="D707" s="3" t="str">
        <f t="shared" ref="D707:D770" ca="1" si="12">IF(A707&lt;&gt;"",INDEX($Q$2:$Q$18, MATCH(ROW(A706)-1, $S$2:$S$18, 1)),"")</f>
        <v/>
      </c>
      <c r="E707" s="3" t="e">
        <f ca="1">INDEX(词条统合定义列表!$C$2:$C$1031,MATCH(属性二级汇总[[#This Row],[词条]],词条统合定义列表!$B$2:$B$1031,0))</f>
        <v>#N/A</v>
      </c>
      <c r="F707" t="e">
        <f ca="1">INDEX(词条统合定义列表!$D$2:$D$1031,MATCH(属性二级汇总[[#This Row],[词条]],词条统合定义列表!$B$2:$B$1031,0))</f>
        <v>#N/A</v>
      </c>
      <c r="G707" s="3" t="e">
        <f ca="1">INDEX(词条统合定义列表!$E$2:$E$1031,MATCH(属性二级汇总[[#This Row],[词条]],词条统合定义列表!$B$2:$B$1031,0))</f>
        <v>#N/A</v>
      </c>
      <c r="H707" s="109" t="e">
        <f ca="1">INDEX(词条统合定义列表!$F$2:$F$1031,MATCH(属性二级汇总[[#This Row],[词条]],词条统合定义列表!$B$2:$B$1031,0))</f>
        <v>#N/A</v>
      </c>
      <c r="J7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7" s="25" t="str">
        <f ca="1">IFERROR(IF(属性二级汇总[[#This Row],[计算模式]]&lt;&gt;0,ROW(),""),"")</f>
        <v/>
      </c>
      <c r="M707" s="25" t="str">
        <f ca="1">IF((IFERROR(SEARCH("时，收割",属性二级汇总[[#This Row],[词条]]),-1)&gt;0),ROW(),"")</f>
        <v/>
      </c>
    </row>
    <row r="708" spans="1:13">
      <c r="A708" s="3" t="str">
        <f ca="1">IFERROR(INDEX(CHOOSE(
    MATCH(ROW(A707)-1,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ROW(A707)-INDEX($S$2:$S$18, MATCH(ROW(A707)-1, $S$2:$S$18,1))
),"")</f>
        <v/>
      </c>
      <c r="B708" s="3" t="str">
        <f ca="1">IF(A708&lt;&gt;"",INDEX(CHOOSE(
    MATCH(ROW(A707)-1,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ROW(A707)-INDEX($S$2:$S$18, MATCH(ROW(A707)-1, $S$2:$S$18,1))
),"")</f>
        <v/>
      </c>
      <c r="C708" s="3" t="e">
        <f ca="1">VALUE(IF(A708&lt;&gt;"",INDEX(CHOOSE(
    MATCH(ROW(A707)-1,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ROW(A707)-INDEX($S$2:$S$18, MATCH(ROW(A707)-1, $S$2:$S$18,1))
),""))</f>
        <v>#VALUE!</v>
      </c>
      <c r="D708" s="3" t="str">
        <f t="shared" ca="1" si="12"/>
        <v/>
      </c>
      <c r="E708" s="3" t="e">
        <f ca="1">INDEX(词条统合定义列表!$C$2:$C$1031,MATCH(属性二级汇总[[#This Row],[词条]],词条统合定义列表!$B$2:$B$1031,0))</f>
        <v>#N/A</v>
      </c>
      <c r="F708" t="e">
        <f ca="1">INDEX(词条统合定义列表!$D$2:$D$1031,MATCH(属性二级汇总[[#This Row],[词条]],词条统合定义列表!$B$2:$B$1031,0))</f>
        <v>#N/A</v>
      </c>
      <c r="G708" s="3" t="e">
        <f ca="1">INDEX(词条统合定义列表!$E$2:$E$1031,MATCH(属性二级汇总[[#This Row],[词条]],词条统合定义列表!$B$2:$B$1031,0))</f>
        <v>#N/A</v>
      </c>
      <c r="H708" s="109" t="e">
        <f ca="1">INDEX(词条统合定义列表!$F$2:$F$1031,MATCH(属性二级汇总[[#This Row],[词条]],词条统合定义列表!$B$2:$B$1031,0))</f>
        <v>#N/A</v>
      </c>
      <c r="J7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8" s="25" t="str">
        <f ca="1">IFERROR(IF(属性二级汇总[[#This Row],[计算模式]]&lt;&gt;0,ROW(),""),"")</f>
        <v/>
      </c>
      <c r="M708" s="25" t="str">
        <f ca="1">IF((IFERROR(SEARCH("时，收割",属性二级汇总[[#This Row],[词条]]),-1)&gt;0),ROW(),"")</f>
        <v/>
      </c>
    </row>
    <row r="709" spans="1:13">
      <c r="A709" s="3" t="str">
        <f ca="1">IFERROR(INDEX(CHOOSE(
    MATCH(ROW(A708)-1,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ROW(A708)-INDEX($S$2:$S$18, MATCH(ROW(A708)-1, $S$2:$S$18,1))
),"")</f>
        <v/>
      </c>
      <c r="B709" s="3" t="str">
        <f ca="1">IF(A709&lt;&gt;"",INDEX(CHOOSE(
    MATCH(ROW(A708)-1,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ROW(A708)-INDEX($S$2:$S$18, MATCH(ROW(A708)-1, $S$2:$S$18,1))
),"")</f>
        <v/>
      </c>
      <c r="C709" s="3" t="e">
        <f ca="1">VALUE(IF(A709&lt;&gt;"",INDEX(CHOOSE(
    MATCH(ROW(A708)-1,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ROW(A708)-INDEX($S$2:$S$18, MATCH(ROW(A708)-1, $S$2:$S$18,1))
),""))</f>
        <v>#VALUE!</v>
      </c>
      <c r="D709" s="3" t="str">
        <f t="shared" ca="1" si="12"/>
        <v/>
      </c>
      <c r="E709" s="3" t="e">
        <f ca="1">INDEX(词条统合定义列表!$C$2:$C$1031,MATCH(属性二级汇总[[#This Row],[词条]],词条统合定义列表!$B$2:$B$1031,0))</f>
        <v>#N/A</v>
      </c>
      <c r="F709" t="e">
        <f ca="1">INDEX(词条统合定义列表!$D$2:$D$1031,MATCH(属性二级汇总[[#This Row],[词条]],词条统合定义列表!$B$2:$B$1031,0))</f>
        <v>#N/A</v>
      </c>
      <c r="G709" s="3" t="e">
        <f ca="1">INDEX(词条统合定义列表!$E$2:$E$1031,MATCH(属性二级汇总[[#This Row],[词条]],词条统合定义列表!$B$2:$B$1031,0))</f>
        <v>#N/A</v>
      </c>
      <c r="H709" s="109" t="e">
        <f ca="1">INDEX(词条统合定义列表!$F$2:$F$1031,MATCH(属性二级汇总[[#This Row],[词条]],词条统合定义列表!$B$2:$B$1031,0))</f>
        <v>#N/A</v>
      </c>
      <c r="J7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09" s="25" t="str">
        <f ca="1">IFERROR(IF(属性二级汇总[[#This Row],[计算模式]]&lt;&gt;0,ROW(),""),"")</f>
        <v/>
      </c>
      <c r="M709" s="25" t="str">
        <f ca="1">IF((IFERROR(SEARCH("时，收割",属性二级汇总[[#This Row],[词条]]),-1)&gt;0),ROW(),"")</f>
        <v/>
      </c>
    </row>
    <row r="710" spans="1:13">
      <c r="A710" s="3" t="str">
        <f ca="1">IFERROR(INDEX(CHOOSE(
    MATCH(ROW(A709)-1,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ROW(A709)-INDEX($S$2:$S$18, MATCH(ROW(A709)-1, $S$2:$S$18,1))
),"")</f>
        <v/>
      </c>
      <c r="B710" s="3" t="str">
        <f ca="1">IF(A710&lt;&gt;"",INDEX(CHOOSE(
    MATCH(ROW(A709)-1,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ROW(A709)-INDEX($S$2:$S$18, MATCH(ROW(A709)-1, $S$2:$S$18,1))
),"")</f>
        <v/>
      </c>
      <c r="C710" s="3" t="e">
        <f ca="1">VALUE(IF(A710&lt;&gt;"",INDEX(CHOOSE(
    MATCH(ROW(A709)-1,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ROW(A709)-INDEX($S$2:$S$18, MATCH(ROW(A709)-1, $S$2:$S$18,1))
),""))</f>
        <v>#VALUE!</v>
      </c>
      <c r="D710" s="3" t="str">
        <f t="shared" ca="1" si="12"/>
        <v/>
      </c>
      <c r="E710" s="3" t="e">
        <f ca="1">INDEX(词条统合定义列表!$C$2:$C$1031,MATCH(属性二级汇总[[#This Row],[词条]],词条统合定义列表!$B$2:$B$1031,0))</f>
        <v>#N/A</v>
      </c>
      <c r="F710" t="e">
        <f ca="1">INDEX(词条统合定义列表!$D$2:$D$1031,MATCH(属性二级汇总[[#This Row],[词条]],词条统合定义列表!$B$2:$B$1031,0))</f>
        <v>#N/A</v>
      </c>
      <c r="G710" s="3" t="e">
        <f ca="1">INDEX(词条统合定义列表!$E$2:$E$1031,MATCH(属性二级汇总[[#This Row],[词条]],词条统合定义列表!$B$2:$B$1031,0))</f>
        <v>#N/A</v>
      </c>
      <c r="H710" s="109" t="e">
        <f ca="1">INDEX(词条统合定义列表!$F$2:$F$1031,MATCH(属性二级汇总[[#This Row],[词条]],词条统合定义列表!$B$2:$B$1031,0))</f>
        <v>#N/A</v>
      </c>
      <c r="J7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0" s="25" t="str">
        <f ca="1">IFERROR(IF(属性二级汇总[[#This Row],[计算模式]]&lt;&gt;0,ROW(),""),"")</f>
        <v/>
      </c>
      <c r="M710" s="25" t="str">
        <f ca="1">IF((IFERROR(SEARCH("时，收割",属性二级汇总[[#This Row],[词条]]),-1)&gt;0),ROW(),"")</f>
        <v/>
      </c>
    </row>
    <row r="711" spans="1:13">
      <c r="A711" s="3" t="str">
        <f ca="1">IFERROR(INDEX(CHOOSE(
    MATCH(ROW(A710)-1,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ROW(A710)-INDEX($S$2:$S$18, MATCH(ROW(A710)-1, $S$2:$S$18,1))
),"")</f>
        <v/>
      </c>
      <c r="B711" s="3" t="str">
        <f ca="1">IF(A711&lt;&gt;"",INDEX(CHOOSE(
    MATCH(ROW(A710)-1,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ROW(A710)-INDEX($S$2:$S$18, MATCH(ROW(A710)-1, $S$2:$S$18,1))
),"")</f>
        <v/>
      </c>
      <c r="C711" s="3" t="e">
        <f ca="1">VALUE(IF(A711&lt;&gt;"",INDEX(CHOOSE(
    MATCH(ROW(A710)-1,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ROW(A710)-INDEX($S$2:$S$18, MATCH(ROW(A710)-1, $S$2:$S$18,1))
),""))</f>
        <v>#VALUE!</v>
      </c>
      <c r="D711" s="3" t="str">
        <f t="shared" ca="1" si="12"/>
        <v/>
      </c>
      <c r="E711" s="3" t="e">
        <f ca="1">INDEX(词条统合定义列表!$C$2:$C$1031,MATCH(属性二级汇总[[#This Row],[词条]],词条统合定义列表!$B$2:$B$1031,0))</f>
        <v>#N/A</v>
      </c>
      <c r="F711" t="e">
        <f ca="1">INDEX(词条统合定义列表!$D$2:$D$1031,MATCH(属性二级汇总[[#This Row],[词条]],词条统合定义列表!$B$2:$B$1031,0))</f>
        <v>#N/A</v>
      </c>
      <c r="G711" s="3" t="e">
        <f ca="1">INDEX(词条统合定义列表!$E$2:$E$1031,MATCH(属性二级汇总[[#This Row],[词条]],词条统合定义列表!$B$2:$B$1031,0))</f>
        <v>#N/A</v>
      </c>
      <c r="H711" s="109" t="e">
        <f ca="1">INDEX(词条统合定义列表!$F$2:$F$1031,MATCH(属性二级汇总[[#This Row],[词条]],词条统合定义列表!$B$2:$B$1031,0))</f>
        <v>#N/A</v>
      </c>
      <c r="J7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1" s="25" t="str">
        <f ca="1">IFERROR(IF(属性二级汇总[[#This Row],[计算模式]]&lt;&gt;0,ROW(),""),"")</f>
        <v/>
      </c>
      <c r="M711" s="25" t="str">
        <f ca="1">IF((IFERROR(SEARCH("时，收割",属性二级汇总[[#This Row],[词条]]),-1)&gt;0),ROW(),"")</f>
        <v/>
      </c>
    </row>
    <row r="712" spans="1:13">
      <c r="A712" s="3" t="str">
        <f ca="1">IFERROR(INDEX(CHOOSE(
    MATCH(ROW(A711)-1,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ROW(A711)-INDEX($S$2:$S$18, MATCH(ROW(A711)-1, $S$2:$S$18,1))
),"")</f>
        <v/>
      </c>
      <c r="B712" s="3" t="str">
        <f ca="1">IF(A712&lt;&gt;"",INDEX(CHOOSE(
    MATCH(ROW(A711)-1,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ROW(A711)-INDEX($S$2:$S$18, MATCH(ROW(A711)-1, $S$2:$S$18,1))
),"")</f>
        <v/>
      </c>
      <c r="C712" s="3" t="e">
        <f ca="1">VALUE(IF(A712&lt;&gt;"",INDEX(CHOOSE(
    MATCH(ROW(A711)-1,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ROW(A711)-INDEX($S$2:$S$18, MATCH(ROW(A711)-1, $S$2:$S$18,1))
),""))</f>
        <v>#VALUE!</v>
      </c>
      <c r="D712" s="3" t="str">
        <f t="shared" ca="1" si="12"/>
        <v/>
      </c>
      <c r="E712" s="3" t="e">
        <f ca="1">INDEX(词条统合定义列表!$C$2:$C$1031,MATCH(属性二级汇总[[#This Row],[词条]],词条统合定义列表!$B$2:$B$1031,0))</f>
        <v>#N/A</v>
      </c>
      <c r="F712" t="e">
        <f ca="1">INDEX(词条统合定义列表!$D$2:$D$1031,MATCH(属性二级汇总[[#This Row],[词条]],词条统合定义列表!$B$2:$B$1031,0))</f>
        <v>#N/A</v>
      </c>
      <c r="G712" s="3" t="e">
        <f ca="1">INDEX(词条统合定义列表!$E$2:$E$1031,MATCH(属性二级汇总[[#This Row],[词条]],词条统合定义列表!$B$2:$B$1031,0))</f>
        <v>#N/A</v>
      </c>
      <c r="H712" s="109" t="e">
        <f ca="1">INDEX(词条统合定义列表!$F$2:$F$1031,MATCH(属性二级汇总[[#This Row],[词条]],词条统合定义列表!$B$2:$B$1031,0))</f>
        <v>#N/A</v>
      </c>
      <c r="J7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2" s="25" t="str">
        <f ca="1">IFERROR(IF(属性二级汇总[[#This Row],[计算模式]]&lt;&gt;0,ROW(),""),"")</f>
        <v/>
      </c>
      <c r="M712" s="25" t="str">
        <f ca="1">IF((IFERROR(SEARCH("时，收割",属性二级汇总[[#This Row],[词条]]),-1)&gt;0),ROW(),"")</f>
        <v/>
      </c>
    </row>
    <row r="713" spans="1:13">
      <c r="A713" s="3" t="str">
        <f ca="1">IFERROR(INDEX(CHOOSE(
    MATCH(ROW(A712)-1,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ROW(A712)-INDEX($S$2:$S$18, MATCH(ROW(A712)-1, $S$2:$S$18,1))
),"")</f>
        <v/>
      </c>
      <c r="B713" s="3" t="str">
        <f ca="1">IF(A713&lt;&gt;"",INDEX(CHOOSE(
    MATCH(ROW(A712)-1,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ROW(A712)-INDEX($S$2:$S$18, MATCH(ROW(A712)-1, $S$2:$S$18,1))
),"")</f>
        <v/>
      </c>
      <c r="C713" s="3" t="e">
        <f ca="1">VALUE(IF(A713&lt;&gt;"",INDEX(CHOOSE(
    MATCH(ROW(A712)-1,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ROW(A712)-INDEX($S$2:$S$18, MATCH(ROW(A712)-1, $S$2:$S$18,1))
),""))</f>
        <v>#VALUE!</v>
      </c>
      <c r="D713" s="3" t="str">
        <f t="shared" ca="1" si="12"/>
        <v/>
      </c>
      <c r="E713" s="3" t="e">
        <f ca="1">INDEX(词条统合定义列表!$C$2:$C$1031,MATCH(属性二级汇总[[#This Row],[词条]],词条统合定义列表!$B$2:$B$1031,0))</f>
        <v>#N/A</v>
      </c>
      <c r="F713" t="e">
        <f ca="1">INDEX(词条统合定义列表!$D$2:$D$1031,MATCH(属性二级汇总[[#This Row],[词条]],词条统合定义列表!$B$2:$B$1031,0))</f>
        <v>#N/A</v>
      </c>
      <c r="G713" s="3" t="e">
        <f ca="1">INDEX(词条统合定义列表!$E$2:$E$1031,MATCH(属性二级汇总[[#This Row],[词条]],词条统合定义列表!$B$2:$B$1031,0))</f>
        <v>#N/A</v>
      </c>
      <c r="H713" s="109" t="e">
        <f ca="1">INDEX(词条统合定义列表!$F$2:$F$1031,MATCH(属性二级汇总[[#This Row],[词条]],词条统合定义列表!$B$2:$B$1031,0))</f>
        <v>#N/A</v>
      </c>
      <c r="J7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3" s="25" t="str">
        <f ca="1">IFERROR(IF(属性二级汇总[[#This Row],[计算模式]]&lt;&gt;0,ROW(),""),"")</f>
        <v/>
      </c>
      <c r="M713" s="25" t="str">
        <f ca="1">IF((IFERROR(SEARCH("时，收割",属性二级汇总[[#This Row],[词条]]),-1)&gt;0),ROW(),"")</f>
        <v/>
      </c>
    </row>
    <row r="714" spans="1:13">
      <c r="A714" s="3" t="str">
        <f ca="1">IFERROR(INDEX(CHOOSE(
    MATCH(ROW(A713)-1,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ROW(A713)-INDEX($S$2:$S$18, MATCH(ROW(A713)-1, $S$2:$S$18,1))
),"")</f>
        <v/>
      </c>
      <c r="B714" s="3" t="str">
        <f ca="1">IF(A714&lt;&gt;"",INDEX(CHOOSE(
    MATCH(ROW(A713)-1,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ROW(A713)-INDEX($S$2:$S$18, MATCH(ROW(A713)-1, $S$2:$S$18,1))
),"")</f>
        <v/>
      </c>
      <c r="C714" s="3" t="e">
        <f ca="1">VALUE(IF(A714&lt;&gt;"",INDEX(CHOOSE(
    MATCH(ROW(A713)-1,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ROW(A713)-INDEX($S$2:$S$18, MATCH(ROW(A713)-1, $S$2:$S$18,1))
),""))</f>
        <v>#VALUE!</v>
      </c>
      <c r="D714" s="3" t="str">
        <f t="shared" ca="1" si="12"/>
        <v/>
      </c>
      <c r="E714" s="3" t="e">
        <f ca="1">INDEX(词条统合定义列表!$C$2:$C$1031,MATCH(属性二级汇总[[#This Row],[词条]],词条统合定义列表!$B$2:$B$1031,0))</f>
        <v>#N/A</v>
      </c>
      <c r="F714" t="e">
        <f ca="1">INDEX(词条统合定义列表!$D$2:$D$1031,MATCH(属性二级汇总[[#This Row],[词条]],词条统合定义列表!$B$2:$B$1031,0))</f>
        <v>#N/A</v>
      </c>
      <c r="G714" s="3" t="e">
        <f ca="1">INDEX(词条统合定义列表!$E$2:$E$1031,MATCH(属性二级汇总[[#This Row],[词条]],词条统合定义列表!$B$2:$B$1031,0))</f>
        <v>#N/A</v>
      </c>
      <c r="H714" s="109" t="e">
        <f ca="1">INDEX(词条统合定义列表!$F$2:$F$1031,MATCH(属性二级汇总[[#This Row],[词条]],词条统合定义列表!$B$2:$B$1031,0))</f>
        <v>#N/A</v>
      </c>
      <c r="J7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4" s="25" t="str">
        <f ca="1">IFERROR(IF(属性二级汇总[[#This Row],[计算模式]]&lt;&gt;0,ROW(),""),"")</f>
        <v/>
      </c>
      <c r="M714" s="25" t="str">
        <f ca="1">IF((IFERROR(SEARCH("时，收割",属性二级汇总[[#This Row],[词条]]),-1)&gt;0),ROW(),"")</f>
        <v/>
      </c>
    </row>
    <row r="715" spans="1:13">
      <c r="A715" s="3" t="str">
        <f ca="1">IFERROR(INDEX(CHOOSE(
    MATCH(ROW(A714)-1,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ROW(A714)-INDEX($S$2:$S$18, MATCH(ROW(A714)-1, $S$2:$S$18,1))
),"")</f>
        <v/>
      </c>
      <c r="B715" s="3" t="str">
        <f ca="1">IF(A715&lt;&gt;"",INDEX(CHOOSE(
    MATCH(ROW(A714)-1,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ROW(A714)-INDEX($S$2:$S$18, MATCH(ROW(A714)-1, $S$2:$S$18,1))
),"")</f>
        <v/>
      </c>
      <c r="C715" s="3" t="e">
        <f ca="1">VALUE(IF(A715&lt;&gt;"",INDEX(CHOOSE(
    MATCH(ROW(A714)-1,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ROW(A714)-INDEX($S$2:$S$18, MATCH(ROW(A714)-1, $S$2:$S$18,1))
),""))</f>
        <v>#VALUE!</v>
      </c>
      <c r="D715" s="3" t="str">
        <f t="shared" ca="1" si="12"/>
        <v/>
      </c>
      <c r="E715" s="3" t="e">
        <f ca="1">INDEX(词条统合定义列表!$C$2:$C$1031,MATCH(属性二级汇总[[#This Row],[词条]],词条统合定义列表!$B$2:$B$1031,0))</f>
        <v>#N/A</v>
      </c>
      <c r="F715" t="e">
        <f ca="1">INDEX(词条统合定义列表!$D$2:$D$1031,MATCH(属性二级汇总[[#This Row],[词条]],词条统合定义列表!$B$2:$B$1031,0))</f>
        <v>#N/A</v>
      </c>
      <c r="G715" s="3" t="e">
        <f ca="1">INDEX(词条统合定义列表!$E$2:$E$1031,MATCH(属性二级汇总[[#This Row],[词条]],词条统合定义列表!$B$2:$B$1031,0))</f>
        <v>#N/A</v>
      </c>
      <c r="H715" s="109" t="e">
        <f ca="1">INDEX(词条统合定义列表!$F$2:$F$1031,MATCH(属性二级汇总[[#This Row],[词条]],词条统合定义列表!$B$2:$B$1031,0))</f>
        <v>#N/A</v>
      </c>
      <c r="J7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5" s="25" t="str">
        <f ca="1">IFERROR(IF(属性二级汇总[[#This Row],[计算模式]]&lt;&gt;0,ROW(),""),"")</f>
        <v/>
      </c>
      <c r="M715" s="25" t="str">
        <f ca="1">IF((IFERROR(SEARCH("时，收割",属性二级汇总[[#This Row],[词条]]),-1)&gt;0),ROW(),"")</f>
        <v/>
      </c>
    </row>
    <row r="716" spans="1:13">
      <c r="A716" s="3" t="str">
        <f ca="1">IFERROR(INDEX(CHOOSE(
    MATCH(ROW(A715)-1,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ROW(A715)-INDEX($S$2:$S$18, MATCH(ROW(A715)-1, $S$2:$S$18,1))
),"")</f>
        <v/>
      </c>
      <c r="B716" s="3" t="str">
        <f ca="1">IF(A716&lt;&gt;"",INDEX(CHOOSE(
    MATCH(ROW(A715)-1,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ROW(A715)-INDEX($S$2:$S$18, MATCH(ROW(A715)-1, $S$2:$S$18,1))
),"")</f>
        <v/>
      </c>
      <c r="C716" s="3" t="e">
        <f ca="1">VALUE(IF(A716&lt;&gt;"",INDEX(CHOOSE(
    MATCH(ROW(A715)-1,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ROW(A715)-INDEX($S$2:$S$18, MATCH(ROW(A715)-1, $S$2:$S$18,1))
),""))</f>
        <v>#VALUE!</v>
      </c>
      <c r="D716" s="3" t="str">
        <f t="shared" ca="1" si="12"/>
        <v/>
      </c>
      <c r="E716" s="3" t="e">
        <f ca="1">INDEX(词条统合定义列表!$C$2:$C$1031,MATCH(属性二级汇总[[#This Row],[词条]],词条统合定义列表!$B$2:$B$1031,0))</f>
        <v>#N/A</v>
      </c>
      <c r="F716" t="e">
        <f ca="1">INDEX(词条统合定义列表!$D$2:$D$1031,MATCH(属性二级汇总[[#This Row],[词条]],词条统合定义列表!$B$2:$B$1031,0))</f>
        <v>#N/A</v>
      </c>
      <c r="G716" s="3" t="e">
        <f ca="1">INDEX(词条统合定义列表!$E$2:$E$1031,MATCH(属性二级汇总[[#This Row],[词条]],词条统合定义列表!$B$2:$B$1031,0))</f>
        <v>#N/A</v>
      </c>
      <c r="H716" s="109" t="e">
        <f ca="1">INDEX(词条统合定义列表!$F$2:$F$1031,MATCH(属性二级汇总[[#This Row],[词条]],词条统合定义列表!$B$2:$B$1031,0))</f>
        <v>#N/A</v>
      </c>
      <c r="J7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6" s="25" t="str">
        <f ca="1">IFERROR(IF(属性二级汇总[[#This Row],[计算模式]]&lt;&gt;0,ROW(),""),"")</f>
        <v/>
      </c>
      <c r="M716" s="25" t="str">
        <f ca="1">IF((IFERROR(SEARCH("时，收割",属性二级汇总[[#This Row],[词条]]),-1)&gt;0),ROW(),"")</f>
        <v/>
      </c>
    </row>
    <row r="717" spans="1:13">
      <c r="A717" s="3" t="str">
        <f ca="1">IFERROR(INDEX(CHOOSE(
    MATCH(ROW(A716)-1,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ROW(A716)-INDEX($S$2:$S$18, MATCH(ROW(A716)-1, $S$2:$S$18,1))
),"")</f>
        <v/>
      </c>
      <c r="B717" s="3" t="str">
        <f ca="1">IF(A717&lt;&gt;"",INDEX(CHOOSE(
    MATCH(ROW(A716)-1,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ROW(A716)-INDEX($S$2:$S$18, MATCH(ROW(A716)-1, $S$2:$S$18,1))
),"")</f>
        <v/>
      </c>
      <c r="C717" s="3" t="e">
        <f ca="1">VALUE(IF(A717&lt;&gt;"",INDEX(CHOOSE(
    MATCH(ROW(A716)-1,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ROW(A716)-INDEX($S$2:$S$18, MATCH(ROW(A716)-1, $S$2:$S$18,1))
),""))</f>
        <v>#VALUE!</v>
      </c>
      <c r="D717" s="3" t="str">
        <f t="shared" ca="1" si="12"/>
        <v/>
      </c>
      <c r="E717" s="3" t="e">
        <f ca="1">INDEX(词条统合定义列表!$C$2:$C$1031,MATCH(属性二级汇总[[#This Row],[词条]],词条统合定义列表!$B$2:$B$1031,0))</f>
        <v>#N/A</v>
      </c>
      <c r="F717" t="e">
        <f ca="1">INDEX(词条统合定义列表!$D$2:$D$1031,MATCH(属性二级汇总[[#This Row],[词条]],词条统合定义列表!$B$2:$B$1031,0))</f>
        <v>#N/A</v>
      </c>
      <c r="G717" s="3" t="e">
        <f ca="1">INDEX(词条统合定义列表!$E$2:$E$1031,MATCH(属性二级汇总[[#This Row],[词条]],词条统合定义列表!$B$2:$B$1031,0))</f>
        <v>#N/A</v>
      </c>
      <c r="H717" s="109" t="e">
        <f ca="1">INDEX(词条统合定义列表!$F$2:$F$1031,MATCH(属性二级汇总[[#This Row],[词条]],词条统合定义列表!$B$2:$B$1031,0))</f>
        <v>#N/A</v>
      </c>
      <c r="J7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7" s="25" t="str">
        <f ca="1">IFERROR(IF(属性二级汇总[[#This Row],[计算模式]]&lt;&gt;0,ROW(),""),"")</f>
        <v/>
      </c>
      <c r="M717" s="25" t="str">
        <f ca="1">IF((IFERROR(SEARCH("时，收割",属性二级汇总[[#This Row],[词条]]),-1)&gt;0),ROW(),"")</f>
        <v/>
      </c>
    </row>
    <row r="718" spans="1:13">
      <c r="A718" s="3" t="str">
        <f ca="1">IFERROR(INDEX(CHOOSE(
    MATCH(ROW(A717)-1,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ROW(A717)-INDEX($S$2:$S$18, MATCH(ROW(A717)-1, $S$2:$S$18,1))
),"")</f>
        <v/>
      </c>
      <c r="B718" s="3" t="str">
        <f ca="1">IF(A718&lt;&gt;"",INDEX(CHOOSE(
    MATCH(ROW(A717)-1,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ROW(A717)-INDEX($S$2:$S$18, MATCH(ROW(A717)-1, $S$2:$S$18,1))
),"")</f>
        <v/>
      </c>
      <c r="C718" s="3" t="e">
        <f ca="1">VALUE(IF(A718&lt;&gt;"",INDEX(CHOOSE(
    MATCH(ROW(A717)-1,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ROW(A717)-INDEX($S$2:$S$18, MATCH(ROW(A717)-1, $S$2:$S$18,1))
),""))</f>
        <v>#VALUE!</v>
      </c>
      <c r="D718" s="3" t="str">
        <f t="shared" ca="1" si="12"/>
        <v/>
      </c>
      <c r="E718" s="3" t="e">
        <f ca="1">INDEX(词条统合定义列表!$C$2:$C$1031,MATCH(属性二级汇总[[#This Row],[词条]],词条统合定义列表!$B$2:$B$1031,0))</f>
        <v>#N/A</v>
      </c>
      <c r="F718" t="e">
        <f ca="1">INDEX(词条统合定义列表!$D$2:$D$1031,MATCH(属性二级汇总[[#This Row],[词条]],词条统合定义列表!$B$2:$B$1031,0))</f>
        <v>#N/A</v>
      </c>
      <c r="G718" s="3" t="e">
        <f ca="1">INDEX(词条统合定义列表!$E$2:$E$1031,MATCH(属性二级汇总[[#This Row],[词条]],词条统合定义列表!$B$2:$B$1031,0))</f>
        <v>#N/A</v>
      </c>
      <c r="H718" s="109" t="e">
        <f ca="1">INDEX(词条统合定义列表!$F$2:$F$1031,MATCH(属性二级汇总[[#This Row],[词条]],词条统合定义列表!$B$2:$B$1031,0))</f>
        <v>#N/A</v>
      </c>
      <c r="J7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8" s="25" t="str">
        <f ca="1">IFERROR(IF(属性二级汇总[[#This Row],[计算模式]]&lt;&gt;0,ROW(),""),"")</f>
        <v/>
      </c>
      <c r="M718" s="25" t="str">
        <f ca="1">IF((IFERROR(SEARCH("时，收割",属性二级汇总[[#This Row],[词条]]),-1)&gt;0),ROW(),"")</f>
        <v/>
      </c>
    </row>
    <row r="719" spans="1:13">
      <c r="A719" s="3" t="str">
        <f ca="1">IFERROR(INDEX(CHOOSE(
    MATCH(ROW(A718)-1,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ROW(A718)-INDEX($S$2:$S$18, MATCH(ROW(A718)-1, $S$2:$S$18,1))
),"")</f>
        <v/>
      </c>
      <c r="B719" s="3" t="str">
        <f ca="1">IF(A719&lt;&gt;"",INDEX(CHOOSE(
    MATCH(ROW(A718)-1,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ROW(A718)-INDEX($S$2:$S$18, MATCH(ROW(A718)-1, $S$2:$S$18,1))
),"")</f>
        <v/>
      </c>
      <c r="C719" s="3" t="e">
        <f ca="1">VALUE(IF(A719&lt;&gt;"",INDEX(CHOOSE(
    MATCH(ROW(A718)-1,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ROW(A718)-INDEX($S$2:$S$18, MATCH(ROW(A718)-1, $S$2:$S$18,1))
),""))</f>
        <v>#VALUE!</v>
      </c>
      <c r="D719" s="3" t="str">
        <f t="shared" ca="1" si="12"/>
        <v/>
      </c>
      <c r="E719" s="3" t="e">
        <f ca="1">INDEX(词条统合定义列表!$C$2:$C$1031,MATCH(属性二级汇总[[#This Row],[词条]],词条统合定义列表!$B$2:$B$1031,0))</f>
        <v>#N/A</v>
      </c>
      <c r="F719" t="e">
        <f ca="1">INDEX(词条统合定义列表!$D$2:$D$1031,MATCH(属性二级汇总[[#This Row],[词条]],词条统合定义列表!$B$2:$B$1031,0))</f>
        <v>#N/A</v>
      </c>
      <c r="G719" s="3" t="e">
        <f ca="1">INDEX(词条统合定义列表!$E$2:$E$1031,MATCH(属性二级汇总[[#This Row],[词条]],词条统合定义列表!$B$2:$B$1031,0))</f>
        <v>#N/A</v>
      </c>
      <c r="H719" s="109" t="e">
        <f ca="1">INDEX(词条统合定义列表!$F$2:$F$1031,MATCH(属性二级汇总[[#This Row],[词条]],词条统合定义列表!$B$2:$B$1031,0))</f>
        <v>#N/A</v>
      </c>
      <c r="J7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19" s="25" t="str">
        <f ca="1">IFERROR(IF(属性二级汇总[[#This Row],[计算模式]]&lt;&gt;0,ROW(),""),"")</f>
        <v/>
      </c>
      <c r="M719" s="25" t="str">
        <f ca="1">IF((IFERROR(SEARCH("时，收割",属性二级汇总[[#This Row],[词条]]),-1)&gt;0),ROW(),"")</f>
        <v/>
      </c>
    </row>
    <row r="720" spans="1:13">
      <c r="A720" s="3" t="str">
        <f ca="1">IFERROR(INDEX(CHOOSE(
    MATCH(ROW(A719)-1,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ROW(A719)-INDEX($S$2:$S$18, MATCH(ROW(A719)-1, $S$2:$S$18,1))
),"")</f>
        <v/>
      </c>
      <c r="B720" s="3" t="str">
        <f ca="1">IF(A720&lt;&gt;"",INDEX(CHOOSE(
    MATCH(ROW(A719)-1,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ROW(A719)-INDEX($S$2:$S$18, MATCH(ROW(A719)-1, $S$2:$S$18,1))
),"")</f>
        <v/>
      </c>
      <c r="C720" s="3" t="e">
        <f ca="1">VALUE(IF(A720&lt;&gt;"",INDEX(CHOOSE(
    MATCH(ROW(A719)-1,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ROW(A719)-INDEX($S$2:$S$18, MATCH(ROW(A719)-1, $S$2:$S$18,1))
),""))</f>
        <v>#VALUE!</v>
      </c>
      <c r="D720" s="3" t="str">
        <f t="shared" ca="1" si="12"/>
        <v/>
      </c>
      <c r="E720" s="3" t="e">
        <f ca="1">INDEX(词条统合定义列表!$C$2:$C$1031,MATCH(属性二级汇总[[#This Row],[词条]],词条统合定义列表!$B$2:$B$1031,0))</f>
        <v>#N/A</v>
      </c>
      <c r="F720" t="e">
        <f ca="1">INDEX(词条统合定义列表!$D$2:$D$1031,MATCH(属性二级汇总[[#This Row],[词条]],词条统合定义列表!$B$2:$B$1031,0))</f>
        <v>#N/A</v>
      </c>
      <c r="G720" s="3" t="e">
        <f ca="1">INDEX(词条统合定义列表!$E$2:$E$1031,MATCH(属性二级汇总[[#This Row],[词条]],词条统合定义列表!$B$2:$B$1031,0))</f>
        <v>#N/A</v>
      </c>
      <c r="H720" s="109" t="e">
        <f ca="1">INDEX(词条统合定义列表!$F$2:$F$1031,MATCH(属性二级汇总[[#This Row],[词条]],词条统合定义列表!$B$2:$B$1031,0))</f>
        <v>#N/A</v>
      </c>
      <c r="J7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0" s="25" t="str">
        <f ca="1">IFERROR(IF(属性二级汇总[[#This Row],[计算模式]]&lt;&gt;0,ROW(),""),"")</f>
        <v/>
      </c>
      <c r="M720" s="25" t="str">
        <f ca="1">IF((IFERROR(SEARCH("时，收割",属性二级汇总[[#This Row],[词条]]),-1)&gt;0),ROW(),"")</f>
        <v/>
      </c>
    </row>
    <row r="721" spans="1:13">
      <c r="A721" s="3" t="str">
        <f ca="1">IFERROR(INDEX(CHOOSE(
    MATCH(ROW(A720)-1,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ROW(A720)-INDEX($S$2:$S$18, MATCH(ROW(A720)-1, $S$2:$S$18,1))
),"")</f>
        <v/>
      </c>
      <c r="B721" s="3" t="str">
        <f ca="1">IF(A721&lt;&gt;"",INDEX(CHOOSE(
    MATCH(ROW(A720)-1,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ROW(A720)-INDEX($S$2:$S$18, MATCH(ROW(A720)-1, $S$2:$S$18,1))
),"")</f>
        <v/>
      </c>
      <c r="C721" s="3" t="e">
        <f ca="1">VALUE(IF(A721&lt;&gt;"",INDEX(CHOOSE(
    MATCH(ROW(A720)-1,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ROW(A720)-INDEX($S$2:$S$18, MATCH(ROW(A720)-1, $S$2:$S$18,1))
),""))</f>
        <v>#VALUE!</v>
      </c>
      <c r="D721" s="3" t="str">
        <f t="shared" ca="1" si="12"/>
        <v/>
      </c>
      <c r="E721" s="3" t="e">
        <f ca="1">INDEX(词条统合定义列表!$C$2:$C$1031,MATCH(属性二级汇总[[#This Row],[词条]],词条统合定义列表!$B$2:$B$1031,0))</f>
        <v>#N/A</v>
      </c>
      <c r="F721" t="e">
        <f ca="1">INDEX(词条统合定义列表!$D$2:$D$1031,MATCH(属性二级汇总[[#This Row],[词条]],词条统合定义列表!$B$2:$B$1031,0))</f>
        <v>#N/A</v>
      </c>
      <c r="G721" s="3" t="e">
        <f ca="1">INDEX(词条统合定义列表!$E$2:$E$1031,MATCH(属性二级汇总[[#This Row],[词条]],词条统合定义列表!$B$2:$B$1031,0))</f>
        <v>#N/A</v>
      </c>
      <c r="H721" s="109" t="e">
        <f ca="1">INDEX(词条统合定义列表!$F$2:$F$1031,MATCH(属性二级汇总[[#This Row],[词条]],词条统合定义列表!$B$2:$B$1031,0))</f>
        <v>#N/A</v>
      </c>
      <c r="J7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1" s="25" t="str">
        <f ca="1">IFERROR(IF(属性二级汇总[[#This Row],[计算模式]]&lt;&gt;0,ROW(),""),"")</f>
        <v/>
      </c>
      <c r="M721" s="25" t="str">
        <f ca="1">IF((IFERROR(SEARCH("时，收割",属性二级汇总[[#This Row],[词条]]),-1)&gt;0),ROW(),"")</f>
        <v/>
      </c>
    </row>
    <row r="722" spans="1:13">
      <c r="A722" s="3" t="str">
        <f ca="1">IFERROR(INDEX(CHOOSE(
    MATCH(ROW(A721)-1,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ROW(A721)-INDEX($S$2:$S$18, MATCH(ROW(A721)-1, $S$2:$S$18,1))
),"")</f>
        <v/>
      </c>
      <c r="B722" s="3" t="str">
        <f ca="1">IF(A722&lt;&gt;"",INDEX(CHOOSE(
    MATCH(ROW(A721)-1,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ROW(A721)-INDEX($S$2:$S$18, MATCH(ROW(A721)-1, $S$2:$S$18,1))
),"")</f>
        <v/>
      </c>
      <c r="C722" s="3" t="e">
        <f ca="1">VALUE(IF(A722&lt;&gt;"",INDEX(CHOOSE(
    MATCH(ROW(A721)-1,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ROW(A721)-INDEX($S$2:$S$18, MATCH(ROW(A721)-1, $S$2:$S$18,1))
),""))</f>
        <v>#VALUE!</v>
      </c>
      <c r="D722" s="3" t="str">
        <f t="shared" ca="1" si="12"/>
        <v/>
      </c>
      <c r="E722" s="3" t="e">
        <f ca="1">INDEX(词条统合定义列表!$C$2:$C$1031,MATCH(属性二级汇总[[#This Row],[词条]],词条统合定义列表!$B$2:$B$1031,0))</f>
        <v>#N/A</v>
      </c>
      <c r="F722" t="e">
        <f ca="1">INDEX(词条统合定义列表!$D$2:$D$1031,MATCH(属性二级汇总[[#This Row],[词条]],词条统合定义列表!$B$2:$B$1031,0))</f>
        <v>#N/A</v>
      </c>
      <c r="G722" s="3" t="e">
        <f ca="1">INDEX(词条统合定义列表!$E$2:$E$1031,MATCH(属性二级汇总[[#This Row],[词条]],词条统合定义列表!$B$2:$B$1031,0))</f>
        <v>#N/A</v>
      </c>
      <c r="H722" s="109" t="e">
        <f ca="1">INDEX(词条统合定义列表!$F$2:$F$1031,MATCH(属性二级汇总[[#This Row],[词条]],词条统合定义列表!$B$2:$B$1031,0))</f>
        <v>#N/A</v>
      </c>
      <c r="J7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2" s="25" t="str">
        <f ca="1">IFERROR(IF(属性二级汇总[[#This Row],[计算模式]]&lt;&gt;0,ROW(),""),"")</f>
        <v/>
      </c>
      <c r="M722" s="25" t="str">
        <f ca="1">IF((IFERROR(SEARCH("时，收割",属性二级汇总[[#This Row],[词条]]),-1)&gt;0),ROW(),"")</f>
        <v/>
      </c>
    </row>
    <row r="723" spans="1:13">
      <c r="A723" s="3" t="str">
        <f ca="1">IFERROR(INDEX(CHOOSE(
    MATCH(ROW(A722)-1,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ROW(A722)-INDEX($S$2:$S$18, MATCH(ROW(A722)-1, $S$2:$S$18,1))
),"")</f>
        <v/>
      </c>
      <c r="B723" s="3" t="str">
        <f ca="1">IF(A723&lt;&gt;"",INDEX(CHOOSE(
    MATCH(ROW(A722)-1,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ROW(A722)-INDEX($S$2:$S$18, MATCH(ROW(A722)-1, $S$2:$S$18,1))
),"")</f>
        <v/>
      </c>
      <c r="C723" s="3" t="e">
        <f ca="1">VALUE(IF(A723&lt;&gt;"",INDEX(CHOOSE(
    MATCH(ROW(A722)-1,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ROW(A722)-INDEX($S$2:$S$18, MATCH(ROW(A722)-1, $S$2:$S$18,1))
),""))</f>
        <v>#VALUE!</v>
      </c>
      <c r="D723" s="3" t="str">
        <f t="shared" ca="1" si="12"/>
        <v/>
      </c>
      <c r="E723" s="3" t="e">
        <f ca="1">INDEX(词条统合定义列表!$C$2:$C$1031,MATCH(属性二级汇总[[#This Row],[词条]],词条统合定义列表!$B$2:$B$1031,0))</f>
        <v>#N/A</v>
      </c>
      <c r="F723" t="e">
        <f ca="1">INDEX(词条统合定义列表!$D$2:$D$1031,MATCH(属性二级汇总[[#This Row],[词条]],词条统合定义列表!$B$2:$B$1031,0))</f>
        <v>#N/A</v>
      </c>
      <c r="G723" s="3" t="e">
        <f ca="1">INDEX(词条统合定义列表!$E$2:$E$1031,MATCH(属性二级汇总[[#This Row],[词条]],词条统合定义列表!$B$2:$B$1031,0))</f>
        <v>#N/A</v>
      </c>
      <c r="H723" s="109" t="e">
        <f ca="1">INDEX(词条统合定义列表!$F$2:$F$1031,MATCH(属性二级汇总[[#This Row],[词条]],词条统合定义列表!$B$2:$B$1031,0))</f>
        <v>#N/A</v>
      </c>
      <c r="J7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3" s="25" t="str">
        <f ca="1">IFERROR(IF(属性二级汇总[[#This Row],[计算模式]]&lt;&gt;0,ROW(),""),"")</f>
        <v/>
      </c>
      <c r="M723" s="25" t="str">
        <f ca="1">IF((IFERROR(SEARCH("时，收割",属性二级汇总[[#This Row],[词条]]),-1)&gt;0),ROW(),"")</f>
        <v/>
      </c>
    </row>
    <row r="724" spans="1:13">
      <c r="A724" s="3" t="str">
        <f ca="1">IFERROR(INDEX(CHOOSE(
    MATCH(ROW(A723)-1,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ROW(A723)-INDEX($S$2:$S$18, MATCH(ROW(A723)-1, $S$2:$S$18,1))
),"")</f>
        <v/>
      </c>
      <c r="B724" s="3" t="str">
        <f ca="1">IF(A724&lt;&gt;"",INDEX(CHOOSE(
    MATCH(ROW(A723)-1,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ROW(A723)-INDEX($S$2:$S$18, MATCH(ROW(A723)-1, $S$2:$S$18,1))
),"")</f>
        <v/>
      </c>
      <c r="C724" s="3" t="e">
        <f ca="1">VALUE(IF(A724&lt;&gt;"",INDEX(CHOOSE(
    MATCH(ROW(A723)-1,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ROW(A723)-INDEX($S$2:$S$18, MATCH(ROW(A723)-1, $S$2:$S$18,1))
),""))</f>
        <v>#VALUE!</v>
      </c>
      <c r="D724" s="3" t="str">
        <f t="shared" ca="1" si="12"/>
        <v/>
      </c>
      <c r="E724" s="3" t="e">
        <f ca="1">INDEX(词条统合定义列表!$C$2:$C$1031,MATCH(属性二级汇总[[#This Row],[词条]],词条统合定义列表!$B$2:$B$1031,0))</f>
        <v>#N/A</v>
      </c>
      <c r="F724" t="e">
        <f ca="1">INDEX(词条统合定义列表!$D$2:$D$1031,MATCH(属性二级汇总[[#This Row],[词条]],词条统合定义列表!$B$2:$B$1031,0))</f>
        <v>#N/A</v>
      </c>
      <c r="G724" s="3" t="e">
        <f ca="1">INDEX(词条统合定义列表!$E$2:$E$1031,MATCH(属性二级汇总[[#This Row],[词条]],词条统合定义列表!$B$2:$B$1031,0))</f>
        <v>#N/A</v>
      </c>
      <c r="H724" s="109" t="e">
        <f ca="1">INDEX(词条统合定义列表!$F$2:$F$1031,MATCH(属性二级汇总[[#This Row],[词条]],词条统合定义列表!$B$2:$B$1031,0))</f>
        <v>#N/A</v>
      </c>
      <c r="J7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4" s="25" t="str">
        <f ca="1">IFERROR(IF(属性二级汇总[[#This Row],[计算模式]]&lt;&gt;0,ROW(),""),"")</f>
        <v/>
      </c>
      <c r="M724" s="25" t="str">
        <f ca="1">IF((IFERROR(SEARCH("时，收割",属性二级汇总[[#This Row],[词条]]),-1)&gt;0),ROW(),"")</f>
        <v/>
      </c>
    </row>
    <row r="725" spans="1:13">
      <c r="A725" s="3" t="str">
        <f ca="1">IFERROR(INDEX(CHOOSE(
    MATCH(ROW(A724)-1,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ROW(A724)-INDEX($S$2:$S$18, MATCH(ROW(A724)-1, $S$2:$S$18,1))
),"")</f>
        <v/>
      </c>
      <c r="B725" s="3" t="str">
        <f ca="1">IF(A725&lt;&gt;"",INDEX(CHOOSE(
    MATCH(ROW(A724)-1,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ROW(A724)-INDEX($S$2:$S$18, MATCH(ROW(A724)-1, $S$2:$S$18,1))
),"")</f>
        <v/>
      </c>
      <c r="C725" s="3" t="e">
        <f ca="1">VALUE(IF(A725&lt;&gt;"",INDEX(CHOOSE(
    MATCH(ROW(A724)-1,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ROW(A724)-INDEX($S$2:$S$18, MATCH(ROW(A724)-1, $S$2:$S$18,1))
),""))</f>
        <v>#VALUE!</v>
      </c>
      <c r="D725" s="3" t="str">
        <f t="shared" ca="1" si="12"/>
        <v/>
      </c>
      <c r="E725" s="3" t="e">
        <f ca="1">INDEX(词条统合定义列表!$C$2:$C$1031,MATCH(属性二级汇总[[#This Row],[词条]],词条统合定义列表!$B$2:$B$1031,0))</f>
        <v>#N/A</v>
      </c>
      <c r="F725" t="e">
        <f ca="1">INDEX(词条统合定义列表!$D$2:$D$1031,MATCH(属性二级汇总[[#This Row],[词条]],词条统合定义列表!$B$2:$B$1031,0))</f>
        <v>#N/A</v>
      </c>
      <c r="G725" s="3" t="e">
        <f ca="1">INDEX(词条统合定义列表!$E$2:$E$1031,MATCH(属性二级汇总[[#This Row],[词条]],词条统合定义列表!$B$2:$B$1031,0))</f>
        <v>#N/A</v>
      </c>
      <c r="H725" s="109" t="e">
        <f ca="1">INDEX(词条统合定义列表!$F$2:$F$1031,MATCH(属性二级汇总[[#This Row],[词条]],词条统合定义列表!$B$2:$B$1031,0))</f>
        <v>#N/A</v>
      </c>
      <c r="J7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5" s="25" t="str">
        <f ca="1">IFERROR(IF(属性二级汇总[[#This Row],[计算模式]]&lt;&gt;0,ROW(),""),"")</f>
        <v/>
      </c>
      <c r="M725" s="25" t="str">
        <f ca="1">IF((IFERROR(SEARCH("时，收割",属性二级汇总[[#This Row],[词条]]),-1)&gt;0),ROW(),"")</f>
        <v/>
      </c>
    </row>
    <row r="726" spans="1:13">
      <c r="A726" s="3" t="str">
        <f ca="1">IFERROR(INDEX(CHOOSE(
    MATCH(ROW(A725)-1,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ROW(A725)-INDEX($S$2:$S$18, MATCH(ROW(A725)-1, $S$2:$S$18,1))
),"")</f>
        <v/>
      </c>
      <c r="B726" s="3" t="str">
        <f ca="1">IF(A726&lt;&gt;"",INDEX(CHOOSE(
    MATCH(ROW(A725)-1,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ROW(A725)-INDEX($S$2:$S$18, MATCH(ROW(A725)-1, $S$2:$S$18,1))
),"")</f>
        <v/>
      </c>
      <c r="C726" s="3" t="e">
        <f ca="1">VALUE(IF(A726&lt;&gt;"",INDEX(CHOOSE(
    MATCH(ROW(A725)-1,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ROW(A725)-INDEX($S$2:$S$18, MATCH(ROW(A725)-1, $S$2:$S$18,1))
),""))</f>
        <v>#VALUE!</v>
      </c>
      <c r="D726" s="3" t="str">
        <f t="shared" ca="1" si="12"/>
        <v/>
      </c>
      <c r="E726" s="3" t="e">
        <f ca="1">INDEX(词条统合定义列表!$C$2:$C$1031,MATCH(属性二级汇总[[#This Row],[词条]],词条统合定义列表!$B$2:$B$1031,0))</f>
        <v>#N/A</v>
      </c>
      <c r="F726" t="e">
        <f ca="1">INDEX(词条统合定义列表!$D$2:$D$1031,MATCH(属性二级汇总[[#This Row],[词条]],词条统合定义列表!$B$2:$B$1031,0))</f>
        <v>#N/A</v>
      </c>
      <c r="G726" s="3" t="e">
        <f ca="1">INDEX(词条统合定义列表!$E$2:$E$1031,MATCH(属性二级汇总[[#This Row],[词条]],词条统合定义列表!$B$2:$B$1031,0))</f>
        <v>#N/A</v>
      </c>
      <c r="H726" s="109" t="e">
        <f ca="1">INDEX(词条统合定义列表!$F$2:$F$1031,MATCH(属性二级汇总[[#This Row],[词条]],词条统合定义列表!$B$2:$B$1031,0))</f>
        <v>#N/A</v>
      </c>
      <c r="J7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6" s="25" t="str">
        <f ca="1">IFERROR(IF(属性二级汇总[[#This Row],[计算模式]]&lt;&gt;0,ROW(),""),"")</f>
        <v/>
      </c>
      <c r="M726" s="25" t="str">
        <f ca="1">IF((IFERROR(SEARCH("时，收割",属性二级汇总[[#This Row],[词条]]),-1)&gt;0),ROW(),"")</f>
        <v/>
      </c>
    </row>
    <row r="727" spans="1:13">
      <c r="A727" s="3" t="str">
        <f ca="1">IFERROR(INDEX(CHOOSE(
    MATCH(ROW(A726)-1,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ROW(A726)-INDEX($S$2:$S$18, MATCH(ROW(A726)-1, $S$2:$S$18,1))
),"")</f>
        <v/>
      </c>
      <c r="B727" s="3" t="str">
        <f ca="1">IF(A727&lt;&gt;"",INDEX(CHOOSE(
    MATCH(ROW(A726)-1,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ROW(A726)-INDEX($S$2:$S$18, MATCH(ROW(A726)-1, $S$2:$S$18,1))
),"")</f>
        <v/>
      </c>
      <c r="C727" s="3" t="e">
        <f ca="1">VALUE(IF(A727&lt;&gt;"",INDEX(CHOOSE(
    MATCH(ROW(A726)-1,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ROW(A726)-INDEX($S$2:$S$18, MATCH(ROW(A726)-1, $S$2:$S$18,1))
),""))</f>
        <v>#VALUE!</v>
      </c>
      <c r="D727" s="3" t="str">
        <f t="shared" ca="1" si="12"/>
        <v/>
      </c>
      <c r="E727" s="3" t="e">
        <f ca="1">INDEX(词条统合定义列表!$C$2:$C$1031,MATCH(属性二级汇总[[#This Row],[词条]],词条统合定义列表!$B$2:$B$1031,0))</f>
        <v>#N/A</v>
      </c>
      <c r="F727" t="e">
        <f ca="1">INDEX(词条统合定义列表!$D$2:$D$1031,MATCH(属性二级汇总[[#This Row],[词条]],词条统合定义列表!$B$2:$B$1031,0))</f>
        <v>#N/A</v>
      </c>
      <c r="G727" s="3" t="e">
        <f ca="1">INDEX(词条统合定义列表!$E$2:$E$1031,MATCH(属性二级汇总[[#This Row],[词条]],词条统合定义列表!$B$2:$B$1031,0))</f>
        <v>#N/A</v>
      </c>
      <c r="H727" s="109" t="e">
        <f ca="1">INDEX(词条统合定义列表!$F$2:$F$1031,MATCH(属性二级汇总[[#This Row],[词条]],词条统合定义列表!$B$2:$B$1031,0))</f>
        <v>#N/A</v>
      </c>
      <c r="J7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7" s="25" t="str">
        <f ca="1">IFERROR(IF(属性二级汇总[[#This Row],[计算模式]]&lt;&gt;0,ROW(),""),"")</f>
        <v/>
      </c>
      <c r="M727" s="25" t="str">
        <f ca="1">IF((IFERROR(SEARCH("时，收割",属性二级汇总[[#This Row],[词条]]),-1)&gt;0),ROW(),"")</f>
        <v/>
      </c>
    </row>
    <row r="728" spans="1:13">
      <c r="A728" s="3" t="str">
        <f ca="1">IFERROR(INDEX(CHOOSE(
    MATCH(ROW(A727)-1,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ROW(A727)-INDEX($S$2:$S$18, MATCH(ROW(A727)-1, $S$2:$S$18,1))
),"")</f>
        <v/>
      </c>
      <c r="B728" s="3" t="str">
        <f ca="1">IF(A728&lt;&gt;"",INDEX(CHOOSE(
    MATCH(ROW(A727)-1,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ROW(A727)-INDEX($S$2:$S$18, MATCH(ROW(A727)-1, $S$2:$S$18,1))
),"")</f>
        <v/>
      </c>
      <c r="C728" s="3" t="e">
        <f ca="1">VALUE(IF(A728&lt;&gt;"",INDEX(CHOOSE(
    MATCH(ROW(A727)-1,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ROW(A727)-INDEX($S$2:$S$18, MATCH(ROW(A727)-1, $S$2:$S$18,1))
),""))</f>
        <v>#VALUE!</v>
      </c>
      <c r="D728" s="3" t="str">
        <f t="shared" ca="1" si="12"/>
        <v/>
      </c>
      <c r="E728" s="3" t="e">
        <f ca="1">INDEX(词条统合定义列表!$C$2:$C$1031,MATCH(属性二级汇总[[#This Row],[词条]],词条统合定义列表!$B$2:$B$1031,0))</f>
        <v>#N/A</v>
      </c>
      <c r="F728" t="e">
        <f ca="1">INDEX(词条统合定义列表!$D$2:$D$1031,MATCH(属性二级汇总[[#This Row],[词条]],词条统合定义列表!$B$2:$B$1031,0))</f>
        <v>#N/A</v>
      </c>
      <c r="G728" s="3" t="e">
        <f ca="1">INDEX(词条统合定义列表!$E$2:$E$1031,MATCH(属性二级汇总[[#This Row],[词条]],词条统合定义列表!$B$2:$B$1031,0))</f>
        <v>#N/A</v>
      </c>
      <c r="H728" s="109" t="e">
        <f ca="1">INDEX(词条统合定义列表!$F$2:$F$1031,MATCH(属性二级汇总[[#This Row],[词条]],词条统合定义列表!$B$2:$B$1031,0))</f>
        <v>#N/A</v>
      </c>
      <c r="J7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8" s="25" t="str">
        <f ca="1">IFERROR(IF(属性二级汇总[[#This Row],[计算模式]]&lt;&gt;0,ROW(),""),"")</f>
        <v/>
      </c>
      <c r="M728" s="25" t="str">
        <f ca="1">IF((IFERROR(SEARCH("时，收割",属性二级汇总[[#This Row],[词条]]),-1)&gt;0),ROW(),"")</f>
        <v/>
      </c>
    </row>
    <row r="729" spans="1:13">
      <c r="A729" s="3" t="str">
        <f ca="1">IFERROR(INDEX(CHOOSE(
    MATCH(ROW(A728)-1,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ROW(A728)-INDEX($S$2:$S$18, MATCH(ROW(A728)-1, $S$2:$S$18,1))
),"")</f>
        <v/>
      </c>
      <c r="B729" s="3" t="str">
        <f ca="1">IF(A729&lt;&gt;"",INDEX(CHOOSE(
    MATCH(ROW(A728)-1,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ROW(A728)-INDEX($S$2:$S$18, MATCH(ROW(A728)-1, $S$2:$S$18,1))
),"")</f>
        <v/>
      </c>
      <c r="C729" s="3" t="e">
        <f ca="1">VALUE(IF(A729&lt;&gt;"",INDEX(CHOOSE(
    MATCH(ROW(A728)-1,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ROW(A728)-INDEX($S$2:$S$18, MATCH(ROW(A728)-1, $S$2:$S$18,1))
),""))</f>
        <v>#VALUE!</v>
      </c>
      <c r="D729" s="3" t="str">
        <f t="shared" ca="1" si="12"/>
        <v/>
      </c>
      <c r="E729" s="3" t="e">
        <f ca="1">INDEX(词条统合定义列表!$C$2:$C$1031,MATCH(属性二级汇总[[#This Row],[词条]],词条统合定义列表!$B$2:$B$1031,0))</f>
        <v>#N/A</v>
      </c>
      <c r="F729" t="e">
        <f ca="1">INDEX(词条统合定义列表!$D$2:$D$1031,MATCH(属性二级汇总[[#This Row],[词条]],词条统合定义列表!$B$2:$B$1031,0))</f>
        <v>#N/A</v>
      </c>
      <c r="G729" s="3" t="e">
        <f ca="1">INDEX(词条统合定义列表!$E$2:$E$1031,MATCH(属性二级汇总[[#This Row],[词条]],词条统合定义列表!$B$2:$B$1031,0))</f>
        <v>#N/A</v>
      </c>
      <c r="H729" s="109" t="e">
        <f ca="1">INDEX(词条统合定义列表!$F$2:$F$1031,MATCH(属性二级汇总[[#This Row],[词条]],词条统合定义列表!$B$2:$B$1031,0))</f>
        <v>#N/A</v>
      </c>
      <c r="J7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29" s="25" t="str">
        <f ca="1">IFERROR(IF(属性二级汇总[[#This Row],[计算模式]]&lt;&gt;0,ROW(),""),"")</f>
        <v/>
      </c>
      <c r="M729" s="25" t="str">
        <f ca="1">IF((IFERROR(SEARCH("时，收割",属性二级汇总[[#This Row],[词条]]),-1)&gt;0),ROW(),"")</f>
        <v/>
      </c>
    </row>
    <row r="730" spans="1:13">
      <c r="A730" s="3" t="str">
        <f ca="1">IFERROR(INDEX(CHOOSE(
    MATCH(ROW(A729)-1,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ROW(A729)-INDEX($S$2:$S$18, MATCH(ROW(A729)-1, $S$2:$S$18,1))
),"")</f>
        <v/>
      </c>
      <c r="B730" s="3" t="str">
        <f ca="1">IF(A730&lt;&gt;"",INDEX(CHOOSE(
    MATCH(ROW(A729)-1,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ROW(A729)-INDEX($S$2:$S$18, MATCH(ROW(A729)-1, $S$2:$S$18,1))
),"")</f>
        <v/>
      </c>
      <c r="C730" s="3" t="e">
        <f ca="1">VALUE(IF(A730&lt;&gt;"",INDEX(CHOOSE(
    MATCH(ROW(A729)-1,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ROW(A729)-INDEX($S$2:$S$18, MATCH(ROW(A729)-1, $S$2:$S$18,1))
),""))</f>
        <v>#VALUE!</v>
      </c>
      <c r="D730" s="3" t="str">
        <f t="shared" ca="1" si="12"/>
        <v/>
      </c>
      <c r="E730" s="3" t="e">
        <f ca="1">INDEX(词条统合定义列表!$C$2:$C$1031,MATCH(属性二级汇总[[#This Row],[词条]],词条统合定义列表!$B$2:$B$1031,0))</f>
        <v>#N/A</v>
      </c>
      <c r="F730" t="e">
        <f ca="1">INDEX(词条统合定义列表!$D$2:$D$1031,MATCH(属性二级汇总[[#This Row],[词条]],词条统合定义列表!$B$2:$B$1031,0))</f>
        <v>#N/A</v>
      </c>
      <c r="G730" s="3" t="e">
        <f ca="1">INDEX(词条统合定义列表!$E$2:$E$1031,MATCH(属性二级汇总[[#This Row],[词条]],词条统合定义列表!$B$2:$B$1031,0))</f>
        <v>#N/A</v>
      </c>
      <c r="H730" s="109" t="e">
        <f ca="1">INDEX(词条统合定义列表!$F$2:$F$1031,MATCH(属性二级汇总[[#This Row],[词条]],词条统合定义列表!$B$2:$B$1031,0))</f>
        <v>#N/A</v>
      </c>
      <c r="J7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0" s="25" t="str">
        <f ca="1">IFERROR(IF(属性二级汇总[[#This Row],[计算模式]]&lt;&gt;0,ROW(),""),"")</f>
        <v/>
      </c>
      <c r="M730" s="25" t="str">
        <f ca="1">IF((IFERROR(SEARCH("时，收割",属性二级汇总[[#This Row],[词条]]),-1)&gt;0),ROW(),"")</f>
        <v/>
      </c>
    </row>
    <row r="731" spans="1:13">
      <c r="A731" s="3" t="str">
        <f ca="1">IFERROR(INDEX(CHOOSE(
    MATCH(ROW(A730)-1,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ROW(A730)-INDEX($S$2:$S$18, MATCH(ROW(A730)-1, $S$2:$S$18,1))
),"")</f>
        <v/>
      </c>
      <c r="B731" s="3" t="str">
        <f ca="1">IF(A731&lt;&gt;"",INDEX(CHOOSE(
    MATCH(ROW(A730)-1,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ROW(A730)-INDEX($S$2:$S$18, MATCH(ROW(A730)-1, $S$2:$S$18,1))
),"")</f>
        <v/>
      </c>
      <c r="C731" s="3" t="e">
        <f ca="1">VALUE(IF(A731&lt;&gt;"",INDEX(CHOOSE(
    MATCH(ROW(A730)-1,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ROW(A730)-INDEX($S$2:$S$18, MATCH(ROW(A730)-1, $S$2:$S$18,1))
),""))</f>
        <v>#VALUE!</v>
      </c>
      <c r="D731" s="3" t="str">
        <f t="shared" ca="1" si="12"/>
        <v/>
      </c>
      <c r="E731" s="3" t="e">
        <f ca="1">INDEX(词条统合定义列表!$C$2:$C$1031,MATCH(属性二级汇总[[#This Row],[词条]],词条统合定义列表!$B$2:$B$1031,0))</f>
        <v>#N/A</v>
      </c>
      <c r="F731" t="e">
        <f ca="1">INDEX(词条统合定义列表!$D$2:$D$1031,MATCH(属性二级汇总[[#This Row],[词条]],词条统合定义列表!$B$2:$B$1031,0))</f>
        <v>#N/A</v>
      </c>
      <c r="G731" s="3" t="e">
        <f ca="1">INDEX(词条统合定义列表!$E$2:$E$1031,MATCH(属性二级汇总[[#This Row],[词条]],词条统合定义列表!$B$2:$B$1031,0))</f>
        <v>#N/A</v>
      </c>
      <c r="H731" s="109" t="e">
        <f ca="1">INDEX(词条统合定义列表!$F$2:$F$1031,MATCH(属性二级汇总[[#This Row],[词条]],词条统合定义列表!$B$2:$B$1031,0))</f>
        <v>#N/A</v>
      </c>
      <c r="J7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1" s="25" t="str">
        <f ca="1">IFERROR(IF(属性二级汇总[[#This Row],[计算模式]]&lt;&gt;0,ROW(),""),"")</f>
        <v/>
      </c>
      <c r="M731" s="25" t="str">
        <f ca="1">IF((IFERROR(SEARCH("时，收割",属性二级汇总[[#This Row],[词条]]),-1)&gt;0),ROW(),"")</f>
        <v/>
      </c>
    </row>
    <row r="732" spans="1:13">
      <c r="A732" s="3" t="str">
        <f ca="1">IFERROR(INDEX(CHOOSE(
    MATCH(ROW(A731)-1,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ROW(A731)-INDEX($S$2:$S$18, MATCH(ROW(A731)-1, $S$2:$S$18,1))
),"")</f>
        <v/>
      </c>
      <c r="B732" s="3" t="str">
        <f ca="1">IF(A732&lt;&gt;"",INDEX(CHOOSE(
    MATCH(ROW(A731)-1,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ROW(A731)-INDEX($S$2:$S$18, MATCH(ROW(A731)-1, $S$2:$S$18,1))
),"")</f>
        <v/>
      </c>
      <c r="C732" s="3" t="e">
        <f ca="1">VALUE(IF(A732&lt;&gt;"",INDEX(CHOOSE(
    MATCH(ROW(A731)-1,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ROW(A731)-INDEX($S$2:$S$18, MATCH(ROW(A731)-1, $S$2:$S$18,1))
),""))</f>
        <v>#VALUE!</v>
      </c>
      <c r="D732" s="3" t="str">
        <f t="shared" ca="1" si="12"/>
        <v/>
      </c>
      <c r="E732" s="3" t="e">
        <f ca="1">INDEX(词条统合定义列表!$C$2:$C$1031,MATCH(属性二级汇总[[#This Row],[词条]],词条统合定义列表!$B$2:$B$1031,0))</f>
        <v>#N/A</v>
      </c>
      <c r="F732" t="e">
        <f ca="1">INDEX(词条统合定义列表!$D$2:$D$1031,MATCH(属性二级汇总[[#This Row],[词条]],词条统合定义列表!$B$2:$B$1031,0))</f>
        <v>#N/A</v>
      </c>
      <c r="G732" s="3" t="e">
        <f ca="1">INDEX(词条统合定义列表!$E$2:$E$1031,MATCH(属性二级汇总[[#This Row],[词条]],词条统合定义列表!$B$2:$B$1031,0))</f>
        <v>#N/A</v>
      </c>
      <c r="H732" s="109" t="e">
        <f ca="1">INDEX(词条统合定义列表!$F$2:$F$1031,MATCH(属性二级汇总[[#This Row],[词条]],词条统合定义列表!$B$2:$B$1031,0))</f>
        <v>#N/A</v>
      </c>
      <c r="J7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2" s="25" t="str">
        <f ca="1">IFERROR(IF(属性二级汇总[[#This Row],[计算模式]]&lt;&gt;0,ROW(),""),"")</f>
        <v/>
      </c>
      <c r="M732" s="25" t="str">
        <f ca="1">IF((IFERROR(SEARCH("时，收割",属性二级汇总[[#This Row],[词条]]),-1)&gt;0),ROW(),"")</f>
        <v/>
      </c>
    </row>
    <row r="733" spans="1:13">
      <c r="A733" s="3" t="str">
        <f ca="1">IFERROR(INDEX(CHOOSE(
    MATCH(ROW(A732)-1,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ROW(A732)-INDEX($S$2:$S$18, MATCH(ROW(A732)-1, $S$2:$S$18,1))
),"")</f>
        <v/>
      </c>
      <c r="B733" s="3" t="str">
        <f ca="1">IF(A733&lt;&gt;"",INDEX(CHOOSE(
    MATCH(ROW(A732)-1,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ROW(A732)-INDEX($S$2:$S$18, MATCH(ROW(A732)-1, $S$2:$S$18,1))
),"")</f>
        <v/>
      </c>
      <c r="C733" s="3" t="e">
        <f ca="1">VALUE(IF(A733&lt;&gt;"",INDEX(CHOOSE(
    MATCH(ROW(A732)-1,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ROW(A732)-INDEX($S$2:$S$18, MATCH(ROW(A732)-1, $S$2:$S$18,1))
),""))</f>
        <v>#VALUE!</v>
      </c>
      <c r="D733" s="3" t="str">
        <f t="shared" ca="1" si="12"/>
        <v/>
      </c>
      <c r="E733" s="3" t="e">
        <f ca="1">INDEX(词条统合定义列表!$C$2:$C$1031,MATCH(属性二级汇总[[#This Row],[词条]],词条统合定义列表!$B$2:$B$1031,0))</f>
        <v>#N/A</v>
      </c>
      <c r="F733" t="e">
        <f ca="1">INDEX(词条统合定义列表!$D$2:$D$1031,MATCH(属性二级汇总[[#This Row],[词条]],词条统合定义列表!$B$2:$B$1031,0))</f>
        <v>#N/A</v>
      </c>
      <c r="G733" s="3" t="e">
        <f ca="1">INDEX(词条统合定义列表!$E$2:$E$1031,MATCH(属性二级汇总[[#This Row],[词条]],词条统合定义列表!$B$2:$B$1031,0))</f>
        <v>#N/A</v>
      </c>
      <c r="H733" s="109" t="e">
        <f ca="1">INDEX(词条统合定义列表!$F$2:$F$1031,MATCH(属性二级汇总[[#This Row],[词条]],词条统合定义列表!$B$2:$B$1031,0))</f>
        <v>#N/A</v>
      </c>
      <c r="J7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3" s="25" t="str">
        <f ca="1">IFERROR(IF(属性二级汇总[[#This Row],[计算模式]]&lt;&gt;0,ROW(),""),"")</f>
        <v/>
      </c>
      <c r="M733" s="25" t="str">
        <f ca="1">IF((IFERROR(SEARCH("时，收割",属性二级汇总[[#This Row],[词条]]),-1)&gt;0),ROW(),"")</f>
        <v/>
      </c>
    </row>
    <row r="734" spans="1:13">
      <c r="A734" s="3" t="str">
        <f ca="1">IFERROR(INDEX(CHOOSE(
    MATCH(ROW(A733)-1,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ROW(A733)-INDEX($S$2:$S$18, MATCH(ROW(A733)-1, $S$2:$S$18,1))
),"")</f>
        <v/>
      </c>
      <c r="B734" s="3" t="str">
        <f ca="1">IF(A734&lt;&gt;"",INDEX(CHOOSE(
    MATCH(ROW(A733)-1,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ROW(A733)-INDEX($S$2:$S$18, MATCH(ROW(A733)-1, $S$2:$S$18,1))
),"")</f>
        <v/>
      </c>
      <c r="C734" s="3" t="e">
        <f ca="1">VALUE(IF(A734&lt;&gt;"",INDEX(CHOOSE(
    MATCH(ROW(A733)-1,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ROW(A733)-INDEX($S$2:$S$18, MATCH(ROW(A733)-1, $S$2:$S$18,1))
),""))</f>
        <v>#VALUE!</v>
      </c>
      <c r="D734" s="3" t="str">
        <f t="shared" ca="1" si="12"/>
        <v/>
      </c>
      <c r="E734" s="3" t="e">
        <f ca="1">INDEX(词条统合定义列表!$C$2:$C$1031,MATCH(属性二级汇总[[#This Row],[词条]],词条统合定义列表!$B$2:$B$1031,0))</f>
        <v>#N/A</v>
      </c>
      <c r="F734" t="e">
        <f ca="1">INDEX(词条统合定义列表!$D$2:$D$1031,MATCH(属性二级汇总[[#This Row],[词条]],词条统合定义列表!$B$2:$B$1031,0))</f>
        <v>#N/A</v>
      </c>
      <c r="G734" s="3" t="e">
        <f ca="1">INDEX(词条统合定义列表!$E$2:$E$1031,MATCH(属性二级汇总[[#This Row],[词条]],词条统合定义列表!$B$2:$B$1031,0))</f>
        <v>#N/A</v>
      </c>
      <c r="H734" s="109" t="e">
        <f ca="1">INDEX(词条统合定义列表!$F$2:$F$1031,MATCH(属性二级汇总[[#This Row],[词条]],词条统合定义列表!$B$2:$B$1031,0))</f>
        <v>#N/A</v>
      </c>
      <c r="J7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4" s="25" t="str">
        <f ca="1">IFERROR(IF(属性二级汇总[[#This Row],[计算模式]]&lt;&gt;0,ROW(),""),"")</f>
        <v/>
      </c>
      <c r="M734" s="25" t="str">
        <f ca="1">IF((IFERROR(SEARCH("时，收割",属性二级汇总[[#This Row],[词条]]),-1)&gt;0),ROW(),"")</f>
        <v/>
      </c>
    </row>
    <row r="735" spans="1:13">
      <c r="A735" s="3" t="str">
        <f ca="1">IFERROR(INDEX(CHOOSE(
    MATCH(ROW(A734)-1,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ROW(A734)-INDEX($S$2:$S$18, MATCH(ROW(A734)-1, $S$2:$S$18,1))
),"")</f>
        <v/>
      </c>
      <c r="B735" s="3" t="str">
        <f ca="1">IF(A735&lt;&gt;"",INDEX(CHOOSE(
    MATCH(ROW(A734)-1,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ROW(A734)-INDEX($S$2:$S$18, MATCH(ROW(A734)-1, $S$2:$S$18,1))
),"")</f>
        <v/>
      </c>
      <c r="C735" s="3" t="e">
        <f ca="1">VALUE(IF(A735&lt;&gt;"",INDEX(CHOOSE(
    MATCH(ROW(A734)-1,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ROW(A734)-INDEX($S$2:$S$18, MATCH(ROW(A734)-1, $S$2:$S$18,1))
),""))</f>
        <v>#VALUE!</v>
      </c>
      <c r="D735" s="3" t="str">
        <f t="shared" ca="1" si="12"/>
        <v/>
      </c>
      <c r="E735" s="3" t="e">
        <f ca="1">INDEX(词条统合定义列表!$C$2:$C$1031,MATCH(属性二级汇总[[#This Row],[词条]],词条统合定义列表!$B$2:$B$1031,0))</f>
        <v>#N/A</v>
      </c>
      <c r="F735" t="e">
        <f ca="1">INDEX(词条统合定义列表!$D$2:$D$1031,MATCH(属性二级汇总[[#This Row],[词条]],词条统合定义列表!$B$2:$B$1031,0))</f>
        <v>#N/A</v>
      </c>
      <c r="G735" s="3" t="e">
        <f ca="1">INDEX(词条统合定义列表!$E$2:$E$1031,MATCH(属性二级汇总[[#This Row],[词条]],词条统合定义列表!$B$2:$B$1031,0))</f>
        <v>#N/A</v>
      </c>
      <c r="H735" s="109" t="e">
        <f ca="1">INDEX(词条统合定义列表!$F$2:$F$1031,MATCH(属性二级汇总[[#This Row],[词条]],词条统合定义列表!$B$2:$B$1031,0))</f>
        <v>#N/A</v>
      </c>
      <c r="J7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5" s="25" t="str">
        <f ca="1">IFERROR(IF(属性二级汇总[[#This Row],[计算模式]]&lt;&gt;0,ROW(),""),"")</f>
        <v/>
      </c>
      <c r="M735" s="25" t="str">
        <f ca="1">IF((IFERROR(SEARCH("时，收割",属性二级汇总[[#This Row],[词条]]),-1)&gt;0),ROW(),"")</f>
        <v/>
      </c>
    </row>
    <row r="736" spans="1:13">
      <c r="A736" s="3" t="str">
        <f ca="1">IFERROR(INDEX(CHOOSE(
    MATCH(ROW(A735)-1,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ROW(A735)-INDEX($S$2:$S$18, MATCH(ROW(A735)-1, $S$2:$S$18,1))
),"")</f>
        <v/>
      </c>
      <c r="B736" s="3" t="str">
        <f ca="1">IF(A736&lt;&gt;"",INDEX(CHOOSE(
    MATCH(ROW(A735)-1,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ROW(A735)-INDEX($S$2:$S$18, MATCH(ROW(A735)-1, $S$2:$S$18,1))
),"")</f>
        <v/>
      </c>
      <c r="C736" s="3" t="e">
        <f ca="1">VALUE(IF(A736&lt;&gt;"",INDEX(CHOOSE(
    MATCH(ROW(A735)-1,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ROW(A735)-INDEX($S$2:$S$18, MATCH(ROW(A735)-1, $S$2:$S$18,1))
),""))</f>
        <v>#VALUE!</v>
      </c>
      <c r="D736" s="3" t="str">
        <f t="shared" ca="1" si="12"/>
        <v/>
      </c>
      <c r="E736" s="3" t="e">
        <f ca="1">INDEX(词条统合定义列表!$C$2:$C$1031,MATCH(属性二级汇总[[#This Row],[词条]],词条统合定义列表!$B$2:$B$1031,0))</f>
        <v>#N/A</v>
      </c>
      <c r="F736" t="e">
        <f ca="1">INDEX(词条统合定义列表!$D$2:$D$1031,MATCH(属性二级汇总[[#This Row],[词条]],词条统合定义列表!$B$2:$B$1031,0))</f>
        <v>#N/A</v>
      </c>
      <c r="G736" s="3" t="e">
        <f ca="1">INDEX(词条统合定义列表!$E$2:$E$1031,MATCH(属性二级汇总[[#This Row],[词条]],词条统合定义列表!$B$2:$B$1031,0))</f>
        <v>#N/A</v>
      </c>
      <c r="H736" s="109" t="e">
        <f ca="1">INDEX(词条统合定义列表!$F$2:$F$1031,MATCH(属性二级汇总[[#This Row],[词条]],词条统合定义列表!$B$2:$B$1031,0))</f>
        <v>#N/A</v>
      </c>
      <c r="J7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6" s="25" t="str">
        <f ca="1">IFERROR(IF(属性二级汇总[[#This Row],[计算模式]]&lt;&gt;0,ROW(),""),"")</f>
        <v/>
      </c>
      <c r="M736" s="25" t="str">
        <f ca="1">IF((IFERROR(SEARCH("时，收割",属性二级汇总[[#This Row],[词条]]),-1)&gt;0),ROW(),"")</f>
        <v/>
      </c>
    </row>
    <row r="737" spans="1:13">
      <c r="A737" s="3" t="str">
        <f ca="1">IFERROR(INDEX(CHOOSE(
    MATCH(ROW(A736)-1,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ROW(A736)-INDEX($S$2:$S$18, MATCH(ROW(A736)-1, $S$2:$S$18,1))
),"")</f>
        <v/>
      </c>
      <c r="B737" s="3" t="str">
        <f ca="1">IF(A737&lt;&gt;"",INDEX(CHOOSE(
    MATCH(ROW(A736)-1,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ROW(A736)-INDEX($S$2:$S$18, MATCH(ROW(A736)-1, $S$2:$S$18,1))
),"")</f>
        <v/>
      </c>
      <c r="C737" s="3" t="e">
        <f ca="1">VALUE(IF(A737&lt;&gt;"",INDEX(CHOOSE(
    MATCH(ROW(A736)-1,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ROW(A736)-INDEX($S$2:$S$18, MATCH(ROW(A736)-1, $S$2:$S$18,1))
),""))</f>
        <v>#VALUE!</v>
      </c>
      <c r="D737" s="3" t="str">
        <f t="shared" ca="1" si="12"/>
        <v/>
      </c>
      <c r="E737" s="3" t="e">
        <f ca="1">INDEX(词条统合定义列表!$C$2:$C$1031,MATCH(属性二级汇总[[#This Row],[词条]],词条统合定义列表!$B$2:$B$1031,0))</f>
        <v>#N/A</v>
      </c>
      <c r="F737" t="e">
        <f ca="1">INDEX(词条统合定义列表!$D$2:$D$1031,MATCH(属性二级汇总[[#This Row],[词条]],词条统合定义列表!$B$2:$B$1031,0))</f>
        <v>#N/A</v>
      </c>
      <c r="G737" s="3" t="e">
        <f ca="1">INDEX(词条统合定义列表!$E$2:$E$1031,MATCH(属性二级汇总[[#This Row],[词条]],词条统合定义列表!$B$2:$B$1031,0))</f>
        <v>#N/A</v>
      </c>
      <c r="H737" s="109" t="e">
        <f ca="1">INDEX(词条统合定义列表!$F$2:$F$1031,MATCH(属性二级汇总[[#This Row],[词条]],词条统合定义列表!$B$2:$B$1031,0))</f>
        <v>#N/A</v>
      </c>
      <c r="J7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7" s="25" t="str">
        <f ca="1">IFERROR(IF(属性二级汇总[[#This Row],[计算模式]]&lt;&gt;0,ROW(),""),"")</f>
        <v/>
      </c>
      <c r="M737" s="25" t="str">
        <f ca="1">IF((IFERROR(SEARCH("时，收割",属性二级汇总[[#This Row],[词条]]),-1)&gt;0),ROW(),"")</f>
        <v/>
      </c>
    </row>
    <row r="738" spans="1:13">
      <c r="A738" s="3" t="str">
        <f ca="1">IFERROR(INDEX(CHOOSE(
    MATCH(ROW(A737)-1,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ROW(A737)-INDEX($S$2:$S$18, MATCH(ROW(A737)-1, $S$2:$S$18,1))
),"")</f>
        <v/>
      </c>
      <c r="B738" s="3" t="str">
        <f ca="1">IF(A738&lt;&gt;"",INDEX(CHOOSE(
    MATCH(ROW(A737)-1,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ROW(A737)-INDEX($S$2:$S$18, MATCH(ROW(A737)-1, $S$2:$S$18,1))
),"")</f>
        <v/>
      </c>
      <c r="C738" s="3" t="e">
        <f ca="1">VALUE(IF(A738&lt;&gt;"",INDEX(CHOOSE(
    MATCH(ROW(A737)-1,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ROW(A737)-INDEX($S$2:$S$18, MATCH(ROW(A737)-1, $S$2:$S$18,1))
),""))</f>
        <v>#VALUE!</v>
      </c>
      <c r="D738" s="3" t="str">
        <f t="shared" ca="1" si="12"/>
        <v/>
      </c>
      <c r="E738" s="3" t="e">
        <f ca="1">INDEX(词条统合定义列表!$C$2:$C$1031,MATCH(属性二级汇总[[#This Row],[词条]],词条统合定义列表!$B$2:$B$1031,0))</f>
        <v>#N/A</v>
      </c>
      <c r="F738" t="e">
        <f ca="1">INDEX(词条统合定义列表!$D$2:$D$1031,MATCH(属性二级汇总[[#This Row],[词条]],词条统合定义列表!$B$2:$B$1031,0))</f>
        <v>#N/A</v>
      </c>
      <c r="G738" s="3" t="e">
        <f ca="1">INDEX(词条统合定义列表!$E$2:$E$1031,MATCH(属性二级汇总[[#This Row],[词条]],词条统合定义列表!$B$2:$B$1031,0))</f>
        <v>#N/A</v>
      </c>
      <c r="H738" s="109" t="e">
        <f ca="1">INDEX(词条统合定义列表!$F$2:$F$1031,MATCH(属性二级汇总[[#This Row],[词条]],词条统合定义列表!$B$2:$B$1031,0))</f>
        <v>#N/A</v>
      </c>
      <c r="J7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8" s="25" t="str">
        <f ca="1">IFERROR(IF(属性二级汇总[[#This Row],[计算模式]]&lt;&gt;0,ROW(),""),"")</f>
        <v/>
      </c>
      <c r="M738" s="25" t="str">
        <f ca="1">IF((IFERROR(SEARCH("时，收割",属性二级汇总[[#This Row],[词条]]),-1)&gt;0),ROW(),"")</f>
        <v/>
      </c>
    </row>
    <row r="739" spans="1:13">
      <c r="A739" s="3" t="str">
        <f ca="1">IFERROR(INDEX(CHOOSE(
    MATCH(ROW(A738)-1,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ROW(A738)-INDEX($S$2:$S$18, MATCH(ROW(A738)-1, $S$2:$S$18,1))
),"")</f>
        <v/>
      </c>
      <c r="B739" s="3" t="str">
        <f ca="1">IF(A739&lt;&gt;"",INDEX(CHOOSE(
    MATCH(ROW(A738)-1,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ROW(A738)-INDEX($S$2:$S$18, MATCH(ROW(A738)-1, $S$2:$S$18,1))
),"")</f>
        <v/>
      </c>
      <c r="C739" s="3" t="e">
        <f ca="1">VALUE(IF(A739&lt;&gt;"",INDEX(CHOOSE(
    MATCH(ROW(A738)-1,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ROW(A738)-INDEX($S$2:$S$18, MATCH(ROW(A738)-1, $S$2:$S$18,1))
),""))</f>
        <v>#VALUE!</v>
      </c>
      <c r="D739" s="3" t="str">
        <f t="shared" ca="1" si="12"/>
        <v/>
      </c>
      <c r="E739" s="3" t="e">
        <f ca="1">INDEX(词条统合定义列表!$C$2:$C$1031,MATCH(属性二级汇总[[#This Row],[词条]],词条统合定义列表!$B$2:$B$1031,0))</f>
        <v>#N/A</v>
      </c>
      <c r="F739" t="e">
        <f ca="1">INDEX(词条统合定义列表!$D$2:$D$1031,MATCH(属性二级汇总[[#This Row],[词条]],词条统合定义列表!$B$2:$B$1031,0))</f>
        <v>#N/A</v>
      </c>
      <c r="G739" s="3" t="e">
        <f ca="1">INDEX(词条统合定义列表!$E$2:$E$1031,MATCH(属性二级汇总[[#This Row],[词条]],词条统合定义列表!$B$2:$B$1031,0))</f>
        <v>#N/A</v>
      </c>
      <c r="H739" s="109" t="e">
        <f ca="1">INDEX(词条统合定义列表!$F$2:$F$1031,MATCH(属性二级汇总[[#This Row],[词条]],词条统合定义列表!$B$2:$B$1031,0))</f>
        <v>#N/A</v>
      </c>
      <c r="J7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39" s="25" t="str">
        <f ca="1">IFERROR(IF(属性二级汇总[[#This Row],[计算模式]]&lt;&gt;0,ROW(),""),"")</f>
        <v/>
      </c>
      <c r="M739" s="25" t="str">
        <f ca="1">IF((IFERROR(SEARCH("时，收割",属性二级汇总[[#This Row],[词条]]),-1)&gt;0),ROW(),"")</f>
        <v/>
      </c>
    </row>
    <row r="740" spans="1:13">
      <c r="A740" s="3" t="str">
        <f ca="1">IFERROR(INDEX(CHOOSE(
    MATCH(ROW(A739)-1,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ROW(A739)-INDEX($S$2:$S$18, MATCH(ROW(A739)-1, $S$2:$S$18,1))
),"")</f>
        <v/>
      </c>
      <c r="B740" s="3" t="str">
        <f ca="1">IF(A740&lt;&gt;"",INDEX(CHOOSE(
    MATCH(ROW(A739)-1,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ROW(A739)-INDEX($S$2:$S$18, MATCH(ROW(A739)-1, $S$2:$S$18,1))
),"")</f>
        <v/>
      </c>
      <c r="C740" s="3" t="e">
        <f ca="1">VALUE(IF(A740&lt;&gt;"",INDEX(CHOOSE(
    MATCH(ROW(A739)-1,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ROW(A739)-INDEX($S$2:$S$18, MATCH(ROW(A739)-1, $S$2:$S$18,1))
),""))</f>
        <v>#VALUE!</v>
      </c>
      <c r="D740" s="3" t="str">
        <f t="shared" ca="1" si="12"/>
        <v/>
      </c>
      <c r="E740" s="3" t="e">
        <f ca="1">INDEX(词条统合定义列表!$C$2:$C$1031,MATCH(属性二级汇总[[#This Row],[词条]],词条统合定义列表!$B$2:$B$1031,0))</f>
        <v>#N/A</v>
      </c>
      <c r="F740" t="e">
        <f ca="1">INDEX(词条统合定义列表!$D$2:$D$1031,MATCH(属性二级汇总[[#This Row],[词条]],词条统合定义列表!$B$2:$B$1031,0))</f>
        <v>#N/A</v>
      </c>
      <c r="G740" s="3" t="e">
        <f ca="1">INDEX(词条统合定义列表!$E$2:$E$1031,MATCH(属性二级汇总[[#This Row],[词条]],词条统合定义列表!$B$2:$B$1031,0))</f>
        <v>#N/A</v>
      </c>
      <c r="H740" s="109" t="e">
        <f ca="1">INDEX(词条统合定义列表!$F$2:$F$1031,MATCH(属性二级汇总[[#This Row],[词条]],词条统合定义列表!$B$2:$B$1031,0))</f>
        <v>#N/A</v>
      </c>
      <c r="J7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0" s="25" t="str">
        <f ca="1">IFERROR(IF(属性二级汇总[[#This Row],[计算模式]]&lt;&gt;0,ROW(),""),"")</f>
        <v/>
      </c>
      <c r="M740" s="25" t="str">
        <f ca="1">IF((IFERROR(SEARCH("时，收割",属性二级汇总[[#This Row],[词条]]),-1)&gt;0),ROW(),"")</f>
        <v/>
      </c>
    </row>
    <row r="741" spans="1:13">
      <c r="A741" s="3" t="str">
        <f ca="1">IFERROR(INDEX(CHOOSE(
    MATCH(ROW(A740)-1,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ROW(A740)-INDEX($S$2:$S$18, MATCH(ROW(A740)-1, $S$2:$S$18,1))
),"")</f>
        <v/>
      </c>
      <c r="B741" s="3" t="str">
        <f ca="1">IF(A741&lt;&gt;"",INDEX(CHOOSE(
    MATCH(ROW(A740)-1,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ROW(A740)-INDEX($S$2:$S$18, MATCH(ROW(A740)-1, $S$2:$S$18,1))
),"")</f>
        <v/>
      </c>
      <c r="C741" s="3" t="e">
        <f ca="1">VALUE(IF(A741&lt;&gt;"",INDEX(CHOOSE(
    MATCH(ROW(A740)-1,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ROW(A740)-INDEX($S$2:$S$18, MATCH(ROW(A740)-1, $S$2:$S$18,1))
),""))</f>
        <v>#VALUE!</v>
      </c>
      <c r="D741" s="3" t="str">
        <f t="shared" ca="1" si="12"/>
        <v/>
      </c>
      <c r="E741" s="3" t="e">
        <f ca="1">INDEX(词条统合定义列表!$C$2:$C$1031,MATCH(属性二级汇总[[#This Row],[词条]],词条统合定义列表!$B$2:$B$1031,0))</f>
        <v>#N/A</v>
      </c>
      <c r="F741" t="e">
        <f ca="1">INDEX(词条统合定义列表!$D$2:$D$1031,MATCH(属性二级汇总[[#This Row],[词条]],词条统合定义列表!$B$2:$B$1031,0))</f>
        <v>#N/A</v>
      </c>
      <c r="G741" s="3" t="e">
        <f ca="1">INDEX(词条统合定义列表!$E$2:$E$1031,MATCH(属性二级汇总[[#This Row],[词条]],词条统合定义列表!$B$2:$B$1031,0))</f>
        <v>#N/A</v>
      </c>
      <c r="H741" s="109" t="e">
        <f ca="1">INDEX(词条统合定义列表!$F$2:$F$1031,MATCH(属性二级汇总[[#This Row],[词条]],词条统合定义列表!$B$2:$B$1031,0))</f>
        <v>#N/A</v>
      </c>
      <c r="J7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1" s="25" t="str">
        <f ca="1">IFERROR(IF(属性二级汇总[[#This Row],[计算模式]]&lt;&gt;0,ROW(),""),"")</f>
        <v/>
      </c>
      <c r="M741" s="25" t="str">
        <f ca="1">IF((IFERROR(SEARCH("时，收割",属性二级汇总[[#This Row],[词条]]),-1)&gt;0),ROW(),"")</f>
        <v/>
      </c>
    </row>
    <row r="742" spans="1:13">
      <c r="A742" s="3" t="str">
        <f ca="1">IFERROR(INDEX(CHOOSE(
    MATCH(ROW(A741)-1,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ROW(A741)-INDEX($S$2:$S$18, MATCH(ROW(A741)-1, $S$2:$S$18,1))
),"")</f>
        <v/>
      </c>
      <c r="B742" s="3" t="str">
        <f ca="1">IF(A742&lt;&gt;"",INDEX(CHOOSE(
    MATCH(ROW(A741)-1,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ROW(A741)-INDEX($S$2:$S$18, MATCH(ROW(A741)-1, $S$2:$S$18,1))
),"")</f>
        <v/>
      </c>
      <c r="C742" s="3" t="e">
        <f ca="1">VALUE(IF(A742&lt;&gt;"",INDEX(CHOOSE(
    MATCH(ROW(A741)-1,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ROW(A741)-INDEX($S$2:$S$18, MATCH(ROW(A741)-1, $S$2:$S$18,1))
),""))</f>
        <v>#VALUE!</v>
      </c>
      <c r="D742" s="3" t="str">
        <f t="shared" ca="1" si="12"/>
        <v/>
      </c>
      <c r="E742" s="3" t="e">
        <f ca="1">INDEX(词条统合定义列表!$C$2:$C$1031,MATCH(属性二级汇总[[#This Row],[词条]],词条统合定义列表!$B$2:$B$1031,0))</f>
        <v>#N/A</v>
      </c>
      <c r="F742" t="e">
        <f ca="1">INDEX(词条统合定义列表!$D$2:$D$1031,MATCH(属性二级汇总[[#This Row],[词条]],词条统合定义列表!$B$2:$B$1031,0))</f>
        <v>#N/A</v>
      </c>
      <c r="G742" s="3" t="e">
        <f ca="1">INDEX(词条统合定义列表!$E$2:$E$1031,MATCH(属性二级汇总[[#This Row],[词条]],词条统合定义列表!$B$2:$B$1031,0))</f>
        <v>#N/A</v>
      </c>
      <c r="H742" s="109" t="e">
        <f ca="1">INDEX(词条统合定义列表!$F$2:$F$1031,MATCH(属性二级汇总[[#This Row],[词条]],词条统合定义列表!$B$2:$B$1031,0))</f>
        <v>#N/A</v>
      </c>
      <c r="J7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2" s="25" t="str">
        <f ca="1">IFERROR(IF(属性二级汇总[[#This Row],[计算模式]]&lt;&gt;0,ROW(),""),"")</f>
        <v/>
      </c>
      <c r="M742" s="25" t="str">
        <f ca="1">IF((IFERROR(SEARCH("时，收割",属性二级汇总[[#This Row],[词条]]),-1)&gt;0),ROW(),"")</f>
        <v/>
      </c>
    </row>
    <row r="743" spans="1:13">
      <c r="A743" s="3" t="str">
        <f ca="1">IFERROR(INDEX(CHOOSE(
    MATCH(ROW(A742)-1,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ROW(A742)-INDEX($S$2:$S$18, MATCH(ROW(A742)-1, $S$2:$S$18,1))
),"")</f>
        <v/>
      </c>
      <c r="B743" s="3" t="str">
        <f ca="1">IF(A743&lt;&gt;"",INDEX(CHOOSE(
    MATCH(ROW(A742)-1,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ROW(A742)-INDEX($S$2:$S$18, MATCH(ROW(A742)-1, $S$2:$S$18,1))
),"")</f>
        <v/>
      </c>
      <c r="C743" s="3" t="e">
        <f ca="1">VALUE(IF(A743&lt;&gt;"",INDEX(CHOOSE(
    MATCH(ROW(A742)-1,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ROW(A742)-INDEX($S$2:$S$18, MATCH(ROW(A742)-1, $S$2:$S$18,1))
),""))</f>
        <v>#VALUE!</v>
      </c>
      <c r="D743" s="3" t="str">
        <f t="shared" ca="1" si="12"/>
        <v/>
      </c>
      <c r="E743" s="3" t="e">
        <f ca="1">INDEX(词条统合定义列表!$C$2:$C$1031,MATCH(属性二级汇总[[#This Row],[词条]],词条统合定义列表!$B$2:$B$1031,0))</f>
        <v>#N/A</v>
      </c>
      <c r="F743" t="e">
        <f ca="1">INDEX(词条统合定义列表!$D$2:$D$1031,MATCH(属性二级汇总[[#This Row],[词条]],词条统合定义列表!$B$2:$B$1031,0))</f>
        <v>#N/A</v>
      </c>
      <c r="G743" s="3" t="e">
        <f ca="1">INDEX(词条统合定义列表!$E$2:$E$1031,MATCH(属性二级汇总[[#This Row],[词条]],词条统合定义列表!$B$2:$B$1031,0))</f>
        <v>#N/A</v>
      </c>
      <c r="H743" s="109" t="e">
        <f ca="1">INDEX(词条统合定义列表!$F$2:$F$1031,MATCH(属性二级汇总[[#This Row],[词条]],词条统合定义列表!$B$2:$B$1031,0))</f>
        <v>#N/A</v>
      </c>
      <c r="J7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3" s="25" t="str">
        <f ca="1">IFERROR(IF(属性二级汇总[[#This Row],[计算模式]]&lt;&gt;0,ROW(),""),"")</f>
        <v/>
      </c>
      <c r="M743" s="25" t="str">
        <f ca="1">IF((IFERROR(SEARCH("时，收割",属性二级汇总[[#This Row],[词条]]),-1)&gt;0),ROW(),"")</f>
        <v/>
      </c>
    </row>
    <row r="744" spans="1:13">
      <c r="A744" s="3" t="str">
        <f ca="1">IFERROR(INDEX(CHOOSE(
    MATCH(ROW(A743)-1,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ROW(A743)-INDEX($S$2:$S$18, MATCH(ROW(A743)-1, $S$2:$S$18,1))
),"")</f>
        <v/>
      </c>
      <c r="B744" s="3" t="str">
        <f ca="1">IF(A744&lt;&gt;"",INDEX(CHOOSE(
    MATCH(ROW(A743)-1,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ROW(A743)-INDEX($S$2:$S$18, MATCH(ROW(A743)-1, $S$2:$S$18,1))
),"")</f>
        <v/>
      </c>
      <c r="C744" s="3" t="e">
        <f ca="1">VALUE(IF(A744&lt;&gt;"",INDEX(CHOOSE(
    MATCH(ROW(A743)-1,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ROW(A743)-INDEX($S$2:$S$18, MATCH(ROW(A743)-1, $S$2:$S$18,1))
),""))</f>
        <v>#VALUE!</v>
      </c>
      <c r="D744" s="3" t="str">
        <f t="shared" ca="1" si="12"/>
        <v/>
      </c>
      <c r="E744" s="3" t="e">
        <f ca="1">INDEX(词条统合定义列表!$C$2:$C$1031,MATCH(属性二级汇总[[#This Row],[词条]],词条统合定义列表!$B$2:$B$1031,0))</f>
        <v>#N/A</v>
      </c>
      <c r="F744" t="e">
        <f ca="1">INDEX(词条统合定义列表!$D$2:$D$1031,MATCH(属性二级汇总[[#This Row],[词条]],词条统合定义列表!$B$2:$B$1031,0))</f>
        <v>#N/A</v>
      </c>
      <c r="G744" s="3" t="e">
        <f ca="1">INDEX(词条统合定义列表!$E$2:$E$1031,MATCH(属性二级汇总[[#This Row],[词条]],词条统合定义列表!$B$2:$B$1031,0))</f>
        <v>#N/A</v>
      </c>
      <c r="H744" s="109" t="e">
        <f ca="1">INDEX(词条统合定义列表!$F$2:$F$1031,MATCH(属性二级汇总[[#This Row],[词条]],词条统合定义列表!$B$2:$B$1031,0))</f>
        <v>#N/A</v>
      </c>
      <c r="J7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4" s="25" t="str">
        <f ca="1">IFERROR(IF(属性二级汇总[[#This Row],[计算模式]]&lt;&gt;0,ROW(),""),"")</f>
        <v/>
      </c>
      <c r="M744" s="25" t="str">
        <f ca="1">IF((IFERROR(SEARCH("时，收割",属性二级汇总[[#This Row],[词条]]),-1)&gt;0),ROW(),"")</f>
        <v/>
      </c>
    </row>
    <row r="745" spans="1:13">
      <c r="A745" s="3" t="str">
        <f ca="1">IFERROR(INDEX(CHOOSE(
    MATCH(ROW(A744)-1,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ROW(A744)-INDEX($S$2:$S$18, MATCH(ROW(A744)-1, $S$2:$S$18,1))
),"")</f>
        <v/>
      </c>
      <c r="B745" s="3" t="str">
        <f ca="1">IF(A745&lt;&gt;"",INDEX(CHOOSE(
    MATCH(ROW(A744)-1,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ROW(A744)-INDEX($S$2:$S$18, MATCH(ROW(A744)-1, $S$2:$S$18,1))
),"")</f>
        <v/>
      </c>
      <c r="C745" s="3" t="e">
        <f ca="1">VALUE(IF(A745&lt;&gt;"",INDEX(CHOOSE(
    MATCH(ROW(A744)-1,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ROW(A744)-INDEX($S$2:$S$18, MATCH(ROW(A744)-1, $S$2:$S$18,1))
),""))</f>
        <v>#VALUE!</v>
      </c>
      <c r="D745" s="3" t="str">
        <f t="shared" ca="1" si="12"/>
        <v/>
      </c>
      <c r="E745" s="3" t="e">
        <f ca="1">INDEX(词条统合定义列表!$C$2:$C$1031,MATCH(属性二级汇总[[#This Row],[词条]],词条统合定义列表!$B$2:$B$1031,0))</f>
        <v>#N/A</v>
      </c>
      <c r="F745" t="e">
        <f ca="1">INDEX(词条统合定义列表!$D$2:$D$1031,MATCH(属性二级汇总[[#This Row],[词条]],词条统合定义列表!$B$2:$B$1031,0))</f>
        <v>#N/A</v>
      </c>
      <c r="G745" s="3" t="e">
        <f ca="1">INDEX(词条统合定义列表!$E$2:$E$1031,MATCH(属性二级汇总[[#This Row],[词条]],词条统合定义列表!$B$2:$B$1031,0))</f>
        <v>#N/A</v>
      </c>
      <c r="H745" s="109" t="e">
        <f ca="1">INDEX(词条统合定义列表!$F$2:$F$1031,MATCH(属性二级汇总[[#This Row],[词条]],词条统合定义列表!$B$2:$B$1031,0))</f>
        <v>#N/A</v>
      </c>
      <c r="J7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5" s="25" t="str">
        <f ca="1">IFERROR(IF(属性二级汇总[[#This Row],[计算模式]]&lt;&gt;0,ROW(),""),"")</f>
        <v/>
      </c>
      <c r="M745" s="25" t="str">
        <f ca="1">IF((IFERROR(SEARCH("时，收割",属性二级汇总[[#This Row],[词条]]),-1)&gt;0),ROW(),"")</f>
        <v/>
      </c>
    </row>
    <row r="746" spans="1:13">
      <c r="A746" s="3" t="str">
        <f ca="1">IFERROR(INDEX(CHOOSE(
    MATCH(ROW(A745)-1,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ROW(A745)-INDEX($S$2:$S$18, MATCH(ROW(A745)-1, $S$2:$S$18,1))
),"")</f>
        <v/>
      </c>
      <c r="B746" s="3" t="str">
        <f ca="1">IF(A746&lt;&gt;"",INDEX(CHOOSE(
    MATCH(ROW(A745)-1,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ROW(A745)-INDEX($S$2:$S$18, MATCH(ROW(A745)-1, $S$2:$S$18,1))
),"")</f>
        <v/>
      </c>
      <c r="C746" s="3" t="e">
        <f ca="1">VALUE(IF(A746&lt;&gt;"",INDEX(CHOOSE(
    MATCH(ROW(A745)-1,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ROW(A745)-INDEX($S$2:$S$18, MATCH(ROW(A745)-1, $S$2:$S$18,1))
),""))</f>
        <v>#VALUE!</v>
      </c>
      <c r="D746" s="3" t="str">
        <f t="shared" ca="1" si="12"/>
        <v/>
      </c>
      <c r="E746" s="3" t="e">
        <f ca="1">INDEX(词条统合定义列表!$C$2:$C$1031,MATCH(属性二级汇总[[#This Row],[词条]],词条统合定义列表!$B$2:$B$1031,0))</f>
        <v>#N/A</v>
      </c>
      <c r="F746" t="e">
        <f ca="1">INDEX(词条统合定义列表!$D$2:$D$1031,MATCH(属性二级汇总[[#This Row],[词条]],词条统合定义列表!$B$2:$B$1031,0))</f>
        <v>#N/A</v>
      </c>
      <c r="G746" s="3" t="e">
        <f ca="1">INDEX(词条统合定义列表!$E$2:$E$1031,MATCH(属性二级汇总[[#This Row],[词条]],词条统合定义列表!$B$2:$B$1031,0))</f>
        <v>#N/A</v>
      </c>
      <c r="H746" s="109" t="e">
        <f ca="1">INDEX(词条统合定义列表!$F$2:$F$1031,MATCH(属性二级汇总[[#This Row],[词条]],词条统合定义列表!$B$2:$B$1031,0))</f>
        <v>#N/A</v>
      </c>
      <c r="J7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6" s="25" t="str">
        <f ca="1">IFERROR(IF(属性二级汇总[[#This Row],[计算模式]]&lt;&gt;0,ROW(),""),"")</f>
        <v/>
      </c>
      <c r="M746" s="25" t="str">
        <f ca="1">IF((IFERROR(SEARCH("时，收割",属性二级汇总[[#This Row],[词条]]),-1)&gt;0),ROW(),"")</f>
        <v/>
      </c>
    </row>
    <row r="747" spans="1:13">
      <c r="A747" s="3" t="str">
        <f ca="1">IFERROR(INDEX(CHOOSE(
    MATCH(ROW(A746)-1,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ROW(A746)-INDEX($S$2:$S$18, MATCH(ROW(A746)-1, $S$2:$S$18,1))
),"")</f>
        <v/>
      </c>
      <c r="B747" s="3" t="str">
        <f ca="1">IF(A747&lt;&gt;"",INDEX(CHOOSE(
    MATCH(ROW(A746)-1,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ROW(A746)-INDEX($S$2:$S$18, MATCH(ROW(A746)-1, $S$2:$S$18,1))
),"")</f>
        <v/>
      </c>
      <c r="C747" s="3" t="e">
        <f ca="1">VALUE(IF(A747&lt;&gt;"",INDEX(CHOOSE(
    MATCH(ROW(A746)-1,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ROW(A746)-INDEX($S$2:$S$18, MATCH(ROW(A746)-1, $S$2:$S$18,1))
),""))</f>
        <v>#VALUE!</v>
      </c>
      <c r="D747" s="3" t="str">
        <f t="shared" ca="1" si="12"/>
        <v/>
      </c>
      <c r="E747" s="3" t="e">
        <f ca="1">INDEX(词条统合定义列表!$C$2:$C$1031,MATCH(属性二级汇总[[#This Row],[词条]],词条统合定义列表!$B$2:$B$1031,0))</f>
        <v>#N/A</v>
      </c>
      <c r="F747" t="e">
        <f ca="1">INDEX(词条统合定义列表!$D$2:$D$1031,MATCH(属性二级汇总[[#This Row],[词条]],词条统合定义列表!$B$2:$B$1031,0))</f>
        <v>#N/A</v>
      </c>
      <c r="G747" s="3" t="e">
        <f ca="1">INDEX(词条统合定义列表!$E$2:$E$1031,MATCH(属性二级汇总[[#This Row],[词条]],词条统合定义列表!$B$2:$B$1031,0))</f>
        <v>#N/A</v>
      </c>
      <c r="H747" s="109" t="e">
        <f ca="1">INDEX(词条统合定义列表!$F$2:$F$1031,MATCH(属性二级汇总[[#This Row],[词条]],词条统合定义列表!$B$2:$B$1031,0))</f>
        <v>#N/A</v>
      </c>
      <c r="J7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7" s="25" t="str">
        <f ca="1">IFERROR(IF(属性二级汇总[[#This Row],[计算模式]]&lt;&gt;0,ROW(),""),"")</f>
        <v/>
      </c>
      <c r="M747" s="25" t="str">
        <f ca="1">IF((IFERROR(SEARCH("时，收割",属性二级汇总[[#This Row],[词条]]),-1)&gt;0),ROW(),"")</f>
        <v/>
      </c>
    </row>
    <row r="748" spans="1:13">
      <c r="A748" s="3" t="str">
        <f ca="1">IFERROR(INDEX(CHOOSE(
    MATCH(ROW(A747)-1,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ROW(A747)-INDEX($S$2:$S$18, MATCH(ROW(A747)-1, $S$2:$S$18,1))
),"")</f>
        <v/>
      </c>
      <c r="B748" s="3" t="str">
        <f ca="1">IF(A748&lt;&gt;"",INDEX(CHOOSE(
    MATCH(ROW(A747)-1,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ROW(A747)-INDEX($S$2:$S$18, MATCH(ROW(A747)-1, $S$2:$S$18,1))
),"")</f>
        <v/>
      </c>
      <c r="C748" s="3" t="e">
        <f ca="1">VALUE(IF(A748&lt;&gt;"",INDEX(CHOOSE(
    MATCH(ROW(A747)-1,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ROW(A747)-INDEX($S$2:$S$18, MATCH(ROW(A747)-1, $S$2:$S$18,1))
),""))</f>
        <v>#VALUE!</v>
      </c>
      <c r="D748" s="3" t="str">
        <f t="shared" ca="1" si="12"/>
        <v/>
      </c>
      <c r="E748" s="3" t="e">
        <f ca="1">INDEX(词条统合定义列表!$C$2:$C$1031,MATCH(属性二级汇总[[#This Row],[词条]],词条统合定义列表!$B$2:$B$1031,0))</f>
        <v>#N/A</v>
      </c>
      <c r="F748" t="e">
        <f ca="1">INDEX(词条统合定义列表!$D$2:$D$1031,MATCH(属性二级汇总[[#This Row],[词条]],词条统合定义列表!$B$2:$B$1031,0))</f>
        <v>#N/A</v>
      </c>
      <c r="G748" s="3" t="e">
        <f ca="1">INDEX(词条统合定义列表!$E$2:$E$1031,MATCH(属性二级汇总[[#This Row],[词条]],词条统合定义列表!$B$2:$B$1031,0))</f>
        <v>#N/A</v>
      </c>
      <c r="H748" s="109" t="e">
        <f ca="1">INDEX(词条统合定义列表!$F$2:$F$1031,MATCH(属性二级汇总[[#This Row],[词条]],词条统合定义列表!$B$2:$B$1031,0))</f>
        <v>#N/A</v>
      </c>
      <c r="J7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8" s="25" t="str">
        <f ca="1">IFERROR(IF(属性二级汇总[[#This Row],[计算模式]]&lt;&gt;0,ROW(),""),"")</f>
        <v/>
      </c>
      <c r="M748" s="25" t="str">
        <f ca="1">IF((IFERROR(SEARCH("时，收割",属性二级汇总[[#This Row],[词条]]),-1)&gt;0),ROW(),"")</f>
        <v/>
      </c>
    </row>
    <row r="749" spans="1:13">
      <c r="A749" s="3" t="str">
        <f ca="1">IFERROR(INDEX(CHOOSE(
    MATCH(ROW(A748)-1,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ROW(A748)-INDEX($S$2:$S$18, MATCH(ROW(A748)-1, $S$2:$S$18,1))
),"")</f>
        <v/>
      </c>
      <c r="B749" s="3" t="str">
        <f ca="1">IF(A749&lt;&gt;"",INDEX(CHOOSE(
    MATCH(ROW(A748)-1,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ROW(A748)-INDEX($S$2:$S$18, MATCH(ROW(A748)-1, $S$2:$S$18,1))
),"")</f>
        <v/>
      </c>
      <c r="C749" s="3" t="e">
        <f ca="1">VALUE(IF(A749&lt;&gt;"",INDEX(CHOOSE(
    MATCH(ROW(A748)-1,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ROW(A748)-INDEX($S$2:$S$18, MATCH(ROW(A748)-1, $S$2:$S$18,1))
),""))</f>
        <v>#VALUE!</v>
      </c>
      <c r="D749" s="3" t="str">
        <f t="shared" ca="1" si="12"/>
        <v/>
      </c>
      <c r="E749" s="3" t="e">
        <f ca="1">INDEX(词条统合定义列表!$C$2:$C$1031,MATCH(属性二级汇总[[#This Row],[词条]],词条统合定义列表!$B$2:$B$1031,0))</f>
        <v>#N/A</v>
      </c>
      <c r="F749" t="e">
        <f ca="1">INDEX(词条统合定义列表!$D$2:$D$1031,MATCH(属性二级汇总[[#This Row],[词条]],词条统合定义列表!$B$2:$B$1031,0))</f>
        <v>#N/A</v>
      </c>
      <c r="G749" s="3" t="e">
        <f ca="1">INDEX(词条统合定义列表!$E$2:$E$1031,MATCH(属性二级汇总[[#This Row],[词条]],词条统合定义列表!$B$2:$B$1031,0))</f>
        <v>#N/A</v>
      </c>
      <c r="H749" s="109" t="e">
        <f ca="1">INDEX(词条统合定义列表!$F$2:$F$1031,MATCH(属性二级汇总[[#This Row],[词条]],词条统合定义列表!$B$2:$B$1031,0))</f>
        <v>#N/A</v>
      </c>
      <c r="J7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49" s="25" t="str">
        <f ca="1">IFERROR(IF(属性二级汇总[[#This Row],[计算模式]]&lt;&gt;0,ROW(),""),"")</f>
        <v/>
      </c>
      <c r="M749" s="25" t="str">
        <f ca="1">IF((IFERROR(SEARCH("时，收割",属性二级汇总[[#This Row],[词条]]),-1)&gt;0),ROW(),"")</f>
        <v/>
      </c>
    </row>
    <row r="750" spans="1:13">
      <c r="A750" s="3" t="str">
        <f ca="1">IFERROR(INDEX(CHOOSE(
    MATCH(ROW(A749)-1,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ROW(A749)-INDEX($S$2:$S$18, MATCH(ROW(A749)-1, $S$2:$S$18,1))
),"")</f>
        <v/>
      </c>
      <c r="B750" s="3" t="str">
        <f ca="1">IF(A750&lt;&gt;"",INDEX(CHOOSE(
    MATCH(ROW(A749)-1,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ROW(A749)-INDEX($S$2:$S$18, MATCH(ROW(A749)-1, $S$2:$S$18,1))
),"")</f>
        <v/>
      </c>
      <c r="C750" s="3" t="e">
        <f ca="1">VALUE(IF(A750&lt;&gt;"",INDEX(CHOOSE(
    MATCH(ROW(A749)-1,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ROW(A749)-INDEX($S$2:$S$18, MATCH(ROW(A749)-1, $S$2:$S$18,1))
),""))</f>
        <v>#VALUE!</v>
      </c>
      <c r="D750" s="3" t="str">
        <f t="shared" ca="1" si="12"/>
        <v/>
      </c>
      <c r="E750" s="3" t="e">
        <f ca="1">INDEX(词条统合定义列表!$C$2:$C$1031,MATCH(属性二级汇总[[#This Row],[词条]],词条统合定义列表!$B$2:$B$1031,0))</f>
        <v>#N/A</v>
      </c>
      <c r="F750" t="e">
        <f ca="1">INDEX(词条统合定义列表!$D$2:$D$1031,MATCH(属性二级汇总[[#This Row],[词条]],词条统合定义列表!$B$2:$B$1031,0))</f>
        <v>#N/A</v>
      </c>
      <c r="G750" s="3" t="e">
        <f ca="1">INDEX(词条统合定义列表!$E$2:$E$1031,MATCH(属性二级汇总[[#This Row],[词条]],词条统合定义列表!$B$2:$B$1031,0))</f>
        <v>#N/A</v>
      </c>
      <c r="H750" s="109" t="e">
        <f ca="1">INDEX(词条统合定义列表!$F$2:$F$1031,MATCH(属性二级汇总[[#This Row],[词条]],词条统合定义列表!$B$2:$B$1031,0))</f>
        <v>#N/A</v>
      </c>
      <c r="J7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0" s="25" t="str">
        <f ca="1">IFERROR(IF(属性二级汇总[[#This Row],[计算模式]]&lt;&gt;0,ROW(),""),"")</f>
        <v/>
      </c>
      <c r="M750" s="25" t="str">
        <f ca="1">IF((IFERROR(SEARCH("时，收割",属性二级汇总[[#This Row],[词条]]),-1)&gt;0),ROW(),"")</f>
        <v/>
      </c>
    </row>
    <row r="751" spans="1:13">
      <c r="A751" s="3" t="str">
        <f ca="1">IFERROR(INDEX(CHOOSE(
    MATCH(ROW(A750)-1,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ROW(A750)-INDEX($S$2:$S$18, MATCH(ROW(A750)-1, $S$2:$S$18,1))
),"")</f>
        <v/>
      </c>
      <c r="B751" s="3" t="str">
        <f ca="1">IF(A751&lt;&gt;"",INDEX(CHOOSE(
    MATCH(ROW(A750)-1,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ROW(A750)-INDEX($S$2:$S$18, MATCH(ROW(A750)-1, $S$2:$S$18,1))
),"")</f>
        <v/>
      </c>
      <c r="C751" s="3" t="e">
        <f ca="1">VALUE(IF(A751&lt;&gt;"",INDEX(CHOOSE(
    MATCH(ROW(A750)-1,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ROW(A750)-INDEX($S$2:$S$18, MATCH(ROW(A750)-1, $S$2:$S$18,1))
),""))</f>
        <v>#VALUE!</v>
      </c>
      <c r="D751" s="3" t="str">
        <f t="shared" ca="1" si="12"/>
        <v/>
      </c>
      <c r="E751" s="3" t="e">
        <f ca="1">INDEX(词条统合定义列表!$C$2:$C$1031,MATCH(属性二级汇总[[#This Row],[词条]],词条统合定义列表!$B$2:$B$1031,0))</f>
        <v>#N/A</v>
      </c>
      <c r="F751" t="e">
        <f ca="1">INDEX(词条统合定义列表!$D$2:$D$1031,MATCH(属性二级汇总[[#This Row],[词条]],词条统合定义列表!$B$2:$B$1031,0))</f>
        <v>#N/A</v>
      </c>
      <c r="G751" s="3" t="e">
        <f ca="1">INDEX(词条统合定义列表!$E$2:$E$1031,MATCH(属性二级汇总[[#This Row],[词条]],词条统合定义列表!$B$2:$B$1031,0))</f>
        <v>#N/A</v>
      </c>
      <c r="H751" s="109" t="e">
        <f ca="1">INDEX(词条统合定义列表!$F$2:$F$1031,MATCH(属性二级汇总[[#This Row],[词条]],词条统合定义列表!$B$2:$B$1031,0))</f>
        <v>#N/A</v>
      </c>
      <c r="J7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1" s="25" t="str">
        <f ca="1">IFERROR(IF(属性二级汇总[[#This Row],[计算模式]]&lt;&gt;0,ROW(),""),"")</f>
        <v/>
      </c>
      <c r="M751" s="25" t="str">
        <f ca="1">IF((IFERROR(SEARCH("时，收割",属性二级汇总[[#This Row],[词条]]),-1)&gt;0),ROW(),"")</f>
        <v/>
      </c>
    </row>
    <row r="752" spans="1:13">
      <c r="A752" s="3" t="str">
        <f ca="1">IFERROR(INDEX(CHOOSE(
    MATCH(ROW(A751)-1,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ROW(A751)-INDEX($S$2:$S$18, MATCH(ROW(A751)-1, $S$2:$S$18,1))
),"")</f>
        <v/>
      </c>
      <c r="B752" s="3" t="str">
        <f ca="1">IF(A752&lt;&gt;"",INDEX(CHOOSE(
    MATCH(ROW(A751)-1,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ROW(A751)-INDEX($S$2:$S$18, MATCH(ROW(A751)-1, $S$2:$S$18,1))
),"")</f>
        <v/>
      </c>
      <c r="C752" s="3" t="e">
        <f ca="1">VALUE(IF(A752&lt;&gt;"",INDEX(CHOOSE(
    MATCH(ROW(A751)-1,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ROW(A751)-INDEX($S$2:$S$18, MATCH(ROW(A751)-1, $S$2:$S$18,1))
),""))</f>
        <v>#VALUE!</v>
      </c>
      <c r="D752" s="3" t="str">
        <f t="shared" ca="1" si="12"/>
        <v/>
      </c>
      <c r="E752" s="3" t="e">
        <f ca="1">INDEX(词条统合定义列表!$C$2:$C$1031,MATCH(属性二级汇总[[#This Row],[词条]],词条统合定义列表!$B$2:$B$1031,0))</f>
        <v>#N/A</v>
      </c>
      <c r="F752" t="e">
        <f ca="1">INDEX(词条统合定义列表!$D$2:$D$1031,MATCH(属性二级汇总[[#This Row],[词条]],词条统合定义列表!$B$2:$B$1031,0))</f>
        <v>#N/A</v>
      </c>
      <c r="G752" s="3" t="e">
        <f ca="1">INDEX(词条统合定义列表!$E$2:$E$1031,MATCH(属性二级汇总[[#This Row],[词条]],词条统合定义列表!$B$2:$B$1031,0))</f>
        <v>#N/A</v>
      </c>
      <c r="H752" s="109" t="e">
        <f ca="1">INDEX(词条统合定义列表!$F$2:$F$1031,MATCH(属性二级汇总[[#This Row],[词条]],词条统合定义列表!$B$2:$B$1031,0))</f>
        <v>#N/A</v>
      </c>
      <c r="J7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2" s="25" t="str">
        <f ca="1">IFERROR(IF(属性二级汇总[[#This Row],[计算模式]]&lt;&gt;0,ROW(),""),"")</f>
        <v/>
      </c>
      <c r="M752" s="25" t="str">
        <f ca="1">IF((IFERROR(SEARCH("时，收割",属性二级汇总[[#This Row],[词条]]),-1)&gt;0),ROW(),"")</f>
        <v/>
      </c>
    </row>
    <row r="753" spans="1:13">
      <c r="A753" s="3" t="str">
        <f ca="1">IFERROR(INDEX(CHOOSE(
    MATCH(ROW(A752)-1,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ROW(A752)-INDEX($S$2:$S$18, MATCH(ROW(A752)-1, $S$2:$S$18,1))
),"")</f>
        <v/>
      </c>
      <c r="B753" s="3" t="str">
        <f ca="1">IF(A753&lt;&gt;"",INDEX(CHOOSE(
    MATCH(ROW(A752)-1,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ROW(A752)-INDEX($S$2:$S$18, MATCH(ROW(A752)-1, $S$2:$S$18,1))
),"")</f>
        <v/>
      </c>
      <c r="C753" s="3" t="e">
        <f ca="1">VALUE(IF(A753&lt;&gt;"",INDEX(CHOOSE(
    MATCH(ROW(A752)-1,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ROW(A752)-INDEX($S$2:$S$18, MATCH(ROW(A752)-1, $S$2:$S$18,1))
),""))</f>
        <v>#VALUE!</v>
      </c>
      <c r="D753" s="3" t="str">
        <f t="shared" ca="1" si="12"/>
        <v/>
      </c>
      <c r="E753" s="3" t="e">
        <f ca="1">INDEX(词条统合定义列表!$C$2:$C$1031,MATCH(属性二级汇总[[#This Row],[词条]],词条统合定义列表!$B$2:$B$1031,0))</f>
        <v>#N/A</v>
      </c>
      <c r="F753" t="e">
        <f ca="1">INDEX(词条统合定义列表!$D$2:$D$1031,MATCH(属性二级汇总[[#This Row],[词条]],词条统合定义列表!$B$2:$B$1031,0))</f>
        <v>#N/A</v>
      </c>
      <c r="G753" s="3" t="e">
        <f ca="1">INDEX(词条统合定义列表!$E$2:$E$1031,MATCH(属性二级汇总[[#This Row],[词条]],词条统合定义列表!$B$2:$B$1031,0))</f>
        <v>#N/A</v>
      </c>
      <c r="H753" s="109" t="e">
        <f ca="1">INDEX(词条统合定义列表!$F$2:$F$1031,MATCH(属性二级汇总[[#This Row],[词条]],词条统合定义列表!$B$2:$B$1031,0))</f>
        <v>#N/A</v>
      </c>
      <c r="J7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3" s="25" t="str">
        <f ca="1">IFERROR(IF(属性二级汇总[[#This Row],[计算模式]]&lt;&gt;0,ROW(),""),"")</f>
        <v/>
      </c>
      <c r="M753" s="25" t="str">
        <f ca="1">IF((IFERROR(SEARCH("时，收割",属性二级汇总[[#This Row],[词条]]),-1)&gt;0),ROW(),"")</f>
        <v/>
      </c>
    </row>
    <row r="754" spans="1:13">
      <c r="A754" s="3" t="str">
        <f ca="1">IFERROR(INDEX(CHOOSE(
    MATCH(ROW(A753)-1,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ROW(A753)-INDEX($S$2:$S$18, MATCH(ROW(A753)-1, $S$2:$S$18,1))
),"")</f>
        <v/>
      </c>
      <c r="B754" s="3" t="str">
        <f ca="1">IF(A754&lt;&gt;"",INDEX(CHOOSE(
    MATCH(ROW(A753)-1,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ROW(A753)-INDEX($S$2:$S$18, MATCH(ROW(A753)-1, $S$2:$S$18,1))
),"")</f>
        <v/>
      </c>
      <c r="C754" s="3" t="e">
        <f ca="1">VALUE(IF(A754&lt;&gt;"",INDEX(CHOOSE(
    MATCH(ROW(A753)-1,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ROW(A753)-INDEX($S$2:$S$18, MATCH(ROW(A753)-1, $S$2:$S$18,1))
),""))</f>
        <v>#VALUE!</v>
      </c>
      <c r="D754" s="3" t="str">
        <f t="shared" ca="1" si="12"/>
        <v/>
      </c>
      <c r="E754" s="3" t="e">
        <f ca="1">INDEX(词条统合定义列表!$C$2:$C$1031,MATCH(属性二级汇总[[#This Row],[词条]],词条统合定义列表!$B$2:$B$1031,0))</f>
        <v>#N/A</v>
      </c>
      <c r="F754" t="e">
        <f ca="1">INDEX(词条统合定义列表!$D$2:$D$1031,MATCH(属性二级汇总[[#This Row],[词条]],词条统合定义列表!$B$2:$B$1031,0))</f>
        <v>#N/A</v>
      </c>
      <c r="G754" s="3" t="e">
        <f ca="1">INDEX(词条统合定义列表!$E$2:$E$1031,MATCH(属性二级汇总[[#This Row],[词条]],词条统合定义列表!$B$2:$B$1031,0))</f>
        <v>#N/A</v>
      </c>
      <c r="H754" s="109" t="e">
        <f ca="1">INDEX(词条统合定义列表!$F$2:$F$1031,MATCH(属性二级汇总[[#This Row],[词条]],词条统合定义列表!$B$2:$B$1031,0))</f>
        <v>#N/A</v>
      </c>
      <c r="J7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4" s="25" t="str">
        <f ca="1">IFERROR(IF(属性二级汇总[[#This Row],[计算模式]]&lt;&gt;0,ROW(),""),"")</f>
        <v/>
      </c>
      <c r="M754" s="25" t="str">
        <f ca="1">IF((IFERROR(SEARCH("时，收割",属性二级汇总[[#This Row],[词条]]),-1)&gt;0),ROW(),"")</f>
        <v/>
      </c>
    </row>
    <row r="755" spans="1:13">
      <c r="A755" s="3" t="str">
        <f ca="1">IFERROR(INDEX(CHOOSE(
    MATCH(ROW(A754)-1,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ROW(A754)-INDEX($S$2:$S$18, MATCH(ROW(A754)-1, $S$2:$S$18,1))
),"")</f>
        <v/>
      </c>
      <c r="B755" s="3" t="str">
        <f ca="1">IF(A755&lt;&gt;"",INDEX(CHOOSE(
    MATCH(ROW(A754)-1,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ROW(A754)-INDEX($S$2:$S$18, MATCH(ROW(A754)-1, $S$2:$S$18,1))
),"")</f>
        <v/>
      </c>
      <c r="C755" s="3" t="e">
        <f ca="1">VALUE(IF(A755&lt;&gt;"",INDEX(CHOOSE(
    MATCH(ROW(A754)-1,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ROW(A754)-INDEX($S$2:$S$18, MATCH(ROW(A754)-1, $S$2:$S$18,1))
),""))</f>
        <v>#VALUE!</v>
      </c>
      <c r="D755" s="3" t="str">
        <f t="shared" ca="1" si="12"/>
        <v/>
      </c>
      <c r="E755" s="3" t="e">
        <f ca="1">INDEX(词条统合定义列表!$C$2:$C$1031,MATCH(属性二级汇总[[#This Row],[词条]],词条统合定义列表!$B$2:$B$1031,0))</f>
        <v>#N/A</v>
      </c>
      <c r="F755" t="e">
        <f ca="1">INDEX(词条统合定义列表!$D$2:$D$1031,MATCH(属性二级汇总[[#This Row],[词条]],词条统合定义列表!$B$2:$B$1031,0))</f>
        <v>#N/A</v>
      </c>
      <c r="G755" s="3" t="e">
        <f ca="1">INDEX(词条统合定义列表!$E$2:$E$1031,MATCH(属性二级汇总[[#This Row],[词条]],词条统合定义列表!$B$2:$B$1031,0))</f>
        <v>#N/A</v>
      </c>
      <c r="H755" s="109" t="e">
        <f ca="1">INDEX(词条统合定义列表!$F$2:$F$1031,MATCH(属性二级汇总[[#This Row],[词条]],词条统合定义列表!$B$2:$B$1031,0))</f>
        <v>#N/A</v>
      </c>
      <c r="J7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5" s="25" t="str">
        <f ca="1">IFERROR(IF(属性二级汇总[[#This Row],[计算模式]]&lt;&gt;0,ROW(),""),"")</f>
        <v/>
      </c>
      <c r="M755" s="25" t="str">
        <f ca="1">IF((IFERROR(SEARCH("时，收割",属性二级汇总[[#This Row],[词条]]),-1)&gt;0),ROW(),"")</f>
        <v/>
      </c>
    </row>
    <row r="756" spans="1:13">
      <c r="A756" s="3" t="str">
        <f ca="1">IFERROR(INDEX(CHOOSE(
    MATCH(ROW(A755)-1,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ROW(A755)-INDEX($S$2:$S$18, MATCH(ROW(A755)-1, $S$2:$S$18,1))
),"")</f>
        <v/>
      </c>
      <c r="B756" s="3" t="str">
        <f ca="1">IF(A756&lt;&gt;"",INDEX(CHOOSE(
    MATCH(ROW(A755)-1,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ROW(A755)-INDEX($S$2:$S$18, MATCH(ROW(A755)-1, $S$2:$S$18,1))
),"")</f>
        <v/>
      </c>
      <c r="C756" s="3" t="e">
        <f ca="1">VALUE(IF(A756&lt;&gt;"",INDEX(CHOOSE(
    MATCH(ROW(A755)-1,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ROW(A755)-INDEX($S$2:$S$18, MATCH(ROW(A755)-1, $S$2:$S$18,1))
),""))</f>
        <v>#VALUE!</v>
      </c>
      <c r="D756" s="3" t="str">
        <f t="shared" ca="1" si="12"/>
        <v/>
      </c>
      <c r="E756" s="3" t="e">
        <f ca="1">INDEX(词条统合定义列表!$C$2:$C$1031,MATCH(属性二级汇总[[#This Row],[词条]],词条统合定义列表!$B$2:$B$1031,0))</f>
        <v>#N/A</v>
      </c>
      <c r="F756" t="e">
        <f ca="1">INDEX(词条统合定义列表!$D$2:$D$1031,MATCH(属性二级汇总[[#This Row],[词条]],词条统合定义列表!$B$2:$B$1031,0))</f>
        <v>#N/A</v>
      </c>
      <c r="G756" s="3" t="e">
        <f ca="1">INDEX(词条统合定义列表!$E$2:$E$1031,MATCH(属性二级汇总[[#This Row],[词条]],词条统合定义列表!$B$2:$B$1031,0))</f>
        <v>#N/A</v>
      </c>
      <c r="H756" s="109" t="e">
        <f ca="1">INDEX(词条统合定义列表!$F$2:$F$1031,MATCH(属性二级汇总[[#This Row],[词条]],词条统合定义列表!$B$2:$B$1031,0))</f>
        <v>#N/A</v>
      </c>
      <c r="J7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6" s="25" t="str">
        <f ca="1">IFERROR(IF(属性二级汇总[[#This Row],[计算模式]]&lt;&gt;0,ROW(),""),"")</f>
        <v/>
      </c>
      <c r="M756" s="25" t="str">
        <f ca="1">IF((IFERROR(SEARCH("时，收割",属性二级汇总[[#This Row],[词条]]),-1)&gt;0),ROW(),"")</f>
        <v/>
      </c>
    </row>
    <row r="757" spans="1:13">
      <c r="A757" s="3" t="str">
        <f ca="1">IFERROR(INDEX(CHOOSE(
    MATCH(ROW(A756)-1,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ROW(A756)-INDEX($S$2:$S$18, MATCH(ROW(A756)-1, $S$2:$S$18,1))
),"")</f>
        <v/>
      </c>
      <c r="B757" s="3" t="str">
        <f ca="1">IF(A757&lt;&gt;"",INDEX(CHOOSE(
    MATCH(ROW(A756)-1,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ROW(A756)-INDEX($S$2:$S$18, MATCH(ROW(A756)-1, $S$2:$S$18,1))
),"")</f>
        <v/>
      </c>
      <c r="C757" s="3" t="e">
        <f ca="1">VALUE(IF(A757&lt;&gt;"",INDEX(CHOOSE(
    MATCH(ROW(A756)-1,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ROW(A756)-INDEX($S$2:$S$18, MATCH(ROW(A756)-1, $S$2:$S$18,1))
),""))</f>
        <v>#VALUE!</v>
      </c>
      <c r="D757" s="3" t="str">
        <f t="shared" ca="1" si="12"/>
        <v/>
      </c>
      <c r="E757" s="3" t="e">
        <f ca="1">INDEX(词条统合定义列表!$C$2:$C$1031,MATCH(属性二级汇总[[#This Row],[词条]],词条统合定义列表!$B$2:$B$1031,0))</f>
        <v>#N/A</v>
      </c>
      <c r="F757" t="e">
        <f ca="1">INDEX(词条统合定义列表!$D$2:$D$1031,MATCH(属性二级汇总[[#This Row],[词条]],词条统合定义列表!$B$2:$B$1031,0))</f>
        <v>#N/A</v>
      </c>
      <c r="G757" s="3" t="e">
        <f ca="1">INDEX(词条统合定义列表!$E$2:$E$1031,MATCH(属性二级汇总[[#This Row],[词条]],词条统合定义列表!$B$2:$B$1031,0))</f>
        <v>#N/A</v>
      </c>
      <c r="H757" s="109" t="e">
        <f ca="1">INDEX(词条统合定义列表!$F$2:$F$1031,MATCH(属性二级汇总[[#This Row],[词条]],词条统合定义列表!$B$2:$B$1031,0))</f>
        <v>#N/A</v>
      </c>
      <c r="J7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7" s="25" t="str">
        <f ca="1">IFERROR(IF(属性二级汇总[[#This Row],[计算模式]]&lt;&gt;0,ROW(),""),"")</f>
        <v/>
      </c>
      <c r="M757" s="25" t="str">
        <f ca="1">IF((IFERROR(SEARCH("时，收割",属性二级汇总[[#This Row],[词条]]),-1)&gt;0),ROW(),"")</f>
        <v/>
      </c>
    </row>
    <row r="758" spans="1:13">
      <c r="A758" s="3" t="str">
        <f ca="1">IFERROR(INDEX(CHOOSE(
    MATCH(ROW(A757)-1,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ROW(A757)-INDEX($S$2:$S$18, MATCH(ROW(A757)-1, $S$2:$S$18,1))
),"")</f>
        <v/>
      </c>
      <c r="B758" s="3" t="str">
        <f ca="1">IF(A758&lt;&gt;"",INDEX(CHOOSE(
    MATCH(ROW(A757)-1,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ROW(A757)-INDEX($S$2:$S$18, MATCH(ROW(A757)-1, $S$2:$S$18,1))
),"")</f>
        <v/>
      </c>
      <c r="C758" s="3" t="e">
        <f ca="1">VALUE(IF(A758&lt;&gt;"",INDEX(CHOOSE(
    MATCH(ROW(A757)-1,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ROW(A757)-INDEX($S$2:$S$18, MATCH(ROW(A757)-1, $S$2:$S$18,1))
),""))</f>
        <v>#VALUE!</v>
      </c>
      <c r="D758" s="3" t="str">
        <f t="shared" ca="1" si="12"/>
        <v/>
      </c>
      <c r="E758" s="3" t="e">
        <f ca="1">INDEX(词条统合定义列表!$C$2:$C$1031,MATCH(属性二级汇总[[#This Row],[词条]],词条统合定义列表!$B$2:$B$1031,0))</f>
        <v>#N/A</v>
      </c>
      <c r="F758" t="e">
        <f ca="1">INDEX(词条统合定义列表!$D$2:$D$1031,MATCH(属性二级汇总[[#This Row],[词条]],词条统合定义列表!$B$2:$B$1031,0))</f>
        <v>#N/A</v>
      </c>
      <c r="G758" s="3" t="e">
        <f ca="1">INDEX(词条统合定义列表!$E$2:$E$1031,MATCH(属性二级汇总[[#This Row],[词条]],词条统合定义列表!$B$2:$B$1031,0))</f>
        <v>#N/A</v>
      </c>
      <c r="H758" s="109" t="e">
        <f ca="1">INDEX(词条统合定义列表!$F$2:$F$1031,MATCH(属性二级汇总[[#This Row],[词条]],词条统合定义列表!$B$2:$B$1031,0))</f>
        <v>#N/A</v>
      </c>
      <c r="J7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8" s="25" t="str">
        <f ca="1">IFERROR(IF(属性二级汇总[[#This Row],[计算模式]]&lt;&gt;0,ROW(),""),"")</f>
        <v/>
      </c>
      <c r="M758" s="25" t="str">
        <f ca="1">IF((IFERROR(SEARCH("时，收割",属性二级汇总[[#This Row],[词条]]),-1)&gt;0),ROW(),"")</f>
        <v/>
      </c>
    </row>
    <row r="759" spans="1:13">
      <c r="A759" s="3" t="str">
        <f ca="1">IFERROR(INDEX(CHOOSE(
    MATCH(ROW(A758)-1,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ROW(A758)-INDEX($S$2:$S$18, MATCH(ROW(A758)-1, $S$2:$S$18,1))
),"")</f>
        <v/>
      </c>
      <c r="B759" s="3" t="str">
        <f ca="1">IF(A759&lt;&gt;"",INDEX(CHOOSE(
    MATCH(ROW(A758)-1,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ROW(A758)-INDEX($S$2:$S$18, MATCH(ROW(A758)-1, $S$2:$S$18,1))
),"")</f>
        <v/>
      </c>
      <c r="C759" s="3" t="e">
        <f ca="1">VALUE(IF(A759&lt;&gt;"",INDEX(CHOOSE(
    MATCH(ROW(A758)-1,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ROW(A758)-INDEX($S$2:$S$18, MATCH(ROW(A758)-1, $S$2:$S$18,1))
),""))</f>
        <v>#VALUE!</v>
      </c>
      <c r="D759" s="3" t="str">
        <f t="shared" ca="1" si="12"/>
        <v/>
      </c>
      <c r="E759" s="3" t="e">
        <f ca="1">INDEX(词条统合定义列表!$C$2:$C$1031,MATCH(属性二级汇总[[#This Row],[词条]],词条统合定义列表!$B$2:$B$1031,0))</f>
        <v>#N/A</v>
      </c>
      <c r="F759" t="e">
        <f ca="1">INDEX(词条统合定义列表!$D$2:$D$1031,MATCH(属性二级汇总[[#This Row],[词条]],词条统合定义列表!$B$2:$B$1031,0))</f>
        <v>#N/A</v>
      </c>
      <c r="G759" s="3" t="e">
        <f ca="1">INDEX(词条统合定义列表!$E$2:$E$1031,MATCH(属性二级汇总[[#This Row],[词条]],词条统合定义列表!$B$2:$B$1031,0))</f>
        <v>#N/A</v>
      </c>
      <c r="H759" s="109" t="e">
        <f ca="1">INDEX(词条统合定义列表!$F$2:$F$1031,MATCH(属性二级汇总[[#This Row],[词条]],词条统合定义列表!$B$2:$B$1031,0))</f>
        <v>#N/A</v>
      </c>
      <c r="J7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59" s="25" t="str">
        <f ca="1">IFERROR(IF(属性二级汇总[[#This Row],[计算模式]]&lt;&gt;0,ROW(),""),"")</f>
        <v/>
      </c>
      <c r="M759" s="25" t="str">
        <f ca="1">IF((IFERROR(SEARCH("时，收割",属性二级汇总[[#This Row],[词条]]),-1)&gt;0),ROW(),"")</f>
        <v/>
      </c>
    </row>
    <row r="760" spans="1:13">
      <c r="A760" s="3" t="str">
        <f ca="1">IFERROR(INDEX(CHOOSE(
    MATCH(ROW(A759)-1,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ROW(A759)-INDEX($S$2:$S$18, MATCH(ROW(A759)-1, $S$2:$S$18,1))
),"")</f>
        <v/>
      </c>
      <c r="B760" s="3" t="str">
        <f ca="1">IF(A760&lt;&gt;"",INDEX(CHOOSE(
    MATCH(ROW(A759)-1,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ROW(A759)-INDEX($S$2:$S$18, MATCH(ROW(A759)-1, $S$2:$S$18,1))
),"")</f>
        <v/>
      </c>
      <c r="C760" s="3" t="e">
        <f ca="1">VALUE(IF(A760&lt;&gt;"",INDEX(CHOOSE(
    MATCH(ROW(A759)-1,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ROW(A759)-INDEX($S$2:$S$18, MATCH(ROW(A759)-1, $S$2:$S$18,1))
),""))</f>
        <v>#VALUE!</v>
      </c>
      <c r="D760" s="3" t="str">
        <f t="shared" ca="1" si="12"/>
        <v/>
      </c>
      <c r="E760" s="3" t="e">
        <f ca="1">INDEX(词条统合定义列表!$C$2:$C$1031,MATCH(属性二级汇总[[#This Row],[词条]],词条统合定义列表!$B$2:$B$1031,0))</f>
        <v>#N/A</v>
      </c>
      <c r="F760" t="e">
        <f ca="1">INDEX(词条统合定义列表!$D$2:$D$1031,MATCH(属性二级汇总[[#This Row],[词条]],词条统合定义列表!$B$2:$B$1031,0))</f>
        <v>#N/A</v>
      </c>
      <c r="G760" s="3" t="e">
        <f ca="1">INDEX(词条统合定义列表!$E$2:$E$1031,MATCH(属性二级汇总[[#This Row],[词条]],词条统合定义列表!$B$2:$B$1031,0))</f>
        <v>#N/A</v>
      </c>
      <c r="H760" s="109" t="e">
        <f ca="1">INDEX(词条统合定义列表!$F$2:$F$1031,MATCH(属性二级汇总[[#This Row],[词条]],词条统合定义列表!$B$2:$B$1031,0))</f>
        <v>#N/A</v>
      </c>
      <c r="J7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0" s="25" t="str">
        <f ca="1">IFERROR(IF(属性二级汇总[[#This Row],[计算模式]]&lt;&gt;0,ROW(),""),"")</f>
        <v/>
      </c>
      <c r="M760" s="25" t="str">
        <f ca="1">IF((IFERROR(SEARCH("时，收割",属性二级汇总[[#This Row],[词条]]),-1)&gt;0),ROW(),"")</f>
        <v/>
      </c>
    </row>
    <row r="761" spans="1:13">
      <c r="A761" s="3" t="str">
        <f ca="1">IFERROR(INDEX(CHOOSE(
    MATCH(ROW(A760)-1,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ROW(A760)-INDEX($S$2:$S$18, MATCH(ROW(A760)-1, $S$2:$S$18,1))
),"")</f>
        <v/>
      </c>
      <c r="B761" s="3" t="str">
        <f ca="1">IF(A761&lt;&gt;"",INDEX(CHOOSE(
    MATCH(ROW(A760)-1,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ROW(A760)-INDEX($S$2:$S$18, MATCH(ROW(A760)-1, $S$2:$S$18,1))
),"")</f>
        <v/>
      </c>
      <c r="C761" s="3" t="e">
        <f ca="1">VALUE(IF(A761&lt;&gt;"",INDEX(CHOOSE(
    MATCH(ROW(A760)-1,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ROW(A760)-INDEX($S$2:$S$18, MATCH(ROW(A760)-1, $S$2:$S$18,1))
),""))</f>
        <v>#VALUE!</v>
      </c>
      <c r="D761" s="3" t="str">
        <f t="shared" ca="1" si="12"/>
        <v/>
      </c>
      <c r="E761" s="3" t="e">
        <f ca="1">INDEX(词条统合定义列表!$C$2:$C$1031,MATCH(属性二级汇总[[#This Row],[词条]],词条统合定义列表!$B$2:$B$1031,0))</f>
        <v>#N/A</v>
      </c>
      <c r="F761" t="e">
        <f ca="1">INDEX(词条统合定义列表!$D$2:$D$1031,MATCH(属性二级汇总[[#This Row],[词条]],词条统合定义列表!$B$2:$B$1031,0))</f>
        <v>#N/A</v>
      </c>
      <c r="G761" s="3" t="e">
        <f ca="1">INDEX(词条统合定义列表!$E$2:$E$1031,MATCH(属性二级汇总[[#This Row],[词条]],词条统合定义列表!$B$2:$B$1031,0))</f>
        <v>#N/A</v>
      </c>
      <c r="H761" s="109" t="e">
        <f ca="1">INDEX(词条统合定义列表!$F$2:$F$1031,MATCH(属性二级汇总[[#This Row],[词条]],词条统合定义列表!$B$2:$B$1031,0))</f>
        <v>#N/A</v>
      </c>
      <c r="J7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1" s="25" t="str">
        <f ca="1">IFERROR(IF(属性二级汇总[[#This Row],[计算模式]]&lt;&gt;0,ROW(),""),"")</f>
        <v/>
      </c>
      <c r="M761" s="25" t="str">
        <f ca="1">IF((IFERROR(SEARCH("时，收割",属性二级汇总[[#This Row],[词条]]),-1)&gt;0),ROW(),"")</f>
        <v/>
      </c>
    </row>
    <row r="762" spans="1:13">
      <c r="A762" s="3" t="str">
        <f ca="1">IFERROR(INDEX(CHOOSE(
    MATCH(ROW(A761)-1,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ROW(A761)-INDEX($S$2:$S$18, MATCH(ROW(A761)-1, $S$2:$S$18,1))
),"")</f>
        <v/>
      </c>
      <c r="B762" s="3" t="str">
        <f ca="1">IF(A762&lt;&gt;"",INDEX(CHOOSE(
    MATCH(ROW(A761)-1,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ROW(A761)-INDEX($S$2:$S$18, MATCH(ROW(A761)-1, $S$2:$S$18,1))
),"")</f>
        <v/>
      </c>
      <c r="C762" s="3" t="e">
        <f ca="1">VALUE(IF(A762&lt;&gt;"",INDEX(CHOOSE(
    MATCH(ROW(A761)-1,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ROW(A761)-INDEX($S$2:$S$18, MATCH(ROW(A761)-1, $S$2:$S$18,1))
),""))</f>
        <v>#VALUE!</v>
      </c>
      <c r="D762" s="3" t="str">
        <f t="shared" ca="1" si="12"/>
        <v/>
      </c>
      <c r="E762" s="3" t="e">
        <f ca="1">INDEX(词条统合定义列表!$C$2:$C$1031,MATCH(属性二级汇总[[#This Row],[词条]],词条统合定义列表!$B$2:$B$1031,0))</f>
        <v>#N/A</v>
      </c>
      <c r="F762" t="e">
        <f ca="1">INDEX(词条统合定义列表!$D$2:$D$1031,MATCH(属性二级汇总[[#This Row],[词条]],词条统合定义列表!$B$2:$B$1031,0))</f>
        <v>#N/A</v>
      </c>
      <c r="G762" s="3" t="e">
        <f ca="1">INDEX(词条统合定义列表!$E$2:$E$1031,MATCH(属性二级汇总[[#This Row],[词条]],词条统合定义列表!$B$2:$B$1031,0))</f>
        <v>#N/A</v>
      </c>
      <c r="H762" s="109" t="e">
        <f ca="1">INDEX(词条统合定义列表!$F$2:$F$1031,MATCH(属性二级汇总[[#This Row],[词条]],词条统合定义列表!$B$2:$B$1031,0))</f>
        <v>#N/A</v>
      </c>
      <c r="J7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2" s="25" t="str">
        <f ca="1">IFERROR(IF(属性二级汇总[[#This Row],[计算模式]]&lt;&gt;0,ROW(),""),"")</f>
        <v/>
      </c>
      <c r="M762" s="25" t="str">
        <f ca="1">IF((IFERROR(SEARCH("时，收割",属性二级汇总[[#This Row],[词条]]),-1)&gt;0),ROW(),"")</f>
        <v/>
      </c>
    </row>
    <row r="763" spans="1:13">
      <c r="A763" s="3" t="str">
        <f ca="1">IFERROR(INDEX(CHOOSE(
    MATCH(ROW(A762)-1,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ROW(A762)-INDEX($S$2:$S$18, MATCH(ROW(A762)-1, $S$2:$S$18,1))
),"")</f>
        <v/>
      </c>
      <c r="B763" s="3" t="str">
        <f ca="1">IF(A763&lt;&gt;"",INDEX(CHOOSE(
    MATCH(ROW(A762)-1,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ROW(A762)-INDEX($S$2:$S$18, MATCH(ROW(A762)-1, $S$2:$S$18,1))
),"")</f>
        <v/>
      </c>
      <c r="C763" s="3" t="e">
        <f ca="1">VALUE(IF(A763&lt;&gt;"",INDEX(CHOOSE(
    MATCH(ROW(A762)-1,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ROW(A762)-INDEX($S$2:$S$18, MATCH(ROW(A762)-1, $S$2:$S$18,1))
),""))</f>
        <v>#VALUE!</v>
      </c>
      <c r="D763" s="3" t="str">
        <f t="shared" ca="1" si="12"/>
        <v/>
      </c>
      <c r="E763" s="3" t="e">
        <f ca="1">INDEX(词条统合定义列表!$C$2:$C$1031,MATCH(属性二级汇总[[#This Row],[词条]],词条统合定义列表!$B$2:$B$1031,0))</f>
        <v>#N/A</v>
      </c>
      <c r="F763" t="e">
        <f ca="1">INDEX(词条统合定义列表!$D$2:$D$1031,MATCH(属性二级汇总[[#This Row],[词条]],词条统合定义列表!$B$2:$B$1031,0))</f>
        <v>#N/A</v>
      </c>
      <c r="G763" s="3" t="e">
        <f ca="1">INDEX(词条统合定义列表!$E$2:$E$1031,MATCH(属性二级汇总[[#This Row],[词条]],词条统合定义列表!$B$2:$B$1031,0))</f>
        <v>#N/A</v>
      </c>
      <c r="H763" s="109" t="e">
        <f ca="1">INDEX(词条统合定义列表!$F$2:$F$1031,MATCH(属性二级汇总[[#This Row],[词条]],词条统合定义列表!$B$2:$B$1031,0))</f>
        <v>#N/A</v>
      </c>
      <c r="J7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3" s="25" t="str">
        <f ca="1">IFERROR(IF(属性二级汇总[[#This Row],[计算模式]]&lt;&gt;0,ROW(),""),"")</f>
        <v/>
      </c>
      <c r="M763" s="25" t="str">
        <f ca="1">IF((IFERROR(SEARCH("时，收割",属性二级汇总[[#This Row],[词条]]),-1)&gt;0),ROW(),"")</f>
        <v/>
      </c>
    </row>
    <row r="764" spans="1:13">
      <c r="A764" s="3" t="str">
        <f ca="1">IFERROR(INDEX(CHOOSE(
    MATCH(ROW(A763)-1,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ROW(A763)-INDEX($S$2:$S$18, MATCH(ROW(A763)-1, $S$2:$S$18,1))
),"")</f>
        <v/>
      </c>
      <c r="B764" s="3" t="str">
        <f ca="1">IF(A764&lt;&gt;"",INDEX(CHOOSE(
    MATCH(ROW(A763)-1,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ROW(A763)-INDEX($S$2:$S$18, MATCH(ROW(A763)-1, $S$2:$S$18,1))
),"")</f>
        <v/>
      </c>
      <c r="C764" s="3" t="e">
        <f ca="1">VALUE(IF(A764&lt;&gt;"",INDEX(CHOOSE(
    MATCH(ROW(A763)-1,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ROW(A763)-INDEX($S$2:$S$18, MATCH(ROW(A763)-1, $S$2:$S$18,1))
),""))</f>
        <v>#VALUE!</v>
      </c>
      <c r="D764" s="3" t="str">
        <f t="shared" ca="1" si="12"/>
        <v/>
      </c>
      <c r="E764" s="3" t="e">
        <f ca="1">INDEX(词条统合定义列表!$C$2:$C$1031,MATCH(属性二级汇总[[#This Row],[词条]],词条统合定义列表!$B$2:$B$1031,0))</f>
        <v>#N/A</v>
      </c>
      <c r="F764" t="e">
        <f ca="1">INDEX(词条统合定义列表!$D$2:$D$1031,MATCH(属性二级汇总[[#This Row],[词条]],词条统合定义列表!$B$2:$B$1031,0))</f>
        <v>#N/A</v>
      </c>
      <c r="G764" s="3" t="e">
        <f ca="1">INDEX(词条统合定义列表!$E$2:$E$1031,MATCH(属性二级汇总[[#This Row],[词条]],词条统合定义列表!$B$2:$B$1031,0))</f>
        <v>#N/A</v>
      </c>
      <c r="H764" s="109" t="e">
        <f ca="1">INDEX(词条统合定义列表!$F$2:$F$1031,MATCH(属性二级汇总[[#This Row],[词条]],词条统合定义列表!$B$2:$B$1031,0))</f>
        <v>#N/A</v>
      </c>
      <c r="J7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4" s="25" t="str">
        <f ca="1">IFERROR(IF(属性二级汇总[[#This Row],[计算模式]]&lt;&gt;0,ROW(),""),"")</f>
        <v/>
      </c>
      <c r="M764" s="25" t="str">
        <f ca="1">IF((IFERROR(SEARCH("时，收割",属性二级汇总[[#This Row],[词条]]),-1)&gt;0),ROW(),"")</f>
        <v/>
      </c>
    </row>
    <row r="765" spans="1:13">
      <c r="A765" s="3" t="str">
        <f ca="1">IFERROR(INDEX(CHOOSE(
    MATCH(ROW(A764)-1,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ROW(A764)-INDEX($S$2:$S$18, MATCH(ROW(A764)-1, $S$2:$S$18,1))
),"")</f>
        <v/>
      </c>
      <c r="B765" s="3" t="str">
        <f ca="1">IF(A765&lt;&gt;"",INDEX(CHOOSE(
    MATCH(ROW(A764)-1,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ROW(A764)-INDEX($S$2:$S$18, MATCH(ROW(A764)-1, $S$2:$S$18,1))
),"")</f>
        <v/>
      </c>
      <c r="C765" s="3" t="e">
        <f ca="1">VALUE(IF(A765&lt;&gt;"",INDEX(CHOOSE(
    MATCH(ROW(A764)-1,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ROW(A764)-INDEX($S$2:$S$18, MATCH(ROW(A764)-1, $S$2:$S$18,1))
),""))</f>
        <v>#VALUE!</v>
      </c>
      <c r="D765" s="3" t="str">
        <f t="shared" ca="1" si="12"/>
        <v/>
      </c>
      <c r="E765" s="3" t="e">
        <f ca="1">INDEX(词条统合定义列表!$C$2:$C$1031,MATCH(属性二级汇总[[#This Row],[词条]],词条统合定义列表!$B$2:$B$1031,0))</f>
        <v>#N/A</v>
      </c>
      <c r="F765" t="e">
        <f ca="1">INDEX(词条统合定义列表!$D$2:$D$1031,MATCH(属性二级汇总[[#This Row],[词条]],词条统合定义列表!$B$2:$B$1031,0))</f>
        <v>#N/A</v>
      </c>
      <c r="G765" s="3" t="e">
        <f ca="1">INDEX(词条统合定义列表!$E$2:$E$1031,MATCH(属性二级汇总[[#This Row],[词条]],词条统合定义列表!$B$2:$B$1031,0))</f>
        <v>#N/A</v>
      </c>
      <c r="H765" s="109" t="e">
        <f ca="1">INDEX(词条统合定义列表!$F$2:$F$1031,MATCH(属性二级汇总[[#This Row],[词条]],词条统合定义列表!$B$2:$B$1031,0))</f>
        <v>#N/A</v>
      </c>
      <c r="J7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5" s="25" t="str">
        <f ca="1">IFERROR(IF(属性二级汇总[[#This Row],[计算模式]]&lt;&gt;0,ROW(),""),"")</f>
        <v/>
      </c>
      <c r="M765" s="25" t="str">
        <f ca="1">IF((IFERROR(SEARCH("时，收割",属性二级汇总[[#This Row],[词条]]),-1)&gt;0),ROW(),"")</f>
        <v/>
      </c>
    </row>
    <row r="766" spans="1:13">
      <c r="A766" s="3" t="str">
        <f ca="1">IFERROR(INDEX(CHOOSE(
    MATCH(ROW(A765)-1,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ROW(A765)-INDEX($S$2:$S$18, MATCH(ROW(A765)-1, $S$2:$S$18,1))
),"")</f>
        <v/>
      </c>
      <c r="B766" s="3" t="str">
        <f ca="1">IF(A766&lt;&gt;"",INDEX(CHOOSE(
    MATCH(ROW(A765)-1,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ROW(A765)-INDEX($S$2:$S$18, MATCH(ROW(A765)-1, $S$2:$S$18,1))
),"")</f>
        <v/>
      </c>
      <c r="C766" s="3" t="e">
        <f ca="1">VALUE(IF(A766&lt;&gt;"",INDEX(CHOOSE(
    MATCH(ROW(A765)-1,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ROW(A765)-INDEX($S$2:$S$18, MATCH(ROW(A765)-1, $S$2:$S$18,1))
),""))</f>
        <v>#VALUE!</v>
      </c>
      <c r="D766" s="3" t="str">
        <f t="shared" ca="1" si="12"/>
        <v/>
      </c>
      <c r="E766" s="3" t="e">
        <f ca="1">INDEX(词条统合定义列表!$C$2:$C$1031,MATCH(属性二级汇总[[#This Row],[词条]],词条统合定义列表!$B$2:$B$1031,0))</f>
        <v>#N/A</v>
      </c>
      <c r="F766" t="e">
        <f ca="1">INDEX(词条统合定义列表!$D$2:$D$1031,MATCH(属性二级汇总[[#This Row],[词条]],词条统合定义列表!$B$2:$B$1031,0))</f>
        <v>#N/A</v>
      </c>
      <c r="G766" s="3" t="e">
        <f ca="1">INDEX(词条统合定义列表!$E$2:$E$1031,MATCH(属性二级汇总[[#This Row],[词条]],词条统合定义列表!$B$2:$B$1031,0))</f>
        <v>#N/A</v>
      </c>
      <c r="H766" s="109" t="e">
        <f ca="1">INDEX(词条统合定义列表!$F$2:$F$1031,MATCH(属性二级汇总[[#This Row],[词条]],词条统合定义列表!$B$2:$B$1031,0))</f>
        <v>#N/A</v>
      </c>
      <c r="J7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6" s="25" t="str">
        <f ca="1">IFERROR(IF(属性二级汇总[[#This Row],[计算模式]]&lt;&gt;0,ROW(),""),"")</f>
        <v/>
      </c>
      <c r="M766" s="25" t="str">
        <f ca="1">IF((IFERROR(SEARCH("时，收割",属性二级汇总[[#This Row],[词条]]),-1)&gt;0),ROW(),"")</f>
        <v/>
      </c>
    </row>
    <row r="767" spans="1:13">
      <c r="A767" s="3" t="str">
        <f ca="1">IFERROR(INDEX(CHOOSE(
    MATCH(ROW(A766)-1,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ROW(A766)-INDEX($S$2:$S$18, MATCH(ROW(A766)-1, $S$2:$S$18,1))
),"")</f>
        <v/>
      </c>
      <c r="B767" s="3" t="str">
        <f ca="1">IF(A767&lt;&gt;"",INDEX(CHOOSE(
    MATCH(ROW(A766)-1,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ROW(A766)-INDEX($S$2:$S$18, MATCH(ROW(A766)-1, $S$2:$S$18,1))
),"")</f>
        <v/>
      </c>
      <c r="C767" s="3" t="e">
        <f ca="1">VALUE(IF(A767&lt;&gt;"",INDEX(CHOOSE(
    MATCH(ROW(A766)-1,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ROW(A766)-INDEX($S$2:$S$18, MATCH(ROW(A766)-1, $S$2:$S$18,1))
),""))</f>
        <v>#VALUE!</v>
      </c>
      <c r="D767" s="3" t="str">
        <f t="shared" ca="1" si="12"/>
        <v/>
      </c>
      <c r="E767" s="3" t="e">
        <f ca="1">INDEX(词条统合定义列表!$C$2:$C$1031,MATCH(属性二级汇总[[#This Row],[词条]],词条统合定义列表!$B$2:$B$1031,0))</f>
        <v>#N/A</v>
      </c>
      <c r="F767" t="e">
        <f ca="1">INDEX(词条统合定义列表!$D$2:$D$1031,MATCH(属性二级汇总[[#This Row],[词条]],词条统合定义列表!$B$2:$B$1031,0))</f>
        <v>#N/A</v>
      </c>
      <c r="G767" s="3" t="e">
        <f ca="1">INDEX(词条统合定义列表!$E$2:$E$1031,MATCH(属性二级汇总[[#This Row],[词条]],词条统合定义列表!$B$2:$B$1031,0))</f>
        <v>#N/A</v>
      </c>
      <c r="H767" s="109" t="e">
        <f ca="1">INDEX(词条统合定义列表!$F$2:$F$1031,MATCH(属性二级汇总[[#This Row],[词条]],词条统合定义列表!$B$2:$B$1031,0))</f>
        <v>#N/A</v>
      </c>
      <c r="J7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7" s="25" t="str">
        <f ca="1">IFERROR(IF(属性二级汇总[[#This Row],[计算模式]]&lt;&gt;0,ROW(),""),"")</f>
        <v/>
      </c>
      <c r="M767" s="25" t="str">
        <f ca="1">IF((IFERROR(SEARCH("时，收割",属性二级汇总[[#This Row],[词条]]),-1)&gt;0),ROW(),"")</f>
        <v/>
      </c>
    </row>
    <row r="768" spans="1:13">
      <c r="A768" s="3" t="str">
        <f ca="1">IFERROR(INDEX(CHOOSE(
    MATCH(ROW(A767)-1,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ROW(A767)-INDEX($S$2:$S$18, MATCH(ROW(A767)-1, $S$2:$S$18,1))
),"")</f>
        <v/>
      </c>
      <c r="B768" s="3" t="str">
        <f ca="1">IF(A768&lt;&gt;"",INDEX(CHOOSE(
    MATCH(ROW(A767)-1,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ROW(A767)-INDEX($S$2:$S$18, MATCH(ROW(A767)-1, $S$2:$S$18,1))
),"")</f>
        <v/>
      </c>
      <c r="C768" s="3" t="e">
        <f ca="1">VALUE(IF(A768&lt;&gt;"",INDEX(CHOOSE(
    MATCH(ROW(A767)-1,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ROW(A767)-INDEX($S$2:$S$18, MATCH(ROW(A767)-1, $S$2:$S$18,1))
),""))</f>
        <v>#VALUE!</v>
      </c>
      <c r="D768" s="3" t="str">
        <f t="shared" ca="1" si="12"/>
        <v/>
      </c>
      <c r="E768" s="3" t="e">
        <f ca="1">INDEX(词条统合定义列表!$C$2:$C$1031,MATCH(属性二级汇总[[#This Row],[词条]],词条统合定义列表!$B$2:$B$1031,0))</f>
        <v>#N/A</v>
      </c>
      <c r="F768" t="e">
        <f ca="1">INDEX(词条统合定义列表!$D$2:$D$1031,MATCH(属性二级汇总[[#This Row],[词条]],词条统合定义列表!$B$2:$B$1031,0))</f>
        <v>#N/A</v>
      </c>
      <c r="G768" s="3" t="e">
        <f ca="1">INDEX(词条统合定义列表!$E$2:$E$1031,MATCH(属性二级汇总[[#This Row],[词条]],词条统合定义列表!$B$2:$B$1031,0))</f>
        <v>#N/A</v>
      </c>
      <c r="H768" s="109" t="e">
        <f ca="1">INDEX(词条统合定义列表!$F$2:$F$1031,MATCH(属性二级汇总[[#This Row],[词条]],词条统合定义列表!$B$2:$B$1031,0))</f>
        <v>#N/A</v>
      </c>
      <c r="J7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8" s="25" t="str">
        <f ca="1">IFERROR(IF(属性二级汇总[[#This Row],[计算模式]]&lt;&gt;0,ROW(),""),"")</f>
        <v/>
      </c>
      <c r="M768" s="25" t="str">
        <f ca="1">IF((IFERROR(SEARCH("时，收割",属性二级汇总[[#This Row],[词条]]),-1)&gt;0),ROW(),"")</f>
        <v/>
      </c>
    </row>
    <row r="769" spans="1:13">
      <c r="A769" s="3" t="str">
        <f ca="1">IFERROR(INDEX(CHOOSE(
    MATCH(ROW(A768)-1,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ROW(A768)-INDEX($S$2:$S$18, MATCH(ROW(A768)-1, $S$2:$S$18,1))
),"")</f>
        <v/>
      </c>
      <c r="B769" s="3" t="str">
        <f ca="1">IF(A769&lt;&gt;"",INDEX(CHOOSE(
    MATCH(ROW(A768)-1,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ROW(A768)-INDEX($S$2:$S$18, MATCH(ROW(A768)-1, $S$2:$S$18,1))
),"")</f>
        <v/>
      </c>
      <c r="C769" s="3" t="e">
        <f ca="1">VALUE(IF(A769&lt;&gt;"",INDEX(CHOOSE(
    MATCH(ROW(A768)-1,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ROW(A768)-INDEX($S$2:$S$18, MATCH(ROW(A768)-1, $S$2:$S$18,1))
),""))</f>
        <v>#VALUE!</v>
      </c>
      <c r="D769" s="3" t="str">
        <f t="shared" ca="1" si="12"/>
        <v/>
      </c>
      <c r="E769" s="3" t="e">
        <f ca="1">INDEX(词条统合定义列表!$C$2:$C$1031,MATCH(属性二级汇总[[#This Row],[词条]],词条统合定义列表!$B$2:$B$1031,0))</f>
        <v>#N/A</v>
      </c>
      <c r="F769" t="e">
        <f ca="1">INDEX(词条统合定义列表!$D$2:$D$1031,MATCH(属性二级汇总[[#This Row],[词条]],词条统合定义列表!$B$2:$B$1031,0))</f>
        <v>#N/A</v>
      </c>
      <c r="G769" s="3" t="e">
        <f ca="1">INDEX(词条统合定义列表!$E$2:$E$1031,MATCH(属性二级汇总[[#This Row],[词条]],词条统合定义列表!$B$2:$B$1031,0))</f>
        <v>#N/A</v>
      </c>
      <c r="H769" s="109" t="e">
        <f ca="1">INDEX(词条统合定义列表!$F$2:$F$1031,MATCH(属性二级汇总[[#This Row],[词条]],词条统合定义列表!$B$2:$B$1031,0))</f>
        <v>#N/A</v>
      </c>
      <c r="J7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69" s="25" t="str">
        <f ca="1">IFERROR(IF(属性二级汇总[[#This Row],[计算模式]]&lt;&gt;0,ROW(),""),"")</f>
        <v/>
      </c>
      <c r="M769" s="25" t="str">
        <f ca="1">IF((IFERROR(SEARCH("时，收割",属性二级汇总[[#This Row],[词条]]),-1)&gt;0),ROW(),"")</f>
        <v/>
      </c>
    </row>
    <row r="770" spans="1:13">
      <c r="A770" s="3" t="str">
        <f ca="1">IFERROR(INDEX(CHOOSE(
    MATCH(ROW(A769)-1,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ROW(A769)-INDEX($S$2:$S$18, MATCH(ROW(A769)-1, $S$2:$S$18,1))
),"")</f>
        <v/>
      </c>
      <c r="B770" s="3" t="str">
        <f ca="1">IF(A770&lt;&gt;"",INDEX(CHOOSE(
    MATCH(ROW(A769)-1,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ROW(A769)-INDEX($S$2:$S$18, MATCH(ROW(A769)-1, $S$2:$S$18,1))
),"")</f>
        <v/>
      </c>
      <c r="C770" s="3" t="e">
        <f ca="1">VALUE(IF(A770&lt;&gt;"",INDEX(CHOOSE(
    MATCH(ROW(A769)-1,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ROW(A769)-INDEX($S$2:$S$18, MATCH(ROW(A769)-1, $S$2:$S$18,1))
),""))</f>
        <v>#VALUE!</v>
      </c>
      <c r="D770" s="3" t="str">
        <f t="shared" ca="1" si="12"/>
        <v/>
      </c>
      <c r="E770" s="3" t="e">
        <f ca="1">INDEX(词条统合定义列表!$C$2:$C$1031,MATCH(属性二级汇总[[#This Row],[词条]],词条统合定义列表!$B$2:$B$1031,0))</f>
        <v>#N/A</v>
      </c>
      <c r="F770" t="e">
        <f ca="1">INDEX(词条统合定义列表!$D$2:$D$1031,MATCH(属性二级汇总[[#This Row],[词条]],词条统合定义列表!$B$2:$B$1031,0))</f>
        <v>#N/A</v>
      </c>
      <c r="G770" s="3" t="e">
        <f ca="1">INDEX(词条统合定义列表!$E$2:$E$1031,MATCH(属性二级汇总[[#This Row],[词条]],词条统合定义列表!$B$2:$B$1031,0))</f>
        <v>#N/A</v>
      </c>
      <c r="H770" s="109" t="e">
        <f ca="1">INDEX(词条统合定义列表!$F$2:$F$1031,MATCH(属性二级汇总[[#This Row],[词条]],词条统合定义列表!$B$2:$B$1031,0))</f>
        <v>#N/A</v>
      </c>
      <c r="J7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0" s="25" t="str">
        <f ca="1">IFERROR(IF(属性二级汇总[[#This Row],[计算模式]]&lt;&gt;0,ROW(),""),"")</f>
        <v/>
      </c>
      <c r="M770" s="25" t="str">
        <f ca="1">IF((IFERROR(SEARCH("时，收割",属性二级汇总[[#This Row],[词条]]),-1)&gt;0),ROW(),"")</f>
        <v/>
      </c>
    </row>
    <row r="771" spans="1:13">
      <c r="A771" s="3" t="str">
        <f ca="1">IFERROR(INDEX(CHOOSE(
    MATCH(ROW(A770)-1,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ROW(A770)-INDEX($S$2:$S$18, MATCH(ROW(A770)-1, $S$2:$S$18,1))
),"")</f>
        <v/>
      </c>
      <c r="B771" s="3" t="str">
        <f ca="1">IF(A771&lt;&gt;"",INDEX(CHOOSE(
    MATCH(ROW(A770)-1,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ROW(A770)-INDEX($S$2:$S$18, MATCH(ROW(A770)-1, $S$2:$S$18,1))
),"")</f>
        <v/>
      </c>
      <c r="C771" s="3" t="e">
        <f ca="1">VALUE(IF(A771&lt;&gt;"",INDEX(CHOOSE(
    MATCH(ROW(A770)-1,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ROW(A770)-INDEX($S$2:$S$18, MATCH(ROW(A770)-1, $S$2:$S$18,1))
),""))</f>
        <v>#VALUE!</v>
      </c>
      <c r="D771" s="3" t="str">
        <f t="shared" ref="D771:D834" ca="1" si="13">IF(A771&lt;&gt;"",INDEX($Q$2:$Q$18, MATCH(ROW(A770)-1, $S$2:$S$18, 1)),"")</f>
        <v/>
      </c>
      <c r="E771" s="3" t="e">
        <f ca="1">INDEX(词条统合定义列表!$C$2:$C$1031,MATCH(属性二级汇总[[#This Row],[词条]],词条统合定义列表!$B$2:$B$1031,0))</f>
        <v>#N/A</v>
      </c>
      <c r="F771" t="e">
        <f ca="1">INDEX(词条统合定义列表!$D$2:$D$1031,MATCH(属性二级汇总[[#This Row],[词条]],词条统合定义列表!$B$2:$B$1031,0))</f>
        <v>#N/A</v>
      </c>
      <c r="G771" s="3" t="e">
        <f ca="1">INDEX(词条统合定义列表!$E$2:$E$1031,MATCH(属性二级汇总[[#This Row],[词条]],词条统合定义列表!$B$2:$B$1031,0))</f>
        <v>#N/A</v>
      </c>
      <c r="H771" s="109" t="e">
        <f ca="1">INDEX(词条统合定义列表!$F$2:$F$1031,MATCH(属性二级汇总[[#This Row],[词条]],词条统合定义列表!$B$2:$B$1031,0))</f>
        <v>#N/A</v>
      </c>
      <c r="J7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1" s="25" t="str">
        <f ca="1">IFERROR(IF(属性二级汇总[[#This Row],[计算模式]]&lt;&gt;0,ROW(),""),"")</f>
        <v/>
      </c>
      <c r="M771" s="25" t="str">
        <f ca="1">IF((IFERROR(SEARCH("时，收割",属性二级汇总[[#This Row],[词条]]),-1)&gt;0),ROW(),"")</f>
        <v/>
      </c>
    </row>
    <row r="772" spans="1:13">
      <c r="A772" s="3" t="str">
        <f ca="1">IFERROR(INDEX(CHOOSE(
    MATCH(ROW(A771)-1,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ROW(A771)-INDEX($S$2:$S$18, MATCH(ROW(A771)-1, $S$2:$S$18,1))
),"")</f>
        <v/>
      </c>
      <c r="B772" s="3" t="str">
        <f ca="1">IF(A772&lt;&gt;"",INDEX(CHOOSE(
    MATCH(ROW(A771)-1,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ROW(A771)-INDEX($S$2:$S$18, MATCH(ROW(A771)-1, $S$2:$S$18,1))
),"")</f>
        <v/>
      </c>
      <c r="C772" s="3" t="e">
        <f ca="1">VALUE(IF(A772&lt;&gt;"",INDEX(CHOOSE(
    MATCH(ROW(A771)-1,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ROW(A771)-INDEX($S$2:$S$18, MATCH(ROW(A771)-1, $S$2:$S$18,1))
),""))</f>
        <v>#VALUE!</v>
      </c>
      <c r="D772" s="3" t="str">
        <f t="shared" ca="1" si="13"/>
        <v/>
      </c>
      <c r="E772" s="3" t="e">
        <f ca="1">INDEX(词条统合定义列表!$C$2:$C$1031,MATCH(属性二级汇总[[#This Row],[词条]],词条统合定义列表!$B$2:$B$1031,0))</f>
        <v>#N/A</v>
      </c>
      <c r="F772" t="e">
        <f ca="1">INDEX(词条统合定义列表!$D$2:$D$1031,MATCH(属性二级汇总[[#This Row],[词条]],词条统合定义列表!$B$2:$B$1031,0))</f>
        <v>#N/A</v>
      </c>
      <c r="G772" s="3" t="e">
        <f ca="1">INDEX(词条统合定义列表!$E$2:$E$1031,MATCH(属性二级汇总[[#This Row],[词条]],词条统合定义列表!$B$2:$B$1031,0))</f>
        <v>#N/A</v>
      </c>
      <c r="H772" s="109" t="e">
        <f ca="1">INDEX(词条统合定义列表!$F$2:$F$1031,MATCH(属性二级汇总[[#This Row],[词条]],词条统合定义列表!$B$2:$B$1031,0))</f>
        <v>#N/A</v>
      </c>
      <c r="J7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2" s="25" t="str">
        <f ca="1">IFERROR(IF(属性二级汇总[[#This Row],[计算模式]]&lt;&gt;0,ROW(),""),"")</f>
        <v/>
      </c>
      <c r="M772" s="25" t="str">
        <f ca="1">IF((IFERROR(SEARCH("时，收割",属性二级汇总[[#This Row],[词条]]),-1)&gt;0),ROW(),"")</f>
        <v/>
      </c>
    </row>
    <row r="773" spans="1:13">
      <c r="A773" s="3" t="str">
        <f ca="1">IFERROR(INDEX(CHOOSE(
    MATCH(ROW(A772)-1,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ROW(A772)-INDEX($S$2:$S$18, MATCH(ROW(A772)-1, $S$2:$S$18,1))
),"")</f>
        <v/>
      </c>
      <c r="B773" s="3" t="str">
        <f ca="1">IF(A773&lt;&gt;"",INDEX(CHOOSE(
    MATCH(ROW(A772)-1,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ROW(A772)-INDEX($S$2:$S$18, MATCH(ROW(A772)-1, $S$2:$S$18,1))
),"")</f>
        <v/>
      </c>
      <c r="C773" s="3" t="e">
        <f ca="1">VALUE(IF(A773&lt;&gt;"",INDEX(CHOOSE(
    MATCH(ROW(A772)-1,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ROW(A772)-INDEX($S$2:$S$18, MATCH(ROW(A772)-1, $S$2:$S$18,1))
),""))</f>
        <v>#VALUE!</v>
      </c>
      <c r="D773" s="3" t="str">
        <f t="shared" ca="1" si="13"/>
        <v/>
      </c>
      <c r="E773" s="3" t="e">
        <f ca="1">INDEX(词条统合定义列表!$C$2:$C$1031,MATCH(属性二级汇总[[#This Row],[词条]],词条统合定义列表!$B$2:$B$1031,0))</f>
        <v>#N/A</v>
      </c>
      <c r="F773" t="e">
        <f ca="1">INDEX(词条统合定义列表!$D$2:$D$1031,MATCH(属性二级汇总[[#This Row],[词条]],词条统合定义列表!$B$2:$B$1031,0))</f>
        <v>#N/A</v>
      </c>
      <c r="G773" s="3" t="e">
        <f ca="1">INDEX(词条统合定义列表!$E$2:$E$1031,MATCH(属性二级汇总[[#This Row],[词条]],词条统合定义列表!$B$2:$B$1031,0))</f>
        <v>#N/A</v>
      </c>
      <c r="H773" s="109" t="e">
        <f ca="1">INDEX(词条统合定义列表!$F$2:$F$1031,MATCH(属性二级汇总[[#This Row],[词条]],词条统合定义列表!$B$2:$B$1031,0))</f>
        <v>#N/A</v>
      </c>
      <c r="J7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3" s="25" t="str">
        <f ca="1">IFERROR(IF(属性二级汇总[[#This Row],[计算模式]]&lt;&gt;0,ROW(),""),"")</f>
        <v/>
      </c>
      <c r="M773" s="25" t="str">
        <f ca="1">IF((IFERROR(SEARCH("时，收割",属性二级汇总[[#This Row],[词条]]),-1)&gt;0),ROW(),"")</f>
        <v/>
      </c>
    </row>
    <row r="774" spans="1:13">
      <c r="A774" s="3" t="str">
        <f ca="1">IFERROR(INDEX(CHOOSE(
    MATCH(ROW(A773)-1,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ROW(A773)-INDEX($S$2:$S$18, MATCH(ROW(A773)-1, $S$2:$S$18,1))
),"")</f>
        <v/>
      </c>
      <c r="B774" s="3" t="str">
        <f ca="1">IF(A774&lt;&gt;"",INDEX(CHOOSE(
    MATCH(ROW(A773)-1,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ROW(A773)-INDEX($S$2:$S$18, MATCH(ROW(A773)-1, $S$2:$S$18,1))
),"")</f>
        <v/>
      </c>
      <c r="C774" s="3" t="e">
        <f ca="1">VALUE(IF(A774&lt;&gt;"",INDEX(CHOOSE(
    MATCH(ROW(A773)-1,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ROW(A773)-INDEX($S$2:$S$18, MATCH(ROW(A773)-1, $S$2:$S$18,1))
),""))</f>
        <v>#VALUE!</v>
      </c>
      <c r="D774" s="3" t="str">
        <f t="shared" ca="1" si="13"/>
        <v/>
      </c>
      <c r="E774" s="3" t="e">
        <f ca="1">INDEX(词条统合定义列表!$C$2:$C$1031,MATCH(属性二级汇总[[#This Row],[词条]],词条统合定义列表!$B$2:$B$1031,0))</f>
        <v>#N/A</v>
      </c>
      <c r="F774" t="e">
        <f ca="1">INDEX(词条统合定义列表!$D$2:$D$1031,MATCH(属性二级汇总[[#This Row],[词条]],词条统合定义列表!$B$2:$B$1031,0))</f>
        <v>#N/A</v>
      </c>
      <c r="G774" s="3" t="e">
        <f ca="1">INDEX(词条统合定义列表!$E$2:$E$1031,MATCH(属性二级汇总[[#This Row],[词条]],词条统合定义列表!$B$2:$B$1031,0))</f>
        <v>#N/A</v>
      </c>
      <c r="H774" s="109" t="e">
        <f ca="1">INDEX(词条统合定义列表!$F$2:$F$1031,MATCH(属性二级汇总[[#This Row],[词条]],词条统合定义列表!$B$2:$B$1031,0))</f>
        <v>#N/A</v>
      </c>
      <c r="J7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4" s="25" t="str">
        <f ca="1">IFERROR(IF(属性二级汇总[[#This Row],[计算模式]]&lt;&gt;0,ROW(),""),"")</f>
        <v/>
      </c>
      <c r="M774" s="25" t="str">
        <f ca="1">IF((IFERROR(SEARCH("时，收割",属性二级汇总[[#This Row],[词条]]),-1)&gt;0),ROW(),"")</f>
        <v/>
      </c>
    </row>
    <row r="775" spans="1:13">
      <c r="A775" s="3" t="str">
        <f ca="1">IFERROR(INDEX(CHOOSE(
    MATCH(ROW(A774)-1,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ROW(A774)-INDEX($S$2:$S$18, MATCH(ROW(A774)-1, $S$2:$S$18,1))
),"")</f>
        <v/>
      </c>
      <c r="B775" s="3" t="str">
        <f ca="1">IF(A775&lt;&gt;"",INDEX(CHOOSE(
    MATCH(ROW(A774)-1,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ROW(A774)-INDEX($S$2:$S$18, MATCH(ROW(A774)-1, $S$2:$S$18,1))
),"")</f>
        <v/>
      </c>
      <c r="C775" s="3" t="e">
        <f ca="1">VALUE(IF(A775&lt;&gt;"",INDEX(CHOOSE(
    MATCH(ROW(A774)-1,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ROW(A774)-INDEX($S$2:$S$18, MATCH(ROW(A774)-1, $S$2:$S$18,1))
),""))</f>
        <v>#VALUE!</v>
      </c>
      <c r="D775" s="3" t="str">
        <f t="shared" ca="1" si="13"/>
        <v/>
      </c>
      <c r="E775" s="3" t="e">
        <f ca="1">INDEX(词条统合定义列表!$C$2:$C$1031,MATCH(属性二级汇总[[#This Row],[词条]],词条统合定义列表!$B$2:$B$1031,0))</f>
        <v>#N/A</v>
      </c>
      <c r="F775" t="e">
        <f ca="1">INDEX(词条统合定义列表!$D$2:$D$1031,MATCH(属性二级汇总[[#This Row],[词条]],词条统合定义列表!$B$2:$B$1031,0))</f>
        <v>#N/A</v>
      </c>
      <c r="G775" s="3" t="e">
        <f ca="1">INDEX(词条统合定义列表!$E$2:$E$1031,MATCH(属性二级汇总[[#This Row],[词条]],词条统合定义列表!$B$2:$B$1031,0))</f>
        <v>#N/A</v>
      </c>
      <c r="H775" s="109" t="e">
        <f ca="1">INDEX(词条统合定义列表!$F$2:$F$1031,MATCH(属性二级汇总[[#This Row],[词条]],词条统合定义列表!$B$2:$B$1031,0))</f>
        <v>#N/A</v>
      </c>
      <c r="J7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5" s="25" t="str">
        <f ca="1">IFERROR(IF(属性二级汇总[[#This Row],[计算模式]]&lt;&gt;0,ROW(),""),"")</f>
        <v/>
      </c>
      <c r="M775" s="25" t="str">
        <f ca="1">IF((IFERROR(SEARCH("时，收割",属性二级汇总[[#This Row],[词条]]),-1)&gt;0),ROW(),"")</f>
        <v/>
      </c>
    </row>
    <row r="776" spans="1:13">
      <c r="A776" s="3" t="str">
        <f ca="1">IFERROR(INDEX(CHOOSE(
    MATCH(ROW(A775)-1,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ROW(A775)-INDEX($S$2:$S$18, MATCH(ROW(A775)-1, $S$2:$S$18,1))
),"")</f>
        <v/>
      </c>
      <c r="B776" s="3" t="str">
        <f ca="1">IF(A776&lt;&gt;"",INDEX(CHOOSE(
    MATCH(ROW(A775)-1,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ROW(A775)-INDEX($S$2:$S$18, MATCH(ROW(A775)-1, $S$2:$S$18,1))
),"")</f>
        <v/>
      </c>
      <c r="C776" s="3" t="e">
        <f ca="1">VALUE(IF(A776&lt;&gt;"",INDEX(CHOOSE(
    MATCH(ROW(A775)-1,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ROW(A775)-INDEX($S$2:$S$18, MATCH(ROW(A775)-1, $S$2:$S$18,1))
),""))</f>
        <v>#VALUE!</v>
      </c>
      <c r="D776" s="3" t="str">
        <f t="shared" ca="1" si="13"/>
        <v/>
      </c>
      <c r="E776" s="3" t="e">
        <f ca="1">INDEX(词条统合定义列表!$C$2:$C$1031,MATCH(属性二级汇总[[#This Row],[词条]],词条统合定义列表!$B$2:$B$1031,0))</f>
        <v>#N/A</v>
      </c>
      <c r="F776" t="e">
        <f ca="1">INDEX(词条统合定义列表!$D$2:$D$1031,MATCH(属性二级汇总[[#This Row],[词条]],词条统合定义列表!$B$2:$B$1031,0))</f>
        <v>#N/A</v>
      </c>
      <c r="G776" s="3" t="e">
        <f ca="1">INDEX(词条统合定义列表!$E$2:$E$1031,MATCH(属性二级汇总[[#This Row],[词条]],词条统合定义列表!$B$2:$B$1031,0))</f>
        <v>#N/A</v>
      </c>
      <c r="H776" s="109" t="e">
        <f ca="1">INDEX(词条统合定义列表!$F$2:$F$1031,MATCH(属性二级汇总[[#This Row],[词条]],词条统合定义列表!$B$2:$B$1031,0))</f>
        <v>#N/A</v>
      </c>
      <c r="J7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6" s="25" t="str">
        <f ca="1">IFERROR(IF(属性二级汇总[[#This Row],[计算模式]]&lt;&gt;0,ROW(),""),"")</f>
        <v/>
      </c>
      <c r="M776" s="25" t="str">
        <f ca="1">IF((IFERROR(SEARCH("时，收割",属性二级汇总[[#This Row],[词条]]),-1)&gt;0),ROW(),"")</f>
        <v/>
      </c>
    </row>
    <row r="777" spans="1:13">
      <c r="A777" s="3" t="str">
        <f ca="1">IFERROR(INDEX(CHOOSE(
    MATCH(ROW(A776)-1,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ROW(A776)-INDEX($S$2:$S$18, MATCH(ROW(A776)-1, $S$2:$S$18,1))
),"")</f>
        <v/>
      </c>
      <c r="B777" s="3" t="str">
        <f ca="1">IF(A777&lt;&gt;"",INDEX(CHOOSE(
    MATCH(ROW(A776)-1,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ROW(A776)-INDEX($S$2:$S$18, MATCH(ROW(A776)-1, $S$2:$S$18,1))
),"")</f>
        <v/>
      </c>
      <c r="C777" s="3" t="e">
        <f ca="1">VALUE(IF(A777&lt;&gt;"",INDEX(CHOOSE(
    MATCH(ROW(A776)-1,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ROW(A776)-INDEX($S$2:$S$18, MATCH(ROW(A776)-1, $S$2:$S$18,1))
),""))</f>
        <v>#VALUE!</v>
      </c>
      <c r="D777" s="3" t="str">
        <f t="shared" ca="1" si="13"/>
        <v/>
      </c>
      <c r="E777" s="3" t="e">
        <f ca="1">INDEX(词条统合定义列表!$C$2:$C$1031,MATCH(属性二级汇总[[#This Row],[词条]],词条统合定义列表!$B$2:$B$1031,0))</f>
        <v>#N/A</v>
      </c>
      <c r="F777" t="e">
        <f ca="1">INDEX(词条统合定义列表!$D$2:$D$1031,MATCH(属性二级汇总[[#This Row],[词条]],词条统合定义列表!$B$2:$B$1031,0))</f>
        <v>#N/A</v>
      </c>
      <c r="G777" s="3" t="e">
        <f ca="1">INDEX(词条统合定义列表!$E$2:$E$1031,MATCH(属性二级汇总[[#This Row],[词条]],词条统合定义列表!$B$2:$B$1031,0))</f>
        <v>#N/A</v>
      </c>
      <c r="H777" s="109" t="e">
        <f ca="1">INDEX(词条统合定义列表!$F$2:$F$1031,MATCH(属性二级汇总[[#This Row],[词条]],词条统合定义列表!$B$2:$B$1031,0))</f>
        <v>#N/A</v>
      </c>
      <c r="J7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7" s="25" t="str">
        <f ca="1">IFERROR(IF(属性二级汇总[[#This Row],[计算模式]]&lt;&gt;0,ROW(),""),"")</f>
        <v/>
      </c>
      <c r="M777" s="25" t="str">
        <f ca="1">IF((IFERROR(SEARCH("时，收割",属性二级汇总[[#This Row],[词条]]),-1)&gt;0),ROW(),"")</f>
        <v/>
      </c>
    </row>
    <row r="778" spans="1:13">
      <c r="A778" s="3" t="str">
        <f ca="1">IFERROR(INDEX(CHOOSE(
    MATCH(ROW(A777)-1,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ROW(A777)-INDEX($S$2:$S$18, MATCH(ROW(A777)-1, $S$2:$S$18,1))
),"")</f>
        <v/>
      </c>
      <c r="B778" s="3" t="str">
        <f ca="1">IF(A778&lt;&gt;"",INDEX(CHOOSE(
    MATCH(ROW(A777)-1,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ROW(A777)-INDEX($S$2:$S$18, MATCH(ROW(A777)-1, $S$2:$S$18,1))
),"")</f>
        <v/>
      </c>
      <c r="C778" s="3" t="e">
        <f ca="1">VALUE(IF(A778&lt;&gt;"",INDEX(CHOOSE(
    MATCH(ROW(A777)-1,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ROW(A777)-INDEX($S$2:$S$18, MATCH(ROW(A777)-1, $S$2:$S$18,1))
),""))</f>
        <v>#VALUE!</v>
      </c>
      <c r="D778" s="3" t="str">
        <f t="shared" ca="1" si="13"/>
        <v/>
      </c>
      <c r="E778" s="3" t="e">
        <f ca="1">INDEX(词条统合定义列表!$C$2:$C$1031,MATCH(属性二级汇总[[#This Row],[词条]],词条统合定义列表!$B$2:$B$1031,0))</f>
        <v>#N/A</v>
      </c>
      <c r="F778" t="e">
        <f ca="1">INDEX(词条统合定义列表!$D$2:$D$1031,MATCH(属性二级汇总[[#This Row],[词条]],词条统合定义列表!$B$2:$B$1031,0))</f>
        <v>#N/A</v>
      </c>
      <c r="G778" s="3" t="e">
        <f ca="1">INDEX(词条统合定义列表!$E$2:$E$1031,MATCH(属性二级汇总[[#This Row],[词条]],词条统合定义列表!$B$2:$B$1031,0))</f>
        <v>#N/A</v>
      </c>
      <c r="H778" s="109" t="e">
        <f ca="1">INDEX(词条统合定义列表!$F$2:$F$1031,MATCH(属性二级汇总[[#This Row],[词条]],词条统合定义列表!$B$2:$B$1031,0))</f>
        <v>#N/A</v>
      </c>
      <c r="J7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8" s="25" t="str">
        <f ca="1">IFERROR(IF(属性二级汇总[[#This Row],[计算模式]]&lt;&gt;0,ROW(),""),"")</f>
        <v/>
      </c>
      <c r="M778" s="25" t="str">
        <f ca="1">IF((IFERROR(SEARCH("时，收割",属性二级汇总[[#This Row],[词条]]),-1)&gt;0),ROW(),"")</f>
        <v/>
      </c>
    </row>
    <row r="779" spans="1:13">
      <c r="A779" s="3" t="str">
        <f ca="1">IFERROR(INDEX(CHOOSE(
    MATCH(ROW(A778)-1,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ROW(A778)-INDEX($S$2:$S$18, MATCH(ROW(A778)-1, $S$2:$S$18,1))
),"")</f>
        <v/>
      </c>
      <c r="B779" s="3" t="str">
        <f ca="1">IF(A779&lt;&gt;"",INDEX(CHOOSE(
    MATCH(ROW(A778)-1,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ROW(A778)-INDEX($S$2:$S$18, MATCH(ROW(A778)-1, $S$2:$S$18,1))
),"")</f>
        <v/>
      </c>
      <c r="C779" s="3" t="e">
        <f ca="1">VALUE(IF(A779&lt;&gt;"",INDEX(CHOOSE(
    MATCH(ROW(A778)-1,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ROW(A778)-INDEX($S$2:$S$18, MATCH(ROW(A778)-1, $S$2:$S$18,1))
),""))</f>
        <v>#VALUE!</v>
      </c>
      <c r="D779" s="3" t="str">
        <f t="shared" ca="1" si="13"/>
        <v/>
      </c>
      <c r="E779" s="3" t="e">
        <f ca="1">INDEX(词条统合定义列表!$C$2:$C$1031,MATCH(属性二级汇总[[#This Row],[词条]],词条统合定义列表!$B$2:$B$1031,0))</f>
        <v>#N/A</v>
      </c>
      <c r="F779" t="e">
        <f ca="1">INDEX(词条统合定义列表!$D$2:$D$1031,MATCH(属性二级汇总[[#This Row],[词条]],词条统合定义列表!$B$2:$B$1031,0))</f>
        <v>#N/A</v>
      </c>
      <c r="G779" s="3" t="e">
        <f ca="1">INDEX(词条统合定义列表!$E$2:$E$1031,MATCH(属性二级汇总[[#This Row],[词条]],词条统合定义列表!$B$2:$B$1031,0))</f>
        <v>#N/A</v>
      </c>
      <c r="H779" s="109" t="e">
        <f ca="1">INDEX(词条统合定义列表!$F$2:$F$1031,MATCH(属性二级汇总[[#This Row],[词条]],词条统合定义列表!$B$2:$B$1031,0))</f>
        <v>#N/A</v>
      </c>
      <c r="J7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79" s="25" t="str">
        <f ca="1">IFERROR(IF(属性二级汇总[[#This Row],[计算模式]]&lt;&gt;0,ROW(),""),"")</f>
        <v/>
      </c>
      <c r="M779" s="25" t="str">
        <f ca="1">IF((IFERROR(SEARCH("时，收割",属性二级汇总[[#This Row],[词条]]),-1)&gt;0),ROW(),"")</f>
        <v/>
      </c>
    </row>
    <row r="780" spans="1:13">
      <c r="A780" s="3" t="str">
        <f ca="1">IFERROR(INDEX(CHOOSE(
    MATCH(ROW(A779)-1,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ROW(A779)-INDEX($S$2:$S$18, MATCH(ROW(A779)-1, $S$2:$S$18,1))
),"")</f>
        <v/>
      </c>
      <c r="B780" s="3" t="str">
        <f ca="1">IF(A780&lt;&gt;"",INDEX(CHOOSE(
    MATCH(ROW(A779)-1,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ROW(A779)-INDEX($S$2:$S$18, MATCH(ROW(A779)-1, $S$2:$S$18,1))
),"")</f>
        <v/>
      </c>
      <c r="C780" s="3" t="e">
        <f ca="1">VALUE(IF(A780&lt;&gt;"",INDEX(CHOOSE(
    MATCH(ROW(A779)-1,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ROW(A779)-INDEX($S$2:$S$18, MATCH(ROW(A779)-1, $S$2:$S$18,1))
),""))</f>
        <v>#VALUE!</v>
      </c>
      <c r="D780" s="3" t="str">
        <f t="shared" ca="1" si="13"/>
        <v/>
      </c>
      <c r="E780" s="3" t="e">
        <f ca="1">INDEX(词条统合定义列表!$C$2:$C$1031,MATCH(属性二级汇总[[#This Row],[词条]],词条统合定义列表!$B$2:$B$1031,0))</f>
        <v>#N/A</v>
      </c>
      <c r="F780" t="e">
        <f ca="1">INDEX(词条统合定义列表!$D$2:$D$1031,MATCH(属性二级汇总[[#This Row],[词条]],词条统合定义列表!$B$2:$B$1031,0))</f>
        <v>#N/A</v>
      </c>
      <c r="G780" s="3" t="e">
        <f ca="1">INDEX(词条统合定义列表!$E$2:$E$1031,MATCH(属性二级汇总[[#This Row],[词条]],词条统合定义列表!$B$2:$B$1031,0))</f>
        <v>#N/A</v>
      </c>
      <c r="H780" s="109" t="e">
        <f ca="1">INDEX(词条统合定义列表!$F$2:$F$1031,MATCH(属性二级汇总[[#This Row],[词条]],词条统合定义列表!$B$2:$B$1031,0))</f>
        <v>#N/A</v>
      </c>
      <c r="J7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0" s="25" t="str">
        <f ca="1">IFERROR(IF(属性二级汇总[[#This Row],[计算模式]]&lt;&gt;0,ROW(),""),"")</f>
        <v/>
      </c>
      <c r="M780" s="25" t="str">
        <f ca="1">IF((IFERROR(SEARCH("时，收割",属性二级汇总[[#This Row],[词条]]),-1)&gt;0),ROW(),"")</f>
        <v/>
      </c>
    </row>
    <row r="781" spans="1:13">
      <c r="A781" s="3" t="str">
        <f ca="1">IFERROR(INDEX(CHOOSE(
    MATCH(ROW(A780)-1,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ROW(A780)-INDEX($S$2:$S$18, MATCH(ROW(A780)-1, $S$2:$S$18,1))
),"")</f>
        <v/>
      </c>
      <c r="B781" s="3" t="str">
        <f ca="1">IF(A781&lt;&gt;"",INDEX(CHOOSE(
    MATCH(ROW(A780)-1,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ROW(A780)-INDEX($S$2:$S$18, MATCH(ROW(A780)-1, $S$2:$S$18,1))
),"")</f>
        <v/>
      </c>
      <c r="C781" s="3" t="e">
        <f ca="1">VALUE(IF(A781&lt;&gt;"",INDEX(CHOOSE(
    MATCH(ROW(A780)-1,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ROW(A780)-INDEX($S$2:$S$18, MATCH(ROW(A780)-1, $S$2:$S$18,1))
),""))</f>
        <v>#VALUE!</v>
      </c>
      <c r="D781" s="3" t="str">
        <f t="shared" ca="1" si="13"/>
        <v/>
      </c>
      <c r="E781" s="3" t="e">
        <f ca="1">INDEX(词条统合定义列表!$C$2:$C$1031,MATCH(属性二级汇总[[#This Row],[词条]],词条统合定义列表!$B$2:$B$1031,0))</f>
        <v>#N/A</v>
      </c>
      <c r="F781" t="e">
        <f ca="1">INDEX(词条统合定义列表!$D$2:$D$1031,MATCH(属性二级汇总[[#This Row],[词条]],词条统合定义列表!$B$2:$B$1031,0))</f>
        <v>#N/A</v>
      </c>
      <c r="G781" s="3" t="e">
        <f ca="1">INDEX(词条统合定义列表!$E$2:$E$1031,MATCH(属性二级汇总[[#This Row],[词条]],词条统合定义列表!$B$2:$B$1031,0))</f>
        <v>#N/A</v>
      </c>
      <c r="H781" s="109" t="e">
        <f ca="1">INDEX(词条统合定义列表!$F$2:$F$1031,MATCH(属性二级汇总[[#This Row],[词条]],词条统合定义列表!$B$2:$B$1031,0))</f>
        <v>#N/A</v>
      </c>
      <c r="J7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1" s="25" t="str">
        <f ca="1">IFERROR(IF(属性二级汇总[[#This Row],[计算模式]]&lt;&gt;0,ROW(),""),"")</f>
        <v/>
      </c>
      <c r="M781" s="25" t="str">
        <f ca="1">IF((IFERROR(SEARCH("时，收割",属性二级汇总[[#This Row],[词条]]),-1)&gt;0),ROW(),"")</f>
        <v/>
      </c>
    </row>
    <row r="782" spans="1:13">
      <c r="A782" s="3" t="str">
        <f ca="1">IFERROR(INDEX(CHOOSE(
    MATCH(ROW(A781)-1,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ROW(A781)-INDEX($S$2:$S$18, MATCH(ROW(A781)-1, $S$2:$S$18,1))
),"")</f>
        <v/>
      </c>
      <c r="B782" s="3" t="str">
        <f ca="1">IF(A782&lt;&gt;"",INDEX(CHOOSE(
    MATCH(ROW(A781)-1,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ROW(A781)-INDEX($S$2:$S$18, MATCH(ROW(A781)-1, $S$2:$S$18,1))
),"")</f>
        <v/>
      </c>
      <c r="C782" s="3" t="e">
        <f ca="1">VALUE(IF(A782&lt;&gt;"",INDEX(CHOOSE(
    MATCH(ROW(A781)-1,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ROW(A781)-INDEX($S$2:$S$18, MATCH(ROW(A781)-1, $S$2:$S$18,1))
),""))</f>
        <v>#VALUE!</v>
      </c>
      <c r="D782" s="3" t="str">
        <f t="shared" ca="1" si="13"/>
        <v/>
      </c>
      <c r="E782" s="3" t="e">
        <f ca="1">INDEX(词条统合定义列表!$C$2:$C$1031,MATCH(属性二级汇总[[#This Row],[词条]],词条统合定义列表!$B$2:$B$1031,0))</f>
        <v>#N/A</v>
      </c>
      <c r="F782" t="e">
        <f ca="1">INDEX(词条统合定义列表!$D$2:$D$1031,MATCH(属性二级汇总[[#This Row],[词条]],词条统合定义列表!$B$2:$B$1031,0))</f>
        <v>#N/A</v>
      </c>
      <c r="G782" s="3" t="e">
        <f ca="1">INDEX(词条统合定义列表!$E$2:$E$1031,MATCH(属性二级汇总[[#This Row],[词条]],词条统合定义列表!$B$2:$B$1031,0))</f>
        <v>#N/A</v>
      </c>
      <c r="H782" s="109" t="e">
        <f ca="1">INDEX(词条统合定义列表!$F$2:$F$1031,MATCH(属性二级汇总[[#This Row],[词条]],词条统合定义列表!$B$2:$B$1031,0))</f>
        <v>#N/A</v>
      </c>
      <c r="J7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2" s="25" t="str">
        <f ca="1">IFERROR(IF(属性二级汇总[[#This Row],[计算模式]]&lt;&gt;0,ROW(),""),"")</f>
        <v/>
      </c>
      <c r="M782" s="25" t="str">
        <f ca="1">IF((IFERROR(SEARCH("时，收割",属性二级汇总[[#This Row],[词条]]),-1)&gt;0),ROW(),"")</f>
        <v/>
      </c>
    </row>
    <row r="783" spans="1:13">
      <c r="A783" s="3" t="str">
        <f ca="1">IFERROR(INDEX(CHOOSE(
    MATCH(ROW(A782)-1,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ROW(A782)-INDEX($S$2:$S$18, MATCH(ROW(A782)-1, $S$2:$S$18,1))
),"")</f>
        <v/>
      </c>
      <c r="B783" s="3" t="str">
        <f ca="1">IF(A783&lt;&gt;"",INDEX(CHOOSE(
    MATCH(ROW(A782)-1,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ROW(A782)-INDEX($S$2:$S$18, MATCH(ROW(A782)-1, $S$2:$S$18,1))
),"")</f>
        <v/>
      </c>
      <c r="C783" s="3" t="e">
        <f ca="1">VALUE(IF(A783&lt;&gt;"",INDEX(CHOOSE(
    MATCH(ROW(A782)-1,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ROW(A782)-INDEX($S$2:$S$18, MATCH(ROW(A782)-1, $S$2:$S$18,1))
),""))</f>
        <v>#VALUE!</v>
      </c>
      <c r="D783" s="3" t="str">
        <f t="shared" ca="1" si="13"/>
        <v/>
      </c>
      <c r="E783" s="3" t="e">
        <f ca="1">INDEX(词条统合定义列表!$C$2:$C$1031,MATCH(属性二级汇总[[#This Row],[词条]],词条统合定义列表!$B$2:$B$1031,0))</f>
        <v>#N/A</v>
      </c>
      <c r="F783" t="e">
        <f ca="1">INDEX(词条统合定义列表!$D$2:$D$1031,MATCH(属性二级汇总[[#This Row],[词条]],词条统合定义列表!$B$2:$B$1031,0))</f>
        <v>#N/A</v>
      </c>
      <c r="G783" s="3" t="e">
        <f ca="1">INDEX(词条统合定义列表!$E$2:$E$1031,MATCH(属性二级汇总[[#This Row],[词条]],词条统合定义列表!$B$2:$B$1031,0))</f>
        <v>#N/A</v>
      </c>
      <c r="H783" s="109" t="e">
        <f ca="1">INDEX(词条统合定义列表!$F$2:$F$1031,MATCH(属性二级汇总[[#This Row],[词条]],词条统合定义列表!$B$2:$B$1031,0))</f>
        <v>#N/A</v>
      </c>
      <c r="J7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3" s="25" t="str">
        <f ca="1">IFERROR(IF(属性二级汇总[[#This Row],[计算模式]]&lt;&gt;0,ROW(),""),"")</f>
        <v/>
      </c>
      <c r="M783" s="25" t="str">
        <f ca="1">IF((IFERROR(SEARCH("时，收割",属性二级汇总[[#This Row],[词条]]),-1)&gt;0),ROW(),"")</f>
        <v/>
      </c>
    </row>
    <row r="784" spans="1:13">
      <c r="A784" s="3" t="str">
        <f ca="1">IFERROR(INDEX(CHOOSE(
    MATCH(ROW(A783)-1,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ROW(A783)-INDEX($S$2:$S$18, MATCH(ROW(A783)-1, $S$2:$S$18,1))
),"")</f>
        <v/>
      </c>
      <c r="B784" s="3" t="str">
        <f ca="1">IF(A784&lt;&gt;"",INDEX(CHOOSE(
    MATCH(ROW(A783)-1,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ROW(A783)-INDEX($S$2:$S$18, MATCH(ROW(A783)-1, $S$2:$S$18,1))
),"")</f>
        <v/>
      </c>
      <c r="C784" s="3" t="e">
        <f ca="1">VALUE(IF(A784&lt;&gt;"",INDEX(CHOOSE(
    MATCH(ROW(A783)-1,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ROW(A783)-INDEX($S$2:$S$18, MATCH(ROW(A783)-1, $S$2:$S$18,1))
),""))</f>
        <v>#VALUE!</v>
      </c>
      <c r="D784" s="3" t="str">
        <f t="shared" ca="1" si="13"/>
        <v/>
      </c>
      <c r="E784" s="3" t="e">
        <f ca="1">INDEX(词条统合定义列表!$C$2:$C$1031,MATCH(属性二级汇总[[#This Row],[词条]],词条统合定义列表!$B$2:$B$1031,0))</f>
        <v>#N/A</v>
      </c>
      <c r="F784" t="e">
        <f ca="1">INDEX(词条统合定义列表!$D$2:$D$1031,MATCH(属性二级汇总[[#This Row],[词条]],词条统合定义列表!$B$2:$B$1031,0))</f>
        <v>#N/A</v>
      </c>
      <c r="G784" s="3" t="e">
        <f ca="1">INDEX(词条统合定义列表!$E$2:$E$1031,MATCH(属性二级汇总[[#This Row],[词条]],词条统合定义列表!$B$2:$B$1031,0))</f>
        <v>#N/A</v>
      </c>
      <c r="H784" s="109" t="e">
        <f ca="1">INDEX(词条统合定义列表!$F$2:$F$1031,MATCH(属性二级汇总[[#This Row],[词条]],词条统合定义列表!$B$2:$B$1031,0))</f>
        <v>#N/A</v>
      </c>
      <c r="J7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4" s="25" t="str">
        <f ca="1">IFERROR(IF(属性二级汇总[[#This Row],[计算模式]]&lt;&gt;0,ROW(),""),"")</f>
        <v/>
      </c>
      <c r="M784" s="25" t="str">
        <f ca="1">IF((IFERROR(SEARCH("时，收割",属性二级汇总[[#This Row],[词条]]),-1)&gt;0),ROW(),"")</f>
        <v/>
      </c>
    </row>
    <row r="785" spans="1:13">
      <c r="A785" s="3" t="str">
        <f ca="1">IFERROR(INDEX(CHOOSE(
    MATCH(ROW(A784)-1,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ROW(A784)-INDEX($S$2:$S$18, MATCH(ROW(A784)-1, $S$2:$S$18,1))
),"")</f>
        <v/>
      </c>
      <c r="B785" s="3" t="str">
        <f ca="1">IF(A785&lt;&gt;"",INDEX(CHOOSE(
    MATCH(ROW(A784)-1,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ROW(A784)-INDEX($S$2:$S$18, MATCH(ROW(A784)-1, $S$2:$S$18,1))
),"")</f>
        <v/>
      </c>
      <c r="C785" s="3" t="e">
        <f ca="1">VALUE(IF(A785&lt;&gt;"",INDEX(CHOOSE(
    MATCH(ROW(A784)-1,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ROW(A784)-INDEX($S$2:$S$18, MATCH(ROW(A784)-1, $S$2:$S$18,1))
),""))</f>
        <v>#VALUE!</v>
      </c>
      <c r="D785" s="3" t="str">
        <f t="shared" ca="1" si="13"/>
        <v/>
      </c>
      <c r="E785" s="3" t="e">
        <f ca="1">INDEX(词条统合定义列表!$C$2:$C$1031,MATCH(属性二级汇总[[#This Row],[词条]],词条统合定义列表!$B$2:$B$1031,0))</f>
        <v>#N/A</v>
      </c>
      <c r="F785" t="e">
        <f ca="1">INDEX(词条统合定义列表!$D$2:$D$1031,MATCH(属性二级汇总[[#This Row],[词条]],词条统合定义列表!$B$2:$B$1031,0))</f>
        <v>#N/A</v>
      </c>
      <c r="G785" s="3" t="e">
        <f ca="1">INDEX(词条统合定义列表!$E$2:$E$1031,MATCH(属性二级汇总[[#This Row],[词条]],词条统合定义列表!$B$2:$B$1031,0))</f>
        <v>#N/A</v>
      </c>
      <c r="H785" s="109" t="e">
        <f ca="1">INDEX(词条统合定义列表!$F$2:$F$1031,MATCH(属性二级汇总[[#This Row],[词条]],词条统合定义列表!$B$2:$B$1031,0))</f>
        <v>#N/A</v>
      </c>
      <c r="J7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5" s="25" t="str">
        <f ca="1">IFERROR(IF(属性二级汇总[[#This Row],[计算模式]]&lt;&gt;0,ROW(),""),"")</f>
        <v/>
      </c>
      <c r="M785" s="25" t="str">
        <f ca="1">IF((IFERROR(SEARCH("时，收割",属性二级汇总[[#This Row],[词条]]),-1)&gt;0),ROW(),"")</f>
        <v/>
      </c>
    </row>
    <row r="786" spans="1:13">
      <c r="A786" s="3" t="str">
        <f ca="1">IFERROR(INDEX(CHOOSE(
    MATCH(ROW(A785)-1,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ROW(A785)-INDEX($S$2:$S$18, MATCH(ROW(A785)-1, $S$2:$S$18,1))
),"")</f>
        <v/>
      </c>
      <c r="B786" s="3" t="str">
        <f ca="1">IF(A786&lt;&gt;"",INDEX(CHOOSE(
    MATCH(ROW(A785)-1,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ROW(A785)-INDEX($S$2:$S$18, MATCH(ROW(A785)-1, $S$2:$S$18,1))
),"")</f>
        <v/>
      </c>
      <c r="C786" s="3" t="e">
        <f ca="1">VALUE(IF(A786&lt;&gt;"",INDEX(CHOOSE(
    MATCH(ROW(A785)-1,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ROW(A785)-INDEX($S$2:$S$18, MATCH(ROW(A785)-1, $S$2:$S$18,1))
),""))</f>
        <v>#VALUE!</v>
      </c>
      <c r="D786" s="3" t="str">
        <f t="shared" ca="1" si="13"/>
        <v/>
      </c>
      <c r="E786" s="3" t="e">
        <f ca="1">INDEX(词条统合定义列表!$C$2:$C$1031,MATCH(属性二级汇总[[#This Row],[词条]],词条统合定义列表!$B$2:$B$1031,0))</f>
        <v>#N/A</v>
      </c>
      <c r="F786" t="e">
        <f ca="1">INDEX(词条统合定义列表!$D$2:$D$1031,MATCH(属性二级汇总[[#This Row],[词条]],词条统合定义列表!$B$2:$B$1031,0))</f>
        <v>#N/A</v>
      </c>
      <c r="G786" s="3" t="e">
        <f ca="1">INDEX(词条统合定义列表!$E$2:$E$1031,MATCH(属性二级汇总[[#This Row],[词条]],词条统合定义列表!$B$2:$B$1031,0))</f>
        <v>#N/A</v>
      </c>
      <c r="H786" s="109" t="e">
        <f ca="1">INDEX(词条统合定义列表!$F$2:$F$1031,MATCH(属性二级汇总[[#This Row],[词条]],词条统合定义列表!$B$2:$B$1031,0))</f>
        <v>#N/A</v>
      </c>
      <c r="J7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6" s="25" t="str">
        <f ca="1">IFERROR(IF(属性二级汇总[[#This Row],[计算模式]]&lt;&gt;0,ROW(),""),"")</f>
        <v/>
      </c>
      <c r="M786" s="25" t="str">
        <f ca="1">IF((IFERROR(SEARCH("时，收割",属性二级汇总[[#This Row],[词条]]),-1)&gt;0),ROW(),"")</f>
        <v/>
      </c>
    </row>
    <row r="787" spans="1:13">
      <c r="A787" s="3" t="str">
        <f ca="1">IFERROR(INDEX(CHOOSE(
    MATCH(ROW(A786)-1,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ROW(A786)-INDEX($S$2:$S$18, MATCH(ROW(A786)-1, $S$2:$S$18,1))
),"")</f>
        <v/>
      </c>
      <c r="B787" s="3" t="str">
        <f ca="1">IF(A787&lt;&gt;"",INDEX(CHOOSE(
    MATCH(ROW(A786)-1,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ROW(A786)-INDEX($S$2:$S$18, MATCH(ROW(A786)-1, $S$2:$S$18,1))
),"")</f>
        <v/>
      </c>
      <c r="C787" s="3" t="e">
        <f ca="1">VALUE(IF(A787&lt;&gt;"",INDEX(CHOOSE(
    MATCH(ROW(A786)-1,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ROW(A786)-INDEX($S$2:$S$18, MATCH(ROW(A786)-1, $S$2:$S$18,1))
),""))</f>
        <v>#VALUE!</v>
      </c>
      <c r="D787" s="3" t="str">
        <f t="shared" ca="1" si="13"/>
        <v/>
      </c>
      <c r="E787" s="3" t="e">
        <f ca="1">INDEX(词条统合定义列表!$C$2:$C$1031,MATCH(属性二级汇总[[#This Row],[词条]],词条统合定义列表!$B$2:$B$1031,0))</f>
        <v>#N/A</v>
      </c>
      <c r="F787" t="e">
        <f ca="1">INDEX(词条统合定义列表!$D$2:$D$1031,MATCH(属性二级汇总[[#This Row],[词条]],词条统合定义列表!$B$2:$B$1031,0))</f>
        <v>#N/A</v>
      </c>
      <c r="G787" s="3" t="e">
        <f ca="1">INDEX(词条统合定义列表!$E$2:$E$1031,MATCH(属性二级汇总[[#This Row],[词条]],词条统合定义列表!$B$2:$B$1031,0))</f>
        <v>#N/A</v>
      </c>
      <c r="H787" s="109" t="e">
        <f ca="1">INDEX(词条统合定义列表!$F$2:$F$1031,MATCH(属性二级汇总[[#This Row],[词条]],词条统合定义列表!$B$2:$B$1031,0))</f>
        <v>#N/A</v>
      </c>
      <c r="J7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7" s="25" t="str">
        <f ca="1">IFERROR(IF(属性二级汇总[[#This Row],[计算模式]]&lt;&gt;0,ROW(),""),"")</f>
        <v/>
      </c>
      <c r="M787" s="25" t="str">
        <f ca="1">IF((IFERROR(SEARCH("时，收割",属性二级汇总[[#This Row],[词条]]),-1)&gt;0),ROW(),"")</f>
        <v/>
      </c>
    </row>
    <row r="788" spans="1:13">
      <c r="A788" s="3" t="str">
        <f ca="1">IFERROR(INDEX(CHOOSE(
    MATCH(ROW(A787)-1,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ROW(A787)-INDEX($S$2:$S$18, MATCH(ROW(A787)-1, $S$2:$S$18,1))
),"")</f>
        <v/>
      </c>
      <c r="B788" s="3" t="str">
        <f ca="1">IF(A788&lt;&gt;"",INDEX(CHOOSE(
    MATCH(ROW(A787)-1,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ROW(A787)-INDEX($S$2:$S$18, MATCH(ROW(A787)-1, $S$2:$S$18,1))
),"")</f>
        <v/>
      </c>
      <c r="C788" s="3" t="e">
        <f ca="1">VALUE(IF(A788&lt;&gt;"",INDEX(CHOOSE(
    MATCH(ROW(A787)-1,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ROW(A787)-INDEX($S$2:$S$18, MATCH(ROW(A787)-1, $S$2:$S$18,1))
),""))</f>
        <v>#VALUE!</v>
      </c>
      <c r="D788" s="3" t="str">
        <f t="shared" ca="1" si="13"/>
        <v/>
      </c>
      <c r="E788" s="3" t="e">
        <f ca="1">INDEX(词条统合定义列表!$C$2:$C$1031,MATCH(属性二级汇总[[#This Row],[词条]],词条统合定义列表!$B$2:$B$1031,0))</f>
        <v>#N/A</v>
      </c>
      <c r="F788" t="e">
        <f ca="1">INDEX(词条统合定义列表!$D$2:$D$1031,MATCH(属性二级汇总[[#This Row],[词条]],词条统合定义列表!$B$2:$B$1031,0))</f>
        <v>#N/A</v>
      </c>
      <c r="G788" s="3" t="e">
        <f ca="1">INDEX(词条统合定义列表!$E$2:$E$1031,MATCH(属性二级汇总[[#This Row],[词条]],词条统合定义列表!$B$2:$B$1031,0))</f>
        <v>#N/A</v>
      </c>
      <c r="H788" s="109" t="e">
        <f ca="1">INDEX(词条统合定义列表!$F$2:$F$1031,MATCH(属性二级汇总[[#This Row],[词条]],词条统合定义列表!$B$2:$B$1031,0))</f>
        <v>#N/A</v>
      </c>
      <c r="J7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8" s="25" t="str">
        <f ca="1">IFERROR(IF(属性二级汇总[[#This Row],[计算模式]]&lt;&gt;0,ROW(),""),"")</f>
        <v/>
      </c>
      <c r="M788" s="25" t="str">
        <f ca="1">IF((IFERROR(SEARCH("时，收割",属性二级汇总[[#This Row],[词条]]),-1)&gt;0),ROW(),"")</f>
        <v/>
      </c>
    </row>
    <row r="789" spans="1:13">
      <c r="A789" s="3" t="str">
        <f ca="1">IFERROR(INDEX(CHOOSE(
    MATCH(ROW(A788)-1,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ROW(A788)-INDEX($S$2:$S$18, MATCH(ROW(A788)-1, $S$2:$S$18,1))
),"")</f>
        <v/>
      </c>
      <c r="B789" s="3" t="str">
        <f ca="1">IF(A789&lt;&gt;"",INDEX(CHOOSE(
    MATCH(ROW(A788)-1,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ROW(A788)-INDEX($S$2:$S$18, MATCH(ROW(A788)-1, $S$2:$S$18,1))
),"")</f>
        <v/>
      </c>
      <c r="C789" s="3" t="e">
        <f ca="1">VALUE(IF(A789&lt;&gt;"",INDEX(CHOOSE(
    MATCH(ROW(A788)-1,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ROW(A788)-INDEX($S$2:$S$18, MATCH(ROW(A788)-1, $S$2:$S$18,1))
),""))</f>
        <v>#VALUE!</v>
      </c>
      <c r="D789" s="3" t="str">
        <f t="shared" ca="1" si="13"/>
        <v/>
      </c>
      <c r="E789" s="3" t="e">
        <f ca="1">INDEX(词条统合定义列表!$C$2:$C$1031,MATCH(属性二级汇总[[#This Row],[词条]],词条统合定义列表!$B$2:$B$1031,0))</f>
        <v>#N/A</v>
      </c>
      <c r="F789" t="e">
        <f ca="1">INDEX(词条统合定义列表!$D$2:$D$1031,MATCH(属性二级汇总[[#This Row],[词条]],词条统合定义列表!$B$2:$B$1031,0))</f>
        <v>#N/A</v>
      </c>
      <c r="G789" s="3" t="e">
        <f ca="1">INDEX(词条统合定义列表!$E$2:$E$1031,MATCH(属性二级汇总[[#This Row],[词条]],词条统合定义列表!$B$2:$B$1031,0))</f>
        <v>#N/A</v>
      </c>
      <c r="H789" s="109" t="e">
        <f ca="1">INDEX(词条统合定义列表!$F$2:$F$1031,MATCH(属性二级汇总[[#This Row],[词条]],词条统合定义列表!$B$2:$B$1031,0))</f>
        <v>#N/A</v>
      </c>
      <c r="J7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89" s="25" t="str">
        <f ca="1">IFERROR(IF(属性二级汇总[[#This Row],[计算模式]]&lt;&gt;0,ROW(),""),"")</f>
        <v/>
      </c>
      <c r="M789" s="25" t="str">
        <f ca="1">IF((IFERROR(SEARCH("时，收割",属性二级汇总[[#This Row],[词条]]),-1)&gt;0),ROW(),"")</f>
        <v/>
      </c>
    </row>
    <row r="790" spans="1:13">
      <c r="A790" s="3" t="str">
        <f ca="1">IFERROR(INDEX(CHOOSE(
    MATCH(ROW(A789)-1,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ROW(A789)-INDEX($S$2:$S$18, MATCH(ROW(A789)-1, $S$2:$S$18,1))
),"")</f>
        <v/>
      </c>
      <c r="B790" s="3" t="str">
        <f ca="1">IF(A790&lt;&gt;"",INDEX(CHOOSE(
    MATCH(ROW(A789)-1,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ROW(A789)-INDEX($S$2:$S$18, MATCH(ROW(A789)-1, $S$2:$S$18,1))
),"")</f>
        <v/>
      </c>
      <c r="C790" s="3" t="e">
        <f ca="1">VALUE(IF(A790&lt;&gt;"",INDEX(CHOOSE(
    MATCH(ROW(A789)-1,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ROW(A789)-INDEX($S$2:$S$18, MATCH(ROW(A789)-1, $S$2:$S$18,1))
),""))</f>
        <v>#VALUE!</v>
      </c>
      <c r="D790" s="3" t="str">
        <f t="shared" ca="1" si="13"/>
        <v/>
      </c>
      <c r="E790" s="3" t="e">
        <f ca="1">INDEX(词条统合定义列表!$C$2:$C$1031,MATCH(属性二级汇总[[#This Row],[词条]],词条统合定义列表!$B$2:$B$1031,0))</f>
        <v>#N/A</v>
      </c>
      <c r="F790" t="e">
        <f ca="1">INDEX(词条统合定义列表!$D$2:$D$1031,MATCH(属性二级汇总[[#This Row],[词条]],词条统合定义列表!$B$2:$B$1031,0))</f>
        <v>#N/A</v>
      </c>
      <c r="G790" s="3" t="e">
        <f ca="1">INDEX(词条统合定义列表!$E$2:$E$1031,MATCH(属性二级汇总[[#This Row],[词条]],词条统合定义列表!$B$2:$B$1031,0))</f>
        <v>#N/A</v>
      </c>
      <c r="H790" s="109" t="e">
        <f ca="1">INDEX(词条统合定义列表!$F$2:$F$1031,MATCH(属性二级汇总[[#This Row],[词条]],词条统合定义列表!$B$2:$B$1031,0))</f>
        <v>#N/A</v>
      </c>
      <c r="J7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0" s="25" t="str">
        <f ca="1">IFERROR(IF(属性二级汇总[[#This Row],[计算模式]]&lt;&gt;0,ROW(),""),"")</f>
        <v/>
      </c>
      <c r="M790" s="25" t="str">
        <f ca="1">IF((IFERROR(SEARCH("时，收割",属性二级汇总[[#This Row],[词条]]),-1)&gt;0),ROW(),"")</f>
        <v/>
      </c>
    </row>
    <row r="791" spans="1:13">
      <c r="A791" s="3" t="str">
        <f ca="1">IFERROR(INDEX(CHOOSE(
    MATCH(ROW(A790)-1,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ROW(A790)-INDEX($S$2:$S$18, MATCH(ROW(A790)-1, $S$2:$S$18,1))
),"")</f>
        <v/>
      </c>
      <c r="B791" s="3" t="str">
        <f ca="1">IF(A791&lt;&gt;"",INDEX(CHOOSE(
    MATCH(ROW(A790)-1,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ROW(A790)-INDEX($S$2:$S$18, MATCH(ROW(A790)-1, $S$2:$S$18,1))
),"")</f>
        <v/>
      </c>
      <c r="C791" s="3" t="e">
        <f ca="1">VALUE(IF(A791&lt;&gt;"",INDEX(CHOOSE(
    MATCH(ROW(A790)-1,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ROW(A790)-INDEX($S$2:$S$18, MATCH(ROW(A790)-1, $S$2:$S$18,1))
),""))</f>
        <v>#VALUE!</v>
      </c>
      <c r="D791" s="3" t="str">
        <f t="shared" ca="1" si="13"/>
        <v/>
      </c>
      <c r="E791" s="3" t="e">
        <f ca="1">INDEX(词条统合定义列表!$C$2:$C$1031,MATCH(属性二级汇总[[#This Row],[词条]],词条统合定义列表!$B$2:$B$1031,0))</f>
        <v>#N/A</v>
      </c>
      <c r="F791" t="e">
        <f ca="1">INDEX(词条统合定义列表!$D$2:$D$1031,MATCH(属性二级汇总[[#This Row],[词条]],词条统合定义列表!$B$2:$B$1031,0))</f>
        <v>#N/A</v>
      </c>
      <c r="G791" s="3" t="e">
        <f ca="1">INDEX(词条统合定义列表!$E$2:$E$1031,MATCH(属性二级汇总[[#This Row],[词条]],词条统合定义列表!$B$2:$B$1031,0))</f>
        <v>#N/A</v>
      </c>
      <c r="H791" s="109" t="e">
        <f ca="1">INDEX(词条统合定义列表!$F$2:$F$1031,MATCH(属性二级汇总[[#This Row],[词条]],词条统合定义列表!$B$2:$B$1031,0))</f>
        <v>#N/A</v>
      </c>
      <c r="J7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1" s="25" t="str">
        <f ca="1">IFERROR(IF(属性二级汇总[[#This Row],[计算模式]]&lt;&gt;0,ROW(),""),"")</f>
        <v/>
      </c>
      <c r="M791" s="25" t="str">
        <f ca="1">IF((IFERROR(SEARCH("时，收割",属性二级汇总[[#This Row],[词条]]),-1)&gt;0),ROW(),"")</f>
        <v/>
      </c>
    </row>
    <row r="792" spans="1:13">
      <c r="A792" s="3" t="str">
        <f ca="1">IFERROR(INDEX(CHOOSE(
    MATCH(ROW(A791)-1,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ROW(A791)-INDEX($S$2:$S$18, MATCH(ROW(A791)-1, $S$2:$S$18,1))
),"")</f>
        <v/>
      </c>
      <c r="B792" s="3" t="str">
        <f ca="1">IF(A792&lt;&gt;"",INDEX(CHOOSE(
    MATCH(ROW(A791)-1,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ROW(A791)-INDEX($S$2:$S$18, MATCH(ROW(A791)-1, $S$2:$S$18,1))
),"")</f>
        <v/>
      </c>
      <c r="C792" s="3" t="e">
        <f ca="1">VALUE(IF(A792&lt;&gt;"",INDEX(CHOOSE(
    MATCH(ROW(A791)-1,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ROW(A791)-INDEX($S$2:$S$18, MATCH(ROW(A791)-1, $S$2:$S$18,1))
),""))</f>
        <v>#VALUE!</v>
      </c>
      <c r="D792" s="3" t="str">
        <f t="shared" ca="1" si="13"/>
        <v/>
      </c>
      <c r="E792" s="3" t="e">
        <f ca="1">INDEX(词条统合定义列表!$C$2:$C$1031,MATCH(属性二级汇总[[#This Row],[词条]],词条统合定义列表!$B$2:$B$1031,0))</f>
        <v>#N/A</v>
      </c>
      <c r="F792" t="e">
        <f ca="1">INDEX(词条统合定义列表!$D$2:$D$1031,MATCH(属性二级汇总[[#This Row],[词条]],词条统合定义列表!$B$2:$B$1031,0))</f>
        <v>#N/A</v>
      </c>
      <c r="G792" s="3" t="e">
        <f ca="1">INDEX(词条统合定义列表!$E$2:$E$1031,MATCH(属性二级汇总[[#This Row],[词条]],词条统合定义列表!$B$2:$B$1031,0))</f>
        <v>#N/A</v>
      </c>
      <c r="H792" s="109" t="e">
        <f ca="1">INDEX(词条统合定义列表!$F$2:$F$1031,MATCH(属性二级汇总[[#This Row],[词条]],词条统合定义列表!$B$2:$B$1031,0))</f>
        <v>#N/A</v>
      </c>
      <c r="J7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2" s="25" t="str">
        <f ca="1">IFERROR(IF(属性二级汇总[[#This Row],[计算模式]]&lt;&gt;0,ROW(),""),"")</f>
        <v/>
      </c>
      <c r="M792" s="25" t="str">
        <f ca="1">IF((IFERROR(SEARCH("时，收割",属性二级汇总[[#This Row],[词条]]),-1)&gt;0),ROW(),"")</f>
        <v/>
      </c>
    </row>
    <row r="793" spans="1:13">
      <c r="A793" s="3" t="str">
        <f ca="1">IFERROR(INDEX(CHOOSE(
    MATCH(ROW(A792)-1,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ROW(A792)-INDEX($S$2:$S$18, MATCH(ROW(A792)-1, $S$2:$S$18,1))
),"")</f>
        <v/>
      </c>
      <c r="B793" s="3" t="str">
        <f ca="1">IF(A793&lt;&gt;"",INDEX(CHOOSE(
    MATCH(ROW(A792)-1,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ROW(A792)-INDEX($S$2:$S$18, MATCH(ROW(A792)-1, $S$2:$S$18,1))
),"")</f>
        <v/>
      </c>
      <c r="C793" s="3" t="e">
        <f ca="1">VALUE(IF(A793&lt;&gt;"",INDEX(CHOOSE(
    MATCH(ROW(A792)-1,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ROW(A792)-INDEX($S$2:$S$18, MATCH(ROW(A792)-1, $S$2:$S$18,1))
),""))</f>
        <v>#VALUE!</v>
      </c>
      <c r="D793" s="3" t="str">
        <f t="shared" ca="1" si="13"/>
        <v/>
      </c>
      <c r="E793" s="3" t="e">
        <f ca="1">INDEX(词条统合定义列表!$C$2:$C$1031,MATCH(属性二级汇总[[#This Row],[词条]],词条统合定义列表!$B$2:$B$1031,0))</f>
        <v>#N/A</v>
      </c>
      <c r="F793" t="e">
        <f ca="1">INDEX(词条统合定义列表!$D$2:$D$1031,MATCH(属性二级汇总[[#This Row],[词条]],词条统合定义列表!$B$2:$B$1031,0))</f>
        <v>#N/A</v>
      </c>
      <c r="G793" s="3" t="e">
        <f ca="1">INDEX(词条统合定义列表!$E$2:$E$1031,MATCH(属性二级汇总[[#This Row],[词条]],词条统合定义列表!$B$2:$B$1031,0))</f>
        <v>#N/A</v>
      </c>
      <c r="H793" s="109" t="e">
        <f ca="1">INDEX(词条统合定义列表!$F$2:$F$1031,MATCH(属性二级汇总[[#This Row],[词条]],词条统合定义列表!$B$2:$B$1031,0))</f>
        <v>#N/A</v>
      </c>
      <c r="J7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3" s="25" t="str">
        <f ca="1">IFERROR(IF(属性二级汇总[[#This Row],[计算模式]]&lt;&gt;0,ROW(),""),"")</f>
        <v/>
      </c>
      <c r="M793" s="25" t="str">
        <f ca="1">IF((IFERROR(SEARCH("时，收割",属性二级汇总[[#This Row],[词条]]),-1)&gt;0),ROW(),"")</f>
        <v/>
      </c>
    </row>
    <row r="794" spans="1:13">
      <c r="A794" s="3" t="str">
        <f ca="1">IFERROR(INDEX(CHOOSE(
    MATCH(ROW(A793)-1,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ROW(A793)-INDEX($S$2:$S$18, MATCH(ROW(A793)-1, $S$2:$S$18,1))
),"")</f>
        <v/>
      </c>
      <c r="B794" s="3" t="str">
        <f ca="1">IF(A794&lt;&gt;"",INDEX(CHOOSE(
    MATCH(ROW(A793)-1,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ROW(A793)-INDEX($S$2:$S$18, MATCH(ROW(A793)-1, $S$2:$S$18,1))
),"")</f>
        <v/>
      </c>
      <c r="C794" s="3" t="e">
        <f ca="1">VALUE(IF(A794&lt;&gt;"",INDEX(CHOOSE(
    MATCH(ROW(A793)-1,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ROW(A793)-INDEX($S$2:$S$18, MATCH(ROW(A793)-1, $S$2:$S$18,1))
),""))</f>
        <v>#VALUE!</v>
      </c>
      <c r="D794" s="3" t="str">
        <f t="shared" ca="1" si="13"/>
        <v/>
      </c>
      <c r="E794" s="3" t="e">
        <f ca="1">INDEX(词条统合定义列表!$C$2:$C$1031,MATCH(属性二级汇总[[#This Row],[词条]],词条统合定义列表!$B$2:$B$1031,0))</f>
        <v>#N/A</v>
      </c>
      <c r="F794" t="e">
        <f ca="1">INDEX(词条统合定义列表!$D$2:$D$1031,MATCH(属性二级汇总[[#This Row],[词条]],词条统合定义列表!$B$2:$B$1031,0))</f>
        <v>#N/A</v>
      </c>
      <c r="G794" s="3" t="e">
        <f ca="1">INDEX(词条统合定义列表!$E$2:$E$1031,MATCH(属性二级汇总[[#This Row],[词条]],词条统合定义列表!$B$2:$B$1031,0))</f>
        <v>#N/A</v>
      </c>
      <c r="H794" s="109" t="e">
        <f ca="1">INDEX(词条统合定义列表!$F$2:$F$1031,MATCH(属性二级汇总[[#This Row],[词条]],词条统合定义列表!$B$2:$B$1031,0))</f>
        <v>#N/A</v>
      </c>
      <c r="J7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4" s="25" t="str">
        <f ca="1">IFERROR(IF(属性二级汇总[[#This Row],[计算模式]]&lt;&gt;0,ROW(),""),"")</f>
        <v/>
      </c>
      <c r="M794" s="25" t="str">
        <f ca="1">IF((IFERROR(SEARCH("时，收割",属性二级汇总[[#This Row],[词条]]),-1)&gt;0),ROW(),"")</f>
        <v/>
      </c>
    </row>
    <row r="795" spans="1:13">
      <c r="A795" s="3" t="str">
        <f ca="1">IFERROR(INDEX(CHOOSE(
    MATCH(ROW(A794)-1,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ROW(A794)-INDEX($S$2:$S$18, MATCH(ROW(A794)-1, $S$2:$S$18,1))
),"")</f>
        <v/>
      </c>
      <c r="B795" s="3" t="str">
        <f ca="1">IF(A795&lt;&gt;"",INDEX(CHOOSE(
    MATCH(ROW(A794)-1,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ROW(A794)-INDEX($S$2:$S$18, MATCH(ROW(A794)-1, $S$2:$S$18,1))
),"")</f>
        <v/>
      </c>
      <c r="C795" s="3" t="e">
        <f ca="1">VALUE(IF(A795&lt;&gt;"",INDEX(CHOOSE(
    MATCH(ROW(A794)-1,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ROW(A794)-INDEX($S$2:$S$18, MATCH(ROW(A794)-1, $S$2:$S$18,1))
),""))</f>
        <v>#VALUE!</v>
      </c>
      <c r="D795" s="3" t="str">
        <f t="shared" ca="1" si="13"/>
        <v/>
      </c>
      <c r="E795" s="3" t="e">
        <f ca="1">INDEX(词条统合定义列表!$C$2:$C$1031,MATCH(属性二级汇总[[#This Row],[词条]],词条统合定义列表!$B$2:$B$1031,0))</f>
        <v>#N/A</v>
      </c>
      <c r="F795" t="e">
        <f ca="1">INDEX(词条统合定义列表!$D$2:$D$1031,MATCH(属性二级汇总[[#This Row],[词条]],词条统合定义列表!$B$2:$B$1031,0))</f>
        <v>#N/A</v>
      </c>
      <c r="G795" s="3" t="e">
        <f ca="1">INDEX(词条统合定义列表!$E$2:$E$1031,MATCH(属性二级汇总[[#This Row],[词条]],词条统合定义列表!$B$2:$B$1031,0))</f>
        <v>#N/A</v>
      </c>
      <c r="H795" s="109" t="e">
        <f ca="1">INDEX(词条统合定义列表!$F$2:$F$1031,MATCH(属性二级汇总[[#This Row],[词条]],词条统合定义列表!$B$2:$B$1031,0))</f>
        <v>#N/A</v>
      </c>
      <c r="J7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5" s="25" t="str">
        <f ca="1">IFERROR(IF(属性二级汇总[[#This Row],[计算模式]]&lt;&gt;0,ROW(),""),"")</f>
        <v/>
      </c>
      <c r="M795" s="25" t="str">
        <f ca="1">IF((IFERROR(SEARCH("时，收割",属性二级汇总[[#This Row],[词条]]),-1)&gt;0),ROW(),"")</f>
        <v/>
      </c>
    </row>
    <row r="796" spans="1:13">
      <c r="A796" s="3" t="str">
        <f ca="1">IFERROR(INDEX(CHOOSE(
    MATCH(ROW(A795)-1,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ROW(A795)-INDEX($S$2:$S$18, MATCH(ROW(A795)-1, $S$2:$S$18,1))
),"")</f>
        <v/>
      </c>
      <c r="B796" s="3" t="str">
        <f ca="1">IF(A796&lt;&gt;"",INDEX(CHOOSE(
    MATCH(ROW(A795)-1,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ROW(A795)-INDEX($S$2:$S$18, MATCH(ROW(A795)-1, $S$2:$S$18,1))
),"")</f>
        <v/>
      </c>
      <c r="C796" s="3" t="e">
        <f ca="1">VALUE(IF(A796&lt;&gt;"",INDEX(CHOOSE(
    MATCH(ROW(A795)-1,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ROW(A795)-INDEX($S$2:$S$18, MATCH(ROW(A795)-1, $S$2:$S$18,1))
),""))</f>
        <v>#VALUE!</v>
      </c>
      <c r="D796" s="3" t="str">
        <f t="shared" ca="1" si="13"/>
        <v/>
      </c>
      <c r="E796" s="3" t="e">
        <f ca="1">INDEX(词条统合定义列表!$C$2:$C$1031,MATCH(属性二级汇总[[#This Row],[词条]],词条统合定义列表!$B$2:$B$1031,0))</f>
        <v>#N/A</v>
      </c>
      <c r="F796" t="e">
        <f ca="1">INDEX(词条统合定义列表!$D$2:$D$1031,MATCH(属性二级汇总[[#This Row],[词条]],词条统合定义列表!$B$2:$B$1031,0))</f>
        <v>#N/A</v>
      </c>
      <c r="G796" s="3" t="e">
        <f ca="1">INDEX(词条统合定义列表!$E$2:$E$1031,MATCH(属性二级汇总[[#This Row],[词条]],词条统合定义列表!$B$2:$B$1031,0))</f>
        <v>#N/A</v>
      </c>
      <c r="H796" s="109" t="e">
        <f ca="1">INDEX(词条统合定义列表!$F$2:$F$1031,MATCH(属性二级汇总[[#This Row],[词条]],词条统合定义列表!$B$2:$B$1031,0))</f>
        <v>#N/A</v>
      </c>
      <c r="J7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6" s="25" t="str">
        <f ca="1">IFERROR(IF(属性二级汇总[[#This Row],[计算模式]]&lt;&gt;0,ROW(),""),"")</f>
        <v/>
      </c>
      <c r="M796" s="25" t="str">
        <f ca="1">IF((IFERROR(SEARCH("时，收割",属性二级汇总[[#This Row],[词条]]),-1)&gt;0),ROW(),"")</f>
        <v/>
      </c>
    </row>
    <row r="797" spans="1:13">
      <c r="A797" s="3" t="str">
        <f ca="1">IFERROR(INDEX(CHOOSE(
    MATCH(ROW(A796)-1,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ROW(A796)-INDEX($S$2:$S$18, MATCH(ROW(A796)-1, $S$2:$S$18,1))
),"")</f>
        <v/>
      </c>
      <c r="B797" s="3" t="str">
        <f ca="1">IF(A797&lt;&gt;"",INDEX(CHOOSE(
    MATCH(ROW(A796)-1,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ROW(A796)-INDEX($S$2:$S$18, MATCH(ROW(A796)-1, $S$2:$S$18,1))
),"")</f>
        <v/>
      </c>
      <c r="C797" s="3" t="e">
        <f ca="1">VALUE(IF(A797&lt;&gt;"",INDEX(CHOOSE(
    MATCH(ROW(A796)-1,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ROW(A796)-INDEX($S$2:$S$18, MATCH(ROW(A796)-1, $S$2:$S$18,1))
),""))</f>
        <v>#VALUE!</v>
      </c>
      <c r="D797" s="3" t="str">
        <f t="shared" ca="1" si="13"/>
        <v/>
      </c>
      <c r="E797" s="3" t="e">
        <f ca="1">INDEX(词条统合定义列表!$C$2:$C$1031,MATCH(属性二级汇总[[#This Row],[词条]],词条统合定义列表!$B$2:$B$1031,0))</f>
        <v>#N/A</v>
      </c>
      <c r="F797" t="e">
        <f ca="1">INDEX(词条统合定义列表!$D$2:$D$1031,MATCH(属性二级汇总[[#This Row],[词条]],词条统合定义列表!$B$2:$B$1031,0))</f>
        <v>#N/A</v>
      </c>
      <c r="G797" s="3" t="e">
        <f ca="1">INDEX(词条统合定义列表!$E$2:$E$1031,MATCH(属性二级汇总[[#This Row],[词条]],词条统合定义列表!$B$2:$B$1031,0))</f>
        <v>#N/A</v>
      </c>
      <c r="H797" s="109" t="e">
        <f ca="1">INDEX(词条统合定义列表!$F$2:$F$1031,MATCH(属性二级汇总[[#This Row],[词条]],词条统合定义列表!$B$2:$B$1031,0))</f>
        <v>#N/A</v>
      </c>
      <c r="J7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7" s="25" t="str">
        <f ca="1">IFERROR(IF(属性二级汇总[[#This Row],[计算模式]]&lt;&gt;0,ROW(),""),"")</f>
        <v/>
      </c>
      <c r="M797" s="25" t="str">
        <f ca="1">IF((IFERROR(SEARCH("时，收割",属性二级汇总[[#This Row],[词条]]),-1)&gt;0),ROW(),"")</f>
        <v/>
      </c>
    </row>
    <row r="798" spans="1:13">
      <c r="A798" s="3" t="str">
        <f ca="1">IFERROR(INDEX(CHOOSE(
    MATCH(ROW(A797)-1,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ROW(A797)-INDEX($S$2:$S$18, MATCH(ROW(A797)-1, $S$2:$S$18,1))
),"")</f>
        <v/>
      </c>
      <c r="B798" s="3" t="str">
        <f ca="1">IF(A798&lt;&gt;"",INDEX(CHOOSE(
    MATCH(ROW(A797)-1,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ROW(A797)-INDEX($S$2:$S$18, MATCH(ROW(A797)-1, $S$2:$S$18,1))
),"")</f>
        <v/>
      </c>
      <c r="C798" s="3" t="e">
        <f ca="1">VALUE(IF(A798&lt;&gt;"",INDEX(CHOOSE(
    MATCH(ROW(A797)-1,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ROW(A797)-INDEX($S$2:$S$18, MATCH(ROW(A797)-1, $S$2:$S$18,1))
),""))</f>
        <v>#VALUE!</v>
      </c>
      <c r="D798" s="3" t="str">
        <f t="shared" ca="1" si="13"/>
        <v/>
      </c>
      <c r="E798" s="3" t="e">
        <f ca="1">INDEX(词条统合定义列表!$C$2:$C$1031,MATCH(属性二级汇总[[#This Row],[词条]],词条统合定义列表!$B$2:$B$1031,0))</f>
        <v>#N/A</v>
      </c>
      <c r="F798" t="e">
        <f ca="1">INDEX(词条统合定义列表!$D$2:$D$1031,MATCH(属性二级汇总[[#This Row],[词条]],词条统合定义列表!$B$2:$B$1031,0))</f>
        <v>#N/A</v>
      </c>
      <c r="G798" s="3" t="e">
        <f ca="1">INDEX(词条统合定义列表!$E$2:$E$1031,MATCH(属性二级汇总[[#This Row],[词条]],词条统合定义列表!$B$2:$B$1031,0))</f>
        <v>#N/A</v>
      </c>
      <c r="H798" s="109" t="e">
        <f ca="1">INDEX(词条统合定义列表!$F$2:$F$1031,MATCH(属性二级汇总[[#This Row],[词条]],词条统合定义列表!$B$2:$B$1031,0))</f>
        <v>#N/A</v>
      </c>
      <c r="J7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8" s="25" t="str">
        <f ca="1">IFERROR(IF(属性二级汇总[[#This Row],[计算模式]]&lt;&gt;0,ROW(),""),"")</f>
        <v/>
      </c>
      <c r="M798" s="25" t="str">
        <f ca="1">IF((IFERROR(SEARCH("时，收割",属性二级汇总[[#This Row],[词条]]),-1)&gt;0),ROW(),"")</f>
        <v/>
      </c>
    </row>
    <row r="799" spans="1:13">
      <c r="A799" s="3" t="str">
        <f ca="1">IFERROR(INDEX(CHOOSE(
    MATCH(ROW(A798)-1,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ROW(A798)-INDEX($S$2:$S$18, MATCH(ROW(A798)-1, $S$2:$S$18,1))
),"")</f>
        <v/>
      </c>
      <c r="B799" s="3" t="str">
        <f ca="1">IF(A799&lt;&gt;"",INDEX(CHOOSE(
    MATCH(ROW(A798)-1,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ROW(A798)-INDEX($S$2:$S$18, MATCH(ROW(A798)-1, $S$2:$S$18,1))
),"")</f>
        <v/>
      </c>
      <c r="C799" s="3" t="e">
        <f ca="1">VALUE(IF(A799&lt;&gt;"",INDEX(CHOOSE(
    MATCH(ROW(A798)-1,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ROW(A798)-INDEX($S$2:$S$18, MATCH(ROW(A798)-1, $S$2:$S$18,1))
),""))</f>
        <v>#VALUE!</v>
      </c>
      <c r="D799" s="3" t="str">
        <f t="shared" ca="1" si="13"/>
        <v/>
      </c>
      <c r="E799" s="3" t="e">
        <f ca="1">INDEX(词条统合定义列表!$C$2:$C$1031,MATCH(属性二级汇总[[#This Row],[词条]],词条统合定义列表!$B$2:$B$1031,0))</f>
        <v>#N/A</v>
      </c>
      <c r="F799" t="e">
        <f ca="1">INDEX(词条统合定义列表!$D$2:$D$1031,MATCH(属性二级汇总[[#This Row],[词条]],词条统合定义列表!$B$2:$B$1031,0))</f>
        <v>#N/A</v>
      </c>
      <c r="G799" s="3" t="e">
        <f ca="1">INDEX(词条统合定义列表!$E$2:$E$1031,MATCH(属性二级汇总[[#This Row],[词条]],词条统合定义列表!$B$2:$B$1031,0))</f>
        <v>#N/A</v>
      </c>
      <c r="H799" s="109" t="e">
        <f ca="1">INDEX(词条统合定义列表!$F$2:$F$1031,MATCH(属性二级汇总[[#This Row],[词条]],词条统合定义列表!$B$2:$B$1031,0))</f>
        <v>#N/A</v>
      </c>
      <c r="J7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7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799" s="25" t="str">
        <f ca="1">IFERROR(IF(属性二级汇总[[#This Row],[计算模式]]&lt;&gt;0,ROW(),""),"")</f>
        <v/>
      </c>
      <c r="M799" s="25" t="str">
        <f ca="1">IF((IFERROR(SEARCH("时，收割",属性二级汇总[[#This Row],[词条]]),-1)&gt;0),ROW(),"")</f>
        <v/>
      </c>
    </row>
    <row r="800" spans="1:13">
      <c r="A800" s="3" t="str">
        <f ca="1">IFERROR(INDEX(CHOOSE(
    MATCH(ROW(A799)-1,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ROW(A799)-INDEX($S$2:$S$18, MATCH(ROW(A799)-1, $S$2:$S$18,1))
),"")</f>
        <v/>
      </c>
      <c r="B800" s="3" t="str">
        <f ca="1">IF(A800&lt;&gt;"",INDEX(CHOOSE(
    MATCH(ROW(A799)-1,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ROW(A799)-INDEX($S$2:$S$18, MATCH(ROW(A799)-1, $S$2:$S$18,1))
),"")</f>
        <v/>
      </c>
      <c r="C800" s="3" t="e">
        <f ca="1">VALUE(IF(A800&lt;&gt;"",INDEX(CHOOSE(
    MATCH(ROW(A799)-1,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ROW(A799)-INDEX($S$2:$S$18, MATCH(ROW(A799)-1, $S$2:$S$18,1))
),""))</f>
        <v>#VALUE!</v>
      </c>
      <c r="D800" s="3" t="str">
        <f t="shared" ca="1" si="13"/>
        <v/>
      </c>
      <c r="E800" s="3" t="e">
        <f ca="1">INDEX(词条统合定义列表!$C$2:$C$1031,MATCH(属性二级汇总[[#This Row],[词条]],词条统合定义列表!$B$2:$B$1031,0))</f>
        <v>#N/A</v>
      </c>
      <c r="F800" t="e">
        <f ca="1">INDEX(词条统合定义列表!$D$2:$D$1031,MATCH(属性二级汇总[[#This Row],[词条]],词条统合定义列表!$B$2:$B$1031,0))</f>
        <v>#N/A</v>
      </c>
      <c r="G800" s="3" t="e">
        <f ca="1">INDEX(词条统合定义列表!$E$2:$E$1031,MATCH(属性二级汇总[[#This Row],[词条]],词条统合定义列表!$B$2:$B$1031,0))</f>
        <v>#N/A</v>
      </c>
      <c r="H800" s="109" t="e">
        <f ca="1">INDEX(词条统合定义列表!$F$2:$F$1031,MATCH(属性二级汇总[[#This Row],[词条]],词条统合定义列表!$B$2:$B$1031,0))</f>
        <v>#N/A</v>
      </c>
      <c r="J8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0" s="25" t="str">
        <f ca="1">IFERROR(IF(属性二级汇总[[#This Row],[计算模式]]&lt;&gt;0,ROW(),""),"")</f>
        <v/>
      </c>
      <c r="M800" s="25" t="str">
        <f ca="1">IF((IFERROR(SEARCH("时，收割",属性二级汇总[[#This Row],[词条]]),-1)&gt;0),ROW(),"")</f>
        <v/>
      </c>
    </row>
    <row r="801" spans="1:13">
      <c r="A801" s="3" t="str">
        <f ca="1">IFERROR(INDEX(CHOOSE(
    MATCH(ROW(A800)-1,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ROW(A800)-INDEX($S$2:$S$18, MATCH(ROW(A800)-1, $S$2:$S$18,1))
),"")</f>
        <v/>
      </c>
      <c r="B801" s="3" t="str">
        <f ca="1">IF(A801&lt;&gt;"",INDEX(CHOOSE(
    MATCH(ROW(A800)-1,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ROW(A800)-INDEX($S$2:$S$18, MATCH(ROW(A800)-1, $S$2:$S$18,1))
),"")</f>
        <v/>
      </c>
      <c r="C801" s="3" t="e">
        <f ca="1">VALUE(IF(A801&lt;&gt;"",INDEX(CHOOSE(
    MATCH(ROW(A800)-1,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ROW(A800)-INDEX($S$2:$S$18, MATCH(ROW(A800)-1, $S$2:$S$18,1))
),""))</f>
        <v>#VALUE!</v>
      </c>
      <c r="D801" s="3" t="str">
        <f t="shared" ca="1" si="13"/>
        <v/>
      </c>
      <c r="E801" s="3" t="e">
        <f ca="1">INDEX(词条统合定义列表!$C$2:$C$1031,MATCH(属性二级汇总[[#This Row],[词条]],词条统合定义列表!$B$2:$B$1031,0))</f>
        <v>#N/A</v>
      </c>
      <c r="F801" t="e">
        <f ca="1">INDEX(词条统合定义列表!$D$2:$D$1031,MATCH(属性二级汇总[[#This Row],[词条]],词条统合定义列表!$B$2:$B$1031,0))</f>
        <v>#N/A</v>
      </c>
      <c r="G801" s="3" t="e">
        <f ca="1">INDEX(词条统合定义列表!$E$2:$E$1031,MATCH(属性二级汇总[[#This Row],[词条]],词条统合定义列表!$B$2:$B$1031,0))</f>
        <v>#N/A</v>
      </c>
      <c r="H801" s="109" t="e">
        <f ca="1">INDEX(词条统合定义列表!$F$2:$F$1031,MATCH(属性二级汇总[[#This Row],[词条]],词条统合定义列表!$B$2:$B$1031,0))</f>
        <v>#N/A</v>
      </c>
      <c r="J8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1" s="25" t="str">
        <f ca="1">IFERROR(IF(属性二级汇总[[#This Row],[计算模式]]&lt;&gt;0,ROW(),""),"")</f>
        <v/>
      </c>
      <c r="M801" s="25" t="str">
        <f ca="1">IF((IFERROR(SEARCH("时，收割",属性二级汇总[[#This Row],[词条]]),-1)&gt;0),ROW(),"")</f>
        <v/>
      </c>
    </row>
    <row r="802" spans="1:13">
      <c r="A802" s="3" t="str">
        <f ca="1">IFERROR(INDEX(CHOOSE(
    MATCH(ROW(A801)-1,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ROW(A801)-INDEX($S$2:$S$18, MATCH(ROW(A801)-1, $S$2:$S$18,1))
),"")</f>
        <v/>
      </c>
      <c r="B802" s="3" t="str">
        <f ca="1">IF(A802&lt;&gt;"",INDEX(CHOOSE(
    MATCH(ROW(A801)-1,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ROW(A801)-INDEX($S$2:$S$18, MATCH(ROW(A801)-1, $S$2:$S$18,1))
),"")</f>
        <v/>
      </c>
      <c r="C802" s="3" t="e">
        <f ca="1">VALUE(IF(A802&lt;&gt;"",INDEX(CHOOSE(
    MATCH(ROW(A801)-1,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ROW(A801)-INDEX($S$2:$S$18, MATCH(ROW(A801)-1, $S$2:$S$18,1))
),""))</f>
        <v>#VALUE!</v>
      </c>
      <c r="D802" s="3" t="str">
        <f t="shared" ca="1" si="13"/>
        <v/>
      </c>
      <c r="E802" s="3" t="e">
        <f ca="1">INDEX(词条统合定义列表!$C$2:$C$1031,MATCH(属性二级汇总[[#This Row],[词条]],词条统合定义列表!$B$2:$B$1031,0))</f>
        <v>#N/A</v>
      </c>
      <c r="F802" t="e">
        <f ca="1">INDEX(词条统合定义列表!$D$2:$D$1031,MATCH(属性二级汇总[[#This Row],[词条]],词条统合定义列表!$B$2:$B$1031,0))</f>
        <v>#N/A</v>
      </c>
      <c r="G802" s="3" t="e">
        <f ca="1">INDEX(词条统合定义列表!$E$2:$E$1031,MATCH(属性二级汇总[[#This Row],[词条]],词条统合定义列表!$B$2:$B$1031,0))</f>
        <v>#N/A</v>
      </c>
      <c r="H802" s="109" t="e">
        <f ca="1">INDEX(词条统合定义列表!$F$2:$F$1031,MATCH(属性二级汇总[[#This Row],[词条]],词条统合定义列表!$B$2:$B$1031,0))</f>
        <v>#N/A</v>
      </c>
      <c r="J8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2" s="25" t="str">
        <f ca="1">IFERROR(IF(属性二级汇总[[#This Row],[计算模式]]&lt;&gt;0,ROW(),""),"")</f>
        <v/>
      </c>
      <c r="M802" s="25" t="str">
        <f ca="1">IF((IFERROR(SEARCH("时，收割",属性二级汇总[[#This Row],[词条]]),-1)&gt;0),ROW(),"")</f>
        <v/>
      </c>
    </row>
    <row r="803" spans="1:13">
      <c r="A803" s="3" t="str">
        <f ca="1">IFERROR(INDEX(CHOOSE(
    MATCH(ROW(A802)-1,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ROW(A802)-INDEX($S$2:$S$18, MATCH(ROW(A802)-1, $S$2:$S$18,1))
),"")</f>
        <v/>
      </c>
      <c r="B803" s="3" t="str">
        <f ca="1">IF(A803&lt;&gt;"",INDEX(CHOOSE(
    MATCH(ROW(A802)-1,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ROW(A802)-INDEX($S$2:$S$18, MATCH(ROW(A802)-1, $S$2:$S$18,1))
),"")</f>
        <v/>
      </c>
      <c r="C803" s="3" t="e">
        <f ca="1">VALUE(IF(A803&lt;&gt;"",INDEX(CHOOSE(
    MATCH(ROW(A802)-1,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ROW(A802)-INDEX($S$2:$S$18, MATCH(ROW(A802)-1, $S$2:$S$18,1))
),""))</f>
        <v>#VALUE!</v>
      </c>
      <c r="D803" s="3" t="str">
        <f t="shared" ca="1" si="13"/>
        <v/>
      </c>
      <c r="E803" s="3" t="e">
        <f ca="1">INDEX(词条统合定义列表!$C$2:$C$1031,MATCH(属性二级汇总[[#This Row],[词条]],词条统合定义列表!$B$2:$B$1031,0))</f>
        <v>#N/A</v>
      </c>
      <c r="F803" t="e">
        <f ca="1">INDEX(词条统合定义列表!$D$2:$D$1031,MATCH(属性二级汇总[[#This Row],[词条]],词条统合定义列表!$B$2:$B$1031,0))</f>
        <v>#N/A</v>
      </c>
      <c r="G803" s="3" t="e">
        <f ca="1">INDEX(词条统合定义列表!$E$2:$E$1031,MATCH(属性二级汇总[[#This Row],[词条]],词条统合定义列表!$B$2:$B$1031,0))</f>
        <v>#N/A</v>
      </c>
      <c r="H803" s="109" t="e">
        <f ca="1">INDEX(词条统合定义列表!$F$2:$F$1031,MATCH(属性二级汇总[[#This Row],[词条]],词条统合定义列表!$B$2:$B$1031,0))</f>
        <v>#N/A</v>
      </c>
      <c r="J8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3" s="25" t="str">
        <f ca="1">IFERROR(IF(属性二级汇总[[#This Row],[计算模式]]&lt;&gt;0,ROW(),""),"")</f>
        <v/>
      </c>
      <c r="M803" s="25" t="str">
        <f ca="1">IF((IFERROR(SEARCH("时，收割",属性二级汇总[[#This Row],[词条]]),-1)&gt;0),ROW(),"")</f>
        <v/>
      </c>
    </row>
    <row r="804" spans="1:13">
      <c r="A804" s="3" t="str">
        <f ca="1">IFERROR(INDEX(CHOOSE(
    MATCH(ROW(A803)-1,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ROW(A803)-INDEX($S$2:$S$18, MATCH(ROW(A803)-1, $S$2:$S$18,1))
),"")</f>
        <v/>
      </c>
      <c r="B804" s="3" t="str">
        <f ca="1">IF(A804&lt;&gt;"",INDEX(CHOOSE(
    MATCH(ROW(A803)-1,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ROW(A803)-INDEX($S$2:$S$18, MATCH(ROW(A803)-1, $S$2:$S$18,1))
),"")</f>
        <v/>
      </c>
      <c r="C804" s="3" t="e">
        <f ca="1">VALUE(IF(A804&lt;&gt;"",INDEX(CHOOSE(
    MATCH(ROW(A803)-1,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ROW(A803)-INDEX($S$2:$S$18, MATCH(ROW(A803)-1, $S$2:$S$18,1))
),""))</f>
        <v>#VALUE!</v>
      </c>
      <c r="D804" s="3" t="str">
        <f t="shared" ca="1" si="13"/>
        <v/>
      </c>
      <c r="E804" s="3" t="e">
        <f ca="1">INDEX(词条统合定义列表!$C$2:$C$1031,MATCH(属性二级汇总[[#This Row],[词条]],词条统合定义列表!$B$2:$B$1031,0))</f>
        <v>#N/A</v>
      </c>
      <c r="F804" t="e">
        <f ca="1">INDEX(词条统合定义列表!$D$2:$D$1031,MATCH(属性二级汇总[[#This Row],[词条]],词条统合定义列表!$B$2:$B$1031,0))</f>
        <v>#N/A</v>
      </c>
      <c r="G804" s="3" t="e">
        <f ca="1">INDEX(词条统合定义列表!$E$2:$E$1031,MATCH(属性二级汇总[[#This Row],[词条]],词条统合定义列表!$B$2:$B$1031,0))</f>
        <v>#N/A</v>
      </c>
      <c r="H804" s="109" t="e">
        <f ca="1">INDEX(词条统合定义列表!$F$2:$F$1031,MATCH(属性二级汇总[[#This Row],[词条]],词条统合定义列表!$B$2:$B$1031,0))</f>
        <v>#N/A</v>
      </c>
      <c r="J8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4" s="25" t="str">
        <f ca="1">IFERROR(IF(属性二级汇总[[#This Row],[计算模式]]&lt;&gt;0,ROW(),""),"")</f>
        <v/>
      </c>
      <c r="M804" s="25" t="str">
        <f ca="1">IF((IFERROR(SEARCH("时，收割",属性二级汇总[[#This Row],[词条]]),-1)&gt;0),ROW(),"")</f>
        <v/>
      </c>
    </row>
    <row r="805" spans="1:13">
      <c r="A805" s="3" t="str">
        <f ca="1">IFERROR(INDEX(CHOOSE(
    MATCH(ROW(A804)-1,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ROW(A804)-INDEX($S$2:$S$18, MATCH(ROW(A804)-1, $S$2:$S$18,1))
),"")</f>
        <v/>
      </c>
      <c r="B805" s="3" t="str">
        <f ca="1">IF(A805&lt;&gt;"",INDEX(CHOOSE(
    MATCH(ROW(A804)-1,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ROW(A804)-INDEX($S$2:$S$18, MATCH(ROW(A804)-1, $S$2:$S$18,1))
),"")</f>
        <v/>
      </c>
      <c r="C805" s="3" t="e">
        <f ca="1">VALUE(IF(A805&lt;&gt;"",INDEX(CHOOSE(
    MATCH(ROW(A804)-1,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ROW(A804)-INDEX($S$2:$S$18, MATCH(ROW(A804)-1, $S$2:$S$18,1))
),""))</f>
        <v>#VALUE!</v>
      </c>
      <c r="D805" s="3" t="str">
        <f t="shared" ca="1" si="13"/>
        <v/>
      </c>
      <c r="E805" s="3" t="e">
        <f ca="1">INDEX(词条统合定义列表!$C$2:$C$1031,MATCH(属性二级汇总[[#This Row],[词条]],词条统合定义列表!$B$2:$B$1031,0))</f>
        <v>#N/A</v>
      </c>
      <c r="F805" t="e">
        <f ca="1">INDEX(词条统合定义列表!$D$2:$D$1031,MATCH(属性二级汇总[[#This Row],[词条]],词条统合定义列表!$B$2:$B$1031,0))</f>
        <v>#N/A</v>
      </c>
      <c r="G805" s="3" t="e">
        <f ca="1">INDEX(词条统合定义列表!$E$2:$E$1031,MATCH(属性二级汇总[[#This Row],[词条]],词条统合定义列表!$B$2:$B$1031,0))</f>
        <v>#N/A</v>
      </c>
      <c r="H805" s="109" t="e">
        <f ca="1">INDEX(词条统合定义列表!$F$2:$F$1031,MATCH(属性二级汇总[[#This Row],[词条]],词条统合定义列表!$B$2:$B$1031,0))</f>
        <v>#N/A</v>
      </c>
      <c r="J8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5" s="25" t="str">
        <f ca="1">IFERROR(IF(属性二级汇总[[#This Row],[计算模式]]&lt;&gt;0,ROW(),""),"")</f>
        <v/>
      </c>
      <c r="M805" s="25" t="str">
        <f ca="1">IF((IFERROR(SEARCH("时，收割",属性二级汇总[[#This Row],[词条]]),-1)&gt;0),ROW(),"")</f>
        <v/>
      </c>
    </row>
    <row r="806" spans="1:13">
      <c r="A806" s="3" t="str">
        <f ca="1">IFERROR(INDEX(CHOOSE(
    MATCH(ROW(A805)-1,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ROW(A805)-INDEX($S$2:$S$18, MATCH(ROW(A805)-1, $S$2:$S$18,1))
),"")</f>
        <v/>
      </c>
      <c r="B806" s="3" t="str">
        <f ca="1">IF(A806&lt;&gt;"",INDEX(CHOOSE(
    MATCH(ROW(A805)-1,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ROW(A805)-INDEX($S$2:$S$18, MATCH(ROW(A805)-1, $S$2:$S$18,1))
),"")</f>
        <v/>
      </c>
      <c r="C806" s="3" t="e">
        <f ca="1">VALUE(IF(A806&lt;&gt;"",INDEX(CHOOSE(
    MATCH(ROW(A805)-1,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ROW(A805)-INDEX($S$2:$S$18, MATCH(ROW(A805)-1, $S$2:$S$18,1))
),""))</f>
        <v>#VALUE!</v>
      </c>
      <c r="D806" s="3" t="str">
        <f t="shared" ca="1" si="13"/>
        <v/>
      </c>
      <c r="E806" s="3" t="e">
        <f ca="1">INDEX(词条统合定义列表!$C$2:$C$1031,MATCH(属性二级汇总[[#This Row],[词条]],词条统合定义列表!$B$2:$B$1031,0))</f>
        <v>#N/A</v>
      </c>
      <c r="F806" t="e">
        <f ca="1">INDEX(词条统合定义列表!$D$2:$D$1031,MATCH(属性二级汇总[[#This Row],[词条]],词条统合定义列表!$B$2:$B$1031,0))</f>
        <v>#N/A</v>
      </c>
      <c r="G806" s="3" t="e">
        <f ca="1">INDEX(词条统合定义列表!$E$2:$E$1031,MATCH(属性二级汇总[[#This Row],[词条]],词条统合定义列表!$B$2:$B$1031,0))</f>
        <v>#N/A</v>
      </c>
      <c r="H806" s="109" t="e">
        <f ca="1">INDEX(词条统合定义列表!$F$2:$F$1031,MATCH(属性二级汇总[[#This Row],[词条]],词条统合定义列表!$B$2:$B$1031,0))</f>
        <v>#N/A</v>
      </c>
      <c r="J8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6" s="25" t="str">
        <f ca="1">IFERROR(IF(属性二级汇总[[#This Row],[计算模式]]&lt;&gt;0,ROW(),""),"")</f>
        <v/>
      </c>
      <c r="M806" s="25" t="str">
        <f ca="1">IF((IFERROR(SEARCH("时，收割",属性二级汇总[[#This Row],[词条]]),-1)&gt;0),ROW(),"")</f>
        <v/>
      </c>
    </row>
    <row r="807" spans="1:13">
      <c r="A807" s="3" t="str">
        <f ca="1">IFERROR(INDEX(CHOOSE(
    MATCH(ROW(A806)-1,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ROW(A806)-INDEX($S$2:$S$18, MATCH(ROW(A806)-1, $S$2:$S$18,1))
),"")</f>
        <v/>
      </c>
      <c r="B807" s="3" t="str">
        <f ca="1">IF(A807&lt;&gt;"",INDEX(CHOOSE(
    MATCH(ROW(A806)-1,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ROW(A806)-INDEX($S$2:$S$18, MATCH(ROW(A806)-1, $S$2:$S$18,1))
),"")</f>
        <v/>
      </c>
      <c r="C807" s="3" t="e">
        <f ca="1">VALUE(IF(A807&lt;&gt;"",INDEX(CHOOSE(
    MATCH(ROW(A806)-1,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ROW(A806)-INDEX($S$2:$S$18, MATCH(ROW(A806)-1, $S$2:$S$18,1))
),""))</f>
        <v>#VALUE!</v>
      </c>
      <c r="D807" s="3" t="str">
        <f t="shared" ca="1" si="13"/>
        <v/>
      </c>
      <c r="E807" s="3" t="e">
        <f ca="1">INDEX(词条统合定义列表!$C$2:$C$1031,MATCH(属性二级汇总[[#This Row],[词条]],词条统合定义列表!$B$2:$B$1031,0))</f>
        <v>#N/A</v>
      </c>
      <c r="F807" t="e">
        <f ca="1">INDEX(词条统合定义列表!$D$2:$D$1031,MATCH(属性二级汇总[[#This Row],[词条]],词条统合定义列表!$B$2:$B$1031,0))</f>
        <v>#N/A</v>
      </c>
      <c r="G807" s="3" t="e">
        <f ca="1">INDEX(词条统合定义列表!$E$2:$E$1031,MATCH(属性二级汇总[[#This Row],[词条]],词条统合定义列表!$B$2:$B$1031,0))</f>
        <v>#N/A</v>
      </c>
      <c r="H807" s="109" t="e">
        <f ca="1">INDEX(词条统合定义列表!$F$2:$F$1031,MATCH(属性二级汇总[[#This Row],[词条]],词条统合定义列表!$B$2:$B$1031,0))</f>
        <v>#N/A</v>
      </c>
      <c r="J8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7" s="25" t="str">
        <f ca="1">IFERROR(IF(属性二级汇总[[#This Row],[计算模式]]&lt;&gt;0,ROW(),""),"")</f>
        <v/>
      </c>
      <c r="M807" s="25" t="str">
        <f ca="1">IF((IFERROR(SEARCH("时，收割",属性二级汇总[[#This Row],[词条]]),-1)&gt;0),ROW(),"")</f>
        <v/>
      </c>
    </row>
    <row r="808" spans="1:13">
      <c r="A808" s="3" t="str">
        <f ca="1">IFERROR(INDEX(CHOOSE(
    MATCH(ROW(A807)-1,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ROW(A807)-INDEX($S$2:$S$18, MATCH(ROW(A807)-1, $S$2:$S$18,1))
),"")</f>
        <v/>
      </c>
      <c r="B808" s="3" t="str">
        <f ca="1">IF(A808&lt;&gt;"",INDEX(CHOOSE(
    MATCH(ROW(A807)-1,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ROW(A807)-INDEX($S$2:$S$18, MATCH(ROW(A807)-1, $S$2:$S$18,1))
),"")</f>
        <v/>
      </c>
      <c r="C808" s="3" t="e">
        <f ca="1">VALUE(IF(A808&lt;&gt;"",INDEX(CHOOSE(
    MATCH(ROW(A807)-1,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ROW(A807)-INDEX($S$2:$S$18, MATCH(ROW(A807)-1, $S$2:$S$18,1))
),""))</f>
        <v>#VALUE!</v>
      </c>
      <c r="D808" s="3" t="str">
        <f t="shared" ca="1" si="13"/>
        <v/>
      </c>
      <c r="E808" s="3" t="e">
        <f ca="1">INDEX(词条统合定义列表!$C$2:$C$1031,MATCH(属性二级汇总[[#This Row],[词条]],词条统合定义列表!$B$2:$B$1031,0))</f>
        <v>#N/A</v>
      </c>
      <c r="F808" t="e">
        <f ca="1">INDEX(词条统合定义列表!$D$2:$D$1031,MATCH(属性二级汇总[[#This Row],[词条]],词条统合定义列表!$B$2:$B$1031,0))</f>
        <v>#N/A</v>
      </c>
      <c r="G808" s="3" t="e">
        <f ca="1">INDEX(词条统合定义列表!$E$2:$E$1031,MATCH(属性二级汇总[[#This Row],[词条]],词条统合定义列表!$B$2:$B$1031,0))</f>
        <v>#N/A</v>
      </c>
      <c r="H808" s="109" t="e">
        <f ca="1">INDEX(词条统合定义列表!$F$2:$F$1031,MATCH(属性二级汇总[[#This Row],[词条]],词条统合定义列表!$B$2:$B$1031,0))</f>
        <v>#N/A</v>
      </c>
      <c r="J8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8" s="25" t="str">
        <f ca="1">IFERROR(IF(属性二级汇总[[#This Row],[计算模式]]&lt;&gt;0,ROW(),""),"")</f>
        <v/>
      </c>
      <c r="M808" s="25" t="str">
        <f ca="1">IF((IFERROR(SEARCH("时，收割",属性二级汇总[[#This Row],[词条]]),-1)&gt;0),ROW(),"")</f>
        <v/>
      </c>
    </row>
    <row r="809" spans="1:13">
      <c r="A809" s="3" t="str">
        <f ca="1">IFERROR(INDEX(CHOOSE(
    MATCH(ROW(A808)-1,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ROW(A808)-INDEX($S$2:$S$18, MATCH(ROW(A808)-1, $S$2:$S$18,1))
),"")</f>
        <v/>
      </c>
      <c r="B809" s="3" t="str">
        <f ca="1">IF(A809&lt;&gt;"",INDEX(CHOOSE(
    MATCH(ROW(A808)-1,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ROW(A808)-INDEX($S$2:$S$18, MATCH(ROW(A808)-1, $S$2:$S$18,1))
),"")</f>
        <v/>
      </c>
      <c r="C809" s="3" t="e">
        <f ca="1">VALUE(IF(A809&lt;&gt;"",INDEX(CHOOSE(
    MATCH(ROW(A808)-1,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ROW(A808)-INDEX($S$2:$S$18, MATCH(ROW(A808)-1, $S$2:$S$18,1))
),""))</f>
        <v>#VALUE!</v>
      </c>
      <c r="D809" s="3" t="str">
        <f t="shared" ca="1" si="13"/>
        <v/>
      </c>
      <c r="E809" s="3" t="e">
        <f ca="1">INDEX(词条统合定义列表!$C$2:$C$1031,MATCH(属性二级汇总[[#This Row],[词条]],词条统合定义列表!$B$2:$B$1031,0))</f>
        <v>#N/A</v>
      </c>
      <c r="F809" t="e">
        <f ca="1">INDEX(词条统合定义列表!$D$2:$D$1031,MATCH(属性二级汇总[[#This Row],[词条]],词条统合定义列表!$B$2:$B$1031,0))</f>
        <v>#N/A</v>
      </c>
      <c r="G809" s="3" t="e">
        <f ca="1">INDEX(词条统合定义列表!$E$2:$E$1031,MATCH(属性二级汇总[[#This Row],[词条]],词条统合定义列表!$B$2:$B$1031,0))</f>
        <v>#N/A</v>
      </c>
      <c r="H809" s="109" t="e">
        <f ca="1">INDEX(词条统合定义列表!$F$2:$F$1031,MATCH(属性二级汇总[[#This Row],[词条]],词条统合定义列表!$B$2:$B$1031,0))</f>
        <v>#N/A</v>
      </c>
      <c r="J8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09" s="25" t="str">
        <f ca="1">IFERROR(IF(属性二级汇总[[#This Row],[计算模式]]&lt;&gt;0,ROW(),""),"")</f>
        <v/>
      </c>
      <c r="M809" s="25" t="str">
        <f ca="1">IF((IFERROR(SEARCH("时，收割",属性二级汇总[[#This Row],[词条]]),-1)&gt;0),ROW(),"")</f>
        <v/>
      </c>
    </row>
    <row r="810" spans="1:13">
      <c r="A810" s="3" t="str">
        <f ca="1">IFERROR(INDEX(CHOOSE(
    MATCH(ROW(A809)-1,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ROW(A809)-INDEX($S$2:$S$18, MATCH(ROW(A809)-1, $S$2:$S$18,1))
),"")</f>
        <v/>
      </c>
      <c r="B810" s="3" t="str">
        <f ca="1">IF(A810&lt;&gt;"",INDEX(CHOOSE(
    MATCH(ROW(A809)-1,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ROW(A809)-INDEX($S$2:$S$18, MATCH(ROW(A809)-1, $S$2:$S$18,1))
),"")</f>
        <v/>
      </c>
      <c r="C810" s="3" t="e">
        <f ca="1">VALUE(IF(A810&lt;&gt;"",INDEX(CHOOSE(
    MATCH(ROW(A809)-1,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ROW(A809)-INDEX($S$2:$S$18, MATCH(ROW(A809)-1, $S$2:$S$18,1))
),""))</f>
        <v>#VALUE!</v>
      </c>
      <c r="D810" s="3" t="str">
        <f t="shared" ca="1" si="13"/>
        <v/>
      </c>
      <c r="E810" s="3" t="e">
        <f ca="1">INDEX(词条统合定义列表!$C$2:$C$1031,MATCH(属性二级汇总[[#This Row],[词条]],词条统合定义列表!$B$2:$B$1031,0))</f>
        <v>#N/A</v>
      </c>
      <c r="F810" t="e">
        <f ca="1">INDEX(词条统合定义列表!$D$2:$D$1031,MATCH(属性二级汇总[[#This Row],[词条]],词条统合定义列表!$B$2:$B$1031,0))</f>
        <v>#N/A</v>
      </c>
      <c r="G810" s="3" t="e">
        <f ca="1">INDEX(词条统合定义列表!$E$2:$E$1031,MATCH(属性二级汇总[[#This Row],[词条]],词条统合定义列表!$B$2:$B$1031,0))</f>
        <v>#N/A</v>
      </c>
      <c r="H810" s="109" t="e">
        <f ca="1">INDEX(词条统合定义列表!$F$2:$F$1031,MATCH(属性二级汇总[[#This Row],[词条]],词条统合定义列表!$B$2:$B$1031,0))</f>
        <v>#N/A</v>
      </c>
      <c r="J8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0" s="25" t="str">
        <f ca="1">IFERROR(IF(属性二级汇总[[#This Row],[计算模式]]&lt;&gt;0,ROW(),""),"")</f>
        <v/>
      </c>
      <c r="M810" s="25" t="str">
        <f ca="1">IF((IFERROR(SEARCH("时，收割",属性二级汇总[[#This Row],[词条]]),-1)&gt;0),ROW(),"")</f>
        <v/>
      </c>
    </row>
    <row r="811" spans="1:13">
      <c r="A811" s="3" t="str">
        <f ca="1">IFERROR(INDEX(CHOOSE(
    MATCH(ROW(A810)-1,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ROW(A810)-INDEX($S$2:$S$18, MATCH(ROW(A810)-1, $S$2:$S$18,1))
),"")</f>
        <v/>
      </c>
      <c r="B811" s="3" t="str">
        <f ca="1">IF(A811&lt;&gt;"",INDEX(CHOOSE(
    MATCH(ROW(A810)-1,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ROW(A810)-INDEX($S$2:$S$18, MATCH(ROW(A810)-1, $S$2:$S$18,1))
),"")</f>
        <v/>
      </c>
      <c r="C811" s="3" t="e">
        <f ca="1">VALUE(IF(A811&lt;&gt;"",INDEX(CHOOSE(
    MATCH(ROW(A810)-1,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ROW(A810)-INDEX($S$2:$S$18, MATCH(ROW(A810)-1, $S$2:$S$18,1))
),""))</f>
        <v>#VALUE!</v>
      </c>
      <c r="D811" s="3" t="str">
        <f t="shared" ca="1" si="13"/>
        <v/>
      </c>
      <c r="E811" s="3" t="e">
        <f ca="1">INDEX(词条统合定义列表!$C$2:$C$1031,MATCH(属性二级汇总[[#This Row],[词条]],词条统合定义列表!$B$2:$B$1031,0))</f>
        <v>#N/A</v>
      </c>
      <c r="F811" t="e">
        <f ca="1">INDEX(词条统合定义列表!$D$2:$D$1031,MATCH(属性二级汇总[[#This Row],[词条]],词条统合定义列表!$B$2:$B$1031,0))</f>
        <v>#N/A</v>
      </c>
      <c r="G811" s="3" t="e">
        <f ca="1">INDEX(词条统合定义列表!$E$2:$E$1031,MATCH(属性二级汇总[[#This Row],[词条]],词条统合定义列表!$B$2:$B$1031,0))</f>
        <v>#N/A</v>
      </c>
      <c r="H811" s="109" t="e">
        <f ca="1">INDEX(词条统合定义列表!$F$2:$F$1031,MATCH(属性二级汇总[[#This Row],[词条]],词条统合定义列表!$B$2:$B$1031,0))</f>
        <v>#N/A</v>
      </c>
      <c r="J8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1" s="25" t="str">
        <f ca="1">IFERROR(IF(属性二级汇总[[#This Row],[计算模式]]&lt;&gt;0,ROW(),""),"")</f>
        <v/>
      </c>
      <c r="M811" s="25" t="str">
        <f ca="1">IF((IFERROR(SEARCH("时，收割",属性二级汇总[[#This Row],[词条]]),-1)&gt;0),ROW(),"")</f>
        <v/>
      </c>
    </row>
    <row r="812" spans="1:13">
      <c r="A812" s="3" t="str">
        <f ca="1">IFERROR(INDEX(CHOOSE(
    MATCH(ROW(A811)-1,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ROW(A811)-INDEX($S$2:$S$18, MATCH(ROW(A811)-1, $S$2:$S$18,1))
),"")</f>
        <v/>
      </c>
      <c r="B812" s="3" t="str">
        <f ca="1">IF(A812&lt;&gt;"",INDEX(CHOOSE(
    MATCH(ROW(A811)-1,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ROW(A811)-INDEX($S$2:$S$18, MATCH(ROW(A811)-1, $S$2:$S$18,1))
),"")</f>
        <v/>
      </c>
      <c r="C812" s="3" t="e">
        <f ca="1">VALUE(IF(A812&lt;&gt;"",INDEX(CHOOSE(
    MATCH(ROW(A811)-1,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ROW(A811)-INDEX($S$2:$S$18, MATCH(ROW(A811)-1, $S$2:$S$18,1))
),""))</f>
        <v>#VALUE!</v>
      </c>
      <c r="D812" s="3" t="str">
        <f t="shared" ca="1" si="13"/>
        <v/>
      </c>
      <c r="E812" s="3" t="e">
        <f ca="1">INDEX(词条统合定义列表!$C$2:$C$1031,MATCH(属性二级汇总[[#This Row],[词条]],词条统合定义列表!$B$2:$B$1031,0))</f>
        <v>#N/A</v>
      </c>
      <c r="F812" t="e">
        <f ca="1">INDEX(词条统合定义列表!$D$2:$D$1031,MATCH(属性二级汇总[[#This Row],[词条]],词条统合定义列表!$B$2:$B$1031,0))</f>
        <v>#N/A</v>
      </c>
      <c r="G812" s="3" t="e">
        <f ca="1">INDEX(词条统合定义列表!$E$2:$E$1031,MATCH(属性二级汇总[[#This Row],[词条]],词条统合定义列表!$B$2:$B$1031,0))</f>
        <v>#N/A</v>
      </c>
      <c r="H812" s="109" t="e">
        <f ca="1">INDEX(词条统合定义列表!$F$2:$F$1031,MATCH(属性二级汇总[[#This Row],[词条]],词条统合定义列表!$B$2:$B$1031,0))</f>
        <v>#N/A</v>
      </c>
      <c r="J8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2" s="25" t="str">
        <f ca="1">IFERROR(IF(属性二级汇总[[#This Row],[计算模式]]&lt;&gt;0,ROW(),""),"")</f>
        <v/>
      </c>
      <c r="M812" s="25" t="str">
        <f ca="1">IF((IFERROR(SEARCH("时，收割",属性二级汇总[[#This Row],[词条]]),-1)&gt;0),ROW(),"")</f>
        <v/>
      </c>
    </row>
    <row r="813" spans="1:13">
      <c r="A813" s="3" t="str">
        <f ca="1">IFERROR(INDEX(CHOOSE(
    MATCH(ROW(A812)-1,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ROW(A812)-INDEX($S$2:$S$18, MATCH(ROW(A812)-1, $S$2:$S$18,1))
),"")</f>
        <v/>
      </c>
      <c r="B813" s="3" t="str">
        <f ca="1">IF(A813&lt;&gt;"",INDEX(CHOOSE(
    MATCH(ROW(A812)-1,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ROW(A812)-INDEX($S$2:$S$18, MATCH(ROW(A812)-1, $S$2:$S$18,1))
),"")</f>
        <v/>
      </c>
      <c r="C813" s="3" t="e">
        <f ca="1">VALUE(IF(A813&lt;&gt;"",INDEX(CHOOSE(
    MATCH(ROW(A812)-1,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ROW(A812)-INDEX($S$2:$S$18, MATCH(ROW(A812)-1, $S$2:$S$18,1))
),""))</f>
        <v>#VALUE!</v>
      </c>
      <c r="D813" s="3" t="str">
        <f t="shared" ca="1" si="13"/>
        <v/>
      </c>
      <c r="E813" s="3" t="e">
        <f ca="1">INDEX(词条统合定义列表!$C$2:$C$1031,MATCH(属性二级汇总[[#This Row],[词条]],词条统合定义列表!$B$2:$B$1031,0))</f>
        <v>#N/A</v>
      </c>
      <c r="F813" t="e">
        <f ca="1">INDEX(词条统合定义列表!$D$2:$D$1031,MATCH(属性二级汇总[[#This Row],[词条]],词条统合定义列表!$B$2:$B$1031,0))</f>
        <v>#N/A</v>
      </c>
      <c r="G813" s="3" t="e">
        <f ca="1">INDEX(词条统合定义列表!$E$2:$E$1031,MATCH(属性二级汇总[[#This Row],[词条]],词条统合定义列表!$B$2:$B$1031,0))</f>
        <v>#N/A</v>
      </c>
      <c r="H813" s="109" t="e">
        <f ca="1">INDEX(词条统合定义列表!$F$2:$F$1031,MATCH(属性二级汇总[[#This Row],[词条]],词条统合定义列表!$B$2:$B$1031,0))</f>
        <v>#N/A</v>
      </c>
      <c r="J8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3" s="25" t="str">
        <f ca="1">IFERROR(IF(属性二级汇总[[#This Row],[计算模式]]&lt;&gt;0,ROW(),""),"")</f>
        <v/>
      </c>
      <c r="M813" s="25" t="str">
        <f ca="1">IF((IFERROR(SEARCH("时，收割",属性二级汇总[[#This Row],[词条]]),-1)&gt;0),ROW(),"")</f>
        <v/>
      </c>
    </row>
    <row r="814" spans="1:13">
      <c r="A814" s="3" t="str">
        <f ca="1">IFERROR(INDEX(CHOOSE(
    MATCH(ROW(A813)-1,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ROW(A813)-INDEX($S$2:$S$18, MATCH(ROW(A813)-1, $S$2:$S$18,1))
),"")</f>
        <v/>
      </c>
      <c r="B814" s="3" t="str">
        <f ca="1">IF(A814&lt;&gt;"",INDEX(CHOOSE(
    MATCH(ROW(A813)-1,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ROW(A813)-INDEX($S$2:$S$18, MATCH(ROW(A813)-1, $S$2:$S$18,1))
),"")</f>
        <v/>
      </c>
      <c r="C814" s="3" t="e">
        <f ca="1">VALUE(IF(A814&lt;&gt;"",INDEX(CHOOSE(
    MATCH(ROW(A813)-1,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ROW(A813)-INDEX($S$2:$S$18, MATCH(ROW(A813)-1, $S$2:$S$18,1))
),""))</f>
        <v>#VALUE!</v>
      </c>
      <c r="D814" s="3" t="str">
        <f t="shared" ca="1" si="13"/>
        <v/>
      </c>
      <c r="E814" s="3" t="e">
        <f ca="1">INDEX(词条统合定义列表!$C$2:$C$1031,MATCH(属性二级汇总[[#This Row],[词条]],词条统合定义列表!$B$2:$B$1031,0))</f>
        <v>#N/A</v>
      </c>
      <c r="F814" t="e">
        <f ca="1">INDEX(词条统合定义列表!$D$2:$D$1031,MATCH(属性二级汇总[[#This Row],[词条]],词条统合定义列表!$B$2:$B$1031,0))</f>
        <v>#N/A</v>
      </c>
      <c r="G814" s="3" t="e">
        <f ca="1">INDEX(词条统合定义列表!$E$2:$E$1031,MATCH(属性二级汇总[[#This Row],[词条]],词条统合定义列表!$B$2:$B$1031,0))</f>
        <v>#N/A</v>
      </c>
      <c r="H814" s="109" t="e">
        <f ca="1">INDEX(词条统合定义列表!$F$2:$F$1031,MATCH(属性二级汇总[[#This Row],[词条]],词条统合定义列表!$B$2:$B$1031,0))</f>
        <v>#N/A</v>
      </c>
      <c r="J8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4" s="25" t="str">
        <f ca="1">IFERROR(IF(属性二级汇总[[#This Row],[计算模式]]&lt;&gt;0,ROW(),""),"")</f>
        <v/>
      </c>
      <c r="M814" s="25" t="str">
        <f ca="1">IF((IFERROR(SEARCH("时，收割",属性二级汇总[[#This Row],[词条]]),-1)&gt;0),ROW(),"")</f>
        <v/>
      </c>
    </row>
    <row r="815" spans="1:13">
      <c r="A815" s="3" t="str">
        <f ca="1">IFERROR(INDEX(CHOOSE(
    MATCH(ROW(A814)-1,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ROW(A814)-INDEX($S$2:$S$18, MATCH(ROW(A814)-1, $S$2:$S$18,1))
),"")</f>
        <v/>
      </c>
      <c r="B815" s="3" t="str">
        <f ca="1">IF(A815&lt;&gt;"",INDEX(CHOOSE(
    MATCH(ROW(A814)-1,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ROW(A814)-INDEX($S$2:$S$18, MATCH(ROW(A814)-1, $S$2:$S$18,1))
),"")</f>
        <v/>
      </c>
      <c r="C815" s="3" t="e">
        <f ca="1">VALUE(IF(A815&lt;&gt;"",INDEX(CHOOSE(
    MATCH(ROW(A814)-1,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ROW(A814)-INDEX($S$2:$S$18, MATCH(ROW(A814)-1, $S$2:$S$18,1))
),""))</f>
        <v>#VALUE!</v>
      </c>
      <c r="D815" s="3" t="str">
        <f t="shared" ca="1" si="13"/>
        <v/>
      </c>
      <c r="E815" s="3" t="e">
        <f ca="1">INDEX(词条统合定义列表!$C$2:$C$1031,MATCH(属性二级汇总[[#This Row],[词条]],词条统合定义列表!$B$2:$B$1031,0))</f>
        <v>#N/A</v>
      </c>
      <c r="F815" t="e">
        <f ca="1">INDEX(词条统合定义列表!$D$2:$D$1031,MATCH(属性二级汇总[[#This Row],[词条]],词条统合定义列表!$B$2:$B$1031,0))</f>
        <v>#N/A</v>
      </c>
      <c r="G815" s="3" t="e">
        <f ca="1">INDEX(词条统合定义列表!$E$2:$E$1031,MATCH(属性二级汇总[[#This Row],[词条]],词条统合定义列表!$B$2:$B$1031,0))</f>
        <v>#N/A</v>
      </c>
      <c r="H815" s="109" t="e">
        <f ca="1">INDEX(词条统合定义列表!$F$2:$F$1031,MATCH(属性二级汇总[[#This Row],[词条]],词条统合定义列表!$B$2:$B$1031,0))</f>
        <v>#N/A</v>
      </c>
      <c r="J8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5" s="25" t="str">
        <f ca="1">IFERROR(IF(属性二级汇总[[#This Row],[计算模式]]&lt;&gt;0,ROW(),""),"")</f>
        <v/>
      </c>
      <c r="M815" s="25" t="str">
        <f ca="1">IF((IFERROR(SEARCH("时，收割",属性二级汇总[[#This Row],[词条]]),-1)&gt;0),ROW(),"")</f>
        <v/>
      </c>
    </row>
    <row r="816" spans="1:13">
      <c r="A816" s="3" t="str">
        <f ca="1">IFERROR(INDEX(CHOOSE(
    MATCH(ROW(A815)-1,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ROW(A815)-INDEX($S$2:$S$18, MATCH(ROW(A815)-1, $S$2:$S$18,1))
),"")</f>
        <v/>
      </c>
      <c r="B816" s="3" t="str">
        <f ca="1">IF(A816&lt;&gt;"",INDEX(CHOOSE(
    MATCH(ROW(A815)-1,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ROW(A815)-INDEX($S$2:$S$18, MATCH(ROW(A815)-1, $S$2:$S$18,1))
),"")</f>
        <v/>
      </c>
      <c r="C816" s="3" t="e">
        <f ca="1">VALUE(IF(A816&lt;&gt;"",INDEX(CHOOSE(
    MATCH(ROW(A815)-1,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ROW(A815)-INDEX($S$2:$S$18, MATCH(ROW(A815)-1, $S$2:$S$18,1))
),""))</f>
        <v>#VALUE!</v>
      </c>
      <c r="D816" s="3" t="str">
        <f t="shared" ca="1" si="13"/>
        <v/>
      </c>
      <c r="E816" s="3" t="e">
        <f ca="1">INDEX(词条统合定义列表!$C$2:$C$1031,MATCH(属性二级汇总[[#This Row],[词条]],词条统合定义列表!$B$2:$B$1031,0))</f>
        <v>#N/A</v>
      </c>
      <c r="F816" t="e">
        <f ca="1">INDEX(词条统合定义列表!$D$2:$D$1031,MATCH(属性二级汇总[[#This Row],[词条]],词条统合定义列表!$B$2:$B$1031,0))</f>
        <v>#N/A</v>
      </c>
      <c r="G816" s="3" t="e">
        <f ca="1">INDEX(词条统合定义列表!$E$2:$E$1031,MATCH(属性二级汇总[[#This Row],[词条]],词条统合定义列表!$B$2:$B$1031,0))</f>
        <v>#N/A</v>
      </c>
      <c r="H816" s="109" t="e">
        <f ca="1">INDEX(词条统合定义列表!$F$2:$F$1031,MATCH(属性二级汇总[[#This Row],[词条]],词条统合定义列表!$B$2:$B$1031,0))</f>
        <v>#N/A</v>
      </c>
      <c r="J8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6" s="25" t="str">
        <f ca="1">IFERROR(IF(属性二级汇总[[#This Row],[计算模式]]&lt;&gt;0,ROW(),""),"")</f>
        <v/>
      </c>
      <c r="M816" s="25" t="str">
        <f ca="1">IF((IFERROR(SEARCH("时，收割",属性二级汇总[[#This Row],[词条]]),-1)&gt;0),ROW(),"")</f>
        <v/>
      </c>
    </row>
    <row r="817" spans="1:13">
      <c r="A817" s="3" t="str">
        <f ca="1">IFERROR(INDEX(CHOOSE(
    MATCH(ROW(A816)-1,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ROW(A816)-INDEX($S$2:$S$18, MATCH(ROW(A816)-1, $S$2:$S$18,1))
),"")</f>
        <v/>
      </c>
      <c r="B817" s="3" t="str">
        <f ca="1">IF(A817&lt;&gt;"",INDEX(CHOOSE(
    MATCH(ROW(A816)-1,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ROW(A816)-INDEX($S$2:$S$18, MATCH(ROW(A816)-1, $S$2:$S$18,1))
),"")</f>
        <v/>
      </c>
      <c r="C817" s="3" t="e">
        <f ca="1">VALUE(IF(A817&lt;&gt;"",INDEX(CHOOSE(
    MATCH(ROW(A816)-1,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ROW(A816)-INDEX($S$2:$S$18, MATCH(ROW(A816)-1, $S$2:$S$18,1))
),""))</f>
        <v>#VALUE!</v>
      </c>
      <c r="D817" s="3" t="str">
        <f t="shared" ca="1" si="13"/>
        <v/>
      </c>
      <c r="E817" s="3" t="e">
        <f ca="1">INDEX(词条统合定义列表!$C$2:$C$1031,MATCH(属性二级汇总[[#This Row],[词条]],词条统合定义列表!$B$2:$B$1031,0))</f>
        <v>#N/A</v>
      </c>
      <c r="F817" t="e">
        <f ca="1">INDEX(词条统合定义列表!$D$2:$D$1031,MATCH(属性二级汇总[[#This Row],[词条]],词条统合定义列表!$B$2:$B$1031,0))</f>
        <v>#N/A</v>
      </c>
      <c r="G817" s="3" t="e">
        <f ca="1">INDEX(词条统合定义列表!$E$2:$E$1031,MATCH(属性二级汇总[[#This Row],[词条]],词条统合定义列表!$B$2:$B$1031,0))</f>
        <v>#N/A</v>
      </c>
      <c r="H817" s="109" t="e">
        <f ca="1">INDEX(词条统合定义列表!$F$2:$F$1031,MATCH(属性二级汇总[[#This Row],[词条]],词条统合定义列表!$B$2:$B$1031,0))</f>
        <v>#N/A</v>
      </c>
      <c r="J8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7" s="25" t="str">
        <f ca="1">IFERROR(IF(属性二级汇总[[#This Row],[计算模式]]&lt;&gt;0,ROW(),""),"")</f>
        <v/>
      </c>
      <c r="M817" s="25" t="str">
        <f ca="1">IF((IFERROR(SEARCH("时，收割",属性二级汇总[[#This Row],[词条]]),-1)&gt;0),ROW(),"")</f>
        <v/>
      </c>
    </row>
    <row r="818" spans="1:13">
      <c r="A818" s="3" t="str">
        <f ca="1">IFERROR(INDEX(CHOOSE(
    MATCH(ROW(A817)-1,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ROW(A817)-INDEX($S$2:$S$18, MATCH(ROW(A817)-1, $S$2:$S$18,1))
),"")</f>
        <v/>
      </c>
      <c r="B818" s="3" t="str">
        <f ca="1">IF(A818&lt;&gt;"",INDEX(CHOOSE(
    MATCH(ROW(A817)-1,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ROW(A817)-INDEX($S$2:$S$18, MATCH(ROW(A817)-1, $S$2:$S$18,1))
),"")</f>
        <v/>
      </c>
      <c r="C818" s="3" t="e">
        <f ca="1">VALUE(IF(A818&lt;&gt;"",INDEX(CHOOSE(
    MATCH(ROW(A817)-1,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ROW(A817)-INDEX($S$2:$S$18, MATCH(ROW(A817)-1, $S$2:$S$18,1))
),""))</f>
        <v>#VALUE!</v>
      </c>
      <c r="D818" s="3" t="str">
        <f t="shared" ca="1" si="13"/>
        <v/>
      </c>
      <c r="E818" s="3" t="e">
        <f ca="1">INDEX(词条统合定义列表!$C$2:$C$1031,MATCH(属性二级汇总[[#This Row],[词条]],词条统合定义列表!$B$2:$B$1031,0))</f>
        <v>#N/A</v>
      </c>
      <c r="F818" t="e">
        <f ca="1">INDEX(词条统合定义列表!$D$2:$D$1031,MATCH(属性二级汇总[[#This Row],[词条]],词条统合定义列表!$B$2:$B$1031,0))</f>
        <v>#N/A</v>
      </c>
      <c r="G818" s="3" t="e">
        <f ca="1">INDEX(词条统合定义列表!$E$2:$E$1031,MATCH(属性二级汇总[[#This Row],[词条]],词条统合定义列表!$B$2:$B$1031,0))</f>
        <v>#N/A</v>
      </c>
      <c r="H818" s="109" t="e">
        <f ca="1">INDEX(词条统合定义列表!$F$2:$F$1031,MATCH(属性二级汇总[[#This Row],[词条]],词条统合定义列表!$B$2:$B$1031,0))</f>
        <v>#N/A</v>
      </c>
      <c r="J8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8" s="25" t="str">
        <f ca="1">IFERROR(IF(属性二级汇总[[#This Row],[计算模式]]&lt;&gt;0,ROW(),""),"")</f>
        <v/>
      </c>
      <c r="M818" s="25" t="str">
        <f ca="1">IF((IFERROR(SEARCH("时，收割",属性二级汇总[[#This Row],[词条]]),-1)&gt;0),ROW(),"")</f>
        <v/>
      </c>
    </row>
    <row r="819" spans="1:13">
      <c r="A819" s="3" t="str">
        <f ca="1">IFERROR(INDEX(CHOOSE(
    MATCH(ROW(A818)-1,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ROW(A818)-INDEX($S$2:$S$18, MATCH(ROW(A818)-1, $S$2:$S$18,1))
),"")</f>
        <v/>
      </c>
      <c r="B819" s="3" t="str">
        <f ca="1">IF(A819&lt;&gt;"",INDEX(CHOOSE(
    MATCH(ROW(A818)-1,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ROW(A818)-INDEX($S$2:$S$18, MATCH(ROW(A818)-1, $S$2:$S$18,1))
),"")</f>
        <v/>
      </c>
      <c r="C819" s="3" t="e">
        <f ca="1">VALUE(IF(A819&lt;&gt;"",INDEX(CHOOSE(
    MATCH(ROW(A818)-1,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ROW(A818)-INDEX($S$2:$S$18, MATCH(ROW(A818)-1, $S$2:$S$18,1))
),""))</f>
        <v>#VALUE!</v>
      </c>
      <c r="D819" s="3" t="str">
        <f t="shared" ca="1" si="13"/>
        <v/>
      </c>
      <c r="E819" s="3" t="e">
        <f ca="1">INDEX(词条统合定义列表!$C$2:$C$1031,MATCH(属性二级汇总[[#This Row],[词条]],词条统合定义列表!$B$2:$B$1031,0))</f>
        <v>#N/A</v>
      </c>
      <c r="F819" t="e">
        <f ca="1">INDEX(词条统合定义列表!$D$2:$D$1031,MATCH(属性二级汇总[[#This Row],[词条]],词条统合定义列表!$B$2:$B$1031,0))</f>
        <v>#N/A</v>
      </c>
      <c r="G819" s="3" t="e">
        <f ca="1">INDEX(词条统合定义列表!$E$2:$E$1031,MATCH(属性二级汇总[[#This Row],[词条]],词条统合定义列表!$B$2:$B$1031,0))</f>
        <v>#N/A</v>
      </c>
      <c r="H819" s="109" t="e">
        <f ca="1">INDEX(词条统合定义列表!$F$2:$F$1031,MATCH(属性二级汇总[[#This Row],[词条]],词条统合定义列表!$B$2:$B$1031,0))</f>
        <v>#N/A</v>
      </c>
      <c r="J8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19" s="25" t="str">
        <f ca="1">IFERROR(IF(属性二级汇总[[#This Row],[计算模式]]&lt;&gt;0,ROW(),""),"")</f>
        <v/>
      </c>
      <c r="M819" s="25" t="str">
        <f ca="1">IF((IFERROR(SEARCH("时，收割",属性二级汇总[[#This Row],[词条]]),-1)&gt;0),ROW(),"")</f>
        <v/>
      </c>
    </row>
    <row r="820" spans="1:13">
      <c r="A820" s="3" t="str">
        <f ca="1">IFERROR(INDEX(CHOOSE(
    MATCH(ROW(A819)-1,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ROW(A819)-INDEX($S$2:$S$18, MATCH(ROW(A819)-1, $S$2:$S$18,1))
),"")</f>
        <v/>
      </c>
      <c r="B820" s="3" t="str">
        <f ca="1">IF(A820&lt;&gt;"",INDEX(CHOOSE(
    MATCH(ROW(A819)-1,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ROW(A819)-INDEX($S$2:$S$18, MATCH(ROW(A819)-1, $S$2:$S$18,1))
),"")</f>
        <v/>
      </c>
      <c r="C820" s="3" t="e">
        <f ca="1">VALUE(IF(A820&lt;&gt;"",INDEX(CHOOSE(
    MATCH(ROW(A819)-1,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ROW(A819)-INDEX($S$2:$S$18, MATCH(ROW(A819)-1, $S$2:$S$18,1))
),""))</f>
        <v>#VALUE!</v>
      </c>
      <c r="D820" s="3" t="str">
        <f t="shared" ca="1" si="13"/>
        <v/>
      </c>
      <c r="E820" s="3" t="e">
        <f ca="1">INDEX(词条统合定义列表!$C$2:$C$1031,MATCH(属性二级汇总[[#This Row],[词条]],词条统合定义列表!$B$2:$B$1031,0))</f>
        <v>#N/A</v>
      </c>
      <c r="F820" t="e">
        <f ca="1">INDEX(词条统合定义列表!$D$2:$D$1031,MATCH(属性二级汇总[[#This Row],[词条]],词条统合定义列表!$B$2:$B$1031,0))</f>
        <v>#N/A</v>
      </c>
      <c r="G820" s="3" t="e">
        <f ca="1">INDEX(词条统合定义列表!$E$2:$E$1031,MATCH(属性二级汇总[[#This Row],[词条]],词条统合定义列表!$B$2:$B$1031,0))</f>
        <v>#N/A</v>
      </c>
      <c r="H820" s="109" t="e">
        <f ca="1">INDEX(词条统合定义列表!$F$2:$F$1031,MATCH(属性二级汇总[[#This Row],[词条]],词条统合定义列表!$B$2:$B$1031,0))</f>
        <v>#N/A</v>
      </c>
      <c r="J8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0" s="25" t="str">
        <f ca="1">IFERROR(IF(属性二级汇总[[#This Row],[计算模式]]&lt;&gt;0,ROW(),""),"")</f>
        <v/>
      </c>
      <c r="M820" s="25" t="str">
        <f ca="1">IF((IFERROR(SEARCH("时，收割",属性二级汇总[[#This Row],[词条]]),-1)&gt;0),ROW(),"")</f>
        <v/>
      </c>
    </row>
    <row r="821" spans="1:13">
      <c r="A821" s="3" t="str">
        <f ca="1">IFERROR(INDEX(CHOOSE(
    MATCH(ROW(A820)-1,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ROW(A820)-INDEX($S$2:$S$18, MATCH(ROW(A820)-1, $S$2:$S$18,1))
),"")</f>
        <v/>
      </c>
      <c r="B821" s="3" t="str">
        <f ca="1">IF(A821&lt;&gt;"",INDEX(CHOOSE(
    MATCH(ROW(A820)-1,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ROW(A820)-INDEX($S$2:$S$18, MATCH(ROW(A820)-1, $S$2:$S$18,1))
),"")</f>
        <v/>
      </c>
      <c r="C821" s="3" t="e">
        <f ca="1">VALUE(IF(A821&lt;&gt;"",INDEX(CHOOSE(
    MATCH(ROW(A820)-1,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ROW(A820)-INDEX($S$2:$S$18, MATCH(ROW(A820)-1, $S$2:$S$18,1))
),""))</f>
        <v>#VALUE!</v>
      </c>
      <c r="D821" s="3" t="str">
        <f t="shared" ca="1" si="13"/>
        <v/>
      </c>
      <c r="E821" s="3" t="e">
        <f ca="1">INDEX(词条统合定义列表!$C$2:$C$1031,MATCH(属性二级汇总[[#This Row],[词条]],词条统合定义列表!$B$2:$B$1031,0))</f>
        <v>#N/A</v>
      </c>
      <c r="F821" t="e">
        <f ca="1">INDEX(词条统合定义列表!$D$2:$D$1031,MATCH(属性二级汇总[[#This Row],[词条]],词条统合定义列表!$B$2:$B$1031,0))</f>
        <v>#N/A</v>
      </c>
      <c r="G821" s="3" t="e">
        <f ca="1">INDEX(词条统合定义列表!$E$2:$E$1031,MATCH(属性二级汇总[[#This Row],[词条]],词条统合定义列表!$B$2:$B$1031,0))</f>
        <v>#N/A</v>
      </c>
      <c r="H821" s="109" t="e">
        <f ca="1">INDEX(词条统合定义列表!$F$2:$F$1031,MATCH(属性二级汇总[[#This Row],[词条]],词条统合定义列表!$B$2:$B$1031,0))</f>
        <v>#N/A</v>
      </c>
      <c r="J8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1" s="25" t="str">
        <f ca="1">IFERROR(IF(属性二级汇总[[#This Row],[计算模式]]&lt;&gt;0,ROW(),""),"")</f>
        <v/>
      </c>
      <c r="M821" s="25" t="str">
        <f ca="1">IF((IFERROR(SEARCH("时，收割",属性二级汇总[[#This Row],[词条]]),-1)&gt;0),ROW(),"")</f>
        <v/>
      </c>
    </row>
    <row r="822" spans="1:13">
      <c r="A822" s="3" t="str">
        <f ca="1">IFERROR(INDEX(CHOOSE(
    MATCH(ROW(A821)-1,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ROW(A821)-INDEX($S$2:$S$18, MATCH(ROW(A821)-1, $S$2:$S$18,1))
),"")</f>
        <v/>
      </c>
      <c r="B822" s="3" t="str">
        <f ca="1">IF(A822&lt;&gt;"",INDEX(CHOOSE(
    MATCH(ROW(A821)-1,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ROW(A821)-INDEX($S$2:$S$18, MATCH(ROW(A821)-1, $S$2:$S$18,1))
),"")</f>
        <v/>
      </c>
      <c r="C822" s="3" t="e">
        <f ca="1">VALUE(IF(A822&lt;&gt;"",INDEX(CHOOSE(
    MATCH(ROW(A821)-1,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ROW(A821)-INDEX($S$2:$S$18, MATCH(ROW(A821)-1, $S$2:$S$18,1))
),""))</f>
        <v>#VALUE!</v>
      </c>
      <c r="D822" s="3" t="str">
        <f t="shared" ca="1" si="13"/>
        <v/>
      </c>
      <c r="E822" s="3" t="e">
        <f ca="1">INDEX(词条统合定义列表!$C$2:$C$1031,MATCH(属性二级汇总[[#This Row],[词条]],词条统合定义列表!$B$2:$B$1031,0))</f>
        <v>#N/A</v>
      </c>
      <c r="F822" t="e">
        <f ca="1">INDEX(词条统合定义列表!$D$2:$D$1031,MATCH(属性二级汇总[[#This Row],[词条]],词条统合定义列表!$B$2:$B$1031,0))</f>
        <v>#N/A</v>
      </c>
      <c r="G822" s="3" t="e">
        <f ca="1">INDEX(词条统合定义列表!$E$2:$E$1031,MATCH(属性二级汇总[[#This Row],[词条]],词条统合定义列表!$B$2:$B$1031,0))</f>
        <v>#N/A</v>
      </c>
      <c r="H822" s="109" t="e">
        <f ca="1">INDEX(词条统合定义列表!$F$2:$F$1031,MATCH(属性二级汇总[[#This Row],[词条]],词条统合定义列表!$B$2:$B$1031,0))</f>
        <v>#N/A</v>
      </c>
      <c r="J8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2" s="25" t="str">
        <f ca="1">IFERROR(IF(属性二级汇总[[#This Row],[计算模式]]&lt;&gt;0,ROW(),""),"")</f>
        <v/>
      </c>
      <c r="M822" s="25" t="str">
        <f ca="1">IF((IFERROR(SEARCH("时，收割",属性二级汇总[[#This Row],[词条]]),-1)&gt;0),ROW(),"")</f>
        <v/>
      </c>
    </row>
    <row r="823" spans="1:13">
      <c r="A823" s="3" t="str">
        <f ca="1">IFERROR(INDEX(CHOOSE(
    MATCH(ROW(A822)-1,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ROW(A822)-INDEX($S$2:$S$18, MATCH(ROW(A822)-1, $S$2:$S$18,1))
),"")</f>
        <v/>
      </c>
      <c r="B823" s="3" t="str">
        <f ca="1">IF(A823&lt;&gt;"",INDEX(CHOOSE(
    MATCH(ROW(A822)-1,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ROW(A822)-INDEX($S$2:$S$18, MATCH(ROW(A822)-1, $S$2:$S$18,1))
),"")</f>
        <v/>
      </c>
      <c r="C823" s="3" t="e">
        <f ca="1">VALUE(IF(A823&lt;&gt;"",INDEX(CHOOSE(
    MATCH(ROW(A822)-1,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ROW(A822)-INDEX($S$2:$S$18, MATCH(ROW(A822)-1, $S$2:$S$18,1))
),""))</f>
        <v>#VALUE!</v>
      </c>
      <c r="D823" s="3" t="str">
        <f t="shared" ca="1" si="13"/>
        <v/>
      </c>
      <c r="E823" s="3" t="e">
        <f ca="1">INDEX(词条统合定义列表!$C$2:$C$1031,MATCH(属性二级汇总[[#This Row],[词条]],词条统合定义列表!$B$2:$B$1031,0))</f>
        <v>#N/A</v>
      </c>
      <c r="F823" t="e">
        <f ca="1">INDEX(词条统合定义列表!$D$2:$D$1031,MATCH(属性二级汇总[[#This Row],[词条]],词条统合定义列表!$B$2:$B$1031,0))</f>
        <v>#N/A</v>
      </c>
      <c r="G823" s="3" t="e">
        <f ca="1">INDEX(词条统合定义列表!$E$2:$E$1031,MATCH(属性二级汇总[[#This Row],[词条]],词条统合定义列表!$B$2:$B$1031,0))</f>
        <v>#N/A</v>
      </c>
      <c r="H823" s="109" t="e">
        <f ca="1">INDEX(词条统合定义列表!$F$2:$F$1031,MATCH(属性二级汇总[[#This Row],[词条]],词条统合定义列表!$B$2:$B$1031,0))</f>
        <v>#N/A</v>
      </c>
      <c r="J8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3" s="25" t="str">
        <f ca="1">IFERROR(IF(属性二级汇总[[#This Row],[计算模式]]&lt;&gt;0,ROW(),""),"")</f>
        <v/>
      </c>
      <c r="M823" s="25" t="str">
        <f ca="1">IF((IFERROR(SEARCH("时，收割",属性二级汇总[[#This Row],[词条]]),-1)&gt;0),ROW(),"")</f>
        <v/>
      </c>
    </row>
    <row r="824" spans="1:13">
      <c r="A824" s="3" t="str">
        <f ca="1">IFERROR(INDEX(CHOOSE(
    MATCH(ROW(A823)-1,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ROW(A823)-INDEX($S$2:$S$18, MATCH(ROW(A823)-1, $S$2:$S$18,1))
),"")</f>
        <v/>
      </c>
      <c r="B824" s="3" t="str">
        <f ca="1">IF(A824&lt;&gt;"",INDEX(CHOOSE(
    MATCH(ROW(A823)-1,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ROW(A823)-INDEX($S$2:$S$18, MATCH(ROW(A823)-1, $S$2:$S$18,1))
),"")</f>
        <v/>
      </c>
      <c r="C824" s="3" t="e">
        <f ca="1">VALUE(IF(A824&lt;&gt;"",INDEX(CHOOSE(
    MATCH(ROW(A823)-1,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ROW(A823)-INDEX($S$2:$S$18, MATCH(ROW(A823)-1, $S$2:$S$18,1))
),""))</f>
        <v>#VALUE!</v>
      </c>
      <c r="D824" s="3" t="str">
        <f t="shared" ca="1" si="13"/>
        <v/>
      </c>
      <c r="E824" s="3" t="e">
        <f ca="1">INDEX(词条统合定义列表!$C$2:$C$1031,MATCH(属性二级汇总[[#This Row],[词条]],词条统合定义列表!$B$2:$B$1031,0))</f>
        <v>#N/A</v>
      </c>
      <c r="F824" t="e">
        <f ca="1">INDEX(词条统合定义列表!$D$2:$D$1031,MATCH(属性二级汇总[[#This Row],[词条]],词条统合定义列表!$B$2:$B$1031,0))</f>
        <v>#N/A</v>
      </c>
      <c r="G824" s="3" t="e">
        <f ca="1">INDEX(词条统合定义列表!$E$2:$E$1031,MATCH(属性二级汇总[[#This Row],[词条]],词条统合定义列表!$B$2:$B$1031,0))</f>
        <v>#N/A</v>
      </c>
      <c r="H824" s="109" t="e">
        <f ca="1">INDEX(词条统合定义列表!$F$2:$F$1031,MATCH(属性二级汇总[[#This Row],[词条]],词条统合定义列表!$B$2:$B$1031,0))</f>
        <v>#N/A</v>
      </c>
      <c r="J8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4" s="25" t="str">
        <f ca="1">IFERROR(IF(属性二级汇总[[#This Row],[计算模式]]&lt;&gt;0,ROW(),""),"")</f>
        <v/>
      </c>
      <c r="M824" s="25" t="str">
        <f ca="1">IF((IFERROR(SEARCH("时，收割",属性二级汇总[[#This Row],[词条]]),-1)&gt;0),ROW(),"")</f>
        <v/>
      </c>
    </row>
    <row r="825" spans="1:13">
      <c r="A825" s="3" t="str">
        <f ca="1">IFERROR(INDEX(CHOOSE(
    MATCH(ROW(A824)-1,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ROW(A824)-INDEX($S$2:$S$18, MATCH(ROW(A824)-1, $S$2:$S$18,1))
),"")</f>
        <v/>
      </c>
      <c r="B825" s="3" t="str">
        <f ca="1">IF(A825&lt;&gt;"",INDEX(CHOOSE(
    MATCH(ROW(A824)-1,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ROW(A824)-INDEX($S$2:$S$18, MATCH(ROW(A824)-1, $S$2:$S$18,1))
),"")</f>
        <v/>
      </c>
      <c r="C825" s="3" t="e">
        <f ca="1">VALUE(IF(A825&lt;&gt;"",INDEX(CHOOSE(
    MATCH(ROW(A824)-1,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ROW(A824)-INDEX($S$2:$S$18, MATCH(ROW(A824)-1, $S$2:$S$18,1))
),""))</f>
        <v>#VALUE!</v>
      </c>
      <c r="D825" s="3" t="str">
        <f t="shared" ca="1" si="13"/>
        <v/>
      </c>
      <c r="E825" s="3" t="e">
        <f ca="1">INDEX(词条统合定义列表!$C$2:$C$1031,MATCH(属性二级汇总[[#This Row],[词条]],词条统合定义列表!$B$2:$B$1031,0))</f>
        <v>#N/A</v>
      </c>
      <c r="F825" t="e">
        <f ca="1">INDEX(词条统合定义列表!$D$2:$D$1031,MATCH(属性二级汇总[[#This Row],[词条]],词条统合定义列表!$B$2:$B$1031,0))</f>
        <v>#N/A</v>
      </c>
      <c r="G825" s="3" t="e">
        <f ca="1">INDEX(词条统合定义列表!$E$2:$E$1031,MATCH(属性二级汇总[[#This Row],[词条]],词条统合定义列表!$B$2:$B$1031,0))</f>
        <v>#N/A</v>
      </c>
      <c r="H825" s="109" t="e">
        <f ca="1">INDEX(词条统合定义列表!$F$2:$F$1031,MATCH(属性二级汇总[[#This Row],[词条]],词条统合定义列表!$B$2:$B$1031,0))</f>
        <v>#N/A</v>
      </c>
      <c r="J8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5" s="25" t="str">
        <f ca="1">IFERROR(IF(属性二级汇总[[#This Row],[计算模式]]&lt;&gt;0,ROW(),""),"")</f>
        <v/>
      </c>
      <c r="M825" s="25" t="str">
        <f ca="1">IF((IFERROR(SEARCH("时，收割",属性二级汇总[[#This Row],[词条]]),-1)&gt;0),ROW(),"")</f>
        <v/>
      </c>
    </row>
    <row r="826" spans="1:13">
      <c r="A826" s="3" t="str">
        <f ca="1">IFERROR(INDEX(CHOOSE(
    MATCH(ROW(A825)-1,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ROW(A825)-INDEX($S$2:$S$18, MATCH(ROW(A825)-1, $S$2:$S$18,1))
),"")</f>
        <v/>
      </c>
      <c r="B826" s="3" t="str">
        <f ca="1">IF(A826&lt;&gt;"",INDEX(CHOOSE(
    MATCH(ROW(A825)-1,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ROW(A825)-INDEX($S$2:$S$18, MATCH(ROW(A825)-1, $S$2:$S$18,1))
),"")</f>
        <v/>
      </c>
      <c r="C826" s="3" t="e">
        <f ca="1">VALUE(IF(A826&lt;&gt;"",INDEX(CHOOSE(
    MATCH(ROW(A825)-1,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ROW(A825)-INDEX($S$2:$S$18, MATCH(ROW(A825)-1, $S$2:$S$18,1))
),""))</f>
        <v>#VALUE!</v>
      </c>
      <c r="D826" s="3" t="str">
        <f t="shared" ca="1" si="13"/>
        <v/>
      </c>
      <c r="E826" s="3" t="e">
        <f ca="1">INDEX(词条统合定义列表!$C$2:$C$1031,MATCH(属性二级汇总[[#This Row],[词条]],词条统合定义列表!$B$2:$B$1031,0))</f>
        <v>#N/A</v>
      </c>
      <c r="F826" t="e">
        <f ca="1">INDEX(词条统合定义列表!$D$2:$D$1031,MATCH(属性二级汇总[[#This Row],[词条]],词条统合定义列表!$B$2:$B$1031,0))</f>
        <v>#N/A</v>
      </c>
      <c r="G826" s="3" t="e">
        <f ca="1">INDEX(词条统合定义列表!$E$2:$E$1031,MATCH(属性二级汇总[[#This Row],[词条]],词条统合定义列表!$B$2:$B$1031,0))</f>
        <v>#N/A</v>
      </c>
      <c r="H826" s="109" t="e">
        <f ca="1">INDEX(词条统合定义列表!$F$2:$F$1031,MATCH(属性二级汇总[[#This Row],[词条]],词条统合定义列表!$B$2:$B$1031,0))</f>
        <v>#N/A</v>
      </c>
      <c r="J8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6" s="25" t="str">
        <f ca="1">IFERROR(IF(属性二级汇总[[#This Row],[计算模式]]&lt;&gt;0,ROW(),""),"")</f>
        <v/>
      </c>
      <c r="M826" s="25" t="str">
        <f ca="1">IF((IFERROR(SEARCH("时，收割",属性二级汇总[[#This Row],[词条]]),-1)&gt;0),ROW(),"")</f>
        <v/>
      </c>
    </row>
    <row r="827" spans="1:13">
      <c r="A827" s="3" t="str">
        <f ca="1">IFERROR(INDEX(CHOOSE(
    MATCH(ROW(A826)-1,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ROW(A826)-INDEX($S$2:$S$18, MATCH(ROW(A826)-1, $S$2:$S$18,1))
),"")</f>
        <v/>
      </c>
      <c r="B827" s="3" t="str">
        <f ca="1">IF(A827&lt;&gt;"",INDEX(CHOOSE(
    MATCH(ROW(A826)-1,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ROW(A826)-INDEX($S$2:$S$18, MATCH(ROW(A826)-1, $S$2:$S$18,1))
),"")</f>
        <v/>
      </c>
      <c r="C827" s="3" t="e">
        <f ca="1">VALUE(IF(A827&lt;&gt;"",INDEX(CHOOSE(
    MATCH(ROW(A826)-1,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ROW(A826)-INDEX($S$2:$S$18, MATCH(ROW(A826)-1, $S$2:$S$18,1))
),""))</f>
        <v>#VALUE!</v>
      </c>
      <c r="D827" s="3" t="str">
        <f t="shared" ca="1" si="13"/>
        <v/>
      </c>
      <c r="E827" s="3" t="e">
        <f ca="1">INDEX(词条统合定义列表!$C$2:$C$1031,MATCH(属性二级汇总[[#This Row],[词条]],词条统合定义列表!$B$2:$B$1031,0))</f>
        <v>#N/A</v>
      </c>
      <c r="F827" t="e">
        <f ca="1">INDEX(词条统合定义列表!$D$2:$D$1031,MATCH(属性二级汇总[[#This Row],[词条]],词条统合定义列表!$B$2:$B$1031,0))</f>
        <v>#N/A</v>
      </c>
      <c r="G827" s="3" t="e">
        <f ca="1">INDEX(词条统合定义列表!$E$2:$E$1031,MATCH(属性二级汇总[[#This Row],[词条]],词条统合定义列表!$B$2:$B$1031,0))</f>
        <v>#N/A</v>
      </c>
      <c r="H827" s="109" t="e">
        <f ca="1">INDEX(词条统合定义列表!$F$2:$F$1031,MATCH(属性二级汇总[[#This Row],[词条]],词条统合定义列表!$B$2:$B$1031,0))</f>
        <v>#N/A</v>
      </c>
      <c r="J8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7" s="25" t="str">
        <f ca="1">IFERROR(IF(属性二级汇总[[#This Row],[计算模式]]&lt;&gt;0,ROW(),""),"")</f>
        <v/>
      </c>
      <c r="M827" s="25" t="str">
        <f ca="1">IF((IFERROR(SEARCH("时，收割",属性二级汇总[[#This Row],[词条]]),-1)&gt;0),ROW(),"")</f>
        <v/>
      </c>
    </row>
    <row r="828" spans="1:13">
      <c r="A828" s="3" t="str">
        <f ca="1">IFERROR(INDEX(CHOOSE(
    MATCH(ROW(A827)-1,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ROW(A827)-INDEX($S$2:$S$18, MATCH(ROW(A827)-1, $S$2:$S$18,1))
),"")</f>
        <v/>
      </c>
      <c r="B828" s="3" t="str">
        <f ca="1">IF(A828&lt;&gt;"",INDEX(CHOOSE(
    MATCH(ROW(A827)-1,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ROW(A827)-INDEX($S$2:$S$18, MATCH(ROW(A827)-1, $S$2:$S$18,1))
),"")</f>
        <v/>
      </c>
      <c r="C828" s="3" t="e">
        <f ca="1">VALUE(IF(A828&lt;&gt;"",INDEX(CHOOSE(
    MATCH(ROW(A827)-1,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ROW(A827)-INDEX($S$2:$S$18, MATCH(ROW(A827)-1, $S$2:$S$18,1))
),""))</f>
        <v>#VALUE!</v>
      </c>
      <c r="D828" s="3" t="str">
        <f t="shared" ca="1" si="13"/>
        <v/>
      </c>
      <c r="E828" s="3" t="e">
        <f ca="1">INDEX(词条统合定义列表!$C$2:$C$1031,MATCH(属性二级汇总[[#This Row],[词条]],词条统合定义列表!$B$2:$B$1031,0))</f>
        <v>#N/A</v>
      </c>
      <c r="F828" t="e">
        <f ca="1">INDEX(词条统合定义列表!$D$2:$D$1031,MATCH(属性二级汇总[[#This Row],[词条]],词条统合定义列表!$B$2:$B$1031,0))</f>
        <v>#N/A</v>
      </c>
      <c r="G828" s="3" t="e">
        <f ca="1">INDEX(词条统合定义列表!$E$2:$E$1031,MATCH(属性二级汇总[[#This Row],[词条]],词条统合定义列表!$B$2:$B$1031,0))</f>
        <v>#N/A</v>
      </c>
      <c r="H828" s="109" t="e">
        <f ca="1">INDEX(词条统合定义列表!$F$2:$F$1031,MATCH(属性二级汇总[[#This Row],[词条]],词条统合定义列表!$B$2:$B$1031,0))</f>
        <v>#N/A</v>
      </c>
      <c r="J8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8" s="25" t="str">
        <f ca="1">IFERROR(IF(属性二级汇总[[#This Row],[计算模式]]&lt;&gt;0,ROW(),""),"")</f>
        <v/>
      </c>
      <c r="M828" s="25" t="str">
        <f ca="1">IF((IFERROR(SEARCH("时，收割",属性二级汇总[[#This Row],[词条]]),-1)&gt;0),ROW(),"")</f>
        <v/>
      </c>
    </row>
    <row r="829" spans="1:13">
      <c r="A829" s="3" t="str">
        <f ca="1">IFERROR(INDEX(CHOOSE(
    MATCH(ROW(A828)-1,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ROW(A828)-INDEX($S$2:$S$18, MATCH(ROW(A828)-1, $S$2:$S$18,1))
),"")</f>
        <v/>
      </c>
      <c r="B829" s="3" t="str">
        <f ca="1">IF(A829&lt;&gt;"",INDEX(CHOOSE(
    MATCH(ROW(A828)-1,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ROW(A828)-INDEX($S$2:$S$18, MATCH(ROW(A828)-1, $S$2:$S$18,1))
),"")</f>
        <v/>
      </c>
      <c r="C829" s="3" t="e">
        <f ca="1">VALUE(IF(A829&lt;&gt;"",INDEX(CHOOSE(
    MATCH(ROW(A828)-1,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ROW(A828)-INDEX($S$2:$S$18, MATCH(ROW(A828)-1, $S$2:$S$18,1))
),""))</f>
        <v>#VALUE!</v>
      </c>
      <c r="D829" s="3" t="str">
        <f t="shared" ca="1" si="13"/>
        <v/>
      </c>
      <c r="E829" s="3" t="e">
        <f ca="1">INDEX(词条统合定义列表!$C$2:$C$1031,MATCH(属性二级汇总[[#This Row],[词条]],词条统合定义列表!$B$2:$B$1031,0))</f>
        <v>#N/A</v>
      </c>
      <c r="F829" t="e">
        <f ca="1">INDEX(词条统合定义列表!$D$2:$D$1031,MATCH(属性二级汇总[[#This Row],[词条]],词条统合定义列表!$B$2:$B$1031,0))</f>
        <v>#N/A</v>
      </c>
      <c r="G829" s="3" t="e">
        <f ca="1">INDEX(词条统合定义列表!$E$2:$E$1031,MATCH(属性二级汇总[[#This Row],[词条]],词条统合定义列表!$B$2:$B$1031,0))</f>
        <v>#N/A</v>
      </c>
      <c r="H829" s="109" t="e">
        <f ca="1">INDEX(词条统合定义列表!$F$2:$F$1031,MATCH(属性二级汇总[[#This Row],[词条]],词条统合定义列表!$B$2:$B$1031,0))</f>
        <v>#N/A</v>
      </c>
      <c r="J8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29" s="25" t="str">
        <f ca="1">IFERROR(IF(属性二级汇总[[#This Row],[计算模式]]&lt;&gt;0,ROW(),""),"")</f>
        <v/>
      </c>
      <c r="M829" s="25" t="str">
        <f ca="1">IF((IFERROR(SEARCH("时，收割",属性二级汇总[[#This Row],[词条]]),-1)&gt;0),ROW(),"")</f>
        <v/>
      </c>
    </row>
    <row r="830" spans="1:13">
      <c r="A830" s="3" t="str">
        <f ca="1">IFERROR(INDEX(CHOOSE(
    MATCH(ROW(A829)-1,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ROW(A829)-INDEX($S$2:$S$18, MATCH(ROW(A829)-1, $S$2:$S$18,1))
),"")</f>
        <v/>
      </c>
      <c r="B830" s="3" t="str">
        <f ca="1">IF(A830&lt;&gt;"",INDEX(CHOOSE(
    MATCH(ROW(A829)-1,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ROW(A829)-INDEX($S$2:$S$18, MATCH(ROW(A829)-1, $S$2:$S$18,1))
),"")</f>
        <v/>
      </c>
      <c r="C830" s="3" t="e">
        <f ca="1">VALUE(IF(A830&lt;&gt;"",INDEX(CHOOSE(
    MATCH(ROW(A829)-1,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ROW(A829)-INDEX($S$2:$S$18, MATCH(ROW(A829)-1, $S$2:$S$18,1))
),""))</f>
        <v>#VALUE!</v>
      </c>
      <c r="D830" s="3" t="str">
        <f t="shared" ca="1" si="13"/>
        <v/>
      </c>
      <c r="E830" s="3" t="e">
        <f ca="1">INDEX(词条统合定义列表!$C$2:$C$1031,MATCH(属性二级汇总[[#This Row],[词条]],词条统合定义列表!$B$2:$B$1031,0))</f>
        <v>#N/A</v>
      </c>
      <c r="F830" t="e">
        <f ca="1">INDEX(词条统合定义列表!$D$2:$D$1031,MATCH(属性二级汇总[[#This Row],[词条]],词条统合定义列表!$B$2:$B$1031,0))</f>
        <v>#N/A</v>
      </c>
      <c r="G830" s="3" t="e">
        <f ca="1">INDEX(词条统合定义列表!$E$2:$E$1031,MATCH(属性二级汇总[[#This Row],[词条]],词条统合定义列表!$B$2:$B$1031,0))</f>
        <v>#N/A</v>
      </c>
      <c r="H830" s="109" t="e">
        <f ca="1">INDEX(词条统合定义列表!$F$2:$F$1031,MATCH(属性二级汇总[[#This Row],[词条]],词条统合定义列表!$B$2:$B$1031,0))</f>
        <v>#N/A</v>
      </c>
      <c r="J8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0" s="25" t="str">
        <f ca="1">IFERROR(IF(属性二级汇总[[#This Row],[计算模式]]&lt;&gt;0,ROW(),""),"")</f>
        <v/>
      </c>
      <c r="M830" s="25" t="str">
        <f ca="1">IF((IFERROR(SEARCH("时，收割",属性二级汇总[[#This Row],[词条]]),-1)&gt;0),ROW(),"")</f>
        <v/>
      </c>
    </row>
    <row r="831" spans="1:13">
      <c r="A831" s="3" t="str">
        <f ca="1">IFERROR(INDEX(CHOOSE(
    MATCH(ROW(A830)-1,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ROW(A830)-INDEX($S$2:$S$18, MATCH(ROW(A830)-1, $S$2:$S$18,1))
),"")</f>
        <v/>
      </c>
      <c r="B831" s="3" t="str">
        <f ca="1">IF(A831&lt;&gt;"",INDEX(CHOOSE(
    MATCH(ROW(A830)-1,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ROW(A830)-INDEX($S$2:$S$18, MATCH(ROW(A830)-1, $S$2:$S$18,1))
),"")</f>
        <v/>
      </c>
      <c r="C831" s="3" t="e">
        <f ca="1">VALUE(IF(A831&lt;&gt;"",INDEX(CHOOSE(
    MATCH(ROW(A830)-1,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ROW(A830)-INDEX($S$2:$S$18, MATCH(ROW(A830)-1, $S$2:$S$18,1))
),""))</f>
        <v>#VALUE!</v>
      </c>
      <c r="D831" s="3" t="str">
        <f t="shared" ca="1" si="13"/>
        <v/>
      </c>
      <c r="E831" s="3" t="e">
        <f ca="1">INDEX(词条统合定义列表!$C$2:$C$1031,MATCH(属性二级汇总[[#This Row],[词条]],词条统合定义列表!$B$2:$B$1031,0))</f>
        <v>#N/A</v>
      </c>
      <c r="F831" t="e">
        <f ca="1">INDEX(词条统合定义列表!$D$2:$D$1031,MATCH(属性二级汇总[[#This Row],[词条]],词条统合定义列表!$B$2:$B$1031,0))</f>
        <v>#N/A</v>
      </c>
      <c r="G831" s="3" t="e">
        <f ca="1">INDEX(词条统合定义列表!$E$2:$E$1031,MATCH(属性二级汇总[[#This Row],[词条]],词条统合定义列表!$B$2:$B$1031,0))</f>
        <v>#N/A</v>
      </c>
      <c r="H831" s="109" t="e">
        <f ca="1">INDEX(词条统合定义列表!$F$2:$F$1031,MATCH(属性二级汇总[[#This Row],[词条]],词条统合定义列表!$B$2:$B$1031,0))</f>
        <v>#N/A</v>
      </c>
      <c r="J8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1" s="25" t="str">
        <f ca="1">IFERROR(IF(属性二级汇总[[#This Row],[计算模式]]&lt;&gt;0,ROW(),""),"")</f>
        <v/>
      </c>
      <c r="M831" s="25" t="str">
        <f ca="1">IF((IFERROR(SEARCH("时，收割",属性二级汇总[[#This Row],[词条]]),-1)&gt;0),ROW(),"")</f>
        <v/>
      </c>
    </row>
    <row r="832" spans="1:13">
      <c r="A832" s="3" t="str">
        <f ca="1">IFERROR(INDEX(CHOOSE(
    MATCH(ROW(A831)-1,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ROW(A831)-INDEX($S$2:$S$18, MATCH(ROW(A831)-1, $S$2:$S$18,1))
),"")</f>
        <v/>
      </c>
      <c r="B832" s="3" t="str">
        <f ca="1">IF(A832&lt;&gt;"",INDEX(CHOOSE(
    MATCH(ROW(A831)-1,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ROW(A831)-INDEX($S$2:$S$18, MATCH(ROW(A831)-1, $S$2:$S$18,1))
),"")</f>
        <v/>
      </c>
      <c r="C832" s="3" t="e">
        <f ca="1">VALUE(IF(A832&lt;&gt;"",INDEX(CHOOSE(
    MATCH(ROW(A831)-1,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ROW(A831)-INDEX($S$2:$S$18, MATCH(ROW(A831)-1, $S$2:$S$18,1))
),""))</f>
        <v>#VALUE!</v>
      </c>
      <c r="D832" s="3" t="str">
        <f t="shared" ca="1" si="13"/>
        <v/>
      </c>
      <c r="E832" s="3" t="e">
        <f ca="1">INDEX(词条统合定义列表!$C$2:$C$1031,MATCH(属性二级汇总[[#This Row],[词条]],词条统合定义列表!$B$2:$B$1031,0))</f>
        <v>#N/A</v>
      </c>
      <c r="F832" t="e">
        <f ca="1">INDEX(词条统合定义列表!$D$2:$D$1031,MATCH(属性二级汇总[[#This Row],[词条]],词条统合定义列表!$B$2:$B$1031,0))</f>
        <v>#N/A</v>
      </c>
      <c r="G832" s="3" t="e">
        <f ca="1">INDEX(词条统合定义列表!$E$2:$E$1031,MATCH(属性二级汇总[[#This Row],[词条]],词条统合定义列表!$B$2:$B$1031,0))</f>
        <v>#N/A</v>
      </c>
      <c r="H832" s="109" t="e">
        <f ca="1">INDEX(词条统合定义列表!$F$2:$F$1031,MATCH(属性二级汇总[[#This Row],[词条]],词条统合定义列表!$B$2:$B$1031,0))</f>
        <v>#N/A</v>
      </c>
      <c r="J8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2" s="25" t="str">
        <f ca="1">IFERROR(IF(属性二级汇总[[#This Row],[计算模式]]&lt;&gt;0,ROW(),""),"")</f>
        <v/>
      </c>
      <c r="M832" s="25" t="str">
        <f ca="1">IF((IFERROR(SEARCH("时，收割",属性二级汇总[[#This Row],[词条]]),-1)&gt;0),ROW(),"")</f>
        <v/>
      </c>
    </row>
    <row r="833" spans="1:13">
      <c r="A833" s="3" t="str">
        <f ca="1">IFERROR(INDEX(CHOOSE(
    MATCH(ROW(A832)-1,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ROW(A832)-INDEX($S$2:$S$18, MATCH(ROW(A832)-1, $S$2:$S$18,1))
),"")</f>
        <v/>
      </c>
      <c r="B833" s="3" t="str">
        <f ca="1">IF(A833&lt;&gt;"",INDEX(CHOOSE(
    MATCH(ROW(A832)-1,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ROW(A832)-INDEX($S$2:$S$18, MATCH(ROW(A832)-1, $S$2:$S$18,1))
),"")</f>
        <v/>
      </c>
      <c r="C833" s="3" t="e">
        <f ca="1">VALUE(IF(A833&lt;&gt;"",INDEX(CHOOSE(
    MATCH(ROW(A832)-1,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ROW(A832)-INDEX($S$2:$S$18, MATCH(ROW(A832)-1, $S$2:$S$18,1))
),""))</f>
        <v>#VALUE!</v>
      </c>
      <c r="D833" s="3" t="str">
        <f t="shared" ca="1" si="13"/>
        <v/>
      </c>
      <c r="E833" s="3" t="e">
        <f ca="1">INDEX(词条统合定义列表!$C$2:$C$1031,MATCH(属性二级汇总[[#This Row],[词条]],词条统合定义列表!$B$2:$B$1031,0))</f>
        <v>#N/A</v>
      </c>
      <c r="F833" t="e">
        <f ca="1">INDEX(词条统合定义列表!$D$2:$D$1031,MATCH(属性二级汇总[[#This Row],[词条]],词条统合定义列表!$B$2:$B$1031,0))</f>
        <v>#N/A</v>
      </c>
      <c r="G833" s="3" t="e">
        <f ca="1">INDEX(词条统合定义列表!$E$2:$E$1031,MATCH(属性二级汇总[[#This Row],[词条]],词条统合定义列表!$B$2:$B$1031,0))</f>
        <v>#N/A</v>
      </c>
      <c r="H833" s="109" t="e">
        <f ca="1">INDEX(词条统合定义列表!$F$2:$F$1031,MATCH(属性二级汇总[[#This Row],[词条]],词条统合定义列表!$B$2:$B$1031,0))</f>
        <v>#N/A</v>
      </c>
      <c r="J8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3" s="25" t="str">
        <f ca="1">IFERROR(IF(属性二级汇总[[#This Row],[计算模式]]&lt;&gt;0,ROW(),""),"")</f>
        <v/>
      </c>
      <c r="M833" s="25" t="str">
        <f ca="1">IF((IFERROR(SEARCH("时，收割",属性二级汇总[[#This Row],[词条]]),-1)&gt;0),ROW(),"")</f>
        <v/>
      </c>
    </row>
    <row r="834" spans="1:13">
      <c r="A834" s="3" t="str">
        <f ca="1">IFERROR(INDEX(CHOOSE(
    MATCH(ROW(A833)-1,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ROW(A833)-INDEX($S$2:$S$18, MATCH(ROW(A833)-1, $S$2:$S$18,1))
),"")</f>
        <v/>
      </c>
      <c r="B834" s="3" t="str">
        <f ca="1">IF(A834&lt;&gt;"",INDEX(CHOOSE(
    MATCH(ROW(A833)-1,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ROW(A833)-INDEX($S$2:$S$18, MATCH(ROW(A833)-1, $S$2:$S$18,1))
),"")</f>
        <v/>
      </c>
      <c r="C834" s="3" t="e">
        <f ca="1">VALUE(IF(A834&lt;&gt;"",INDEX(CHOOSE(
    MATCH(ROW(A833)-1,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ROW(A833)-INDEX($S$2:$S$18, MATCH(ROW(A833)-1, $S$2:$S$18,1))
),""))</f>
        <v>#VALUE!</v>
      </c>
      <c r="D834" s="3" t="str">
        <f t="shared" ca="1" si="13"/>
        <v/>
      </c>
      <c r="E834" s="3" t="e">
        <f ca="1">INDEX(词条统合定义列表!$C$2:$C$1031,MATCH(属性二级汇总[[#This Row],[词条]],词条统合定义列表!$B$2:$B$1031,0))</f>
        <v>#N/A</v>
      </c>
      <c r="F834" t="e">
        <f ca="1">INDEX(词条统合定义列表!$D$2:$D$1031,MATCH(属性二级汇总[[#This Row],[词条]],词条统合定义列表!$B$2:$B$1031,0))</f>
        <v>#N/A</v>
      </c>
      <c r="G834" s="3" t="e">
        <f ca="1">INDEX(词条统合定义列表!$E$2:$E$1031,MATCH(属性二级汇总[[#This Row],[词条]],词条统合定义列表!$B$2:$B$1031,0))</f>
        <v>#N/A</v>
      </c>
      <c r="H834" s="109" t="e">
        <f ca="1">INDEX(词条统合定义列表!$F$2:$F$1031,MATCH(属性二级汇总[[#This Row],[词条]],词条统合定义列表!$B$2:$B$1031,0))</f>
        <v>#N/A</v>
      </c>
      <c r="J8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4" s="25" t="str">
        <f ca="1">IFERROR(IF(属性二级汇总[[#This Row],[计算模式]]&lt;&gt;0,ROW(),""),"")</f>
        <v/>
      </c>
      <c r="M834" s="25" t="str">
        <f ca="1">IF((IFERROR(SEARCH("时，收割",属性二级汇总[[#This Row],[词条]]),-1)&gt;0),ROW(),"")</f>
        <v/>
      </c>
    </row>
    <row r="835" spans="1:13">
      <c r="A835" s="3" t="str">
        <f ca="1">IFERROR(INDEX(CHOOSE(
    MATCH(ROW(A834)-1,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ROW(A834)-INDEX($S$2:$S$18, MATCH(ROW(A834)-1, $S$2:$S$18,1))
),"")</f>
        <v/>
      </c>
      <c r="B835" s="3" t="str">
        <f ca="1">IF(A835&lt;&gt;"",INDEX(CHOOSE(
    MATCH(ROW(A834)-1,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ROW(A834)-INDEX($S$2:$S$18, MATCH(ROW(A834)-1, $S$2:$S$18,1))
),"")</f>
        <v/>
      </c>
      <c r="C835" s="3" t="e">
        <f ca="1">VALUE(IF(A835&lt;&gt;"",INDEX(CHOOSE(
    MATCH(ROW(A834)-1,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ROW(A834)-INDEX($S$2:$S$18, MATCH(ROW(A834)-1, $S$2:$S$18,1))
),""))</f>
        <v>#VALUE!</v>
      </c>
      <c r="D835" s="3" t="str">
        <f t="shared" ref="D835:D898" ca="1" si="14">IF(A835&lt;&gt;"",INDEX($Q$2:$Q$18, MATCH(ROW(A834)-1, $S$2:$S$18, 1)),"")</f>
        <v/>
      </c>
      <c r="E835" s="3" t="e">
        <f ca="1">INDEX(词条统合定义列表!$C$2:$C$1031,MATCH(属性二级汇总[[#This Row],[词条]],词条统合定义列表!$B$2:$B$1031,0))</f>
        <v>#N/A</v>
      </c>
      <c r="F835" t="e">
        <f ca="1">INDEX(词条统合定义列表!$D$2:$D$1031,MATCH(属性二级汇总[[#This Row],[词条]],词条统合定义列表!$B$2:$B$1031,0))</f>
        <v>#N/A</v>
      </c>
      <c r="G835" s="3" t="e">
        <f ca="1">INDEX(词条统合定义列表!$E$2:$E$1031,MATCH(属性二级汇总[[#This Row],[词条]],词条统合定义列表!$B$2:$B$1031,0))</f>
        <v>#N/A</v>
      </c>
      <c r="H835" s="109" t="e">
        <f ca="1">INDEX(词条统合定义列表!$F$2:$F$1031,MATCH(属性二级汇总[[#This Row],[词条]],词条统合定义列表!$B$2:$B$1031,0))</f>
        <v>#N/A</v>
      </c>
      <c r="J8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5" s="25" t="str">
        <f ca="1">IFERROR(IF(属性二级汇总[[#This Row],[计算模式]]&lt;&gt;0,ROW(),""),"")</f>
        <v/>
      </c>
      <c r="M835" s="25" t="str">
        <f ca="1">IF((IFERROR(SEARCH("时，收割",属性二级汇总[[#This Row],[词条]]),-1)&gt;0),ROW(),"")</f>
        <v/>
      </c>
    </row>
    <row r="836" spans="1:13">
      <c r="A836" s="3" t="str">
        <f ca="1">IFERROR(INDEX(CHOOSE(
    MATCH(ROW(A835)-1,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ROW(A835)-INDEX($S$2:$S$18, MATCH(ROW(A835)-1, $S$2:$S$18,1))
),"")</f>
        <v/>
      </c>
      <c r="B836" s="3" t="str">
        <f ca="1">IF(A836&lt;&gt;"",INDEX(CHOOSE(
    MATCH(ROW(A835)-1,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ROW(A835)-INDEX($S$2:$S$18, MATCH(ROW(A835)-1, $S$2:$S$18,1))
),"")</f>
        <v/>
      </c>
      <c r="C836" s="3" t="e">
        <f ca="1">VALUE(IF(A836&lt;&gt;"",INDEX(CHOOSE(
    MATCH(ROW(A835)-1,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ROW(A835)-INDEX($S$2:$S$18, MATCH(ROW(A835)-1, $S$2:$S$18,1))
),""))</f>
        <v>#VALUE!</v>
      </c>
      <c r="D836" s="3" t="str">
        <f t="shared" ca="1" si="14"/>
        <v/>
      </c>
      <c r="E836" s="3" t="e">
        <f ca="1">INDEX(词条统合定义列表!$C$2:$C$1031,MATCH(属性二级汇总[[#This Row],[词条]],词条统合定义列表!$B$2:$B$1031,0))</f>
        <v>#N/A</v>
      </c>
      <c r="F836" t="e">
        <f ca="1">INDEX(词条统合定义列表!$D$2:$D$1031,MATCH(属性二级汇总[[#This Row],[词条]],词条统合定义列表!$B$2:$B$1031,0))</f>
        <v>#N/A</v>
      </c>
      <c r="G836" s="3" t="e">
        <f ca="1">INDEX(词条统合定义列表!$E$2:$E$1031,MATCH(属性二级汇总[[#This Row],[词条]],词条统合定义列表!$B$2:$B$1031,0))</f>
        <v>#N/A</v>
      </c>
      <c r="H836" s="109" t="e">
        <f ca="1">INDEX(词条统合定义列表!$F$2:$F$1031,MATCH(属性二级汇总[[#This Row],[词条]],词条统合定义列表!$B$2:$B$1031,0))</f>
        <v>#N/A</v>
      </c>
      <c r="J8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6" s="25" t="str">
        <f ca="1">IFERROR(IF(属性二级汇总[[#This Row],[计算模式]]&lt;&gt;0,ROW(),""),"")</f>
        <v/>
      </c>
      <c r="M836" s="25" t="str">
        <f ca="1">IF((IFERROR(SEARCH("时，收割",属性二级汇总[[#This Row],[词条]]),-1)&gt;0),ROW(),"")</f>
        <v/>
      </c>
    </row>
    <row r="837" spans="1:13">
      <c r="A837" s="3" t="str">
        <f ca="1">IFERROR(INDEX(CHOOSE(
    MATCH(ROW(A836)-1,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ROW(A836)-INDEX($S$2:$S$18, MATCH(ROW(A836)-1, $S$2:$S$18,1))
),"")</f>
        <v/>
      </c>
      <c r="B837" s="3" t="str">
        <f ca="1">IF(A837&lt;&gt;"",INDEX(CHOOSE(
    MATCH(ROW(A836)-1,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ROW(A836)-INDEX($S$2:$S$18, MATCH(ROW(A836)-1, $S$2:$S$18,1))
),"")</f>
        <v/>
      </c>
      <c r="C837" s="3" t="e">
        <f ca="1">VALUE(IF(A837&lt;&gt;"",INDEX(CHOOSE(
    MATCH(ROW(A836)-1,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ROW(A836)-INDEX($S$2:$S$18, MATCH(ROW(A836)-1, $S$2:$S$18,1))
),""))</f>
        <v>#VALUE!</v>
      </c>
      <c r="D837" s="3" t="str">
        <f t="shared" ca="1" si="14"/>
        <v/>
      </c>
      <c r="E837" s="3" t="e">
        <f ca="1">INDEX(词条统合定义列表!$C$2:$C$1031,MATCH(属性二级汇总[[#This Row],[词条]],词条统合定义列表!$B$2:$B$1031,0))</f>
        <v>#N/A</v>
      </c>
      <c r="F837" t="e">
        <f ca="1">INDEX(词条统合定义列表!$D$2:$D$1031,MATCH(属性二级汇总[[#This Row],[词条]],词条统合定义列表!$B$2:$B$1031,0))</f>
        <v>#N/A</v>
      </c>
      <c r="G837" s="3" t="e">
        <f ca="1">INDEX(词条统合定义列表!$E$2:$E$1031,MATCH(属性二级汇总[[#This Row],[词条]],词条统合定义列表!$B$2:$B$1031,0))</f>
        <v>#N/A</v>
      </c>
      <c r="H837" s="109" t="e">
        <f ca="1">INDEX(词条统合定义列表!$F$2:$F$1031,MATCH(属性二级汇总[[#This Row],[词条]],词条统合定义列表!$B$2:$B$1031,0))</f>
        <v>#N/A</v>
      </c>
      <c r="J8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7" s="25" t="str">
        <f ca="1">IFERROR(IF(属性二级汇总[[#This Row],[计算模式]]&lt;&gt;0,ROW(),""),"")</f>
        <v/>
      </c>
      <c r="M837" s="25" t="str">
        <f ca="1">IF((IFERROR(SEARCH("时，收割",属性二级汇总[[#This Row],[词条]]),-1)&gt;0),ROW(),"")</f>
        <v/>
      </c>
    </row>
    <row r="838" spans="1:13">
      <c r="A838" s="3" t="str">
        <f ca="1">IFERROR(INDEX(CHOOSE(
    MATCH(ROW(A837)-1,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ROW(A837)-INDEX($S$2:$S$18, MATCH(ROW(A837)-1, $S$2:$S$18,1))
),"")</f>
        <v/>
      </c>
      <c r="B838" s="3" t="str">
        <f ca="1">IF(A838&lt;&gt;"",INDEX(CHOOSE(
    MATCH(ROW(A837)-1,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ROW(A837)-INDEX($S$2:$S$18, MATCH(ROW(A837)-1, $S$2:$S$18,1))
),"")</f>
        <v/>
      </c>
      <c r="C838" s="3" t="e">
        <f ca="1">VALUE(IF(A838&lt;&gt;"",INDEX(CHOOSE(
    MATCH(ROW(A837)-1,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ROW(A837)-INDEX($S$2:$S$18, MATCH(ROW(A837)-1, $S$2:$S$18,1))
),""))</f>
        <v>#VALUE!</v>
      </c>
      <c r="D838" s="3" t="str">
        <f t="shared" ca="1" si="14"/>
        <v/>
      </c>
      <c r="E838" s="3" t="e">
        <f ca="1">INDEX(词条统合定义列表!$C$2:$C$1031,MATCH(属性二级汇总[[#This Row],[词条]],词条统合定义列表!$B$2:$B$1031,0))</f>
        <v>#N/A</v>
      </c>
      <c r="F838" t="e">
        <f ca="1">INDEX(词条统合定义列表!$D$2:$D$1031,MATCH(属性二级汇总[[#This Row],[词条]],词条统合定义列表!$B$2:$B$1031,0))</f>
        <v>#N/A</v>
      </c>
      <c r="G838" s="3" t="e">
        <f ca="1">INDEX(词条统合定义列表!$E$2:$E$1031,MATCH(属性二级汇总[[#This Row],[词条]],词条统合定义列表!$B$2:$B$1031,0))</f>
        <v>#N/A</v>
      </c>
      <c r="H838" s="109" t="e">
        <f ca="1">INDEX(词条统合定义列表!$F$2:$F$1031,MATCH(属性二级汇总[[#This Row],[词条]],词条统合定义列表!$B$2:$B$1031,0))</f>
        <v>#N/A</v>
      </c>
      <c r="J8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8" s="25" t="str">
        <f ca="1">IFERROR(IF(属性二级汇总[[#This Row],[计算模式]]&lt;&gt;0,ROW(),""),"")</f>
        <v/>
      </c>
      <c r="M838" s="25" t="str">
        <f ca="1">IF((IFERROR(SEARCH("时，收割",属性二级汇总[[#This Row],[词条]]),-1)&gt;0),ROW(),"")</f>
        <v/>
      </c>
    </row>
    <row r="839" spans="1:13">
      <c r="A839" s="3" t="str">
        <f ca="1">IFERROR(INDEX(CHOOSE(
    MATCH(ROW(A838)-1,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ROW(A838)-INDEX($S$2:$S$18, MATCH(ROW(A838)-1, $S$2:$S$18,1))
),"")</f>
        <v/>
      </c>
      <c r="B839" s="3" t="str">
        <f ca="1">IF(A839&lt;&gt;"",INDEX(CHOOSE(
    MATCH(ROW(A838)-1,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ROW(A838)-INDEX($S$2:$S$18, MATCH(ROW(A838)-1, $S$2:$S$18,1))
),"")</f>
        <v/>
      </c>
      <c r="C839" s="3" t="e">
        <f ca="1">VALUE(IF(A839&lt;&gt;"",INDEX(CHOOSE(
    MATCH(ROW(A838)-1,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ROW(A838)-INDEX($S$2:$S$18, MATCH(ROW(A838)-1, $S$2:$S$18,1))
),""))</f>
        <v>#VALUE!</v>
      </c>
      <c r="D839" s="3" t="str">
        <f t="shared" ca="1" si="14"/>
        <v/>
      </c>
      <c r="E839" s="3" t="e">
        <f ca="1">INDEX(词条统合定义列表!$C$2:$C$1031,MATCH(属性二级汇总[[#This Row],[词条]],词条统合定义列表!$B$2:$B$1031,0))</f>
        <v>#N/A</v>
      </c>
      <c r="F839" t="e">
        <f ca="1">INDEX(词条统合定义列表!$D$2:$D$1031,MATCH(属性二级汇总[[#This Row],[词条]],词条统合定义列表!$B$2:$B$1031,0))</f>
        <v>#N/A</v>
      </c>
      <c r="G839" s="3" t="e">
        <f ca="1">INDEX(词条统合定义列表!$E$2:$E$1031,MATCH(属性二级汇总[[#This Row],[词条]],词条统合定义列表!$B$2:$B$1031,0))</f>
        <v>#N/A</v>
      </c>
      <c r="H839" s="109" t="e">
        <f ca="1">INDEX(词条统合定义列表!$F$2:$F$1031,MATCH(属性二级汇总[[#This Row],[词条]],词条统合定义列表!$B$2:$B$1031,0))</f>
        <v>#N/A</v>
      </c>
      <c r="J8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39" s="25" t="str">
        <f ca="1">IFERROR(IF(属性二级汇总[[#This Row],[计算模式]]&lt;&gt;0,ROW(),""),"")</f>
        <v/>
      </c>
      <c r="M839" s="25" t="str">
        <f ca="1">IF((IFERROR(SEARCH("时，收割",属性二级汇总[[#This Row],[词条]]),-1)&gt;0),ROW(),"")</f>
        <v/>
      </c>
    </row>
    <row r="840" spans="1:13">
      <c r="A840" s="3" t="str">
        <f ca="1">IFERROR(INDEX(CHOOSE(
    MATCH(ROW(A839)-1,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ROW(A839)-INDEX($S$2:$S$18, MATCH(ROW(A839)-1, $S$2:$S$18,1))
),"")</f>
        <v/>
      </c>
      <c r="B840" s="3" t="str">
        <f ca="1">IF(A840&lt;&gt;"",INDEX(CHOOSE(
    MATCH(ROW(A839)-1,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ROW(A839)-INDEX($S$2:$S$18, MATCH(ROW(A839)-1, $S$2:$S$18,1))
),"")</f>
        <v/>
      </c>
      <c r="C840" s="3" t="e">
        <f ca="1">VALUE(IF(A840&lt;&gt;"",INDEX(CHOOSE(
    MATCH(ROW(A839)-1,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ROW(A839)-INDEX($S$2:$S$18, MATCH(ROW(A839)-1, $S$2:$S$18,1))
),""))</f>
        <v>#VALUE!</v>
      </c>
      <c r="D840" s="3" t="str">
        <f t="shared" ca="1" si="14"/>
        <v/>
      </c>
      <c r="E840" s="3" t="e">
        <f ca="1">INDEX(词条统合定义列表!$C$2:$C$1031,MATCH(属性二级汇总[[#This Row],[词条]],词条统合定义列表!$B$2:$B$1031,0))</f>
        <v>#N/A</v>
      </c>
      <c r="F840" t="e">
        <f ca="1">INDEX(词条统合定义列表!$D$2:$D$1031,MATCH(属性二级汇总[[#This Row],[词条]],词条统合定义列表!$B$2:$B$1031,0))</f>
        <v>#N/A</v>
      </c>
      <c r="G840" s="3" t="e">
        <f ca="1">INDEX(词条统合定义列表!$E$2:$E$1031,MATCH(属性二级汇总[[#This Row],[词条]],词条统合定义列表!$B$2:$B$1031,0))</f>
        <v>#N/A</v>
      </c>
      <c r="H840" s="109" t="e">
        <f ca="1">INDEX(词条统合定义列表!$F$2:$F$1031,MATCH(属性二级汇总[[#This Row],[词条]],词条统合定义列表!$B$2:$B$1031,0))</f>
        <v>#N/A</v>
      </c>
      <c r="J8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0" s="25" t="str">
        <f ca="1">IFERROR(IF(属性二级汇总[[#This Row],[计算模式]]&lt;&gt;0,ROW(),""),"")</f>
        <v/>
      </c>
      <c r="M840" s="25" t="str">
        <f ca="1">IF((IFERROR(SEARCH("时，收割",属性二级汇总[[#This Row],[词条]]),-1)&gt;0),ROW(),"")</f>
        <v/>
      </c>
    </row>
    <row r="841" spans="1:13">
      <c r="A841" s="3" t="str">
        <f ca="1">IFERROR(INDEX(CHOOSE(
    MATCH(ROW(A840)-1,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ROW(A840)-INDEX($S$2:$S$18, MATCH(ROW(A840)-1, $S$2:$S$18,1))
),"")</f>
        <v/>
      </c>
      <c r="B841" s="3" t="str">
        <f ca="1">IF(A841&lt;&gt;"",INDEX(CHOOSE(
    MATCH(ROW(A840)-1,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ROW(A840)-INDEX($S$2:$S$18, MATCH(ROW(A840)-1, $S$2:$S$18,1))
),"")</f>
        <v/>
      </c>
      <c r="C841" s="3" t="e">
        <f ca="1">VALUE(IF(A841&lt;&gt;"",INDEX(CHOOSE(
    MATCH(ROW(A840)-1,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ROW(A840)-INDEX($S$2:$S$18, MATCH(ROW(A840)-1, $S$2:$S$18,1))
),""))</f>
        <v>#VALUE!</v>
      </c>
      <c r="D841" s="3" t="str">
        <f t="shared" ca="1" si="14"/>
        <v/>
      </c>
      <c r="E841" s="3" t="e">
        <f ca="1">INDEX(词条统合定义列表!$C$2:$C$1031,MATCH(属性二级汇总[[#This Row],[词条]],词条统合定义列表!$B$2:$B$1031,0))</f>
        <v>#N/A</v>
      </c>
      <c r="F841" t="e">
        <f ca="1">INDEX(词条统合定义列表!$D$2:$D$1031,MATCH(属性二级汇总[[#This Row],[词条]],词条统合定义列表!$B$2:$B$1031,0))</f>
        <v>#N/A</v>
      </c>
      <c r="G841" s="3" t="e">
        <f ca="1">INDEX(词条统合定义列表!$E$2:$E$1031,MATCH(属性二级汇总[[#This Row],[词条]],词条统合定义列表!$B$2:$B$1031,0))</f>
        <v>#N/A</v>
      </c>
      <c r="H841" s="109" t="e">
        <f ca="1">INDEX(词条统合定义列表!$F$2:$F$1031,MATCH(属性二级汇总[[#This Row],[词条]],词条统合定义列表!$B$2:$B$1031,0))</f>
        <v>#N/A</v>
      </c>
      <c r="J8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1" s="25" t="str">
        <f ca="1">IFERROR(IF(属性二级汇总[[#This Row],[计算模式]]&lt;&gt;0,ROW(),""),"")</f>
        <v/>
      </c>
      <c r="M841" s="25" t="str">
        <f ca="1">IF((IFERROR(SEARCH("时，收割",属性二级汇总[[#This Row],[词条]]),-1)&gt;0),ROW(),"")</f>
        <v/>
      </c>
    </row>
    <row r="842" spans="1:13">
      <c r="A842" s="3" t="str">
        <f ca="1">IFERROR(INDEX(CHOOSE(
    MATCH(ROW(A841)-1,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ROW(A841)-INDEX($S$2:$S$18, MATCH(ROW(A841)-1, $S$2:$S$18,1))
),"")</f>
        <v/>
      </c>
      <c r="B842" s="3" t="str">
        <f ca="1">IF(A842&lt;&gt;"",INDEX(CHOOSE(
    MATCH(ROW(A841)-1,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ROW(A841)-INDEX($S$2:$S$18, MATCH(ROW(A841)-1, $S$2:$S$18,1))
),"")</f>
        <v/>
      </c>
      <c r="C842" s="3" t="e">
        <f ca="1">VALUE(IF(A842&lt;&gt;"",INDEX(CHOOSE(
    MATCH(ROW(A841)-1,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ROW(A841)-INDEX($S$2:$S$18, MATCH(ROW(A841)-1, $S$2:$S$18,1))
),""))</f>
        <v>#VALUE!</v>
      </c>
      <c r="D842" s="3" t="str">
        <f t="shared" ca="1" si="14"/>
        <v/>
      </c>
      <c r="E842" s="3" t="e">
        <f ca="1">INDEX(词条统合定义列表!$C$2:$C$1031,MATCH(属性二级汇总[[#This Row],[词条]],词条统合定义列表!$B$2:$B$1031,0))</f>
        <v>#N/A</v>
      </c>
      <c r="F842" t="e">
        <f ca="1">INDEX(词条统合定义列表!$D$2:$D$1031,MATCH(属性二级汇总[[#This Row],[词条]],词条统合定义列表!$B$2:$B$1031,0))</f>
        <v>#N/A</v>
      </c>
      <c r="G842" s="3" t="e">
        <f ca="1">INDEX(词条统合定义列表!$E$2:$E$1031,MATCH(属性二级汇总[[#This Row],[词条]],词条统合定义列表!$B$2:$B$1031,0))</f>
        <v>#N/A</v>
      </c>
      <c r="H842" s="109" t="e">
        <f ca="1">INDEX(词条统合定义列表!$F$2:$F$1031,MATCH(属性二级汇总[[#This Row],[词条]],词条统合定义列表!$B$2:$B$1031,0))</f>
        <v>#N/A</v>
      </c>
      <c r="J8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2" s="25" t="str">
        <f ca="1">IFERROR(IF(属性二级汇总[[#This Row],[计算模式]]&lt;&gt;0,ROW(),""),"")</f>
        <v/>
      </c>
      <c r="M842" s="25" t="str">
        <f ca="1">IF((IFERROR(SEARCH("时，收割",属性二级汇总[[#This Row],[词条]]),-1)&gt;0),ROW(),"")</f>
        <v/>
      </c>
    </row>
    <row r="843" spans="1:13">
      <c r="A843" s="3" t="str">
        <f ca="1">IFERROR(INDEX(CHOOSE(
    MATCH(ROW(A842)-1,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ROW(A842)-INDEX($S$2:$S$18, MATCH(ROW(A842)-1, $S$2:$S$18,1))
),"")</f>
        <v/>
      </c>
      <c r="B843" s="3" t="str">
        <f ca="1">IF(A843&lt;&gt;"",INDEX(CHOOSE(
    MATCH(ROW(A842)-1,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ROW(A842)-INDEX($S$2:$S$18, MATCH(ROW(A842)-1, $S$2:$S$18,1))
),"")</f>
        <v/>
      </c>
      <c r="C843" s="3" t="e">
        <f ca="1">VALUE(IF(A843&lt;&gt;"",INDEX(CHOOSE(
    MATCH(ROW(A842)-1,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ROW(A842)-INDEX($S$2:$S$18, MATCH(ROW(A842)-1, $S$2:$S$18,1))
),""))</f>
        <v>#VALUE!</v>
      </c>
      <c r="D843" s="3" t="str">
        <f t="shared" ca="1" si="14"/>
        <v/>
      </c>
      <c r="E843" s="3" t="e">
        <f ca="1">INDEX(词条统合定义列表!$C$2:$C$1031,MATCH(属性二级汇总[[#This Row],[词条]],词条统合定义列表!$B$2:$B$1031,0))</f>
        <v>#N/A</v>
      </c>
      <c r="F843" t="e">
        <f ca="1">INDEX(词条统合定义列表!$D$2:$D$1031,MATCH(属性二级汇总[[#This Row],[词条]],词条统合定义列表!$B$2:$B$1031,0))</f>
        <v>#N/A</v>
      </c>
      <c r="G843" s="3" t="e">
        <f ca="1">INDEX(词条统合定义列表!$E$2:$E$1031,MATCH(属性二级汇总[[#This Row],[词条]],词条统合定义列表!$B$2:$B$1031,0))</f>
        <v>#N/A</v>
      </c>
      <c r="H843" s="109" t="e">
        <f ca="1">INDEX(词条统合定义列表!$F$2:$F$1031,MATCH(属性二级汇总[[#This Row],[词条]],词条统合定义列表!$B$2:$B$1031,0))</f>
        <v>#N/A</v>
      </c>
      <c r="J8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3" s="25" t="str">
        <f ca="1">IFERROR(IF(属性二级汇总[[#This Row],[计算模式]]&lt;&gt;0,ROW(),""),"")</f>
        <v/>
      </c>
      <c r="M843" s="25" t="str">
        <f ca="1">IF((IFERROR(SEARCH("时，收割",属性二级汇总[[#This Row],[词条]]),-1)&gt;0),ROW(),"")</f>
        <v/>
      </c>
    </row>
    <row r="844" spans="1:13">
      <c r="A844" s="3" t="str">
        <f ca="1">IFERROR(INDEX(CHOOSE(
    MATCH(ROW(A843)-1,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ROW(A843)-INDEX($S$2:$S$18, MATCH(ROW(A843)-1, $S$2:$S$18,1))
),"")</f>
        <v/>
      </c>
      <c r="B844" s="3" t="str">
        <f ca="1">IF(A844&lt;&gt;"",INDEX(CHOOSE(
    MATCH(ROW(A843)-1,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ROW(A843)-INDEX($S$2:$S$18, MATCH(ROW(A843)-1, $S$2:$S$18,1))
),"")</f>
        <v/>
      </c>
      <c r="C844" s="3" t="e">
        <f ca="1">VALUE(IF(A844&lt;&gt;"",INDEX(CHOOSE(
    MATCH(ROW(A843)-1,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ROW(A843)-INDEX($S$2:$S$18, MATCH(ROW(A843)-1, $S$2:$S$18,1))
),""))</f>
        <v>#VALUE!</v>
      </c>
      <c r="D844" s="3" t="str">
        <f t="shared" ca="1" si="14"/>
        <v/>
      </c>
      <c r="E844" s="3" t="e">
        <f ca="1">INDEX(词条统合定义列表!$C$2:$C$1031,MATCH(属性二级汇总[[#This Row],[词条]],词条统合定义列表!$B$2:$B$1031,0))</f>
        <v>#N/A</v>
      </c>
      <c r="F844" t="e">
        <f ca="1">INDEX(词条统合定义列表!$D$2:$D$1031,MATCH(属性二级汇总[[#This Row],[词条]],词条统合定义列表!$B$2:$B$1031,0))</f>
        <v>#N/A</v>
      </c>
      <c r="G844" s="3" t="e">
        <f ca="1">INDEX(词条统合定义列表!$E$2:$E$1031,MATCH(属性二级汇总[[#This Row],[词条]],词条统合定义列表!$B$2:$B$1031,0))</f>
        <v>#N/A</v>
      </c>
      <c r="H844" s="109" t="e">
        <f ca="1">INDEX(词条统合定义列表!$F$2:$F$1031,MATCH(属性二级汇总[[#This Row],[词条]],词条统合定义列表!$B$2:$B$1031,0))</f>
        <v>#N/A</v>
      </c>
      <c r="J8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4" s="25" t="str">
        <f ca="1">IFERROR(IF(属性二级汇总[[#This Row],[计算模式]]&lt;&gt;0,ROW(),""),"")</f>
        <v/>
      </c>
      <c r="M844" s="25" t="str">
        <f ca="1">IF((IFERROR(SEARCH("时，收割",属性二级汇总[[#This Row],[词条]]),-1)&gt;0),ROW(),"")</f>
        <v/>
      </c>
    </row>
    <row r="845" spans="1:13">
      <c r="A845" s="3" t="str">
        <f ca="1">IFERROR(INDEX(CHOOSE(
    MATCH(ROW(A844)-1,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ROW(A844)-INDEX($S$2:$S$18, MATCH(ROW(A844)-1, $S$2:$S$18,1))
),"")</f>
        <v/>
      </c>
      <c r="B845" s="3" t="str">
        <f ca="1">IF(A845&lt;&gt;"",INDEX(CHOOSE(
    MATCH(ROW(A844)-1,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ROW(A844)-INDEX($S$2:$S$18, MATCH(ROW(A844)-1, $S$2:$S$18,1))
),"")</f>
        <v/>
      </c>
      <c r="C845" s="3" t="e">
        <f ca="1">VALUE(IF(A845&lt;&gt;"",INDEX(CHOOSE(
    MATCH(ROW(A844)-1,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ROW(A844)-INDEX($S$2:$S$18, MATCH(ROW(A844)-1, $S$2:$S$18,1))
),""))</f>
        <v>#VALUE!</v>
      </c>
      <c r="D845" s="3" t="str">
        <f t="shared" ca="1" si="14"/>
        <v/>
      </c>
      <c r="E845" s="3" t="e">
        <f ca="1">INDEX(词条统合定义列表!$C$2:$C$1031,MATCH(属性二级汇总[[#This Row],[词条]],词条统合定义列表!$B$2:$B$1031,0))</f>
        <v>#N/A</v>
      </c>
      <c r="F845" t="e">
        <f ca="1">INDEX(词条统合定义列表!$D$2:$D$1031,MATCH(属性二级汇总[[#This Row],[词条]],词条统合定义列表!$B$2:$B$1031,0))</f>
        <v>#N/A</v>
      </c>
      <c r="G845" s="3" t="e">
        <f ca="1">INDEX(词条统合定义列表!$E$2:$E$1031,MATCH(属性二级汇总[[#This Row],[词条]],词条统合定义列表!$B$2:$B$1031,0))</f>
        <v>#N/A</v>
      </c>
      <c r="H845" s="109" t="e">
        <f ca="1">INDEX(词条统合定义列表!$F$2:$F$1031,MATCH(属性二级汇总[[#This Row],[词条]],词条统合定义列表!$B$2:$B$1031,0))</f>
        <v>#N/A</v>
      </c>
      <c r="J8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5" s="25" t="str">
        <f ca="1">IFERROR(IF(属性二级汇总[[#This Row],[计算模式]]&lt;&gt;0,ROW(),""),"")</f>
        <v/>
      </c>
      <c r="M845" s="25" t="str">
        <f ca="1">IF((IFERROR(SEARCH("时，收割",属性二级汇总[[#This Row],[词条]]),-1)&gt;0),ROW(),"")</f>
        <v/>
      </c>
    </row>
    <row r="846" spans="1:13">
      <c r="A846" s="3" t="str">
        <f ca="1">IFERROR(INDEX(CHOOSE(
    MATCH(ROW(A845)-1,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ROW(A845)-INDEX($S$2:$S$18, MATCH(ROW(A845)-1, $S$2:$S$18,1))
),"")</f>
        <v/>
      </c>
      <c r="B846" s="3" t="str">
        <f ca="1">IF(A846&lt;&gt;"",INDEX(CHOOSE(
    MATCH(ROW(A845)-1,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ROW(A845)-INDEX($S$2:$S$18, MATCH(ROW(A845)-1, $S$2:$S$18,1))
),"")</f>
        <v/>
      </c>
      <c r="C846" s="3" t="e">
        <f ca="1">VALUE(IF(A846&lt;&gt;"",INDEX(CHOOSE(
    MATCH(ROW(A845)-1,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ROW(A845)-INDEX($S$2:$S$18, MATCH(ROW(A845)-1, $S$2:$S$18,1))
),""))</f>
        <v>#VALUE!</v>
      </c>
      <c r="D846" s="3" t="str">
        <f t="shared" ca="1" si="14"/>
        <v/>
      </c>
      <c r="E846" s="3" t="e">
        <f ca="1">INDEX(词条统合定义列表!$C$2:$C$1031,MATCH(属性二级汇总[[#This Row],[词条]],词条统合定义列表!$B$2:$B$1031,0))</f>
        <v>#N/A</v>
      </c>
      <c r="F846" t="e">
        <f ca="1">INDEX(词条统合定义列表!$D$2:$D$1031,MATCH(属性二级汇总[[#This Row],[词条]],词条统合定义列表!$B$2:$B$1031,0))</f>
        <v>#N/A</v>
      </c>
      <c r="G846" s="3" t="e">
        <f ca="1">INDEX(词条统合定义列表!$E$2:$E$1031,MATCH(属性二级汇总[[#This Row],[词条]],词条统合定义列表!$B$2:$B$1031,0))</f>
        <v>#N/A</v>
      </c>
      <c r="H846" s="109" t="e">
        <f ca="1">INDEX(词条统合定义列表!$F$2:$F$1031,MATCH(属性二级汇总[[#This Row],[词条]],词条统合定义列表!$B$2:$B$1031,0))</f>
        <v>#N/A</v>
      </c>
      <c r="J8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6" s="25" t="str">
        <f ca="1">IFERROR(IF(属性二级汇总[[#This Row],[计算模式]]&lt;&gt;0,ROW(),""),"")</f>
        <v/>
      </c>
      <c r="M846" s="25" t="str">
        <f ca="1">IF((IFERROR(SEARCH("时，收割",属性二级汇总[[#This Row],[词条]]),-1)&gt;0),ROW(),"")</f>
        <v/>
      </c>
    </row>
    <row r="847" spans="1:13">
      <c r="A847" s="3" t="str">
        <f ca="1">IFERROR(INDEX(CHOOSE(
    MATCH(ROW(A846)-1,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ROW(A846)-INDEX($S$2:$S$18, MATCH(ROW(A846)-1, $S$2:$S$18,1))
),"")</f>
        <v/>
      </c>
      <c r="B847" s="3" t="str">
        <f ca="1">IF(A847&lt;&gt;"",INDEX(CHOOSE(
    MATCH(ROW(A846)-1,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ROW(A846)-INDEX($S$2:$S$18, MATCH(ROW(A846)-1, $S$2:$S$18,1))
),"")</f>
        <v/>
      </c>
      <c r="C847" s="3" t="e">
        <f ca="1">VALUE(IF(A847&lt;&gt;"",INDEX(CHOOSE(
    MATCH(ROW(A846)-1,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ROW(A846)-INDEX($S$2:$S$18, MATCH(ROW(A846)-1, $S$2:$S$18,1))
),""))</f>
        <v>#VALUE!</v>
      </c>
      <c r="D847" s="3" t="str">
        <f t="shared" ca="1" si="14"/>
        <v/>
      </c>
      <c r="E847" s="3" t="e">
        <f ca="1">INDEX(词条统合定义列表!$C$2:$C$1031,MATCH(属性二级汇总[[#This Row],[词条]],词条统合定义列表!$B$2:$B$1031,0))</f>
        <v>#N/A</v>
      </c>
      <c r="F847" t="e">
        <f ca="1">INDEX(词条统合定义列表!$D$2:$D$1031,MATCH(属性二级汇总[[#This Row],[词条]],词条统合定义列表!$B$2:$B$1031,0))</f>
        <v>#N/A</v>
      </c>
      <c r="G847" s="3" t="e">
        <f ca="1">INDEX(词条统合定义列表!$E$2:$E$1031,MATCH(属性二级汇总[[#This Row],[词条]],词条统合定义列表!$B$2:$B$1031,0))</f>
        <v>#N/A</v>
      </c>
      <c r="H847" s="109" t="e">
        <f ca="1">INDEX(词条统合定义列表!$F$2:$F$1031,MATCH(属性二级汇总[[#This Row],[词条]],词条统合定义列表!$B$2:$B$1031,0))</f>
        <v>#N/A</v>
      </c>
      <c r="J8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7" s="25" t="str">
        <f ca="1">IFERROR(IF(属性二级汇总[[#This Row],[计算模式]]&lt;&gt;0,ROW(),""),"")</f>
        <v/>
      </c>
      <c r="M847" s="25" t="str">
        <f ca="1">IF((IFERROR(SEARCH("时，收割",属性二级汇总[[#This Row],[词条]]),-1)&gt;0),ROW(),"")</f>
        <v/>
      </c>
    </row>
    <row r="848" spans="1:13">
      <c r="A848" s="3" t="str">
        <f ca="1">IFERROR(INDEX(CHOOSE(
    MATCH(ROW(A847)-1,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ROW(A847)-INDEX($S$2:$S$18, MATCH(ROW(A847)-1, $S$2:$S$18,1))
),"")</f>
        <v/>
      </c>
      <c r="B848" s="3" t="str">
        <f ca="1">IF(A848&lt;&gt;"",INDEX(CHOOSE(
    MATCH(ROW(A847)-1,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ROW(A847)-INDEX($S$2:$S$18, MATCH(ROW(A847)-1, $S$2:$S$18,1))
),"")</f>
        <v/>
      </c>
      <c r="C848" s="3" t="e">
        <f ca="1">VALUE(IF(A848&lt;&gt;"",INDEX(CHOOSE(
    MATCH(ROW(A847)-1,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ROW(A847)-INDEX($S$2:$S$18, MATCH(ROW(A847)-1, $S$2:$S$18,1))
),""))</f>
        <v>#VALUE!</v>
      </c>
      <c r="D848" s="3" t="str">
        <f t="shared" ca="1" si="14"/>
        <v/>
      </c>
      <c r="E848" s="3" t="e">
        <f ca="1">INDEX(词条统合定义列表!$C$2:$C$1031,MATCH(属性二级汇总[[#This Row],[词条]],词条统合定义列表!$B$2:$B$1031,0))</f>
        <v>#N/A</v>
      </c>
      <c r="F848" t="e">
        <f ca="1">INDEX(词条统合定义列表!$D$2:$D$1031,MATCH(属性二级汇总[[#This Row],[词条]],词条统合定义列表!$B$2:$B$1031,0))</f>
        <v>#N/A</v>
      </c>
      <c r="G848" s="3" t="e">
        <f ca="1">INDEX(词条统合定义列表!$E$2:$E$1031,MATCH(属性二级汇总[[#This Row],[词条]],词条统合定义列表!$B$2:$B$1031,0))</f>
        <v>#N/A</v>
      </c>
      <c r="H848" s="109" t="e">
        <f ca="1">INDEX(词条统合定义列表!$F$2:$F$1031,MATCH(属性二级汇总[[#This Row],[词条]],词条统合定义列表!$B$2:$B$1031,0))</f>
        <v>#N/A</v>
      </c>
      <c r="J8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8" s="25" t="str">
        <f ca="1">IFERROR(IF(属性二级汇总[[#This Row],[计算模式]]&lt;&gt;0,ROW(),""),"")</f>
        <v/>
      </c>
      <c r="M848" s="25" t="str">
        <f ca="1">IF((IFERROR(SEARCH("时，收割",属性二级汇总[[#This Row],[词条]]),-1)&gt;0),ROW(),"")</f>
        <v/>
      </c>
    </row>
    <row r="849" spans="1:13">
      <c r="A849" s="3" t="str">
        <f ca="1">IFERROR(INDEX(CHOOSE(
    MATCH(ROW(A848)-1,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ROW(A848)-INDEX($S$2:$S$18, MATCH(ROW(A848)-1, $S$2:$S$18,1))
),"")</f>
        <v/>
      </c>
      <c r="B849" s="3" t="str">
        <f ca="1">IF(A849&lt;&gt;"",INDEX(CHOOSE(
    MATCH(ROW(A848)-1,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ROW(A848)-INDEX($S$2:$S$18, MATCH(ROW(A848)-1, $S$2:$S$18,1))
),"")</f>
        <v/>
      </c>
      <c r="C849" s="3" t="e">
        <f ca="1">VALUE(IF(A849&lt;&gt;"",INDEX(CHOOSE(
    MATCH(ROW(A848)-1,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ROW(A848)-INDEX($S$2:$S$18, MATCH(ROW(A848)-1, $S$2:$S$18,1))
),""))</f>
        <v>#VALUE!</v>
      </c>
      <c r="D849" s="3" t="str">
        <f t="shared" ca="1" si="14"/>
        <v/>
      </c>
      <c r="E849" s="3" t="e">
        <f ca="1">INDEX(词条统合定义列表!$C$2:$C$1031,MATCH(属性二级汇总[[#This Row],[词条]],词条统合定义列表!$B$2:$B$1031,0))</f>
        <v>#N/A</v>
      </c>
      <c r="F849" t="e">
        <f ca="1">INDEX(词条统合定义列表!$D$2:$D$1031,MATCH(属性二级汇总[[#This Row],[词条]],词条统合定义列表!$B$2:$B$1031,0))</f>
        <v>#N/A</v>
      </c>
      <c r="G849" s="3" t="e">
        <f ca="1">INDEX(词条统合定义列表!$E$2:$E$1031,MATCH(属性二级汇总[[#This Row],[词条]],词条统合定义列表!$B$2:$B$1031,0))</f>
        <v>#N/A</v>
      </c>
      <c r="H849" s="109" t="e">
        <f ca="1">INDEX(词条统合定义列表!$F$2:$F$1031,MATCH(属性二级汇总[[#This Row],[词条]],词条统合定义列表!$B$2:$B$1031,0))</f>
        <v>#N/A</v>
      </c>
      <c r="J8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49" s="25" t="str">
        <f ca="1">IFERROR(IF(属性二级汇总[[#This Row],[计算模式]]&lt;&gt;0,ROW(),""),"")</f>
        <v/>
      </c>
      <c r="M849" s="25" t="str">
        <f ca="1">IF((IFERROR(SEARCH("时，收割",属性二级汇总[[#This Row],[词条]]),-1)&gt;0),ROW(),"")</f>
        <v/>
      </c>
    </row>
    <row r="850" spans="1:13">
      <c r="A850" s="3" t="str">
        <f ca="1">IFERROR(INDEX(CHOOSE(
    MATCH(ROW(A849)-1,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ROW(A849)-INDEX($S$2:$S$18, MATCH(ROW(A849)-1, $S$2:$S$18,1))
),"")</f>
        <v/>
      </c>
      <c r="B850" s="3" t="str">
        <f ca="1">IF(A850&lt;&gt;"",INDEX(CHOOSE(
    MATCH(ROW(A849)-1,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ROW(A849)-INDEX($S$2:$S$18, MATCH(ROW(A849)-1, $S$2:$S$18,1))
),"")</f>
        <v/>
      </c>
      <c r="C850" s="3" t="e">
        <f ca="1">VALUE(IF(A850&lt;&gt;"",INDEX(CHOOSE(
    MATCH(ROW(A849)-1,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ROW(A849)-INDEX($S$2:$S$18, MATCH(ROW(A849)-1, $S$2:$S$18,1))
),""))</f>
        <v>#VALUE!</v>
      </c>
      <c r="D850" s="3" t="str">
        <f t="shared" ca="1" si="14"/>
        <v/>
      </c>
      <c r="E850" s="3" t="e">
        <f ca="1">INDEX(词条统合定义列表!$C$2:$C$1031,MATCH(属性二级汇总[[#This Row],[词条]],词条统合定义列表!$B$2:$B$1031,0))</f>
        <v>#N/A</v>
      </c>
      <c r="F850" t="e">
        <f ca="1">INDEX(词条统合定义列表!$D$2:$D$1031,MATCH(属性二级汇总[[#This Row],[词条]],词条统合定义列表!$B$2:$B$1031,0))</f>
        <v>#N/A</v>
      </c>
      <c r="G850" s="3" t="e">
        <f ca="1">INDEX(词条统合定义列表!$E$2:$E$1031,MATCH(属性二级汇总[[#This Row],[词条]],词条统合定义列表!$B$2:$B$1031,0))</f>
        <v>#N/A</v>
      </c>
      <c r="H850" s="109" t="e">
        <f ca="1">INDEX(词条统合定义列表!$F$2:$F$1031,MATCH(属性二级汇总[[#This Row],[词条]],词条统合定义列表!$B$2:$B$1031,0))</f>
        <v>#N/A</v>
      </c>
      <c r="J8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0" s="25" t="str">
        <f ca="1">IFERROR(IF(属性二级汇总[[#This Row],[计算模式]]&lt;&gt;0,ROW(),""),"")</f>
        <v/>
      </c>
      <c r="M850" s="25" t="str">
        <f ca="1">IF((IFERROR(SEARCH("时，收割",属性二级汇总[[#This Row],[词条]]),-1)&gt;0),ROW(),"")</f>
        <v/>
      </c>
    </row>
    <row r="851" spans="1:13">
      <c r="A851" s="3" t="str">
        <f ca="1">IFERROR(INDEX(CHOOSE(
    MATCH(ROW(A850)-1,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ROW(A850)-INDEX($S$2:$S$18, MATCH(ROW(A850)-1, $S$2:$S$18,1))
),"")</f>
        <v/>
      </c>
      <c r="B851" s="3" t="str">
        <f ca="1">IF(A851&lt;&gt;"",INDEX(CHOOSE(
    MATCH(ROW(A850)-1,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ROW(A850)-INDEX($S$2:$S$18, MATCH(ROW(A850)-1, $S$2:$S$18,1))
),"")</f>
        <v/>
      </c>
      <c r="C851" s="3" t="e">
        <f ca="1">VALUE(IF(A851&lt;&gt;"",INDEX(CHOOSE(
    MATCH(ROW(A850)-1,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ROW(A850)-INDEX($S$2:$S$18, MATCH(ROW(A850)-1, $S$2:$S$18,1))
),""))</f>
        <v>#VALUE!</v>
      </c>
      <c r="D851" s="3" t="str">
        <f t="shared" ca="1" si="14"/>
        <v/>
      </c>
      <c r="E851" s="3" t="e">
        <f ca="1">INDEX(词条统合定义列表!$C$2:$C$1031,MATCH(属性二级汇总[[#This Row],[词条]],词条统合定义列表!$B$2:$B$1031,0))</f>
        <v>#N/A</v>
      </c>
      <c r="F851" t="e">
        <f ca="1">INDEX(词条统合定义列表!$D$2:$D$1031,MATCH(属性二级汇总[[#This Row],[词条]],词条统合定义列表!$B$2:$B$1031,0))</f>
        <v>#N/A</v>
      </c>
      <c r="G851" s="3" t="e">
        <f ca="1">INDEX(词条统合定义列表!$E$2:$E$1031,MATCH(属性二级汇总[[#This Row],[词条]],词条统合定义列表!$B$2:$B$1031,0))</f>
        <v>#N/A</v>
      </c>
      <c r="H851" s="109" t="e">
        <f ca="1">INDEX(词条统合定义列表!$F$2:$F$1031,MATCH(属性二级汇总[[#This Row],[词条]],词条统合定义列表!$B$2:$B$1031,0))</f>
        <v>#N/A</v>
      </c>
      <c r="J8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1" s="25" t="str">
        <f ca="1">IFERROR(IF(属性二级汇总[[#This Row],[计算模式]]&lt;&gt;0,ROW(),""),"")</f>
        <v/>
      </c>
      <c r="M851" s="25" t="str">
        <f ca="1">IF((IFERROR(SEARCH("时，收割",属性二级汇总[[#This Row],[词条]]),-1)&gt;0),ROW(),"")</f>
        <v/>
      </c>
    </row>
    <row r="852" spans="1:13">
      <c r="A852" s="3" t="str">
        <f ca="1">IFERROR(INDEX(CHOOSE(
    MATCH(ROW(A851)-1,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ROW(A851)-INDEX($S$2:$S$18, MATCH(ROW(A851)-1, $S$2:$S$18,1))
),"")</f>
        <v/>
      </c>
      <c r="B852" s="3" t="str">
        <f ca="1">IF(A852&lt;&gt;"",INDEX(CHOOSE(
    MATCH(ROW(A851)-1,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ROW(A851)-INDEX($S$2:$S$18, MATCH(ROW(A851)-1, $S$2:$S$18,1))
),"")</f>
        <v/>
      </c>
      <c r="C852" s="3" t="e">
        <f ca="1">VALUE(IF(A852&lt;&gt;"",INDEX(CHOOSE(
    MATCH(ROW(A851)-1,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ROW(A851)-INDEX($S$2:$S$18, MATCH(ROW(A851)-1, $S$2:$S$18,1))
),""))</f>
        <v>#VALUE!</v>
      </c>
      <c r="D852" s="3" t="str">
        <f t="shared" ca="1" si="14"/>
        <v/>
      </c>
      <c r="E852" s="3" t="e">
        <f ca="1">INDEX(词条统合定义列表!$C$2:$C$1031,MATCH(属性二级汇总[[#This Row],[词条]],词条统合定义列表!$B$2:$B$1031,0))</f>
        <v>#N/A</v>
      </c>
      <c r="F852" t="e">
        <f ca="1">INDEX(词条统合定义列表!$D$2:$D$1031,MATCH(属性二级汇总[[#This Row],[词条]],词条统合定义列表!$B$2:$B$1031,0))</f>
        <v>#N/A</v>
      </c>
      <c r="G852" s="3" t="e">
        <f ca="1">INDEX(词条统合定义列表!$E$2:$E$1031,MATCH(属性二级汇总[[#This Row],[词条]],词条统合定义列表!$B$2:$B$1031,0))</f>
        <v>#N/A</v>
      </c>
      <c r="H852" s="109" t="e">
        <f ca="1">INDEX(词条统合定义列表!$F$2:$F$1031,MATCH(属性二级汇总[[#This Row],[词条]],词条统合定义列表!$B$2:$B$1031,0))</f>
        <v>#N/A</v>
      </c>
      <c r="J8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2" s="25" t="str">
        <f ca="1">IFERROR(IF(属性二级汇总[[#This Row],[计算模式]]&lt;&gt;0,ROW(),""),"")</f>
        <v/>
      </c>
      <c r="M852" s="25" t="str">
        <f ca="1">IF((IFERROR(SEARCH("时，收割",属性二级汇总[[#This Row],[词条]]),-1)&gt;0),ROW(),"")</f>
        <v/>
      </c>
    </row>
    <row r="853" spans="1:13">
      <c r="A853" s="3" t="str">
        <f ca="1">IFERROR(INDEX(CHOOSE(
    MATCH(ROW(A852)-1,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ROW(A852)-INDEX($S$2:$S$18, MATCH(ROW(A852)-1, $S$2:$S$18,1))
),"")</f>
        <v/>
      </c>
      <c r="B853" s="3" t="str">
        <f ca="1">IF(A853&lt;&gt;"",INDEX(CHOOSE(
    MATCH(ROW(A852)-1,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ROW(A852)-INDEX($S$2:$S$18, MATCH(ROW(A852)-1, $S$2:$S$18,1))
),"")</f>
        <v/>
      </c>
      <c r="C853" s="3" t="e">
        <f ca="1">VALUE(IF(A853&lt;&gt;"",INDEX(CHOOSE(
    MATCH(ROW(A852)-1,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ROW(A852)-INDEX($S$2:$S$18, MATCH(ROW(A852)-1, $S$2:$S$18,1))
),""))</f>
        <v>#VALUE!</v>
      </c>
      <c r="D853" s="3" t="str">
        <f t="shared" ca="1" si="14"/>
        <v/>
      </c>
      <c r="E853" s="3" t="e">
        <f ca="1">INDEX(词条统合定义列表!$C$2:$C$1031,MATCH(属性二级汇总[[#This Row],[词条]],词条统合定义列表!$B$2:$B$1031,0))</f>
        <v>#N/A</v>
      </c>
      <c r="F853" t="e">
        <f ca="1">INDEX(词条统合定义列表!$D$2:$D$1031,MATCH(属性二级汇总[[#This Row],[词条]],词条统合定义列表!$B$2:$B$1031,0))</f>
        <v>#N/A</v>
      </c>
      <c r="G853" s="3" t="e">
        <f ca="1">INDEX(词条统合定义列表!$E$2:$E$1031,MATCH(属性二级汇总[[#This Row],[词条]],词条统合定义列表!$B$2:$B$1031,0))</f>
        <v>#N/A</v>
      </c>
      <c r="H853" s="109" t="e">
        <f ca="1">INDEX(词条统合定义列表!$F$2:$F$1031,MATCH(属性二级汇总[[#This Row],[词条]],词条统合定义列表!$B$2:$B$1031,0))</f>
        <v>#N/A</v>
      </c>
      <c r="J8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3" s="25" t="str">
        <f ca="1">IFERROR(IF(属性二级汇总[[#This Row],[计算模式]]&lt;&gt;0,ROW(),""),"")</f>
        <v/>
      </c>
      <c r="M853" s="25" t="str">
        <f ca="1">IF((IFERROR(SEARCH("时，收割",属性二级汇总[[#This Row],[词条]]),-1)&gt;0),ROW(),"")</f>
        <v/>
      </c>
    </row>
    <row r="854" spans="1:13">
      <c r="A854" s="3" t="str">
        <f ca="1">IFERROR(INDEX(CHOOSE(
    MATCH(ROW(A853)-1,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ROW(A853)-INDEX($S$2:$S$18, MATCH(ROW(A853)-1, $S$2:$S$18,1))
),"")</f>
        <v/>
      </c>
      <c r="B854" s="3" t="str">
        <f ca="1">IF(A854&lt;&gt;"",INDEX(CHOOSE(
    MATCH(ROW(A853)-1,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ROW(A853)-INDEX($S$2:$S$18, MATCH(ROW(A853)-1, $S$2:$S$18,1))
),"")</f>
        <v/>
      </c>
      <c r="C854" s="3" t="e">
        <f ca="1">VALUE(IF(A854&lt;&gt;"",INDEX(CHOOSE(
    MATCH(ROW(A853)-1,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ROW(A853)-INDEX($S$2:$S$18, MATCH(ROW(A853)-1, $S$2:$S$18,1))
),""))</f>
        <v>#VALUE!</v>
      </c>
      <c r="D854" s="3" t="str">
        <f t="shared" ca="1" si="14"/>
        <v/>
      </c>
      <c r="E854" s="3" t="e">
        <f ca="1">INDEX(词条统合定义列表!$C$2:$C$1031,MATCH(属性二级汇总[[#This Row],[词条]],词条统合定义列表!$B$2:$B$1031,0))</f>
        <v>#N/A</v>
      </c>
      <c r="F854" t="e">
        <f ca="1">INDEX(词条统合定义列表!$D$2:$D$1031,MATCH(属性二级汇总[[#This Row],[词条]],词条统合定义列表!$B$2:$B$1031,0))</f>
        <v>#N/A</v>
      </c>
      <c r="G854" s="3" t="e">
        <f ca="1">INDEX(词条统合定义列表!$E$2:$E$1031,MATCH(属性二级汇总[[#This Row],[词条]],词条统合定义列表!$B$2:$B$1031,0))</f>
        <v>#N/A</v>
      </c>
      <c r="H854" s="109" t="e">
        <f ca="1">INDEX(词条统合定义列表!$F$2:$F$1031,MATCH(属性二级汇总[[#This Row],[词条]],词条统合定义列表!$B$2:$B$1031,0))</f>
        <v>#N/A</v>
      </c>
      <c r="J8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4" s="25" t="str">
        <f ca="1">IFERROR(IF(属性二级汇总[[#This Row],[计算模式]]&lt;&gt;0,ROW(),""),"")</f>
        <v/>
      </c>
      <c r="M854" s="25" t="str">
        <f ca="1">IF((IFERROR(SEARCH("时，收割",属性二级汇总[[#This Row],[词条]]),-1)&gt;0),ROW(),"")</f>
        <v/>
      </c>
    </row>
    <row r="855" spans="1:13">
      <c r="A855" s="3" t="str">
        <f ca="1">IFERROR(INDEX(CHOOSE(
    MATCH(ROW(A854)-1,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ROW(A854)-INDEX($S$2:$S$18, MATCH(ROW(A854)-1, $S$2:$S$18,1))
),"")</f>
        <v/>
      </c>
      <c r="B855" s="3" t="str">
        <f ca="1">IF(A855&lt;&gt;"",INDEX(CHOOSE(
    MATCH(ROW(A854)-1,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ROW(A854)-INDEX($S$2:$S$18, MATCH(ROW(A854)-1, $S$2:$S$18,1))
),"")</f>
        <v/>
      </c>
      <c r="C855" s="3" t="e">
        <f ca="1">VALUE(IF(A855&lt;&gt;"",INDEX(CHOOSE(
    MATCH(ROW(A854)-1,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ROW(A854)-INDEX($S$2:$S$18, MATCH(ROW(A854)-1, $S$2:$S$18,1))
),""))</f>
        <v>#VALUE!</v>
      </c>
      <c r="D855" s="3" t="str">
        <f t="shared" ca="1" si="14"/>
        <v/>
      </c>
      <c r="E855" s="3" t="e">
        <f ca="1">INDEX(词条统合定义列表!$C$2:$C$1031,MATCH(属性二级汇总[[#This Row],[词条]],词条统合定义列表!$B$2:$B$1031,0))</f>
        <v>#N/A</v>
      </c>
      <c r="F855" t="e">
        <f ca="1">INDEX(词条统合定义列表!$D$2:$D$1031,MATCH(属性二级汇总[[#This Row],[词条]],词条统合定义列表!$B$2:$B$1031,0))</f>
        <v>#N/A</v>
      </c>
      <c r="G855" s="3" t="e">
        <f ca="1">INDEX(词条统合定义列表!$E$2:$E$1031,MATCH(属性二级汇总[[#This Row],[词条]],词条统合定义列表!$B$2:$B$1031,0))</f>
        <v>#N/A</v>
      </c>
      <c r="H855" s="109" t="e">
        <f ca="1">INDEX(词条统合定义列表!$F$2:$F$1031,MATCH(属性二级汇总[[#This Row],[词条]],词条统合定义列表!$B$2:$B$1031,0))</f>
        <v>#N/A</v>
      </c>
      <c r="J8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5" s="25" t="str">
        <f ca="1">IFERROR(IF(属性二级汇总[[#This Row],[计算模式]]&lt;&gt;0,ROW(),""),"")</f>
        <v/>
      </c>
      <c r="M855" s="25" t="str">
        <f ca="1">IF((IFERROR(SEARCH("时，收割",属性二级汇总[[#This Row],[词条]]),-1)&gt;0),ROW(),"")</f>
        <v/>
      </c>
    </row>
    <row r="856" spans="1:13">
      <c r="A856" s="3" t="str">
        <f ca="1">IFERROR(INDEX(CHOOSE(
    MATCH(ROW(A855)-1,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ROW(A855)-INDEX($S$2:$S$18, MATCH(ROW(A855)-1, $S$2:$S$18,1))
),"")</f>
        <v/>
      </c>
      <c r="B856" s="3" t="str">
        <f ca="1">IF(A856&lt;&gt;"",INDEX(CHOOSE(
    MATCH(ROW(A855)-1,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ROW(A855)-INDEX($S$2:$S$18, MATCH(ROW(A855)-1, $S$2:$S$18,1))
),"")</f>
        <v/>
      </c>
      <c r="C856" s="3" t="e">
        <f ca="1">VALUE(IF(A856&lt;&gt;"",INDEX(CHOOSE(
    MATCH(ROW(A855)-1,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ROW(A855)-INDEX($S$2:$S$18, MATCH(ROW(A855)-1, $S$2:$S$18,1))
),""))</f>
        <v>#VALUE!</v>
      </c>
      <c r="D856" s="3" t="str">
        <f t="shared" ca="1" si="14"/>
        <v/>
      </c>
      <c r="E856" s="3" t="e">
        <f ca="1">INDEX(词条统合定义列表!$C$2:$C$1031,MATCH(属性二级汇总[[#This Row],[词条]],词条统合定义列表!$B$2:$B$1031,0))</f>
        <v>#N/A</v>
      </c>
      <c r="F856" t="e">
        <f ca="1">INDEX(词条统合定义列表!$D$2:$D$1031,MATCH(属性二级汇总[[#This Row],[词条]],词条统合定义列表!$B$2:$B$1031,0))</f>
        <v>#N/A</v>
      </c>
      <c r="G856" s="3" t="e">
        <f ca="1">INDEX(词条统合定义列表!$E$2:$E$1031,MATCH(属性二级汇总[[#This Row],[词条]],词条统合定义列表!$B$2:$B$1031,0))</f>
        <v>#N/A</v>
      </c>
      <c r="H856" s="109" t="e">
        <f ca="1">INDEX(词条统合定义列表!$F$2:$F$1031,MATCH(属性二级汇总[[#This Row],[词条]],词条统合定义列表!$B$2:$B$1031,0))</f>
        <v>#N/A</v>
      </c>
      <c r="J8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6" s="25" t="str">
        <f ca="1">IFERROR(IF(属性二级汇总[[#This Row],[计算模式]]&lt;&gt;0,ROW(),""),"")</f>
        <v/>
      </c>
      <c r="M856" s="25" t="str">
        <f ca="1">IF((IFERROR(SEARCH("时，收割",属性二级汇总[[#This Row],[词条]]),-1)&gt;0),ROW(),"")</f>
        <v/>
      </c>
    </row>
    <row r="857" spans="1:13">
      <c r="A857" s="3" t="str">
        <f ca="1">IFERROR(INDEX(CHOOSE(
    MATCH(ROW(A856)-1,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ROW(A856)-INDEX($S$2:$S$18, MATCH(ROW(A856)-1, $S$2:$S$18,1))
),"")</f>
        <v/>
      </c>
      <c r="B857" s="3" t="str">
        <f ca="1">IF(A857&lt;&gt;"",INDEX(CHOOSE(
    MATCH(ROW(A856)-1,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ROW(A856)-INDEX($S$2:$S$18, MATCH(ROW(A856)-1, $S$2:$S$18,1))
),"")</f>
        <v/>
      </c>
      <c r="C857" s="3" t="e">
        <f ca="1">VALUE(IF(A857&lt;&gt;"",INDEX(CHOOSE(
    MATCH(ROW(A856)-1,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ROW(A856)-INDEX($S$2:$S$18, MATCH(ROW(A856)-1, $S$2:$S$18,1))
),""))</f>
        <v>#VALUE!</v>
      </c>
      <c r="D857" s="3" t="str">
        <f t="shared" ca="1" si="14"/>
        <v/>
      </c>
      <c r="E857" s="3" t="e">
        <f ca="1">INDEX(词条统合定义列表!$C$2:$C$1031,MATCH(属性二级汇总[[#This Row],[词条]],词条统合定义列表!$B$2:$B$1031,0))</f>
        <v>#N/A</v>
      </c>
      <c r="F857" t="e">
        <f ca="1">INDEX(词条统合定义列表!$D$2:$D$1031,MATCH(属性二级汇总[[#This Row],[词条]],词条统合定义列表!$B$2:$B$1031,0))</f>
        <v>#N/A</v>
      </c>
      <c r="G857" s="3" t="e">
        <f ca="1">INDEX(词条统合定义列表!$E$2:$E$1031,MATCH(属性二级汇总[[#This Row],[词条]],词条统合定义列表!$B$2:$B$1031,0))</f>
        <v>#N/A</v>
      </c>
      <c r="H857" s="109" t="e">
        <f ca="1">INDEX(词条统合定义列表!$F$2:$F$1031,MATCH(属性二级汇总[[#This Row],[词条]],词条统合定义列表!$B$2:$B$1031,0))</f>
        <v>#N/A</v>
      </c>
      <c r="J8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7" s="25" t="str">
        <f ca="1">IFERROR(IF(属性二级汇总[[#This Row],[计算模式]]&lt;&gt;0,ROW(),""),"")</f>
        <v/>
      </c>
      <c r="M857" s="25" t="str">
        <f ca="1">IF((IFERROR(SEARCH("时，收割",属性二级汇总[[#This Row],[词条]]),-1)&gt;0),ROW(),"")</f>
        <v/>
      </c>
    </row>
    <row r="858" spans="1:13">
      <c r="A858" s="3" t="str">
        <f ca="1">IFERROR(INDEX(CHOOSE(
    MATCH(ROW(A857)-1,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ROW(A857)-INDEX($S$2:$S$18, MATCH(ROW(A857)-1, $S$2:$S$18,1))
),"")</f>
        <v/>
      </c>
      <c r="B858" s="3" t="str">
        <f ca="1">IF(A858&lt;&gt;"",INDEX(CHOOSE(
    MATCH(ROW(A857)-1,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ROW(A857)-INDEX($S$2:$S$18, MATCH(ROW(A857)-1, $S$2:$S$18,1))
),"")</f>
        <v/>
      </c>
      <c r="C858" s="3" t="e">
        <f ca="1">VALUE(IF(A858&lt;&gt;"",INDEX(CHOOSE(
    MATCH(ROW(A857)-1,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ROW(A857)-INDEX($S$2:$S$18, MATCH(ROW(A857)-1, $S$2:$S$18,1))
),""))</f>
        <v>#VALUE!</v>
      </c>
      <c r="D858" s="3" t="str">
        <f t="shared" ca="1" si="14"/>
        <v/>
      </c>
      <c r="E858" s="3" t="e">
        <f ca="1">INDEX(词条统合定义列表!$C$2:$C$1031,MATCH(属性二级汇总[[#This Row],[词条]],词条统合定义列表!$B$2:$B$1031,0))</f>
        <v>#N/A</v>
      </c>
      <c r="F858" t="e">
        <f ca="1">INDEX(词条统合定义列表!$D$2:$D$1031,MATCH(属性二级汇总[[#This Row],[词条]],词条统合定义列表!$B$2:$B$1031,0))</f>
        <v>#N/A</v>
      </c>
      <c r="G858" s="3" t="e">
        <f ca="1">INDEX(词条统合定义列表!$E$2:$E$1031,MATCH(属性二级汇总[[#This Row],[词条]],词条统合定义列表!$B$2:$B$1031,0))</f>
        <v>#N/A</v>
      </c>
      <c r="H858" s="109" t="e">
        <f ca="1">INDEX(词条统合定义列表!$F$2:$F$1031,MATCH(属性二级汇总[[#This Row],[词条]],词条统合定义列表!$B$2:$B$1031,0))</f>
        <v>#N/A</v>
      </c>
      <c r="J8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8" s="25" t="str">
        <f ca="1">IFERROR(IF(属性二级汇总[[#This Row],[计算模式]]&lt;&gt;0,ROW(),""),"")</f>
        <v/>
      </c>
      <c r="M858" s="25" t="str">
        <f ca="1">IF((IFERROR(SEARCH("时，收割",属性二级汇总[[#This Row],[词条]]),-1)&gt;0),ROW(),"")</f>
        <v/>
      </c>
    </row>
    <row r="859" spans="1:13">
      <c r="A859" s="3" t="str">
        <f ca="1">IFERROR(INDEX(CHOOSE(
    MATCH(ROW(A858)-1,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ROW(A858)-INDEX($S$2:$S$18, MATCH(ROW(A858)-1, $S$2:$S$18,1))
),"")</f>
        <v/>
      </c>
      <c r="B859" s="3" t="str">
        <f ca="1">IF(A859&lt;&gt;"",INDEX(CHOOSE(
    MATCH(ROW(A858)-1,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ROW(A858)-INDEX($S$2:$S$18, MATCH(ROW(A858)-1, $S$2:$S$18,1))
),"")</f>
        <v/>
      </c>
      <c r="C859" s="3" t="e">
        <f ca="1">VALUE(IF(A859&lt;&gt;"",INDEX(CHOOSE(
    MATCH(ROW(A858)-1,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ROW(A858)-INDEX($S$2:$S$18, MATCH(ROW(A858)-1, $S$2:$S$18,1))
),""))</f>
        <v>#VALUE!</v>
      </c>
      <c r="D859" s="3" t="str">
        <f t="shared" ca="1" si="14"/>
        <v/>
      </c>
      <c r="E859" s="3" t="e">
        <f ca="1">INDEX(词条统合定义列表!$C$2:$C$1031,MATCH(属性二级汇总[[#This Row],[词条]],词条统合定义列表!$B$2:$B$1031,0))</f>
        <v>#N/A</v>
      </c>
      <c r="F859" t="e">
        <f ca="1">INDEX(词条统合定义列表!$D$2:$D$1031,MATCH(属性二级汇总[[#This Row],[词条]],词条统合定义列表!$B$2:$B$1031,0))</f>
        <v>#N/A</v>
      </c>
      <c r="G859" s="3" t="e">
        <f ca="1">INDEX(词条统合定义列表!$E$2:$E$1031,MATCH(属性二级汇总[[#This Row],[词条]],词条统合定义列表!$B$2:$B$1031,0))</f>
        <v>#N/A</v>
      </c>
      <c r="H859" s="109" t="e">
        <f ca="1">INDEX(词条统合定义列表!$F$2:$F$1031,MATCH(属性二级汇总[[#This Row],[词条]],词条统合定义列表!$B$2:$B$1031,0))</f>
        <v>#N/A</v>
      </c>
      <c r="J8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59" s="25" t="str">
        <f ca="1">IFERROR(IF(属性二级汇总[[#This Row],[计算模式]]&lt;&gt;0,ROW(),""),"")</f>
        <v/>
      </c>
      <c r="M859" s="25" t="str">
        <f ca="1">IF((IFERROR(SEARCH("时，收割",属性二级汇总[[#This Row],[词条]]),-1)&gt;0),ROW(),"")</f>
        <v/>
      </c>
    </row>
    <row r="860" spans="1:13">
      <c r="A860" s="3" t="str">
        <f ca="1">IFERROR(INDEX(CHOOSE(
    MATCH(ROW(A859)-1,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ROW(A859)-INDEX($S$2:$S$18, MATCH(ROW(A859)-1, $S$2:$S$18,1))
),"")</f>
        <v/>
      </c>
      <c r="B860" s="3" t="str">
        <f ca="1">IF(A860&lt;&gt;"",INDEX(CHOOSE(
    MATCH(ROW(A859)-1,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ROW(A859)-INDEX($S$2:$S$18, MATCH(ROW(A859)-1, $S$2:$S$18,1))
),"")</f>
        <v/>
      </c>
      <c r="C860" s="3" t="e">
        <f ca="1">VALUE(IF(A860&lt;&gt;"",INDEX(CHOOSE(
    MATCH(ROW(A859)-1,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ROW(A859)-INDEX($S$2:$S$18, MATCH(ROW(A859)-1, $S$2:$S$18,1))
),""))</f>
        <v>#VALUE!</v>
      </c>
      <c r="D860" s="3" t="str">
        <f t="shared" ca="1" si="14"/>
        <v/>
      </c>
      <c r="E860" s="3" t="e">
        <f ca="1">INDEX(词条统合定义列表!$C$2:$C$1031,MATCH(属性二级汇总[[#This Row],[词条]],词条统合定义列表!$B$2:$B$1031,0))</f>
        <v>#N/A</v>
      </c>
      <c r="F860" t="e">
        <f ca="1">INDEX(词条统合定义列表!$D$2:$D$1031,MATCH(属性二级汇总[[#This Row],[词条]],词条统合定义列表!$B$2:$B$1031,0))</f>
        <v>#N/A</v>
      </c>
      <c r="G860" s="3" t="e">
        <f ca="1">INDEX(词条统合定义列表!$E$2:$E$1031,MATCH(属性二级汇总[[#This Row],[词条]],词条统合定义列表!$B$2:$B$1031,0))</f>
        <v>#N/A</v>
      </c>
      <c r="H860" s="109" t="e">
        <f ca="1">INDEX(词条统合定义列表!$F$2:$F$1031,MATCH(属性二级汇总[[#This Row],[词条]],词条统合定义列表!$B$2:$B$1031,0))</f>
        <v>#N/A</v>
      </c>
      <c r="J8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0" s="25" t="str">
        <f ca="1">IFERROR(IF(属性二级汇总[[#This Row],[计算模式]]&lt;&gt;0,ROW(),""),"")</f>
        <v/>
      </c>
      <c r="M860" s="25" t="str">
        <f ca="1">IF((IFERROR(SEARCH("时，收割",属性二级汇总[[#This Row],[词条]]),-1)&gt;0),ROW(),"")</f>
        <v/>
      </c>
    </row>
    <row r="861" spans="1:13">
      <c r="A861" s="3" t="str">
        <f ca="1">IFERROR(INDEX(CHOOSE(
    MATCH(ROW(A860)-1,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ROW(A860)-INDEX($S$2:$S$18, MATCH(ROW(A860)-1, $S$2:$S$18,1))
),"")</f>
        <v/>
      </c>
      <c r="B861" s="3" t="str">
        <f ca="1">IF(A861&lt;&gt;"",INDEX(CHOOSE(
    MATCH(ROW(A860)-1,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ROW(A860)-INDEX($S$2:$S$18, MATCH(ROW(A860)-1, $S$2:$S$18,1))
),"")</f>
        <v/>
      </c>
      <c r="C861" s="3" t="e">
        <f ca="1">VALUE(IF(A861&lt;&gt;"",INDEX(CHOOSE(
    MATCH(ROW(A860)-1,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ROW(A860)-INDEX($S$2:$S$18, MATCH(ROW(A860)-1, $S$2:$S$18,1))
),""))</f>
        <v>#VALUE!</v>
      </c>
      <c r="D861" s="3" t="str">
        <f t="shared" ca="1" si="14"/>
        <v/>
      </c>
      <c r="E861" s="3" t="e">
        <f ca="1">INDEX(词条统合定义列表!$C$2:$C$1031,MATCH(属性二级汇总[[#This Row],[词条]],词条统合定义列表!$B$2:$B$1031,0))</f>
        <v>#N/A</v>
      </c>
      <c r="F861" t="e">
        <f ca="1">INDEX(词条统合定义列表!$D$2:$D$1031,MATCH(属性二级汇总[[#This Row],[词条]],词条统合定义列表!$B$2:$B$1031,0))</f>
        <v>#N/A</v>
      </c>
      <c r="G861" s="3" t="e">
        <f ca="1">INDEX(词条统合定义列表!$E$2:$E$1031,MATCH(属性二级汇总[[#This Row],[词条]],词条统合定义列表!$B$2:$B$1031,0))</f>
        <v>#N/A</v>
      </c>
      <c r="H861" s="109" t="e">
        <f ca="1">INDEX(词条统合定义列表!$F$2:$F$1031,MATCH(属性二级汇总[[#This Row],[词条]],词条统合定义列表!$B$2:$B$1031,0))</f>
        <v>#N/A</v>
      </c>
      <c r="J8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1" s="25" t="str">
        <f ca="1">IFERROR(IF(属性二级汇总[[#This Row],[计算模式]]&lt;&gt;0,ROW(),""),"")</f>
        <v/>
      </c>
      <c r="M861" s="25" t="str">
        <f ca="1">IF((IFERROR(SEARCH("时，收割",属性二级汇总[[#This Row],[词条]]),-1)&gt;0),ROW(),"")</f>
        <v/>
      </c>
    </row>
    <row r="862" spans="1:13">
      <c r="A862" s="3" t="str">
        <f ca="1">IFERROR(INDEX(CHOOSE(
    MATCH(ROW(A861)-1,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ROW(A861)-INDEX($S$2:$S$18, MATCH(ROW(A861)-1, $S$2:$S$18,1))
),"")</f>
        <v/>
      </c>
      <c r="B862" s="3" t="str">
        <f ca="1">IF(A862&lt;&gt;"",INDEX(CHOOSE(
    MATCH(ROW(A861)-1,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ROW(A861)-INDEX($S$2:$S$18, MATCH(ROW(A861)-1, $S$2:$S$18,1))
),"")</f>
        <v/>
      </c>
      <c r="C862" s="3" t="e">
        <f ca="1">VALUE(IF(A862&lt;&gt;"",INDEX(CHOOSE(
    MATCH(ROW(A861)-1,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ROW(A861)-INDEX($S$2:$S$18, MATCH(ROW(A861)-1, $S$2:$S$18,1))
),""))</f>
        <v>#VALUE!</v>
      </c>
      <c r="D862" s="3" t="str">
        <f t="shared" ca="1" si="14"/>
        <v/>
      </c>
      <c r="E862" s="3" t="e">
        <f ca="1">INDEX(词条统合定义列表!$C$2:$C$1031,MATCH(属性二级汇总[[#This Row],[词条]],词条统合定义列表!$B$2:$B$1031,0))</f>
        <v>#N/A</v>
      </c>
      <c r="F862" t="e">
        <f ca="1">INDEX(词条统合定义列表!$D$2:$D$1031,MATCH(属性二级汇总[[#This Row],[词条]],词条统合定义列表!$B$2:$B$1031,0))</f>
        <v>#N/A</v>
      </c>
      <c r="G862" s="3" t="e">
        <f ca="1">INDEX(词条统合定义列表!$E$2:$E$1031,MATCH(属性二级汇总[[#This Row],[词条]],词条统合定义列表!$B$2:$B$1031,0))</f>
        <v>#N/A</v>
      </c>
      <c r="H862" s="109" t="e">
        <f ca="1">INDEX(词条统合定义列表!$F$2:$F$1031,MATCH(属性二级汇总[[#This Row],[词条]],词条统合定义列表!$B$2:$B$1031,0))</f>
        <v>#N/A</v>
      </c>
      <c r="J8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2" s="25" t="str">
        <f ca="1">IFERROR(IF(属性二级汇总[[#This Row],[计算模式]]&lt;&gt;0,ROW(),""),"")</f>
        <v/>
      </c>
      <c r="M862" s="25" t="str">
        <f ca="1">IF((IFERROR(SEARCH("时，收割",属性二级汇总[[#This Row],[词条]]),-1)&gt;0),ROW(),"")</f>
        <v/>
      </c>
    </row>
    <row r="863" spans="1:13">
      <c r="A863" s="3" t="str">
        <f ca="1">IFERROR(INDEX(CHOOSE(
    MATCH(ROW(A862)-1,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ROW(A862)-INDEX($S$2:$S$18, MATCH(ROW(A862)-1, $S$2:$S$18,1))
),"")</f>
        <v/>
      </c>
      <c r="B863" s="3" t="str">
        <f ca="1">IF(A863&lt;&gt;"",INDEX(CHOOSE(
    MATCH(ROW(A862)-1,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ROW(A862)-INDEX($S$2:$S$18, MATCH(ROW(A862)-1, $S$2:$S$18,1))
),"")</f>
        <v/>
      </c>
      <c r="C863" s="3" t="e">
        <f ca="1">VALUE(IF(A863&lt;&gt;"",INDEX(CHOOSE(
    MATCH(ROW(A862)-1,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ROW(A862)-INDEX($S$2:$S$18, MATCH(ROW(A862)-1, $S$2:$S$18,1))
),""))</f>
        <v>#VALUE!</v>
      </c>
      <c r="D863" s="3" t="str">
        <f t="shared" ca="1" si="14"/>
        <v/>
      </c>
      <c r="E863" s="3" t="e">
        <f ca="1">INDEX(词条统合定义列表!$C$2:$C$1031,MATCH(属性二级汇总[[#This Row],[词条]],词条统合定义列表!$B$2:$B$1031,0))</f>
        <v>#N/A</v>
      </c>
      <c r="F863" t="e">
        <f ca="1">INDEX(词条统合定义列表!$D$2:$D$1031,MATCH(属性二级汇总[[#This Row],[词条]],词条统合定义列表!$B$2:$B$1031,0))</f>
        <v>#N/A</v>
      </c>
      <c r="G863" s="3" t="e">
        <f ca="1">INDEX(词条统合定义列表!$E$2:$E$1031,MATCH(属性二级汇总[[#This Row],[词条]],词条统合定义列表!$B$2:$B$1031,0))</f>
        <v>#N/A</v>
      </c>
      <c r="H863" s="109" t="e">
        <f ca="1">INDEX(词条统合定义列表!$F$2:$F$1031,MATCH(属性二级汇总[[#This Row],[词条]],词条统合定义列表!$B$2:$B$1031,0))</f>
        <v>#N/A</v>
      </c>
      <c r="J8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3" s="25" t="str">
        <f ca="1">IFERROR(IF(属性二级汇总[[#This Row],[计算模式]]&lt;&gt;0,ROW(),""),"")</f>
        <v/>
      </c>
      <c r="M863" s="25" t="str">
        <f ca="1">IF((IFERROR(SEARCH("时，收割",属性二级汇总[[#This Row],[词条]]),-1)&gt;0),ROW(),"")</f>
        <v/>
      </c>
    </row>
    <row r="864" spans="1:13">
      <c r="A864" s="3" t="str">
        <f ca="1">IFERROR(INDEX(CHOOSE(
    MATCH(ROW(A863)-1,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ROW(A863)-INDEX($S$2:$S$18, MATCH(ROW(A863)-1, $S$2:$S$18,1))
),"")</f>
        <v/>
      </c>
      <c r="B864" s="3" t="str">
        <f ca="1">IF(A864&lt;&gt;"",INDEX(CHOOSE(
    MATCH(ROW(A863)-1,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ROW(A863)-INDEX($S$2:$S$18, MATCH(ROW(A863)-1, $S$2:$S$18,1))
),"")</f>
        <v/>
      </c>
      <c r="C864" s="3" t="e">
        <f ca="1">VALUE(IF(A864&lt;&gt;"",INDEX(CHOOSE(
    MATCH(ROW(A863)-1,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ROW(A863)-INDEX($S$2:$S$18, MATCH(ROW(A863)-1, $S$2:$S$18,1))
),""))</f>
        <v>#VALUE!</v>
      </c>
      <c r="D864" s="3" t="str">
        <f t="shared" ca="1" si="14"/>
        <v/>
      </c>
      <c r="E864" s="3" t="e">
        <f ca="1">INDEX(词条统合定义列表!$C$2:$C$1031,MATCH(属性二级汇总[[#This Row],[词条]],词条统合定义列表!$B$2:$B$1031,0))</f>
        <v>#N/A</v>
      </c>
      <c r="F864" t="e">
        <f ca="1">INDEX(词条统合定义列表!$D$2:$D$1031,MATCH(属性二级汇总[[#This Row],[词条]],词条统合定义列表!$B$2:$B$1031,0))</f>
        <v>#N/A</v>
      </c>
      <c r="G864" s="3" t="e">
        <f ca="1">INDEX(词条统合定义列表!$E$2:$E$1031,MATCH(属性二级汇总[[#This Row],[词条]],词条统合定义列表!$B$2:$B$1031,0))</f>
        <v>#N/A</v>
      </c>
      <c r="H864" s="109" t="e">
        <f ca="1">INDEX(词条统合定义列表!$F$2:$F$1031,MATCH(属性二级汇总[[#This Row],[词条]],词条统合定义列表!$B$2:$B$1031,0))</f>
        <v>#N/A</v>
      </c>
      <c r="J8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4" s="25" t="str">
        <f ca="1">IFERROR(IF(属性二级汇总[[#This Row],[计算模式]]&lt;&gt;0,ROW(),""),"")</f>
        <v/>
      </c>
      <c r="M864" s="25" t="str">
        <f ca="1">IF((IFERROR(SEARCH("时，收割",属性二级汇总[[#This Row],[词条]]),-1)&gt;0),ROW(),"")</f>
        <v/>
      </c>
    </row>
    <row r="865" spans="1:13">
      <c r="A865" s="3" t="str">
        <f ca="1">IFERROR(INDEX(CHOOSE(
    MATCH(ROW(A864)-1,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ROW(A864)-INDEX($S$2:$S$18, MATCH(ROW(A864)-1, $S$2:$S$18,1))
),"")</f>
        <v/>
      </c>
      <c r="B865" s="3" t="str">
        <f ca="1">IF(A865&lt;&gt;"",INDEX(CHOOSE(
    MATCH(ROW(A864)-1,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ROW(A864)-INDEX($S$2:$S$18, MATCH(ROW(A864)-1, $S$2:$S$18,1))
),"")</f>
        <v/>
      </c>
      <c r="C865" s="3" t="e">
        <f ca="1">VALUE(IF(A865&lt;&gt;"",INDEX(CHOOSE(
    MATCH(ROW(A864)-1,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ROW(A864)-INDEX($S$2:$S$18, MATCH(ROW(A864)-1, $S$2:$S$18,1))
),""))</f>
        <v>#VALUE!</v>
      </c>
      <c r="D865" s="3" t="str">
        <f t="shared" ca="1" si="14"/>
        <v/>
      </c>
      <c r="E865" s="3" t="e">
        <f ca="1">INDEX(词条统合定义列表!$C$2:$C$1031,MATCH(属性二级汇总[[#This Row],[词条]],词条统合定义列表!$B$2:$B$1031,0))</f>
        <v>#N/A</v>
      </c>
      <c r="F865" t="e">
        <f ca="1">INDEX(词条统合定义列表!$D$2:$D$1031,MATCH(属性二级汇总[[#This Row],[词条]],词条统合定义列表!$B$2:$B$1031,0))</f>
        <v>#N/A</v>
      </c>
      <c r="G865" s="3" t="e">
        <f ca="1">INDEX(词条统合定义列表!$E$2:$E$1031,MATCH(属性二级汇总[[#This Row],[词条]],词条统合定义列表!$B$2:$B$1031,0))</f>
        <v>#N/A</v>
      </c>
      <c r="H865" s="109" t="e">
        <f ca="1">INDEX(词条统合定义列表!$F$2:$F$1031,MATCH(属性二级汇总[[#This Row],[词条]],词条统合定义列表!$B$2:$B$1031,0))</f>
        <v>#N/A</v>
      </c>
      <c r="J8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5" s="25" t="str">
        <f ca="1">IFERROR(IF(属性二级汇总[[#This Row],[计算模式]]&lt;&gt;0,ROW(),""),"")</f>
        <v/>
      </c>
      <c r="M865" s="25" t="str">
        <f ca="1">IF((IFERROR(SEARCH("时，收割",属性二级汇总[[#This Row],[词条]]),-1)&gt;0),ROW(),"")</f>
        <v/>
      </c>
    </row>
    <row r="866" spans="1:13">
      <c r="A866" s="3" t="str">
        <f ca="1">IFERROR(INDEX(CHOOSE(
    MATCH(ROW(A865)-1,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ROW(A865)-INDEX($S$2:$S$18, MATCH(ROW(A865)-1, $S$2:$S$18,1))
),"")</f>
        <v/>
      </c>
      <c r="B866" s="3" t="str">
        <f ca="1">IF(A866&lt;&gt;"",INDEX(CHOOSE(
    MATCH(ROW(A865)-1,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ROW(A865)-INDEX($S$2:$S$18, MATCH(ROW(A865)-1, $S$2:$S$18,1))
),"")</f>
        <v/>
      </c>
      <c r="C866" s="3" t="e">
        <f ca="1">VALUE(IF(A866&lt;&gt;"",INDEX(CHOOSE(
    MATCH(ROW(A865)-1,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ROW(A865)-INDEX($S$2:$S$18, MATCH(ROW(A865)-1, $S$2:$S$18,1))
),""))</f>
        <v>#VALUE!</v>
      </c>
      <c r="D866" s="3" t="str">
        <f t="shared" ca="1" si="14"/>
        <v/>
      </c>
      <c r="E866" s="3" t="e">
        <f ca="1">INDEX(词条统合定义列表!$C$2:$C$1031,MATCH(属性二级汇总[[#This Row],[词条]],词条统合定义列表!$B$2:$B$1031,0))</f>
        <v>#N/A</v>
      </c>
      <c r="F866" t="e">
        <f ca="1">INDEX(词条统合定义列表!$D$2:$D$1031,MATCH(属性二级汇总[[#This Row],[词条]],词条统合定义列表!$B$2:$B$1031,0))</f>
        <v>#N/A</v>
      </c>
      <c r="G866" s="3" t="e">
        <f ca="1">INDEX(词条统合定义列表!$E$2:$E$1031,MATCH(属性二级汇总[[#This Row],[词条]],词条统合定义列表!$B$2:$B$1031,0))</f>
        <v>#N/A</v>
      </c>
      <c r="H866" s="109" t="e">
        <f ca="1">INDEX(词条统合定义列表!$F$2:$F$1031,MATCH(属性二级汇总[[#This Row],[词条]],词条统合定义列表!$B$2:$B$1031,0))</f>
        <v>#N/A</v>
      </c>
      <c r="J8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6" s="25" t="str">
        <f ca="1">IFERROR(IF(属性二级汇总[[#This Row],[计算模式]]&lt;&gt;0,ROW(),""),"")</f>
        <v/>
      </c>
      <c r="M866" s="25" t="str">
        <f ca="1">IF((IFERROR(SEARCH("时，收割",属性二级汇总[[#This Row],[词条]]),-1)&gt;0),ROW(),"")</f>
        <v/>
      </c>
    </row>
    <row r="867" spans="1:13">
      <c r="A867" s="3" t="str">
        <f ca="1">IFERROR(INDEX(CHOOSE(
    MATCH(ROW(A866)-1,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ROW(A866)-INDEX($S$2:$S$18, MATCH(ROW(A866)-1, $S$2:$S$18,1))
),"")</f>
        <v/>
      </c>
      <c r="B867" s="3" t="str">
        <f ca="1">IF(A867&lt;&gt;"",INDEX(CHOOSE(
    MATCH(ROW(A866)-1,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ROW(A866)-INDEX($S$2:$S$18, MATCH(ROW(A866)-1, $S$2:$S$18,1))
),"")</f>
        <v/>
      </c>
      <c r="C867" s="3" t="e">
        <f ca="1">VALUE(IF(A867&lt;&gt;"",INDEX(CHOOSE(
    MATCH(ROW(A866)-1,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ROW(A866)-INDEX($S$2:$S$18, MATCH(ROW(A866)-1, $S$2:$S$18,1))
),""))</f>
        <v>#VALUE!</v>
      </c>
      <c r="D867" s="3" t="str">
        <f t="shared" ca="1" si="14"/>
        <v/>
      </c>
      <c r="E867" s="3" t="e">
        <f ca="1">INDEX(词条统合定义列表!$C$2:$C$1031,MATCH(属性二级汇总[[#This Row],[词条]],词条统合定义列表!$B$2:$B$1031,0))</f>
        <v>#N/A</v>
      </c>
      <c r="F867" t="e">
        <f ca="1">INDEX(词条统合定义列表!$D$2:$D$1031,MATCH(属性二级汇总[[#This Row],[词条]],词条统合定义列表!$B$2:$B$1031,0))</f>
        <v>#N/A</v>
      </c>
      <c r="G867" s="3" t="e">
        <f ca="1">INDEX(词条统合定义列表!$E$2:$E$1031,MATCH(属性二级汇总[[#This Row],[词条]],词条统合定义列表!$B$2:$B$1031,0))</f>
        <v>#N/A</v>
      </c>
      <c r="H867" s="109" t="e">
        <f ca="1">INDEX(词条统合定义列表!$F$2:$F$1031,MATCH(属性二级汇总[[#This Row],[词条]],词条统合定义列表!$B$2:$B$1031,0))</f>
        <v>#N/A</v>
      </c>
      <c r="J8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7" s="25" t="str">
        <f ca="1">IFERROR(IF(属性二级汇总[[#This Row],[计算模式]]&lt;&gt;0,ROW(),""),"")</f>
        <v/>
      </c>
      <c r="M867" s="25" t="str">
        <f ca="1">IF((IFERROR(SEARCH("时，收割",属性二级汇总[[#This Row],[词条]]),-1)&gt;0),ROW(),"")</f>
        <v/>
      </c>
    </row>
    <row r="868" spans="1:13">
      <c r="A868" s="3" t="str">
        <f ca="1">IFERROR(INDEX(CHOOSE(
    MATCH(ROW(A867)-1,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ROW(A867)-INDEX($S$2:$S$18, MATCH(ROW(A867)-1, $S$2:$S$18,1))
),"")</f>
        <v/>
      </c>
      <c r="B868" s="3" t="str">
        <f ca="1">IF(A868&lt;&gt;"",INDEX(CHOOSE(
    MATCH(ROW(A867)-1,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ROW(A867)-INDEX($S$2:$S$18, MATCH(ROW(A867)-1, $S$2:$S$18,1))
),"")</f>
        <v/>
      </c>
      <c r="C868" s="3" t="e">
        <f ca="1">VALUE(IF(A868&lt;&gt;"",INDEX(CHOOSE(
    MATCH(ROW(A867)-1,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ROW(A867)-INDEX($S$2:$S$18, MATCH(ROW(A867)-1, $S$2:$S$18,1))
),""))</f>
        <v>#VALUE!</v>
      </c>
      <c r="D868" s="3" t="str">
        <f t="shared" ca="1" si="14"/>
        <v/>
      </c>
      <c r="E868" s="3" t="e">
        <f ca="1">INDEX(词条统合定义列表!$C$2:$C$1031,MATCH(属性二级汇总[[#This Row],[词条]],词条统合定义列表!$B$2:$B$1031,0))</f>
        <v>#N/A</v>
      </c>
      <c r="F868" t="e">
        <f ca="1">INDEX(词条统合定义列表!$D$2:$D$1031,MATCH(属性二级汇总[[#This Row],[词条]],词条统合定义列表!$B$2:$B$1031,0))</f>
        <v>#N/A</v>
      </c>
      <c r="G868" s="3" t="e">
        <f ca="1">INDEX(词条统合定义列表!$E$2:$E$1031,MATCH(属性二级汇总[[#This Row],[词条]],词条统合定义列表!$B$2:$B$1031,0))</f>
        <v>#N/A</v>
      </c>
      <c r="H868" s="109" t="e">
        <f ca="1">INDEX(词条统合定义列表!$F$2:$F$1031,MATCH(属性二级汇总[[#This Row],[词条]],词条统合定义列表!$B$2:$B$1031,0))</f>
        <v>#N/A</v>
      </c>
      <c r="J8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8" s="25" t="str">
        <f ca="1">IFERROR(IF(属性二级汇总[[#This Row],[计算模式]]&lt;&gt;0,ROW(),""),"")</f>
        <v/>
      </c>
      <c r="M868" s="25" t="str">
        <f ca="1">IF((IFERROR(SEARCH("时，收割",属性二级汇总[[#This Row],[词条]]),-1)&gt;0),ROW(),"")</f>
        <v/>
      </c>
    </row>
    <row r="869" spans="1:13">
      <c r="A869" s="3" t="str">
        <f ca="1">IFERROR(INDEX(CHOOSE(
    MATCH(ROW(A868)-1,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ROW(A868)-INDEX($S$2:$S$18, MATCH(ROW(A868)-1, $S$2:$S$18,1))
),"")</f>
        <v/>
      </c>
      <c r="B869" s="3" t="str">
        <f ca="1">IF(A869&lt;&gt;"",INDEX(CHOOSE(
    MATCH(ROW(A868)-1,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ROW(A868)-INDEX($S$2:$S$18, MATCH(ROW(A868)-1, $S$2:$S$18,1))
),"")</f>
        <v/>
      </c>
      <c r="C869" s="3" t="e">
        <f ca="1">VALUE(IF(A869&lt;&gt;"",INDEX(CHOOSE(
    MATCH(ROW(A868)-1,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ROW(A868)-INDEX($S$2:$S$18, MATCH(ROW(A868)-1, $S$2:$S$18,1))
),""))</f>
        <v>#VALUE!</v>
      </c>
      <c r="D869" s="3" t="str">
        <f t="shared" ca="1" si="14"/>
        <v/>
      </c>
      <c r="E869" s="3" t="e">
        <f ca="1">INDEX(词条统合定义列表!$C$2:$C$1031,MATCH(属性二级汇总[[#This Row],[词条]],词条统合定义列表!$B$2:$B$1031,0))</f>
        <v>#N/A</v>
      </c>
      <c r="F869" t="e">
        <f ca="1">INDEX(词条统合定义列表!$D$2:$D$1031,MATCH(属性二级汇总[[#This Row],[词条]],词条统合定义列表!$B$2:$B$1031,0))</f>
        <v>#N/A</v>
      </c>
      <c r="G869" s="3" t="e">
        <f ca="1">INDEX(词条统合定义列表!$E$2:$E$1031,MATCH(属性二级汇总[[#This Row],[词条]],词条统合定义列表!$B$2:$B$1031,0))</f>
        <v>#N/A</v>
      </c>
      <c r="H869" s="109" t="e">
        <f ca="1">INDEX(词条统合定义列表!$F$2:$F$1031,MATCH(属性二级汇总[[#This Row],[词条]],词条统合定义列表!$B$2:$B$1031,0))</f>
        <v>#N/A</v>
      </c>
      <c r="J8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69" s="25" t="str">
        <f ca="1">IFERROR(IF(属性二级汇总[[#This Row],[计算模式]]&lt;&gt;0,ROW(),""),"")</f>
        <v/>
      </c>
      <c r="M869" s="25" t="str">
        <f ca="1">IF((IFERROR(SEARCH("时，收割",属性二级汇总[[#This Row],[词条]]),-1)&gt;0),ROW(),"")</f>
        <v/>
      </c>
    </row>
    <row r="870" spans="1:13">
      <c r="A870" s="3" t="str">
        <f ca="1">IFERROR(INDEX(CHOOSE(
    MATCH(ROW(A869)-1,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ROW(A869)-INDEX($S$2:$S$18, MATCH(ROW(A869)-1, $S$2:$S$18,1))
),"")</f>
        <v/>
      </c>
      <c r="B870" s="3" t="str">
        <f ca="1">IF(A870&lt;&gt;"",INDEX(CHOOSE(
    MATCH(ROW(A869)-1,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ROW(A869)-INDEX($S$2:$S$18, MATCH(ROW(A869)-1, $S$2:$S$18,1))
),"")</f>
        <v/>
      </c>
      <c r="C870" s="3" t="e">
        <f ca="1">VALUE(IF(A870&lt;&gt;"",INDEX(CHOOSE(
    MATCH(ROW(A869)-1,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ROW(A869)-INDEX($S$2:$S$18, MATCH(ROW(A869)-1, $S$2:$S$18,1))
),""))</f>
        <v>#VALUE!</v>
      </c>
      <c r="D870" s="3" t="str">
        <f t="shared" ca="1" si="14"/>
        <v/>
      </c>
      <c r="E870" s="3" t="e">
        <f ca="1">INDEX(词条统合定义列表!$C$2:$C$1031,MATCH(属性二级汇总[[#This Row],[词条]],词条统合定义列表!$B$2:$B$1031,0))</f>
        <v>#N/A</v>
      </c>
      <c r="F870" t="e">
        <f ca="1">INDEX(词条统合定义列表!$D$2:$D$1031,MATCH(属性二级汇总[[#This Row],[词条]],词条统合定义列表!$B$2:$B$1031,0))</f>
        <v>#N/A</v>
      </c>
      <c r="G870" s="3" t="e">
        <f ca="1">INDEX(词条统合定义列表!$E$2:$E$1031,MATCH(属性二级汇总[[#This Row],[词条]],词条统合定义列表!$B$2:$B$1031,0))</f>
        <v>#N/A</v>
      </c>
      <c r="H870" s="109" t="e">
        <f ca="1">INDEX(词条统合定义列表!$F$2:$F$1031,MATCH(属性二级汇总[[#This Row],[词条]],词条统合定义列表!$B$2:$B$1031,0))</f>
        <v>#N/A</v>
      </c>
      <c r="J8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0" s="25" t="str">
        <f ca="1">IFERROR(IF(属性二级汇总[[#This Row],[计算模式]]&lt;&gt;0,ROW(),""),"")</f>
        <v/>
      </c>
      <c r="M870" s="25" t="str">
        <f ca="1">IF((IFERROR(SEARCH("时，收割",属性二级汇总[[#This Row],[词条]]),-1)&gt;0),ROW(),"")</f>
        <v/>
      </c>
    </row>
    <row r="871" spans="1:13">
      <c r="A871" s="3" t="str">
        <f ca="1">IFERROR(INDEX(CHOOSE(
    MATCH(ROW(A870)-1,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ROW(A870)-INDEX($S$2:$S$18, MATCH(ROW(A870)-1, $S$2:$S$18,1))
),"")</f>
        <v/>
      </c>
      <c r="B871" s="3" t="str">
        <f ca="1">IF(A871&lt;&gt;"",INDEX(CHOOSE(
    MATCH(ROW(A870)-1,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ROW(A870)-INDEX($S$2:$S$18, MATCH(ROW(A870)-1, $S$2:$S$18,1))
),"")</f>
        <v/>
      </c>
      <c r="C871" s="3" t="e">
        <f ca="1">VALUE(IF(A871&lt;&gt;"",INDEX(CHOOSE(
    MATCH(ROW(A870)-1,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ROW(A870)-INDEX($S$2:$S$18, MATCH(ROW(A870)-1, $S$2:$S$18,1))
),""))</f>
        <v>#VALUE!</v>
      </c>
      <c r="D871" s="3" t="str">
        <f t="shared" ca="1" si="14"/>
        <v/>
      </c>
      <c r="E871" s="3" t="e">
        <f ca="1">INDEX(词条统合定义列表!$C$2:$C$1031,MATCH(属性二级汇总[[#This Row],[词条]],词条统合定义列表!$B$2:$B$1031,0))</f>
        <v>#N/A</v>
      </c>
      <c r="F871" t="e">
        <f ca="1">INDEX(词条统合定义列表!$D$2:$D$1031,MATCH(属性二级汇总[[#This Row],[词条]],词条统合定义列表!$B$2:$B$1031,0))</f>
        <v>#N/A</v>
      </c>
      <c r="G871" s="3" t="e">
        <f ca="1">INDEX(词条统合定义列表!$E$2:$E$1031,MATCH(属性二级汇总[[#This Row],[词条]],词条统合定义列表!$B$2:$B$1031,0))</f>
        <v>#N/A</v>
      </c>
      <c r="H871" s="109" t="e">
        <f ca="1">INDEX(词条统合定义列表!$F$2:$F$1031,MATCH(属性二级汇总[[#This Row],[词条]],词条统合定义列表!$B$2:$B$1031,0))</f>
        <v>#N/A</v>
      </c>
      <c r="J8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1" s="25" t="str">
        <f ca="1">IFERROR(IF(属性二级汇总[[#This Row],[计算模式]]&lt;&gt;0,ROW(),""),"")</f>
        <v/>
      </c>
      <c r="M871" s="25" t="str">
        <f ca="1">IF((IFERROR(SEARCH("时，收割",属性二级汇总[[#This Row],[词条]]),-1)&gt;0),ROW(),"")</f>
        <v/>
      </c>
    </row>
    <row r="872" spans="1:13">
      <c r="A872" s="3" t="str">
        <f ca="1">IFERROR(INDEX(CHOOSE(
    MATCH(ROW(A871)-1,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ROW(A871)-INDEX($S$2:$S$18, MATCH(ROW(A871)-1, $S$2:$S$18,1))
),"")</f>
        <v/>
      </c>
      <c r="B872" s="3" t="str">
        <f ca="1">IF(A872&lt;&gt;"",INDEX(CHOOSE(
    MATCH(ROW(A871)-1,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ROW(A871)-INDEX($S$2:$S$18, MATCH(ROW(A871)-1, $S$2:$S$18,1))
),"")</f>
        <v/>
      </c>
      <c r="C872" s="3" t="e">
        <f ca="1">VALUE(IF(A872&lt;&gt;"",INDEX(CHOOSE(
    MATCH(ROW(A871)-1,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ROW(A871)-INDEX($S$2:$S$18, MATCH(ROW(A871)-1, $S$2:$S$18,1))
),""))</f>
        <v>#VALUE!</v>
      </c>
      <c r="D872" s="3" t="str">
        <f t="shared" ca="1" si="14"/>
        <v/>
      </c>
      <c r="E872" s="3" t="e">
        <f ca="1">INDEX(词条统合定义列表!$C$2:$C$1031,MATCH(属性二级汇总[[#This Row],[词条]],词条统合定义列表!$B$2:$B$1031,0))</f>
        <v>#N/A</v>
      </c>
      <c r="F872" t="e">
        <f ca="1">INDEX(词条统合定义列表!$D$2:$D$1031,MATCH(属性二级汇总[[#This Row],[词条]],词条统合定义列表!$B$2:$B$1031,0))</f>
        <v>#N/A</v>
      </c>
      <c r="G872" s="3" t="e">
        <f ca="1">INDEX(词条统合定义列表!$E$2:$E$1031,MATCH(属性二级汇总[[#This Row],[词条]],词条统合定义列表!$B$2:$B$1031,0))</f>
        <v>#N/A</v>
      </c>
      <c r="H872" s="109" t="e">
        <f ca="1">INDEX(词条统合定义列表!$F$2:$F$1031,MATCH(属性二级汇总[[#This Row],[词条]],词条统合定义列表!$B$2:$B$1031,0))</f>
        <v>#N/A</v>
      </c>
      <c r="J8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2" s="25" t="str">
        <f ca="1">IFERROR(IF(属性二级汇总[[#This Row],[计算模式]]&lt;&gt;0,ROW(),""),"")</f>
        <v/>
      </c>
      <c r="M872" s="25" t="str">
        <f ca="1">IF((IFERROR(SEARCH("时，收割",属性二级汇总[[#This Row],[词条]]),-1)&gt;0),ROW(),"")</f>
        <v/>
      </c>
    </row>
    <row r="873" spans="1:13">
      <c r="A873" s="3" t="str">
        <f ca="1">IFERROR(INDEX(CHOOSE(
    MATCH(ROW(A872)-1,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ROW(A872)-INDEX($S$2:$S$18, MATCH(ROW(A872)-1, $S$2:$S$18,1))
),"")</f>
        <v/>
      </c>
      <c r="B873" s="3" t="str">
        <f ca="1">IF(A873&lt;&gt;"",INDEX(CHOOSE(
    MATCH(ROW(A872)-1,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ROW(A872)-INDEX($S$2:$S$18, MATCH(ROW(A872)-1, $S$2:$S$18,1))
),"")</f>
        <v/>
      </c>
      <c r="C873" s="3" t="e">
        <f ca="1">VALUE(IF(A873&lt;&gt;"",INDEX(CHOOSE(
    MATCH(ROW(A872)-1,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ROW(A872)-INDEX($S$2:$S$18, MATCH(ROW(A872)-1, $S$2:$S$18,1))
),""))</f>
        <v>#VALUE!</v>
      </c>
      <c r="D873" s="3" t="str">
        <f t="shared" ca="1" si="14"/>
        <v/>
      </c>
      <c r="E873" s="3" t="e">
        <f ca="1">INDEX(词条统合定义列表!$C$2:$C$1031,MATCH(属性二级汇总[[#This Row],[词条]],词条统合定义列表!$B$2:$B$1031,0))</f>
        <v>#N/A</v>
      </c>
      <c r="F873" t="e">
        <f ca="1">INDEX(词条统合定义列表!$D$2:$D$1031,MATCH(属性二级汇总[[#This Row],[词条]],词条统合定义列表!$B$2:$B$1031,0))</f>
        <v>#N/A</v>
      </c>
      <c r="G873" s="3" t="e">
        <f ca="1">INDEX(词条统合定义列表!$E$2:$E$1031,MATCH(属性二级汇总[[#This Row],[词条]],词条统合定义列表!$B$2:$B$1031,0))</f>
        <v>#N/A</v>
      </c>
      <c r="H873" s="109" t="e">
        <f ca="1">INDEX(词条统合定义列表!$F$2:$F$1031,MATCH(属性二级汇总[[#This Row],[词条]],词条统合定义列表!$B$2:$B$1031,0))</f>
        <v>#N/A</v>
      </c>
      <c r="J8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3" s="25" t="str">
        <f ca="1">IFERROR(IF(属性二级汇总[[#This Row],[计算模式]]&lt;&gt;0,ROW(),""),"")</f>
        <v/>
      </c>
      <c r="M873" s="25" t="str">
        <f ca="1">IF((IFERROR(SEARCH("时，收割",属性二级汇总[[#This Row],[词条]]),-1)&gt;0),ROW(),"")</f>
        <v/>
      </c>
    </row>
    <row r="874" spans="1:13">
      <c r="A874" s="3" t="str">
        <f ca="1">IFERROR(INDEX(CHOOSE(
    MATCH(ROW(A873)-1,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ROW(A873)-INDEX($S$2:$S$18, MATCH(ROW(A873)-1, $S$2:$S$18,1))
),"")</f>
        <v/>
      </c>
      <c r="B874" s="3" t="str">
        <f ca="1">IF(A874&lt;&gt;"",INDEX(CHOOSE(
    MATCH(ROW(A873)-1,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ROW(A873)-INDEX($S$2:$S$18, MATCH(ROW(A873)-1, $S$2:$S$18,1))
),"")</f>
        <v/>
      </c>
      <c r="C874" s="3" t="e">
        <f ca="1">VALUE(IF(A874&lt;&gt;"",INDEX(CHOOSE(
    MATCH(ROW(A873)-1,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ROW(A873)-INDEX($S$2:$S$18, MATCH(ROW(A873)-1, $S$2:$S$18,1))
),""))</f>
        <v>#VALUE!</v>
      </c>
      <c r="D874" s="3" t="str">
        <f t="shared" ca="1" si="14"/>
        <v/>
      </c>
      <c r="E874" s="3" t="e">
        <f ca="1">INDEX(词条统合定义列表!$C$2:$C$1031,MATCH(属性二级汇总[[#This Row],[词条]],词条统合定义列表!$B$2:$B$1031,0))</f>
        <v>#N/A</v>
      </c>
      <c r="F874" t="e">
        <f ca="1">INDEX(词条统合定义列表!$D$2:$D$1031,MATCH(属性二级汇总[[#This Row],[词条]],词条统合定义列表!$B$2:$B$1031,0))</f>
        <v>#N/A</v>
      </c>
      <c r="G874" s="3" t="e">
        <f ca="1">INDEX(词条统合定义列表!$E$2:$E$1031,MATCH(属性二级汇总[[#This Row],[词条]],词条统合定义列表!$B$2:$B$1031,0))</f>
        <v>#N/A</v>
      </c>
      <c r="H874" s="109" t="e">
        <f ca="1">INDEX(词条统合定义列表!$F$2:$F$1031,MATCH(属性二级汇总[[#This Row],[词条]],词条统合定义列表!$B$2:$B$1031,0))</f>
        <v>#N/A</v>
      </c>
      <c r="J8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4" s="25" t="str">
        <f ca="1">IFERROR(IF(属性二级汇总[[#This Row],[计算模式]]&lt;&gt;0,ROW(),""),"")</f>
        <v/>
      </c>
      <c r="M874" s="25" t="str">
        <f ca="1">IF((IFERROR(SEARCH("时，收割",属性二级汇总[[#This Row],[词条]]),-1)&gt;0),ROW(),"")</f>
        <v/>
      </c>
    </row>
    <row r="875" spans="1:13">
      <c r="A875" s="3" t="str">
        <f ca="1">IFERROR(INDEX(CHOOSE(
    MATCH(ROW(A874)-1,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ROW(A874)-INDEX($S$2:$S$18, MATCH(ROW(A874)-1, $S$2:$S$18,1))
),"")</f>
        <v/>
      </c>
      <c r="B875" s="3" t="str">
        <f ca="1">IF(A875&lt;&gt;"",INDEX(CHOOSE(
    MATCH(ROW(A874)-1,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ROW(A874)-INDEX($S$2:$S$18, MATCH(ROW(A874)-1, $S$2:$S$18,1))
),"")</f>
        <v/>
      </c>
      <c r="C875" s="3" t="e">
        <f ca="1">VALUE(IF(A875&lt;&gt;"",INDEX(CHOOSE(
    MATCH(ROW(A874)-1,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ROW(A874)-INDEX($S$2:$S$18, MATCH(ROW(A874)-1, $S$2:$S$18,1))
),""))</f>
        <v>#VALUE!</v>
      </c>
      <c r="D875" s="3" t="str">
        <f t="shared" ca="1" si="14"/>
        <v/>
      </c>
      <c r="E875" s="3" t="e">
        <f ca="1">INDEX(词条统合定义列表!$C$2:$C$1031,MATCH(属性二级汇总[[#This Row],[词条]],词条统合定义列表!$B$2:$B$1031,0))</f>
        <v>#N/A</v>
      </c>
      <c r="F875" t="e">
        <f ca="1">INDEX(词条统合定义列表!$D$2:$D$1031,MATCH(属性二级汇总[[#This Row],[词条]],词条统合定义列表!$B$2:$B$1031,0))</f>
        <v>#N/A</v>
      </c>
      <c r="G875" s="3" t="e">
        <f ca="1">INDEX(词条统合定义列表!$E$2:$E$1031,MATCH(属性二级汇总[[#This Row],[词条]],词条统合定义列表!$B$2:$B$1031,0))</f>
        <v>#N/A</v>
      </c>
      <c r="H875" s="109" t="e">
        <f ca="1">INDEX(词条统合定义列表!$F$2:$F$1031,MATCH(属性二级汇总[[#This Row],[词条]],词条统合定义列表!$B$2:$B$1031,0))</f>
        <v>#N/A</v>
      </c>
      <c r="J8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5" s="25" t="str">
        <f ca="1">IFERROR(IF(属性二级汇总[[#This Row],[计算模式]]&lt;&gt;0,ROW(),""),"")</f>
        <v/>
      </c>
      <c r="M875" s="25" t="str">
        <f ca="1">IF((IFERROR(SEARCH("时，收割",属性二级汇总[[#This Row],[词条]]),-1)&gt;0),ROW(),"")</f>
        <v/>
      </c>
    </row>
    <row r="876" spans="1:13">
      <c r="A876" s="3" t="str">
        <f ca="1">IFERROR(INDEX(CHOOSE(
    MATCH(ROW(A875)-1,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ROW(A875)-INDEX($S$2:$S$18, MATCH(ROW(A875)-1, $S$2:$S$18,1))
),"")</f>
        <v/>
      </c>
      <c r="B876" s="3" t="str">
        <f ca="1">IF(A876&lt;&gt;"",INDEX(CHOOSE(
    MATCH(ROW(A875)-1,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ROW(A875)-INDEX($S$2:$S$18, MATCH(ROW(A875)-1, $S$2:$S$18,1))
),"")</f>
        <v/>
      </c>
      <c r="C876" s="3" t="e">
        <f ca="1">VALUE(IF(A876&lt;&gt;"",INDEX(CHOOSE(
    MATCH(ROW(A875)-1,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ROW(A875)-INDEX($S$2:$S$18, MATCH(ROW(A875)-1, $S$2:$S$18,1))
),""))</f>
        <v>#VALUE!</v>
      </c>
      <c r="D876" s="3" t="str">
        <f t="shared" ca="1" si="14"/>
        <v/>
      </c>
      <c r="E876" s="3" t="e">
        <f ca="1">INDEX(词条统合定义列表!$C$2:$C$1031,MATCH(属性二级汇总[[#This Row],[词条]],词条统合定义列表!$B$2:$B$1031,0))</f>
        <v>#N/A</v>
      </c>
      <c r="F876" t="e">
        <f ca="1">INDEX(词条统合定义列表!$D$2:$D$1031,MATCH(属性二级汇总[[#This Row],[词条]],词条统合定义列表!$B$2:$B$1031,0))</f>
        <v>#N/A</v>
      </c>
      <c r="G876" s="3" t="e">
        <f ca="1">INDEX(词条统合定义列表!$E$2:$E$1031,MATCH(属性二级汇总[[#This Row],[词条]],词条统合定义列表!$B$2:$B$1031,0))</f>
        <v>#N/A</v>
      </c>
      <c r="H876" s="109" t="e">
        <f ca="1">INDEX(词条统合定义列表!$F$2:$F$1031,MATCH(属性二级汇总[[#This Row],[词条]],词条统合定义列表!$B$2:$B$1031,0))</f>
        <v>#N/A</v>
      </c>
      <c r="J8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6" s="25" t="str">
        <f ca="1">IFERROR(IF(属性二级汇总[[#This Row],[计算模式]]&lt;&gt;0,ROW(),""),"")</f>
        <v/>
      </c>
      <c r="M876" s="25" t="str">
        <f ca="1">IF((IFERROR(SEARCH("时，收割",属性二级汇总[[#This Row],[词条]]),-1)&gt;0),ROW(),"")</f>
        <v/>
      </c>
    </row>
    <row r="877" spans="1:13">
      <c r="A877" s="3" t="str">
        <f ca="1">IFERROR(INDEX(CHOOSE(
    MATCH(ROW(A876)-1,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ROW(A876)-INDEX($S$2:$S$18, MATCH(ROW(A876)-1, $S$2:$S$18,1))
),"")</f>
        <v/>
      </c>
      <c r="B877" s="3" t="str">
        <f ca="1">IF(A877&lt;&gt;"",INDEX(CHOOSE(
    MATCH(ROW(A876)-1,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ROW(A876)-INDEX($S$2:$S$18, MATCH(ROW(A876)-1, $S$2:$S$18,1))
),"")</f>
        <v/>
      </c>
      <c r="C877" s="3" t="e">
        <f ca="1">VALUE(IF(A877&lt;&gt;"",INDEX(CHOOSE(
    MATCH(ROW(A876)-1,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ROW(A876)-INDEX($S$2:$S$18, MATCH(ROW(A876)-1, $S$2:$S$18,1))
),""))</f>
        <v>#VALUE!</v>
      </c>
      <c r="D877" s="3" t="str">
        <f t="shared" ca="1" si="14"/>
        <v/>
      </c>
      <c r="E877" s="3" t="e">
        <f ca="1">INDEX(词条统合定义列表!$C$2:$C$1031,MATCH(属性二级汇总[[#This Row],[词条]],词条统合定义列表!$B$2:$B$1031,0))</f>
        <v>#N/A</v>
      </c>
      <c r="F877" t="e">
        <f ca="1">INDEX(词条统合定义列表!$D$2:$D$1031,MATCH(属性二级汇总[[#This Row],[词条]],词条统合定义列表!$B$2:$B$1031,0))</f>
        <v>#N/A</v>
      </c>
      <c r="G877" s="3" t="e">
        <f ca="1">INDEX(词条统合定义列表!$E$2:$E$1031,MATCH(属性二级汇总[[#This Row],[词条]],词条统合定义列表!$B$2:$B$1031,0))</f>
        <v>#N/A</v>
      </c>
      <c r="H877" s="109" t="e">
        <f ca="1">INDEX(词条统合定义列表!$F$2:$F$1031,MATCH(属性二级汇总[[#This Row],[词条]],词条统合定义列表!$B$2:$B$1031,0))</f>
        <v>#N/A</v>
      </c>
      <c r="J8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7" s="25" t="str">
        <f ca="1">IFERROR(IF(属性二级汇总[[#This Row],[计算模式]]&lt;&gt;0,ROW(),""),"")</f>
        <v/>
      </c>
      <c r="M877" s="25" t="str">
        <f ca="1">IF((IFERROR(SEARCH("时，收割",属性二级汇总[[#This Row],[词条]]),-1)&gt;0),ROW(),"")</f>
        <v/>
      </c>
    </row>
    <row r="878" spans="1:13">
      <c r="A878" s="3" t="str">
        <f ca="1">IFERROR(INDEX(CHOOSE(
    MATCH(ROW(A877)-1,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ROW(A877)-INDEX($S$2:$S$18, MATCH(ROW(A877)-1, $S$2:$S$18,1))
),"")</f>
        <v/>
      </c>
      <c r="B878" s="3" t="str">
        <f ca="1">IF(A878&lt;&gt;"",INDEX(CHOOSE(
    MATCH(ROW(A877)-1,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ROW(A877)-INDEX($S$2:$S$18, MATCH(ROW(A877)-1, $S$2:$S$18,1))
),"")</f>
        <v/>
      </c>
      <c r="C878" s="3" t="e">
        <f ca="1">VALUE(IF(A878&lt;&gt;"",INDEX(CHOOSE(
    MATCH(ROW(A877)-1,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ROW(A877)-INDEX($S$2:$S$18, MATCH(ROW(A877)-1, $S$2:$S$18,1))
),""))</f>
        <v>#VALUE!</v>
      </c>
      <c r="D878" s="3" t="str">
        <f t="shared" ca="1" si="14"/>
        <v/>
      </c>
      <c r="E878" s="3" t="e">
        <f ca="1">INDEX(词条统合定义列表!$C$2:$C$1031,MATCH(属性二级汇总[[#This Row],[词条]],词条统合定义列表!$B$2:$B$1031,0))</f>
        <v>#N/A</v>
      </c>
      <c r="F878" t="e">
        <f ca="1">INDEX(词条统合定义列表!$D$2:$D$1031,MATCH(属性二级汇总[[#This Row],[词条]],词条统合定义列表!$B$2:$B$1031,0))</f>
        <v>#N/A</v>
      </c>
      <c r="G878" s="3" t="e">
        <f ca="1">INDEX(词条统合定义列表!$E$2:$E$1031,MATCH(属性二级汇总[[#This Row],[词条]],词条统合定义列表!$B$2:$B$1031,0))</f>
        <v>#N/A</v>
      </c>
      <c r="H878" s="109" t="e">
        <f ca="1">INDEX(词条统合定义列表!$F$2:$F$1031,MATCH(属性二级汇总[[#This Row],[词条]],词条统合定义列表!$B$2:$B$1031,0))</f>
        <v>#N/A</v>
      </c>
      <c r="J8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8" s="25" t="str">
        <f ca="1">IFERROR(IF(属性二级汇总[[#This Row],[计算模式]]&lt;&gt;0,ROW(),""),"")</f>
        <v/>
      </c>
      <c r="M878" s="25" t="str">
        <f ca="1">IF((IFERROR(SEARCH("时，收割",属性二级汇总[[#This Row],[词条]]),-1)&gt;0),ROW(),"")</f>
        <v/>
      </c>
    </row>
    <row r="879" spans="1:13">
      <c r="A879" s="3" t="str">
        <f ca="1">IFERROR(INDEX(CHOOSE(
    MATCH(ROW(A878)-1,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ROW(A878)-INDEX($S$2:$S$18, MATCH(ROW(A878)-1, $S$2:$S$18,1))
),"")</f>
        <v/>
      </c>
      <c r="B879" s="3" t="str">
        <f ca="1">IF(A879&lt;&gt;"",INDEX(CHOOSE(
    MATCH(ROW(A878)-1,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ROW(A878)-INDEX($S$2:$S$18, MATCH(ROW(A878)-1, $S$2:$S$18,1))
),"")</f>
        <v/>
      </c>
      <c r="C879" s="3" t="e">
        <f ca="1">VALUE(IF(A879&lt;&gt;"",INDEX(CHOOSE(
    MATCH(ROW(A878)-1,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ROW(A878)-INDEX($S$2:$S$18, MATCH(ROW(A878)-1, $S$2:$S$18,1))
),""))</f>
        <v>#VALUE!</v>
      </c>
      <c r="D879" s="3" t="str">
        <f t="shared" ca="1" si="14"/>
        <v/>
      </c>
      <c r="E879" s="3" t="e">
        <f ca="1">INDEX(词条统合定义列表!$C$2:$C$1031,MATCH(属性二级汇总[[#This Row],[词条]],词条统合定义列表!$B$2:$B$1031,0))</f>
        <v>#N/A</v>
      </c>
      <c r="F879" t="e">
        <f ca="1">INDEX(词条统合定义列表!$D$2:$D$1031,MATCH(属性二级汇总[[#This Row],[词条]],词条统合定义列表!$B$2:$B$1031,0))</f>
        <v>#N/A</v>
      </c>
      <c r="G879" s="3" t="e">
        <f ca="1">INDEX(词条统合定义列表!$E$2:$E$1031,MATCH(属性二级汇总[[#This Row],[词条]],词条统合定义列表!$B$2:$B$1031,0))</f>
        <v>#N/A</v>
      </c>
      <c r="H879" s="109" t="e">
        <f ca="1">INDEX(词条统合定义列表!$F$2:$F$1031,MATCH(属性二级汇总[[#This Row],[词条]],词条统合定义列表!$B$2:$B$1031,0))</f>
        <v>#N/A</v>
      </c>
      <c r="J8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79" s="25" t="str">
        <f ca="1">IFERROR(IF(属性二级汇总[[#This Row],[计算模式]]&lt;&gt;0,ROW(),""),"")</f>
        <v/>
      </c>
      <c r="M879" s="25" t="str">
        <f ca="1">IF((IFERROR(SEARCH("时，收割",属性二级汇总[[#This Row],[词条]]),-1)&gt;0),ROW(),"")</f>
        <v/>
      </c>
    </row>
    <row r="880" spans="1:13">
      <c r="A880" s="3" t="str">
        <f ca="1">IFERROR(INDEX(CHOOSE(
    MATCH(ROW(A879)-1,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ROW(A879)-INDEX($S$2:$S$18, MATCH(ROW(A879)-1, $S$2:$S$18,1))
),"")</f>
        <v/>
      </c>
      <c r="B880" s="3" t="str">
        <f ca="1">IF(A880&lt;&gt;"",INDEX(CHOOSE(
    MATCH(ROW(A879)-1,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ROW(A879)-INDEX($S$2:$S$18, MATCH(ROW(A879)-1, $S$2:$S$18,1))
),"")</f>
        <v/>
      </c>
      <c r="C880" s="3" t="e">
        <f ca="1">VALUE(IF(A880&lt;&gt;"",INDEX(CHOOSE(
    MATCH(ROW(A879)-1,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ROW(A879)-INDEX($S$2:$S$18, MATCH(ROW(A879)-1, $S$2:$S$18,1))
),""))</f>
        <v>#VALUE!</v>
      </c>
      <c r="D880" s="3" t="str">
        <f t="shared" ca="1" si="14"/>
        <v/>
      </c>
      <c r="E880" s="3" t="e">
        <f ca="1">INDEX(词条统合定义列表!$C$2:$C$1031,MATCH(属性二级汇总[[#This Row],[词条]],词条统合定义列表!$B$2:$B$1031,0))</f>
        <v>#N/A</v>
      </c>
      <c r="F880" t="e">
        <f ca="1">INDEX(词条统合定义列表!$D$2:$D$1031,MATCH(属性二级汇总[[#This Row],[词条]],词条统合定义列表!$B$2:$B$1031,0))</f>
        <v>#N/A</v>
      </c>
      <c r="G880" s="3" t="e">
        <f ca="1">INDEX(词条统合定义列表!$E$2:$E$1031,MATCH(属性二级汇总[[#This Row],[词条]],词条统合定义列表!$B$2:$B$1031,0))</f>
        <v>#N/A</v>
      </c>
      <c r="H880" s="109" t="e">
        <f ca="1">INDEX(词条统合定义列表!$F$2:$F$1031,MATCH(属性二级汇总[[#This Row],[词条]],词条统合定义列表!$B$2:$B$1031,0))</f>
        <v>#N/A</v>
      </c>
      <c r="J8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0" s="25" t="str">
        <f ca="1">IFERROR(IF(属性二级汇总[[#This Row],[计算模式]]&lt;&gt;0,ROW(),""),"")</f>
        <v/>
      </c>
      <c r="M880" s="25" t="str">
        <f ca="1">IF((IFERROR(SEARCH("时，收割",属性二级汇总[[#This Row],[词条]]),-1)&gt;0),ROW(),"")</f>
        <v/>
      </c>
    </row>
    <row r="881" spans="1:13">
      <c r="A881" s="3" t="str">
        <f ca="1">IFERROR(INDEX(CHOOSE(
    MATCH(ROW(A880)-1,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ROW(A880)-INDEX($S$2:$S$18, MATCH(ROW(A880)-1, $S$2:$S$18,1))
),"")</f>
        <v/>
      </c>
      <c r="B881" s="3" t="str">
        <f ca="1">IF(A881&lt;&gt;"",INDEX(CHOOSE(
    MATCH(ROW(A880)-1,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ROW(A880)-INDEX($S$2:$S$18, MATCH(ROW(A880)-1, $S$2:$S$18,1))
),"")</f>
        <v/>
      </c>
      <c r="C881" s="3" t="e">
        <f ca="1">VALUE(IF(A881&lt;&gt;"",INDEX(CHOOSE(
    MATCH(ROW(A880)-1,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ROW(A880)-INDEX($S$2:$S$18, MATCH(ROW(A880)-1, $S$2:$S$18,1))
),""))</f>
        <v>#VALUE!</v>
      </c>
      <c r="D881" s="3" t="str">
        <f t="shared" ca="1" si="14"/>
        <v/>
      </c>
      <c r="E881" s="3" t="e">
        <f ca="1">INDEX(词条统合定义列表!$C$2:$C$1031,MATCH(属性二级汇总[[#This Row],[词条]],词条统合定义列表!$B$2:$B$1031,0))</f>
        <v>#N/A</v>
      </c>
      <c r="F881" t="e">
        <f ca="1">INDEX(词条统合定义列表!$D$2:$D$1031,MATCH(属性二级汇总[[#This Row],[词条]],词条统合定义列表!$B$2:$B$1031,0))</f>
        <v>#N/A</v>
      </c>
      <c r="G881" s="3" t="e">
        <f ca="1">INDEX(词条统合定义列表!$E$2:$E$1031,MATCH(属性二级汇总[[#This Row],[词条]],词条统合定义列表!$B$2:$B$1031,0))</f>
        <v>#N/A</v>
      </c>
      <c r="H881" s="109" t="e">
        <f ca="1">INDEX(词条统合定义列表!$F$2:$F$1031,MATCH(属性二级汇总[[#This Row],[词条]],词条统合定义列表!$B$2:$B$1031,0))</f>
        <v>#N/A</v>
      </c>
      <c r="J8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1" s="25" t="str">
        <f ca="1">IFERROR(IF(属性二级汇总[[#This Row],[计算模式]]&lt;&gt;0,ROW(),""),"")</f>
        <v/>
      </c>
      <c r="M881" s="25" t="str">
        <f ca="1">IF((IFERROR(SEARCH("时，收割",属性二级汇总[[#This Row],[词条]]),-1)&gt;0),ROW(),"")</f>
        <v/>
      </c>
    </row>
    <row r="882" spans="1:13">
      <c r="A882" s="3" t="str">
        <f ca="1">IFERROR(INDEX(CHOOSE(
    MATCH(ROW(A881)-1,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ROW(A881)-INDEX($S$2:$S$18, MATCH(ROW(A881)-1, $S$2:$S$18,1))
),"")</f>
        <v/>
      </c>
      <c r="B882" s="3" t="str">
        <f ca="1">IF(A882&lt;&gt;"",INDEX(CHOOSE(
    MATCH(ROW(A881)-1,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ROW(A881)-INDEX($S$2:$S$18, MATCH(ROW(A881)-1, $S$2:$S$18,1))
),"")</f>
        <v/>
      </c>
      <c r="C882" s="3" t="e">
        <f ca="1">VALUE(IF(A882&lt;&gt;"",INDEX(CHOOSE(
    MATCH(ROW(A881)-1,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ROW(A881)-INDEX($S$2:$S$18, MATCH(ROW(A881)-1, $S$2:$S$18,1))
),""))</f>
        <v>#VALUE!</v>
      </c>
      <c r="D882" s="3" t="str">
        <f t="shared" ca="1" si="14"/>
        <v/>
      </c>
      <c r="E882" s="3" t="e">
        <f ca="1">INDEX(词条统合定义列表!$C$2:$C$1031,MATCH(属性二级汇总[[#This Row],[词条]],词条统合定义列表!$B$2:$B$1031,0))</f>
        <v>#N/A</v>
      </c>
      <c r="F882" t="e">
        <f ca="1">INDEX(词条统合定义列表!$D$2:$D$1031,MATCH(属性二级汇总[[#This Row],[词条]],词条统合定义列表!$B$2:$B$1031,0))</f>
        <v>#N/A</v>
      </c>
      <c r="G882" s="3" t="e">
        <f ca="1">INDEX(词条统合定义列表!$E$2:$E$1031,MATCH(属性二级汇总[[#This Row],[词条]],词条统合定义列表!$B$2:$B$1031,0))</f>
        <v>#N/A</v>
      </c>
      <c r="H882" s="109" t="e">
        <f ca="1">INDEX(词条统合定义列表!$F$2:$F$1031,MATCH(属性二级汇总[[#This Row],[词条]],词条统合定义列表!$B$2:$B$1031,0))</f>
        <v>#N/A</v>
      </c>
      <c r="J8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2" s="25" t="str">
        <f ca="1">IFERROR(IF(属性二级汇总[[#This Row],[计算模式]]&lt;&gt;0,ROW(),""),"")</f>
        <v/>
      </c>
      <c r="M882" s="25" t="str">
        <f ca="1">IF((IFERROR(SEARCH("时，收割",属性二级汇总[[#This Row],[词条]]),-1)&gt;0),ROW(),"")</f>
        <v/>
      </c>
    </row>
    <row r="883" spans="1:13">
      <c r="A883" s="3" t="str">
        <f ca="1">IFERROR(INDEX(CHOOSE(
    MATCH(ROW(A882)-1,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ROW(A882)-INDEX($S$2:$S$18, MATCH(ROW(A882)-1, $S$2:$S$18,1))
),"")</f>
        <v/>
      </c>
      <c r="B883" s="3" t="str">
        <f ca="1">IF(A883&lt;&gt;"",INDEX(CHOOSE(
    MATCH(ROW(A882)-1,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ROW(A882)-INDEX($S$2:$S$18, MATCH(ROW(A882)-1, $S$2:$S$18,1))
),"")</f>
        <v/>
      </c>
      <c r="C883" s="3" t="e">
        <f ca="1">VALUE(IF(A883&lt;&gt;"",INDEX(CHOOSE(
    MATCH(ROW(A882)-1,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ROW(A882)-INDEX($S$2:$S$18, MATCH(ROW(A882)-1, $S$2:$S$18,1))
),""))</f>
        <v>#VALUE!</v>
      </c>
      <c r="D883" s="3" t="str">
        <f t="shared" ca="1" si="14"/>
        <v/>
      </c>
      <c r="E883" s="3" t="e">
        <f ca="1">INDEX(词条统合定义列表!$C$2:$C$1031,MATCH(属性二级汇总[[#This Row],[词条]],词条统合定义列表!$B$2:$B$1031,0))</f>
        <v>#N/A</v>
      </c>
      <c r="F883" t="e">
        <f ca="1">INDEX(词条统合定义列表!$D$2:$D$1031,MATCH(属性二级汇总[[#This Row],[词条]],词条统合定义列表!$B$2:$B$1031,0))</f>
        <v>#N/A</v>
      </c>
      <c r="G883" s="3" t="e">
        <f ca="1">INDEX(词条统合定义列表!$E$2:$E$1031,MATCH(属性二级汇总[[#This Row],[词条]],词条统合定义列表!$B$2:$B$1031,0))</f>
        <v>#N/A</v>
      </c>
      <c r="H883" s="109" t="e">
        <f ca="1">INDEX(词条统合定义列表!$F$2:$F$1031,MATCH(属性二级汇总[[#This Row],[词条]],词条统合定义列表!$B$2:$B$1031,0))</f>
        <v>#N/A</v>
      </c>
      <c r="J8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3" s="25" t="str">
        <f ca="1">IFERROR(IF(属性二级汇总[[#This Row],[计算模式]]&lt;&gt;0,ROW(),""),"")</f>
        <v/>
      </c>
      <c r="M883" s="25" t="str">
        <f ca="1">IF((IFERROR(SEARCH("时，收割",属性二级汇总[[#This Row],[词条]]),-1)&gt;0),ROW(),"")</f>
        <v/>
      </c>
    </row>
    <row r="884" spans="1:13">
      <c r="A884" s="3" t="str">
        <f ca="1">IFERROR(INDEX(CHOOSE(
    MATCH(ROW(A883)-1,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ROW(A883)-INDEX($S$2:$S$18, MATCH(ROW(A883)-1, $S$2:$S$18,1))
),"")</f>
        <v/>
      </c>
      <c r="B884" s="3" t="str">
        <f ca="1">IF(A884&lt;&gt;"",INDEX(CHOOSE(
    MATCH(ROW(A883)-1,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ROW(A883)-INDEX($S$2:$S$18, MATCH(ROW(A883)-1, $S$2:$S$18,1))
),"")</f>
        <v/>
      </c>
      <c r="C884" s="3" t="e">
        <f ca="1">VALUE(IF(A884&lt;&gt;"",INDEX(CHOOSE(
    MATCH(ROW(A883)-1,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ROW(A883)-INDEX($S$2:$S$18, MATCH(ROW(A883)-1, $S$2:$S$18,1))
),""))</f>
        <v>#VALUE!</v>
      </c>
      <c r="D884" s="3" t="str">
        <f t="shared" ca="1" si="14"/>
        <v/>
      </c>
      <c r="E884" s="3" t="e">
        <f ca="1">INDEX(词条统合定义列表!$C$2:$C$1031,MATCH(属性二级汇总[[#This Row],[词条]],词条统合定义列表!$B$2:$B$1031,0))</f>
        <v>#N/A</v>
      </c>
      <c r="F884" t="e">
        <f ca="1">INDEX(词条统合定义列表!$D$2:$D$1031,MATCH(属性二级汇总[[#This Row],[词条]],词条统合定义列表!$B$2:$B$1031,0))</f>
        <v>#N/A</v>
      </c>
      <c r="G884" s="3" t="e">
        <f ca="1">INDEX(词条统合定义列表!$E$2:$E$1031,MATCH(属性二级汇总[[#This Row],[词条]],词条统合定义列表!$B$2:$B$1031,0))</f>
        <v>#N/A</v>
      </c>
      <c r="H884" s="109" t="e">
        <f ca="1">INDEX(词条统合定义列表!$F$2:$F$1031,MATCH(属性二级汇总[[#This Row],[词条]],词条统合定义列表!$B$2:$B$1031,0))</f>
        <v>#N/A</v>
      </c>
      <c r="J8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4" s="25" t="str">
        <f ca="1">IFERROR(IF(属性二级汇总[[#This Row],[计算模式]]&lt;&gt;0,ROW(),""),"")</f>
        <v/>
      </c>
      <c r="M884" s="25" t="str">
        <f ca="1">IF((IFERROR(SEARCH("时，收割",属性二级汇总[[#This Row],[词条]]),-1)&gt;0),ROW(),"")</f>
        <v/>
      </c>
    </row>
    <row r="885" spans="1:13">
      <c r="A885" s="3" t="str">
        <f ca="1">IFERROR(INDEX(CHOOSE(
    MATCH(ROW(A884)-1,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ROW(A884)-INDEX($S$2:$S$18, MATCH(ROW(A884)-1, $S$2:$S$18,1))
),"")</f>
        <v/>
      </c>
      <c r="B885" s="3" t="str">
        <f ca="1">IF(A885&lt;&gt;"",INDEX(CHOOSE(
    MATCH(ROW(A884)-1,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ROW(A884)-INDEX($S$2:$S$18, MATCH(ROW(A884)-1, $S$2:$S$18,1))
),"")</f>
        <v/>
      </c>
      <c r="C885" s="3" t="e">
        <f ca="1">VALUE(IF(A885&lt;&gt;"",INDEX(CHOOSE(
    MATCH(ROW(A884)-1,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ROW(A884)-INDEX($S$2:$S$18, MATCH(ROW(A884)-1, $S$2:$S$18,1))
),""))</f>
        <v>#VALUE!</v>
      </c>
      <c r="D885" s="3" t="str">
        <f t="shared" ca="1" si="14"/>
        <v/>
      </c>
      <c r="E885" s="3" t="e">
        <f ca="1">INDEX(词条统合定义列表!$C$2:$C$1031,MATCH(属性二级汇总[[#This Row],[词条]],词条统合定义列表!$B$2:$B$1031,0))</f>
        <v>#N/A</v>
      </c>
      <c r="F885" t="e">
        <f ca="1">INDEX(词条统合定义列表!$D$2:$D$1031,MATCH(属性二级汇总[[#This Row],[词条]],词条统合定义列表!$B$2:$B$1031,0))</f>
        <v>#N/A</v>
      </c>
      <c r="G885" s="3" t="e">
        <f ca="1">INDEX(词条统合定义列表!$E$2:$E$1031,MATCH(属性二级汇总[[#This Row],[词条]],词条统合定义列表!$B$2:$B$1031,0))</f>
        <v>#N/A</v>
      </c>
      <c r="H885" s="109" t="e">
        <f ca="1">INDEX(词条统合定义列表!$F$2:$F$1031,MATCH(属性二级汇总[[#This Row],[词条]],词条统合定义列表!$B$2:$B$1031,0))</f>
        <v>#N/A</v>
      </c>
      <c r="J8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5" s="25" t="str">
        <f ca="1">IFERROR(IF(属性二级汇总[[#This Row],[计算模式]]&lt;&gt;0,ROW(),""),"")</f>
        <v/>
      </c>
      <c r="M885" s="25" t="str">
        <f ca="1">IF((IFERROR(SEARCH("时，收割",属性二级汇总[[#This Row],[词条]]),-1)&gt;0),ROW(),"")</f>
        <v/>
      </c>
    </row>
    <row r="886" spans="1:13">
      <c r="A886" s="3" t="str">
        <f ca="1">IFERROR(INDEX(CHOOSE(
    MATCH(ROW(A885)-1,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ROW(A885)-INDEX($S$2:$S$18, MATCH(ROW(A885)-1, $S$2:$S$18,1))
),"")</f>
        <v/>
      </c>
      <c r="B886" s="3" t="str">
        <f ca="1">IF(A886&lt;&gt;"",INDEX(CHOOSE(
    MATCH(ROW(A885)-1,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ROW(A885)-INDEX($S$2:$S$18, MATCH(ROW(A885)-1, $S$2:$S$18,1))
),"")</f>
        <v/>
      </c>
      <c r="C886" s="3" t="e">
        <f ca="1">VALUE(IF(A886&lt;&gt;"",INDEX(CHOOSE(
    MATCH(ROW(A885)-1,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ROW(A885)-INDEX($S$2:$S$18, MATCH(ROW(A885)-1, $S$2:$S$18,1))
),""))</f>
        <v>#VALUE!</v>
      </c>
      <c r="D886" s="3" t="str">
        <f t="shared" ca="1" si="14"/>
        <v/>
      </c>
      <c r="E886" s="3" t="e">
        <f ca="1">INDEX(词条统合定义列表!$C$2:$C$1031,MATCH(属性二级汇总[[#This Row],[词条]],词条统合定义列表!$B$2:$B$1031,0))</f>
        <v>#N/A</v>
      </c>
      <c r="F886" t="e">
        <f ca="1">INDEX(词条统合定义列表!$D$2:$D$1031,MATCH(属性二级汇总[[#This Row],[词条]],词条统合定义列表!$B$2:$B$1031,0))</f>
        <v>#N/A</v>
      </c>
      <c r="G886" s="3" t="e">
        <f ca="1">INDEX(词条统合定义列表!$E$2:$E$1031,MATCH(属性二级汇总[[#This Row],[词条]],词条统合定义列表!$B$2:$B$1031,0))</f>
        <v>#N/A</v>
      </c>
      <c r="H886" s="109" t="e">
        <f ca="1">INDEX(词条统合定义列表!$F$2:$F$1031,MATCH(属性二级汇总[[#This Row],[词条]],词条统合定义列表!$B$2:$B$1031,0))</f>
        <v>#N/A</v>
      </c>
      <c r="J8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6" s="25" t="str">
        <f ca="1">IFERROR(IF(属性二级汇总[[#This Row],[计算模式]]&lt;&gt;0,ROW(),""),"")</f>
        <v/>
      </c>
      <c r="M886" s="25" t="str">
        <f ca="1">IF((IFERROR(SEARCH("时，收割",属性二级汇总[[#This Row],[词条]]),-1)&gt;0),ROW(),"")</f>
        <v/>
      </c>
    </row>
    <row r="887" spans="1:13">
      <c r="A887" s="3" t="str">
        <f ca="1">IFERROR(INDEX(CHOOSE(
    MATCH(ROW(A886)-1,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ROW(A886)-INDEX($S$2:$S$18, MATCH(ROW(A886)-1, $S$2:$S$18,1))
),"")</f>
        <v/>
      </c>
      <c r="B887" s="3" t="str">
        <f ca="1">IF(A887&lt;&gt;"",INDEX(CHOOSE(
    MATCH(ROW(A886)-1,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ROW(A886)-INDEX($S$2:$S$18, MATCH(ROW(A886)-1, $S$2:$S$18,1))
),"")</f>
        <v/>
      </c>
      <c r="C887" s="3" t="e">
        <f ca="1">VALUE(IF(A887&lt;&gt;"",INDEX(CHOOSE(
    MATCH(ROW(A886)-1,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ROW(A886)-INDEX($S$2:$S$18, MATCH(ROW(A886)-1, $S$2:$S$18,1))
),""))</f>
        <v>#VALUE!</v>
      </c>
      <c r="D887" s="3" t="str">
        <f t="shared" ca="1" si="14"/>
        <v/>
      </c>
      <c r="E887" s="3" t="e">
        <f ca="1">INDEX(词条统合定义列表!$C$2:$C$1031,MATCH(属性二级汇总[[#This Row],[词条]],词条统合定义列表!$B$2:$B$1031,0))</f>
        <v>#N/A</v>
      </c>
      <c r="F887" t="e">
        <f ca="1">INDEX(词条统合定义列表!$D$2:$D$1031,MATCH(属性二级汇总[[#This Row],[词条]],词条统合定义列表!$B$2:$B$1031,0))</f>
        <v>#N/A</v>
      </c>
      <c r="G887" s="3" t="e">
        <f ca="1">INDEX(词条统合定义列表!$E$2:$E$1031,MATCH(属性二级汇总[[#This Row],[词条]],词条统合定义列表!$B$2:$B$1031,0))</f>
        <v>#N/A</v>
      </c>
      <c r="H887" s="109" t="e">
        <f ca="1">INDEX(词条统合定义列表!$F$2:$F$1031,MATCH(属性二级汇总[[#This Row],[词条]],词条统合定义列表!$B$2:$B$1031,0))</f>
        <v>#N/A</v>
      </c>
      <c r="J8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7" s="25" t="str">
        <f ca="1">IFERROR(IF(属性二级汇总[[#This Row],[计算模式]]&lt;&gt;0,ROW(),""),"")</f>
        <v/>
      </c>
      <c r="M887" s="25" t="str">
        <f ca="1">IF((IFERROR(SEARCH("时，收割",属性二级汇总[[#This Row],[词条]]),-1)&gt;0),ROW(),"")</f>
        <v/>
      </c>
    </row>
    <row r="888" spans="1:13">
      <c r="A888" s="3" t="str">
        <f ca="1">IFERROR(INDEX(CHOOSE(
    MATCH(ROW(A887)-1,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ROW(A887)-INDEX($S$2:$S$18, MATCH(ROW(A887)-1, $S$2:$S$18,1))
),"")</f>
        <v/>
      </c>
      <c r="B888" s="3" t="str">
        <f ca="1">IF(A888&lt;&gt;"",INDEX(CHOOSE(
    MATCH(ROW(A887)-1,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ROW(A887)-INDEX($S$2:$S$18, MATCH(ROW(A887)-1, $S$2:$S$18,1))
),"")</f>
        <v/>
      </c>
      <c r="C888" s="3" t="e">
        <f ca="1">VALUE(IF(A888&lt;&gt;"",INDEX(CHOOSE(
    MATCH(ROW(A887)-1,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ROW(A887)-INDEX($S$2:$S$18, MATCH(ROW(A887)-1, $S$2:$S$18,1))
),""))</f>
        <v>#VALUE!</v>
      </c>
      <c r="D888" s="3" t="str">
        <f t="shared" ca="1" si="14"/>
        <v/>
      </c>
      <c r="E888" s="3" t="e">
        <f ca="1">INDEX(词条统合定义列表!$C$2:$C$1031,MATCH(属性二级汇总[[#This Row],[词条]],词条统合定义列表!$B$2:$B$1031,0))</f>
        <v>#N/A</v>
      </c>
      <c r="F888" t="e">
        <f ca="1">INDEX(词条统合定义列表!$D$2:$D$1031,MATCH(属性二级汇总[[#This Row],[词条]],词条统合定义列表!$B$2:$B$1031,0))</f>
        <v>#N/A</v>
      </c>
      <c r="G888" s="3" t="e">
        <f ca="1">INDEX(词条统合定义列表!$E$2:$E$1031,MATCH(属性二级汇总[[#This Row],[词条]],词条统合定义列表!$B$2:$B$1031,0))</f>
        <v>#N/A</v>
      </c>
      <c r="H888" s="109" t="e">
        <f ca="1">INDEX(词条统合定义列表!$F$2:$F$1031,MATCH(属性二级汇总[[#This Row],[词条]],词条统合定义列表!$B$2:$B$1031,0))</f>
        <v>#N/A</v>
      </c>
      <c r="J8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8" s="25" t="str">
        <f ca="1">IFERROR(IF(属性二级汇总[[#This Row],[计算模式]]&lt;&gt;0,ROW(),""),"")</f>
        <v/>
      </c>
      <c r="M888" s="25" t="str">
        <f ca="1">IF((IFERROR(SEARCH("时，收割",属性二级汇总[[#This Row],[词条]]),-1)&gt;0),ROW(),"")</f>
        <v/>
      </c>
    </row>
    <row r="889" spans="1:13">
      <c r="A889" s="3" t="str">
        <f ca="1">IFERROR(INDEX(CHOOSE(
    MATCH(ROW(A888)-1,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ROW(A888)-INDEX($S$2:$S$18, MATCH(ROW(A888)-1, $S$2:$S$18,1))
),"")</f>
        <v/>
      </c>
      <c r="B889" s="3" t="str">
        <f ca="1">IF(A889&lt;&gt;"",INDEX(CHOOSE(
    MATCH(ROW(A888)-1,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ROW(A888)-INDEX($S$2:$S$18, MATCH(ROW(A888)-1, $S$2:$S$18,1))
),"")</f>
        <v/>
      </c>
      <c r="C889" s="3" t="e">
        <f ca="1">VALUE(IF(A889&lt;&gt;"",INDEX(CHOOSE(
    MATCH(ROW(A888)-1,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ROW(A888)-INDEX($S$2:$S$18, MATCH(ROW(A888)-1, $S$2:$S$18,1))
),""))</f>
        <v>#VALUE!</v>
      </c>
      <c r="D889" s="3" t="str">
        <f t="shared" ca="1" si="14"/>
        <v/>
      </c>
      <c r="E889" s="3" t="e">
        <f ca="1">INDEX(词条统合定义列表!$C$2:$C$1031,MATCH(属性二级汇总[[#This Row],[词条]],词条统合定义列表!$B$2:$B$1031,0))</f>
        <v>#N/A</v>
      </c>
      <c r="F889" t="e">
        <f ca="1">INDEX(词条统合定义列表!$D$2:$D$1031,MATCH(属性二级汇总[[#This Row],[词条]],词条统合定义列表!$B$2:$B$1031,0))</f>
        <v>#N/A</v>
      </c>
      <c r="G889" s="3" t="e">
        <f ca="1">INDEX(词条统合定义列表!$E$2:$E$1031,MATCH(属性二级汇总[[#This Row],[词条]],词条统合定义列表!$B$2:$B$1031,0))</f>
        <v>#N/A</v>
      </c>
      <c r="H889" s="109" t="e">
        <f ca="1">INDEX(词条统合定义列表!$F$2:$F$1031,MATCH(属性二级汇总[[#This Row],[词条]],词条统合定义列表!$B$2:$B$1031,0))</f>
        <v>#N/A</v>
      </c>
      <c r="J8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89" s="25" t="str">
        <f ca="1">IFERROR(IF(属性二级汇总[[#This Row],[计算模式]]&lt;&gt;0,ROW(),""),"")</f>
        <v/>
      </c>
      <c r="M889" s="25" t="str">
        <f ca="1">IF((IFERROR(SEARCH("时，收割",属性二级汇总[[#This Row],[词条]]),-1)&gt;0),ROW(),"")</f>
        <v/>
      </c>
    </row>
    <row r="890" spans="1:13">
      <c r="A890" s="3" t="str">
        <f ca="1">IFERROR(INDEX(CHOOSE(
    MATCH(ROW(A889)-1,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ROW(A889)-INDEX($S$2:$S$18, MATCH(ROW(A889)-1, $S$2:$S$18,1))
),"")</f>
        <v/>
      </c>
      <c r="B890" s="3" t="str">
        <f ca="1">IF(A890&lt;&gt;"",INDEX(CHOOSE(
    MATCH(ROW(A889)-1,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ROW(A889)-INDEX($S$2:$S$18, MATCH(ROW(A889)-1, $S$2:$S$18,1))
),"")</f>
        <v/>
      </c>
      <c r="C890" s="3" t="e">
        <f ca="1">VALUE(IF(A890&lt;&gt;"",INDEX(CHOOSE(
    MATCH(ROW(A889)-1,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ROW(A889)-INDEX($S$2:$S$18, MATCH(ROW(A889)-1, $S$2:$S$18,1))
),""))</f>
        <v>#VALUE!</v>
      </c>
      <c r="D890" s="3" t="str">
        <f t="shared" ca="1" si="14"/>
        <v/>
      </c>
      <c r="E890" s="3" t="e">
        <f ca="1">INDEX(词条统合定义列表!$C$2:$C$1031,MATCH(属性二级汇总[[#This Row],[词条]],词条统合定义列表!$B$2:$B$1031,0))</f>
        <v>#N/A</v>
      </c>
      <c r="F890" t="e">
        <f ca="1">INDEX(词条统合定义列表!$D$2:$D$1031,MATCH(属性二级汇总[[#This Row],[词条]],词条统合定义列表!$B$2:$B$1031,0))</f>
        <v>#N/A</v>
      </c>
      <c r="G890" s="3" t="e">
        <f ca="1">INDEX(词条统合定义列表!$E$2:$E$1031,MATCH(属性二级汇总[[#This Row],[词条]],词条统合定义列表!$B$2:$B$1031,0))</f>
        <v>#N/A</v>
      </c>
      <c r="H890" s="109" t="e">
        <f ca="1">INDEX(词条统合定义列表!$F$2:$F$1031,MATCH(属性二级汇总[[#This Row],[词条]],词条统合定义列表!$B$2:$B$1031,0))</f>
        <v>#N/A</v>
      </c>
      <c r="J8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0" s="25" t="str">
        <f ca="1">IFERROR(IF(属性二级汇总[[#This Row],[计算模式]]&lt;&gt;0,ROW(),""),"")</f>
        <v/>
      </c>
      <c r="M890" s="25" t="str">
        <f ca="1">IF((IFERROR(SEARCH("时，收割",属性二级汇总[[#This Row],[词条]]),-1)&gt;0),ROW(),"")</f>
        <v/>
      </c>
    </row>
    <row r="891" spans="1:13">
      <c r="A891" s="3" t="str">
        <f ca="1">IFERROR(INDEX(CHOOSE(
    MATCH(ROW(A890)-1,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ROW(A890)-INDEX($S$2:$S$18, MATCH(ROW(A890)-1, $S$2:$S$18,1))
),"")</f>
        <v/>
      </c>
      <c r="B891" s="3" t="str">
        <f ca="1">IF(A891&lt;&gt;"",INDEX(CHOOSE(
    MATCH(ROW(A890)-1,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ROW(A890)-INDEX($S$2:$S$18, MATCH(ROW(A890)-1, $S$2:$S$18,1))
),"")</f>
        <v/>
      </c>
      <c r="C891" s="3" t="e">
        <f ca="1">VALUE(IF(A891&lt;&gt;"",INDEX(CHOOSE(
    MATCH(ROW(A890)-1,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ROW(A890)-INDEX($S$2:$S$18, MATCH(ROW(A890)-1, $S$2:$S$18,1))
),""))</f>
        <v>#VALUE!</v>
      </c>
      <c r="D891" s="3" t="str">
        <f t="shared" ca="1" si="14"/>
        <v/>
      </c>
      <c r="E891" s="3" t="e">
        <f ca="1">INDEX(词条统合定义列表!$C$2:$C$1031,MATCH(属性二级汇总[[#This Row],[词条]],词条统合定义列表!$B$2:$B$1031,0))</f>
        <v>#N/A</v>
      </c>
      <c r="F891" t="e">
        <f ca="1">INDEX(词条统合定义列表!$D$2:$D$1031,MATCH(属性二级汇总[[#This Row],[词条]],词条统合定义列表!$B$2:$B$1031,0))</f>
        <v>#N/A</v>
      </c>
      <c r="G891" s="3" t="e">
        <f ca="1">INDEX(词条统合定义列表!$E$2:$E$1031,MATCH(属性二级汇总[[#This Row],[词条]],词条统合定义列表!$B$2:$B$1031,0))</f>
        <v>#N/A</v>
      </c>
      <c r="H891" s="109" t="e">
        <f ca="1">INDEX(词条统合定义列表!$F$2:$F$1031,MATCH(属性二级汇总[[#This Row],[词条]],词条统合定义列表!$B$2:$B$1031,0))</f>
        <v>#N/A</v>
      </c>
      <c r="J8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1" s="25" t="str">
        <f ca="1">IFERROR(IF(属性二级汇总[[#This Row],[计算模式]]&lt;&gt;0,ROW(),""),"")</f>
        <v/>
      </c>
      <c r="M891" s="25" t="str">
        <f ca="1">IF((IFERROR(SEARCH("时，收割",属性二级汇总[[#This Row],[词条]]),-1)&gt;0),ROW(),"")</f>
        <v/>
      </c>
    </row>
    <row r="892" spans="1:13">
      <c r="A892" s="3" t="str">
        <f ca="1">IFERROR(INDEX(CHOOSE(
    MATCH(ROW(A891)-1,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ROW(A891)-INDEX($S$2:$S$18, MATCH(ROW(A891)-1, $S$2:$S$18,1))
),"")</f>
        <v/>
      </c>
      <c r="B892" s="3" t="str">
        <f ca="1">IF(A892&lt;&gt;"",INDEX(CHOOSE(
    MATCH(ROW(A891)-1,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ROW(A891)-INDEX($S$2:$S$18, MATCH(ROW(A891)-1, $S$2:$S$18,1))
),"")</f>
        <v/>
      </c>
      <c r="C892" s="3" t="e">
        <f ca="1">VALUE(IF(A892&lt;&gt;"",INDEX(CHOOSE(
    MATCH(ROW(A891)-1,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ROW(A891)-INDEX($S$2:$S$18, MATCH(ROW(A891)-1, $S$2:$S$18,1))
),""))</f>
        <v>#VALUE!</v>
      </c>
      <c r="D892" s="3" t="str">
        <f t="shared" ca="1" si="14"/>
        <v/>
      </c>
      <c r="E892" s="3" t="e">
        <f ca="1">INDEX(词条统合定义列表!$C$2:$C$1031,MATCH(属性二级汇总[[#This Row],[词条]],词条统合定义列表!$B$2:$B$1031,0))</f>
        <v>#N/A</v>
      </c>
      <c r="F892" t="e">
        <f ca="1">INDEX(词条统合定义列表!$D$2:$D$1031,MATCH(属性二级汇总[[#This Row],[词条]],词条统合定义列表!$B$2:$B$1031,0))</f>
        <v>#N/A</v>
      </c>
      <c r="G892" s="3" t="e">
        <f ca="1">INDEX(词条统合定义列表!$E$2:$E$1031,MATCH(属性二级汇总[[#This Row],[词条]],词条统合定义列表!$B$2:$B$1031,0))</f>
        <v>#N/A</v>
      </c>
      <c r="H892" s="109" t="e">
        <f ca="1">INDEX(词条统合定义列表!$F$2:$F$1031,MATCH(属性二级汇总[[#This Row],[词条]],词条统合定义列表!$B$2:$B$1031,0))</f>
        <v>#N/A</v>
      </c>
      <c r="J8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2" s="25" t="str">
        <f ca="1">IFERROR(IF(属性二级汇总[[#This Row],[计算模式]]&lt;&gt;0,ROW(),""),"")</f>
        <v/>
      </c>
      <c r="M892" s="25" t="str">
        <f ca="1">IF((IFERROR(SEARCH("时，收割",属性二级汇总[[#This Row],[词条]]),-1)&gt;0),ROW(),"")</f>
        <v/>
      </c>
    </row>
    <row r="893" spans="1:13">
      <c r="A893" s="3" t="str">
        <f ca="1">IFERROR(INDEX(CHOOSE(
    MATCH(ROW(A892)-1,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ROW(A892)-INDEX($S$2:$S$18, MATCH(ROW(A892)-1, $S$2:$S$18,1))
),"")</f>
        <v/>
      </c>
      <c r="B893" s="3" t="str">
        <f ca="1">IF(A893&lt;&gt;"",INDEX(CHOOSE(
    MATCH(ROW(A892)-1,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ROW(A892)-INDEX($S$2:$S$18, MATCH(ROW(A892)-1, $S$2:$S$18,1))
),"")</f>
        <v/>
      </c>
      <c r="C893" s="3" t="e">
        <f ca="1">VALUE(IF(A893&lt;&gt;"",INDEX(CHOOSE(
    MATCH(ROW(A892)-1,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ROW(A892)-INDEX($S$2:$S$18, MATCH(ROW(A892)-1, $S$2:$S$18,1))
),""))</f>
        <v>#VALUE!</v>
      </c>
      <c r="D893" s="3" t="str">
        <f t="shared" ca="1" si="14"/>
        <v/>
      </c>
      <c r="E893" s="3" t="e">
        <f ca="1">INDEX(词条统合定义列表!$C$2:$C$1031,MATCH(属性二级汇总[[#This Row],[词条]],词条统合定义列表!$B$2:$B$1031,0))</f>
        <v>#N/A</v>
      </c>
      <c r="F893" t="e">
        <f ca="1">INDEX(词条统合定义列表!$D$2:$D$1031,MATCH(属性二级汇总[[#This Row],[词条]],词条统合定义列表!$B$2:$B$1031,0))</f>
        <v>#N/A</v>
      </c>
      <c r="G893" s="3" t="e">
        <f ca="1">INDEX(词条统合定义列表!$E$2:$E$1031,MATCH(属性二级汇总[[#This Row],[词条]],词条统合定义列表!$B$2:$B$1031,0))</f>
        <v>#N/A</v>
      </c>
      <c r="H893" s="109" t="e">
        <f ca="1">INDEX(词条统合定义列表!$F$2:$F$1031,MATCH(属性二级汇总[[#This Row],[词条]],词条统合定义列表!$B$2:$B$1031,0))</f>
        <v>#N/A</v>
      </c>
      <c r="J8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3" s="25" t="str">
        <f ca="1">IFERROR(IF(属性二级汇总[[#This Row],[计算模式]]&lt;&gt;0,ROW(),""),"")</f>
        <v/>
      </c>
      <c r="M893" s="25" t="str">
        <f ca="1">IF((IFERROR(SEARCH("时，收割",属性二级汇总[[#This Row],[词条]]),-1)&gt;0),ROW(),"")</f>
        <v/>
      </c>
    </row>
    <row r="894" spans="1:13">
      <c r="A894" s="3" t="str">
        <f ca="1">IFERROR(INDEX(CHOOSE(
    MATCH(ROW(A893)-1,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ROW(A893)-INDEX($S$2:$S$18, MATCH(ROW(A893)-1, $S$2:$S$18,1))
),"")</f>
        <v/>
      </c>
      <c r="B894" s="3" t="str">
        <f ca="1">IF(A894&lt;&gt;"",INDEX(CHOOSE(
    MATCH(ROW(A893)-1,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ROW(A893)-INDEX($S$2:$S$18, MATCH(ROW(A893)-1, $S$2:$S$18,1))
),"")</f>
        <v/>
      </c>
      <c r="C894" s="3" t="e">
        <f ca="1">VALUE(IF(A894&lt;&gt;"",INDEX(CHOOSE(
    MATCH(ROW(A893)-1,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ROW(A893)-INDEX($S$2:$S$18, MATCH(ROW(A893)-1, $S$2:$S$18,1))
),""))</f>
        <v>#VALUE!</v>
      </c>
      <c r="D894" s="3" t="str">
        <f t="shared" ca="1" si="14"/>
        <v/>
      </c>
      <c r="E894" s="3" t="e">
        <f ca="1">INDEX(词条统合定义列表!$C$2:$C$1031,MATCH(属性二级汇总[[#This Row],[词条]],词条统合定义列表!$B$2:$B$1031,0))</f>
        <v>#N/A</v>
      </c>
      <c r="F894" t="e">
        <f ca="1">INDEX(词条统合定义列表!$D$2:$D$1031,MATCH(属性二级汇总[[#This Row],[词条]],词条统合定义列表!$B$2:$B$1031,0))</f>
        <v>#N/A</v>
      </c>
      <c r="G894" s="3" t="e">
        <f ca="1">INDEX(词条统合定义列表!$E$2:$E$1031,MATCH(属性二级汇总[[#This Row],[词条]],词条统合定义列表!$B$2:$B$1031,0))</f>
        <v>#N/A</v>
      </c>
      <c r="H894" s="109" t="e">
        <f ca="1">INDEX(词条统合定义列表!$F$2:$F$1031,MATCH(属性二级汇总[[#This Row],[词条]],词条统合定义列表!$B$2:$B$1031,0))</f>
        <v>#N/A</v>
      </c>
      <c r="J8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4" s="25" t="str">
        <f ca="1">IFERROR(IF(属性二级汇总[[#This Row],[计算模式]]&lt;&gt;0,ROW(),""),"")</f>
        <v/>
      </c>
      <c r="M894" s="25" t="str">
        <f ca="1">IF((IFERROR(SEARCH("时，收割",属性二级汇总[[#This Row],[词条]]),-1)&gt;0),ROW(),"")</f>
        <v/>
      </c>
    </row>
    <row r="895" spans="1:13">
      <c r="A895" s="3" t="str">
        <f ca="1">IFERROR(INDEX(CHOOSE(
    MATCH(ROW(A894)-1,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ROW(A894)-INDEX($S$2:$S$18, MATCH(ROW(A894)-1, $S$2:$S$18,1))
),"")</f>
        <v/>
      </c>
      <c r="B895" s="3" t="str">
        <f ca="1">IF(A895&lt;&gt;"",INDEX(CHOOSE(
    MATCH(ROW(A894)-1,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ROW(A894)-INDEX($S$2:$S$18, MATCH(ROW(A894)-1, $S$2:$S$18,1))
),"")</f>
        <v/>
      </c>
      <c r="C895" s="3" t="e">
        <f ca="1">VALUE(IF(A895&lt;&gt;"",INDEX(CHOOSE(
    MATCH(ROW(A894)-1,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ROW(A894)-INDEX($S$2:$S$18, MATCH(ROW(A894)-1, $S$2:$S$18,1))
),""))</f>
        <v>#VALUE!</v>
      </c>
      <c r="D895" s="3" t="str">
        <f t="shared" ca="1" si="14"/>
        <v/>
      </c>
      <c r="E895" s="3" t="e">
        <f ca="1">INDEX(词条统合定义列表!$C$2:$C$1031,MATCH(属性二级汇总[[#This Row],[词条]],词条统合定义列表!$B$2:$B$1031,0))</f>
        <v>#N/A</v>
      </c>
      <c r="F895" t="e">
        <f ca="1">INDEX(词条统合定义列表!$D$2:$D$1031,MATCH(属性二级汇总[[#This Row],[词条]],词条统合定义列表!$B$2:$B$1031,0))</f>
        <v>#N/A</v>
      </c>
      <c r="G895" s="3" t="e">
        <f ca="1">INDEX(词条统合定义列表!$E$2:$E$1031,MATCH(属性二级汇总[[#This Row],[词条]],词条统合定义列表!$B$2:$B$1031,0))</f>
        <v>#N/A</v>
      </c>
      <c r="H895" s="109" t="e">
        <f ca="1">INDEX(词条统合定义列表!$F$2:$F$1031,MATCH(属性二级汇总[[#This Row],[词条]],词条统合定义列表!$B$2:$B$1031,0))</f>
        <v>#N/A</v>
      </c>
      <c r="J8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5" s="25" t="str">
        <f ca="1">IFERROR(IF(属性二级汇总[[#This Row],[计算模式]]&lt;&gt;0,ROW(),""),"")</f>
        <v/>
      </c>
      <c r="M895" s="25" t="str">
        <f ca="1">IF((IFERROR(SEARCH("时，收割",属性二级汇总[[#This Row],[词条]]),-1)&gt;0),ROW(),"")</f>
        <v/>
      </c>
    </row>
    <row r="896" spans="1:13">
      <c r="A896" s="3" t="str">
        <f ca="1">IFERROR(INDEX(CHOOSE(
    MATCH(ROW(A895)-1,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ROW(A895)-INDEX($S$2:$S$18, MATCH(ROW(A895)-1, $S$2:$S$18,1))
),"")</f>
        <v/>
      </c>
      <c r="B896" s="3" t="str">
        <f ca="1">IF(A896&lt;&gt;"",INDEX(CHOOSE(
    MATCH(ROW(A895)-1,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ROW(A895)-INDEX($S$2:$S$18, MATCH(ROW(A895)-1, $S$2:$S$18,1))
),"")</f>
        <v/>
      </c>
      <c r="C896" s="3" t="e">
        <f ca="1">VALUE(IF(A896&lt;&gt;"",INDEX(CHOOSE(
    MATCH(ROW(A895)-1,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ROW(A895)-INDEX($S$2:$S$18, MATCH(ROW(A895)-1, $S$2:$S$18,1))
),""))</f>
        <v>#VALUE!</v>
      </c>
      <c r="D896" s="3" t="str">
        <f t="shared" ca="1" si="14"/>
        <v/>
      </c>
      <c r="E896" s="3" t="e">
        <f ca="1">INDEX(词条统合定义列表!$C$2:$C$1031,MATCH(属性二级汇总[[#This Row],[词条]],词条统合定义列表!$B$2:$B$1031,0))</f>
        <v>#N/A</v>
      </c>
      <c r="F896" t="e">
        <f ca="1">INDEX(词条统合定义列表!$D$2:$D$1031,MATCH(属性二级汇总[[#This Row],[词条]],词条统合定义列表!$B$2:$B$1031,0))</f>
        <v>#N/A</v>
      </c>
      <c r="G896" s="3" t="e">
        <f ca="1">INDEX(词条统合定义列表!$E$2:$E$1031,MATCH(属性二级汇总[[#This Row],[词条]],词条统合定义列表!$B$2:$B$1031,0))</f>
        <v>#N/A</v>
      </c>
      <c r="H896" s="109" t="e">
        <f ca="1">INDEX(词条统合定义列表!$F$2:$F$1031,MATCH(属性二级汇总[[#This Row],[词条]],词条统合定义列表!$B$2:$B$1031,0))</f>
        <v>#N/A</v>
      </c>
      <c r="J8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6" s="25" t="str">
        <f ca="1">IFERROR(IF(属性二级汇总[[#This Row],[计算模式]]&lt;&gt;0,ROW(),""),"")</f>
        <v/>
      </c>
      <c r="M896" s="25" t="str">
        <f ca="1">IF((IFERROR(SEARCH("时，收割",属性二级汇总[[#This Row],[词条]]),-1)&gt;0),ROW(),"")</f>
        <v/>
      </c>
    </row>
    <row r="897" spans="1:13">
      <c r="A897" s="3" t="str">
        <f ca="1">IFERROR(INDEX(CHOOSE(
    MATCH(ROW(A896)-1,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ROW(A896)-INDEX($S$2:$S$18, MATCH(ROW(A896)-1, $S$2:$S$18,1))
),"")</f>
        <v/>
      </c>
      <c r="B897" s="3" t="str">
        <f ca="1">IF(A897&lt;&gt;"",INDEX(CHOOSE(
    MATCH(ROW(A896)-1,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ROW(A896)-INDEX($S$2:$S$18, MATCH(ROW(A896)-1, $S$2:$S$18,1))
),"")</f>
        <v/>
      </c>
      <c r="C897" s="3" t="e">
        <f ca="1">VALUE(IF(A897&lt;&gt;"",INDEX(CHOOSE(
    MATCH(ROW(A896)-1,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ROW(A896)-INDEX($S$2:$S$18, MATCH(ROW(A896)-1, $S$2:$S$18,1))
),""))</f>
        <v>#VALUE!</v>
      </c>
      <c r="D897" s="3" t="str">
        <f t="shared" ca="1" si="14"/>
        <v/>
      </c>
      <c r="E897" s="3" t="e">
        <f ca="1">INDEX(词条统合定义列表!$C$2:$C$1031,MATCH(属性二级汇总[[#This Row],[词条]],词条统合定义列表!$B$2:$B$1031,0))</f>
        <v>#N/A</v>
      </c>
      <c r="F897" t="e">
        <f ca="1">INDEX(词条统合定义列表!$D$2:$D$1031,MATCH(属性二级汇总[[#This Row],[词条]],词条统合定义列表!$B$2:$B$1031,0))</f>
        <v>#N/A</v>
      </c>
      <c r="G897" s="3" t="e">
        <f ca="1">INDEX(词条统合定义列表!$E$2:$E$1031,MATCH(属性二级汇总[[#This Row],[词条]],词条统合定义列表!$B$2:$B$1031,0))</f>
        <v>#N/A</v>
      </c>
      <c r="H897" s="109" t="e">
        <f ca="1">INDEX(词条统合定义列表!$F$2:$F$1031,MATCH(属性二级汇总[[#This Row],[词条]],词条统合定义列表!$B$2:$B$1031,0))</f>
        <v>#N/A</v>
      </c>
      <c r="J8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7" s="25" t="str">
        <f ca="1">IFERROR(IF(属性二级汇总[[#This Row],[计算模式]]&lt;&gt;0,ROW(),""),"")</f>
        <v/>
      </c>
      <c r="M897" s="25" t="str">
        <f ca="1">IF((IFERROR(SEARCH("时，收割",属性二级汇总[[#This Row],[词条]]),-1)&gt;0),ROW(),"")</f>
        <v/>
      </c>
    </row>
    <row r="898" spans="1:13">
      <c r="A898" s="3" t="str">
        <f ca="1">IFERROR(INDEX(CHOOSE(
    MATCH(ROW(A897)-1,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ROW(A897)-INDEX($S$2:$S$18, MATCH(ROW(A897)-1, $S$2:$S$18,1))
),"")</f>
        <v/>
      </c>
      <c r="B898" s="3" t="str">
        <f ca="1">IF(A898&lt;&gt;"",INDEX(CHOOSE(
    MATCH(ROW(A897)-1,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ROW(A897)-INDEX($S$2:$S$18, MATCH(ROW(A897)-1, $S$2:$S$18,1))
),"")</f>
        <v/>
      </c>
      <c r="C898" s="3" t="e">
        <f ca="1">VALUE(IF(A898&lt;&gt;"",INDEX(CHOOSE(
    MATCH(ROW(A897)-1,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ROW(A897)-INDEX($S$2:$S$18, MATCH(ROW(A897)-1, $S$2:$S$18,1))
),""))</f>
        <v>#VALUE!</v>
      </c>
      <c r="D898" s="3" t="str">
        <f t="shared" ca="1" si="14"/>
        <v/>
      </c>
      <c r="E898" s="3" t="e">
        <f ca="1">INDEX(词条统合定义列表!$C$2:$C$1031,MATCH(属性二级汇总[[#This Row],[词条]],词条统合定义列表!$B$2:$B$1031,0))</f>
        <v>#N/A</v>
      </c>
      <c r="F898" t="e">
        <f ca="1">INDEX(词条统合定义列表!$D$2:$D$1031,MATCH(属性二级汇总[[#This Row],[词条]],词条统合定义列表!$B$2:$B$1031,0))</f>
        <v>#N/A</v>
      </c>
      <c r="G898" s="3" t="e">
        <f ca="1">INDEX(词条统合定义列表!$E$2:$E$1031,MATCH(属性二级汇总[[#This Row],[词条]],词条统合定义列表!$B$2:$B$1031,0))</f>
        <v>#N/A</v>
      </c>
      <c r="H898" s="109" t="e">
        <f ca="1">INDEX(词条统合定义列表!$F$2:$F$1031,MATCH(属性二级汇总[[#This Row],[词条]],词条统合定义列表!$B$2:$B$1031,0))</f>
        <v>#N/A</v>
      </c>
      <c r="J8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8" s="25" t="str">
        <f ca="1">IFERROR(IF(属性二级汇总[[#This Row],[计算模式]]&lt;&gt;0,ROW(),""),"")</f>
        <v/>
      </c>
      <c r="M898" s="25" t="str">
        <f ca="1">IF((IFERROR(SEARCH("时，收割",属性二级汇总[[#This Row],[词条]]),-1)&gt;0),ROW(),"")</f>
        <v/>
      </c>
    </row>
    <row r="899" spans="1:13">
      <c r="A899" s="3" t="str">
        <f ca="1">IFERROR(INDEX(CHOOSE(
    MATCH(ROW(A898)-1,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ROW(A898)-INDEX($S$2:$S$18, MATCH(ROW(A898)-1, $S$2:$S$18,1))
),"")</f>
        <v/>
      </c>
      <c r="B899" s="3" t="str">
        <f ca="1">IF(A899&lt;&gt;"",INDEX(CHOOSE(
    MATCH(ROW(A898)-1,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ROW(A898)-INDEX($S$2:$S$18, MATCH(ROW(A898)-1, $S$2:$S$18,1))
),"")</f>
        <v/>
      </c>
      <c r="C899" s="3" t="e">
        <f ca="1">VALUE(IF(A899&lt;&gt;"",INDEX(CHOOSE(
    MATCH(ROW(A898)-1,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ROW(A898)-INDEX($S$2:$S$18, MATCH(ROW(A898)-1, $S$2:$S$18,1))
),""))</f>
        <v>#VALUE!</v>
      </c>
      <c r="D899" s="3" t="str">
        <f t="shared" ref="D899:D962" ca="1" si="15">IF(A899&lt;&gt;"",INDEX($Q$2:$Q$18, MATCH(ROW(A898)-1, $S$2:$S$18, 1)),"")</f>
        <v/>
      </c>
      <c r="E899" s="3" t="e">
        <f ca="1">INDEX(词条统合定义列表!$C$2:$C$1031,MATCH(属性二级汇总[[#This Row],[词条]],词条统合定义列表!$B$2:$B$1031,0))</f>
        <v>#N/A</v>
      </c>
      <c r="F899" t="e">
        <f ca="1">INDEX(词条统合定义列表!$D$2:$D$1031,MATCH(属性二级汇总[[#This Row],[词条]],词条统合定义列表!$B$2:$B$1031,0))</f>
        <v>#N/A</v>
      </c>
      <c r="G899" s="3" t="e">
        <f ca="1">INDEX(词条统合定义列表!$E$2:$E$1031,MATCH(属性二级汇总[[#This Row],[词条]],词条统合定义列表!$B$2:$B$1031,0))</f>
        <v>#N/A</v>
      </c>
      <c r="H899" s="109" t="e">
        <f ca="1">INDEX(词条统合定义列表!$F$2:$F$1031,MATCH(属性二级汇总[[#This Row],[词条]],词条统合定义列表!$B$2:$B$1031,0))</f>
        <v>#N/A</v>
      </c>
      <c r="J8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8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899" s="25" t="str">
        <f ca="1">IFERROR(IF(属性二级汇总[[#This Row],[计算模式]]&lt;&gt;0,ROW(),""),"")</f>
        <v/>
      </c>
      <c r="M899" s="25" t="str">
        <f ca="1">IF((IFERROR(SEARCH("时，收割",属性二级汇总[[#This Row],[词条]]),-1)&gt;0),ROW(),"")</f>
        <v/>
      </c>
    </row>
    <row r="900" spans="1:13">
      <c r="A900" s="3" t="str">
        <f ca="1">IFERROR(INDEX(CHOOSE(
    MATCH(ROW(A899)-1,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ROW(A899)-INDEX($S$2:$S$18, MATCH(ROW(A899)-1, $S$2:$S$18,1))
),"")</f>
        <v/>
      </c>
      <c r="B900" s="3" t="str">
        <f ca="1">IF(A900&lt;&gt;"",INDEX(CHOOSE(
    MATCH(ROW(A899)-1,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ROW(A899)-INDEX($S$2:$S$18, MATCH(ROW(A899)-1, $S$2:$S$18,1))
),"")</f>
        <v/>
      </c>
      <c r="C900" s="3" t="e">
        <f ca="1">VALUE(IF(A900&lt;&gt;"",INDEX(CHOOSE(
    MATCH(ROW(A899)-1,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ROW(A899)-INDEX($S$2:$S$18, MATCH(ROW(A899)-1, $S$2:$S$18,1))
),""))</f>
        <v>#VALUE!</v>
      </c>
      <c r="D900" s="3" t="str">
        <f t="shared" ca="1" si="15"/>
        <v/>
      </c>
      <c r="E900" s="3" t="e">
        <f ca="1">INDEX(词条统合定义列表!$C$2:$C$1031,MATCH(属性二级汇总[[#This Row],[词条]],词条统合定义列表!$B$2:$B$1031,0))</f>
        <v>#N/A</v>
      </c>
      <c r="F900" t="e">
        <f ca="1">INDEX(词条统合定义列表!$D$2:$D$1031,MATCH(属性二级汇总[[#This Row],[词条]],词条统合定义列表!$B$2:$B$1031,0))</f>
        <v>#N/A</v>
      </c>
      <c r="G900" s="3" t="e">
        <f ca="1">INDEX(词条统合定义列表!$E$2:$E$1031,MATCH(属性二级汇总[[#This Row],[词条]],词条统合定义列表!$B$2:$B$1031,0))</f>
        <v>#N/A</v>
      </c>
      <c r="H900" s="109" t="e">
        <f ca="1">INDEX(词条统合定义列表!$F$2:$F$1031,MATCH(属性二级汇总[[#This Row],[词条]],词条统合定义列表!$B$2:$B$1031,0))</f>
        <v>#N/A</v>
      </c>
      <c r="J9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0" s="25" t="str">
        <f ca="1">IFERROR(IF(属性二级汇总[[#This Row],[计算模式]]&lt;&gt;0,ROW(),""),"")</f>
        <v/>
      </c>
      <c r="M900" s="25" t="str">
        <f ca="1">IF((IFERROR(SEARCH("时，收割",属性二级汇总[[#This Row],[词条]]),-1)&gt;0),ROW(),"")</f>
        <v/>
      </c>
    </row>
    <row r="901" spans="1:13">
      <c r="A901" s="3" t="str">
        <f ca="1">IFERROR(INDEX(CHOOSE(
    MATCH(ROW(A900)-1,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ROW(A900)-INDEX($S$2:$S$18, MATCH(ROW(A900)-1, $S$2:$S$18,1))
),"")</f>
        <v/>
      </c>
      <c r="B901" s="3" t="str">
        <f ca="1">IF(A901&lt;&gt;"",INDEX(CHOOSE(
    MATCH(ROW(A900)-1,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ROW(A900)-INDEX($S$2:$S$18, MATCH(ROW(A900)-1, $S$2:$S$18,1))
),"")</f>
        <v/>
      </c>
      <c r="C901" s="3" t="e">
        <f ca="1">VALUE(IF(A901&lt;&gt;"",INDEX(CHOOSE(
    MATCH(ROW(A900)-1,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ROW(A900)-INDEX($S$2:$S$18, MATCH(ROW(A900)-1, $S$2:$S$18,1))
),""))</f>
        <v>#VALUE!</v>
      </c>
      <c r="D901" s="3" t="str">
        <f t="shared" ca="1" si="15"/>
        <v/>
      </c>
      <c r="E901" s="3" t="e">
        <f ca="1">INDEX(词条统合定义列表!$C$2:$C$1031,MATCH(属性二级汇总[[#This Row],[词条]],词条统合定义列表!$B$2:$B$1031,0))</f>
        <v>#N/A</v>
      </c>
      <c r="F901" t="e">
        <f ca="1">INDEX(词条统合定义列表!$D$2:$D$1031,MATCH(属性二级汇总[[#This Row],[词条]],词条统合定义列表!$B$2:$B$1031,0))</f>
        <v>#N/A</v>
      </c>
      <c r="G901" s="3" t="e">
        <f ca="1">INDEX(词条统合定义列表!$E$2:$E$1031,MATCH(属性二级汇总[[#This Row],[词条]],词条统合定义列表!$B$2:$B$1031,0))</f>
        <v>#N/A</v>
      </c>
      <c r="H901" s="109" t="e">
        <f ca="1">INDEX(词条统合定义列表!$F$2:$F$1031,MATCH(属性二级汇总[[#This Row],[词条]],词条统合定义列表!$B$2:$B$1031,0))</f>
        <v>#N/A</v>
      </c>
      <c r="J90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1" s="25" t="str">
        <f ca="1">IFERROR(IF(属性二级汇总[[#This Row],[计算模式]]&lt;&gt;0,ROW(),""),"")</f>
        <v/>
      </c>
      <c r="M901" s="25" t="str">
        <f ca="1">IF((IFERROR(SEARCH("时，收割",属性二级汇总[[#This Row],[词条]]),-1)&gt;0),ROW(),"")</f>
        <v/>
      </c>
    </row>
    <row r="902" spans="1:13">
      <c r="A902" s="3" t="str">
        <f ca="1">IFERROR(INDEX(CHOOSE(
    MATCH(ROW(A901)-1,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ROW(A901)-INDEX($S$2:$S$18, MATCH(ROW(A901)-1, $S$2:$S$18,1))
),"")</f>
        <v/>
      </c>
      <c r="B902" s="3" t="str">
        <f ca="1">IF(A902&lt;&gt;"",INDEX(CHOOSE(
    MATCH(ROW(A901)-1,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ROW(A901)-INDEX($S$2:$S$18, MATCH(ROW(A901)-1, $S$2:$S$18,1))
),"")</f>
        <v/>
      </c>
      <c r="C902" s="3" t="e">
        <f ca="1">VALUE(IF(A902&lt;&gt;"",INDEX(CHOOSE(
    MATCH(ROW(A901)-1,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ROW(A901)-INDEX($S$2:$S$18, MATCH(ROW(A901)-1, $S$2:$S$18,1))
),""))</f>
        <v>#VALUE!</v>
      </c>
      <c r="D902" s="3" t="str">
        <f t="shared" ca="1" si="15"/>
        <v/>
      </c>
      <c r="E902" s="3" t="e">
        <f ca="1">INDEX(词条统合定义列表!$C$2:$C$1031,MATCH(属性二级汇总[[#This Row],[词条]],词条统合定义列表!$B$2:$B$1031,0))</f>
        <v>#N/A</v>
      </c>
      <c r="F902" t="e">
        <f ca="1">INDEX(词条统合定义列表!$D$2:$D$1031,MATCH(属性二级汇总[[#This Row],[词条]],词条统合定义列表!$B$2:$B$1031,0))</f>
        <v>#N/A</v>
      </c>
      <c r="G902" s="3" t="e">
        <f ca="1">INDEX(词条统合定义列表!$E$2:$E$1031,MATCH(属性二级汇总[[#This Row],[词条]],词条统合定义列表!$B$2:$B$1031,0))</f>
        <v>#N/A</v>
      </c>
      <c r="H902" s="109" t="e">
        <f ca="1">INDEX(词条统合定义列表!$F$2:$F$1031,MATCH(属性二级汇总[[#This Row],[词条]],词条统合定义列表!$B$2:$B$1031,0))</f>
        <v>#N/A</v>
      </c>
      <c r="J90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2" s="25" t="str">
        <f ca="1">IFERROR(IF(属性二级汇总[[#This Row],[计算模式]]&lt;&gt;0,ROW(),""),"")</f>
        <v/>
      </c>
      <c r="M902" s="25" t="str">
        <f ca="1">IF((IFERROR(SEARCH("时，收割",属性二级汇总[[#This Row],[词条]]),-1)&gt;0),ROW(),"")</f>
        <v/>
      </c>
    </row>
    <row r="903" spans="1:13">
      <c r="A903" s="3" t="str">
        <f ca="1">IFERROR(INDEX(CHOOSE(
    MATCH(ROW(A902)-1,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ROW(A902)-INDEX($S$2:$S$18, MATCH(ROW(A902)-1, $S$2:$S$18,1))
),"")</f>
        <v/>
      </c>
      <c r="B903" s="3" t="str">
        <f ca="1">IF(A903&lt;&gt;"",INDEX(CHOOSE(
    MATCH(ROW(A902)-1,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ROW(A902)-INDEX($S$2:$S$18, MATCH(ROW(A902)-1, $S$2:$S$18,1))
),"")</f>
        <v/>
      </c>
      <c r="C903" s="3" t="e">
        <f ca="1">VALUE(IF(A903&lt;&gt;"",INDEX(CHOOSE(
    MATCH(ROW(A902)-1,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ROW(A902)-INDEX($S$2:$S$18, MATCH(ROW(A902)-1, $S$2:$S$18,1))
),""))</f>
        <v>#VALUE!</v>
      </c>
      <c r="D903" s="3" t="str">
        <f t="shared" ca="1" si="15"/>
        <v/>
      </c>
      <c r="E903" s="3" t="e">
        <f ca="1">INDEX(词条统合定义列表!$C$2:$C$1031,MATCH(属性二级汇总[[#This Row],[词条]],词条统合定义列表!$B$2:$B$1031,0))</f>
        <v>#N/A</v>
      </c>
      <c r="F903" t="e">
        <f ca="1">INDEX(词条统合定义列表!$D$2:$D$1031,MATCH(属性二级汇总[[#This Row],[词条]],词条统合定义列表!$B$2:$B$1031,0))</f>
        <v>#N/A</v>
      </c>
      <c r="G903" s="3" t="e">
        <f ca="1">INDEX(词条统合定义列表!$E$2:$E$1031,MATCH(属性二级汇总[[#This Row],[词条]],词条统合定义列表!$B$2:$B$1031,0))</f>
        <v>#N/A</v>
      </c>
      <c r="H903" s="109" t="e">
        <f ca="1">INDEX(词条统合定义列表!$F$2:$F$1031,MATCH(属性二级汇总[[#This Row],[词条]],词条统合定义列表!$B$2:$B$1031,0))</f>
        <v>#N/A</v>
      </c>
      <c r="J90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3" s="25" t="str">
        <f ca="1">IFERROR(IF(属性二级汇总[[#This Row],[计算模式]]&lt;&gt;0,ROW(),""),"")</f>
        <v/>
      </c>
      <c r="M903" s="25" t="str">
        <f ca="1">IF((IFERROR(SEARCH("时，收割",属性二级汇总[[#This Row],[词条]]),-1)&gt;0),ROW(),"")</f>
        <v/>
      </c>
    </row>
    <row r="904" spans="1:13">
      <c r="A904" s="3" t="str">
        <f ca="1">IFERROR(INDEX(CHOOSE(
    MATCH(ROW(A903)-1,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ROW(A903)-INDEX($S$2:$S$18, MATCH(ROW(A903)-1, $S$2:$S$18,1))
),"")</f>
        <v/>
      </c>
      <c r="B904" s="3" t="str">
        <f ca="1">IF(A904&lt;&gt;"",INDEX(CHOOSE(
    MATCH(ROW(A903)-1,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ROW(A903)-INDEX($S$2:$S$18, MATCH(ROW(A903)-1, $S$2:$S$18,1))
),"")</f>
        <v/>
      </c>
      <c r="C904" s="3" t="e">
        <f ca="1">VALUE(IF(A904&lt;&gt;"",INDEX(CHOOSE(
    MATCH(ROW(A903)-1,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ROW(A903)-INDEX($S$2:$S$18, MATCH(ROW(A903)-1, $S$2:$S$18,1))
),""))</f>
        <v>#VALUE!</v>
      </c>
      <c r="D904" s="3" t="str">
        <f t="shared" ca="1" si="15"/>
        <v/>
      </c>
      <c r="E904" s="3" t="e">
        <f ca="1">INDEX(词条统合定义列表!$C$2:$C$1031,MATCH(属性二级汇总[[#This Row],[词条]],词条统合定义列表!$B$2:$B$1031,0))</f>
        <v>#N/A</v>
      </c>
      <c r="F904" t="e">
        <f ca="1">INDEX(词条统合定义列表!$D$2:$D$1031,MATCH(属性二级汇总[[#This Row],[词条]],词条统合定义列表!$B$2:$B$1031,0))</f>
        <v>#N/A</v>
      </c>
      <c r="G904" s="3" t="e">
        <f ca="1">INDEX(词条统合定义列表!$E$2:$E$1031,MATCH(属性二级汇总[[#This Row],[词条]],词条统合定义列表!$B$2:$B$1031,0))</f>
        <v>#N/A</v>
      </c>
      <c r="H904" s="109" t="e">
        <f ca="1">INDEX(词条统合定义列表!$F$2:$F$1031,MATCH(属性二级汇总[[#This Row],[词条]],词条统合定义列表!$B$2:$B$1031,0))</f>
        <v>#N/A</v>
      </c>
      <c r="J90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4" s="25" t="str">
        <f ca="1">IFERROR(IF(属性二级汇总[[#This Row],[计算模式]]&lt;&gt;0,ROW(),""),"")</f>
        <v/>
      </c>
      <c r="M904" s="25" t="str">
        <f ca="1">IF((IFERROR(SEARCH("时，收割",属性二级汇总[[#This Row],[词条]]),-1)&gt;0),ROW(),"")</f>
        <v/>
      </c>
    </row>
    <row r="905" spans="1:13">
      <c r="A905" s="3" t="str">
        <f ca="1">IFERROR(INDEX(CHOOSE(
    MATCH(ROW(A904)-1,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ROW(A904)-INDEX($S$2:$S$18, MATCH(ROW(A904)-1, $S$2:$S$18,1))
),"")</f>
        <v/>
      </c>
      <c r="B905" s="3" t="str">
        <f ca="1">IF(A905&lt;&gt;"",INDEX(CHOOSE(
    MATCH(ROW(A904)-1,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ROW(A904)-INDEX($S$2:$S$18, MATCH(ROW(A904)-1, $S$2:$S$18,1))
),"")</f>
        <v/>
      </c>
      <c r="C905" s="3" t="e">
        <f ca="1">VALUE(IF(A905&lt;&gt;"",INDEX(CHOOSE(
    MATCH(ROW(A904)-1,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ROW(A904)-INDEX($S$2:$S$18, MATCH(ROW(A904)-1, $S$2:$S$18,1))
),""))</f>
        <v>#VALUE!</v>
      </c>
      <c r="D905" s="3" t="str">
        <f t="shared" ca="1" si="15"/>
        <v/>
      </c>
      <c r="E905" s="3" t="e">
        <f ca="1">INDEX(词条统合定义列表!$C$2:$C$1031,MATCH(属性二级汇总[[#This Row],[词条]],词条统合定义列表!$B$2:$B$1031,0))</f>
        <v>#N/A</v>
      </c>
      <c r="F905" t="e">
        <f ca="1">INDEX(词条统合定义列表!$D$2:$D$1031,MATCH(属性二级汇总[[#This Row],[词条]],词条统合定义列表!$B$2:$B$1031,0))</f>
        <v>#N/A</v>
      </c>
      <c r="G905" s="3" t="e">
        <f ca="1">INDEX(词条统合定义列表!$E$2:$E$1031,MATCH(属性二级汇总[[#This Row],[词条]],词条统合定义列表!$B$2:$B$1031,0))</f>
        <v>#N/A</v>
      </c>
      <c r="H905" s="109" t="e">
        <f ca="1">INDEX(词条统合定义列表!$F$2:$F$1031,MATCH(属性二级汇总[[#This Row],[词条]],词条统合定义列表!$B$2:$B$1031,0))</f>
        <v>#N/A</v>
      </c>
      <c r="J90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5" s="25" t="str">
        <f ca="1">IFERROR(IF(属性二级汇总[[#This Row],[计算模式]]&lt;&gt;0,ROW(),""),"")</f>
        <v/>
      </c>
      <c r="M905" s="25" t="str">
        <f ca="1">IF((IFERROR(SEARCH("时，收割",属性二级汇总[[#This Row],[词条]]),-1)&gt;0),ROW(),"")</f>
        <v/>
      </c>
    </row>
    <row r="906" spans="1:13">
      <c r="A906" s="3" t="str">
        <f ca="1">IFERROR(INDEX(CHOOSE(
    MATCH(ROW(A905)-1,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ROW(A905)-INDEX($S$2:$S$18, MATCH(ROW(A905)-1, $S$2:$S$18,1))
),"")</f>
        <v/>
      </c>
      <c r="B906" s="3" t="str">
        <f ca="1">IF(A906&lt;&gt;"",INDEX(CHOOSE(
    MATCH(ROW(A905)-1,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ROW(A905)-INDEX($S$2:$S$18, MATCH(ROW(A905)-1, $S$2:$S$18,1))
),"")</f>
        <v/>
      </c>
      <c r="C906" s="3" t="e">
        <f ca="1">VALUE(IF(A906&lt;&gt;"",INDEX(CHOOSE(
    MATCH(ROW(A905)-1,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ROW(A905)-INDEX($S$2:$S$18, MATCH(ROW(A905)-1, $S$2:$S$18,1))
),""))</f>
        <v>#VALUE!</v>
      </c>
      <c r="D906" s="3" t="str">
        <f t="shared" ca="1" si="15"/>
        <v/>
      </c>
      <c r="E906" s="3" t="e">
        <f ca="1">INDEX(词条统合定义列表!$C$2:$C$1031,MATCH(属性二级汇总[[#This Row],[词条]],词条统合定义列表!$B$2:$B$1031,0))</f>
        <v>#N/A</v>
      </c>
      <c r="F906" t="e">
        <f ca="1">INDEX(词条统合定义列表!$D$2:$D$1031,MATCH(属性二级汇总[[#This Row],[词条]],词条统合定义列表!$B$2:$B$1031,0))</f>
        <v>#N/A</v>
      </c>
      <c r="G906" s="3" t="e">
        <f ca="1">INDEX(词条统合定义列表!$E$2:$E$1031,MATCH(属性二级汇总[[#This Row],[词条]],词条统合定义列表!$B$2:$B$1031,0))</f>
        <v>#N/A</v>
      </c>
      <c r="H906" s="109" t="e">
        <f ca="1">INDEX(词条统合定义列表!$F$2:$F$1031,MATCH(属性二级汇总[[#This Row],[词条]],词条统合定义列表!$B$2:$B$1031,0))</f>
        <v>#N/A</v>
      </c>
      <c r="J90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6" s="25" t="str">
        <f ca="1">IFERROR(IF(属性二级汇总[[#This Row],[计算模式]]&lt;&gt;0,ROW(),""),"")</f>
        <v/>
      </c>
      <c r="M906" s="25" t="str">
        <f ca="1">IF((IFERROR(SEARCH("时，收割",属性二级汇总[[#This Row],[词条]]),-1)&gt;0),ROW(),"")</f>
        <v/>
      </c>
    </row>
    <row r="907" spans="1:13">
      <c r="A907" s="3" t="str">
        <f ca="1">IFERROR(INDEX(CHOOSE(
    MATCH(ROW(A906)-1,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ROW(A906)-INDEX($S$2:$S$18, MATCH(ROW(A906)-1, $S$2:$S$18,1))
),"")</f>
        <v/>
      </c>
      <c r="B907" s="3" t="str">
        <f ca="1">IF(A907&lt;&gt;"",INDEX(CHOOSE(
    MATCH(ROW(A906)-1,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ROW(A906)-INDEX($S$2:$S$18, MATCH(ROW(A906)-1, $S$2:$S$18,1))
),"")</f>
        <v/>
      </c>
      <c r="C907" s="3" t="e">
        <f ca="1">VALUE(IF(A907&lt;&gt;"",INDEX(CHOOSE(
    MATCH(ROW(A906)-1,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ROW(A906)-INDEX($S$2:$S$18, MATCH(ROW(A906)-1, $S$2:$S$18,1))
),""))</f>
        <v>#VALUE!</v>
      </c>
      <c r="D907" s="3" t="str">
        <f t="shared" ca="1" si="15"/>
        <v/>
      </c>
      <c r="E907" s="3" t="e">
        <f ca="1">INDEX(词条统合定义列表!$C$2:$C$1031,MATCH(属性二级汇总[[#This Row],[词条]],词条统合定义列表!$B$2:$B$1031,0))</f>
        <v>#N/A</v>
      </c>
      <c r="F907" t="e">
        <f ca="1">INDEX(词条统合定义列表!$D$2:$D$1031,MATCH(属性二级汇总[[#This Row],[词条]],词条统合定义列表!$B$2:$B$1031,0))</f>
        <v>#N/A</v>
      </c>
      <c r="G907" s="3" t="e">
        <f ca="1">INDEX(词条统合定义列表!$E$2:$E$1031,MATCH(属性二级汇总[[#This Row],[词条]],词条统合定义列表!$B$2:$B$1031,0))</f>
        <v>#N/A</v>
      </c>
      <c r="H907" s="109" t="e">
        <f ca="1">INDEX(词条统合定义列表!$F$2:$F$1031,MATCH(属性二级汇总[[#This Row],[词条]],词条统合定义列表!$B$2:$B$1031,0))</f>
        <v>#N/A</v>
      </c>
      <c r="J90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7" s="25" t="str">
        <f ca="1">IFERROR(IF(属性二级汇总[[#This Row],[计算模式]]&lt;&gt;0,ROW(),""),"")</f>
        <v/>
      </c>
      <c r="M907" s="25" t="str">
        <f ca="1">IF((IFERROR(SEARCH("时，收割",属性二级汇总[[#This Row],[词条]]),-1)&gt;0),ROW(),"")</f>
        <v/>
      </c>
    </row>
    <row r="908" spans="1:13">
      <c r="A908" s="3" t="str">
        <f ca="1">IFERROR(INDEX(CHOOSE(
    MATCH(ROW(A907)-1,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ROW(A907)-INDEX($S$2:$S$18, MATCH(ROW(A907)-1, $S$2:$S$18,1))
),"")</f>
        <v/>
      </c>
      <c r="B908" s="3" t="str">
        <f ca="1">IF(A908&lt;&gt;"",INDEX(CHOOSE(
    MATCH(ROW(A907)-1,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ROW(A907)-INDEX($S$2:$S$18, MATCH(ROW(A907)-1, $S$2:$S$18,1))
),"")</f>
        <v/>
      </c>
      <c r="C908" s="3" t="e">
        <f ca="1">VALUE(IF(A908&lt;&gt;"",INDEX(CHOOSE(
    MATCH(ROW(A907)-1,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ROW(A907)-INDEX($S$2:$S$18, MATCH(ROW(A907)-1, $S$2:$S$18,1))
),""))</f>
        <v>#VALUE!</v>
      </c>
      <c r="D908" s="3" t="str">
        <f t="shared" ca="1" si="15"/>
        <v/>
      </c>
      <c r="E908" s="3" t="e">
        <f ca="1">INDEX(词条统合定义列表!$C$2:$C$1031,MATCH(属性二级汇总[[#This Row],[词条]],词条统合定义列表!$B$2:$B$1031,0))</f>
        <v>#N/A</v>
      </c>
      <c r="F908" t="e">
        <f ca="1">INDEX(词条统合定义列表!$D$2:$D$1031,MATCH(属性二级汇总[[#This Row],[词条]],词条统合定义列表!$B$2:$B$1031,0))</f>
        <v>#N/A</v>
      </c>
      <c r="G908" s="3" t="e">
        <f ca="1">INDEX(词条统合定义列表!$E$2:$E$1031,MATCH(属性二级汇总[[#This Row],[词条]],词条统合定义列表!$B$2:$B$1031,0))</f>
        <v>#N/A</v>
      </c>
      <c r="H908" s="109" t="e">
        <f ca="1">INDEX(词条统合定义列表!$F$2:$F$1031,MATCH(属性二级汇总[[#This Row],[词条]],词条统合定义列表!$B$2:$B$1031,0))</f>
        <v>#N/A</v>
      </c>
      <c r="J90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8" s="25" t="str">
        <f ca="1">IFERROR(IF(属性二级汇总[[#This Row],[计算模式]]&lt;&gt;0,ROW(),""),"")</f>
        <v/>
      </c>
      <c r="M908" s="25" t="str">
        <f ca="1">IF((IFERROR(SEARCH("时，收割",属性二级汇总[[#This Row],[词条]]),-1)&gt;0),ROW(),"")</f>
        <v/>
      </c>
    </row>
    <row r="909" spans="1:13">
      <c r="A909" s="3" t="str">
        <f ca="1">IFERROR(INDEX(CHOOSE(
    MATCH(ROW(A908)-1,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ROW(A908)-INDEX($S$2:$S$18, MATCH(ROW(A908)-1, $S$2:$S$18,1))
),"")</f>
        <v/>
      </c>
      <c r="B909" s="3" t="str">
        <f ca="1">IF(A909&lt;&gt;"",INDEX(CHOOSE(
    MATCH(ROW(A908)-1,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ROW(A908)-INDEX($S$2:$S$18, MATCH(ROW(A908)-1, $S$2:$S$18,1))
),"")</f>
        <v/>
      </c>
      <c r="C909" s="3" t="e">
        <f ca="1">VALUE(IF(A909&lt;&gt;"",INDEX(CHOOSE(
    MATCH(ROW(A908)-1,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ROW(A908)-INDEX($S$2:$S$18, MATCH(ROW(A908)-1, $S$2:$S$18,1))
),""))</f>
        <v>#VALUE!</v>
      </c>
      <c r="D909" s="3" t="str">
        <f t="shared" ca="1" si="15"/>
        <v/>
      </c>
      <c r="E909" s="3" t="e">
        <f ca="1">INDEX(词条统合定义列表!$C$2:$C$1031,MATCH(属性二级汇总[[#This Row],[词条]],词条统合定义列表!$B$2:$B$1031,0))</f>
        <v>#N/A</v>
      </c>
      <c r="F909" t="e">
        <f ca="1">INDEX(词条统合定义列表!$D$2:$D$1031,MATCH(属性二级汇总[[#This Row],[词条]],词条统合定义列表!$B$2:$B$1031,0))</f>
        <v>#N/A</v>
      </c>
      <c r="G909" s="3" t="e">
        <f ca="1">INDEX(词条统合定义列表!$E$2:$E$1031,MATCH(属性二级汇总[[#This Row],[词条]],词条统合定义列表!$B$2:$B$1031,0))</f>
        <v>#N/A</v>
      </c>
      <c r="H909" s="109" t="e">
        <f ca="1">INDEX(词条统合定义列表!$F$2:$F$1031,MATCH(属性二级汇总[[#This Row],[词条]],词条统合定义列表!$B$2:$B$1031,0))</f>
        <v>#N/A</v>
      </c>
      <c r="J90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0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09" s="25" t="str">
        <f ca="1">IFERROR(IF(属性二级汇总[[#This Row],[计算模式]]&lt;&gt;0,ROW(),""),"")</f>
        <v/>
      </c>
      <c r="M909" s="25" t="str">
        <f ca="1">IF((IFERROR(SEARCH("时，收割",属性二级汇总[[#This Row],[词条]]),-1)&gt;0),ROW(),"")</f>
        <v/>
      </c>
    </row>
    <row r="910" spans="1:13">
      <c r="A910" s="3" t="str">
        <f ca="1">IFERROR(INDEX(CHOOSE(
    MATCH(ROW(A909)-1,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ROW(A909)-INDEX($S$2:$S$18, MATCH(ROW(A909)-1, $S$2:$S$18,1))
),"")</f>
        <v/>
      </c>
      <c r="B910" s="3" t="str">
        <f ca="1">IF(A910&lt;&gt;"",INDEX(CHOOSE(
    MATCH(ROW(A909)-1,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ROW(A909)-INDEX($S$2:$S$18, MATCH(ROW(A909)-1, $S$2:$S$18,1))
),"")</f>
        <v/>
      </c>
      <c r="C910" s="3" t="e">
        <f ca="1">VALUE(IF(A910&lt;&gt;"",INDEX(CHOOSE(
    MATCH(ROW(A909)-1,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ROW(A909)-INDEX($S$2:$S$18, MATCH(ROW(A909)-1, $S$2:$S$18,1))
),""))</f>
        <v>#VALUE!</v>
      </c>
      <c r="D910" s="3" t="str">
        <f t="shared" ca="1" si="15"/>
        <v/>
      </c>
      <c r="E910" s="3" t="e">
        <f ca="1">INDEX(词条统合定义列表!$C$2:$C$1031,MATCH(属性二级汇总[[#This Row],[词条]],词条统合定义列表!$B$2:$B$1031,0))</f>
        <v>#N/A</v>
      </c>
      <c r="F910" t="e">
        <f ca="1">INDEX(词条统合定义列表!$D$2:$D$1031,MATCH(属性二级汇总[[#This Row],[词条]],词条统合定义列表!$B$2:$B$1031,0))</f>
        <v>#N/A</v>
      </c>
      <c r="G910" s="3" t="e">
        <f ca="1">INDEX(词条统合定义列表!$E$2:$E$1031,MATCH(属性二级汇总[[#This Row],[词条]],词条统合定义列表!$B$2:$B$1031,0))</f>
        <v>#N/A</v>
      </c>
      <c r="H910" s="109" t="e">
        <f ca="1">INDEX(词条统合定义列表!$F$2:$F$1031,MATCH(属性二级汇总[[#This Row],[词条]],词条统合定义列表!$B$2:$B$1031,0))</f>
        <v>#N/A</v>
      </c>
      <c r="J91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0" s="25" t="str">
        <f ca="1">IFERROR(IF(属性二级汇总[[#This Row],[计算模式]]&lt;&gt;0,ROW(),""),"")</f>
        <v/>
      </c>
      <c r="M910" s="25" t="str">
        <f ca="1">IF((IFERROR(SEARCH("时，收割",属性二级汇总[[#This Row],[词条]]),-1)&gt;0),ROW(),"")</f>
        <v/>
      </c>
    </row>
    <row r="911" spans="1:13">
      <c r="A911" s="3" t="str">
        <f ca="1">IFERROR(INDEX(CHOOSE(
    MATCH(ROW(A910)-1,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ROW(A910)-INDEX($S$2:$S$18, MATCH(ROW(A910)-1, $S$2:$S$18,1))
),"")</f>
        <v/>
      </c>
      <c r="B911" s="3" t="str">
        <f ca="1">IF(A911&lt;&gt;"",INDEX(CHOOSE(
    MATCH(ROW(A910)-1,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ROW(A910)-INDEX($S$2:$S$18, MATCH(ROW(A910)-1, $S$2:$S$18,1))
),"")</f>
        <v/>
      </c>
      <c r="C911" s="3" t="e">
        <f ca="1">VALUE(IF(A911&lt;&gt;"",INDEX(CHOOSE(
    MATCH(ROW(A910)-1,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ROW(A910)-INDEX($S$2:$S$18, MATCH(ROW(A910)-1, $S$2:$S$18,1))
),""))</f>
        <v>#VALUE!</v>
      </c>
      <c r="D911" s="3" t="str">
        <f t="shared" ca="1" si="15"/>
        <v/>
      </c>
      <c r="E911" s="3" t="e">
        <f ca="1">INDEX(词条统合定义列表!$C$2:$C$1031,MATCH(属性二级汇总[[#This Row],[词条]],词条统合定义列表!$B$2:$B$1031,0))</f>
        <v>#N/A</v>
      </c>
      <c r="F911" t="e">
        <f ca="1">INDEX(词条统合定义列表!$D$2:$D$1031,MATCH(属性二级汇总[[#This Row],[词条]],词条统合定义列表!$B$2:$B$1031,0))</f>
        <v>#N/A</v>
      </c>
      <c r="G911" s="3" t="e">
        <f ca="1">INDEX(词条统合定义列表!$E$2:$E$1031,MATCH(属性二级汇总[[#This Row],[词条]],词条统合定义列表!$B$2:$B$1031,0))</f>
        <v>#N/A</v>
      </c>
      <c r="H911" s="109" t="e">
        <f ca="1">INDEX(词条统合定义列表!$F$2:$F$1031,MATCH(属性二级汇总[[#This Row],[词条]],词条统合定义列表!$B$2:$B$1031,0))</f>
        <v>#N/A</v>
      </c>
      <c r="J91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1" s="25" t="str">
        <f ca="1">IFERROR(IF(属性二级汇总[[#This Row],[计算模式]]&lt;&gt;0,ROW(),""),"")</f>
        <v/>
      </c>
      <c r="M911" s="25" t="str">
        <f ca="1">IF((IFERROR(SEARCH("时，收割",属性二级汇总[[#This Row],[词条]]),-1)&gt;0),ROW(),"")</f>
        <v/>
      </c>
    </row>
    <row r="912" spans="1:13">
      <c r="A912" s="3" t="str">
        <f ca="1">IFERROR(INDEX(CHOOSE(
    MATCH(ROW(A911)-1,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ROW(A911)-INDEX($S$2:$S$18, MATCH(ROW(A911)-1, $S$2:$S$18,1))
),"")</f>
        <v/>
      </c>
      <c r="B912" s="3" t="str">
        <f ca="1">IF(A912&lt;&gt;"",INDEX(CHOOSE(
    MATCH(ROW(A911)-1,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ROW(A911)-INDEX($S$2:$S$18, MATCH(ROW(A911)-1, $S$2:$S$18,1))
),"")</f>
        <v/>
      </c>
      <c r="C912" s="3" t="e">
        <f ca="1">VALUE(IF(A912&lt;&gt;"",INDEX(CHOOSE(
    MATCH(ROW(A911)-1,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ROW(A911)-INDEX($S$2:$S$18, MATCH(ROW(A911)-1, $S$2:$S$18,1))
),""))</f>
        <v>#VALUE!</v>
      </c>
      <c r="D912" s="3" t="str">
        <f t="shared" ca="1" si="15"/>
        <v/>
      </c>
      <c r="E912" s="3" t="e">
        <f ca="1">INDEX(词条统合定义列表!$C$2:$C$1031,MATCH(属性二级汇总[[#This Row],[词条]],词条统合定义列表!$B$2:$B$1031,0))</f>
        <v>#N/A</v>
      </c>
      <c r="F912" t="e">
        <f ca="1">INDEX(词条统合定义列表!$D$2:$D$1031,MATCH(属性二级汇总[[#This Row],[词条]],词条统合定义列表!$B$2:$B$1031,0))</f>
        <v>#N/A</v>
      </c>
      <c r="G912" s="3" t="e">
        <f ca="1">INDEX(词条统合定义列表!$E$2:$E$1031,MATCH(属性二级汇总[[#This Row],[词条]],词条统合定义列表!$B$2:$B$1031,0))</f>
        <v>#N/A</v>
      </c>
      <c r="H912" s="109" t="e">
        <f ca="1">INDEX(词条统合定义列表!$F$2:$F$1031,MATCH(属性二级汇总[[#This Row],[词条]],词条统合定义列表!$B$2:$B$1031,0))</f>
        <v>#N/A</v>
      </c>
      <c r="J91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2" s="25" t="str">
        <f ca="1">IFERROR(IF(属性二级汇总[[#This Row],[计算模式]]&lt;&gt;0,ROW(),""),"")</f>
        <v/>
      </c>
      <c r="M912" s="25" t="str">
        <f ca="1">IF((IFERROR(SEARCH("时，收割",属性二级汇总[[#This Row],[词条]]),-1)&gt;0),ROW(),"")</f>
        <v/>
      </c>
    </row>
    <row r="913" spans="1:13">
      <c r="A913" s="3" t="str">
        <f ca="1">IFERROR(INDEX(CHOOSE(
    MATCH(ROW(A912)-1,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ROW(A912)-INDEX($S$2:$S$18, MATCH(ROW(A912)-1, $S$2:$S$18,1))
),"")</f>
        <v/>
      </c>
      <c r="B913" s="3" t="str">
        <f ca="1">IF(A913&lt;&gt;"",INDEX(CHOOSE(
    MATCH(ROW(A912)-1,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ROW(A912)-INDEX($S$2:$S$18, MATCH(ROW(A912)-1, $S$2:$S$18,1))
),"")</f>
        <v/>
      </c>
      <c r="C913" s="3" t="e">
        <f ca="1">VALUE(IF(A913&lt;&gt;"",INDEX(CHOOSE(
    MATCH(ROW(A912)-1,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ROW(A912)-INDEX($S$2:$S$18, MATCH(ROW(A912)-1, $S$2:$S$18,1))
),""))</f>
        <v>#VALUE!</v>
      </c>
      <c r="D913" s="3" t="str">
        <f t="shared" ca="1" si="15"/>
        <v/>
      </c>
      <c r="E913" s="3" t="e">
        <f ca="1">INDEX(词条统合定义列表!$C$2:$C$1031,MATCH(属性二级汇总[[#This Row],[词条]],词条统合定义列表!$B$2:$B$1031,0))</f>
        <v>#N/A</v>
      </c>
      <c r="F913" t="e">
        <f ca="1">INDEX(词条统合定义列表!$D$2:$D$1031,MATCH(属性二级汇总[[#This Row],[词条]],词条统合定义列表!$B$2:$B$1031,0))</f>
        <v>#N/A</v>
      </c>
      <c r="G913" s="3" t="e">
        <f ca="1">INDEX(词条统合定义列表!$E$2:$E$1031,MATCH(属性二级汇总[[#This Row],[词条]],词条统合定义列表!$B$2:$B$1031,0))</f>
        <v>#N/A</v>
      </c>
      <c r="H913" s="109" t="e">
        <f ca="1">INDEX(词条统合定义列表!$F$2:$F$1031,MATCH(属性二级汇总[[#This Row],[词条]],词条统合定义列表!$B$2:$B$1031,0))</f>
        <v>#N/A</v>
      </c>
      <c r="J91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3" s="25" t="str">
        <f ca="1">IFERROR(IF(属性二级汇总[[#This Row],[计算模式]]&lt;&gt;0,ROW(),""),"")</f>
        <v/>
      </c>
      <c r="M913" s="25" t="str">
        <f ca="1">IF((IFERROR(SEARCH("时，收割",属性二级汇总[[#This Row],[词条]]),-1)&gt;0),ROW(),"")</f>
        <v/>
      </c>
    </row>
    <row r="914" spans="1:13">
      <c r="A914" s="3" t="str">
        <f ca="1">IFERROR(INDEX(CHOOSE(
    MATCH(ROW(A913)-1,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ROW(A913)-INDEX($S$2:$S$18, MATCH(ROW(A913)-1, $S$2:$S$18,1))
),"")</f>
        <v/>
      </c>
      <c r="B914" s="3" t="str">
        <f ca="1">IF(A914&lt;&gt;"",INDEX(CHOOSE(
    MATCH(ROW(A913)-1,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ROW(A913)-INDEX($S$2:$S$18, MATCH(ROW(A913)-1, $S$2:$S$18,1))
),"")</f>
        <v/>
      </c>
      <c r="C914" s="3" t="e">
        <f ca="1">VALUE(IF(A914&lt;&gt;"",INDEX(CHOOSE(
    MATCH(ROW(A913)-1,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ROW(A913)-INDEX($S$2:$S$18, MATCH(ROW(A913)-1, $S$2:$S$18,1))
),""))</f>
        <v>#VALUE!</v>
      </c>
      <c r="D914" s="3" t="str">
        <f t="shared" ca="1" si="15"/>
        <v/>
      </c>
      <c r="E914" s="3" t="e">
        <f ca="1">INDEX(词条统合定义列表!$C$2:$C$1031,MATCH(属性二级汇总[[#This Row],[词条]],词条统合定义列表!$B$2:$B$1031,0))</f>
        <v>#N/A</v>
      </c>
      <c r="F914" t="e">
        <f ca="1">INDEX(词条统合定义列表!$D$2:$D$1031,MATCH(属性二级汇总[[#This Row],[词条]],词条统合定义列表!$B$2:$B$1031,0))</f>
        <v>#N/A</v>
      </c>
      <c r="G914" s="3" t="e">
        <f ca="1">INDEX(词条统合定义列表!$E$2:$E$1031,MATCH(属性二级汇总[[#This Row],[词条]],词条统合定义列表!$B$2:$B$1031,0))</f>
        <v>#N/A</v>
      </c>
      <c r="H914" s="109" t="e">
        <f ca="1">INDEX(词条统合定义列表!$F$2:$F$1031,MATCH(属性二级汇总[[#This Row],[词条]],词条统合定义列表!$B$2:$B$1031,0))</f>
        <v>#N/A</v>
      </c>
      <c r="J91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4" s="25" t="str">
        <f ca="1">IFERROR(IF(属性二级汇总[[#This Row],[计算模式]]&lt;&gt;0,ROW(),""),"")</f>
        <v/>
      </c>
      <c r="M914" s="25" t="str">
        <f ca="1">IF((IFERROR(SEARCH("时，收割",属性二级汇总[[#This Row],[词条]]),-1)&gt;0),ROW(),"")</f>
        <v/>
      </c>
    </row>
    <row r="915" spans="1:13">
      <c r="A915" s="3" t="str">
        <f ca="1">IFERROR(INDEX(CHOOSE(
    MATCH(ROW(A914)-1,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ROW(A914)-INDEX($S$2:$S$18, MATCH(ROW(A914)-1, $S$2:$S$18,1))
),"")</f>
        <v/>
      </c>
      <c r="B915" s="3" t="str">
        <f ca="1">IF(A915&lt;&gt;"",INDEX(CHOOSE(
    MATCH(ROW(A914)-1,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ROW(A914)-INDEX($S$2:$S$18, MATCH(ROW(A914)-1, $S$2:$S$18,1))
),"")</f>
        <v/>
      </c>
      <c r="C915" s="3" t="e">
        <f ca="1">VALUE(IF(A915&lt;&gt;"",INDEX(CHOOSE(
    MATCH(ROW(A914)-1,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ROW(A914)-INDEX($S$2:$S$18, MATCH(ROW(A914)-1, $S$2:$S$18,1))
),""))</f>
        <v>#VALUE!</v>
      </c>
      <c r="D915" s="3" t="str">
        <f t="shared" ca="1" si="15"/>
        <v/>
      </c>
      <c r="E915" s="3" t="e">
        <f ca="1">INDEX(词条统合定义列表!$C$2:$C$1031,MATCH(属性二级汇总[[#This Row],[词条]],词条统合定义列表!$B$2:$B$1031,0))</f>
        <v>#N/A</v>
      </c>
      <c r="F915" t="e">
        <f ca="1">INDEX(词条统合定义列表!$D$2:$D$1031,MATCH(属性二级汇总[[#This Row],[词条]],词条统合定义列表!$B$2:$B$1031,0))</f>
        <v>#N/A</v>
      </c>
      <c r="G915" s="3" t="e">
        <f ca="1">INDEX(词条统合定义列表!$E$2:$E$1031,MATCH(属性二级汇总[[#This Row],[词条]],词条统合定义列表!$B$2:$B$1031,0))</f>
        <v>#N/A</v>
      </c>
      <c r="H915" s="109" t="e">
        <f ca="1">INDEX(词条统合定义列表!$F$2:$F$1031,MATCH(属性二级汇总[[#This Row],[词条]],词条统合定义列表!$B$2:$B$1031,0))</f>
        <v>#N/A</v>
      </c>
      <c r="J91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5" s="25" t="str">
        <f ca="1">IFERROR(IF(属性二级汇总[[#This Row],[计算模式]]&lt;&gt;0,ROW(),""),"")</f>
        <v/>
      </c>
      <c r="M915" s="25" t="str">
        <f ca="1">IF((IFERROR(SEARCH("时，收割",属性二级汇总[[#This Row],[词条]]),-1)&gt;0),ROW(),"")</f>
        <v/>
      </c>
    </row>
    <row r="916" spans="1:13">
      <c r="A916" s="3" t="str">
        <f ca="1">IFERROR(INDEX(CHOOSE(
    MATCH(ROW(A915)-1,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ROW(A915)-INDEX($S$2:$S$18, MATCH(ROW(A915)-1, $S$2:$S$18,1))
),"")</f>
        <v/>
      </c>
      <c r="B916" s="3" t="str">
        <f ca="1">IF(A916&lt;&gt;"",INDEX(CHOOSE(
    MATCH(ROW(A915)-1,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ROW(A915)-INDEX($S$2:$S$18, MATCH(ROW(A915)-1, $S$2:$S$18,1))
),"")</f>
        <v/>
      </c>
      <c r="C916" s="3" t="e">
        <f ca="1">VALUE(IF(A916&lt;&gt;"",INDEX(CHOOSE(
    MATCH(ROW(A915)-1,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ROW(A915)-INDEX($S$2:$S$18, MATCH(ROW(A915)-1, $S$2:$S$18,1))
),""))</f>
        <v>#VALUE!</v>
      </c>
      <c r="D916" s="3" t="str">
        <f t="shared" ca="1" si="15"/>
        <v/>
      </c>
      <c r="E916" s="3" t="e">
        <f ca="1">INDEX(词条统合定义列表!$C$2:$C$1031,MATCH(属性二级汇总[[#This Row],[词条]],词条统合定义列表!$B$2:$B$1031,0))</f>
        <v>#N/A</v>
      </c>
      <c r="F916" t="e">
        <f ca="1">INDEX(词条统合定义列表!$D$2:$D$1031,MATCH(属性二级汇总[[#This Row],[词条]],词条统合定义列表!$B$2:$B$1031,0))</f>
        <v>#N/A</v>
      </c>
      <c r="G916" s="3" t="e">
        <f ca="1">INDEX(词条统合定义列表!$E$2:$E$1031,MATCH(属性二级汇总[[#This Row],[词条]],词条统合定义列表!$B$2:$B$1031,0))</f>
        <v>#N/A</v>
      </c>
      <c r="H916" s="109" t="e">
        <f ca="1">INDEX(词条统合定义列表!$F$2:$F$1031,MATCH(属性二级汇总[[#This Row],[词条]],词条统合定义列表!$B$2:$B$1031,0))</f>
        <v>#N/A</v>
      </c>
      <c r="J91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6" s="25" t="str">
        <f ca="1">IFERROR(IF(属性二级汇总[[#This Row],[计算模式]]&lt;&gt;0,ROW(),""),"")</f>
        <v/>
      </c>
      <c r="M916" s="25" t="str">
        <f ca="1">IF((IFERROR(SEARCH("时，收割",属性二级汇总[[#This Row],[词条]]),-1)&gt;0),ROW(),"")</f>
        <v/>
      </c>
    </row>
    <row r="917" spans="1:13">
      <c r="A917" s="3" t="str">
        <f ca="1">IFERROR(INDEX(CHOOSE(
    MATCH(ROW(A916)-1,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ROW(A916)-INDEX($S$2:$S$18, MATCH(ROW(A916)-1, $S$2:$S$18,1))
),"")</f>
        <v/>
      </c>
      <c r="B917" s="3" t="str">
        <f ca="1">IF(A917&lt;&gt;"",INDEX(CHOOSE(
    MATCH(ROW(A916)-1,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ROW(A916)-INDEX($S$2:$S$18, MATCH(ROW(A916)-1, $S$2:$S$18,1))
),"")</f>
        <v/>
      </c>
      <c r="C917" s="3" t="e">
        <f ca="1">VALUE(IF(A917&lt;&gt;"",INDEX(CHOOSE(
    MATCH(ROW(A916)-1,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ROW(A916)-INDEX($S$2:$S$18, MATCH(ROW(A916)-1, $S$2:$S$18,1))
),""))</f>
        <v>#VALUE!</v>
      </c>
      <c r="D917" s="3" t="str">
        <f t="shared" ca="1" si="15"/>
        <v/>
      </c>
      <c r="E917" s="3" t="e">
        <f ca="1">INDEX(词条统合定义列表!$C$2:$C$1031,MATCH(属性二级汇总[[#This Row],[词条]],词条统合定义列表!$B$2:$B$1031,0))</f>
        <v>#N/A</v>
      </c>
      <c r="F917" t="e">
        <f ca="1">INDEX(词条统合定义列表!$D$2:$D$1031,MATCH(属性二级汇总[[#This Row],[词条]],词条统合定义列表!$B$2:$B$1031,0))</f>
        <v>#N/A</v>
      </c>
      <c r="G917" s="3" t="e">
        <f ca="1">INDEX(词条统合定义列表!$E$2:$E$1031,MATCH(属性二级汇总[[#This Row],[词条]],词条统合定义列表!$B$2:$B$1031,0))</f>
        <v>#N/A</v>
      </c>
      <c r="H917" s="109" t="e">
        <f ca="1">INDEX(词条统合定义列表!$F$2:$F$1031,MATCH(属性二级汇总[[#This Row],[词条]],词条统合定义列表!$B$2:$B$1031,0))</f>
        <v>#N/A</v>
      </c>
      <c r="J91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7" s="25" t="str">
        <f ca="1">IFERROR(IF(属性二级汇总[[#This Row],[计算模式]]&lt;&gt;0,ROW(),""),"")</f>
        <v/>
      </c>
      <c r="M917" s="25" t="str">
        <f ca="1">IF((IFERROR(SEARCH("时，收割",属性二级汇总[[#This Row],[词条]]),-1)&gt;0),ROW(),"")</f>
        <v/>
      </c>
    </row>
    <row r="918" spans="1:13">
      <c r="A918" s="3" t="str">
        <f ca="1">IFERROR(INDEX(CHOOSE(
    MATCH(ROW(A917)-1,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ROW(A917)-INDEX($S$2:$S$18, MATCH(ROW(A917)-1, $S$2:$S$18,1))
),"")</f>
        <v/>
      </c>
      <c r="B918" s="3" t="str">
        <f ca="1">IF(A918&lt;&gt;"",INDEX(CHOOSE(
    MATCH(ROW(A917)-1,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ROW(A917)-INDEX($S$2:$S$18, MATCH(ROW(A917)-1, $S$2:$S$18,1))
),"")</f>
        <v/>
      </c>
      <c r="C918" s="3" t="e">
        <f ca="1">VALUE(IF(A918&lt;&gt;"",INDEX(CHOOSE(
    MATCH(ROW(A917)-1,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ROW(A917)-INDEX($S$2:$S$18, MATCH(ROW(A917)-1, $S$2:$S$18,1))
),""))</f>
        <v>#VALUE!</v>
      </c>
      <c r="D918" s="3" t="str">
        <f t="shared" ca="1" si="15"/>
        <v/>
      </c>
      <c r="E918" s="3" t="e">
        <f ca="1">INDEX(词条统合定义列表!$C$2:$C$1031,MATCH(属性二级汇总[[#This Row],[词条]],词条统合定义列表!$B$2:$B$1031,0))</f>
        <v>#N/A</v>
      </c>
      <c r="F918" t="e">
        <f ca="1">INDEX(词条统合定义列表!$D$2:$D$1031,MATCH(属性二级汇总[[#This Row],[词条]],词条统合定义列表!$B$2:$B$1031,0))</f>
        <v>#N/A</v>
      </c>
      <c r="G918" s="3" t="e">
        <f ca="1">INDEX(词条统合定义列表!$E$2:$E$1031,MATCH(属性二级汇总[[#This Row],[词条]],词条统合定义列表!$B$2:$B$1031,0))</f>
        <v>#N/A</v>
      </c>
      <c r="H918" s="109" t="e">
        <f ca="1">INDEX(词条统合定义列表!$F$2:$F$1031,MATCH(属性二级汇总[[#This Row],[词条]],词条统合定义列表!$B$2:$B$1031,0))</f>
        <v>#N/A</v>
      </c>
      <c r="J91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8" s="25" t="str">
        <f ca="1">IFERROR(IF(属性二级汇总[[#This Row],[计算模式]]&lt;&gt;0,ROW(),""),"")</f>
        <v/>
      </c>
      <c r="M918" s="25" t="str">
        <f ca="1">IF((IFERROR(SEARCH("时，收割",属性二级汇总[[#This Row],[词条]]),-1)&gt;0),ROW(),"")</f>
        <v/>
      </c>
    </row>
    <row r="919" spans="1:13">
      <c r="A919" s="3" t="str">
        <f ca="1">IFERROR(INDEX(CHOOSE(
    MATCH(ROW(A918)-1,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ROW(A918)-INDEX($S$2:$S$18, MATCH(ROW(A918)-1, $S$2:$S$18,1))
),"")</f>
        <v/>
      </c>
      <c r="B919" s="3" t="str">
        <f ca="1">IF(A919&lt;&gt;"",INDEX(CHOOSE(
    MATCH(ROW(A918)-1,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ROW(A918)-INDEX($S$2:$S$18, MATCH(ROW(A918)-1, $S$2:$S$18,1))
),"")</f>
        <v/>
      </c>
      <c r="C919" s="3" t="e">
        <f ca="1">VALUE(IF(A919&lt;&gt;"",INDEX(CHOOSE(
    MATCH(ROW(A918)-1,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ROW(A918)-INDEX($S$2:$S$18, MATCH(ROW(A918)-1, $S$2:$S$18,1))
),""))</f>
        <v>#VALUE!</v>
      </c>
      <c r="D919" s="3" t="str">
        <f t="shared" ca="1" si="15"/>
        <v/>
      </c>
      <c r="E919" s="3" t="e">
        <f ca="1">INDEX(词条统合定义列表!$C$2:$C$1031,MATCH(属性二级汇总[[#This Row],[词条]],词条统合定义列表!$B$2:$B$1031,0))</f>
        <v>#N/A</v>
      </c>
      <c r="F919" t="e">
        <f ca="1">INDEX(词条统合定义列表!$D$2:$D$1031,MATCH(属性二级汇总[[#This Row],[词条]],词条统合定义列表!$B$2:$B$1031,0))</f>
        <v>#N/A</v>
      </c>
      <c r="G919" s="3" t="e">
        <f ca="1">INDEX(词条统合定义列表!$E$2:$E$1031,MATCH(属性二级汇总[[#This Row],[词条]],词条统合定义列表!$B$2:$B$1031,0))</f>
        <v>#N/A</v>
      </c>
      <c r="H919" s="109" t="e">
        <f ca="1">INDEX(词条统合定义列表!$F$2:$F$1031,MATCH(属性二级汇总[[#This Row],[词条]],词条统合定义列表!$B$2:$B$1031,0))</f>
        <v>#N/A</v>
      </c>
      <c r="J91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1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19" s="25" t="str">
        <f ca="1">IFERROR(IF(属性二级汇总[[#This Row],[计算模式]]&lt;&gt;0,ROW(),""),"")</f>
        <v/>
      </c>
      <c r="M919" s="25" t="str">
        <f ca="1">IF((IFERROR(SEARCH("时，收割",属性二级汇总[[#This Row],[词条]]),-1)&gt;0),ROW(),"")</f>
        <v/>
      </c>
    </row>
    <row r="920" spans="1:13">
      <c r="A920" s="3" t="str">
        <f ca="1">IFERROR(INDEX(CHOOSE(
    MATCH(ROW(A919)-1,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ROW(A919)-INDEX($S$2:$S$18, MATCH(ROW(A919)-1, $S$2:$S$18,1))
),"")</f>
        <v/>
      </c>
      <c r="B920" s="3" t="str">
        <f ca="1">IF(A920&lt;&gt;"",INDEX(CHOOSE(
    MATCH(ROW(A919)-1,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ROW(A919)-INDEX($S$2:$S$18, MATCH(ROW(A919)-1, $S$2:$S$18,1))
),"")</f>
        <v/>
      </c>
      <c r="C920" s="3" t="e">
        <f ca="1">VALUE(IF(A920&lt;&gt;"",INDEX(CHOOSE(
    MATCH(ROW(A919)-1,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ROW(A919)-INDEX($S$2:$S$18, MATCH(ROW(A919)-1, $S$2:$S$18,1))
),""))</f>
        <v>#VALUE!</v>
      </c>
      <c r="D920" s="3" t="str">
        <f t="shared" ca="1" si="15"/>
        <v/>
      </c>
      <c r="E920" s="3" t="e">
        <f ca="1">INDEX(词条统合定义列表!$C$2:$C$1031,MATCH(属性二级汇总[[#This Row],[词条]],词条统合定义列表!$B$2:$B$1031,0))</f>
        <v>#N/A</v>
      </c>
      <c r="F920" t="e">
        <f ca="1">INDEX(词条统合定义列表!$D$2:$D$1031,MATCH(属性二级汇总[[#This Row],[词条]],词条统合定义列表!$B$2:$B$1031,0))</f>
        <v>#N/A</v>
      </c>
      <c r="G920" s="3" t="e">
        <f ca="1">INDEX(词条统合定义列表!$E$2:$E$1031,MATCH(属性二级汇总[[#This Row],[词条]],词条统合定义列表!$B$2:$B$1031,0))</f>
        <v>#N/A</v>
      </c>
      <c r="H920" s="109" t="e">
        <f ca="1">INDEX(词条统合定义列表!$F$2:$F$1031,MATCH(属性二级汇总[[#This Row],[词条]],词条统合定义列表!$B$2:$B$1031,0))</f>
        <v>#N/A</v>
      </c>
      <c r="J92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0" s="25" t="str">
        <f ca="1">IFERROR(IF(属性二级汇总[[#This Row],[计算模式]]&lt;&gt;0,ROW(),""),"")</f>
        <v/>
      </c>
      <c r="M920" s="25" t="str">
        <f ca="1">IF((IFERROR(SEARCH("时，收割",属性二级汇总[[#This Row],[词条]]),-1)&gt;0),ROW(),"")</f>
        <v/>
      </c>
    </row>
    <row r="921" spans="1:13">
      <c r="A921" s="3" t="str">
        <f ca="1">IFERROR(INDEX(CHOOSE(
    MATCH(ROW(A920)-1,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ROW(A920)-INDEX($S$2:$S$18, MATCH(ROW(A920)-1, $S$2:$S$18,1))
),"")</f>
        <v/>
      </c>
      <c r="B921" s="3" t="str">
        <f ca="1">IF(A921&lt;&gt;"",INDEX(CHOOSE(
    MATCH(ROW(A920)-1,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ROW(A920)-INDEX($S$2:$S$18, MATCH(ROW(A920)-1, $S$2:$S$18,1))
),"")</f>
        <v/>
      </c>
      <c r="C921" s="3" t="e">
        <f ca="1">VALUE(IF(A921&lt;&gt;"",INDEX(CHOOSE(
    MATCH(ROW(A920)-1,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ROW(A920)-INDEX($S$2:$S$18, MATCH(ROW(A920)-1, $S$2:$S$18,1))
),""))</f>
        <v>#VALUE!</v>
      </c>
      <c r="D921" s="3" t="str">
        <f t="shared" ca="1" si="15"/>
        <v/>
      </c>
      <c r="E921" s="3" t="e">
        <f ca="1">INDEX(词条统合定义列表!$C$2:$C$1031,MATCH(属性二级汇总[[#This Row],[词条]],词条统合定义列表!$B$2:$B$1031,0))</f>
        <v>#N/A</v>
      </c>
      <c r="F921" t="e">
        <f ca="1">INDEX(词条统合定义列表!$D$2:$D$1031,MATCH(属性二级汇总[[#This Row],[词条]],词条统合定义列表!$B$2:$B$1031,0))</f>
        <v>#N/A</v>
      </c>
      <c r="G921" s="3" t="e">
        <f ca="1">INDEX(词条统合定义列表!$E$2:$E$1031,MATCH(属性二级汇总[[#This Row],[词条]],词条统合定义列表!$B$2:$B$1031,0))</f>
        <v>#N/A</v>
      </c>
      <c r="H921" s="109" t="e">
        <f ca="1">INDEX(词条统合定义列表!$F$2:$F$1031,MATCH(属性二级汇总[[#This Row],[词条]],词条统合定义列表!$B$2:$B$1031,0))</f>
        <v>#N/A</v>
      </c>
      <c r="J92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1" s="25" t="str">
        <f ca="1">IFERROR(IF(属性二级汇总[[#This Row],[计算模式]]&lt;&gt;0,ROW(),""),"")</f>
        <v/>
      </c>
      <c r="M921" s="25" t="str">
        <f ca="1">IF((IFERROR(SEARCH("时，收割",属性二级汇总[[#This Row],[词条]]),-1)&gt;0),ROW(),"")</f>
        <v/>
      </c>
    </row>
    <row r="922" spans="1:13">
      <c r="A922" s="3" t="str">
        <f ca="1">IFERROR(INDEX(CHOOSE(
    MATCH(ROW(A921)-1,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ROW(A921)-INDEX($S$2:$S$18, MATCH(ROW(A921)-1, $S$2:$S$18,1))
),"")</f>
        <v/>
      </c>
      <c r="B922" s="3" t="str">
        <f ca="1">IF(A922&lt;&gt;"",INDEX(CHOOSE(
    MATCH(ROW(A921)-1,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ROW(A921)-INDEX($S$2:$S$18, MATCH(ROW(A921)-1, $S$2:$S$18,1))
),"")</f>
        <v/>
      </c>
      <c r="C922" s="3" t="e">
        <f ca="1">VALUE(IF(A922&lt;&gt;"",INDEX(CHOOSE(
    MATCH(ROW(A921)-1,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ROW(A921)-INDEX($S$2:$S$18, MATCH(ROW(A921)-1, $S$2:$S$18,1))
),""))</f>
        <v>#VALUE!</v>
      </c>
      <c r="D922" s="3" t="str">
        <f t="shared" ca="1" si="15"/>
        <v/>
      </c>
      <c r="E922" s="3" t="e">
        <f ca="1">INDEX(词条统合定义列表!$C$2:$C$1031,MATCH(属性二级汇总[[#This Row],[词条]],词条统合定义列表!$B$2:$B$1031,0))</f>
        <v>#N/A</v>
      </c>
      <c r="F922" t="e">
        <f ca="1">INDEX(词条统合定义列表!$D$2:$D$1031,MATCH(属性二级汇总[[#This Row],[词条]],词条统合定义列表!$B$2:$B$1031,0))</f>
        <v>#N/A</v>
      </c>
      <c r="G922" s="3" t="e">
        <f ca="1">INDEX(词条统合定义列表!$E$2:$E$1031,MATCH(属性二级汇总[[#This Row],[词条]],词条统合定义列表!$B$2:$B$1031,0))</f>
        <v>#N/A</v>
      </c>
      <c r="H922" s="109" t="e">
        <f ca="1">INDEX(词条统合定义列表!$F$2:$F$1031,MATCH(属性二级汇总[[#This Row],[词条]],词条统合定义列表!$B$2:$B$1031,0))</f>
        <v>#N/A</v>
      </c>
      <c r="J92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2" s="25" t="str">
        <f ca="1">IFERROR(IF(属性二级汇总[[#This Row],[计算模式]]&lt;&gt;0,ROW(),""),"")</f>
        <v/>
      </c>
      <c r="M922" s="25" t="str">
        <f ca="1">IF((IFERROR(SEARCH("时，收割",属性二级汇总[[#This Row],[词条]]),-1)&gt;0),ROW(),"")</f>
        <v/>
      </c>
    </row>
    <row r="923" spans="1:13">
      <c r="A923" s="3" t="str">
        <f ca="1">IFERROR(INDEX(CHOOSE(
    MATCH(ROW(A922)-1,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ROW(A922)-INDEX($S$2:$S$18, MATCH(ROW(A922)-1, $S$2:$S$18,1))
),"")</f>
        <v/>
      </c>
      <c r="B923" s="3" t="str">
        <f ca="1">IF(A923&lt;&gt;"",INDEX(CHOOSE(
    MATCH(ROW(A922)-1,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ROW(A922)-INDEX($S$2:$S$18, MATCH(ROW(A922)-1, $S$2:$S$18,1))
),"")</f>
        <v/>
      </c>
      <c r="C923" s="3" t="e">
        <f ca="1">VALUE(IF(A923&lt;&gt;"",INDEX(CHOOSE(
    MATCH(ROW(A922)-1,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ROW(A922)-INDEX($S$2:$S$18, MATCH(ROW(A922)-1, $S$2:$S$18,1))
),""))</f>
        <v>#VALUE!</v>
      </c>
      <c r="D923" s="3" t="str">
        <f t="shared" ca="1" si="15"/>
        <v/>
      </c>
      <c r="E923" s="3" t="e">
        <f ca="1">INDEX(词条统合定义列表!$C$2:$C$1031,MATCH(属性二级汇总[[#This Row],[词条]],词条统合定义列表!$B$2:$B$1031,0))</f>
        <v>#N/A</v>
      </c>
      <c r="F923" t="e">
        <f ca="1">INDEX(词条统合定义列表!$D$2:$D$1031,MATCH(属性二级汇总[[#This Row],[词条]],词条统合定义列表!$B$2:$B$1031,0))</f>
        <v>#N/A</v>
      </c>
      <c r="G923" s="3" t="e">
        <f ca="1">INDEX(词条统合定义列表!$E$2:$E$1031,MATCH(属性二级汇总[[#This Row],[词条]],词条统合定义列表!$B$2:$B$1031,0))</f>
        <v>#N/A</v>
      </c>
      <c r="H923" s="109" t="e">
        <f ca="1">INDEX(词条统合定义列表!$F$2:$F$1031,MATCH(属性二级汇总[[#This Row],[词条]],词条统合定义列表!$B$2:$B$1031,0))</f>
        <v>#N/A</v>
      </c>
      <c r="J92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3" s="25" t="str">
        <f ca="1">IFERROR(IF(属性二级汇总[[#This Row],[计算模式]]&lt;&gt;0,ROW(),""),"")</f>
        <v/>
      </c>
      <c r="M923" s="25" t="str">
        <f ca="1">IF((IFERROR(SEARCH("时，收割",属性二级汇总[[#This Row],[词条]]),-1)&gt;0),ROW(),"")</f>
        <v/>
      </c>
    </row>
    <row r="924" spans="1:13">
      <c r="A924" s="3" t="str">
        <f ca="1">IFERROR(INDEX(CHOOSE(
    MATCH(ROW(A923)-1,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ROW(A923)-INDEX($S$2:$S$18, MATCH(ROW(A923)-1, $S$2:$S$18,1))
),"")</f>
        <v/>
      </c>
      <c r="B924" s="3" t="str">
        <f ca="1">IF(A924&lt;&gt;"",INDEX(CHOOSE(
    MATCH(ROW(A923)-1,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ROW(A923)-INDEX($S$2:$S$18, MATCH(ROW(A923)-1, $S$2:$S$18,1))
),"")</f>
        <v/>
      </c>
      <c r="C924" s="3" t="e">
        <f ca="1">VALUE(IF(A924&lt;&gt;"",INDEX(CHOOSE(
    MATCH(ROW(A923)-1,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ROW(A923)-INDEX($S$2:$S$18, MATCH(ROW(A923)-1, $S$2:$S$18,1))
),""))</f>
        <v>#VALUE!</v>
      </c>
      <c r="D924" s="3" t="str">
        <f t="shared" ca="1" si="15"/>
        <v/>
      </c>
      <c r="E924" s="3" t="e">
        <f ca="1">INDEX(词条统合定义列表!$C$2:$C$1031,MATCH(属性二级汇总[[#This Row],[词条]],词条统合定义列表!$B$2:$B$1031,0))</f>
        <v>#N/A</v>
      </c>
      <c r="F924" t="e">
        <f ca="1">INDEX(词条统合定义列表!$D$2:$D$1031,MATCH(属性二级汇总[[#This Row],[词条]],词条统合定义列表!$B$2:$B$1031,0))</f>
        <v>#N/A</v>
      </c>
      <c r="G924" s="3" t="e">
        <f ca="1">INDEX(词条统合定义列表!$E$2:$E$1031,MATCH(属性二级汇总[[#This Row],[词条]],词条统合定义列表!$B$2:$B$1031,0))</f>
        <v>#N/A</v>
      </c>
      <c r="H924" s="109" t="e">
        <f ca="1">INDEX(词条统合定义列表!$F$2:$F$1031,MATCH(属性二级汇总[[#This Row],[词条]],词条统合定义列表!$B$2:$B$1031,0))</f>
        <v>#N/A</v>
      </c>
      <c r="J92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4" s="25" t="str">
        <f ca="1">IFERROR(IF(属性二级汇总[[#This Row],[计算模式]]&lt;&gt;0,ROW(),""),"")</f>
        <v/>
      </c>
      <c r="M924" s="25" t="str">
        <f ca="1">IF((IFERROR(SEARCH("时，收割",属性二级汇总[[#This Row],[词条]]),-1)&gt;0),ROW(),"")</f>
        <v/>
      </c>
    </row>
    <row r="925" spans="1:13">
      <c r="A925" s="3" t="str">
        <f ca="1">IFERROR(INDEX(CHOOSE(
    MATCH(ROW(A924)-1,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ROW(A924)-INDEX($S$2:$S$18, MATCH(ROW(A924)-1, $S$2:$S$18,1))
),"")</f>
        <v/>
      </c>
      <c r="B925" s="3" t="str">
        <f ca="1">IF(A925&lt;&gt;"",INDEX(CHOOSE(
    MATCH(ROW(A924)-1,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ROW(A924)-INDEX($S$2:$S$18, MATCH(ROW(A924)-1, $S$2:$S$18,1))
),"")</f>
        <v/>
      </c>
      <c r="C925" s="3" t="e">
        <f ca="1">VALUE(IF(A925&lt;&gt;"",INDEX(CHOOSE(
    MATCH(ROW(A924)-1,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ROW(A924)-INDEX($S$2:$S$18, MATCH(ROW(A924)-1, $S$2:$S$18,1))
),""))</f>
        <v>#VALUE!</v>
      </c>
      <c r="D925" s="3" t="str">
        <f t="shared" ca="1" si="15"/>
        <v/>
      </c>
      <c r="E925" s="3" t="e">
        <f ca="1">INDEX(词条统合定义列表!$C$2:$C$1031,MATCH(属性二级汇总[[#This Row],[词条]],词条统合定义列表!$B$2:$B$1031,0))</f>
        <v>#N/A</v>
      </c>
      <c r="F925" t="e">
        <f ca="1">INDEX(词条统合定义列表!$D$2:$D$1031,MATCH(属性二级汇总[[#This Row],[词条]],词条统合定义列表!$B$2:$B$1031,0))</f>
        <v>#N/A</v>
      </c>
      <c r="G925" s="3" t="e">
        <f ca="1">INDEX(词条统合定义列表!$E$2:$E$1031,MATCH(属性二级汇总[[#This Row],[词条]],词条统合定义列表!$B$2:$B$1031,0))</f>
        <v>#N/A</v>
      </c>
      <c r="H925" s="109" t="e">
        <f ca="1">INDEX(词条统合定义列表!$F$2:$F$1031,MATCH(属性二级汇总[[#This Row],[词条]],词条统合定义列表!$B$2:$B$1031,0))</f>
        <v>#N/A</v>
      </c>
      <c r="J92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5" s="25" t="str">
        <f ca="1">IFERROR(IF(属性二级汇总[[#This Row],[计算模式]]&lt;&gt;0,ROW(),""),"")</f>
        <v/>
      </c>
      <c r="M925" s="25" t="str">
        <f ca="1">IF((IFERROR(SEARCH("时，收割",属性二级汇总[[#This Row],[词条]]),-1)&gt;0),ROW(),"")</f>
        <v/>
      </c>
    </row>
    <row r="926" spans="1:13">
      <c r="A926" s="3" t="str">
        <f ca="1">IFERROR(INDEX(CHOOSE(
    MATCH(ROW(A925)-1,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ROW(A925)-INDEX($S$2:$S$18, MATCH(ROW(A925)-1, $S$2:$S$18,1))
),"")</f>
        <v/>
      </c>
      <c r="B926" s="3" t="str">
        <f ca="1">IF(A926&lt;&gt;"",INDEX(CHOOSE(
    MATCH(ROW(A925)-1,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ROW(A925)-INDEX($S$2:$S$18, MATCH(ROW(A925)-1, $S$2:$S$18,1))
),"")</f>
        <v/>
      </c>
      <c r="C926" s="3" t="e">
        <f ca="1">VALUE(IF(A926&lt;&gt;"",INDEX(CHOOSE(
    MATCH(ROW(A925)-1,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ROW(A925)-INDEX($S$2:$S$18, MATCH(ROW(A925)-1, $S$2:$S$18,1))
),""))</f>
        <v>#VALUE!</v>
      </c>
      <c r="D926" s="3" t="str">
        <f t="shared" ca="1" si="15"/>
        <v/>
      </c>
      <c r="E926" s="3" t="e">
        <f ca="1">INDEX(词条统合定义列表!$C$2:$C$1031,MATCH(属性二级汇总[[#This Row],[词条]],词条统合定义列表!$B$2:$B$1031,0))</f>
        <v>#N/A</v>
      </c>
      <c r="F926" t="e">
        <f ca="1">INDEX(词条统合定义列表!$D$2:$D$1031,MATCH(属性二级汇总[[#This Row],[词条]],词条统合定义列表!$B$2:$B$1031,0))</f>
        <v>#N/A</v>
      </c>
      <c r="G926" s="3" t="e">
        <f ca="1">INDEX(词条统合定义列表!$E$2:$E$1031,MATCH(属性二级汇总[[#This Row],[词条]],词条统合定义列表!$B$2:$B$1031,0))</f>
        <v>#N/A</v>
      </c>
      <c r="H926" s="109" t="e">
        <f ca="1">INDEX(词条统合定义列表!$F$2:$F$1031,MATCH(属性二级汇总[[#This Row],[词条]],词条统合定义列表!$B$2:$B$1031,0))</f>
        <v>#N/A</v>
      </c>
      <c r="J92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6" s="25" t="str">
        <f ca="1">IFERROR(IF(属性二级汇总[[#This Row],[计算模式]]&lt;&gt;0,ROW(),""),"")</f>
        <v/>
      </c>
      <c r="M926" s="25" t="str">
        <f ca="1">IF((IFERROR(SEARCH("时，收割",属性二级汇总[[#This Row],[词条]]),-1)&gt;0),ROW(),"")</f>
        <v/>
      </c>
    </row>
    <row r="927" spans="1:13">
      <c r="A927" s="3" t="str">
        <f ca="1">IFERROR(INDEX(CHOOSE(
    MATCH(ROW(A926)-1,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ROW(A926)-INDEX($S$2:$S$18, MATCH(ROW(A926)-1, $S$2:$S$18,1))
),"")</f>
        <v/>
      </c>
      <c r="B927" s="3" t="str">
        <f ca="1">IF(A927&lt;&gt;"",INDEX(CHOOSE(
    MATCH(ROW(A926)-1,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ROW(A926)-INDEX($S$2:$S$18, MATCH(ROW(A926)-1, $S$2:$S$18,1))
),"")</f>
        <v/>
      </c>
      <c r="C927" s="3" t="e">
        <f ca="1">VALUE(IF(A927&lt;&gt;"",INDEX(CHOOSE(
    MATCH(ROW(A926)-1,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ROW(A926)-INDEX($S$2:$S$18, MATCH(ROW(A926)-1, $S$2:$S$18,1))
),""))</f>
        <v>#VALUE!</v>
      </c>
      <c r="D927" s="3" t="str">
        <f t="shared" ca="1" si="15"/>
        <v/>
      </c>
      <c r="E927" s="3" t="e">
        <f ca="1">INDEX(词条统合定义列表!$C$2:$C$1031,MATCH(属性二级汇总[[#This Row],[词条]],词条统合定义列表!$B$2:$B$1031,0))</f>
        <v>#N/A</v>
      </c>
      <c r="F927" t="e">
        <f ca="1">INDEX(词条统合定义列表!$D$2:$D$1031,MATCH(属性二级汇总[[#This Row],[词条]],词条统合定义列表!$B$2:$B$1031,0))</f>
        <v>#N/A</v>
      </c>
      <c r="G927" s="3" t="e">
        <f ca="1">INDEX(词条统合定义列表!$E$2:$E$1031,MATCH(属性二级汇总[[#This Row],[词条]],词条统合定义列表!$B$2:$B$1031,0))</f>
        <v>#N/A</v>
      </c>
      <c r="H927" s="109" t="e">
        <f ca="1">INDEX(词条统合定义列表!$F$2:$F$1031,MATCH(属性二级汇总[[#This Row],[词条]],词条统合定义列表!$B$2:$B$1031,0))</f>
        <v>#N/A</v>
      </c>
      <c r="J92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7" s="25" t="str">
        <f ca="1">IFERROR(IF(属性二级汇总[[#This Row],[计算模式]]&lt;&gt;0,ROW(),""),"")</f>
        <v/>
      </c>
      <c r="M927" s="25" t="str">
        <f ca="1">IF((IFERROR(SEARCH("时，收割",属性二级汇总[[#This Row],[词条]]),-1)&gt;0),ROW(),"")</f>
        <v/>
      </c>
    </row>
    <row r="928" spans="1:13">
      <c r="A928" s="3" t="str">
        <f ca="1">IFERROR(INDEX(CHOOSE(
    MATCH(ROW(A927)-1,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ROW(A927)-INDEX($S$2:$S$18, MATCH(ROW(A927)-1, $S$2:$S$18,1))
),"")</f>
        <v/>
      </c>
      <c r="B928" s="3" t="str">
        <f ca="1">IF(A928&lt;&gt;"",INDEX(CHOOSE(
    MATCH(ROW(A927)-1,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ROW(A927)-INDEX($S$2:$S$18, MATCH(ROW(A927)-1, $S$2:$S$18,1))
),"")</f>
        <v/>
      </c>
      <c r="C928" s="3" t="e">
        <f ca="1">VALUE(IF(A928&lt;&gt;"",INDEX(CHOOSE(
    MATCH(ROW(A927)-1,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ROW(A927)-INDEX($S$2:$S$18, MATCH(ROW(A927)-1, $S$2:$S$18,1))
),""))</f>
        <v>#VALUE!</v>
      </c>
      <c r="D928" s="3" t="str">
        <f t="shared" ca="1" si="15"/>
        <v/>
      </c>
      <c r="E928" s="3" t="e">
        <f ca="1">INDEX(词条统合定义列表!$C$2:$C$1031,MATCH(属性二级汇总[[#This Row],[词条]],词条统合定义列表!$B$2:$B$1031,0))</f>
        <v>#N/A</v>
      </c>
      <c r="F928" t="e">
        <f ca="1">INDEX(词条统合定义列表!$D$2:$D$1031,MATCH(属性二级汇总[[#This Row],[词条]],词条统合定义列表!$B$2:$B$1031,0))</f>
        <v>#N/A</v>
      </c>
      <c r="G928" s="3" t="e">
        <f ca="1">INDEX(词条统合定义列表!$E$2:$E$1031,MATCH(属性二级汇总[[#This Row],[词条]],词条统合定义列表!$B$2:$B$1031,0))</f>
        <v>#N/A</v>
      </c>
      <c r="H928" s="109" t="e">
        <f ca="1">INDEX(词条统合定义列表!$F$2:$F$1031,MATCH(属性二级汇总[[#This Row],[词条]],词条统合定义列表!$B$2:$B$1031,0))</f>
        <v>#N/A</v>
      </c>
      <c r="J92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8" s="25" t="str">
        <f ca="1">IFERROR(IF(属性二级汇总[[#This Row],[计算模式]]&lt;&gt;0,ROW(),""),"")</f>
        <v/>
      </c>
      <c r="M928" s="25" t="str">
        <f ca="1">IF((IFERROR(SEARCH("时，收割",属性二级汇总[[#This Row],[词条]]),-1)&gt;0),ROW(),"")</f>
        <v/>
      </c>
    </row>
    <row r="929" spans="1:13">
      <c r="A929" s="3" t="str">
        <f ca="1">IFERROR(INDEX(CHOOSE(
    MATCH(ROW(A928)-1,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ROW(A928)-INDEX($S$2:$S$18, MATCH(ROW(A928)-1, $S$2:$S$18,1))
),"")</f>
        <v/>
      </c>
      <c r="B929" s="3" t="str">
        <f ca="1">IF(A929&lt;&gt;"",INDEX(CHOOSE(
    MATCH(ROW(A928)-1,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ROW(A928)-INDEX($S$2:$S$18, MATCH(ROW(A928)-1, $S$2:$S$18,1))
),"")</f>
        <v/>
      </c>
      <c r="C929" s="3" t="e">
        <f ca="1">VALUE(IF(A929&lt;&gt;"",INDEX(CHOOSE(
    MATCH(ROW(A928)-1,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ROW(A928)-INDEX($S$2:$S$18, MATCH(ROW(A928)-1, $S$2:$S$18,1))
),""))</f>
        <v>#VALUE!</v>
      </c>
      <c r="D929" s="3" t="str">
        <f t="shared" ca="1" si="15"/>
        <v/>
      </c>
      <c r="E929" s="3" t="e">
        <f ca="1">INDEX(词条统合定义列表!$C$2:$C$1031,MATCH(属性二级汇总[[#This Row],[词条]],词条统合定义列表!$B$2:$B$1031,0))</f>
        <v>#N/A</v>
      </c>
      <c r="F929" t="e">
        <f ca="1">INDEX(词条统合定义列表!$D$2:$D$1031,MATCH(属性二级汇总[[#This Row],[词条]],词条统合定义列表!$B$2:$B$1031,0))</f>
        <v>#N/A</v>
      </c>
      <c r="G929" s="3" t="e">
        <f ca="1">INDEX(词条统合定义列表!$E$2:$E$1031,MATCH(属性二级汇总[[#This Row],[词条]],词条统合定义列表!$B$2:$B$1031,0))</f>
        <v>#N/A</v>
      </c>
      <c r="H929" s="109" t="e">
        <f ca="1">INDEX(词条统合定义列表!$F$2:$F$1031,MATCH(属性二级汇总[[#This Row],[词条]],词条统合定义列表!$B$2:$B$1031,0))</f>
        <v>#N/A</v>
      </c>
      <c r="J92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2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29" s="25" t="str">
        <f ca="1">IFERROR(IF(属性二级汇总[[#This Row],[计算模式]]&lt;&gt;0,ROW(),""),"")</f>
        <v/>
      </c>
      <c r="M929" s="25" t="str">
        <f ca="1">IF((IFERROR(SEARCH("时，收割",属性二级汇总[[#This Row],[词条]]),-1)&gt;0),ROW(),"")</f>
        <v/>
      </c>
    </row>
    <row r="930" spans="1:13">
      <c r="A930" s="3" t="str">
        <f ca="1">IFERROR(INDEX(CHOOSE(
    MATCH(ROW(A929)-1,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ROW(A929)-INDEX($S$2:$S$18, MATCH(ROW(A929)-1, $S$2:$S$18,1))
),"")</f>
        <v/>
      </c>
      <c r="B930" s="3" t="str">
        <f ca="1">IF(A930&lt;&gt;"",INDEX(CHOOSE(
    MATCH(ROW(A929)-1,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ROW(A929)-INDEX($S$2:$S$18, MATCH(ROW(A929)-1, $S$2:$S$18,1))
),"")</f>
        <v/>
      </c>
      <c r="C930" s="3" t="e">
        <f ca="1">VALUE(IF(A930&lt;&gt;"",INDEX(CHOOSE(
    MATCH(ROW(A929)-1,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ROW(A929)-INDEX($S$2:$S$18, MATCH(ROW(A929)-1, $S$2:$S$18,1))
),""))</f>
        <v>#VALUE!</v>
      </c>
      <c r="D930" s="3" t="str">
        <f t="shared" ca="1" si="15"/>
        <v/>
      </c>
      <c r="E930" s="3" t="e">
        <f ca="1">INDEX(词条统合定义列表!$C$2:$C$1031,MATCH(属性二级汇总[[#This Row],[词条]],词条统合定义列表!$B$2:$B$1031,0))</f>
        <v>#N/A</v>
      </c>
      <c r="F930" t="e">
        <f ca="1">INDEX(词条统合定义列表!$D$2:$D$1031,MATCH(属性二级汇总[[#This Row],[词条]],词条统合定义列表!$B$2:$B$1031,0))</f>
        <v>#N/A</v>
      </c>
      <c r="G930" s="3" t="e">
        <f ca="1">INDEX(词条统合定义列表!$E$2:$E$1031,MATCH(属性二级汇总[[#This Row],[词条]],词条统合定义列表!$B$2:$B$1031,0))</f>
        <v>#N/A</v>
      </c>
      <c r="H930" s="109" t="e">
        <f ca="1">INDEX(词条统合定义列表!$F$2:$F$1031,MATCH(属性二级汇总[[#This Row],[词条]],词条统合定义列表!$B$2:$B$1031,0))</f>
        <v>#N/A</v>
      </c>
      <c r="J93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0" s="25" t="str">
        <f ca="1">IFERROR(IF(属性二级汇总[[#This Row],[计算模式]]&lt;&gt;0,ROW(),""),"")</f>
        <v/>
      </c>
      <c r="M930" s="25" t="str">
        <f ca="1">IF((IFERROR(SEARCH("时，收割",属性二级汇总[[#This Row],[词条]]),-1)&gt;0),ROW(),"")</f>
        <v/>
      </c>
    </row>
    <row r="931" spans="1:13">
      <c r="A931" s="3" t="str">
        <f ca="1">IFERROR(INDEX(CHOOSE(
    MATCH(ROW(A930)-1,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ROW(A930)-INDEX($S$2:$S$18, MATCH(ROW(A930)-1, $S$2:$S$18,1))
),"")</f>
        <v/>
      </c>
      <c r="B931" s="3" t="str">
        <f ca="1">IF(A931&lt;&gt;"",INDEX(CHOOSE(
    MATCH(ROW(A930)-1,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ROW(A930)-INDEX($S$2:$S$18, MATCH(ROW(A930)-1, $S$2:$S$18,1))
),"")</f>
        <v/>
      </c>
      <c r="C931" s="3" t="e">
        <f ca="1">VALUE(IF(A931&lt;&gt;"",INDEX(CHOOSE(
    MATCH(ROW(A930)-1,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ROW(A930)-INDEX($S$2:$S$18, MATCH(ROW(A930)-1, $S$2:$S$18,1))
),""))</f>
        <v>#VALUE!</v>
      </c>
      <c r="D931" s="3" t="str">
        <f t="shared" ca="1" si="15"/>
        <v/>
      </c>
      <c r="E931" s="3" t="e">
        <f ca="1">INDEX(词条统合定义列表!$C$2:$C$1031,MATCH(属性二级汇总[[#This Row],[词条]],词条统合定义列表!$B$2:$B$1031,0))</f>
        <v>#N/A</v>
      </c>
      <c r="F931" t="e">
        <f ca="1">INDEX(词条统合定义列表!$D$2:$D$1031,MATCH(属性二级汇总[[#This Row],[词条]],词条统合定义列表!$B$2:$B$1031,0))</f>
        <v>#N/A</v>
      </c>
      <c r="G931" s="3" t="e">
        <f ca="1">INDEX(词条统合定义列表!$E$2:$E$1031,MATCH(属性二级汇总[[#This Row],[词条]],词条统合定义列表!$B$2:$B$1031,0))</f>
        <v>#N/A</v>
      </c>
      <c r="H931" s="109" t="e">
        <f ca="1">INDEX(词条统合定义列表!$F$2:$F$1031,MATCH(属性二级汇总[[#This Row],[词条]],词条统合定义列表!$B$2:$B$1031,0))</f>
        <v>#N/A</v>
      </c>
      <c r="J93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1" s="25" t="str">
        <f ca="1">IFERROR(IF(属性二级汇总[[#This Row],[计算模式]]&lt;&gt;0,ROW(),""),"")</f>
        <v/>
      </c>
      <c r="M931" s="25" t="str">
        <f ca="1">IF((IFERROR(SEARCH("时，收割",属性二级汇总[[#This Row],[词条]]),-1)&gt;0),ROW(),"")</f>
        <v/>
      </c>
    </row>
    <row r="932" spans="1:13">
      <c r="A932" s="3" t="str">
        <f ca="1">IFERROR(INDEX(CHOOSE(
    MATCH(ROW(A931)-1,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ROW(A931)-INDEX($S$2:$S$18, MATCH(ROW(A931)-1, $S$2:$S$18,1))
),"")</f>
        <v/>
      </c>
      <c r="B932" s="3" t="str">
        <f ca="1">IF(A932&lt;&gt;"",INDEX(CHOOSE(
    MATCH(ROW(A931)-1,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ROW(A931)-INDEX($S$2:$S$18, MATCH(ROW(A931)-1, $S$2:$S$18,1))
),"")</f>
        <v/>
      </c>
      <c r="C932" s="3" t="e">
        <f ca="1">VALUE(IF(A932&lt;&gt;"",INDEX(CHOOSE(
    MATCH(ROW(A931)-1,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ROW(A931)-INDEX($S$2:$S$18, MATCH(ROW(A931)-1, $S$2:$S$18,1))
),""))</f>
        <v>#VALUE!</v>
      </c>
      <c r="D932" s="3" t="str">
        <f t="shared" ca="1" si="15"/>
        <v/>
      </c>
      <c r="E932" s="3" t="e">
        <f ca="1">INDEX(词条统合定义列表!$C$2:$C$1031,MATCH(属性二级汇总[[#This Row],[词条]],词条统合定义列表!$B$2:$B$1031,0))</f>
        <v>#N/A</v>
      </c>
      <c r="F932" t="e">
        <f ca="1">INDEX(词条统合定义列表!$D$2:$D$1031,MATCH(属性二级汇总[[#This Row],[词条]],词条统合定义列表!$B$2:$B$1031,0))</f>
        <v>#N/A</v>
      </c>
      <c r="G932" s="3" t="e">
        <f ca="1">INDEX(词条统合定义列表!$E$2:$E$1031,MATCH(属性二级汇总[[#This Row],[词条]],词条统合定义列表!$B$2:$B$1031,0))</f>
        <v>#N/A</v>
      </c>
      <c r="H932" s="109" t="e">
        <f ca="1">INDEX(词条统合定义列表!$F$2:$F$1031,MATCH(属性二级汇总[[#This Row],[词条]],词条统合定义列表!$B$2:$B$1031,0))</f>
        <v>#N/A</v>
      </c>
      <c r="J93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2" s="25" t="str">
        <f ca="1">IFERROR(IF(属性二级汇总[[#This Row],[计算模式]]&lt;&gt;0,ROW(),""),"")</f>
        <v/>
      </c>
      <c r="M932" s="25" t="str">
        <f ca="1">IF((IFERROR(SEARCH("时，收割",属性二级汇总[[#This Row],[词条]]),-1)&gt;0),ROW(),"")</f>
        <v/>
      </c>
    </row>
    <row r="933" spans="1:13">
      <c r="A933" s="3" t="str">
        <f ca="1">IFERROR(INDEX(CHOOSE(
    MATCH(ROW(A932)-1,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ROW(A932)-INDEX($S$2:$S$18, MATCH(ROW(A932)-1, $S$2:$S$18,1))
),"")</f>
        <v/>
      </c>
      <c r="B933" s="3" t="str">
        <f ca="1">IF(A933&lt;&gt;"",INDEX(CHOOSE(
    MATCH(ROW(A932)-1,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ROW(A932)-INDEX($S$2:$S$18, MATCH(ROW(A932)-1, $S$2:$S$18,1))
),"")</f>
        <v/>
      </c>
      <c r="C933" s="3" t="e">
        <f ca="1">VALUE(IF(A933&lt;&gt;"",INDEX(CHOOSE(
    MATCH(ROW(A932)-1,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ROW(A932)-INDEX($S$2:$S$18, MATCH(ROW(A932)-1, $S$2:$S$18,1))
),""))</f>
        <v>#VALUE!</v>
      </c>
      <c r="D933" s="3" t="str">
        <f t="shared" ca="1" si="15"/>
        <v/>
      </c>
      <c r="E933" s="3" t="e">
        <f ca="1">INDEX(词条统合定义列表!$C$2:$C$1031,MATCH(属性二级汇总[[#This Row],[词条]],词条统合定义列表!$B$2:$B$1031,0))</f>
        <v>#N/A</v>
      </c>
      <c r="F933" t="e">
        <f ca="1">INDEX(词条统合定义列表!$D$2:$D$1031,MATCH(属性二级汇总[[#This Row],[词条]],词条统合定义列表!$B$2:$B$1031,0))</f>
        <v>#N/A</v>
      </c>
      <c r="G933" s="3" t="e">
        <f ca="1">INDEX(词条统合定义列表!$E$2:$E$1031,MATCH(属性二级汇总[[#This Row],[词条]],词条统合定义列表!$B$2:$B$1031,0))</f>
        <v>#N/A</v>
      </c>
      <c r="H933" s="109" t="e">
        <f ca="1">INDEX(词条统合定义列表!$F$2:$F$1031,MATCH(属性二级汇总[[#This Row],[词条]],词条统合定义列表!$B$2:$B$1031,0))</f>
        <v>#N/A</v>
      </c>
      <c r="J93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3" s="25" t="str">
        <f ca="1">IFERROR(IF(属性二级汇总[[#This Row],[计算模式]]&lt;&gt;0,ROW(),""),"")</f>
        <v/>
      </c>
      <c r="M933" s="25" t="str">
        <f ca="1">IF((IFERROR(SEARCH("时，收割",属性二级汇总[[#This Row],[词条]]),-1)&gt;0),ROW(),"")</f>
        <v/>
      </c>
    </row>
    <row r="934" spans="1:13">
      <c r="A934" s="3" t="str">
        <f ca="1">IFERROR(INDEX(CHOOSE(
    MATCH(ROW(A933)-1,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ROW(A933)-INDEX($S$2:$S$18, MATCH(ROW(A933)-1, $S$2:$S$18,1))
),"")</f>
        <v/>
      </c>
      <c r="B934" s="3" t="str">
        <f ca="1">IF(A934&lt;&gt;"",INDEX(CHOOSE(
    MATCH(ROW(A933)-1,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ROW(A933)-INDEX($S$2:$S$18, MATCH(ROW(A933)-1, $S$2:$S$18,1))
),"")</f>
        <v/>
      </c>
      <c r="C934" s="3" t="e">
        <f ca="1">VALUE(IF(A934&lt;&gt;"",INDEX(CHOOSE(
    MATCH(ROW(A933)-1,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ROW(A933)-INDEX($S$2:$S$18, MATCH(ROW(A933)-1, $S$2:$S$18,1))
),""))</f>
        <v>#VALUE!</v>
      </c>
      <c r="D934" s="3" t="str">
        <f t="shared" ca="1" si="15"/>
        <v/>
      </c>
      <c r="E934" s="3" t="e">
        <f ca="1">INDEX(词条统合定义列表!$C$2:$C$1031,MATCH(属性二级汇总[[#This Row],[词条]],词条统合定义列表!$B$2:$B$1031,0))</f>
        <v>#N/A</v>
      </c>
      <c r="F934" t="e">
        <f ca="1">INDEX(词条统合定义列表!$D$2:$D$1031,MATCH(属性二级汇总[[#This Row],[词条]],词条统合定义列表!$B$2:$B$1031,0))</f>
        <v>#N/A</v>
      </c>
      <c r="G934" s="3" t="e">
        <f ca="1">INDEX(词条统合定义列表!$E$2:$E$1031,MATCH(属性二级汇总[[#This Row],[词条]],词条统合定义列表!$B$2:$B$1031,0))</f>
        <v>#N/A</v>
      </c>
      <c r="H934" s="109" t="e">
        <f ca="1">INDEX(词条统合定义列表!$F$2:$F$1031,MATCH(属性二级汇总[[#This Row],[词条]],词条统合定义列表!$B$2:$B$1031,0))</f>
        <v>#N/A</v>
      </c>
      <c r="J93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4" s="25" t="str">
        <f ca="1">IFERROR(IF(属性二级汇总[[#This Row],[计算模式]]&lt;&gt;0,ROW(),""),"")</f>
        <v/>
      </c>
      <c r="M934" s="25" t="str">
        <f ca="1">IF((IFERROR(SEARCH("时，收割",属性二级汇总[[#This Row],[词条]]),-1)&gt;0),ROW(),"")</f>
        <v/>
      </c>
    </row>
    <row r="935" spans="1:13">
      <c r="A935" s="3" t="str">
        <f ca="1">IFERROR(INDEX(CHOOSE(
    MATCH(ROW(A934)-1,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ROW(A934)-INDEX($S$2:$S$18, MATCH(ROW(A934)-1, $S$2:$S$18,1))
),"")</f>
        <v/>
      </c>
      <c r="B935" s="3" t="str">
        <f ca="1">IF(A935&lt;&gt;"",INDEX(CHOOSE(
    MATCH(ROW(A934)-1,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ROW(A934)-INDEX($S$2:$S$18, MATCH(ROW(A934)-1, $S$2:$S$18,1))
),"")</f>
        <v/>
      </c>
      <c r="C935" s="3" t="e">
        <f ca="1">VALUE(IF(A935&lt;&gt;"",INDEX(CHOOSE(
    MATCH(ROW(A934)-1,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ROW(A934)-INDEX($S$2:$S$18, MATCH(ROW(A934)-1, $S$2:$S$18,1))
),""))</f>
        <v>#VALUE!</v>
      </c>
      <c r="D935" s="3" t="str">
        <f t="shared" ca="1" si="15"/>
        <v/>
      </c>
      <c r="E935" s="3" t="e">
        <f ca="1">INDEX(词条统合定义列表!$C$2:$C$1031,MATCH(属性二级汇总[[#This Row],[词条]],词条统合定义列表!$B$2:$B$1031,0))</f>
        <v>#N/A</v>
      </c>
      <c r="F935" t="e">
        <f ca="1">INDEX(词条统合定义列表!$D$2:$D$1031,MATCH(属性二级汇总[[#This Row],[词条]],词条统合定义列表!$B$2:$B$1031,0))</f>
        <v>#N/A</v>
      </c>
      <c r="G935" s="3" t="e">
        <f ca="1">INDEX(词条统合定义列表!$E$2:$E$1031,MATCH(属性二级汇总[[#This Row],[词条]],词条统合定义列表!$B$2:$B$1031,0))</f>
        <v>#N/A</v>
      </c>
      <c r="H935" s="109" t="e">
        <f ca="1">INDEX(词条统合定义列表!$F$2:$F$1031,MATCH(属性二级汇总[[#This Row],[词条]],词条统合定义列表!$B$2:$B$1031,0))</f>
        <v>#N/A</v>
      </c>
      <c r="J93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5" s="25" t="str">
        <f ca="1">IFERROR(IF(属性二级汇总[[#This Row],[计算模式]]&lt;&gt;0,ROW(),""),"")</f>
        <v/>
      </c>
      <c r="M935" s="25" t="str">
        <f ca="1">IF((IFERROR(SEARCH("时，收割",属性二级汇总[[#This Row],[词条]]),-1)&gt;0),ROW(),"")</f>
        <v/>
      </c>
    </row>
    <row r="936" spans="1:13">
      <c r="A936" s="3" t="str">
        <f ca="1">IFERROR(INDEX(CHOOSE(
    MATCH(ROW(A935)-1,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ROW(A935)-INDEX($S$2:$S$18, MATCH(ROW(A935)-1, $S$2:$S$18,1))
),"")</f>
        <v/>
      </c>
      <c r="B936" s="3" t="str">
        <f ca="1">IF(A936&lt;&gt;"",INDEX(CHOOSE(
    MATCH(ROW(A935)-1,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ROW(A935)-INDEX($S$2:$S$18, MATCH(ROW(A935)-1, $S$2:$S$18,1))
),"")</f>
        <v/>
      </c>
      <c r="C936" s="3" t="e">
        <f ca="1">VALUE(IF(A936&lt;&gt;"",INDEX(CHOOSE(
    MATCH(ROW(A935)-1,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ROW(A935)-INDEX($S$2:$S$18, MATCH(ROW(A935)-1, $S$2:$S$18,1))
),""))</f>
        <v>#VALUE!</v>
      </c>
      <c r="D936" s="3" t="str">
        <f t="shared" ca="1" si="15"/>
        <v/>
      </c>
      <c r="E936" s="3" t="e">
        <f ca="1">INDEX(词条统合定义列表!$C$2:$C$1031,MATCH(属性二级汇总[[#This Row],[词条]],词条统合定义列表!$B$2:$B$1031,0))</f>
        <v>#N/A</v>
      </c>
      <c r="F936" t="e">
        <f ca="1">INDEX(词条统合定义列表!$D$2:$D$1031,MATCH(属性二级汇总[[#This Row],[词条]],词条统合定义列表!$B$2:$B$1031,0))</f>
        <v>#N/A</v>
      </c>
      <c r="G936" s="3" t="e">
        <f ca="1">INDEX(词条统合定义列表!$E$2:$E$1031,MATCH(属性二级汇总[[#This Row],[词条]],词条统合定义列表!$B$2:$B$1031,0))</f>
        <v>#N/A</v>
      </c>
      <c r="H936" s="109" t="e">
        <f ca="1">INDEX(词条统合定义列表!$F$2:$F$1031,MATCH(属性二级汇总[[#This Row],[词条]],词条统合定义列表!$B$2:$B$1031,0))</f>
        <v>#N/A</v>
      </c>
      <c r="J93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6" s="25" t="str">
        <f ca="1">IFERROR(IF(属性二级汇总[[#This Row],[计算模式]]&lt;&gt;0,ROW(),""),"")</f>
        <v/>
      </c>
      <c r="M936" s="25" t="str">
        <f ca="1">IF((IFERROR(SEARCH("时，收割",属性二级汇总[[#This Row],[词条]]),-1)&gt;0),ROW(),"")</f>
        <v/>
      </c>
    </row>
    <row r="937" spans="1:13">
      <c r="A937" s="3" t="str">
        <f ca="1">IFERROR(INDEX(CHOOSE(
    MATCH(ROW(A936)-1,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ROW(A936)-INDEX($S$2:$S$18, MATCH(ROW(A936)-1, $S$2:$S$18,1))
),"")</f>
        <v/>
      </c>
      <c r="B937" s="3" t="str">
        <f ca="1">IF(A937&lt;&gt;"",INDEX(CHOOSE(
    MATCH(ROW(A936)-1,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ROW(A936)-INDEX($S$2:$S$18, MATCH(ROW(A936)-1, $S$2:$S$18,1))
),"")</f>
        <v/>
      </c>
      <c r="C937" s="3" t="e">
        <f ca="1">VALUE(IF(A937&lt;&gt;"",INDEX(CHOOSE(
    MATCH(ROW(A936)-1,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ROW(A936)-INDEX($S$2:$S$18, MATCH(ROW(A936)-1, $S$2:$S$18,1))
),""))</f>
        <v>#VALUE!</v>
      </c>
      <c r="D937" s="3" t="str">
        <f t="shared" ca="1" si="15"/>
        <v/>
      </c>
      <c r="E937" s="3" t="e">
        <f ca="1">INDEX(词条统合定义列表!$C$2:$C$1031,MATCH(属性二级汇总[[#This Row],[词条]],词条统合定义列表!$B$2:$B$1031,0))</f>
        <v>#N/A</v>
      </c>
      <c r="F937" t="e">
        <f ca="1">INDEX(词条统合定义列表!$D$2:$D$1031,MATCH(属性二级汇总[[#This Row],[词条]],词条统合定义列表!$B$2:$B$1031,0))</f>
        <v>#N/A</v>
      </c>
      <c r="G937" s="3" t="e">
        <f ca="1">INDEX(词条统合定义列表!$E$2:$E$1031,MATCH(属性二级汇总[[#This Row],[词条]],词条统合定义列表!$B$2:$B$1031,0))</f>
        <v>#N/A</v>
      </c>
      <c r="H937" s="109" t="e">
        <f ca="1">INDEX(词条统合定义列表!$F$2:$F$1031,MATCH(属性二级汇总[[#This Row],[词条]],词条统合定义列表!$B$2:$B$1031,0))</f>
        <v>#N/A</v>
      </c>
      <c r="J93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7" s="25" t="str">
        <f ca="1">IFERROR(IF(属性二级汇总[[#This Row],[计算模式]]&lt;&gt;0,ROW(),""),"")</f>
        <v/>
      </c>
      <c r="M937" s="25" t="str">
        <f ca="1">IF((IFERROR(SEARCH("时，收割",属性二级汇总[[#This Row],[词条]]),-1)&gt;0),ROW(),"")</f>
        <v/>
      </c>
    </row>
    <row r="938" spans="1:13">
      <c r="A938" s="3" t="str">
        <f ca="1">IFERROR(INDEX(CHOOSE(
    MATCH(ROW(A937)-1,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ROW(A937)-INDEX($S$2:$S$18, MATCH(ROW(A937)-1, $S$2:$S$18,1))
),"")</f>
        <v/>
      </c>
      <c r="B938" s="3" t="str">
        <f ca="1">IF(A938&lt;&gt;"",INDEX(CHOOSE(
    MATCH(ROW(A937)-1,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ROW(A937)-INDEX($S$2:$S$18, MATCH(ROW(A937)-1, $S$2:$S$18,1))
),"")</f>
        <v/>
      </c>
      <c r="C938" s="3" t="e">
        <f ca="1">VALUE(IF(A938&lt;&gt;"",INDEX(CHOOSE(
    MATCH(ROW(A937)-1,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ROW(A937)-INDEX($S$2:$S$18, MATCH(ROW(A937)-1, $S$2:$S$18,1))
),""))</f>
        <v>#VALUE!</v>
      </c>
      <c r="D938" s="3" t="str">
        <f t="shared" ca="1" si="15"/>
        <v/>
      </c>
      <c r="E938" s="3" t="e">
        <f ca="1">INDEX(词条统合定义列表!$C$2:$C$1031,MATCH(属性二级汇总[[#This Row],[词条]],词条统合定义列表!$B$2:$B$1031,0))</f>
        <v>#N/A</v>
      </c>
      <c r="F938" t="e">
        <f ca="1">INDEX(词条统合定义列表!$D$2:$D$1031,MATCH(属性二级汇总[[#This Row],[词条]],词条统合定义列表!$B$2:$B$1031,0))</f>
        <v>#N/A</v>
      </c>
      <c r="G938" s="3" t="e">
        <f ca="1">INDEX(词条统合定义列表!$E$2:$E$1031,MATCH(属性二级汇总[[#This Row],[词条]],词条统合定义列表!$B$2:$B$1031,0))</f>
        <v>#N/A</v>
      </c>
      <c r="H938" s="109" t="e">
        <f ca="1">INDEX(词条统合定义列表!$F$2:$F$1031,MATCH(属性二级汇总[[#This Row],[词条]],词条统合定义列表!$B$2:$B$1031,0))</f>
        <v>#N/A</v>
      </c>
      <c r="J93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8" s="25" t="str">
        <f ca="1">IFERROR(IF(属性二级汇总[[#This Row],[计算模式]]&lt;&gt;0,ROW(),""),"")</f>
        <v/>
      </c>
      <c r="M938" s="25" t="str">
        <f ca="1">IF((IFERROR(SEARCH("时，收割",属性二级汇总[[#This Row],[词条]]),-1)&gt;0),ROW(),"")</f>
        <v/>
      </c>
    </row>
    <row r="939" spans="1:13">
      <c r="A939" s="3" t="str">
        <f ca="1">IFERROR(INDEX(CHOOSE(
    MATCH(ROW(A938)-1,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ROW(A938)-INDEX($S$2:$S$18, MATCH(ROW(A938)-1, $S$2:$S$18,1))
),"")</f>
        <v/>
      </c>
      <c r="B939" s="3" t="str">
        <f ca="1">IF(A939&lt;&gt;"",INDEX(CHOOSE(
    MATCH(ROW(A938)-1,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ROW(A938)-INDEX($S$2:$S$18, MATCH(ROW(A938)-1, $S$2:$S$18,1))
),"")</f>
        <v/>
      </c>
      <c r="C939" s="3" t="e">
        <f ca="1">VALUE(IF(A939&lt;&gt;"",INDEX(CHOOSE(
    MATCH(ROW(A938)-1,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ROW(A938)-INDEX($S$2:$S$18, MATCH(ROW(A938)-1, $S$2:$S$18,1))
),""))</f>
        <v>#VALUE!</v>
      </c>
      <c r="D939" s="3" t="str">
        <f t="shared" ca="1" si="15"/>
        <v/>
      </c>
      <c r="E939" s="3" t="e">
        <f ca="1">INDEX(词条统合定义列表!$C$2:$C$1031,MATCH(属性二级汇总[[#This Row],[词条]],词条统合定义列表!$B$2:$B$1031,0))</f>
        <v>#N/A</v>
      </c>
      <c r="F939" t="e">
        <f ca="1">INDEX(词条统合定义列表!$D$2:$D$1031,MATCH(属性二级汇总[[#This Row],[词条]],词条统合定义列表!$B$2:$B$1031,0))</f>
        <v>#N/A</v>
      </c>
      <c r="G939" s="3" t="e">
        <f ca="1">INDEX(词条统合定义列表!$E$2:$E$1031,MATCH(属性二级汇总[[#This Row],[词条]],词条统合定义列表!$B$2:$B$1031,0))</f>
        <v>#N/A</v>
      </c>
      <c r="H939" s="109" t="e">
        <f ca="1">INDEX(词条统合定义列表!$F$2:$F$1031,MATCH(属性二级汇总[[#This Row],[词条]],词条统合定义列表!$B$2:$B$1031,0))</f>
        <v>#N/A</v>
      </c>
      <c r="J93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3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39" s="25" t="str">
        <f ca="1">IFERROR(IF(属性二级汇总[[#This Row],[计算模式]]&lt;&gt;0,ROW(),""),"")</f>
        <v/>
      </c>
      <c r="M939" s="25" t="str">
        <f ca="1">IF((IFERROR(SEARCH("时，收割",属性二级汇总[[#This Row],[词条]]),-1)&gt;0),ROW(),"")</f>
        <v/>
      </c>
    </row>
    <row r="940" spans="1:13">
      <c r="A940" s="3" t="str">
        <f ca="1">IFERROR(INDEX(CHOOSE(
    MATCH(ROW(A939)-1,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ROW(A939)-INDEX($S$2:$S$18, MATCH(ROW(A939)-1, $S$2:$S$18,1))
),"")</f>
        <v/>
      </c>
      <c r="B940" s="3" t="str">
        <f ca="1">IF(A940&lt;&gt;"",INDEX(CHOOSE(
    MATCH(ROW(A939)-1,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ROW(A939)-INDEX($S$2:$S$18, MATCH(ROW(A939)-1, $S$2:$S$18,1))
),"")</f>
        <v/>
      </c>
      <c r="C940" s="3" t="e">
        <f ca="1">VALUE(IF(A940&lt;&gt;"",INDEX(CHOOSE(
    MATCH(ROW(A939)-1,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ROW(A939)-INDEX($S$2:$S$18, MATCH(ROW(A939)-1, $S$2:$S$18,1))
),""))</f>
        <v>#VALUE!</v>
      </c>
      <c r="D940" s="3" t="str">
        <f t="shared" ca="1" si="15"/>
        <v/>
      </c>
      <c r="E940" s="3" t="e">
        <f ca="1">INDEX(词条统合定义列表!$C$2:$C$1031,MATCH(属性二级汇总[[#This Row],[词条]],词条统合定义列表!$B$2:$B$1031,0))</f>
        <v>#N/A</v>
      </c>
      <c r="F940" t="e">
        <f ca="1">INDEX(词条统合定义列表!$D$2:$D$1031,MATCH(属性二级汇总[[#This Row],[词条]],词条统合定义列表!$B$2:$B$1031,0))</f>
        <v>#N/A</v>
      </c>
      <c r="G940" s="3" t="e">
        <f ca="1">INDEX(词条统合定义列表!$E$2:$E$1031,MATCH(属性二级汇总[[#This Row],[词条]],词条统合定义列表!$B$2:$B$1031,0))</f>
        <v>#N/A</v>
      </c>
      <c r="H940" s="109" t="e">
        <f ca="1">INDEX(词条统合定义列表!$F$2:$F$1031,MATCH(属性二级汇总[[#This Row],[词条]],词条统合定义列表!$B$2:$B$1031,0))</f>
        <v>#N/A</v>
      </c>
      <c r="J94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0" s="25" t="str">
        <f ca="1">IFERROR(IF(属性二级汇总[[#This Row],[计算模式]]&lt;&gt;0,ROW(),""),"")</f>
        <v/>
      </c>
      <c r="M940" s="25" t="str">
        <f ca="1">IF((IFERROR(SEARCH("时，收割",属性二级汇总[[#This Row],[词条]]),-1)&gt;0),ROW(),"")</f>
        <v/>
      </c>
    </row>
    <row r="941" spans="1:13">
      <c r="A941" s="3" t="str">
        <f ca="1">IFERROR(INDEX(CHOOSE(
    MATCH(ROW(A940)-1,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ROW(A940)-INDEX($S$2:$S$18, MATCH(ROW(A940)-1, $S$2:$S$18,1))
),"")</f>
        <v/>
      </c>
      <c r="B941" s="3" t="str">
        <f ca="1">IF(A941&lt;&gt;"",INDEX(CHOOSE(
    MATCH(ROW(A940)-1,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ROW(A940)-INDEX($S$2:$S$18, MATCH(ROW(A940)-1, $S$2:$S$18,1))
),"")</f>
        <v/>
      </c>
      <c r="C941" s="3" t="e">
        <f ca="1">VALUE(IF(A941&lt;&gt;"",INDEX(CHOOSE(
    MATCH(ROW(A940)-1,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ROW(A940)-INDEX($S$2:$S$18, MATCH(ROW(A940)-1, $S$2:$S$18,1))
),""))</f>
        <v>#VALUE!</v>
      </c>
      <c r="D941" s="3" t="str">
        <f t="shared" ca="1" si="15"/>
        <v/>
      </c>
      <c r="E941" s="3" t="e">
        <f ca="1">INDEX(词条统合定义列表!$C$2:$C$1031,MATCH(属性二级汇总[[#This Row],[词条]],词条统合定义列表!$B$2:$B$1031,0))</f>
        <v>#N/A</v>
      </c>
      <c r="F941" t="e">
        <f ca="1">INDEX(词条统合定义列表!$D$2:$D$1031,MATCH(属性二级汇总[[#This Row],[词条]],词条统合定义列表!$B$2:$B$1031,0))</f>
        <v>#N/A</v>
      </c>
      <c r="G941" s="3" t="e">
        <f ca="1">INDEX(词条统合定义列表!$E$2:$E$1031,MATCH(属性二级汇总[[#This Row],[词条]],词条统合定义列表!$B$2:$B$1031,0))</f>
        <v>#N/A</v>
      </c>
      <c r="H941" s="109" t="e">
        <f ca="1">INDEX(词条统合定义列表!$F$2:$F$1031,MATCH(属性二级汇总[[#This Row],[词条]],词条统合定义列表!$B$2:$B$1031,0))</f>
        <v>#N/A</v>
      </c>
      <c r="J94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1" s="25" t="str">
        <f ca="1">IFERROR(IF(属性二级汇总[[#This Row],[计算模式]]&lt;&gt;0,ROW(),""),"")</f>
        <v/>
      </c>
      <c r="M941" s="25" t="str">
        <f ca="1">IF((IFERROR(SEARCH("时，收割",属性二级汇总[[#This Row],[词条]]),-1)&gt;0),ROW(),"")</f>
        <v/>
      </c>
    </row>
    <row r="942" spans="1:13">
      <c r="A942" s="3" t="str">
        <f ca="1">IFERROR(INDEX(CHOOSE(
    MATCH(ROW(A941)-1,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ROW(A941)-INDEX($S$2:$S$18, MATCH(ROW(A941)-1, $S$2:$S$18,1))
),"")</f>
        <v/>
      </c>
      <c r="B942" s="3" t="str">
        <f ca="1">IF(A942&lt;&gt;"",INDEX(CHOOSE(
    MATCH(ROW(A941)-1,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ROW(A941)-INDEX($S$2:$S$18, MATCH(ROW(A941)-1, $S$2:$S$18,1))
),"")</f>
        <v/>
      </c>
      <c r="C942" s="3" t="e">
        <f ca="1">VALUE(IF(A942&lt;&gt;"",INDEX(CHOOSE(
    MATCH(ROW(A941)-1,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ROW(A941)-INDEX($S$2:$S$18, MATCH(ROW(A941)-1, $S$2:$S$18,1))
),""))</f>
        <v>#VALUE!</v>
      </c>
      <c r="D942" s="3" t="str">
        <f t="shared" ca="1" si="15"/>
        <v/>
      </c>
      <c r="E942" s="3" t="e">
        <f ca="1">INDEX(词条统合定义列表!$C$2:$C$1031,MATCH(属性二级汇总[[#This Row],[词条]],词条统合定义列表!$B$2:$B$1031,0))</f>
        <v>#N/A</v>
      </c>
      <c r="F942" t="e">
        <f ca="1">INDEX(词条统合定义列表!$D$2:$D$1031,MATCH(属性二级汇总[[#This Row],[词条]],词条统合定义列表!$B$2:$B$1031,0))</f>
        <v>#N/A</v>
      </c>
      <c r="G942" s="3" t="e">
        <f ca="1">INDEX(词条统合定义列表!$E$2:$E$1031,MATCH(属性二级汇总[[#This Row],[词条]],词条统合定义列表!$B$2:$B$1031,0))</f>
        <v>#N/A</v>
      </c>
      <c r="H942" s="109" t="e">
        <f ca="1">INDEX(词条统合定义列表!$F$2:$F$1031,MATCH(属性二级汇总[[#This Row],[词条]],词条统合定义列表!$B$2:$B$1031,0))</f>
        <v>#N/A</v>
      </c>
      <c r="J94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2" s="25" t="str">
        <f ca="1">IFERROR(IF(属性二级汇总[[#This Row],[计算模式]]&lt;&gt;0,ROW(),""),"")</f>
        <v/>
      </c>
      <c r="M942" s="25" t="str">
        <f ca="1">IF((IFERROR(SEARCH("时，收割",属性二级汇总[[#This Row],[词条]]),-1)&gt;0),ROW(),"")</f>
        <v/>
      </c>
    </row>
    <row r="943" spans="1:13">
      <c r="A943" s="3" t="str">
        <f ca="1">IFERROR(INDEX(CHOOSE(
    MATCH(ROW(A942)-1,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ROW(A942)-INDEX($S$2:$S$18, MATCH(ROW(A942)-1, $S$2:$S$18,1))
),"")</f>
        <v/>
      </c>
      <c r="B943" s="3" t="str">
        <f ca="1">IF(A943&lt;&gt;"",INDEX(CHOOSE(
    MATCH(ROW(A942)-1,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ROW(A942)-INDEX($S$2:$S$18, MATCH(ROW(A942)-1, $S$2:$S$18,1))
),"")</f>
        <v/>
      </c>
      <c r="C943" s="3" t="e">
        <f ca="1">VALUE(IF(A943&lt;&gt;"",INDEX(CHOOSE(
    MATCH(ROW(A942)-1,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ROW(A942)-INDEX($S$2:$S$18, MATCH(ROW(A942)-1, $S$2:$S$18,1))
),""))</f>
        <v>#VALUE!</v>
      </c>
      <c r="D943" s="3" t="str">
        <f t="shared" ca="1" si="15"/>
        <v/>
      </c>
      <c r="E943" s="3" t="e">
        <f ca="1">INDEX(词条统合定义列表!$C$2:$C$1031,MATCH(属性二级汇总[[#This Row],[词条]],词条统合定义列表!$B$2:$B$1031,0))</f>
        <v>#N/A</v>
      </c>
      <c r="F943" t="e">
        <f ca="1">INDEX(词条统合定义列表!$D$2:$D$1031,MATCH(属性二级汇总[[#This Row],[词条]],词条统合定义列表!$B$2:$B$1031,0))</f>
        <v>#N/A</v>
      </c>
      <c r="G943" s="3" t="e">
        <f ca="1">INDEX(词条统合定义列表!$E$2:$E$1031,MATCH(属性二级汇总[[#This Row],[词条]],词条统合定义列表!$B$2:$B$1031,0))</f>
        <v>#N/A</v>
      </c>
      <c r="H943" s="109" t="e">
        <f ca="1">INDEX(词条统合定义列表!$F$2:$F$1031,MATCH(属性二级汇总[[#This Row],[词条]],词条统合定义列表!$B$2:$B$1031,0))</f>
        <v>#N/A</v>
      </c>
      <c r="J94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3" s="25" t="str">
        <f ca="1">IFERROR(IF(属性二级汇总[[#This Row],[计算模式]]&lt;&gt;0,ROW(),""),"")</f>
        <v/>
      </c>
      <c r="M943" s="25" t="str">
        <f ca="1">IF((IFERROR(SEARCH("时，收割",属性二级汇总[[#This Row],[词条]]),-1)&gt;0),ROW(),"")</f>
        <v/>
      </c>
    </row>
    <row r="944" spans="1:13">
      <c r="A944" s="3" t="str">
        <f ca="1">IFERROR(INDEX(CHOOSE(
    MATCH(ROW(A943)-1,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ROW(A943)-INDEX($S$2:$S$18, MATCH(ROW(A943)-1, $S$2:$S$18,1))
),"")</f>
        <v/>
      </c>
      <c r="B944" s="3" t="str">
        <f ca="1">IF(A944&lt;&gt;"",INDEX(CHOOSE(
    MATCH(ROW(A943)-1,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ROW(A943)-INDEX($S$2:$S$18, MATCH(ROW(A943)-1, $S$2:$S$18,1))
),"")</f>
        <v/>
      </c>
      <c r="C944" s="3" t="e">
        <f ca="1">VALUE(IF(A944&lt;&gt;"",INDEX(CHOOSE(
    MATCH(ROW(A943)-1,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ROW(A943)-INDEX($S$2:$S$18, MATCH(ROW(A943)-1, $S$2:$S$18,1))
),""))</f>
        <v>#VALUE!</v>
      </c>
      <c r="D944" s="3" t="str">
        <f t="shared" ca="1" si="15"/>
        <v/>
      </c>
      <c r="E944" s="3" t="e">
        <f ca="1">INDEX(词条统合定义列表!$C$2:$C$1031,MATCH(属性二级汇总[[#This Row],[词条]],词条统合定义列表!$B$2:$B$1031,0))</f>
        <v>#N/A</v>
      </c>
      <c r="F944" t="e">
        <f ca="1">INDEX(词条统合定义列表!$D$2:$D$1031,MATCH(属性二级汇总[[#This Row],[词条]],词条统合定义列表!$B$2:$B$1031,0))</f>
        <v>#N/A</v>
      </c>
      <c r="G944" s="3" t="e">
        <f ca="1">INDEX(词条统合定义列表!$E$2:$E$1031,MATCH(属性二级汇总[[#This Row],[词条]],词条统合定义列表!$B$2:$B$1031,0))</f>
        <v>#N/A</v>
      </c>
      <c r="H944" s="109" t="e">
        <f ca="1">INDEX(词条统合定义列表!$F$2:$F$1031,MATCH(属性二级汇总[[#This Row],[词条]],词条统合定义列表!$B$2:$B$1031,0))</f>
        <v>#N/A</v>
      </c>
      <c r="J94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4" s="25" t="str">
        <f ca="1">IFERROR(IF(属性二级汇总[[#This Row],[计算模式]]&lt;&gt;0,ROW(),""),"")</f>
        <v/>
      </c>
      <c r="M944" s="25" t="str">
        <f ca="1">IF((IFERROR(SEARCH("时，收割",属性二级汇总[[#This Row],[词条]]),-1)&gt;0),ROW(),"")</f>
        <v/>
      </c>
    </row>
    <row r="945" spans="1:13">
      <c r="A945" s="3" t="str">
        <f ca="1">IFERROR(INDEX(CHOOSE(
    MATCH(ROW(A944)-1,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ROW(A944)-INDEX($S$2:$S$18, MATCH(ROW(A944)-1, $S$2:$S$18,1))
),"")</f>
        <v/>
      </c>
      <c r="B945" s="3" t="str">
        <f ca="1">IF(A945&lt;&gt;"",INDEX(CHOOSE(
    MATCH(ROW(A944)-1,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ROW(A944)-INDEX($S$2:$S$18, MATCH(ROW(A944)-1, $S$2:$S$18,1))
),"")</f>
        <v/>
      </c>
      <c r="C945" s="3" t="e">
        <f ca="1">VALUE(IF(A945&lt;&gt;"",INDEX(CHOOSE(
    MATCH(ROW(A944)-1,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ROW(A944)-INDEX($S$2:$S$18, MATCH(ROW(A944)-1, $S$2:$S$18,1))
),""))</f>
        <v>#VALUE!</v>
      </c>
      <c r="D945" s="3" t="str">
        <f t="shared" ca="1" si="15"/>
        <v/>
      </c>
      <c r="E945" s="3" t="e">
        <f ca="1">INDEX(词条统合定义列表!$C$2:$C$1031,MATCH(属性二级汇总[[#This Row],[词条]],词条统合定义列表!$B$2:$B$1031,0))</f>
        <v>#N/A</v>
      </c>
      <c r="F945" t="e">
        <f ca="1">INDEX(词条统合定义列表!$D$2:$D$1031,MATCH(属性二级汇总[[#This Row],[词条]],词条统合定义列表!$B$2:$B$1031,0))</f>
        <v>#N/A</v>
      </c>
      <c r="G945" s="3" t="e">
        <f ca="1">INDEX(词条统合定义列表!$E$2:$E$1031,MATCH(属性二级汇总[[#This Row],[词条]],词条统合定义列表!$B$2:$B$1031,0))</f>
        <v>#N/A</v>
      </c>
      <c r="H945" s="109" t="e">
        <f ca="1">INDEX(词条统合定义列表!$F$2:$F$1031,MATCH(属性二级汇总[[#This Row],[词条]],词条统合定义列表!$B$2:$B$1031,0))</f>
        <v>#N/A</v>
      </c>
      <c r="J94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5" s="25" t="str">
        <f ca="1">IFERROR(IF(属性二级汇总[[#This Row],[计算模式]]&lt;&gt;0,ROW(),""),"")</f>
        <v/>
      </c>
      <c r="M945" s="25" t="str">
        <f ca="1">IF((IFERROR(SEARCH("时，收割",属性二级汇总[[#This Row],[词条]]),-1)&gt;0),ROW(),"")</f>
        <v/>
      </c>
    </row>
    <row r="946" spans="1:13">
      <c r="A946" s="3" t="str">
        <f ca="1">IFERROR(INDEX(CHOOSE(
    MATCH(ROW(A945)-1,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ROW(A945)-INDEX($S$2:$S$18, MATCH(ROW(A945)-1, $S$2:$S$18,1))
),"")</f>
        <v/>
      </c>
      <c r="B946" s="3" t="str">
        <f ca="1">IF(A946&lt;&gt;"",INDEX(CHOOSE(
    MATCH(ROW(A945)-1,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ROW(A945)-INDEX($S$2:$S$18, MATCH(ROW(A945)-1, $S$2:$S$18,1))
),"")</f>
        <v/>
      </c>
      <c r="C946" s="3" t="e">
        <f ca="1">VALUE(IF(A946&lt;&gt;"",INDEX(CHOOSE(
    MATCH(ROW(A945)-1,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ROW(A945)-INDEX($S$2:$S$18, MATCH(ROW(A945)-1, $S$2:$S$18,1))
),""))</f>
        <v>#VALUE!</v>
      </c>
      <c r="D946" s="3" t="str">
        <f t="shared" ca="1" si="15"/>
        <v/>
      </c>
      <c r="E946" s="3" t="e">
        <f ca="1">INDEX(词条统合定义列表!$C$2:$C$1031,MATCH(属性二级汇总[[#This Row],[词条]],词条统合定义列表!$B$2:$B$1031,0))</f>
        <v>#N/A</v>
      </c>
      <c r="F946" t="e">
        <f ca="1">INDEX(词条统合定义列表!$D$2:$D$1031,MATCH(属性二级汇总[[#This Row],[词条]],词条统合定义列表!$B$2:$B$1031,0))</f>
        <v>#N/A</v>
      </c>
      <c r="G946" s="3" t="e">
        <f ca="1">INDEX(词条统合定义列表!$E$2:$E$1031,MATCH(属性二级汇总[[#This Row],[词条]],词条统合定义列表!$B$2:$B$1031,0))</f>
        <v>#N/A</v>
      </c>
      <c r="H946" s="109" t="e">
        <f ca="1">INDEX(词条统合定义列表!$F$2:$F$1031,MATCH(属性二级汇总[[#This Row],[词条]],词条统合定义列表!$B$2:$B$1031,0))</f>
        <v>#N/A</v>
      </c>
      <c r="J94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6" s="25" t="str">
        <f ca="1">IFERROR(IF(属性二级汇总[[#This Row],[计算模式]]&lt;&gt;0,ROW(),""),"")</f>
        <v/>
      </c>
      <c r="M946" s="25" t="str">
        <f ca="1">IF((IFERROR(SEARCH("时，收割",属性二级汇总[[#This Row],[词条]]),-1)&gt;0),ROW(),"")</f>
        <v/>
      </c>
    </row>
    <row r="947" spans="1:13">
      <c r="A947" s="3" t="str">
        <f ca="1">IFERROR(INDEX(CHOOSE(
    MATCH(ROW(A946)-1,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ROW(A946)-INDEX($S$2:$S$18, MATCH(ROW(A946)-1, $S$2:$S$18,1))
),"")</f>
        <v/>
      </c>
      <c r="B947" s="3" t="str">
        <f ca="1">IF(A947&lt;&gt;"",INDEX(CHOOSE(
    MATCH(ROW(A946)-1,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ROW(A946)-INDEX($S$2:$S$18, MATCH(ROW(A946)-1, $S$2:$S$18,1))
),"")</f>
        <v/>
      </c>
      <c r="C947" s="3" t="e">
        <f ca="1">VALUE(IF(A947&lt;&gt;"",INDEX(CHOOSE(
    MATCH(ROW(A946)-1,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ROW(A946)-INDEX($S$2:$S$18, MATCH(ROW(A946)-1, $S$2:$S$18,1))
),""))</f>
        <v>#VALUE!</v>
      </c>
      <c r="D947" s="3" t="str">
        <f t="shared" ca="1" si="15"/>
        <v/>
      </c>
      <c r="E947" s="3" t="e">
        <f ca="1">INDEX(词条统合定义列表!$C$2:$C$1031,MATCH(属性二级汇总[[#This Row],[词条]],词条统合定义列表!$B$2:$B$1031,0))</f>
        <v>#N/A</v>
      </c>
      <c r="F947" t="e">
        <f ca="1">INDEX(词条统合定义列表!$D$2:$D$1031,MATCH(属性二级汇总[[#This Row],[词条]],词条统合定义列表!$B$2:$B$1031,0))</f>
        <v>#N/A</v>
      </c>
      <c r="G947" s="3" t="e">
        <f ca="1">INDEX(词条统合定义列表!$E$2:$E$1031,MATCH(属性二级汇总[[#This Row],[词条]],词条统合定义列表!$B$2:$B$1031,0))</f>
        <v>#N/A</v>
      </c>
      <c r="H947" s="109" t="e">
        <f ca="1">INDEX(词条统合定义列表!$F$2:$F$1031,MATCH(属性二级汇总[[#This Row],[词条]],词条统合定义列表!$B$2:$B$1031,0))</f>
        <v>#N/A</v>
      </c>
      <c r="J94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7" s="25" t="str">
        <f ca="1">IFERROR(IF(属性二级汇总[[#This Row],[计算模式]]&lt;&gt;0,ROW(),""),"")</f>
        <v/>
      </c>
      <c r="M947" s="25" t="str">
        <f ca="1">IF((IFERROR(SEARCH("时，收割",属性二级汇总[[#This Row],[词条]]),-1)&gt;0),ROW(),"")</f>
        <v/>
      </c>
    </row>
    <row r="948" spans="1:13">
      <c r="A948" s="3" t="str">
        <f ca="1">IFERROR(INDEX(CHOOSE(
    MATCH(ROW(A947)-1,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ROW(A947)-INDEX($S$2:$S$18, MATCH(ROW(A947)-1, $S$2:$S$18,1))
),"")</f>
        <v/>
      </c>
      <c r="B948" s="3" t="str">
        <f ca="1">IF(A948&lt;&gt;"",INDEX(CHOOSE(
    MATCH(ROW(A947)-1,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ROW(A947)-INDEX($S$2:$S$18, MATCH(ROW(A947)-1, $S$2:$S$18,1))
),"")</f>
        <v/>
      </c>
      <c r="C948" s="3" t="e">
        <f ca="1">VALUE(IF(A948&lt;&gt;"",INDEX(CHOOSE(
    MATCH(ROW(A947)-1,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ROW(A947)-INDEX($S$2:$S$18, MATCH(ROW(A947)-1, $S$2:$S$18,1))
),""))</f>
        <v>#VALUE!</v>
      </c>
      <c r="D948" s="3" t="str">
        <f t="shared" ca="1" si="15"/>
        <v/>
      </c>
      <c r="E948" s="3" t="e">
        <f ca="1">INDEX(词条统合定义列表!$C$2:$C$1031,MATCH(属性二级汇总[[#This Row],[词条]],词条统合定义列表!$B$2:$B$1031,0))</f>
        <v>#N/A</v>
      </c>
      <c r="F948" t="e">
        <f ca="1">INDEX(词条统合定义列表!$D$2:$D$1031,MATCH(属性二级汇总[[#This Row],[词条]],词条统合定义列表!$B$2:$B$1031,0))</f>
        <v>#N/A</v>
      </c>
      <c r="G948" s="3" t="e">
        <f ca="1">INDEX(词条统合定义列表!$E$2:$E$1031,MATCH(属性二级汇总[[#This Row],[词条]],词条统合定义列表!$B$2:$B$1031,0))</f>
        <v>#N/A</v>
      </c>
      <c r="H948" s="109" t="e">
        <f ca="1">INDEX(词条统合定义列表!$F$2:$F$1031,MATCH(属性二级汇总[[#This Row],[词条]],词条统合定义列表!$B$2:$B$1031,0))</f>
        <v>#N/A</v>
      </c>
      <c r="J94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8" s="25" t="str">
        <f ca="1">IFERROR(IF(属性二级汇总[[#This Row],[计算模式]]&lt;&gt;0,ROW(),""),"")</f>
        <v/>
      </c>
      <c r="M948" s="25" t="str">
        <f ca="1">IF((IFERROR(SEARCH("时，收割",属性二级汇总[[#This Row],[词条]]),-1)&gt;0),ROW(),"")</f>
        <v/>
      </c>
    </row>
    <row r="949" spans="1:13">
      <c r="A949" s="3" t="str">
        <f ca="1">IFERROR(INDEX(CHOOSE(
    MATCH(ROW(A948)-1,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ROW(A948)-INDEX($S$2:$S$18, MATCH(ROW(A948)-1, $S$2:$S$18,1))
),"")</f>
        <v/>
      </c>
      <c r="B949" s="3" t="str">
        <f ca="1">IF(A949&lt;&gt;"",INDEX(CHOOSE(
    MATCH(ROW(A948)-1,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ROW(A948)-INDEX($S$2:$S$18, MATCH(ROW(A948)-1, $S$2:$S$18,1))
),"")</f>
        <v/>
      </c>
      <c r="C949" s="3" t="e">
        <f ca="1">VALUE(IF(A949&lt;&gt;"",INDEX(CHOOSE(
    MATCH(ROW(A948)-1,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ROW(A948)-INDEX($S$2:$S$18, MATCH(ROW(A948)-1, $S$2:$S$18,1))
),""))</f>
        <v>#VALUE!</v>
      </c>
      <c r="D949" s="3" t="str">
        <f t="shared" ca="1" si="15"/>
        <v/>
      </c>
      <c r="E949" s="3" t="e">
        <f ca="1">INDEX(词条统合定义列表!$C$2:$C$1031,MATCH(属性二级汇总[[#This Row],[词条]],词条统合定义列表!$B$2:$B$1031,0))</f>
        <v>#N/A</v>
      </c>
      <c r="F949" t="e">
        <f ca="1">INDEX(词条统合定义列表!$D$2:$D$1031,MATCH(属性二级汇总[[#This Row],[词条]],词条统合定义列表!$B$2:$B$1031,0))</f>
        <v>#N/A</v>
      </c>
      <c r="G949" s="3" t="e">
        <f ca="1">INDEX(词条统合定义列表!$E$2:$E$1031,MATCH(属性二级汇总[[#This Row],[词条]],词条统合定义列表!$B$2:$B$1031,0))</f>
        <v>#N/A</v>
      </c>
      <c r="H949" s="109" t="e">
        <f ca="1">INDEX(词条统合定义列表!$F$2:$F$1031,MATCH(属性二级汇总[[#This Row],[词条]],词条统合定义列表!$B$2:$B$1031,0))</f>
        <v>#N/A</v>
      </c>
      <c r="J94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4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49" s="25" t="str">
        <f ca="1">IFERROR(IF(属性二级汇总[[#This Row],[计算模式]]&lt;&gt;0,ROW(),""),"")</f>
        <v/>
      </c>
      <c r="M949" s="25" t="str">
        <f ca="1">IF((IFERROR(SEARCH("时，收割",属性二级汇总[[#This Row],[词条]]),-1)&gt;0),ROW(),"")</f>
        <v/>
      </c>
    </row>
    <row r="950" spans="1:13">
      <c r="A950" s="3" t="str">
        <f ca="1">IFERROR(INDEX(CHOOSE(
    MATCH(ROW(A949)-1,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ROW(A949)-INDEX($S$2:$S$18, MATCH(ROW(A949)-1, $S$2:$S$18,1))
),"")</f>
        <v/>
      </c>
      <c r="B950" s="3" t="str">
        <f ca="1">IF(A950&lt;&gt;"",INDEX(CHOOSE(
    MATCH(ROW(A949)-1,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ROW(A949)-INDEX($S$2:$S$18, MATCH(ROW(A949)-1, $S$2:$S$18,1))
),"")</f>
        <v/>
      </c>
      <c r="C950" s="3" t="e">
        <f ca="1">VALUE(IF(A950&lt;&gt;"",INDEX(CHOOSE(
    MATCH(ROW(A949)-1,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ROW(A949)-INDEX($S$2:$S$18, MATCH(ROW(A949)-1, $S$2:$S$18,1))
),""))</f>
        <v>#VALUE!</v>
      </c>
      <c r="D950" s="3" t="str">
        <f t="shared" ca="1" si="15"/>
        <v/>
      </c>
      <c r="E950" s="3" t="e">
        <f ca="1">INDEX(词条统合定义列表!$C$2:$C$1031,MATCH(属性二级汇总[[#This Row],[词条]],词条统合定义列表!$B$2:$B$1031,0))</f>
        <v>#N/A</v>
      </c>
      <c r="F950" t="e">
        <f ca="1">INDEX(词条统合定义列表!$D$2:$D$1031,MATCH(属性二级汇总[[#This Row],[词条]],词条统合定义列表!$B$2:$B$1031,0))</f>
        <v>#N/A</v>
      </c>
      <c r="G950" s="3" t="e">
        <f ca="1">INDEX(词条统合定义列表!$E$2:$E$1031,MATCH(属性二级汇总[[#This Row],[词条]],词条统合定义列表!$B$2:$B$1031,0))</f>
        <v>#N/A</v>
      </c>
      <c r="H950" s="109" t="e">
        <f ca="1">INDEX(词条统合定义列表!$F$2:$F$1031,MATCH(属性二级汇总[[#This Row],[词条]],词条统合定义列表!$B$2:$B$1031,0))</f>
        <v>#N/A</v>
      </c>
      <c r="J95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0" s="25" t="str">
        <f ca="1">IFERROR(IF(属性二级汇总[[#This Row],[计算模式]]&lt;&gt;0,ROW(),""),"")</f>
        <v/>
      </c>
      <c r="M950" s="25" t="str">
        <f ca="1">IF((IFERROR(SEARCH("时，收割",属性二级汇总[[#This Row],[词条]]),-1)&gt;0),ROW(),"")</f>
        <v/>
      </c>
    </row>
    <row r="951" spans="1:13">
      <c r="A951" s="3" t="str">
        <f ca="1">IFERROR(INDEX(CHOOSE(
    MATCH(ROW(A950)-1,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ROW(A950)-INDEX($S$2:$S$18, MATCH(ROW(A950)-1, $S$2:$S$18,1))
),"")</f>
        <v/>
      </c>
      <c r="B951" s="3" t="str">
        <f ca="1">IF(A951&lt;&gt;"",INDEX(CHOOSE(
    MATCH(ROW(A950)-1,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ROW(A950)-INDEX($S$2:$S$18, MATCH(ROW(A950)-1, $S$2:$S$18,1))
),"")</f>
        <v/>
      </c>
      <c r="C951" s="3" t="e">
        <f ca="1">VALUE(IF(A951&lt;&gt;"",INDEX(CHOOSE(
    MATCH(ROW(A950)-1,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ROW(A950)-INDEX($S$2:$S$18, MATCH(ROW(A950)-1, $S$2:$S$18,1))
),""))</f>
        <v>#VALUE!</v>
      </c>
      <c r="D951" s="3" t="str">
        <f t="shared" ca="1" si="15"/>
        <v/>
      </c>
      <c r="E951" s="3" t="e">
        <f ca="1">INDEX(词条统合定义列表!$C$2:$C$1031,MATCH(属性二级汇总[[#This Row],[词条]],词条统合定义列表!$B$2:$B$1031,0))</f>
        <v>#N/A</v>
      </c>
      <c r="F951" t="e">
        <f ca="1">INDEX(词条统合定义列表!$D$2:$D$1031,MATCH(属性二级汇总[[#This Row],[词条]],词条统合定义列表!$B$2:$B$1031,0))</f>
        <v>#N/A</v>
      </c>
      <c r="G951" s="3" t="e">
        <f ca="1">INDEX(词条统合定义列表!$E$2:$E$1031,MATCH(属性二级汇总[[#This Row],[词条]],词条统合定义列表!$B$2:$B$1031,0))</f>
        <v>#N/A</v>
      </c>
      <c r="H951" s="109" t="e">
        <f ca="1">INDEX(词条统合定义列表!$F$2:$F$1031,MATCH(属性二级汇总[[#This Row],[词条]],词条统合定义列表!$B$2:$B$1031,0))</f>
        <v>#N/A</v>
      </c>
      <c r="J95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1" s="25" t="str">
        <f ca="1">IFERROR(IF(属性二级汇总[[#This Row],[计算模式]]&lt;&gt;0,ROW(),""),"")</f>
        <v/>
      </c>
      <c r="M951" s="25" t="str">
        <f ca="1">IF((IFERROR(SEARCH("时，收割",属性二级汇总[[#This Row],[词条]]),-1)&gt;0),ROW(),"")</f>
        <v/>
      </c>
    </row>
    <row r="952" spans="1:13">
      <c r="A952" s="3" t="str">
        <f ca="1">IFERROR(INDEX(CHOOSE(
    MATCH(ROW(A951)-1,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ROW(A951)-INDEX($S$2:$S$18, MATCH(ROW(A951)-1, $S$2:$S$18,1))
),"")</f>
        <v/>
      </c>
      <c r="B952" s="3" t="str">
        <f ca="1">IF(A952&lt;&gt;"",INDEX(CHOOSE(
    MATCH(ROW(A951)-1,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ROW(A951)-INDEX($S$2:$S$18, MATCH(ROW(A951)-1, $S$2:$S$18,1))
),"")</f>
        <v/>
      </c>
      <c r="C952" s="3" t="e">
        <f ca="1">VALUE(IF(A952&lt;&gt;"",INDEX(CHOOSE(
    MATCH(ROW(A951)-1,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ROW(A951)-INDEX($S$2:$S$18, MATCH(ROW(A951)-1, $S$2:$S$18,1))
),""))</f>
        <v>#VALUE!</v>
      </c>
      <c r="D952" s="3" t="str">
        <f t="shared" ca="1" si="15"/>
        <v/>
      </c>
      <c r="E952" s="3" t="e">
        <f ca="1">INDEX(词条统合定义列表!$C$2:$C$1031,MATCH(属性二级汇总[[#This Row],[词条]],词条统合定义列表!$B$2:$B$1031,0))</f>
        <v>#N/A</v>
      </c>
      <c r="F952" t="e">
        <f ca="1">INDEX(词条统合定义列表!$D$2:$D$1031,MATCH(属性二级汇总[[#This Row],[词条]],词条统合定义列表!$B$2:$B$1031,0))</f>
        <v>#N/A</v>
      </c>
      <c r="G952" s="3" t="e">
        <f ca="1">INDEX(词条统合定义列表!$E$2:$E$1031,MATCH(属性二级汇总[[#This Row],[词条]],词条统合定义列表!$B$2:$B$1031,0))</f>
        <v>#N/A</v>
      </c>
      <c r="H952" s="109" t="e">
        <f ca="1">INDEX(词条统合定义列表!$F$2:$F$1031,MATCH(属性二级汇总[[#This Row],[词条]],词条统合定义列表!$B$2:$B$1031,0))</f>
        <v>#N/A</v>
      </c>
      <c r="J95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2" s="25" t="str">
        <f ca="1">IFERROR(IF(属性二级汇总[[#This Row],[计算模式]]&lt;&gt;0,ROW(),""),"")</f>
        <v/>
      </c>
      <c r="M952" s="25" t="str">
        <f ca="1">IF((IFERROR(SEARCH("时，收割",属性二级汇总[[#This Row],[词条]]),-1)&gt;0),ROW(),"")</f>
        <v/>
      </c>
    </row>
    <row r="953" spans="1:13">
      <c r="A953" s="3" t="str">
        <f ca="1">IFERROR(INDEX(CHOOSE(
    MATCH(ROW(A952)-1,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ROW(A952)-INDEX($S$2:$S$18, MATCH(ROW(A952)-1, $S$2:$S$18,1))
),"")</f>
        <v/>
      </c>
      <c r="B953" s="3" t="str">
        <f ca="1">IF(A953&lt;&gt;"",INDEX(CHOOSE(
    MATCH(ROW(A952)-1,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ROW(A952)-INDEX($S$2:$S$18, MATCH(ROW(A952)-1, $S$2:$S$18,1))
),"")</f>
        <v/>
      </c>
      <c r="C953" s="3" t="e">
        <f ca="1">VALUE(IF(A953&lt;&gt;"",INDEX(CHOOSE(
    MATCH(ROW(A952)-1,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ROW(A952)-INDEX($S$2:$S$18, MATCH(ROW(A952)-1, $S$2:$S$18,1))
),""))</f>
        <v>#VALUE!</v>
      </c>
      <c r="D953" s="3" t="str">
        <f t="shared" ca="1" si="15"/>
        <v/>
      </c>
      <c r="E953" s="3" t="e">
        <f ca="1">INDEX(词条统合定义列表!$C$2:$C$1031,MATCH(属性二级汇总[[#This Row],[词条]],词条统合定义列表!$B$2:$B$1031,0))</f>
        <v>#N/A</v>
      </c>
      <c r="F953" t="e">
        <f ca="1">INDEX(词条统合定义列表!$D$2:$D$1031,MATCH(属性二级汇总[[#This Row],[词条]],词条统合定义列表!$B$2:$B$1031,0))</f>
        <v>#N/A</v>
      </c>
      <c r="G953" s="3" t="e">
        <f ca="1">INDEX(词条统合定义列表!$E$2:$E$1031,MATCH(属性二级汇总[[#This Row],[词条]],词条统合定义列表!$B$2:$B$1031,0))</f>
        <v>#N/A</v>
      </c>
      <c r="H953" s="109" t="e">
        <f ca="1">INDEX(词条统合定义列表!$F$2:$F$1031,MATCH(属性二级汇总[[#This Row],[词条]],词条统合定义列表!$B$2:$B$1031,0))</f>
        <v>#N/A</v>
      </c>
      <c r="J95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3" s="25" t="str">
        <f ca="1">IFERROR(IF(属性二级汇总[[#This Row],[计算模式]]&lt;&gt;0,ROW(),""),"")</f>
        <v/>
      </c>
      <c r="M953" s="25" t="str">
        <f ca="1">IF((IFERROR(SEARCH("时，收割",属性二级汇总[[#This Row],[词条]]),-1)&gt;0),ROW(),"")</f>
        <v/>
      </c>
    </row>
    <row r="954" spans="1:13">
      <c r="A954" s="3" t="str">
        <f ca="1">IFERROR(INDEX(CHOOSE(
    MATCH(ROW(A953)-1,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ROW(A953)-INDEX($S$2:$S$18, MATCH(ROW(A953)-1, $S$2:$S$18,1))
),"")</f>
        <v/>
      </c>
      <c r="B954" s="3" t="str">
        <f ca="1">IF(A954&lt;&gt;"",INDEX(CHOOSE(
    MATCH(ROW(A953)-1,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ROW(A953)-INDEX($S$2:$S$18, MATCH(ROW(A953)-1, $S$2:$S$18,1))
),"")</f>
        <v/>
      </c>
      <c r="C954" s="3" t="e">
        <f ca="1">VALUE(IF(A954&lt;&gt;"",INDEX(CHOOSE(
    MATCH(ROW(A953)-1,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ROW(A953)-INDEX($S$2:$S$18, MATCH(ROW(A953)-1, $S$2:$S$18,1))
),""))</f>
        <v>#VALUE!</v>
      </c>
      <c r="D954" s="3" t="str">
        <f t="shared" ca="1" si="15"/>
        <v/>
      </c>
      <c r="E954" s="3" t="e">
        <f ca="1">INDEX(词条统合定义列表!$C$2:$C$1031,MATCH(属性二级汇总[[#This Row],[词条]],词条统合定义列表!$B$2:$B$1031,0))</f>
        <v>#N/A</v>
      </c>
      <c r="F954" t="e">
        <f ca="1">INDEX(词条统合定义列表!$D$2:$D$1031,MATCH(属性二级汇总[[#This Row],[词条]],词条统合定义列表!$B$2:$B$1031,0))</f>
        <v>#N/A</v>
      </c>
      <c r="G954" s="3" t="e">
        <f ca="1">INDEX(词条统合定义列表!$E$2:$E$1031,MATCH(属性二级汇总[[#This Row],[词条]],词条统合定义列表!$B$2:$B$1031,0))</f>
        <v>#N/A</v>
      </c>
      <c r="H954" s="109" t="e">
        <f ca="1">INDEX(词条统合定义列表!$F$2:$F$1031,MATCH(属性二级汇总[[#This Row],[词条]],词条统合定义列表!$B$2:$B$1031,0))</f>
        <v>#N/A</v>
      </c>
      <c r="J95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4" s="25" t="str">
        <f ca="1">IFERROR(IF(属性二级汇总[[#This Row],[计算模式]]&lt;&gt;0,ROW(),""),"")</f>
        <v/>
      </c>
      <c r="M954" s="25" t="str">
        <f ca="1">IF((IFERROR(SEARCH("时，收割",属性二级汇总[[#This Row],[词条]]),-1)&gt;0),ROW(),"")</f>
        <v/>
      </c>
    </row>
    <row r="955" spans="1:13">
      <c r="A955" s="3" t="str">
        <f ca="1">IFERROR(INDEX(CHOOSE(
    MATCH(ROW(A954)-1,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ROW(A954)-INDEX($S$2:$S$18, MATCH(ROW(A954)-1, $S$2:$S$18,1))
),"")</f>
        <v/>
      </c>
      <c r="B955" s="3" t="str">
        <f ca="1">IF(A955&lt;&gt;"",INDEX(CHOOSE(
    MATCH(ROW(A954)-1,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ROW(A954)-INDEX($S$2:$S$18, MATCH(ROW(A954)-1, $S$2:$S$18,1))
),"")</f>
        <v/>
      </c>
      <c r="C955" s="3" t="e">
        <f ca="1">VALUE(IF(A955&lt;&gt;"",INDEX(CHOOSE(
    MATCH(ROW(A954)-1,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ROW(A954)-INDEX($S$2:$S$18, MATCH(ROW(A954)-1, $S$2:$S$18,1))
),""))</f>
        <v>#VALUE!</v>
      </c>
      <c r="D955" s="3" t="str">
        <f t="shared" ca="1" si="15"/>
        <v/>
      </c>
      <c r="E955" s="3" t="e">
        <f ca="1">INDEX(词条统合定义列表!$C$2:$C$1031,MATCH(属性二级汇总[[#This Row],[词条]],词条统合定义列表!$B$2:$B$1031,0))</f>
        <v>#N/A</v>
      </c>
      <c r="F955" t="e">
        <f ca="1">INDEX(词条统合定义列表!$D$2:$D$1031,MATCH(属性二级汇总[[#This Row],[词条]],词条统合定义列表!$B$2:$B$1031,0))</f>
        <v>#N/A</v>
      </c>
      <c r="G955" s="3" t="e">
        <f ca="1">INDEX(词条统合定义列表!$E$2:$E$1031,MATCH(属性二级汇总[[#This Row],[词条]],词条统合定义列表!$B$2:$B$1031,0))</f>
        <v>#N/A</v>
      </c>
      <c r="H955" s="109" t="e">
        <f ca="1">INDEX(词条统合定义列表!$F$2:$F$1031,MATCH(属性二级汇总[[#This Row],[词条]],词条统合定义列表!$B$2:$B$1031,0))</f>
        <v>#N/A</v>
      </c>
      <c r="J95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5" s="25" t="str">
        <f ca="1">IFERROR(IF(属性二级汇总[[#This Row],[计算模式]]&lt;&gt;0,ROW(),""),"")</f>
        <v/>
      </c>
      <c r="M955" s="25" t="str">
        <f ca="1">IF((IFERROR(SEARCH("时，收割",属性二级汇总[[#This Row],[词条]]),-1)&gt;0),ROW(),"")</f>
        <v/>
      </c>
    </row>
    <row r="956" spans="1:13">
      <c r="A956" s="3" t="str">
        <f ca="1">IFERROR(INDEX(CHOOSE(
    MATCH(ROW(A955)-1,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ROW(A955)-INDEX($S$2:$S$18, MATCH(ROW(A955)-1, $S$2:$S$18,1))
),"")</f>
        <v/>
      </c>
      <c r="B956" s="3" t="str">
        <f ca="1">IF(A956&lt;&gt;"",INDEX(CHOOSE(
    MATCH(ROW(A955)-1,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ROW(A955)-INDEX($S$2:$S$18, MATCH(ROW(A955)-1, $S$2:$S$18,1))
),"")</f>
        <v/>
      </c>
      <c r="C956" s="3" t="e">
        <f ca="1">VALUE(IF(A956&lt;&gt;"",INDEX(CHOOSE(
    MATCH(ROW(A955)-1,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ROW(A955)-INDEX($S$2:$S$18, MATCH(ROW(A955)-1, $S$2:$S$18,1))
),""))</f>
        <v>#VALUE!</v>
      </c>
      <c r="D956" s="3" t="str">
        <f t="shared" ca="1" si="15"/>
        <v/>
      </c>
      <c r="E956" s="3" t="e">
        <f ca="1">INDEX(词条统合定义列表!$C$2:$C$1031,MATCH(属性二级汇总[[#This Row],[词条]],词条统合定义列表!$B$2:$B$1031,0))</f>
        <v>#N/A</v>
      </c>
      <c r="F956" t="e">
        <f ca="1">INDEX(词条统合定义列表!$D$2:$D$1031,MATCH(属性二级汇总[[#This Row],[词条]],词条统合定义列表!$B$2:$B$1031,0))</f>
        <v>#N/A</v>
      </c>
      <c r="G956" s="3" t="e">
        <f ca="1">INDEX(词条统合定义列表!$E$2:$E$1031,MATCH(属性二级汇总[[#This Row],[词条]],词条统合定义列表!$B$2:$B$1031,0))</f>
        <v>#N/A</v>
      </c>
      <c r="H956" s="109" t="e">
        <f ca="1">INDEX(词条统合定义列表!$F$2:$F$1031,MATCH(属性二级汇总[[#This Row],[词条]],词条统合定义列表!$B$2:$B$1031,0))</f>
        <v>#N/A</v>
      </c>
      <c r="J95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6" s="25" t="str">
        <f ca="1">IFERROR(IF(属性二级汇总[[#This Row],[计算模式]]&lt;&gt;0,ROW(),""),"")</f>
        <v/>
      </c>
      <c r="M956" s="25" t="str">
        <f ca="1">IF((IFERROR(SEARCH("时，收割",属性二级汇总[[#This Row],[词条]]),-1)&gt;0),ROW(),"")</f>
        <v/>
      </c>
    </row>
    <row r="957" spans="1:13">
      <c r="A957" s="3" t="str">
        <f ca="1">IFERROR(INDEX(CHOOSE(
    MATCH(ROW(A956)-1,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ROW(A956)-INDEX($S$2:$S$18, MATCH(ROW(A956)-1, $S$2:$S$18,1))
),"")</f>
        <v/>
      </c>
      <c r="B957" s="3" t="str">
        <f ca="1">IF(A957&lt;&gt;"",INDEX(CHOOSE(
    MATCH(ROW(A956)-1,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ROW(A956)-INDEX($S$2:$S$18, MATCH(ROW(A956)-1, $S$2:$S$18,1))
),"")</f>
        <v/>
      </c>
      <c r="C957" s="3" t="e">
        <f ca="1">VALUE(IF(A957&lt;&gt;"",INDEX(CHOOSE(
    MATCH(ROW(A956)-1,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ROW(A956)-INDEX($S$2:$S$18, MATCH(ROW(A956)-1, $S$2:$S$18,1))
),""))</f>
        <v>#VALUE!</v>
      </c>
      <c r="D957" s="3" t="str">
        <f t="shared" ca="1" si="15"/>
        <v/>
      </c>
      <c r="E957" s="3" t="e">
        <f ca="1">INDEX(词条统合定义列表!$C$2:$C$1031,MATCH(属性二级汇总[[#This Row],[词条]],词条统合定义列表!$B$2:$B$1031,0))</f>
        <v>#N/A</v>
      </c>
      <c r="F957" t="e">
        <f ca="1">INDEX(词条统合定义列表!$D$2:$D$1031,MATCH(属性二级汇总[[#This Row],[词条]],词条统合定义列表!$B$2:$B$1031,0))</f>
        <v>#N/A</v>
      </c>
      <c r="G957" s="3" t="e">
        <f ca="1">INDEX(词条统合定义列表!$E$2:$E$1031,MATCH(属性二级汇总[[#This Row],[词条]],词条统合定义列表!$B$2:$B$1031,0))</f>
        <v>#N/A</v>
      </c>
      <c r="H957" s="109" t="e">
        <f ca="1">INDEX(词条统合定义列表!$F$2:$F$1031,MATCH(属性二级汇总[[#This Row],[词条]],词条统合定义列表!$B$2:$B$1031,0))</f>
        <v>#N/A</v>
      </c>
      <c r="J95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7" s="25" t="str">
        <f ca="1">IFERROR(IF(属性二级汇总[[#This Row],[计算模式]]&lt;&gt;0,ROW(),""),"")</f>
        <v/>
      </c>
      <c r="M957" s="25" t="str">
        <f ca="1">IF((IFERROR(SEARCH("时，收割",属性二级汇总[[#This Row],[词条]]),-1)&gt;0),ROW(),"")</f>
        <v/>
      </c>
    </row>
    <row r="958" spans="1:13">
      <c r="A958" s="3" t="str">
        <f ca="1">IFERROR(INDEX(CHOOSE(
    MATCH(ROW(A957)-1,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ROW(A957)-INDEX($S$2:$S$18, MATCH(ROW(A957)-1, $S$2:$S$18,1))
),"")</f>
        <v/>
      </c>
      <c r="B958" s="3" t="str">
        <f ca="1">IF(A958&lt;&gt;"",INDEX(CHOOSE(
    MATCH(ROW(A957)-1,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ROW(A957)-INDEX($S$2:$S$18, MATCH(ROW(A957)-1, $S$2:$S$18,1))
),"")</f>
        <v/>
      </c>
      <c r="C958" s="3" t="e">
        <f ca="1">VALUE(IF(A958&lt;&gt;"",INDEX(CHOOSE(
    MATCH(ROW(A957)-1,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ROW(A957)-INDEX($S$2:$S$18, MATCH(ROW(A957)-1, $S$2:$S$18,1))
),""))</f>
        <v>#VALUE!</v>
      </c>
      <c r="D958" s="3" t="str">
        <f t="shared" ca="1" si="15"/>
        <v/>
      </c>
      <c r="E958" s="3" t="e">
        <f ca="1">INDEX(词条统合定义列表!$C$2:$C$1031,MATCH(属性二级汇总[[#This Row],[词条]],词条统合定义列表!$B$2:$B$1031,0))</f>
        <v>#N/A</v>
      </c>
      <c r="F958" t="e">
        <f ca="1">INDEX(词条统合定义列表!$D$2:$D$1031,MATCH(属性二级汇总[[#This Row],[词条]],词条统合定义列表!$B$2:$B$1031,0))</f>
        <v>#N/A</v>
      </c>
      <c r="G958" s="3" t="e">
        <f ca="1">INDEX(词条统合定义列表!$E$2:$E$1031,MATCH(属性二级汇总[[#This Row],[词条]],词条统合定义列表!$B$2:$B$1031,0))</f>
        <v>#N/A</v>
      </c>
      <c r="H958" s="109" t="e">
        <f ca="1">INDEX(词条统合定义列表!$F$2:$F$1031,MATCH(属性二级汇总[[#This Row],[词条]],词条统合定义列表!$B$2:$B$1031,0))</f>
        <v>#N/A</v>
      </c>
      <c r="J95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8" s="25" t="str">
        <f ca="1">IFERROR(IF(属性二级汇总[[#This Row],[计算模式]]&lt;&gt;0,ROW(),""),"")</f>
        <v/>
      </c>
      <c r="M958" s="25" t="str">
        <f ca="1">IF((IFERROR(SEARCH("时，收割",属性二级汇总[[#This Row],[词条]]),-1)&gt;0),ROW(),"")</f>
        <v/>
      </c>
    </row>
    <row r="959" spans="1:13">
      <c r="A959" s="3" t="str">
        <f ca="1">IFERROR(INDEX(CHOOSE(
    MATCH(ROW(A958)-1,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ROW(A958)-INDEX($S$2:$S$18, MATCH(ROW(A958)-1, $S$2:$S$18,1))
),"")</f>
        <v/>
      </c>
      <c r="B959" s="3" t="str">
        <f ca="1">IF(A959&lt;&gt;"",INDEX(CHOOSE(
    MATCH(ROW(A958)-1,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ROW(A958)-INDEX($S$2:$S$18, MATCH(ROW(A958)-1, $S$2:$S$18,1))
),"")</f>
        <v/>
      </c>
      <c r="C959" s="3" t="e">
        <f ca="1">VALUE(IF(A959&lt;&gt;"",INDEX(CHOOSE(
    MATCH(ROW(A958)-1,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ROW(A958)-INDEX($S$2:$S$18, MATCH(ROW(A958)-1, $S$2:$S$18,1))
),""))</f>
        <v>#VALUE!</v>
      </c>
      <c r="D959" s="3" t="str">
        <f t="shared" ca="1" si="15"/>
        <v/>
      </c>
      <c r="E959" s="3" t="e">
        <f ca="1">INDEX(词条统合定义列表!$C$2:$C$1031,MATCH(属性二级汇总[[#This Row],[词条]],词条统合定义列表!$B$2:$B$1031,0))</f>
        <v>#N/A</v>
      </c>
      <c r="F959" t="e">
        <f ca="1">INDEX(词条统合定义列表!$D$2:$D$1031,MATCH(属性二级汇总[[#This Row],[词条]],词条统合定义列表!$B$2:$B$1031,0))</f>
        <v>#N/A</v>
      </c>
      <c r="G959" s="3" t="e">
        <f ca="1">INDEX(词条统合定义列表!$E$2:$E$1031,MATCH(属性二级汇总[[#This Row],[词条]],词条统合定义列表!$B$2:$B$1031,0))</f>
        <v>#N/A</v>
      </c>
      <c r="H959" s="109" t="e">
        <f ca="1">INDEX(词条统合定义列表!$F$2:$F$1031,MATCH(属性二级汇总[[#This Row],[词条]],词条统合定义列表!$B$2:$B$1031,0))</f>
        <v>#N/A</v>
      </c>
      <c r="J95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5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59" s="25" t="str">
        <f ca="1">IFERROR(IF(属性二级汇总[[#This Row],[计算模式]]&lt;&gt;0,ROW(),""),"")</f>
        <v/>
      </c>
      <c r="M959" s="25" t="str">
        <f ca="1">IF((IFERROR(SEARCH("时，收割",属性二级汇总[[#This Row],[词条]]),-1)&gt;0),ROW(),"")</f>
        <v/>
      </c>
    </row>
    <row r="960" spans="1:13">
      <c r="A960" s="3" t="str">
        <f ca="1">IFERROR(INDEX(CHOOSE(
    MATCH(ROW(A959)-1,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ROW(A959)-INDEX($S$2:$S$18, MATCH(ROW(A959)-1, $S$2:$S$18,1))
),"")</f>
        <v/>
      </c>
      <c r="B960" s="3" t="str">
        <f ca="1">IF(A960&lt;&gt;"",INDEX(CHOOSE(
    MATCH(ROW(A959)-1,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ROW(A959)-INDEX($S$2:$S$18, MATCH(ROW(A959)-1, $S$2:$S$18,1))
),"")</f>
        <v/>
      </c>
      <c r="C960" s="3" t="e">
        <f ca="1">VALUE(IF(A960&lt;&gt;"",INDEX(CHOOSE(
    MATCH(ROW(A959)-1,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ROW(A959)-INDEX($S$2:$S$18, MATCH(ROW(A959)-1, $S$2:$S$18,1))
),""))</f>
        <v>#VALUE!</v>
      </c>
      <c r="D960" s="3" t="str">
        <f t="shared" ca="1" si="15"/>
        <v/>
      </c>
      <c r="E960" s="3" t="e">
        <f ca="1">INDEX(词条统合定义列表!$C$2:$C$1031,MATCH(属性二级汇总[[#This Row],[词条]],词条统合定义列表!$B$2:$B$1031,0))</f>
        <v>#N/A</v>
      </c>
      <c r="F960" t="e">
        <f ca="1">INDEX(词条统合定义列表!$D$2:$D$1031,MATCH(属性二级汇总[[#This Row],[词条]],词条统合定义列表!$B$2:$B$1031,0))</f>
        <v>#N/A</v>
      </c>
      <c r="G960" s="3" t="e">
        <f ca="1">INDEX(词条统合定义列表!$E$2:$E$1031,MATCH(属性二级汇总[[#This Row],[词条]],词条统合定义列表!$B$2:$B$1031,0))</f>
        <v>#N/A</v>
      </c>
      <c r="H960" s="109" t="e">
        <f ca="1">INDEX(词条统合定义列表!$F$2:$F$1031,MATCH(属性二级汇总[[#This Row],[词条]],词条统合定义列表!$B$2:$B$1031,0))</f>
        <v>#N/A</v>
      </c>
      <c r="J96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0" s="25" t="str">
        <f ca="1">IFERROR(IF(属性二级汇总[[#This Row],[计算模式]]&lt;&gt;0,ROW(),""),"")</f>
        <v/>
      </c>
      <c r="M960" s="25" t="str">
        <f ca="1">IF((IFERROR(SEARCH("时，收割",属性二级汇总[[#This Row],[词条]]),-1)&gt;0),ROW(),"")</f>
        <v/>
      </c>
    </row>
    <row r="961" spans="1:13">
      <c r="A961" s="3" t="str">
        <f ca="1">IFERROR(INDEX(CHOOSE(
    MATCH(ROW(A960)-1,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ROW(A960)-INDEX($S$2:$S$18, MATCH(ROW(A960)-1, $S$2:$S$18,1))
),"")</f>
        <v/>
      </c>
      <c r="B961" s="3" t="str">
        <f ca="1">IF(A961&lt;&gt;"",INDEX(CHOOSE(
    MATCH(ROW(A960)-1,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ROW(A960)-INDEX($S$2:$S$18, MATCH(ROW(A960)-1, $S$2:$S$18,1))
),"")</f>
        <v/>
      </c>
      <c r="C961" s="3" t="e">
        <f ca="1">VALUE(IF(A961&lt;&gt;"",INDEX(CHOOSE(
    MATCH(ROW(A960)-1,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ROW(A960)-INDEX($S$2:$S$18, MATCH(ROW(A960)-1, $S$2:$S$18,1))
),""))</f>
        <v>#VALUE!</v>
      </c>
      <c r="D961" s="3" t="str">
        <f t="shared" ca="1" si="15"/>
        <v/>
      </c>
      <c r="E961" s="3" t="e">
        <f ca="1">INDEX(词条统合定义列表!$C$2:$C$1031,MATCH(属性二级汇总[[#This Row],[词条]],词条统合定义列表!$B$2:$B$1031,0))</f>
        <v>#N/A</v>
      </c>
      <c r="F961" t="e">
        <f ca="1">INDEX(词条统合定义列表!$D$2:$D$1031,MATCH(属性二级汇总[[#This Row],[词条]],词条统合定义列表!$B$2:$B$1031,0))</f>
        <v>#N/A</v>
      </c>
      <c r="G961" s="3" t="e">
        <f ca="1">INDEX(词条统合定义列表!$E$2:$E$1031,MATCH(属性二级汇总[[#This Row],[词条]],词条统合定义列表!$B$2:$B$1031,0))</f>
        <v>#N/A</v>
      </c>
      <c r="H961" s="109" t="e">
        <f ca="1">INDEX(词条统合定义列表!$F$2:$F$1031,MATCH(属性二级汇总[[#This Row],[词条]],词条统合定义列表!$B$2:$B$1031,0))</f>
        <v>#N/A</v>
      </c>
      <c r="J96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1" s="25" t="str">
        <f ca="1">IFERROR(IF(属性二级汇总[[#This Row],[计算模式]]&lt;&gt;0,ROW(),""),"")</f>
        <v/>
      </c>
      <c r="M961" s="25" t="str">
        <f ca="1">IF((IFERROR(SEARCH("时，收割",属性二级汇总[[#This Row],[词条]]),-1)&gt;0),ROW(),"")</f>
        <v/>
      </c>
    </row>
    <row r="962" spans="1:13">
      <c r="A962" s="3" t="str">
        <f ca="1">IFERROR(INDEX(CHOOSE(
    MATCH(ROW(A961)-1,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ROW(A961)-INDEX($S$2:$S$18, MATCH(ROW(A961)-1, $S$2:$S$18,1))
),"")</f>
        <v/>
      </c>
      <c r="B962" s="3" t="str">
        <f ca="1">IF(A962&lt;&gt;"",INDEX(CHOOSE(
    MATCH(ROW(A961)-1,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ROW(A961)-INDEX($S$2:$S$18, MATCH(ROW(A961)-1, $S$2:$S$18,1))
),"")</f>
        <v/>
      </c>
      <c r="C962" s="3" t="e">
        <f ca="1">VALUE(IF(A962&lt;&gt;"",INDEX(CHOOSE(
    MATCH(ROW(A961)-1,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ROW(A961)-INDEX($S$2:$S$18, MATCH(ROW(A961)-1, $S$2:$S$18,1))
),""))</f>
        <v>#VALUE!</v>
      </c>
      <c r="D962" s="3" t="str">
        <f t="shared" ca="1" si="15"/>
        <v/>
      </c>
      <c r="E962" s="3" t="e">
        <f ca="1">INDEX(词条统合定义列表!$C$2:$C$1031,MATCH(属性二级汇总[[#This Row],[词条]],词条统合定义列表!$B$2:$B$1031,0))</f>
        <v>#N/A</v>
      </c>
      <c r="F962" t="e">
        <f ca="1">INDEX(词条统合定义列表!$D$2:$D$1031,MATCH(属性二级汇总[[#This Row],[词条]],词条统合定义列表!$B$2:$B$1031,0))</f>
        <v>#N/A</v>
      </c>
      <c r="G962" s="3" t="e">
        <f ca="1">INDEX(词条统合定义列表!$E$2:$E$1031,MATCH(属性二级汇总[[#This Row],[词条]],词条统合定义列表!$B$2:$B$1031,0))</f>
        <v>#N/A</v>
      </c>
      <c r="H962" s="109" t="e">
        <f ca="1">INDEX(词条统合定义列表!$F$2:$F$1031,MATCH(属性二级汇总[[#This Row],[词条]],词条统合定义列表!$B$2:$B$1031,0))</f>
        <v>#N/A</v>
      </c>
      <c r="J96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2" s="25" t="str">
        <f ca="1">IFERROR(IF(属性二级汇总[[#This Row],[计算模式]]&lt;&gt;0,ROW(),""),"")</f>
        <v/>
      </c>
      <c r="M962" s="25" t="str">
        <f ca="1">IF((IFERROR(SEARCH("时，收割",属性二级汇总[[#This Row],[词条]]),-1)&gt;0),ROW(),"")</f>
        <v/>
      </c>
    </row>
    <row r="963" spans="1:13">
      <c r="A963" s="3" t="str">
        <f ca="1">IFERROR(INDEX(CHOOSE(
    MATCH(ROW(A962)-1,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ROW(A962)-INDEX($S$2:$S$18, MATCH(ROW(A962)-1, $S$2:$S$18,1))
),"")</f>
        <v/>
      </c>
      <c r="B963" s="3" t="str">
        <f ca="1">IF(A963&lt;&gt;"",INDEX(CHOOSE(
    MATCH(ROW(A962)-1,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ROW(A962)-INDEX($S$2:$S$18, MATCH(ROW(A962)-1, $S$2:$S$18,1))
),"")</f>
        <v/>
      </c>
      <c r="C963" s="3" t="e">
        <f ca="1">VALUE(IF(A963&lt;&gt;"",INDEX(CHOOSE(
    MATCH(ROW(A962)-1,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ROW(A962)-INDEX($S$2:$S$18, MATCH(ROW(A962)-1, $S$2:$S$18,1))
),""))</f>
        <v>#VALUE!</v>
      </c>
      <c r="D963" s="3" t="str">
        <f t="shared" ref="D963:D1000" ca="1" si="16">IF(A963&lt;&gt;"",INDEX($Q$2:$Q$18, MATCH(ROW(A962)-1, $S$2:$S$18, 1)),"")</f>
        <v/>
      </c>
      <c r="E963" s="3" t="e">
        <f ca="1">INDEX(词条统合定义列表!$C$2:$C$1031,MATCH(属性二级汇总[[#This Row],[词条]],词条统合定义列表!$B$2:$B$1031,0))</f>
        <v>#N/A</v>
      </c>
      <c r="F963" t="e">
        <f ca="1">INDEX(词条统合定义列表!$D$2:$D$1031,MATCH(属性二级汇总[[#This Row],[词条]],词条统合定义列表!$B$2:$B$1031,0))</f>
        <v>#N/A</v>
      </c>
      <c r="G963" s="3" t="e">
        <f ca="1">INDEX(词条统合定义列表!$E$2:$E$1031,MATCH(属性二级汇总[[#This Row],[词条]],词条统合定义列表!$B$2:$B$1031,0))</f>
        <v>#N/A</v>
      </c>
      <c r="H963" s="109" t="e">
        <f ca="1">INDEX(词条统合定义列表!$F$2:$F$1031,MATCH(属性二级汇总[[#This Row],[词条]],词条统合定义列表!$B$2:$B$1031,0))</f>
        <v>#N/A</v>
      </c>
      <c r="J96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3" s="25" t="str">
        <f ca="1">IFERROR(IF(属性二级汇总[[#This Row],[计算模式]]&lt;&gt;0,ROW(),""),"")</f>
        <v/>
      </c>
      <c r="M963" s="25" t="str">
        <f ca="1">IF((IFERROR(SEARCH("时，收割",属性二级汇总[[#This Row],[词条]]),-1)&gt;0),ROW(),"")</f>
        <v/>
      </c>
    </row>
    <row r="964" spans="1:13">
      <c r="A964" s="3" t="str">
        <f ca="1">IFERROR(INDEX(CHOOSE(
    MATCH(ROW(A963)-1,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ROW(A963)-INDEX($S$2:$S$18, MATCH(ROW(A963)-1, $S$2:$S$18,1))
),"")</f>
        <v/>
      </c>
      <c r="B964" s="3" t="str">
        <f ca="1">IF(A964&lt;&gt;"",INDEX(CHOOSE(
    MATCH(ROW(A963)-1,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ROW(A963)-INDEX($S$2:$S$18, MATCH(ROW(A963)-1, $S$2:$S$18,1))
),"")</f>
        <v/>
      </c>
      <c r="C964" s="3" t="e">
        <f ca="1">VALUE(IF(A964&lt;&gt;"",INDEX(CHOOSE(
    MATCH(ROW(A963)-1,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ROW(A963)-INDEX($S$2:$S$18, MATCH(ROW(A963)-1, $S$2:$S$18,1))
),""))</f>
        <v>#VALUE!</v>
      </c>
      <c r="D964" s="3" t="str">
        <f t="shared" ca="1" si="16"/>
        <v/>
      </c>
      <c r="E964" s="3" t="e">
        <f ca="1">INDEX(词条统合定义列表!$C$2:$C$1031,MATCH(属性二级汇总[[#This Row],[词条]],词条统合定义列表!$B$2:$B$1031,0))</f>
        <v>#N/A</v>
      </c>
      <c r="F964" t="e">
        <f ca="1">INDEX(词条统合定义列表!$D$2:$D$1031,MATCH(属性二级汇总[[#This Row],[词条]],词条统合定义列表!$B$2:$B$1031,0))</f>
        <v>#N/A</v>
      </c>
      <c r="G964" s="3" t="e">
        <f ca="1">INDEX(词条统合定义列表!$E$2:$E$1031,MATCH(属性二级汇总[[#This Row],[词条]],词条统合定义列表!$B$2:$B$1031,0))</f>
        <v>#N/A</v>
      </c>
      <c r="H964" s="109" t="e">
        <f ca="1">INDEX(词条统合定义列表!$F$2:$F$1031,MATCH(属性二级汇总[[#This Row],[词条]],词条统合定义列表!$B$2:$B$1031,0))</f>
        <v>#N/A</v>
      </c>
      <c r="J96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4" s="25" t="str">
        <f ca="1">IFERROR(IF(属性二级汇总[[#This Row],[计算模式]]&lt;&gt;0,ROW(),""),"")</f>
        <v/>
      </c>
      <c r="M964" s="25" t="str">
        <f ca="1">IF((IFERROR(SEARCH("时，收割",属性二级汇总[[#This Row],[词条]]),-1)&gt;0),ROW(),"")</f>
        <v/>
      </c>
    </row>
    <row r="965" spans="1:13">
      <c r="A965" s="3" t="str">
        <f ca="1">IFERROR(INDEX(CHOOSE(
    MATCH(ROW(A964)-1,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ROW(A964)-INDEX($S$2:$S$18, MATCH(ROW(A964)-1, $S$2:$S$18,1))
),"")</f>
        <v/>
      </c>
      <c r="B965" s="3" t="str">
        <f ca="1">IF(A965&lt;&gt;"",INDEX(CHOOSE(
    MATCH(ROW(A964)-1,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ROW(A964)-INDEX($S$2:$S$18, MATCH(ROW(A964)-1, $S$2:$S$18,1))
),"")</f>
        <v/>
      </c>
      <c r="C965" s="3" t="e">
        <f ca="1">VALUE(IF(A965&lt;&gt;"",INDEX(CHOOSE(
    MATCH(ROW(A964)-1,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ROW(A964)-INDEX($S$2:$S$18, MATCH(ROW(A964)-1, $S$2:$S$18,1))
),""))</f>
        <v>#VALUE!</v>
      </c>
      <c r="D965" s="3" t="str">
        <f t="shared" ca="1" si="16"/>
        <v/>
      </c>
      <c r="E965" s="3" t="e">
        <f ca="1">INDEX(词条统合定义列表!$C$2:$C$1031,MATCH(属性二级汇总[[#This Row],[词条]],词条统合定义列表!$B$2:$B$1031,0))</f>
        <v>#N/A</v>
      </c>
      <c r="F965" t="e">
        <f ca="1">INDEX(词条统合定义列表!$D$2:$D$1031,MATCH(属性二级汇总[[#This Row],[词条]],词条统合定义列表!$B$2:$B$1031,0))</f>
        <v>#N/A</v>
      </c>
      <c r="G965" s="3" t="e">
        <f ca="1">INDEX(词条统合定义列表!$E$2:$E$1031,MATCH(属性二级汇总[[#This Row],[词条]],词条统合定义列表!$B$2:$B$1031,0))</f>
        <v>#N/A</v>
      </c>
      <c r="H965" s="109" t="e">
        <f ca="1">INDEX(词条统合定义列表!$F$2:$F$1031,MATCH(属性二级汇总[[#This Row],[词条]],词条统合定义列表!$B$2:$B$1031,0))</f>
        <v>#N/A</v>
      </c>
      <c r="J96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5" s="25" t="str">
        <f ca="1">IFERROR(IF(属性二级汇总[[#This Row],[计算模式]]&lt;&gt;0,ROW(),""),"")</f>
        <v/>
      </c>
      <c r="M965" s="25" t="str">
        <f ca="1">IF((IFERROR(SEARCH("时，收割",属性二级汇总[[#This Row],[词条]]),-1)&gt;0),ROW(),"")</f>
        <v/>
      </c>
    </row>
    <row r="966" spans="1:13">
      <c r="A966" s="3" t="str">
        <f ca="1">IFERROR(INDEX(CHOOSE(
    MATCH(ROW(A965)-1,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ROW(A965)-INDEX($S$2:$S$18, MATCH(ROW(A965)-1, $S$2:$S$18,1))
),"")</f>
        <v/>
      </c>
      <c r="B966" s="3" t="str">
        <f ca="1">IF(A966&lt;&gt;"",INDEX(CHOOSE(
    MATCH(ROW(A965)-1,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ROW(A965)-INDEX($S$2:$S$18, MATCH(ROW(A965)-1, $S$2:$S$18,1))
),"")</f>
        <v/>
      </c>
      <c r="C966" s="3" t="e">
        <f ca="1">VALUE(IF(A966&lt;&gt;"",INDEX(CHOOSE(
    MATCH(ROW(A965)-1,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ROW(A965)-INDEX($S$2:$S$18, MATCH(ROW(A965)-1, $S$2:$S$18,1))
),""))</f>
        <v>#VALUE!</v>
      </c>
      <c r="D966" s="3" t="str">
        <f t="shared" ca="1" si="16"/>
        <v/>
      </c>
      <c r="E966" s="3" t="e">
        <f ca="1">INDEX(词条统合定义列表!$C$2:$C$1031,MATCH(属性二级汇总[[#This Row],[词条]],词条统合定义列表!$B$2:$B$1031,0))</f>
        <v>#N/A</v>
      </c>
      <c r="F966" t="e">
        <f ca="1">INDEX(词条统合定义列表!$D$2:$D$1031,MATCH(属性二级汇总[[#This Row],[词条]],词条统合定义列表!$B$2:$B$1031,0))</f>
        <v>#N/A</v>
      </c>
      <c r="G966" s="3" t="e">
        <f ca="1">INDEX(词条统合定义列表!$E$2:$E$1031,MATCH(属性二级汇总[[#This Row],[词条]],词条统合定义列表!$B$2:$B$1031,0))</f>
        <v>#N/A</v>
      </c>
      <c r="H966" s="109" t="e">
        <f ca="1">INDEX(词条统合定义列表!$F$2:$F$1031,MATCH(属性二级汇总[[#This Row],[词条]],词条统合定义列表!$B$2:$B$1031,0))</f>
        <v>#N/A</v>
      </c>
      <c r="J96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6" s="25" t="str">
        <f ca="1">IFERROR(IF(属性二级汇总[[#This Row],[计算模式]]&lt;&gt;0,ROW(),""),"")</f>
        <v/>
      </c>
      <c r="M966" s="25" t="str">
        <f ca="1">IF((IFERROR(SEARCH("时，收割",属性二级汇总[[#This Row],[词条]]),-1)&gt;0),ROW(),"")</f>
        <v/>
      </c>
    </row>
    <row r="967" spans="1:13">
      <c r="A967" s="3" t="str">
        <f ca="1">IFERROR(INDEX(CHOOSE(
    MATCH(ROW(A966)-1,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ROW(A966)-INDEX($S$2:$S$18, MATCH(ROW(A966)-1, $S$2:$S$18,1))
),"")</f>
        <v/>
      </c>
      <c r="B967" s="3" t="str">
        <f ca="1">IF(A967&lt;&gt;"",INDEX(CHOOSE(
    MATCH(ROW(A966)-1,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ROW(A966)-INDEX($S$2:$S$18, MATCH(ROW(A966)-1, $S$2:$S$18,1))
),"")</f>
        <v/>
      </c>
      <c r="C967" s="3" t="e">
        <f ca="1">VALUE(IF(A967&lt;&gt;"",INDEX(CHOOSE(
    MATCH(ROW(A966)-1,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ROW(A966)-INDEX($S$2:$S$18, MATCH(ROW(A966)-1, $S$2:$S$18,1))
),""))</f>
        <v>#VALUE!</v>
      </c>
      <c r="D967" s="3" t="str">
        <f t="shared" ca="1" si="16"/>
        <v/>
      </c>
      <c r="E967" s="3" t="e">
        <f ca="1">INDEX(词条统合定义列表!$C$2:$C$1031,MATCH(属性二级汇总[[#This Row],[词条]],词条统合定义列表!$B$2:$B$1031,0))</f>
        <v>#N/A</v>
      </c>
      <c r="F967" t="e">
        <f ca="1">INDEX(词条统合定义列表!$D$2:$D$1031,MATCH(属性二级汇总[[#This Row],[词条]],词条统合定义列表!$B$2:$B$1031,0))</f>
        <v>#N/A</v>
      </c>
      <c r="G967" s="3" t="e">
        <f ca="1">INDEX(词条统合定义列表!$E$2:$E$1031,MATCH(属性二级汇总[[#This Row],[词条]],词条统合定义列表!$B$2:$B$1031,0))</f>
        <v>#N/A</v>
      </c>
      <c r="H967" s="109" t="e">
        <f ca="1">INDEX(词条统合定义列表!$F$2:$F$1031,MATCH(属性二级汇总[[#This Row],[词条]],词条统合定义列表!$B$2:$B$1031,0))</f>
        <v>#N/A</v>
      </c>
      <c r="J96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7" s="25" t="str">
        <f ca="1">IFERROR(IF(属性二级汇总[[#This Row],[计算模式]]&lt;&gt;0,ROW(),""),"")</f>
        <v/>
      </c>
      <c r="M967" s="25" t="str">
        <f ca="1">IF((IFERROR(SEARCH("时，收割",属性二级汇总[[#This Row],[词条]]),-1)&gt;0),ROW(),"")</f>
        <v/>
      </c>
    </row>
    <row r="968" spans="1:13">
      <c r="A968" s="3" t="str">
        <f ca="1">IFERROR(INDEX(CHOOSE(
    MATCH(ROW(A967)-1,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ROW(A967)-INDEX($S$2:$S$18, MATCH(ROW(A967)-1, $S$2:$S$18,1))
),"")</f>
        <v/>
      </c>
      <c r="B968" s="3" t="str">
        <f ca="1">IF(A968&lt;&gt;"",INDEX(CHOOSE(
    MATCH(ROW(A967)-1,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ROW(A967)-INDEX($S$2:$S$18, MATCH(ROW(A967)-1, $S$2:$S$18,1))
),"")</f>
        <v/>
      </c>
      <c r="C968" s="3" t="e">
        <f ca="1">VALUE(IF(A968&lt;&gt;"",INDEX(CHOOSE(
    MATCH(ROW(A967)-1,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ROW(A967)-INDEX($S$2:$S$18, MATCH(ROW(A967)-1, $S$2:$S$18,1))
),""))</f>
        <v>#VALUE!</v>
      </c>
      <c r="D968" s="3" t="str">
        <f t="shared" ca="1" si="16"/>
        <v/>
      </c>
      <c r="E968" s="3" t="e">
        <f ca="1">INDEX(词条统合定义列表!$C$2:$C$1031,MATCH(属性二级汇总[[#This Row],[词条]],词条统合定义列表!$B$2:$B$1031,0))</f>
        <v>#N/A</v>
      </c>
      <c r="F968" t="e">
        <f ca="1">INDEX(词条统合定义列表!$D$2:$D$1031,MATCH(属性二级汇总[[#This Row],[词条]],词条统合定义列表!$B$2:$B$1031,0))</f>
        <v>#N/A</v>
      </c>
      <c r="G968" s="3" t="e">
        <f ca="1">INDEX(词条统合定义列表!$E$2:$E$1031,MATCH(属性二级汇总[[#This Row],[词条]],词条统合定义列表!$B$2:$B$1031,0))</f>
        <v>#N/A</v>
      </c>
      <c r="H968" s="109" t="e">
        <f ca="1">INDEX(词条统合定义列表!$F$2:$F$1031,MATCH(属性二级汇总[[#This Row],[词条]],词条统合定义列表!$B$2:$B$1031,0))</f>
        <v>#N/A</v>
      </c>
      <c r="J96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8" s="25" t="str">
        <f ca="1">IFERROR(IF(属性二级汇总[[#This Row],[计算模式]]&lt;&gt;0,ROW(),""),"")</f>
        <v/>
      </c>
      <c r="M968" s="25" t="str">
        <f ca="1">IF((IFERROR(SEARCH("时，收割",属性二级汇总[[#This Row],[词条]]),-1)&gt;0),ROW(),"")</f>
        <v/>
      </c>
    </row>
    <row r="969" spans="1:13">
      <c r="A969" s="3" t="str">
        <f ca="1">IFERROR(INDEX(CHOOSE(
    MATCH(ROW(A968)-1,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ROW(A968)-INDEX($S$2:$S$18, MATCH(ROW(A968)-1, $S$2:$S$18,1))
),"")</f>
        <v/>
      </c>
      <c r="B969" s="3" t="str">
        <f ca="1">IF(A969&lt;&gt;"",INDEX(CHOOSE(
    MATCH(ROW(A968)-1,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ROW(A968)-INDEX($S$2:$S$18, MATCH(ROW(A968)-1, $S$2:$S$18,1))
),"")</f>
        <v/>
      </c>
      <c r="C969" s="3" t="e">
        <f ca="1">VALUE(IF(A969&lt;&gt;"",INDEX(CHOOSE(
    MATCH(ROW(A968)-1,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ROW(A968)-INDEX($S$2:$S$18, MATCH(ROW(A968)-1, $S$2:$S$18,1))
),""))</f>
        <v>#VALUE!</v>
      </c>
      <c r="D969" s="3" t="str">
        <f t="shared" ca="1" si="16"/>
        <v/>
      </c>
      <c r="E969" s="3" t="e">
        <f ca="1">INDEX(词条统合定义列表!$C$2:$C$1031,MATCH(属性二级汇总[[#This Row],[词条]],词条统合定义列表!$B$2:$B$1031,0))</f>
        <v>#N/A</v>
      </c>
      <c r="F969" t="e">
        <f ca="1">INDEX(词条统合定义列表!$D$2:$D$1031,MATCH(属性二级汇总[[#This Row],[词条]],词条统合定义列表!$B$2:$B$1031,0))</f>
        <v>#N/A</v>
      </c>
      <c r="G969" s="3" t="e">
        <f ca="1">INDEX(词条统合定义列表!$E$2:$E$1031,MATCH(属性二级汇总[[#This Row],[词条]],词条统合定义列表!$B$2:$B$1031,0))</f>
        <v>#N/A</v>
      </c>
      <c r="H969" s="109" t="e">
        <f ca="1">INDEX(词条统合定义列表!$F$2:$F$1031,MATCH(属性二级汇总[[#This Row],[词条]],词条统合定义列表!$B$2:$B$1031,0))</f>
        <v>#N/A</v>
      </c>
      <c r="J96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6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69" s="25" t="str">
        <f ca="1">IFERROR(IF(属性二级汇总[[#This Row],[计算模式]]&lt;&gt;0,ROW(),""),"")</f>
        <v/>
      </c>
      <c r="M969" s="25" t="str">
        <f ca="1">IF((IFERROR(SEARCH("时，收割",属性二级汇总[[#This Row],[词条]]),-1)&gt;0),ROW(),"")</f>
        <v/>
      </c>
    </row>
    <row r="970" spans="1:13">
      <c r="A970" s="3" t="str">
        <f ca="1">IFERROR(INDEX(CHOOSE(
    MATCH(ROW(A969)-1,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ROW(A969)-INDEX($S$2:$S$18, MATCH(ROW(A969)-1, $S$2:$S$18,1))
),"")</f>
        <v/>
      </c>
      <c r="B970" s="3" t="str">
        <f ca="1">IF(A970&lt;&gt;"",INDEX(CHOOSE(
    MATCH(ROW(A969)-1,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ROW(A969)-INDEX($S$2:$S$18, MATCH(ROW(A969)-1, $S$2:$S$18,1))
),"")</f>
        <v/>
      </c>
      <c r="C970" s="3" t="e">
        <f ca="1">VALUE(IF(A970&lt;&gt;"",INDEX(CHOOSE(
    MATCH(ROW(A969)-1,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ROW(A969)-INDEX($S$2:$S$18, MATCH(ROW(A969)-1, $S$2:$S$18,1))
),""))</f>
        <v>#VALUE!</v>
      </c>
      <c r="D970" s="3" t="str">
        <f t="shared" ca="1" si="16"/>
        <v/>
      </c>
      <c r="E970" s="3" t="e">
        <f ca="1">INDEX(词条统合定义列表!$C$2:$C$1031,MATCH(属性二级汇总[[#This Row],[词条]],词条统合定义列表!$B$2:$B$1031,0))</f>
        <v>#N/A</v>
      </c>
      <c r="F970" t="e">
        <f ca="1">INDEX(词条统合定义列表!$D$2:$D$1031,MATCH(属性二级汇总[[#This Row],[词条]],词条统合定义列表!$B$2:$B$1031,0))</f>
        <v>#N/A</v>
      </c>
      <c r="G970" s="3" t="e">
        <f ca="1">INDEX(词条统合定义列表!$E$2:$E$1031,MATCH(属性二级汇总[[#This Row],[词条]],词条统合定义列表!$B$2:$B$1031,0))</f>
        <v>#N/A</v>
      </c>
      <c r="H970" s="109" t="e">
        <f ca="1">INDEX(词条统合定义列表!$F$2:$F$1031,MATCH(属性二级汇总[[#This Row],[词条]],词条统合定义列表!$B$2:$B$1031,0))</f>
        <v>#N/A</v>
      </c>
      <c r="J97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0" s="25" t="str">
        <f ca="1">IFERROR(IF(属性二级汇总[[#This Row],[计算模式]]&lt;&gt;0,ROW(),""),"")</f>
        <v/>
      </c>
      <c r="M970" s="25" t="str">
        <f ca="1">IF((IFERROR(SEARCH("时，收割",属性二级汇总[[#This Row],[词条]]),-1)&gt;0),ROW(),"")</f>
        <v/>
      </c>
    </row>
    <row r="971" spans="1:13">
      <c r="A971" s="3" t="str">
        <f ca="1">IFERROR(INDEX(CHOOSE(
    MATCH(ROW(A970)-1,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ROW(A970)-INDEX($S$2:$S$18, MATCH(ROW(A970)-1, $S$2:$S$18,1))
),"")</f>
        <v/>
      </c>
      <c r="B971" s="3" t="str">
        <f ca="1">IF(A971&lt;&gt;"",INDEX(CHOOSE(
    MATCH(ROW(A970)-1,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ROW(A970)-INDEX($S$2:$S$18, MATCH(ROW(A970)-1, $S$2:$S$18,1))
),"")</f>
        <v/>
      </c>
      <c r="C971" s="3" t="e">
        <f ca="1">VALUE(IF(A971&lt;&gt;"",INDEX(CHOOSE(
    MATCH(ROW(A970)-1,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ROW(A970)-INDEX($S$2:$S$18, MATCH(ROW(A970)-1, $S$2:$S$18,1))
),""))</f>
        <v>#VALUE!</v>
      </c>
      <c r="D971" s="3" t="str">
        <f t="shared" ca="1" si="16"/>
        <v/>
      </c>
      <c r="E971" s="3" t="e">
        <f ca="1">INDEX(词条统合定义列表!$C$2:$C$1031,MATCH(属性二级汇总[[#This Row],[词条]],词条统合定义列表!$B$2:$B$1031,0))</f>
        <v>#N/A</v>
      </c>
      <c r="F971" t="e">
        <f ca="1">INDEX(词条统合定义列表!$D$2:$D$1031,MATCH(属性二级汇总[[#This Row],[词条]],词条统合定义列表!$B$2:$B$1031,0))</f>
        <v>#N/A</v>
      </c>
      <c r="G971" s="3" t="e">
        <f ca="1">INDEX(词条统合定义列表!$E$2:$E$1031,MATCH(属性二级汇总[[#This Row],[词条]],词条统合定义列表!$B$2:$B$1031,0))</f>
        <v>#N/A</v>
      </c>
      <c r="H971" s="109" t="e">
        <f ca="1">INDEX(词条统合定义列表!$F$2:$F$1031,MATCH(属性二级汇总[[#This Row],[词条]],词条统合定义列表!$B$2:$B$1031,0))</f>
        <v>#N/A</v>
      </c>
      <c r="J97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1" s="25" t="str">
        <f ca="1">IFERROR(IF(属性二级汇总[[#This Row],[计算模式]]&lt;&gt;0,ROW(),""),"")</f>
        <v/>
      </c>
      <c r="M971" s="25" t="str">
        <f ca="1">IF((IFERROR(SEARCH("时，收割",属性二级汇总[[#This Row],[词条]]),-1)&gt;0),ROW(),"")</f>
        <v/>
      </c>
    </row>
    <row r="972" spans="1:13">
      <c r="A972" s="3" t="str">
        <f ca="1">IFERROR(INDEX(CHOOSE(
    MATCH(ROW(A971)-1,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ROW(A971)-INDEX($S$2:$S$18, MATCH(ROW(A971)-1, $S$2:$S$18,1))
),"")</f>
        <v/>
      </c>
      <c r="B972" s="3" t="str">
        <f ca="1">IF(A972&lt;&gt;"",INDEX(CHOOSE(
    MATCH(ROW(A971)-1,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ROW(A971)-INDEX($S$2:$S$18, MATCH(ROW(A971)-1, $S$2:$S$18,1))
),"")</f>
        <v/>
      </c>
      <c r="C972" s="3" t="e">
        <f ca="1">VALUE(IF(A972&lt;&gt;"",INDEX(CHOOSE(
    MATCH(ROW(A971)-1,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ROW(A971)-INDEX($S$2:$S$18, MATCH(ROW(A971)-1, $S$2:$S$18,1))
),""))</f>
        <v>#VALUE!</v>
      </c>
      <c r="D972" s="3" t="str">
        <f t="shared" ca="1" si="16"/>
        <v/>
      </c>
      <c r="E972" s="3" t="e">
        <f ca="1">INDEX(词条统合定义列表!$C$2:$C$1031,MATCH(属性二级汇总[[#This Row],[词条]],词条统合定义列表!$B$2:$B$1031,0))</f>
        <v>#N/A</v>
      </c>
      <c r="F972" t="e">
        <f ca="1">INDEX(词条统合定义列表!$D$2:$D$1031,MATCH(属性二级汇总[[#This Row],[词条]],词条统合定义列表!$B$2:$B$1031,0))</f>
        <v>#N/A</v>
      </c>
      <c r="G972" s="3" t="e">
        <f ca="1">INDEX(词条统合定义列表!$E$2:$E$1031,MATCH(属性二级汇总[[#This Row],[词条]],词条统合定义列表!$B$2:$B$1031,0))</f>
        <v>#N/A</v>
      </c>
      <c r="H972" s="109" t="e">
        <f ca="1">INDEX(词条统合定义列表!$F$2:$F$1031,MATCH(属性二级汇总[[#This Row],[词条]],词条统合定义列表!$B$2:$B$1031,0))</f>
        <v>#N/A</v>
      </c>
      <c r="J97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2" s="25" t="str">
        <f ca="1">IFERROR(IF(属性二级汇总[[#This Row],[计算模式]]&lt;&gt;0,ROW(),""),"")</f>
        <v/>
      </c>
      <c r="M972" s="25" t="str">
        <f ca="1">IF((IFERROR(SEARCH("时，收割",属性二级汇总[[#This Row],[词条]]),-1)&gt;0),ROW(),"")</f>
        <v/>
      </c>
    </row>
    <row r="973" spans="1:13">
      <c r="A973" s="3" t="str">
        <f ca="1">IFERROR(INDEX(CHOOSE(
    MATCH(ROW(A972)-1,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ROW(A972)-INDEX($S$2:$S$18, MATCH(ROW(A972)-1, $S$2:$S$18,1))
),"")</f>
        <v/>
      </c>
      <c r="B973" s="3" t="str">
        <f ca="1">IF(A973&lt;&gt;"",INDEX(CHOOSE(
    MATCH(ROW(A972)-1,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ROW(A972)-INDEX($S$2:$S$18, MATCH(ROW(A972)-1, $S$2:$S$18,1))
),"")</f>
        <v/>
      </c>
      <c r="C973" s="3" t="e">
        <f ca="1">VALUE(IF(A973&lt;&gt;"",INDEX(CHOOSE(
    MATCH(ROW(A972)-1,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ROW(A972)-INDEX($S$2:$S$18, MATCH(ROW(A972)-1, $S$2:$S$18,1))
),""))</f>
        <v>#VALUE!</v>
      </c>
      <c r="D973" s="3" t="str">
        <f t="shared" ca="1" si="16"/>
        <v/>
      </c>
      <c r="E973" s="3" t="e">
        <f ca="1">INDEX(词条统合定义列表!$C$2:$C$1031,MATCH(属性二级汇总[[#This Row],[词条]],词条统合定义列表!$B$2:$B$1031,0))</f>
        <v>#N/A</v>
      </c>
      <c r="F973" t="e">
        <f ca="1">INDEX(词条统合定义列表!$D$2:$D$1031,MATCH(属性二级汇总[[#This Row],[词条]],词条统合定义列表!$B$2:$B$1031,0))</f>
        <v>#N/A</v>
      </c>
      <c r="G973" s="3" t="e">
        <f ca="1">INDEX(词条统合定义列表!$E$2:$E$1031,MATCH(属性二级汇总[[#This Row],[词条]],词条统合定义列表!$B$2:$B$1031,0))</f>
        <v>#N/A</v>
      </c>
      <c r="H973" s="109" t="e">
        <f ca="1">INDEX(词条统合定义列表!$F$2:$F$1031,MATCH(属性二级汇总[[#This Row],[词条]],词条统合定义列表!$B$2:$B$1031,0))</f>
        <v>#N/A</v>
      </c>
      <c r="J97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3" s="25" t="str">
        <f ca="1">IFERROR(IF(属性二级汇总[[#This Row],[计算模式]]&lt;&gt;0,ROW(),""),"")</f>
        <v/>
      </c>
      <c r="M973" s="25" t="str">
        <f ca="1">IF((IFERROR(SEARCH("时，收割",属性二级汇总[[#This Row],[词条]]),-1)&gt;0),ROW(),"")</f>
        <v/>
      </c>
    </row>
    <row r="974" spans="1:13">
      <c r="A974" s="3" t="str">
        <f ca="1">IFERROR(INDEX(CHOOSE(
    MATCH(ROW(A973)-1,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ROW(A973)-INDEX($S$2:$S$18, MATCH(ROW(A973)-1, $S$2:$S$18,1))
),"")</f>
        <v/>
      </c>
      <c r="B974" s="3" t="str">
        <f ca="1">IF(A974&lt;&gt;"",INDEX(CHOOSE(
    MATCH(ROW(A973)-1,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ROW(A973)-INDEX($S$2:$S$18, MATCH(ROW(A973)-1, $S$2:$S$18,1))
),"")</f>
        <v/>
      </c>
      <c r="C974" s="3" t="e">
        <f ca="1">VALUE(IF(A974&lt;&gt;"",INDEX(CHOOSE(
    MATCH(ROW(A973)-1,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ROW(A973)-INDEX($S$2:$S$18, MATCH(ROW(A973)-1, $S$2:$S$18,1))
),""))</f>
        <v>#VALUE!</v>
      </c>
      <c r="D974" s="3" t="str">
        <f t="shared" ca="1" si="16"/>
        <v/>
      </c>
      <c r="E974" s="3" t="e">
        <f ca="1">INDEX(词条统合定义列表!$C$2:$C$1031,MATCH(属性二级汇总[[#This Row],[词条]],词条统合定义列表!$B$2:$B$1031,0))</f>
        <v>#N/A</v>
      </c>
      <c r="F974" t="e">
        <f ca="1">INDEX(词条统合定义列表!$D$2:$D$1031,MATCH(属性二级汇总[[#This Row],[词条]],词条统合定义列表!$B$2:$B$1031,0))</f>
        <v>#N/A</v>
      </c>
      <c r="G974" s="3" t="e">
        <f ca="1">INDEX(词条统合定义列表!$E$2:$E$1031,MATCH(属性二级汇总[[#This Row],[词条]],词条统合定义列表!$B$2:$B$1031,0))</f>
        <v>#N/A</v>
      </c>
      <c r="H974" s="109" t="e">
        <f ca="1">INDEX(词条统合定义列表!$F$2:$F$1031,MATCH(属性二级汇总[[#This Row],[词条]],词条统合定义列表!$B$2:$B$1031,0))</f>
        <v>#N/A</v>
      </c>
      <c r="J97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4" s="25" t="str">
        <f ca="1">IFERROR(IF(属性二级汇总[[#This Row],[计算模式]]&lt;&gt;0,ROW(),""),"")</f>
        <v/>
      </c>
      <c r="M974" s="25" t="str">
        <f ca="1">IF((IFERROR(SEARCH("时，收割",属性二级汇总[[#This Row],[词条]]),-1)&gt;0),ROW(),"")</f>
        <v/>
      </c>
    </row>
    <row r="975" spans="1:13">
      <c r="A975" s="3" t="str">
        <f ca="1">IFERROR(INDEX(CHOOSE(
    MATCH(ROW(A974)-1,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ROW(A974)-INDEX($S$2:$S$18, MATCH(ROW(A974)-1, $S$2:$S$18,1))
),"")</f>
        <v/>
      </c>
      <c r="B975" s="3" t="str">
        <f ca="1">IF(A975&lt;&gt;"",INDEX(CHOOSE(
    MATCH(ROW(A974)-1,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ROW(A974)-INDEX($S$2:$S$18, MATCH(ROW(A974)-1, $S$2:$S$18,1))
),"")</f>
        <v/>
      </c>
      <c r="C975" s="3" t="e">
        <f ca="1">VALUE(IF(A975&lt;&gt;"",INDEX(CHOOSE(
    MATCH(ROW(A974)-1,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ROW(A974)-INDEX($S$2:$S$18, MATCH(ROW(A974)-1, $S$2:$S$18,1))
),""))</f>
        <v>#VALUE!</v>
      </c>
      <c r="D975" s="3" t="str">
        <f t="shared" ca="1" si="16"/>
        <v/>
      </c>
      <c r="E975" s="3" t="e">
        <f ca="1">INDEX(词条统合定义列表!$C$2:$C$1031,MATCH(属性二级汇总[[#This Row],[词条]],词条统合定义列表!$B$2:$B$1031,0))</f>
        <v>#N/A</v>
      </c>
      <c r="F975" t="e">
        <f ca="1">INDEX(词条统合定义列表!$D$2:$D$1031,MATCH(属性二级汇总[[#This Row],[词条]],词条统合定义列表!$B$2:$B$1031,0))</f>
        <v>#N/A</v>
      </c>
      <c r="G975" s="3" t="e">
        <f ca="1">INDEX(词条统合定义列表!$E$2:$E$1031,MATCH(属性二级汇总[[#This Row],[词条]],词条统合定义列表!$B$2:$B$1031,0))</f>
        <v>#N/A</v>
      </c>
      <c r="H975" s="109" t="e">
        <f ca="1">INDEX(词条统合定义列表!$F$2:$F$1031,MATCH(属性二级汇总[[#This Row],[词条]],词条统合定义列表!$B$2:$B$1031,0))</f>
        <v>#N/A</v>
      </c>
      <c r="J97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5" s="25" t="str">
        <f ca="1">IFERROR(IF(属性二级汇总[[#This Row],[计算模式]]&lt;&gt;0,ROW(),""),"")</f>
        <v/>
      </c>
      <c r="M975" s="25" t="str">
        <f ca="1">IF((IFERROR(SEARCH("时，收割",属性二级汇总[[#This Row],[词条]]),-1)&gt;0),ROW(),"")</f>
        <v/>
      </c>
    </row>
    <row r="976" spans="1:13">
      <c r="A976" s="3" t="str">
        <f ca="1">IFERROR(INDEX(CHOOSE(
    MATCH(ROW(A975)-1,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ROW(A975)-INDEX($S$2:$S$18, MATCH(ROW(A975)-1, $S$2:$S$18,1))
),"")</f>
        <v/>
      </c>
      <c r="B976" s="3" t="str">
        <f ca="1">IF(A976&lt;&gt;"",INDEX(CHOOSE(
    MATCH(ROW(A975)-1,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ROW(A975)-INDEX($S$2:$S$18, MATCH(ROW(A975)-1, $S$2:$S$18,1))
),"")</f>
        <v/>
      </c>
      <c r="C976" s="3" t="e">
        <f ca="1">VALUE(IF(A976&lt;&gt;"",INDEX(CHOOSE(
    MATCH(ROW(A975)-1,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ROW(A975)-INDEX($S$2:$S$18, MATCH(ROW(A975)-1, $S$2:$S$18,1))
),""))</f>
        <v>#VALUE!</v>
      </c>
      <c r="D976" s="3" t="str">
        <f t="shared" ca="1" si="16"/>
        <v/>
      </c>
      <c r="E976" s="3" t="e">
        <f ca="1">INDEX(词条统合定义列表!$C$2:$C$1031,MATCH(属性二级汇总[[#This Row],[词条]],词条统合定义列表!$B$2:$B$1031,0))</f>
        <v>#N/A</v>
      </c>
      <c r="F976" t="e">
        <f ca="1">INDEX(词条统合定义列表!$D$2:$D$1031,MATCH(属性二级汇总[[#This Row],[词条]],词条统合定义列表!$B$2:$B$1031,0))</f>
        <v>#N/A</v>
      </c>
      <c r="G976" s="3" t="e">
        <f ca="1">INDEX(词条统合定义列表!$E$2:$E$1031,MATCH(属性二级汇总[[#This Row],[词条]],词条统合定义列表!$B$2:$B$1031,0))</f>
        <v>#N/A</v>
      </c>
      <c r="H976" s="109" t="e">
        <f ca="1">INDEX(词条统合定义列表!$F$2:$F$1031,MATCH(属性二级汇总[[#This Row],[词条]],词条统合定义列表!$B$2:$B$1031,0))</f>
        <v>#N/A</v>
      </c>
      <c r="J97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6" s="25" t="str">
        <f ca="1">IFERROR(IF(属性二级汇总[[#This Row],[计算模式]]&lt;&gt;0,ROW(),""),"")</f>
        <v/>
      </c>
      <c r="M976" s="25" t="str">
        <f ca="1">IF((IFERROR(SEARCH("时，收割",属性二级汇总[[#This Row],[词条]]),-1)&gt;0),ROW(),"")</f>
        <v/>
      </c>
    </row>
    <row r="977" spans="1:13">
      <c r="A977" s="3" t="str">
        <f ca="1">IFERROR(INDEX(CHOOSE(
    MATCH(ROW(A976)-1,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ROW(A976)-INDEX($S$2:$S$18, MATCH(ROW(A976)-1, $S$2:$S$18,1))
),"")</f>
        <v/>
      </c>
      <c r="B977" s="3" t="str">
        <f ca="1">IF(A977&lt;&gt;"",INDEX(CHOOSE(
    MATCH(ROW(A976)-1,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ROW(A976)-INDEX($S$2:$S$18, MATCH(ROW(A976)-1, $S$2:$S$18,1))
),"")</f>
        <v/>
      </c>
      <c r="C977" s="3" t="e">
        <f ca="1">VALUE(IF(A977&lt;&gt;"",INDEX(CHOOSE(
    MATCH(ROW(A976)-1,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ROW(A976)-INDEX($S$2:$S$18, MATCH(ROW(A976)-1, $S$2:$S$18,1))
),""))</f>
        <v>#VALUE!</v>
      </c>
      <c r="D977" s="3" t="str">
        <f t="shared" ca="1" si="16"/>
        <v/>
      </c>
      <c r="E977" s="3" t="e">
        <f ca="1">INDEX(词条统合定义列表!$C$2:$C$1031,MATCH(属性二级汇总[[#This Row],[词条]],词条统合定义列表!$B$2:$B$1031,0))</f>
        <v>#N/A</v>
      </c>
      <c r="F977" t="e">
        <f ca="1">INDEX(词条统合定义列表!$D$2:$D$1031,MATCH(属性二级汇总[[#This Row],[词条]],词条统合定义列表!$B$2:$B$1031,0))</f>
        <v>#N/A</v>
      </c>
      <c r="G977" s="3" t="e">
        <f ca="1">INDEX(词条统合定义列表!$E$2:$E$1031,MATCH(属性二级汇总[[#This Row],[词条]],词条统合定义列表!$B$2:$B$1031,0))</f>
        <v>#N/A</v>
      </c>
      <c r="H977" s="109" t="e">
        <f ca="1">INDEX(词条统合定义列表!$F$2:$F$1031,MATCH(属性二级汇总[[#This Row],[词条]],词条统合定义列表!$B$2:$B$1031,0))</f>
        <v>#N/A</v>
      </c>
      <c r="J97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7" s="25" t="str">
        <f ca="1">IFERROR(IF(属性二级汇总[[#This Row],[计算模式]]&lt;&gt;0,ROW(),""),"")</f>
        <v/>
      </c>
      <c r="M977" s="25" t="str">
        <f ca="1">IF((IFERROR(SEARCH("时，收割",属性二级汇总[[#This Row],[词条]]),-1)&gt;0),ROW(),"")</f>
        <v/>
      </c>
    </row>
    <row r="978" spans="1:13">
      <c r="A978" s="3" t="str">
        <f ca="1">IFERROR(INDEX(CHOOSE(
    MATCH(ROW(A977)-1,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ROW(A977)-INDEX($S$2:$S$18, MATCH(ROW(A977)-1, $S$2:$S$18,1))
),"")</f>
        <v/>
      </c>
      <c r="B978" s="3" t="str">
        <f ca="1">IF(A978&lt;&gt;"",INDEX(CHOOSE(
    MATCH(ROW(A977)-1,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ROW(A977)-INDEX($S$2:$S$18, MATCH(ROW(A977)-1, $S$2:$S$18,1))
),"")</f>
        <v/>
      </c>
      <c r="C978" s="3" t="e">
        <f ca="1">VALUE(IF(A978&lt;&gt;"",INDEX(CHOOSE(
    MATCH(ROW(A977)-1,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ROW(A977)-INDEX($S$2:$S$18, MATCH(ROW(A977)-1, $S$2:$S$18,1))
),""))</f>
        <v>#VALUE!</v>
      </c>
      <c r="D978" s="3" t="str">
        <f t="shared" ca="1" si="16"/>
        <v/>
      </c>
      <c r="E978" s="3" t="e">
        <f ca="1">INDEX(词条统合定义列表!$C$2:$C$1031,MATCH(属性二级汇总[[#This Row],[词条]],词条统合定义列表!$B$2:$B$1031,0))</f>
        <v>#N/A</v>
      </c>
      <c r="F978" t="e">
        <f ca="1">INDEX(词条统合定义列表!$D$2:$D$1031,MATCH(属性二级汇总[[#This Row],[词条]],词条统合定义列表!$B$2:$B$1031,0))</f>
        <v>#N/A</v>
      </c>
      <c r="G978" s="3" t="e">
        <f ca="1">INDEX(词条统合定义列表!$E$2:$E$1031,MATCH(属性二级汇总[[#This Row],[词条]],词条统合定义列表!$B$2:$B$1031,0))</f>
        <v>#N/A</v>
      </c>
      <c r="H978" s="109" t="e">
        <f ca="1">INDEX(词条统合定义列表!$F$2:$F$1031,MATCH(属性二级汇总[[#This Row],[词条]],词条统合定义列表!$B$2:$B$1031,0))</f>
        <v>#N/A</v>
      </c>
      <c r="J97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8" s="25" t="str">
        <f ca="1">IFERROR(IF(属性二级汇总[[#This Row],[计算模式]]&lt;&gt;0,ROW(),""),"")</f>
        <v/>
      </c>
      <c r="M978" s="25" t="str">
        <f ca="1">IF((IFERROR(SEARCH("时，收割",属性二级汇总[[#This Row],[词条]]),-1)&gt;0),ROW(),"")</f>
        <v/>
      </c>
    </row>
    <row r="979" spans="1:13">
      <c r="A979" s="3" t="str">
        <f ca="1">IFERROR(INDEX(CHOOSE(
    MATCH(ROW(A978)-1,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ROW(A978)-INDEX($S$2:$S$18, MATCH(ROW(A978)-1, $S$2:$S$18,1))
),"")</f>
        <v/>
      </c>
      <c r="B979" s="3" t="str">
        <f ca="1">IF(A979&lt;&gt;"",INDEX(CHOOSE(
    MATCH(ROW(A978)-1,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ROW(A978)-INDEX($S$2:$S$18, MATCH(ROW(A978)-1, $S$2:$S$18,1))
),"")</f>
        <v/>
      </c>
      <c r="C979" s="3" t="e">
        <f ca="1">VALUE(IF(A979&lt;&gt;"",INDEX(CHOOSE(
    MATCH(ROW(A978)-1,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ROW(A978)-INDEX($S$2:$S$18, MATCH(ROW(A978)-1, $S$2:$S$18,1))
),""))</f>
        <v>#VALUE!</v>
      </c>
      <c r="D979" s="3" t="str">
        <f t="shared" ca="1" si="16"/>
        <v/>
      </c>
      <c r="E979" s="3" t="e">
        <f ca="1">INDEX(词条统合定义列表!$C$2:$C$1031,MATCH(属性二级汇总[[#This Row],[词条]],词条统合定义列表!$B$2:$B$1031,0))</f>
        <v>#N/A</v>
      </c>
      <c r="F979" t="e">
        <f ca="1">INDEX(词条统合定义列表!$D$2:$D$1031,MATCH(属性二级汇总[[#This Row],[词条]],词条统合定义列表!$B$2:$B$1031,0))</f>
        <v>#N/A</v>
      </c>
      <c r="G979" s="3" t="e">
        <f ca="1">INDEX(词条统合定义列表!$E$2:$E$1031,MATCH(属性二级汇总[[#This Row],[词条]],词条统合定义列表!$B$2:$B$1031,0))</f>
        <v>#N/A</v>
      </c>
      <c r="H979" s="109" t="e">
        <f ca="1">INDEX(词条统合定义列表!$F$2:$F$1031,MATCH(属性二级汇总[[#This Row],[词条]],词条统合定义列表!$B$2:$B$1031,0))</f>
        <v>#N/A</v>
      </c>
      <c r="J97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7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79" s="25" t="str">
        <f ca="1">IFERROR(IF(属性二级汇总[[#This Row],[计算模式]]&lt;&gt;0,ROW(),""),"")</f>
        <v/>
      </c>
      <c r="M979" s="25" t="str">
        <f ca="1">IF((IFERROR(SEARCH("时，收割",属性二级汇总[[#This Row],[词条]]),-1)&gt;0),ROW(),"")</f>
        <v/>
      </c>
    </row>
    <row r="980" spans="1:13">
      <c r="A980" s="3" t="str">
        <f ca="1">IFERROR(INDEX(CHOOSE(
    MATCH(ROW(A979)-1,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ROW(A979)-INDEX($S$2:$S$18, MATCH(ROW(A979)-1, $S$2:$S$18,1))
),"")</f>
        <v/>
      </c>
      <c r="B980" s="3" t="str">
        <f ca="1">IF(A980&lt;&gt;"",INDEX(CHOOSE(
    MATCH(ROW(A979)-1,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ROW(A979)-INDEX($S$2:$S$18, MATCH(ROW(A979)-1, $S$2:$S$18,1))
),"")</f>
        <v/>
      </c>
      <c r="C980" s="3" t="e">
        <f ca="1">VALUE(IF(A980&lt;&gt;"",INDEX(CHOOSE(
    MATCH(ROW(A979)-1,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ROW(A979)-INDEX($S$2:$S$18, MATCH(ROW(A979)-1, $S$2:$S$18,1))
),""))</f>
        <v>#VALUE!</v>
      </c>
      <c r="D980" s="3" t="str">
        <f t="shared" ca="1" si="16"/>
        <v/>
      </c>
      <c r="E980" s="3" t="e">
        <f ca="1">INDEX(词条统合定义列表!$C$2:$C$1031,MATCH(属性二级汇总[[#This Row],[词条]],词条统合定义列表!$B$2:$B$1031,0))</f>
        <v>#N/A</v>
      </c>
      <c r="F980" t="e">
        <f ca="1">INDEX(词条统合定义列表!$D$2:$D$1031,MATCH(属性二级汇总[[#This Row],[词条]],词条统合定义列表!$B$2:$B$1031,0))</f>
        <v>#N/A</v>
      </c>
      <c r="G980" s="3" t="e">
        <f ca="1">INDEX(词条统合定义列表!$E$2:$E$1031,MATCH(属性二级汇总[[#This Row],[词条]],词条统合定义列表!$B$2:$B$1031,0))</f>
        <v>#N/A</v>
      </c>
      <c r="H980" s="109" t="e">
        <f ca="1">INDEX(词条统合定义列表!$F$2:$F$1031,MATCH(属性二级汇总[[#This Row],[词条]],词条统合定义列表!$B$2:$B$1031,0))</f>
        <v>#N/A</v>
      </c>
      <c r="J98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0" s="25" t="str">
        <f ca="1">IFERROR(IF(属性二级汇总[[#This Row],[计算模式]]&lt;&gt;0,ROW(),""),"")</f>
        <v/>
      </c>
      <c r="M980" s="25" t="str">
        <f ca="1">IF((IFERROR(SEARCH("时，收割",属性二级汇总[[#This Row],[词条]]),-1)&gt;0),ROW(),"")</f>
        <v/>
      </c>
    </row>
    <row r="981" spans="1:13">
      <c r="A981" s="3" t="str">
        <f ca="1">IFERROR(INDEX(CHOOSE(
    MATCH(ROW(A980)-1,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ROW(A980)-INDEX($S$2:$S$18, MATCH(ROW(A980)-1, $S$2:$S$18,1))
),"")</f>
        <v/>
      </c>
      <c r="B981" s="3" t="str">
        <f ca="1">IF(A981&lt;&gt;"",INDEX(CHOOSE(
    MATCH(ROW(A980)-1,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ROW(A980)-INDEX($S$2:$S$18, MATCH(ROW(A980)-1, $S$2:$S$18,1))
),"")</f>
        <v/>
      </c>
      <c r="C981" s="3" t="e">
        <f ca="1">VALUE(IF(A981&lt;&gt;"",INDEX(CHOOSE(
    MATCH(ROW(A980)-1,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ROW(A980)-INDEX($S$2:$S$18, MATCH(ROW(A980)-1, $S$2:$S$18,1))
),""))</f>
        <v>#VALUE!</v>
      </c>
      <c r="D981" s="3" t="str">
        <f t="shared" ca="1" si="16"/>
        <v/>
      </c>
      <c r="E981" s="3" t="e">
        <f ca="1">INDEX(词条统合定义列表!$C$2:$C$1031,MATCH(属性二级汇总[[#This Row],[词条]],词条统合定义列表!$B$2:$B$1031,0))</f>
        <v>#N/A</v>
      </c>
      <c r="F981" t="e">
        <f ca="1">INDEX(词条统合定义列表!$D$2:$D$1031,MATCH(属性二级汇总[[#This Row],[词条]],词条统合定义列表!$B$2:$B$1031,0))</f>
        <v>#N/A</v>
      </c>
      <c r="G981" s="3" t="e">
        <f ca="1">INDEX(词条统合定义列表!$E$2:$E$1031,MATCH(属性二级汇总[[#This Row],[词条]],词条统合定义列表!$B$2:$B$1031,0))</f>
        <v>#N/A</v>
      </c>
      <c r="H981" s="109" t="e">
        <f ca="1">INDEX(词条统合定义列表!$F$2:$F$1031,MATCH(属性二级汇总[[#This Row],[词条]],词条统合定义列表!$B$2:$B$1031,0))</f>
        <v>#N/A</v>
      </c>
      <c r="J98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1" s="25" t="str">
        <f ca="1">IFERROR(IF(属性二级汇总[[#This Row],[计算模式]]&lt;&gt;0,ROW(),""),"")</f>
        <v/>
      </c>
      <c r="M981" s="25" t="str">
        <f ca="1">IF((IFERROR(SEARCH("时，收割",属性二级汇总[[#This Row],[词条]]),-1)&gt;0),ROW(),"")</f>
        <v/>
      </c>
    </row>
    <row r="982" spans="1:13">
      <c r="A982" s="3" t="str">
        <f ca="1">IFERROR(INDEX(CHOOSE(
    MATCH(ROW(A981)-1,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ROW(A981)-INDEX($S$2:$S$18, MATCH(ROW(A981)-1, $S$2:$S$18,1))
),"")</f>
        <v/>
      </c>
      <c r="B982" s="3" t="str">
        <f ca="1">IF(A982&lt;&gt;"",INDEX(CHOOSE(
    MATCH(ROW(A981)-1,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ROW(A981)-INDEX($S$2:$S$18, MATCH(ROW(A981)-1, $S$2:$S$18,1))
),"")</f>
        <v/>
      </c>
      <c r="C982" s="3" t="e">
        <f ca="1">VALUE(IF(A982&lt;&gt;"",INDEX(CHOOSE(
    MATCH(ROW(A981)-1,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ROW(A981)-INDEX($S$2:$S$18, MATCH(ROW(A981)-1, $S$2:$S$18,1))
),""))</f>
        <v>#VALUE!</v>
      </c>
      <c r="D982" s="3" t="str">
        <f t="shared" ca="1" si="16"/>
        <v/>
      </c>
      <c r="E982" s="3" t="e">
        <f ca="1">INDEX(词条统合定义列表!$C$2:$C$1031,MATCH(属性二级汇总[[#This Row],[词条]],词条统合定义列表!$B$2:$B$1031,0))</f>
        <v>#N/A</v>
      </c>
      <c r="F982" t="e">
        <f ca="1">INDEX(词条统合定义列表!$D$2:$D$1031,MATCH(属性二级汇总[[#This Row],[词条]],词条统合定义列表!$B$2:$B$1031,0))</f>
        <v>#N/A</v>
      </c>
      <c r="G982" s="3" t="e">
        <f ca="1">INDEX(词条统合定义列表!$E$2:$E$1031,MATCH(属性二级汇总[[#This Row],[词条]],词条统合定义列表!$B$2:$B$1031,0))</f>
        <v>#N/A</v>
      </c>
      <c r="H982" s="109" t="e">
        <f ca="1">INDEX(词条统合定义列表!$F$2:$F$1031,MATCH(属性二级汇总[[#This Row],[词条]],词条统合定义列表!$B$2:$B$1031,0))</f>
        <v>#N/A</v>
      </c>
      <c r="J98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2" s="25" t="str">
        <f ca="1">IFERROR(IF(属性二级汇总[[#This Row],[计算模式]]&lt;&gt;0,ROW(),""),"")</f>
        <v/>
      </c>
      <c r="M982" s="25" t="str">
        <f ca="1">IF((IFERROR(SEARCH("时，收割",属性二级汇总[[#This Row],[词条]]),-1)&gt;0),ROW(),"")</f>
        <v/>
      </c>
    </row>
    <row r="983" spans="1:13">
      <c r="A983" s="3" t="str">
        <f ca="1">IFERROR(INDEX(CHOOSE(
    MATCH(ROW(A982)-1,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ROW(A982)-INDEX($S$2:$S$18, MATCH(ROW(A982)-1, $S$2:$S$18,1))
),"")</f>
        <v/>
      </c>
      <c r="B983" s="3" t="str">
        <f ca="1">IF(A983&lt;&gt;"",INDEX(CHOOSE(
    MATCH(ROW(A982)-1,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ROW(A982)-INDEX($S$2:$S$18, MATCH(ROW(A982)-1, $S$2:$S$18,1))
),"")</f>
        <v/>
      </c>
      <c r="C983" s="3" t="e">
        <f ca="1">VALUE(IF(A983&lt;&gt;"",INDEX(CHOOSE(
    MATCH(ROW(A982)-1,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ROW(A982)-INDEX($S$2:$S$18, MATCH(ROW(A982)-1, $S$2:$S$18,1))
),""))</f>
        <v>#VALUE!</v>
      </c>
      <c r="D983" s="3" t="str">
        <f t="shared" ca="1" si="16"/>
        <v/>
      </c>
      <c r="E983" s="3" t="e">
        <f ca="1">INDEX(词条统合定义列表!$C$2:$C$1031,MATCH(属性二级汇总[[#This Row],[词条]],词条统合定义列表!$B$2:$B$1031,0))</f>
        <v>#N/A</v>
      </c>
      <c r="F983" t="e">
        <f ca="1">INDEX(词条统合定义列表!$D$2:$D$1031,MATCH(属性二级汇总[[#This Row],[词条]],词条统合定义列表!$B$2:$B$1031,0))</f>
        <v>#N/A</v>
      </c>
      <c r="G983" s="3" t="e">
        <f ca="1">INDEX(词条统合定义列表!$E$2:$E$1031,MATCH(属性二级汇总[[#This Row],[词条]],词条统合定义列表!$B$2:$B$1031,0))</f>
        <v>#N/A</v>
      </c>
      <c r="H983" s="109" t="e">
        <f ca="1">INDEX(词条统合定义列表!$F$2:$F$1031,MATCH(属性二级汇总[[#This Row],[词条]],词条统合定义列表!$B$2:$B$1031,0))</f>
        <v>#N/A</v>
      </c>
      <c r="J98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3" s="25" t="str">
        <f ca="1">IFERROR(IF(属性二级汇总[[#This Row],[计算模式]]&lt;&gt;0,ROW(),""),"")</f>
        <v/>
      </c>
      <c r="M983" s="25" t="str">
        <f ca="1">IF((IFERROR(SEARCH("时，收割",属性二级汇总[[#This Row],[词条]]),-1)&gt;0),ROW(),"")</f>
        <v/>
      </c>
    </row>
    <row r="984" spans="1:13">
      <c r="A984" s="3" t="str">
        <f ca="1">IFERROR(INDEX(CHOOSE(
    MATCH(ROW(A983)-1,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ROW(A983)-INDEX($S$2:$S$18, MATCH(ROW(A983)-1, $S$2:$S$18,1))
),"")</f>
        <v/>
      </c>
      <c r="B984" s="3" t="str">
        <f ca="1">IF(A984&lt;&gt;"",INDEX(CHOOSE(
    MATCH(ROW(A983)-1,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ROW(A983)-INDEX($S$2:$S$18, MATCH(ROW(A983)-1, $S$2:$S$18,1))
),"")</f>
        <v/>
      </c>
      <c r="C984" s="3" t="e">
        <f ca="1">VALUE(IF(A984&lt;&gt;"",INDEX(CHOOSE(
    MATCH(ROW(A983)-1,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ROW(A983)-INDEX($S$2:$S$18, MATCH(ROW(A983)-1, $S$2:$S$18,1))
),""))</f>
        <v>#VALUE!</v>
      </c>
      <c r="D984" s="3" t="str">
        <f t="shared" ca="1" si="16"/>
        <v/>
      </c>
      <c r="E984" s="3" t="e">
        <f ca="1">INDEX(词条统合定义列表!$C$2:$C$1031,MATCH(属性二级汇总[[#This Row],[词条]],词条统合定义列表!$B$2:$B$1031,0))</f>
        <v>#N/A</v>
      </c>
      <c r="F984" t="e">
        <f ca="1">INDEX(词条统合定义列表!$D$2:$D$1031,MATCH(属性二级汇总[[#This Row],[词条]],词条统合定义列表!$B$2:$B$1031,0))</f>
        <v>#N/A</v>
      </c>
      <c r="G984" s="3" t="e">
        <f ca="1">INDEX(词条统合定义列表!$E$2:$E$1031,MATCH(属性二级汇总[[#This Row],[词条]],词条统合定义列表!$B$2:$B$1031,0))</f>
        <v>#N/A</v>
      </c>
      <c r="H984" s="109" t="e">
        <f ca="1">INDEX(词条统合定义列表!$F$2:$F$1031,MATCH(属性二级汇总[[#This Row],[词条]],词条统合定义列表!$B$2:$B$1031,0))</f>
        <v>#N/A</v>
      </c>
      <c r="J98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4" s="25" t="str">
        <f ca="1">IFERROR(IF(属性二级汇总[[#This Row],[计算模式]]&lt;&gt;0,ROW(),""),"")</f>
        <v/>
      </c>
      <c r="M984" s="25" t="str">
        <f ca="1">IF((IFERROR(SEARCH("时，收割",属性二级汇总[[#This Row],[词条]]),-1)&gt;0),ROW(),"")</f>
        <v/>
      </c>
    </row>
    <row r="985" spans="1:13">
      <c r="A985" s="3" t="str">
        <f ca="1">IFERROR(INDEX(CHOOSE(
    MATCH(ROW(A984)-1,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ROW(A984)-INDEX($S$2:$S$18, MATCH(ROW(A984)-1, $S$2:$S$18,1))
),"")</f>
        <v/>
      </c>
      <c r="B985" s="3" t="str">
        <f ca="1">IF(A985&lt;&gt;"",INDEX(CHOOSE(
    MATCH(ROW(A984)-1,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ROW(A984)-INDEX($S$2:$S$18, MATCH(ROW(A984)-1, $S$2:$S$18,1))
),"")</f>
        <v/>
      </c>
      <c r="C985" s="3" t="e">
        <f ca="1">VALUE(IF(A985&lt;&gt;"",INDEX(CHOOSE(
    MATCH(ROW(A984)-1,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ROW(A984)-INDEX($S$2:$S$18, MATCH(ROW(A984)-1, $S$2:$S$18,1))
),""))</f>
        <v>#VALUE!</v>
      </c>
      <c r="D985" s="3" t="str">
        <f t="shared" ca="1" si="16"/>
        <v/>
      </c>
      <c r="E985" s="3" t="e">
        <f ca="1">INDEX(词条统合定义列表!$C$2:$C$1031,MATCH(属性二级汇总[[#This Row],[词条]],词条统合定义列表!$B$2:$B$1031,0))</f>
        <v>#N/A</v>
      </c>
      <c r="F985" t="e">
        <f ca="1">INDEX(词条统合定义列表!$D$2:$D$1031,MATCH(属性二级汇总[[#This Row],[词条]],词条统合定义列表!$B$2:$B$1031,0))</f>
        <v>#N/A</v>
      </c>
      <c r="G985" s="3" t="e">
        <f ca="1">INDEX(词条统合定义列表!$E$2:$E$1031,MATCH(属性二级汇总[[#This Row],[词条]],词条统合定义列表!$B$2:$B$1031,0))</f>
        <v>#N/A</v>
      </c>
      <c r="H985" s="109" t="e">
        <f ca="1">INDEX(词条统合定义列表!$F$2:$F$1031,MATCH(属性二级汇总[[#This Row],[词条]],词条统合定义列表!$B$2:$B$1031,0))</f>
        <v>#N/A</v>
      </c>
      <c r="J98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5" s="25" t="str">
        <f ca="1">IFERROR(IF(属性二级汇总[[#This Row],[计算模式]]&lt;&gt;0,ROW(),""),"")</f>
        <v/>
      </c>
      <c r="M985" s="25" t="str">
        <f ca="1">IF((IFERROR(SEARCH("时，收割",属性二级汇总[[#This Row],[词条]]),-1)&gt;0),ROW(),"")</f>
        <v/>
      </c>
    </row>
    <row r="986" spans="1:13">
      <c r="A986" s="3" t="str">
        <f ca="1">IFERROR(INDEX(CHOOSE(
    MATCH(ROW(A985)-1,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ROW(A985)-INDEX($S$2:$S$18, MATCH(ROW(A985)-1, $S$2:$S$18,1))
),"")</f>
        <v/>
      </c>
      <c r="B986" s="3" t="str">
        <f ca="1">IF(A986&lt;&gt;"",INDEX(CHOOSE(
    MATCH(ROW(A985)-1,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ROW(A985)-INDEX($S$2:$S$18, MATCH(ROW(A985)-1, $S$2:$S$18,1))
),"")</f>
        <v/>
      </c>
      <c r="C986" s="3" t="e">
        <f ca="1">VALUE(IF(A986&lt;&gt;"",INDEX(CHOOSE(
    MATCH(ROW(A985)-1,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ROW(A985)-INDEX($S$2:$S$18, MATCH(ROW(A985)-1, $S$2:$S$18,1))
),""))</f>
        <v>#VALUE!</v>
      </c>
      <c r="D986" s="3" t="str">
        <f t="shared" ca="1" si="16"/>
        <v/>
      </c>
      <c r="E986" s="3" t="e">
        <f ca="1">INDEX(词条统合定义列表!$C$2:$C$1031,MATCH(属性二级汇总[[#This Row],[词条]],词条统合定义列表!$B$2:$B$1031,0))</f>
        <v>#N/A</v>
      </c>
      <c r="F986" t="e">
        <f ca="1">INDEX(词条统合定义列表!$D$2:$D$1031,MATCH(属性二级汇总[[#This Row],[词条]],词条统合定义列表!$B$2:$B$1031,0))</f>
        <v>#N/A</v>
      </c>
      <c r="G986" s="3" t="e">
        <f ca="1">INDEX(词条统合定义列表!$E$2:$E$1031,MATCH(属性二级汇总[[#This Row],[词条]],词条统合定义列表!$B$2:$B$1031,0))</f>
        <v>#N/A</v>
      </c>
      <c r="H986" s="109" t="e">
        <f ca="1">INDEX(词条统合定义列表!$F$2:$F$1031,MATCH(属性二级汇总[[#This Row],[词条]],词条统合定义列表!$B$2:$B$1031,0))</f>
        <v>#N/A</v>
      </c>
      <c r="J98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6" s="25" t="str">
        <f ca="1">IFERROR(IF(属性二级汇总[[#This Row],[计算模式]]&lt;&gt;0,ROW(),""),"")</f>
        <v/>
      </c>
      <c r="M986" s="25" t="str">
        <f ca="1">IF((IFERROR(SEARCH("时，收割",属性二级汇总[[#This Row],[词条]]),-1)&gt;0),ROW(),"")</f>
        <v/>
      </c>
    </row>
    <row r="987" spans="1:13">
      <c r="A987" s="3" t="str">
        <f ca="1">IFERROR(INDEX(CHOOSE(
    MATCH(ROW(A986)-1,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ROW(A986)-INDEX($S$2:$S$18, MATCH(ROW(A986)-1, $S$2:$S$18,1))
),"")</f>
        <v/>
      </c>
      <c r="B987" s="3" t="str">
        <f ca="1">IF(A987&lt;&gt;"",INDEX(CHOOSE(
    MATCH(ROW(A986)-1,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ROW(A986)-INDEX($S$2:$S$18, MATCH(ROW(A986)-1, $S$2:$S$18,1))
),"")</f>
        <v/>
      </c>
      <c r="C987" s="3" t="e">
        <f ca="1">VALUE(IF(A987&lt;&gt;"",INDEX(CHOOSE(
    MATCH(ROW(A986)-1,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ROW(A986)-INDEX($S$2:$S$18, MATCH(ROW(A986)-1, $S$2:$S$18,1))
),""))</f>
        <v>#VALUE!</v>
      </c>
      <c r="D987" s="3" t="str">
        <f t="shared" ca="1" si="16"/>
        <v/>
      </c>
      <c r="E987" s="3" t="e">
        <f ca="1">INDEX(词条统合定义列表!$C$2:$C$1031,MATCH(属性二级汇总[[#This Row],[词条]],词条统合定义列表!$B$2:$B$1031,0))</f>
        <v>#N/A</v>
      </c>
      <c r="F987" t="e">
        <f ca="1">INDEX(词条统合定义列表!$D$2:$D$1031,MATCH(属性二级汇总[[#This Row],[词条]],词条统合定义列表!$B$2:$B$1031,0))</f>
        <v>#N/A</v>
      </c>
      <c r="G987" s="3" t="e">
        <f ca="1">INDEX(词条统合定义列表!$E$2:$E$1031,MATCH(属性二级汇总[[#This Row],[词条]],词条统合定义列表!$B$2:$B$1031,0))</f>
        <v>#N/A</v>
      </c>
      <c r="H987" s="109" t="e">
        <f ca="1">INDEX(词条统合定义列表!$F$2:$F$1031,MATCH(属性二级汇总[[#This Row],[词条]],词条统合定义列表!$B$2:$B$1031,0))</f>
        <v>#N/A</v>
      </c>
      <c r="J98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7" s="25" t="str">
        <f ca="1">IFERROR(IF(属性二级汇总[[#This Row],[计算模式]]&lt;&gt;0,ROW(),""),"")</f>
        <v/>
      </c>
      <c r="M987" s="25" t="str">
        <f ca="1">IF((IFERROR(SEARCH("时，收割",属性二级汇总[[#This Row],[词条]]),-1)&gt;0),ROW(),"")</f>
        <v/>
      </c>
    </row>
    <row r="988" spans="1:13">
      <c r="A988" s="3" t="str">
        <f ca="1">IFERROR(INDEX(CHOOSE(
    MATCH(ROW(A987)-1,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ROW(A987)-INDEX($S$2:$S$18, MATCH(ROW(A987)-1, $S$2:$S$18,1))
),"")</f>
        <v/>
      </c>
      <c r="B988" s="3" t="str">
        <f ca="1">IF(A988&lt;&gt;"",INDEX(CHOOSE(
    MATCH(ROW(A987)-1,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ROW(A987)-INDEX($S$2:$S$18, MATCH(ROW(A987)-1, $S$2:$S$18,1))
),"")</f>
        <v/>
      </c>
      <c r="C988" s="3" t="e">
        <f ca="1">VALUE(IF(A988&lt;&gt;"",INDEX(CHOOSE(
    MATCH(ROW(A987)-1,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ROW(A987)-INDEX($S$2:$S$18, MATCH(ROW(A987)-1, $S$2:$S$18,1))
),""))</f>
        <v>#VALUE!</v>
      </c>
      <c r="D988" s="3" t="str">
        <f t="shared" ca="1" si="16"/>
        <v/>
      </c>
      <c r="E988" s="3" t="e">
        <f ca="1">INDEX(词条统合定义列表!$C$2:$C$1031,MATCH(属性二级汇总[[#This Row],[词条]],词条统合定义列表!$B$2:$B$1031,0))</f>
        <v>#N/A</v>
      </c>
      <c r="F988" t="e">
        <f ca="1">INDEX(词条统合定义列表!$D$2:$D$1031,MATCH(属性二级汇总[[#This Row],[词条]],词条统合定义列表!$B$2:$B$1031,0))</f>
        <v>#N/A</v>
      </c>
      <c r="G988" s="3" t="e">
        <f ca="1">INDEX(词条统合定义列表!$E$2:$E$1031,MATCH(属性二级汇总[[#This Row],[词条]],词条统合定义列表!$B$2:$B$1031,0))</f>
        <v>#N/A</v>
      </c>
      <c r="H988" s="109" t="e">
        <f ca="1">INDEX(词条统合定义列表!$F$2:$F$1031,MATCH(属性二级汇总[[#This Row],[词条]],词条统合定义列表!$B$2:$B$1031,0))</f>
        <v>#N/A</v>
      </c>
      <c r="J98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8" s="25" t="str">
        <f ca="1">IFERROR(IF(属性二级汇总[[#This Row],[计算模式]]&lt;&gt;0,ROW(),""),"")</f>
        <v/>
      </c>
      <c r="M988" s="25" t="str">
        <f ca="1">IF((IFERROR(SEARCH("时，收割",属性二级汇总[[#This Row],[词条]]),-1)&gt;0),ROW(),"")</f>
        <v/>
      </c>
    </row>
    <row r="989" spans="1:13">
      <c r="A989" s="3" t="str">
        <f ca="1">IFERROR(INDEX(CHOOSE(
    MATCH(ROW(A988)-1,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ROW(A988)-INDEX($S$2:$S$18, MATCH(ROW(A988)-1, $S$2:$S$18,1))
),"")</f>
        <v/>
      </c>
      <c r="B989" s="3" t="str">
        <f ca="1">IF(A989&lt;&gt;"",INDEX(CHOOSE(
    MATCH(ROW(A988)-1,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ROW(A988)-INDEX($S$2:$S$18, MATCH(ROW(A988)-1, $S$2:$S$18,1))
),"")</f>
        <v/>
      </c>
      <c r="C989" s="3" t="e">
        <f ca="1">VALUE(IF(A989&lt;&gt;"",INDEX(CHOOSE(
    MATCH(ROW(A988)-1,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ROW(A988)-INDEX($S$2:$S$18, MATCH(ROW(A988)-1, $S$2:$S$18,1))
),""))</f>
        <v>#VALUE!</v>
      </c>
      <c r="D989" s="3" t="str">
        <f t="shared" ca="1" si="16"/>
        <v/>
      </c>
      <c r="E989" s="3" t="e">
        <f ca="1">INDEX(词条统合定义列表!$C$2:$C$1031,MATCH(属性二级汇总[[#This Row],[词条]],词条统合定义列表!$B$2:$B$1031,0))</f>
        <v>#N/A</v>
      </c>
      <c r="F989" t="e">
        <f ca="1">INDEX(词条统合定义列表!$D$2:$D$1031,MATCH(属性二级汇总[[#This Row],[词条]],词条统合定义列表!$B$2:$B$1031,0))</f>
        <v>#N/A</v>
      </c>
      <c r="G989" s="3" t="e">
        <f ca="1">INDEX(词条统合定义列表!$E$2:$E$1031,MATCH(属性二级汇总[[#This Row],[词条]],词条统合定义列表!$B$2:$B$1031,0))</f>
        <v>#N/A</v>
      </c>
      <c r="H989" s="109" t="e">
        <f ca="1">INDEX(词条统合定义列表!$F$2:$F$1031,MATCH(属性二级汇总[[#This Row],[词条]],词条统合定义列表!$B$2:$B$1031,0))</f>
        <v>#N/A</v>
      </c>
      <c r="J98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8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89" s="25" t="str">
        <f ca="1">IFERROR(IF(属性二级汇总[[#This Row],[计算模式]]&lt;&gt;0,ROW(),""),"")</f>
        <v/>
      </c>
      <c r="M989" s="25" t="str">
        <f ca="1">IF((IFERROR(SEARCH("时，收割",属性二级汇总[[#This Row],[词条]]),-1)&gt;0),ROW(),"")</f>
        <v/>
      </c>
    </row>
    <row r="990" spans="1:13">
      <c r="A990" s="3" t="str">
        <f ca="1">IFERROR(INDEX(CHOOSE(
    MATCH(ROW(A989)-1,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ROW(A989)-INDEX($S$2:$S$18, MATCH(ROW(A989)-1, $S$2:$S$18,1))
),"")</f>
        <v/>
      </c>
      <c r="B990" s="3" t="str">
        <f ca="1">IF(A990&lt;&gt;"",INDEX(CHOOSE(
    MATCH(ROW(A989)-1,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ROW(A989)-INDEX($S$2:$S$18, MATCH(ROW(A989)-1, $S$2:$S$18,1))
),"")</f>
        <v/>
      </c>
      <c r="C990" s="3" t="e">
        <f ca="1">VALUE(IF(A990&lt;&gt;"",INDEX(CHOOSE(
    MATCH(ROW(A989)-1,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ROW(A989)-INDEX($S$2:$S$18, MATCH(ROW(A989)-1, $S$2:$S$18,1))
),""))</f>
        <v>#VALUE!</v>
      </c>
      <c r="D990" s="3" t="str">
        <f t="shared" ca="1" si="16"/>
        <v/>
      </c>
      <c r="E990" s="3" t="e">
        <f ca="1">INDEX(词条统合定义列表!$C$2:$C$1031,MATCH(属性二级汇总[[#This Row],[词条]],词条统合定义列表!$B$2:$B$1031,0))</f>
        <v>#N/A</v>
      </c>
      <c r="F990" t="e">
        <f ca="1">INDEX(词条统合定义列表!$D$2:$D$1031,MATCH(属性二级汇总[[#This Row],[词条]],词条统合定义列表!$B$2:$B$1031,0))</f>
        <v>#N/A</v>
      </c>
      <c r="G990" s="3" t="e">
        <f ca="1">INDEX(词条统合定义列表!$E$2:$E$1031,MATCH(属性二级汇总[[#This Row],[词条]],词条统合定义列表!$B$2:$B$1031,0))</f>
        <v>#N/A</v>
      </c>
      <c r="H990" s="109" t="e">
        <f ca="1">INDEX(词条统合定义列表!$F$2:$F$1031,MATCH(属性二级汇总[[#This Row],[词条]],词条统合定义列表!$B$2:$B$1031,0))</f>
        <v>#N/A</v>
      </c>
      <c r="J99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0" s="25" t="str">
        <f ca="1">IFERROR(IF(属性二级汇总[[#This Row],[计算模式]]&lt;&gt;0,ROW(),""),"")</f>
        <v/>
      </c>
      <c r="M990" s="25" t="str">
        <f ca="1">IF((IFERROR(SEARCH("时，收割",属性二级汇总[[#This Row],[词条]]),-1)&gt;0),ROW(),"")</f>
        <v/>
      </c>
    </row>
    <row r="991" spans="1:13">
      <c r="A991" s="3" t="str">
        <f ca="1">IFERROR(INDEX(CHOOSE(
    MATCH(ROW(A990)-1,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ROW(A990)-INDEX($S$2:$S$18, MATCH(ROW(A990)-1, $S$2:$S$18,1))
),"")</f>
        <v/>
      </c>
      <c r="B991" s="3" t="str">
        <f ca="1">IF(A991&lt;&gt;"",INDEX(CHOOSE(
    MATCH(ROW(A990)-1,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ROW(A990)-INDEX($S$2:$S$18, MATCH(ROW(A990)-1, $S$2:$S$18,1))
),"")</f>
        <v/>
      </c>
      <c r="C991" s="3" t="e">
        <f ca="1">VALUE(IF(A991&lt;&gt;"",INDEX(CHOOSE(
    MATCH(ROW(A990)-1,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ROW(A990)-INDEX($S$2:$S$18, MATCH(ROW(A990)-1, $S$2:$S$18,1))
),""))</f>
        <v>#VALUE!</v>
      </c>
      <c r="D991" s="3" t="str">
        <f t="shared" ca="1" si="16"/>
        <v/>
      </c>
      <c r="E991" s="3" t="e">
        <f ca="1">INDEX(词条统合定义列表!$C$2:$C$1031,MATCH(属性二级汇总[[#This Row],[词条]],词条统合定义列表!$B$2:$B$1031,0))</f>
        <v>#N/A</v>
      </c>
      <c r="F991" t="e">
        <f ca="1">INDEX(词条统合定义列表!$D$2:$D$1031,MATCH(属性二级汇总[[#This Row],[词条]],词条统合定义列表!$B$2:$B$1031,0))</f>
        <v>#N/A</v>
      </c>
      <c r="G991" s="3" t="e">
        <f ca="1">INDEX(词条统合定义列表!$E$2:$E$1031,MATCH(属性二级汇总[[#This Row],[词条]],词条统合定义列表!$B$2:$B$1031,0))</f>
        <v>#N/A</v>
      </c>
      <c r="H991" s="109" t="e">
        <f ca="1">INDEX(词条统合定义列表!$F$2:$F$1031,MATCH(属性二级汇总[[#This Row],[词条]],词条统合定义列表!$B$2:$B$1031,0))</f>
        <v>#N/A</v>
      </c>
      <c r="J991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1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1" s="25" t="str">
        <f ca="1">IFERROR(IF(属性二级汇总[[#This Row],[计算模式]]&lt;&gt;0,ROW(),""),"")</f>
        <v/>
      </c>
      <c r="M991" s="25" t="str">
        <f ca="1">IF((IFERROR(SEARCH("时，收割",属性二级汇总[[#This Row],[词条]]),-1)&gt;0),ROW(),"")</f>
        <v/>
      </c>
    </row>
    <row r="992" spans="1:13">
      <c r="A992" s="3" t="str">
        <f ca="1">IFERROR(INDEX(CHOOSE(
    MATCH(ROW(A991)-1,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ROW(A991)-INDEX($S$2:$S$18, MATCH(ROW(A991)-1, $S$2:$S$18,1))
),"")</f>
        <v/>
      </c>
      <c r="B992" s="3" t="str">
        <f ca="1">IF(A992&lt;&gt;"",INDEX(CHOOSE(
    MATCH(ROW(A991)-1,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ROW(A991)-INDEX($S$2:$S$18, MATCH(ROW(A991)-1, $S$2:$S$18,1))
),"")</f>
        <v/>
      </c>
      <c r="C992" s="3" t="e">
        <f ca="1">VALUE(IF(A992&lt;&gt;"",INDEX(CHOOSE(
    MATCH(ROW(A991)-1,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ROW(A991)-INDEX($S$2:$S$18, MATCH(ROW(A991)-1, $S$2:$S$18,1))
),""))</f>
        <v>#VALUE!</v>
      </c>
      <c r="D992" s="3" t="str">
        <f t="shared" ca="1" si="16"/>
        <v/>
      </c>
      <c r="E992" s="3" t="e">
        <f ca="1">INDEX(词条统合定义列表!$C$2:$C$1031,MATCH(属性二级汇总[[#This Row],[词条]],词条统合定义列表!$B$2:$B$1031,0))</f>
        <v>#N/A</v>
      </c>
      <c r="F992" t="e">
        <f ca="1">INDEX(词条统合定义列表!$D$2:$D$1031,MATCH(属性二级汇总[[#This Row],[词条]],词条统合定义列表!$B$2:$B$1031,0))</f>
        <v>#N/A</v>
      </c>
      <c r="G992" s="3" t="e">
        <f ca="1">INDEX(词条统合定义列表!$E$2:$E$1031,MATCH(属性二级汇总[[#This Row],[词条]],词条统合定义列表!$B$2:$B$1031,0))</f>
        <v>#N/A</v>
      </c>
      <c r="H992" s="109" t="e">
        <f ca="1">INDEX(词条统合定义列表!$F$2:$F$1031,MATCH(属性二级汇总[[#This Row],[词条]],词条统合定义列表!$B$2:$B$1031,0))</f>
        <v>#N/A</v>
      </c>
      <c r="J992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2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2" s="25" t="str">
        <f ca="1">IFERROR(IF(属性二级汇总[[#This Row],[计算模式]]&lt;&gt;0,ROW(),""),"")</f>
        <v/>
      </c>
      <c r="M992" s="25" t="str">
        <f ca="1">IF((IFERROR(SEARCH("时，收割",属性二级汇总[[#This Row],[词条]]),-1)&gt;0),ROW(),"")</f>
        <v/>
      </c>
    </row>
    <row r="993" spans="1:15">
      <c r="A993" s="3" t="str">
        <f ca="1">IFERROR(INDEX(CHOOSE(
    MATCH(ROW(A992)-1,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ROW(A992)-INDEX($S$2:$S$18, MATCH(ROW(A992)-1, $S$2:$S$18,1))
),"")</f>
        <v/>
      </c>
      <c r="B993" s="3" t="str">
        <f ca="1">IF(A993&lt;&gt;"",INDEX(CHOOSE(
    MATCH(ROW(A992)-1,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ROW(A992)-INDEX($S$2:$S$18, MATCH(ROW(A992)-1, $S$2:$S$18,1))
),"")</f>
        <v/>
      </c>
      <c r="C993" s="3" t="e">
        <f ca="1">VALUE(IF(A993&lt;&gt;"",INDEX(CHOOSE(
    MATCH(ROW(A992)-1,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ROW(A992)-INDEX($S$2:$S$18, MATCH(ROW(A992)-1, $S$2:$S$18,1))
),""))</f>
        <v>#VALUE!</v>
      </c>
      <c r="D993" s="3" t="str">
        <f t="shared" ca="1" si="16"/>
        <v/>
      </c>
      <c r="E993" s="3" t="e">
        <f ca="1">INDEX(词条统合定义列表!$C$2:$C$1031,MATCH(属性二级汇总[[#This Row],[词条]],词条统合定义列表!$B$2:$B$1031,0))</f>
        <v>#N/A</v>
      </c>
      <c r="F993" t="e">
        <f ca="1">INDEX(词条统合定义列表!$D$2:$D$1031,MATCH(属性二级汇总[[#This Row],[词条]],词条统合定义列表!$B$2:$B$1031,0))</f>
        <v>#N/A</v>
      </c>
      <c r="G993" s="3" t="e">
        <f ca="1">INDEX(词条统合定义列表!$E$2:$E$1031,MATCH(属性二级汇总[[#This Row],[词条]],词条统合定义列表!$B$2:$B$1031,0))</f>
        <v>#N/A</v>
      </c>
      <c r="H993" s="109" t="e">
        <f ca="1">INDEX(词条统合定义列表!$F$2:$F$1031,MATCH(属性二级汇总[[#This Row],[词条]],词条统合定义列表!$B$2:$B$1031,0))</f>
        <v>#N/A</v>
      </c>
      <c r="J993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3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3" s="25" t="str">
        <f ca="1">IFERROR(IF(属性二级汇总[[#This Row],[计算模式]]&lt;&gt;0,ROW(),""),"")</f>
        <v/>
      </c>
      <c r="M993" s="25" t="str">
        <f ca="1">IF((IFERROR(SEARCH("时，收割",属性二级汇总[[#This Row],[词条]]),-1)&gt;0),ROW(),"")</f>
        <v/>
      </c>
    </row>
    <row r="994" spans="1:15">
      <c r="A994" s="3" t="str">
        <f ca="1">IFERROR(INDEX(CHOOSE(
    MATCH(ROW(A993)-1,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ROW(A993)-INDEX($S$2:$S$18, MATCH(ROW(A993)-1, $S$2:$S$18,1))
),"")</f>
        <v/>
      </c>
      <c r="B994" s="3" t="str">
        <f ca="1">IF(A994&lt;&gt;"",INDEX(CHOOSE(
    MATCH(ROW(A993)-1,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ROW(A993)-INDEX($S$2:$S$18, MATCH(ROW(A993)-1, $S$2:$S$18,1))
),"")</f>
        <v/>
      </c>
      <c r="C994" s="3" t="e">
        <f ca="1">VALUE(IF(A994&lt;&gt;"",INDEX(CHOOSE(
    MATCH(ROW(A993)-1,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ROW(A993)-INDEX($S$2:$S$18, MATCH(ROW(A993)-1, $S$2:$S$18,1))
),""))</f>
        <v>#VALUE!</v>
      </c>
      <c r="D994" s="3" t="str">
        <f t="shared" ca="1" si="16"/>
        <v/>
      </c>
      <c r="E994" s="3" t="e">
        <f ca="1">INDEX(词条统合定义列表!$C$2:$C$1031,MATCH(属性二级汇总[[#This Row],[词条]],词条统合定义列表!$B$2:$B$1031,0))</f>
        <v>#N/A</v>
      </c>
      <c r="F994" t="e">
        <f ca="1">INDEX(词条统合定义列表!$D$2:$D$1031,MATCH(属性二级汇总[[#This Row],[词条]],词条统合定义列表!$B$2:$B$1031,0))</f>
        <v>#N/A</v>
      </c>
      <c r="G994" s="3" t="e">
        <f ca="1">INDEX(词条统合定义列表!$E$2:$E$1031,MATCH(属性二级汇总[[#This Row],[词条]],词条统合定义列表!$B$2:$B$1031,0))</f>
        <v>#N/A</v>
      </c>
      <c r="H994" s="109" t="e">
        <f ca="1">INDEX(词条统合定义列表!$F$2:$F$1031,MATCH(属性二级汇总[[#This Row],[词条]],词条统合定义列表!$B$2:$B$1031,0))</f>
        <v>#N/A</v>
      </c>
      <c r="J994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4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4" s="25" t="str">
        <f ca="1">IFERROR(IF(属性二级汇总[[#This Row],[计算模式]]&lt;&gt;0,ROW(),""),"")</f>
        <v/>
      </c>
      <c r="M994" s="25" t="str">
        <f ca="1">IF((IFERROR(SEARCH("时，收割",属性二级汇总[[#This Row],[词条]]),-1)&gt;0),ROW(),"")</f>
        <v/>
      </c>
    </row>
    <row r="995" spans="1:15">
      <c r="A995" s="3" t="str">
        <f ca="1">IFERROR(INDEX(CHOOSE(
    MATCH(ROW(A994)-1,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ROW(A994)-INDEX($S$2:$S$18, MATCH(ROW(A994)-1, $S$2:$S$18,1))
),"")</f>
        <v/>
      </c>
      <c r="B995" s="3" t="str">
        <f ca="1">IF(A995&lt;&gt;"",INDEX(CHOOSE(
    MATCH(ROW(A994)-1,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ROW(A994)-INDEX($S$2:$S$18, MATCH(ROW(A994)-1, $S$2:$S$18,1))
),"")</f>
        <v/>
      </c>
      <c r="C995" s="3" t="e">
        <f ca="1">VALUE(IF(A995&lt;&gt;"",INDEX(CHOOSE(
    MATCH(ROW(A994)-1,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ROW(A994)-INDEX($S$2:$S$18, MATCH(ROW(A994)-1, $S$2:$S$18,1))
),""))</f>
        <v>#VALUE!</v>
      </c>
      <c r="D995" s="3" t="str">
        <f t="shared" ca="1" si="16"/>
        <v/>
      </c>
      <c r="E995" s="3" t="e">
        <f ca="1">INDEX(词条统合定义列表!$C$2:$C$1031,MATCH(属性二级汇总[[#This Row],[词条]],词条统合定义列表!$B$2:$B$1031,0))</f>
        <v>#N/A</v>
      </c>
      <c r="F995" t="e">
        <f ca="1">INDEX(词条统合定义列表!$D$2:$D$1031,MATCH(属性二级汇总[[#This Row],[词条]],词条统合定义列表!$B$2:$B$1031,0))</f>
        <v>#N/A</v>
      </c>
      <c r="G995" s="3" t="e">
        <f ca="1">INDEX(词条统合定义列表!$E$2:$E$1031,MATCH(属性二级汇总[[#This Row],[词条]],词条统合定义列表!$B$2:$B$1031,0))</f>
        <v>#N/A</v>
      </c>
      <c r="H995" s="109" t="e">
        <f ca="1">INDEX(词条统合定义列表!$F$2:$F$1031,MATCH(属性二级汇总[[#This Row],[词条]],词条统合定义列表!$B$2:$B$1031,0))</f>
        <v>#N/A</v>
      </c>
      <c r="J995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5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5" s="25" t="str">
        <f ca="1">IFERROR(IF(属性二级汇总[[#This Row],[计算模式]]&lt;&gt;0,ROW(),""),"")</f>
        <v/>
      </c>
      <c r="M995" s="25" t="str">
        <f ca="1">IF((IFERROR(SEARCH("时，收割",属性二级汇总[[#This Row],[词条]]),-1)&gt;0),ROW(),"")</f>
        <v/>
      </c>
    </row>
    <row r="996" spans="1:15">
      <c r="A996" s="3" t="str">
        <f ca="1">IFERROR(INDEX(CHOOSE(
    MATCH(ROW(A995)-1,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ROW(A995)-INDEX($S$2:$S$18, MATCH(ROW(A995)-1, $S$2:$S$18,1))
),"")</f>
        <v/>
      </c>
      <c r="B996" s="3" t="str">
        <f ca="1">IF(A996&lt;&gt;"",INDEX(CHOOSE(
    MATCH(ROW(A995)-1,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ROW(A995)-INDEX($S$2:$S$18, MATCH(ROW(A995)-1, $S$2:$S$18,1))
),"")</f>
        <v/>
      </c>
      <c r="C996" s="3" t="e">
        <f ca="1">VALUE(IF(A996&lt;&gt;"",INDEX(CHOOSE(
    MATCH(ROW(A995)-1,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ROW(A995)-INDEX($S$2:$S$18, MATCH(ROW(A995)-1, $S$2:$S$18,1))
),""))</f>
        <v>#VALUE!</v>
      </c>
      <c r="D996" s="3" t="str">
        <f t="shared" ca="1" si="16"/>
        <v/>
      </c>
      <c r="E996" s="3" t="e">
        <f ca="1">INDEX(词条统合定义列表!$C$2:$C$1031,MATCH(属性二级汇总[[#This Row],[词条]],词条统合定义列表!$B$2:$B$1031,0))</f>
        <v>#N/A</v>
      </c>
      <c r="F996" t="e">
        <f ca="1">INDEX(词条统合定义列表!$D$2:$D$1031,MATCH(属性二级汇总[[#This Row],[词条]],词条统合定义列表!$B$2:$B$1031,0))</f>
        <v>#N/A</v>
      </c>
      <c r="G996" s="3" t="e">
        <f ca="1">INDEX(词条统合定义列表!$E$2:$E$1031,MATCH(属性二级汇总[[#This Row],[词条]],词条统合定义列表!$B$2:$B$1031,0))</f>
        <v>#N/A</v>
      </c>
      <c r="H996" s="109" t="e">
        <f ca="1">INDEX(词条统合定义列表!$F$2:$F$1031,MATCH(属性二级汇总[[#This Row],[词条]],词条统合定义列表!$B$2:$B$1031,0))</f>
        <v>#N/A</v>
      </c>
      <c r="J996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6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6" s="25" t="str">
        <f ca="1">IFERROR(IF(属性二级汇总[[#This Row],[计算模式]]&lt;&gt;0,ROW(),""),"")</f>
        <v/>
      </c>
      <c r="M996" s="25" t="str">
        <f ca="1">IF((IFERROR(SEARCH("时，收割",属性二级汇总[[#This Row],[词条]]),-1)&gt;0),ROW(),"")</f>
        <v/>
      </c>
    </row>
    <row r="997" spans="1:15">
      <c r="A997" s="3" t="str">
        <f ca="1">IFERROR(INDEX(CHOOSE(
    MATCH(ROW(A996)-1,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ROW(A996)-INDEX($S$2:$S$18, MATCH(ROW(A996)-1, $S$2:$S$18,1))
),"")</f>
        <v/>
      </c>
      <c r="B997" s="3" t="str">
        <f ca="1">IF(A997&lt;&gt;"",INDEX(CHOOSE(
    MATCH(ROW(A996)-1,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ROW(A996)-INDEX($S$2:$S$18, MATCH(ROW(A996)-1, $S$2:$S$18,1))
),"")</f>
        <v/>
      </c>
      <c r="C997" s="3" t="e">
        <f ca="1">VALUE(IF(A997&lt;&gt;"",INDEX(CHOOSE(
    MATCH(ROW(A996)-1,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ROW(A996)-INDEX($S$2:$S$18, MATCH(ROW(A996)-1, $S$2:$S$18,1))
),""))</f>
        <v>#VALUE!</v>
      </c>
      <c r="D997" s="3" t="str">
        <f t="shared" ca="1" si="16"/>
        <v/>
      </c>
      <c r="E997" s="3" t="e">
        <f ca="1">INDEX(词条统合定义列表!$C$2:$C$1031,MATCH(属性二级汇总[[#This Row],[词条]],词条统合定义列表!$B$2:$B$1031,0))</f>
        <v>#N/A</v>
      </c>
      <c r="F997" t="e">
        <f ca="1">INDEX(词条统合定义列表!$D$2:$D$1031,MATCH(属性二级汇总[[#This Row],[词条]],词条统合定义列表!$B$2:$B$1031,0))</f>
        <v>#N/A</v>
      </c>
      <c r="G997" s="3" t="e">
        <f ca="1">INDEX(词条统合定义列表!$E$2:$E$1031,MATCH(属性二级汇总[[#This Row],[词条]],词条统合定义列表!$B$2:$B$1031,0))</f>
        <v>#N/A</v>
      </c>
      <c r="H997" s="109" t="e">
        <f ca="1">INDEX(词条统合定义列表!$F$2:$F$1031,MATCH(属性二级汇总[[#This Row],[词条]],词条统合定义列表!$B$2:$B$1031,0))</f>
        <v>#N/A</v>
      </c>
      <c r="J997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7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7" s="25" t="str">
        <f ca="1">IFERROR(IF(属性二级汇总[[#This Row],[计算模式]]&lt;&gt;0,ROW(),""),"")</f>
        <v/>
      </c>
      <c r="M997" s="25" t="str">
        <f ca="1">IF((IFERROR(SEARCH("时，收割",属性二级汇总[[#This Row],[词条]]),-1)&gt;0),ROW(),"")</f>
        <v/>
      </c>
    </row>
    <row r="998" spans="1:15">
      <c r="A998" s="3" t="str">
        <f ca="1">IFERROR(INDEX(CHOOSE(
    MATCH(ROW(A997)-1,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ROW(A997)-INDEX($S$2:$S$18, MATCH(ROW(A997)-1, $S$2:$S$18,1))
),"")</f>
        <v/>
      </c>
      <c r="B998" s="3" t="str">
        <f ca="1">IF(A998&lt;&gt;"",INDEX(CHOOSE(
    MATCH(ROW(A997)-1,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ROW(A997)-INDEX($S$2:$S$18, MATCH(ROW(A997)-1, $S$2:$S$18,1))
),"")</f>
        <v/>
      </c>
      <c r="C998" s="3" t="e">
        <f ca="1">VALUE(IF(A998&lt;&gt;"",INDEX(CHOOSE(
    MATCH(ROW(A997)-1,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ROW(A997)-INDEX($S$2:$S$18, MATCH(ROW(A997)-1, $S$2:$S$18,1))
),""))</f>
        <v>#VALUE!</v>
      </c>
      <c r="D998" s="3" t="str">
        <f t="shared" ca="1" si="16"/>
        <v/>
      </c>
      <c r="E998" s="3" t="e">
        <f ca="1">INDEX(词条统合定义列表!$C$2:$C$1031,MATCH(属性二级汇总[[#This Row],[词条]],词条统合定义列表!$B$2:$B$1031,0))</f>
        <v>#N/A</v>
      </c>
      <c r="F998" t="e">
        <f ca="1">INDEX(词条统合定义列表!$D$2:$D$1031,MATCH(属性二级汇总[[#This Row],[词条]],词条统合定义列表!$B$2:$B$1031,0))</f>
        <v>#N/A</v>
      </c>
      <c r="G998" s="3" t="e">
        <f ca="1">INDEX(词条统合定义列表!$E$2:$E$1031,MATCH(属性二级汇总[[#This Row],[词条]],词条统合定义列表!$B$2:$B$1031,0))</f>
        <v>#N/A</v>
      </c>
      <c r="H998" s="109" t="e">
        <f ca="1">INDEX(词条统合定义列表!$F$2:$F$1031,MATCH(属性二级汇总[[#This Row],[词条]],词条统合定义列表!$B$2:$B$1031,0))</f>
        <v>#N/A</v>
      </c>
      <c r="J998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8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8" s="25" t="str">
        <f ca="1">IFERROR(IF(属性二级汇总[[#This Row],[计算模式]]&lt;&gt;0,ROW(),""),"")</f>
        <v/>
      </c>
      <c r="M998" s="25" t="str">
        <f ca="1">IF((IFERROR(SEARCH("时，收割",属性二级汇总[[#This Row],[词条]]),-1)&gt;0),ROW(),"")</f>
        <v/>
      </c>
    </row>
    <row r="999" spans="1:15">
      <c r="A999" s="3" t="str">
        <f ca="1">IFERROR(INDEX(CHOOSE(
    MATCH(ROW(A998)-1,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ROW(A998)-INDEX($S$2:$S$18, MATCH(ROW(A998)-1, $S$2:$S$18,1))
),"")</f>
        <v/>
      </c>
      <c r="B999" s="3" t="str">
        <f ca="1">IF(A999&lt;&gt;"",INDEX(CHOOSE(
    MATCH(ROW(A998)-1,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ROW(A998)-INDEX($S$2:$S$18, MATCH(ROW(A998)-1, $S$2:$S$18,1))
),"")</f>
        <v/>
      </c>
      <c r="C999" s="3" t="e">
        <f ca="1">VALUE(IF(A999&lt;&gt;"",INDEX(CHOOSE(
    MATCH(ROW(A998)-1,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ROW(A998)-INDEX($S$2:$S$18, MATCH(ROW(A998)-1, $S$2:$S$18,1))
),""))</f>
        <v>#VALUE!</v>
      </c>
      <c r="D999" s="3" t="str">
        <f t="shared" ca="1" si="16"/>
        <v/>
      </c>
      <c r="E999" s="3" t="e">
        <f ca="1">INDEX(词条统合定义列表!$C$2:$C$1031,MATCH(属性二级汇总[[#This Row],[词条]],词条统合定义列表!$B$2:$B$1031,0))</f>
        <v>#N/A</v>
      </c>
      <c r="F999" t="e">
        <f ca="1">INDEX(词条统合定义列表!$D$2:$D$1031,MATCH(属性二级汇总[[#This Row],[词条]],词条统合定义列表!$B$2:$B$1031,0))</f>
        <v>#N/A</v>
      </c>
      <c r="G999" s="3" t="e">
        <f ca="1">INDEX(词条统合定义列表!$E$2:$E$1031,MATCH(属性二级汇总[[#This Row],[词条]],词条统合定义列表!$B$2:$B$1031,0))</f>
        <v>#N/A</v>
      </c>
      <c r="H999" s="109" t="e">
        <f ca="1">INDEX(词条统合定义列表!$F$2:$F$1031,MATCH(属性二级汇总[[#This Row],[词条]],词条统合定义列表!$B$2:$B$1031,0))</f>
        <v>#N/A</v>
      </c>
      <c r="J999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999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999" s="25" t="str">
        <f ca="1">IFERROR(IF(属性二级汇总[[#This Row],[计算模式]]&lt;&gt;0,ROW(),""),"")</f>
        <v/>
      </c>
      <c r="M999" s="25" t="str">
        <f ca="1">IF((IFERROR(SEARCH("时，收割",属性二级汇总[[#This Row],[词条]]),-1)&gt;0),ROW(),"")</f>
        <v/>
      </c>
    </row>
    <row r="1000" spans="1:15" s="84" customFormat="1" ht="14.5" thickBot="1">
      <c r="A1000" s="3" t="str">
        <f ca="1">IFERROR(INDEX(CHOOSE(
    MATCH(ROW(A999)-1, $S$2:$S$18,1),
    第一天赋板[ID], 第二天赋板[ID], 第三天赋板[ID], 神格石板[ID],
    头盔[ID], 胸甲[ID], 项链[ID], 手套[ID], 腰带[ID], 鞋子[ID],
    左戒指[ID], 右戒指[ID], 主手[ID], 副手[ID],追忆[ID],魂烛[ID],词条手动添加[ID]
),
ROW(A999)-INDEX($S$2:$S$18, MATCH(ROW(A999)-1, $S$2:$S$18,1))
),"")</f>
        <v/>
      </c>
      <c r="B1000" s="3" t="str">
        <f ca="1">IF(A1000&lt;&gt;"",INDEX(CHOOSE(
    MATCH(ROW(A999)-1, $S$2:$S$18,1),
    第一天赋板[天赋词条], 第二天赋板[天赋词条], 第三天赋板[天赋词条], 神格石板[天赋词条],
    头盔[装备词条], 胸甲[装备词条], 项链[装备词条], 手套[装备词条], 腰带[装备词条], 鞋子[装备词条],
    左戒指[装备词条], 右戒指[装备词条], 主手[装备词条], 副手[装备词条],追忆[词条],魂烛[词条],词条手动添加[词条]
),
ROW(A999)-INDEX($S$2:$S$18, MATCH(ROW(A999)-1, $S$2:$S$18,1))
),"")</f>
        <v/>
      </c>
      <c r="C1000" s="3" t="e">
        <f ca="1">VALUE(IF(A1000&lt;&gt;"",INDEX(CHOOSE(
    MATCH(ROW(A999)-1, $S$2:$S$18,1),
    第一天赋板[数值], 第二天赋板[数值], 第三天赋板[数值], 神格石板[数值],
    头盔[数值], 胸甲[数值], 项链[数值], 手套[数值], 腰带[数值], 鞋子[数值],
    左戒指[数值], 右戒指[数值], 主手[数值], 副手[数值],追忆[数值],魂烛[数值],词条手动添加[数值]
),
ROW(A999)-INDEX($S$2:$S$18, MATCH(ROW(A999)-1, $S$2:$S$18,1))
),""))</f>
        <v>#VALUE!</v>
      </c>
      <c r="D1000" s="3" t="str">
        <f t="shared" ca="1" si="16"/>
        <v/>
      </c>
      <c r="E1000" s="84" t="e">
        <f ca="1">INDEX(词条统合定义列表!$C$2:$C$1031,MATCH(属性二级汇总[[#This Row],[词条]],词条统合定义列表!$B$2:$B$1031,0))</f>
        <v>#N/A</v>
      </c>
      <c r="F1000" s="84" t="e">
        <f ca="1">INDEX(词条统合定义列表!$D$2:$D$1031,MATCH(属性二级汇总[[#This Row],[词条]],词条统合定义列表!$B$2:$B$1031,0))</f>
        <v>#N/A</v>
      </c>
      <c r="G1000" s="84" t="e">
        <f ca="1">INDEX(词条统合定义列表!$E$2:$E$1031,MATCH(属性二级汇总[[#This Row],[词条]],词条统合定义列表!$B$2:$B$1031,0))</f>
        <v>#N/A</v>
      </c>
      <c r="H1000" s="110" t="e">
        <f ca="1">INDEX(词条统合定义列表!$F$2:$F$1031,MATCH(属性二级汇总[[#This Row],[词条]],词条统合定义列表!$B$2:$B$1031,0))</f>
        <v>#N/A</v>
      </c>
      <c r="J1000" s="25" t="e">
        <f ca="1">OR(AND(
SUMPRODUCT(
(--ISNUMBER(SEARCH(详细计算表!$BL$2:$BL$33,属性二级汇总[[#This Row],[标签]])))*(--(详细计算表!$BL$2:$BL$33&lt;&gt;"")))&gt;0,
 NOT(--ISNUMBER(SEARCH("召唤,",属性二级汇总[[#This Row],[标签]])))),属性二级汇总[[#This Row],[标签]]="")</f>
        <v>#N/A</v>
      </c>
      <c r="K1000" s="25" t="b">
        <f ca="1">AND(
SUMPRODUCT(
(--ISNUMBER(SEARCH(详细计算表!$BL$2:$BL$33,属性二级汇总[[#This Row],[标签]])))*(--(详细计算表!$BL$2:$BL$33&lt;&gt;"")))&gt;0,
 --ISNUMBER(SEARCH("召唤,",属性二级汇总[[#This Row],[标签]])))</f>
        <v>0</v>
      </c>
      <c r="L1000" s="25" t="str">
        <f ca="1">IFERROR(IF(属性二级汇总[[#This Row],[计算模式]]&lt;&gt;0,ROW(),""),"")</f>
        <v/>
      </c>
      <c r="M1000" s="25" t="str">
        <f ca="1">IF((IFERROR(SEARCH("时，收割",属性二级汇总[[#This Row],[词条]]),-1)&gt;0),ROW(),"")</f>
        <v/>
      </c>
      <c r="N1000" s="86"/>
      <c r="O1000" s="86"/>
    </row>
  </sheetData>
  <sheetProtection algorithmName="SHA-512" hashValue="Whldc08T6HmQ27rNgIN8DK1FhRR5t0OKa+OMQpoA7RbXYLiOh8ZDDBRQZfRUBhdb/+aVqgwwJSrI5HkMkcMsFg==" saltValue="cgY4yHENCEiu/aSDkMDPJQ==" spinCount="100000" sheet="1" objects="1" scenarios="1"/>
  <autoFilter ref="J1:J1000"/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4" tint="0.79998168889431442"/>
  </sheetPr>
  <dimension ref="A1:W1001"/>
  <sheetViews>
    <sheetView topLeftCell="C1" workbookViewId="0">
      <pane ySplit="1" topLeftCell="A2" activePane="bottomLeft" state="frozen"/>
      <selection pane="bottomLeft"/>
    </sheetView>
  </sheetViews>
  <sheetFormatPr defaultRowHeight="14"/>
  <cols>
    <col min="1" max="1" width="18.7265625" style="127" hidden="1" customWidth="1"/>
    <col min="2" max="2" width="21.81640625" style="127" hidden="1" customWidth="1"/>
    <col min="3" max="4" width="34.26953125" style="127" customWidth="1"/>
    <col min="5" max="5" width="12.08984375" style="127" customWidth="1"/>
    <col min="6" max="6" width="11.1796875" style="127" customWidth="1"/>
    <col min="7" max="10" width="8.7265625" style="127"/>
    <col min="11" max="11" width="10.36328125" style="127" customWidth="1"/>
    <col min="12" max="12" width="15.26953125" style="127" customWidth="1"/>
    <col min="13" max="13" width="22.1796875" style="127" customWidth="1"/>
    <col min="14" max="14" width="10.90625" style="127" customWidth="1"/>
    <col min="15" max="15" width="16.26953125" style="127" customWidth="1"/>
    <col min="16" max="17" width="8.7265625" style="127" customWidth="1"/>
    <col min="18" max="22" width="8.7265625" style="127" hidden="1" customWidth="1"/>
    <col min="23" max="23" width="11.7265625" style="144" hidden="1" customWidth="1"/>
    <col min="24" max="27" width="8.7265625" style="127" customWidth="1"/>
    <col min="28" max="16384" width="8.7265625" style="127"/>
  </cols>
  <sheetData>
    <row r="1" spans="1:23" ht="14.5" thickBot="1">
      <c r="A1" s="137" t="s">
        <v>3990</v>
      </c>
      <c r="B1" s="138"/>
      <c r="C1" s="138" t="s">
        <v>4854</v>
      </c>
      <c r="D1" s="138" t="s">
        <v>3688</v>
      </c>
      <c r="E1" s="138" t="s">
        <v>4855</v>
      </c>
      <c r="F1" s="138"/>
      <c r="G1" s="138"/>
      <c r="H1" s="138"/>
      <c r="I1" s="138"/>
      <c r="J1" s="138"/>
      <c r="K1" s="138" t="s">
        <v>4050</v>
      </c>
      <c r="L1" s="144" t="s">
        <v>4049</v>
      </c>
      <c r="M1" s="138" t="s">
        <v>4005</v>
      </c>
      <c r="N1" s="138" t="s">
        <v>4006</v>
      </c>
      <c r="O1" s="138" t="s">
        <v>4009</v>
      </c>
      <c r="P1" s="138" t="s">
        <v>5019</v>
      </c>
      <c r="Q1" s="138" t="s">
        <v>5020</v>
      </c>
      <c r="R1" s="244"/>
      <c r="S1" s="244"/>
      <c r="T1" s="244"/>
      <c r="U1" s="244"/>
      <c r="V1" s="244"/>
      <c r="W1" s="243" t="s">
        <v>3991</v>
      </c>
    </row>
    <row r="2" spans="1:23" ht="14.5" thickBot="1">
      <c r="L2" s="125" t="s">
        <v>107</v>
      </c>
      <c r="M2" s="142" t="str">
        <f ca="1">IFERROR(INDEX(属性二级汇总!$B$1:$B$1000,W2),"")</f>
        <v/>
      </c>
      <c r="N2" s="142" t="str">
        <f ca="1">IFERROR(INDEX(属性二级汇总!$C$1:$C$1000,W2)*OR($L$2="生效",(1-INDEX(属性二级汇总!$F$1:$F$1000,W2))),"")</f>
        <v/>
      </c>
      <c r="O2" s="142" t="str">
        <f ca="1">IFERROR(INDEX(属性二级汇总!$E$1:$E$1000,W2),"")</f>
        <v/>
      </c>
      <c r="P2" s="142" t="str">
        <f ca="1">IFERROR(INDEX(属性二级汇总!$H$1:$H$1000,W2),"")</f>
        <v/>
      </c>
      <c r="Q2" s="142" t="str">
        <f ca="1">IFERROR(INDEX(属性二级汇总!$J$1:$J$1000,W2),"")</f>
        <v/>
      </c>
      <c r="W2" s="143" t="str">
        <f ca="1">IFERROR(SMALL(属性二级汇总!$L$2:$L$1000,ROW(W1)),"")</f>
        <v/>
      </c>
    </row>
    <row r="3" spans="1:23">
      <c r="A3" s="127" t="s">
        <v>110</v>
      </c>
      <c r="C3" s="151" t="s">
        <v>3724</v>
      </c>
      <c r="D3" s="152" t="s">
        <v>3693</v>
      </c>
      <c r="E3" s="153">
        <f ca="1">(SUMIFS(属性二级汇总!C:C, 属性二级汇总!E:E, D3, 属性二级汇总!G:G, 0)+E6)*(1+E7+E10)</f>
        <v>0</v>
      </c>
      <c r="M3" s="142" t="str">
        <f ca="1">IFERROR(INDEX(属性二级汇总!$B$1:$B$1000,W3),"")</f>
        <v/>
      </c>
      <c r="N3" s="142" t="str">
        <f ca="1">IFERROR(INDEX(属性二级汇总!$C$1:$C$1000,W3)*OR($L$2="生效",(1-INDEX(属性二级汇总!$F$1:$F$1000,W3))),"")</f>
        <v/>
      </c>
      <c r="O3" s="142" t="str">
        <f ca="1">IFERROR(INDEX(属性二级汇总!$E$1:$E$1000,W3),"")</f>
        <v/>
      </c>
      <c r="P3" s="142" t="str">
        <f ca="1">IFERROR(INDEX(属性二级汇总!$H$1:$H$1000,W3),"")</f>
        <v/>
      </c>
      <c r="Q3" s="142" t="str">
        <f ca="1">IFERROR(INDEX(属性二级汇总!$J$1:$J$1000,W3),"")</f>
        <v/>
      </c>
      <c r="W3" s="143" t="str">
        <f ca="1">IFERROR(SMALL(属性二级汇总!$L$2:$L$1000,ROW(W2)),"")</f>
        <v/>
      </c>
    </row>
    <row r="4" spans="1:23">
      <c r="A4" s="127" t="s">
        <v>111</v>
      </c>
      <c r="C4" s="139" t="s">
        <v>3725</v>
      </c>
      <c r="D4" s="140" t="s">
        <v>3608</v>
      </c>
      <c r="E4" s="141">
        <f ca="1">(SUMIFS(属性二级汇总!C:C, 属性二级汇总!E:E, D4, 属性二级汇总!G:G, 0)+E6)*(1+E8+E10)</f>
        <v>0</v>
      </c>
      <c r="M4" s="142" t="str">
        <f ca="1">IFERROR(INDEX(属性二级汇总!$B$1:$B$1000,W4),"")</f>
        <v/>
      </c>
      <c r="N4" s="142" t="str">
        <f ca="1">IFERROR(INDEX(属性二级汇总!$C$1:$C$1000,W4)*OR($L$2="生效",(1-INDEX(属性二级汇总!$F$1:$F$1000,W4))),"")</f>
        <v/>
      </c>
      <c r="O4" s="142" t="str">
        <f ca="1">IFERROR(INDEX(属性二级汇总!$E$1:$E$1000,W4),"")</f>
        <v/>
      </c>
      <c r="P4" s="142" t="str">
        <f ca="1">IFERROR(INDEX(属性二级汇总!$H$1:$H$1000,W4),"")</f>
        <v/>
      </c>
      <c r="Q4" s="142" t="str">
        <f ca="1">IFERROR(INDEX(属性二级汇总!$J$1:$J$1000,W4),"")</f>
        <v/>
      </c>
      <c r="W4" s="143" t="str">
        <f ca="1">IFERROR(SMALL(属性二级汇总!$L$2:$L$1000,ROW(W3)),"")</f>
        <v/>
      </c>
    </row>
    <row r="5" spans="1:23">
      <c r="A5" s="127" t="s">
        <v>112</v>
      </c>
      <c r="C5" s="139" t="s">
        <v>3726</v>
      </c>
      <c r="D5" s="140" t="s">
        <v>3609</v>
      </c>
      <c r="E5" s="141">
        <f ca="1">(SUMIFS(属性二级汇总!C:C, 属性二级汇总!E:E, D5, 属性二级汇总!G:G, 0)+E6)*(1+E9+E10)</f>
        <v>0</v>
      </c>
      <c r="M5" s="142" t="str">
        <f ca="1">IFERROR(INDEX(属性二级汇总!$B$1:$B$1000,W5),"")</f>
        <v/>
      </c>
      <c r="N5" s="142" t="str">
        <f ca="1">IFERROR(INDEX(属性二级汇总!$C$1:$C$1000,W5)*OR($L$2="生效",(1-INDEX(属性二级汇总!$F$1:$F$1000,W5))),"")</f>
        <v/>
      </c>
      <c r="O5" s="142" t="str">
        <f ca="1">IFERROR(INDEX(属性二级汇总!$E$1:$E$1000,W5),"")</f>
        <v/>
      </c>
      <c r="P5" s="142" t="str">
        <f ca="1">IFERROR(INDEX(属性二级汇总!$H$1:$H$1000,W5),"")</f>
        <v/>
      </c>
      <c r="Q5" s="142" t="str">
        <f ca="1">IFERROR(INDEX(属性二级汇总!$J$1:$J$1000,W5),"")</f>
        <v/>
      </c>
      <c r="W5" s="143" t="str">
        <f ca="1">IFERROR(SMALL(属性二级汇总!$L$2:$L$1000,ROW(W4)),"")</f>
        <v/>
      </c>
    </row>
    <row r="6" spans="1:23" ht="14.5" thickBot="1">
      <c r="A6" s="129"/>
      <c r="C6" s="139" t="s">
        <v>4904</v>
      </c>
      <c r="D6" s="140" t="s">
        <v>4903</v>
      </c>
      <c r="E6" s="141">
        <f ca="1">SUMIFS(属性二级汇总!C:C, 属性二级汇总!E:E, D6, 属性二级汇总!G:G, 0)</f>
        <v>0</v>
      </c>
      <c r="M6" s="142" t="str">
        <f ca="1">IFERROR(INDEX(属性二级汇总!$B$1:$B$1000,W6),"")</f>
        <v/>
      </c>
      <c r="N6" s="142" t="str">
        <f ca="1">IFERROR(INDEX(属性二级汇总!$C$1:$C$1000,W6)*OR($L$2="生效",(1-INDEX(属性二级汇总!$F$1:$F$1000,W6))),"")</f>
        <v/>
      </c>
      <c r="O6" s="142" t="str">
        <f ca="1">IFERROR(INDEX(属性二级汇总!$E$1:$E$1000,W6),"")</f>
        <v/>
      </c>
      <c r="P6" s="142" t="str">
        <f ca="1">IFERROR(INDEX(属性二级汇总!$H$1:$H$1000,W6),"")</f>
        <v/>
      </c>
      <c r="Q6" s="142" t="str">
        <f ca="1">IFERROR(INDEX(属性二级汇总!$J$1:$J$1000,W6),"")</f>
        <v/>
      </c>
      <c r="W6" s="143" t="str">
        <f ca="1">IFERROR(SMALL(属性二级汇总!$L$2:$L$1000,ROW(W5)),"")</f>
        <v/>
      </c>
    </row>
    <row r="7" spans="1:23">
      <c r="A7" s="129" t="s">
        <v>4900</v>
      </c>
      <c r="C7" s="151" t="s">
        <v>4899</v>
      </c>
      <c r="D7" s="152" t="s">
        <v>4897</v>
      </c>
      <c r="E7" s="153">
        <f ca="1">SUMIFS(属性二级汇总!C:C, 属性二级汇总!E:E, D7, 属性二级汇总!G:G, 0)</f>
        <v>0</v>
      </c>
      <c r="M7" s="142" t="str">
        <f ca="1">IFERROR(INDEX(属性二级汇总!$B$1:$B$1000,W7),"")</f>
        <v/>
      </c>
      <c r="N7" s="142" t="str">
        <f ca="1">IFERROR(INDEX(属性二级汇总!$C$1:$C$1000,W7)*OR($L$2="生效",(1-INDEX(属性二级汇总!$F$1:$F$1000,W7))),"")</f>
        <v/>
      </c>
      <c r="O7" s="142" t="str">
        <f ca="1">IFERROR(INDEX(属性二级汇总!$E$1:$E$1000,W7),"")</f>
        <v/>
      </c>
      <c r="P7" s="142" t="str">
        <f ca="1">IFERROR(INDEX(属性二级汇总!$H$1:$H$1000,W7),"")</f>
        <v/>
      </c>
      <c r="Q7" s="142" t="str">
        <f ca="1">IFERROR(INDEX(属性二级汇总!$J$1:$J$1000,W7),"")</f>
        <v/>
      </c>
      <c r="W7" s="143" t="str">
        <f ca="1">IFERROR(SMALL(属性二级汇总!$L$2:$L$1000,ROW(W6)),"")</f>
        <v/>
      </c>
    </row>
    <row r="8" spans="1:23">
      <c r="A8" s="129" t="s">
        <v>4901</v>
      </c>
      <c r="C8" s="139" t="s">
        <v>3958</v>
      </c>
      <c r="D8" s="140" t="s">
        <v>3958</v>
      </c>
      <c r="E8" s="141">
        <f ca="1">SUMIFS(属性二级汇总!C:C, 属性二级汇总!E:E, D8, 属性二级汇总!G:G, 0)</f>
        <v>0</v>
      </c>
      <c r="M8" s="142" t="str">
        <f ca="1">IFERROR(INDEX(属性二级汇总!$B$1:$B$1000,W8),"")</f>
        <v/>
      </c>
      <c r="N8" s="142" t="str">
        <f ca="1">IFERROR(INDEX(属性二级汇总!$C$1:$C$1000,W8)*OR($L$2="生效",(1-INDEX(属性二级汇总!$F$1:$F$1000,W8))),"")</f>
        <v/>
      </c>
      <c r="O8" s="142" t="str">
        <f ca="1">IFERROR(INDEX(属性二级汇总!$E$1:$E$1000,W8),"")</f>
        <v/>
      </c>
      <c r="P8" s="142" t="str">
        <f ca="1">IFERROR(INDEX(属性二级汇总!$H$1:$H$1000,W8),"")</f>
        <v/>
      </c>
      <c r="Q8" s="142" t="str">
        <f ca="1">IFERROR(INDEX(属性二级汇总!$J$1:$J$1000,W8),"")</f>
        <v/>
      </c>
      <c r="W8" s="143" t="str">
        <f ca="1">IFERROR(SMALL(属性二级汇总!$L$2:$L$1000,ROW(W7)),"")</f>
        <v/>
      </c>
    </row>
    <row r="9" spans="1:23">
      <c r="A9" s="129" t="s">
        <v>4902</v>
      </c>
      <c r="C9" s="139" t="s">
        <v>3959</v>
      </c>
      <c r="D9" s="140" t="s">
        <v>4898</v>
      </c>
      <c r="E9" s="141">
        <f ca="1">SUMIFS(属性二级汇总!C:C, 属性二级汇总!E:E, D9, 属性二级汇总!G:G, 0)</f>
        <v>0</v>
      </c>
      <c r="M9" s="142" t="str">
        <f ca="1">IFERROR(INDEX(属性二级汇总!$B$1:$B$1000,W9),"")</f>
        <v/>
      </c>
      <c r="N9" s="142" t="str">
        <f ca="1">IFERROR(INDEX(属性二级汇总!$C$1:$C$1000,W9)*OR($L$2="生效",(1-INDEX(属性二级汇总!$F$1:$F$1000,W9))),"")</f>
        <v/>
      </c>
      <c r="O9" s="142" t="str">
        <f ca="1">IFERROR(INDEX(属性二级汇总!$E$1:$E$1000,W9),"")</f>
        <v/>
      </c>
      <c r="P9" s="142" t="str">
        <f ca="1">IFERROR(INDEX(属性二级汇总!$H$1:$H$1000,W9),"")</f>
        <v/>
      </c>
      <c r="Q9" s="142" t="str">
        <f ca="1">IFERROR(INDEX(属性二级汇总!$J$1:$J$1000,W9),"")</f>
        <v/>
      </c>
      <c r="W9" s="143" t="str">
        <f ca="1">IFERROR(SMALL(属性二级汇总!$L$2:$L$1000,ROW(W8)),"")</f>
        <v/>
      </c>
    </row>
    <row r="10" spans="1:23" ht="14.5" thickBot="1">
      <c r="A10" s="129"/>
      <c r="C10" s="145" t="s">
        <v>4906</v>
      </c>
      <c r="D10" s="146" t="s">
        <v>4906</v>
      </c>
      <c r="E10" s="147">
        <f ca="1">SUMIFS(属性二级汇总!C:C, 属性二级汇总!E:E, D10, 属性二级汇总!G:G, 0)</f>
        <v>0</v>
      </c>
      <c r="M10" s="142" t="str">
        <f ca="1">IFERROR(INDEX(属性二级汇总!$B$1:$B$1000,W10),"")</f>
        <v/>
      </c>
      <c r="N10" s="142" t="str">
        <f ca="1">IFERROR(INDEX(属性二级汇总!$C$1:$C$1000,W10)*OR($L$2="生效",(1-INDEX(属性二级汇总!$F$1:$F$1000,W10))),"")</f>
        <v/>
      </c>
      <c r="O10" s="142" t="str">
        <f ca="1">IFERROR(INDEX(属性二级汇总!$E$1:$E$1000,W10),"")</f>
        <v/>
      </c>
      <c r="P10" s="142" t="str">
        <f ca="1">IFERROR(INDEX(属性二级汇总!$H$1:$H$1000,W10),"")</f>
        <v/>
      </c>
      <c r="Q10" s="142" t="str">
        <f ca="1">IFERROR(INDEX(属性二级汇总!$J$1:$J$1000,W10),"")</f>
        <v/>
      </c>
      <c r="W10" s="143" t="str">
        <f ca="1">IFERROR(SMALL(属性二级汇总!$L$2:$L$1000,ROW(W9)),"")</f>
        <v/>
      </c>
    </row>
    <row r="11" spans="1:23">
      <c r="M11" s="142" t="str">
        <f ca="1">IFERROR(INDEX(属性二级汇总!$B$1:$B$1000,W11),"")</f>
        <v/>
      </c>
      <c r="N11" s="142" t="str">
        <f ca="1">IFERROR(INDEX(属性二级汇总!$C$1:$C$1000,W11)*OR($L$2="生效",(1-INDEX(属性二级汇总!$F$1:$F$1000,W11))),"")</f>
        <v/>
      </c>
      <c r="O11" s="142" t="str">
        <f ca="1">IFERROR(INDEX(属性二级汇总!$E$1:$E$1000,W11),"")</f>
        <v/>
      </c>
      <c r="P11" s="142" t="str">
        <f ca="1">IFERROR(INDEX(属性二级汇总!$H$1:$H$1000,W11),"")</f>
        <v/>
      </c>
      <c r="Q11" s="142" t="str">
        <f ca="1">IFERROR(INDEX(属性二级汇总!$J$1:$J$1000,W11),"")</f>
        <v/>
      </c>
      <c r="W11" s="143" t="str">
        <f ca="1">IFERROR(SMALL(属性二级汇总!$L$2:$L$1000,ROW(W10)),"")</f>
        <v/>
      </c>
    </row>
    <row r="12" spans="1:23">
      <c r="M12" s="142" t="str">
        <f ca="1">IFERROR(INDEX(属性二级汇总!$B$1:$B$1000,W12),"")</f>
        <v/>
      </c>
      <c r="N12" s="142" t="str">
        <f ca="1">IFERROR(INDEX(属性二级汇总!$C$1:$C$1000,W12)*OR($L$2="生效",(1-INDEX(属性二级汇总!$F$1:$F$1000,W12))),"")</f>
        <v/>
      </c>
      <c r="O12" s="142" t="str">
        <f ca="1">IFERROR(INDEX(属性二级汇总!$E$1:$E$1000,W12),"")</f>
        <v/>
      </c>
      <c r="P12" s="142" t="str">
        <f ca="1">IFERROR(INDEX(属性二级汇总!$H$1:$H$1000,W12),"")</f>
        <v/>
      </c>
      <c r="Q12" s="142" t="str">
        <f ca="1">IFERROR(INDEX(属性二级汇总!$J$1:$J$1000,W12),"")</f>
        <v/>
      </c>
      <c r="W12" s="143" t="str">
        <f ca="1">IFERROR(SMALL(属性二级汇总!$L$2:$L$1000,ROW(W11)),"")</f>
        <v/>
      </c>
    </row>
    <row r="13" spans="1:23" ht="14.5" thickBot="1">
      <c r="M13" s="142" t="str">
        <f ca="1">IFERROR(INDEX(属性二级汇总!$B$1:$B$1000,W13),"")</f>
        <v/>
      </c>
      <c r="N13" s="142" t="str">
        <f ca="1">IFERROR(INDEX(属性二级汇总!$C$1:$C$1000,W13)*OR($L$2="生效",(1-INDEX(属性二级汇总!$F$1:$F$1000,W13))),"")</f>
        <v/>
      </c>
      <c r="O13" s="142" t="str">
        <f ca="1">IFERROR(INDEX(属性二级汇总!$E$1:$E$1000,W13),"")</f>
        <v/>
      </c>
      <c r="P13" s="142" t="str">
        <f ca="1">IFERROR(INDEX(属性二级汇总!$H$1:$H$1000,W13),"")</f>
        <v/>
      </c>
      <c r="Q13" s="142" t="str">
        <f ca="1">IFERROR(INDEX(属性二级汇总!$J$1:$J$1000,W13),"")</f>
        <v/>
      </c>
      <c r="W13" s="143" t="str">
        <f ca="1">IFERROR(SMALL(属性二级汇总!$L$2:$L$1000,ROW(W12)),"")</f>
        <v/>
      </c>
    </row>
    <row r="14" spans="1:23">
      <c r="A14" s="127" t="s">
        <v>4752</v>
      </c>
      <c r="C14" s="151" t="s">
        <v>3733</v>
      </c>
      <c r="D14" s="152" t="s">
        <v>3638</v>
      </c>
      <c r="E14" s="189">
        <f ca="1">SUMIFS(属性二级汇总!C:C, 属性二级汇总!E:E, D14, 属性二级汇总!G:G, 0, 属性二级汇总!J:J, TRUE)</f>
        <v>0</v>
      </c>
      <c r="M14" s="142" t="str">
        <f ca="1">IFERROR(INDEX(属性二级汇总!$B$1:$B$1000,W14),"")</f>
        <v/>
      </c>
      <c r="N14" s="142" t="str">
        <f ca="1">IFERROR(INDEX(属性二级汇总!$C$1:$C$1000,W14)*OR($L$2="生效",(1-INDEX(属性二级汇总!$F$1:$F$1000,W14))),"")</f>
        <v/>
      </c>
      <c r="O14" s="142" t="str">
        <f ca="1">IFERROR(INDEX(属性二级汇总!$E$1:$E$1000,W14),"")</f>
        <v/>
      </c>
      <c r="P14" s="142" t="str">
        <f ca="1">IFERROR(INDEX(属性二级汇总!$H$1:$H$1000,W14),"")</f>
        <v/>
      </c>
      <c r="Q14" s="142" t="str">
        <f ca="1">IFERROR(INDEX(属性二级汇总!$J$1:$J$1000,W14),"")</f>
        <v/>
      </c>
      <c r="W14" s="143" t="str">
        <f ca="1">IFERROR(SMALL(属性二级汇总!$L$2:$L$1000,ROW(W13)),"")</f>
        <v/>
      </c>
    </row>
    <row r="15" spans="1:23">
      <c r="A15" s="127" t="s">
        <v>4753</v>
      </c>
      <c r="C15" s="148" t="s">
        <v>3741</v>
      </c>
      <c r="D15" s="149" t="s">
        <v>3742</v>
      </c>
      <c r="E15" s="150">
        <f ca="1">SUMIFS(属性二级汇总!C:C, 属性二级汇总!E:E, D15, 属性二级汇总!G:G, 0)</f>
        <v>0</v>
      </c>
      <c r="M15" s="142" t="str">
        <f ca="1">IFERROR(INDEX(属性二级汇总!$B$1:$B$1000,W15),"")</f>
        <v/>
      </c>
      <c r="N15" s="142" t="str">
        <f ca="1">IFERROR(INDEX(属性二级汇总!$C$1:$C$1000,W15)*OR($L$2="生效",(1-INDEX(属性二级汇总!$F$1:$F$1000,W15))),"")</f>
        <v/>
      </c>
      <c r="O15" s="142" t="str">
        <f ca="1">IFERROR(INDEX(属性二级汇总!$E$1:$E$1000,W15),"")</f>
        <v/>
      </c>
      <c r="P15" s="142" t="str">
        <f ca="1">IFERROR(INDEX(属性二级汇总!$H$1:$H$1000,W15),"")</f>
        <v/>
      </c>
      <c r="Q15" s="142" t="str">
        <f ca="1">IFERROR(INDEX(属性二级汇总!$J$1:$J$1000,W15),"")</f>
        <v/>
      </c>
      <c r="W15" s="143" t="str">
        <f ca="1">IFERROR(SMALL(属性二级汇总!$L$2:$L$1000,ROW(W14)),"")</f>
        <v/>
      </c>
    </row>
    <row r="16" spans="1:23">
      <c r="A16" s="127" t="s">
        <v>4754</v>
      </c>
      <c r="C16" s="148" t="s">
        <v>3736</v>
      </c>
      <c r="D16" s="149" t="s">
        <v>3730</v>
      </c>
      <c r="E16" s="150">
        <f ca="1">SUMIFS(属性二级汇总!C:C, 属性二级汇总!E:E, D16, 属性二级汇总!G:G, 0)</f>
        <v>0</v>
      </c>
      <c r="M16" s="142" t="str">
        <f ca="1">IFERROR(INDEX(属性二级汇总!$B$1:$B$1000,W16),"")</f>
        <v/>
      </c>
      <c r="N16" s="142" t="str">
        <f ca="1">IFERROR(INDEX(属性二级汇总!$C$1:$C$1000,W16)*OR($L$2="生效",(1-INDEX(属性二级汇总!$F$1:$F$1000,W16))),"")</f>
        <v/>
      </c>
      <c r="O16" s="142" t="str">
        <f ca="1">IFERROR(INDEX(属性二级汇总!$E$1:$E$1000,W16),"")</f>
        <v/>
      </c>
      <c r="P16" s="142" t="str">
        <f ca="1">IFERROR(INDEX(属性二级汇总!$H$1:$H$1000,W16),"")</f>
        <v/>
      </c>
      <c r="Q16" s="142" t="str">
        <f ca="1">IFERROR(INDEX(属性二级汇总!$J$1:$J$1000,W16),"")</f>
        <v/>
      </c>
      <c r="W16" s="143" t="str">
        <f ca="1">IFERROR(SMALL(属性二级汇总!$L$2:$L$1000,ROW(W15)),"")</f>
        <v/>
      </c>
    </row>
    <row r="17" spans="1:23">
      <c r="A17" s="129" t="s">
        <v>4755</v>
      </c>
      <c r="B17" s="129"/>
      <c r="C17" s="148" t="s">
        <v>3732</v>
      </c>
      <c r="D17" s="149" t="s">
        <v>3727</v>
      </c>
      <c r="E17" s="150">
        <f ca="1">SUMIFS(属性二级汇总!C:C, 属性二级汇总!E:E, D17, 属性二级汇总!G:G, 0)</f>
        <v>0</v>
      </c>
      <c r="M17" s="142" t="str">
        <f ca="1">IFERROR(INDEX(属性二级汇总!$B$1:$B$1000,W17),"")</f>
        <v/>
      </c>
      <c r="N17" s="142" t="str">
        <f ca="1">IFERROR(INDEX(属性二级汇总!$C$1:$C$1000,W17)*OR($L$2="生效",(1-INDEX(属性二级汇总!$F$1:$F$1000,W17))),"")</f>
        <v/>
      </c>
      <c r="O17" s="142" t="str">
        <f ca="1">IFERROR(INDEX(属性二级汇总!$E$1:$E$1000,W17),"")</f>
        <v/>
      </c>
      <c r="P17" s="142" t="str">
        <f ca="1">IFERROR(INDEX(属性二级汇总!$H$1:$H$1000,W17),"")</f>
        <v/>
      </c>
      <c r="Q17" s="142" t="str">
        <f ca="1">IFERROR(INDEX(属性二级汇总!$J$1:$J$1000,W17),"")</f>
        <v/>
      </c>
      <c r="W17" s="143" t="str">
        <f ca="1">IFERROR(SMALL(属性二级汇总!$L$2:$L$1000,ROW(W16)),"")</f>
        <v/>
      </c>
    </row>
    <row r="18" spans="1:23">
      <c r="A18" s="129" t="s">
        <v>4756</v>
      </c>
      <c r="B18" s="129"/>
      <c r="C18" s="148" t="s">
        <v>3734</v>
      </c>
      <c r="D18" s="149" t="s">
        <v>3728</v>
      </c>
      <c r="E18" s="150">
        <f ca="1">SUMIFS(属性二级汇总!C:C, 属性二级汇总!E:E, D18, 属性二级汇总!G:G, 0)</f>
        <v>0</v>
      </c>
      <c r="M18" s="142" t="str">
        <f ca="1">IFERROR(INDEX(属性二级汇总!$B$1:$B$1000,W18),"")</f>
        <v/>
      </c>
      <c r="N18" s="142" t="str">
        <f ca="1">IFERROR(INDEX(属性二级汇总!$C$1:$C$1000,W18)*OR($L$2="生效",(1-INDEX(属性二级汇总!$F$1:$F$1000,W18))),"")</f>
        <v/>
      </c>
      <c r="O18" s="142" t="str">
        <f ca="1">IFERROR(INDEX(属性二级汇总!$E$1:$E$1000,W18),"")</f>
        <v/>
      </c>
      <c r="P18" s="142" t="str">
        <f ca="1">IFERROR(INDEX(属性二级汇总!$H$1:$H$1000,W18),"")</f>
        <v/>
      </c>
      <c r="Q18" s="142" t="str">
        <f ca="1">IFERROR(INDEX(属性二级汇总!$J$1:$J$1000,W18),"")</f>
        <v/>
      </c>
      <c r="W18" s="143" t="str">
        <f ca="1">IFERROR(SMALL(属性二级汇总!$L$2:$L$1000,ROW(W17)),"")</f>
        <v/>
      </c>
    </row>
    <row r="19" spans="1:23">
      <c r="A19" s="129" t="s">
        <v>4757</v>
      </c>
      <c r="B19" s="129"/>
      <c r="C19" s="148" t="s">
        <v>3735</v>
      </c>
      <c r="D19" s="149" t="s">
        <v>3729</v>
      </c>
      <c r="E19" s="150">
        <f ca="1">SUMIFS(属性二级汇总!C:C, 属性二级汇总!E:E, D19, 属性二级汇总!G:G, 0)</f>
        <v>0</v>
      </c>
      <c r="M19" s="142" t="str">
        <f ca="1">IFERROR(INDEX(属性二级汇总!$B$1:$B$1000,W19),"")</f>
        <v/>
      </c>
      <c r="N19" s="142" t="str">
        <f ca="1">IFERROR(INDEX(属性二级汇总!$C$1:$C$1000,W19)*OR($L$2="生效",(1-INDEX(属性二级汇总!$F$1:$F$1000,W19))),"")</f>
        <v/>
      </c>
      <c r="O19" s="142" t="str">
        <f ca="1">IFERROR(INDEX(属性二级汇总!$E$1:$E$1000,W19),"")</f>
        <v/>
      </c>
      <c r="P19" s="142" t="str">
        <f ca="1">IFERROR(INDEX(属性二级汇总!$H$1:$H$1000,W19),"")</f>
        <v/>
      </c>
      <c r="Q19" s="142" t="str">
        <f ca="1">IFERROR(INDEX(属性二级汇总!$J$1:$J$1000,W19),"")</f>
        <v/>
      </c>
      <c r="W19" s="143" t="str">
        <f ca="1">IFERROR(SMALL(属性二级汇总!$L$2:$L$1000,ROW(W18)),"")</f>
        <v/>
      </c>
    </row>
    <row r="20" spans="1:23" ht="14.5" thickBot="1">
      <c r="A20" s="129" t="s">
        <v>4758</v>
      </c>
      <c r="B20" s="129"/>
      <c r="C20" s="190" t="s">
        <v>3737</v>
      </c>
      <c r="D20" s="191" t="s">
        <v>3731</v>
      </c>
      <c r="E20" s="192">
        <f ca="1">SUMIFS(属性二级汇总!C:C, 属性二级汇总!E:E, D20, 属性二级汇总!G:G, 0)</f>
        <v>0</v>
      </c>
      <c r="M20" s="142" t="str">
        <f ca="1">IFERROR(INDEX(属性二级汇总!$B$1:$B$1000,W20),"")</f>
        <v/>
      </c>
      <c r="N20" s="142" t="str">
        <f ca="1">IFERROR(INDEX(属性二级汇总!$C$1:$C$1000,W20)*OR($L$2="生效",(1-INDEX(属性二级汇总!$F$1:$F$1000,W20))),"")</f>
        <v/>
      </c>
      <c r="O20" s="142" t="str">
        <f ca="1">IFERROR(INDEX(属性二级汇总!$E$1:$E$1000,W20),"")</f>
        <v/>
      </c>
      <c r="P20" s="142" t="str">
        <f ca="1">IFERROR(INDEX(属性二级汇总!$H$1:$H$1000,W20),"")</f>
        <v/>
      </c>
      <c r="Q20" s="142" t="str">
        <f ca="1">IFERROR(INDEX(属性二级汇总!$J$1:$J$1000,W20),"")</f>
        <v/>
      </c>
      <c r="W20" s="143" t="str">
        <f ca="1">IFERROR(SMALL(属性二级汇总!$L$2:$L$1000,ROW(W19)),"")</f>
        <v/>
      </c>
    </row>
    <row r="21" spans="1:23" ht="14.5" thickBot="1">
      <c r="M21" s="142" t="str">
        <f ca="1">IFERROR(INDEX(属性二级汇总!$B$1:$B$1000,W21),"")</f>
        <v/>
      </c>
      <c r="N21" s="142" t="str">
        <f ca="1">IFERROR(INDEX(属性二级汇总!$C$1:$C$1000,W21)*OR($L$2="生效",(1-INDEX(属性二级汇总!$F$1:$F$1000,W21))),"")</f>
        <v/>
      </c>
      <c r="O21" s="142" t="str">
        <f ca="1">IFERROR(INDEX(属性二级汇总!$E$1:$E$1000,W21),"")</f>
        <v/>
      </c>
      <c r="P21" s="142" t="str">
        <f ca="1">IFERROR(INDEX(属性二级汇总!$H$1:$H$1000,W21),"")</f>
        <v/>
      </c>
      <c r="Q21" s="142" t="str">
        <f ca="1">IFERROR(INDEX(属性二级汇总!$J$1:$J$1000,W21),"")</f>
        <v/>
      </c>
      <c r="W21" s="143" t="str">
        <f ca="1">IFERROR(SMALL(属性二级汇总!$L$2:$L$1000,ROW(W20)),"")</f>
        <v/>
      </c>
    </row>
    <row r="22" spans="1:23">
      <c r="A22" s="129" t="s">
        <v>4759</v>
      </c>
      <c r="B22" s="129"/>
      <c r="C22" s="193" t="s">
        <v>4146</v>
      </c>
      <c r="D22" s="194" t="s">
        <v>3748</v>
      </c>
      <c r="E22" s="242">
        <f t="array" aca="1" ref="E22" ca="1">IF(
  PRODUCT(
    IF(
      (O$2:O$1001=D22) * (Q$2:Q$1001=TRUE),
      N$2:N$1001 + 1
    )
  ) = 0,
  1,
  PRODUCT(
    IF(
      (O$2:O$1001=D22) * (Q$2:Q$1001=TRUE),
      N$2:N$1001 + 1
    )
  )
)</f>
        <v>1</v>
      </c>
      <c r="M22" s="142" t="str">
        <f ca="1">IFERROR(INDEX(属性二级汇总!$B$1:$B$1000,W22),"")</f>
        <v/>
      </c>
      <c r="N22" s="142" t="str">
        <f ca="1">IFERROR(INDEX(属性二级汇总!$C$1:$C$1000,W22)*OR($L$2="生效",(1-INDEX(属性二级汇总!$F$1:$F$1000,W22))),"")</f>
        <v/>
      </c>
      <c r="O22" s="142" t="str">
        <f ca="1">IFERROR(INDEX(属性二级汇总!$E$1:$E$1000,W22),"")</f>
        <v/>
      </c>
      <c r="P22" s="142" t="str">
        <f ca="1">IFERROR(INDEX(属性二级汇总!$H$1:$H$1000,W22),"")</f>
        <v/>
      </c>
      <c r="Q22" s="142" t="str">
        <f ca="1">IFERROR(INDEX(属性二级汇总!$J$1:$J$1000,W22),"")</f>
        <v/>
      </c>
      <c r="W22" s="143" t="str">
        <f ca="1">IFERROR(SMALL(属性二级汇总!$L$2:$L$1000,ROW(W21)),"")</f>
        <v/>
      </c>
    </row>
    <row r="23" spans="1:23">
      <c r="A23" s="127" t="s">
        <v>4760</v>
      </c>
      <c r="C23" s="183" t="s">
        <v>4147</v>
      </c>
      <c r="D23" s="184" t="s">
        <v>4008</v>
      </c>
      <c r="E23" s="185">
        <f t="array" aca="1" ref="E23" ca="1">IF(PRODUCT(IF(O$2:O$1001=D23,N$2:N$1001+1))=0,1,PRODUCT(IF(O$2:O$1001=D23,N$2:N$1001+1)))</f>
        <v>1</v>
      </c>
      <c r="M23" s="142" t="str">
        <f ca="1">IFERROR(INDEX(属性二级汇总!$B$1:$B$1000,W23),"")</f>
        <v/>
      </c>
      <c r="N23" s="142" t="str">
        <f ca="1">IFERROR(INDEX(属性二级汇总!$C$1:$C$1000,W23)*OR($L$2="生效",(1-INDEX(属性二级汇总!$F$1:$F$1000,W23))),"")</f>
        <v/>
      </c>
      <c r="O23" s="142" t="str">
        <f ca="1">IFERROR(INDEX(属性二级汇总!$E$1:$E$1000,W23),"")</f>
        <v/>
      </c>
      <c r="P23" s="142" t="str">
        <f ca="1">IFERROR(INDEX(属性二级汇总!$H$1:$H$1000,W23),"")</f>
        <v/>
      </c>
      <c r="Q23" s="142" t="str">
        <f ca="1">IFERROR(INDEX(属性二级汇总!$J$1:$J$1000,W23),"")</f>
        <v/>
      </c>
      <c r="W23" s="143" t="str">
        <f ca="1">IFERROR(SMALL(属性二级汇总!$L$2:$L$1000,ROW(W22)),"")</f>
        <v/>
      </c>
    </row>
    <row r="24" spans="1:23">
      <c r="A24" s="127" t="s">
        <v>4761</v>
      </c>
      <c r="C24" s="183" t="s">
        <v>4148</v>
      </c>
      <c r="D24" s="184" t="s">
        <v>3730</v>
      </c>
      <c r="E24" s="185">
        <f t="array" aca="1" ref="E24" ca="1">IF(PRODUCT(IF(O$2:O$1001=D24,N$2:N$1001+1))=0,1,PRODUCT(IF(O$2:O$1001=D24,N$2:N$1001+1)))</f>
        <v>1</v>
      </c>
      <c r="M24" s="142" t="str">
        <f ca="1">IFERROR(INDEX(属性二级汇总!$B$1:$B$1000,W24),"")</f>
        <v/>
      </c>
      <c r="N24" s="142" t="str">
        <f ca="1">IFERROR(INDEX(属性二级汇总!$C$1:$C$1000,W24)*OR($L$2="生效",(1-INDEX(属性二级汇总!$F$1:$F$1000,W24))),"")</f>
        <v/>
      </c>
      <c r="O24" s="142" t="str">
        <f ca="1">IFERROR(INDEX(属性二级汇总!$E$1:$E$1000,W24),"")</f>
        <v/>
      </c>
      <c r="P24" s="142" t="str">
        <f ca="1">IFERROR(INDEX(属性二级汇总!$H$1:$H$1000,W24),"")</f>
        <v/>
      </c>
      <c r="Q24" s="142" t="str">
        <f ca="1">IFERROR(INDEX(属性二级汇总!$J$1:$J$1000,W24),"")</f>
        <v/>
      </c>
      <c r="W24" s="143" t="str">
        <f ca="1">IFERROR(SMALL(属性二级汇总!$L$2:$L$1000,ROW(W23)),"")</f>
        <v/>
      </c>
    </row>
    <row r="25" spans="1:23">
      <c r="A25" s="127" t="s">
        <v>4762</v>
      </c>
      <c r="C25" s="183" t="s">
        <v>4149</v>
      </c>
      <c r="D25" s="184" t="s">
        <v>3727</v>
      </c>
      <c r="E25" s="185">
        <f t="array" aca="1" ref="E25" ca="1">IF(PRODUCT(IF(O$2:O$1001=D25,N$2:N$1001+1))=0,1,PRODUCT(IF(O$2:O$1001=D25,N$2:N$1001+1)))</f>
        <v>1</v>
      </c>
      <c r="M25" s="142" t="str">
        <f ca="1">IFERROR(INDEX(属性二级汇总!$B$1:$B$1000,W25),"")</f>
        <v/>
      </c>
      <c r="N25" s="142" t="str">
        <f ca="1">IFERROR(INDEX(属性二级汇总!$C$1:$C$1000,W25)*OR($L$2="生效",(1-INDEX(属性二级汇总!$F$1:$F$1000,W25))),"")</f>
        <v/>
      </c>
      <c r="O25" s="142" t="str">
        <f ca="1">IFERROR(INDEX(属性二级汇总!$E$1:$E$1000,W25),"")</f>
        <v/>
      </c>
      <c r="P25" s="142" t="str">
        <f ca="1">IFERROR(INDEX(属性二级汇总!$H$1:$H$1000,W25),"")</f>
        <v/>
      </c>
      <c r="Q25" s="142" t="str">
        <f ca="1">IFERROR(INDEX(属性二级汇总!$J$1:$J$1000,W25),"")</f>
        <v/>
      </c>
      <c r="W25" s="143" t="str">
        <f ca="1">IFERROR(SMALL(属性二级汇总!$L$2:$L$1000,ROW(W24)),"")</f>
        <v/>
      </c>
    </row>
    <row r="26" spans="1:23">
      <c r="A26" s="127" t="s">
        <v>4763</v>
      </c>
      <c r="C26" s="183" t="s">
        <v>4150</v>
      </c>
      <c r="D26" s="184" t="s">
        <v>3728</v>
      </c>
      <c r="E26" s="185">
        <f t="array" aca="1" ref="E26" ca="1">IF(PRODUCT(IF(O$2:O$1001=D26,N$2:N$1001+1))=0,1,PRODUCT(IF(O$2:O$1001=D26,N$2:N$1001+1)))</f>
        <v>1</v>
      </c>
      <c r="M26" s="142" t="str">
        <f ca="1">IFERROR(INDEX(属性二级汇总!$B$1:$B$1000,W26),"")</f>
        <v/>
      </c>
      <c r="N26" s="142" t="str">
        <f ca="1">IFERROR(INDEX(属性二级汇总!$C$1:$C$1000,W26)*OR($L$2="生效",(1-INDEX(属性二级汇总!$F$1:$F$1000,W26))),"")</f>
        <v/>
      </c>
      <c r="O26" s="142" t="str">
        <f ca="1">IFERROR(INDEX(属性二级汇总!$E$1:$E$1000,W26),"")</f>
        <v/>
      </c>
      <c r="P26" s="142" t="str">
        <f ca="1">IFERROR(INDEX(属性二级汇总!$H$1:$H$1000,W26),"")</f>
        <v/>
      </c>
      <c r="Q26" s="142" t="str">
        <f ca="1">IFERROR(INDEX(属性二级汇总!$J$1:$J$1000,W26),"")</f>
        <v/>
      </c>
      <c r="W26" s="143" t="str">
        <f ca="1">IFERROR(SMALL(属性二级汇总!$L$2:$L$1000,ROW(W25)),"")</f>
        <v/>
      </c>
    </row>
    <row r="27" spans="1:23">
      <c r="A27" s="127" t="s">
        <v>4764</v>
      </c>
      <c r="C27" s="183" t="s">
        <v>4145</v>
      </c>
      <c r="D27" s="184" t="s">
        <v>3729</v>
      </c>
      <c r="E27" s="185">
        <f t="array" aca="1" ref="E27" ca="1">IF(PRODUCT(IF(O$2:O$1001=D27,N$2:N$1001+1))=0,1,PRODUCT(IF(O$2:O$1001=D27,N$2:N$1001+1)))</f>
        <v>1</v>
      </c>
      <c r="M27" s="142" t="str">
        <f ca="1">IFERROR(INDEX(属性二级汇总!$B$1:$B$1000,W27),"")</f>
        <v/>
      </c>
      <c r="N27" s="142" t="str">
        <f ca="1">IFERROR(INDEX(属性二级汇总!$C$1:$C$1000,W27)*OR($L$2="生效",(1-INDEX(属性二级汇总!$F$1:$F$1000,W27))),"")</f>
        <v/>
      </c>
      <c r="O27" s="142" t="str">
        <f ca="1">IFERROR(INDEX(属性二级汇总!$E$1:$E$1000,W27),"")</f>
        <v/>
      </c>
      <c r="P27" s="142" t="str">
        <f ca="1">IFERROR(INDEX(属性二级汇总!$H$1:$H$1000,W27),"")</f>
        <v/>
      </c>
      <c r="Q27" s="142" t="str">
        <f ca="1">IFERROR(INDEX(属性二级汇总!$J$1:$J$1000,W27),"")</f>
        <v/>
      </c>
      <c r="W27" s="143" t="str">
        <f ca="1">IFERROR(SMALL(属性二级汇总!$L$2:$L$1000,ROW(W26)),"")</f>
        <v/>
      </c>
    </row>
    <row r="28" spans="1:23" ht="14.5" thickBot="1">
      <c r="A28" s="127" t="s">
        <v>4765</v>
      </c>
      <c r="C28" s="186" t="s">
        <v>4151</v>
      </c>
      <c r="D28" s="187" t="s">
        <v>3731</v>
      </c>
      <c r="E28" s="188">
        <f t="array" aca="1" ref="E28" ca="1">IF(PRODUCT(IF(O$2:O$1001=D28,N$2:N$1001+1))=0,1,PRODUCT(IF(O$2:O$1001=D28,N$2:N$1001+1)))</f>
        <v>1</v>
      </c>
      <c r="M28" s="142" t="str">
        <f ca="1">IFERROR(INDEX(属性二级汇总!$B$1:$B$1000,W28),"")</f>
        <v/>
      </c>
      <c r="N28" s="142" t="str">
        <f ca="1">IFERROR(INDEX(属性二级汇总!$C$1:$C$1000,W28)*OR($L$2="生效",(1-INDEX(属性二级汇总!$F$1:$F$1000,W28))),"")</f>
        <v/>
      </c>
      <c r="O28" s="142" t="str">
        <f ca="1">IFERROR(INDEX(属性二级汇总!$E$1:$E$1000,W28),"")</f>
        <v/>
      </c>
      <c r="P28" s="142" t="str">
        <f ca="1">IFERROR(INDEX(属性二级汇总!$H$1:$H$1000,W28),"")</f>
        <v/>
      </c>
      <c r="Q28" s="142" t="str">
        <f ca="1">IFERROR(INDEX(属性二级汇总!$J$1:$J$1000,W28),"")</f>
        <v/>
      </c>
      <c r="W28" s="143" t="str">
        <f ca="1">IFERROR(SMALL(属性二级汇总!$L$2:$L$1000,ROW(W27)),"")</f>
        <v/>
      </c>
    </row>
    <row r="29" spans="1:23" ht="14.5" thickBot="1">
      <c r="M29" s="142" t="str">
        <f ca="1">IFERROR(INDEX(属性二级汇总!$B$1:$B$1000,W29),"")</f>
        <v/>
      </c>
      <c r="N29" s="142" t="str">
        <f ca="1">IFERROR(INDEX(属性二级汇总!$C$1:$C$1000,W29)*OR($L$2="生效",(1-INDEX(属性二级汇总!$F$1:$F$1000,W29))),"")</f>
        <v/>
      </c>
      <c r="O29" s="142" t="str">
        <f ca="1">IFERROR(INDEX(属性二级汇总!$E$1:$E$1000,W29),"")</f>
        <v/>
      </c>
      <c r="P29" s="142" t="str">
        <f ca="1">IFERROR(INDEX(属性二级汇总!$H$1:$H$1000,W29),"")</f>
        <v/>
      </c>
      <c r="Q29" s="142" t="str">
        <f ca="1">IFERROR(INDEX(属性二级汇总!$J$1:$J$1000,W29),"")</f>
        <v/>
      </c>
      <c r="W29" s="143" t="str">
        <f ca="1">IFERROR(SMALL(属性二级汇总!$L$2:$L$1000,ROW(W28)),"")</f>
        <v/>
      </c>
    </row>
    <row r="30" spans="1:23">
      <c r="C30" s="195" t="s">
        <v>4688</v>
      </c>
      <c r="D30" s="196"/>
      <c r="E30" s="196" t="s">
        <v>4039</v>
      </c>
      <c r="F30" s="197" t="s">
        <v>4040</v>
      </c>
      <c r="M30" s="142" t="str">
        <f ca="1">IFERROR(INDEX(属性二级汇总!$B$1:$B$1000,W30),"")</f>
        <v/>
      </c>
      <c r="N30" s="142" t="str">
        <f ca="1">IFERROR(INDEX(属性二级汇总!$C$1:$C$1000,W30)*OR($L$2="生效",(1-INDEX(属性二级汇总!$F$1:$F$1000,W30))),"")</f>
        <v/>
      </c>
      <c r="O30" s="142" t="str">
        <f ca="1">IFERROR(INDEX(属性二级汇总!$E$1:$E$1000,W30),"")</f>
        <v/>
      </c>
      <c r="P30" s="142" t="str">
        <f ca="1">IFERROR(INDEX(属性二级汇总!$H$1:$H$1000,W30),"")</f>
        <v/>
      </c>
      <c r="Q30" s="142" t="str">
        <f ca="1">IFERROR(INDEX(属性二级汇总!$J$1:$J$1000,W30),"")</f>
        <v/>
      </c>
      <c r="W30" s="143" t="str">
        <f ca="1">IFERROR(SMALL(属性二级汇总!$L$2:$L$1000,ROW(W29)),"")</f>
        <v/>
      </c>
    </row>
    <row r="31" spans="1:23">
      <c r="C31" s="198"/>
      <c r="D31" s="199"/>
      <c r="E31" s="199" t="str">
        <f>非传奇装备!B55</f>
        <v>弓</v>
      </c>
      <c r="F31" s="200" t="str">
        <f>INDEX(定义list!$AG$2:$AG$39,MATCH(E31,定义list!$AF$2:$AF$39,0))</f>
        <v>双手武器</v>
      </c>
      <c r="M31" s="142" t="str">
        <f ca="1">IFERROR(INDEX(属性二级汇总!$B$1:$B$1000,W31),"")</f>
        <v/>
      </c>
      <c r="N31" s="142" t="str">
        <f ca="1">IFERROR(INDEX(属性二级汇总!$C$1:$C$1000,W31)*OR($L$2="生效",(1-INDEX(属性二级汇总!$F$1:$F$1000,W31))),"")</f>
        <v/>
      </c>
      <c r="O31" s="142" t="str">
        <f ca="1">IFERROR(INDEX(属性二级汇总!$E$1:$E$1000,W31),"")</f>
        <v/>
      </c>
      <c r="P31" s="142" t="str">
        <f ca="1">IFERROR(INDEX(属性二级汇总!$H$1:$H$1000,W31),"")</f>
        <v/>
      </c>
      <c r="Q31" s="142" t="str">
        <f ca="1">IFERROR(INDEX(属性二级汇总!$J$1:$J$1000,W31),"")</f>
        <v/>
      </c>
      <c r="W31" s="143" t="str">
        <f ca="1">IFERROR(SMALL(属性二级汇总!$L$2:$L$1000,ROW(W30)),"")</f>
        <v/>
      </c>
    </row>
    <row r="32" spans="1:23" ht="14.5" thickBot="1">
      <c r="C32" s="198"/>
      <c r="D32" s="199"/>
      <c r="E32" s="199" t="s">
        <v>4017</v>
      </c>
      <c r="F32" s="200" t="s">
        <v>4018</v>
      </c>
      <c r="M32" s="142" t="str">
        <f ca="1">IFERROR(INDEX(属性二级汇总!$B$1:$B$1000,W32),"")</f>
        <v/>
      </c>
      <c r="N32" s="142" t="str">
        <f ca="1">IFERROR(INDEX(属性二级汇总!$C$1:$C$1000,W32)*OR($L$2="生效",(1-INDEX(属性二级汇总!$F$1:$F$1000,W32))),"")</f>
        <v/>
      </c>
      <c r="O32" s="142" t="str">
        <f ca="1">IFERROR(INDEX(属性二级汇总!$E$1:$E$1000,W32),"")</f>
        <v/>
      </c>
      <c r="P32" s="142" t="str">
        <f ca="1">IFERROR(INDEX(属性二级汇总!$H$1:$H$1000,W32),"")</f>
        <v/>
      </c>
      <c r="Q32" s="142" t="str">
        <f ca="1">IFERROR(INDEX(属性二级汇总!$J$1:$J$1000,W32),"")</f>
        <v/>
      </c>
      <c r="W32" s="143" t="str">
        <f ca="1">IFERROR(SMALL(属性二级汇总!$L$2:$L$1000,ROW(W31)),"")</f>
        <v/>
      </c>
    </row>
    <row r="33" spans="1:23">
      <c r="A33" s="127" t="s">
        <v>4766</v>
      </c>
      <c r="B33" s="127" t="s">
        <v>4767</v>
      </c>
      <c r="C33" s="177" t="s">
        <v>4019</v>
      </c>
      <c r="D33" s="178" t="s">
        <v>4027</v>
      </c>
      <c r="E33" s="178">
        <f ca="1">SUMIFS(属性二级汇总!C:C, 属性二级汇总!E:E, D33, 属性二级汇总!G:G, 0, 属性二级汇总!J:J, TRUE,属性二级汇总!D:D, "主手")</f>
        <v>220</v>
      </c>
      <c r="F33" s="179">
        <f ca="1">SUMIFS(属性二级汇总!C:C, 属性二级汇总!E:E, D33, 属性二级汇总!G:G, 0, 属性二级汇总!J:J, TRUE,属性二级汇总!D:D, "主手")</f>
        <v>220</v>
      </c>
      <c r="M33" s="142" t="str">
        <f ca="1">IFERROR(INDEX(属性二级汇总!$B$1:$B$1000,W33),"")</f>
        <v/>
      </c>
      <c r="N33" s="142" t="str">
        <f ca="1">IFERROR(INDEX(属性二级汇总!$C$1:$C$1000,W33)*OR($L$2="生效",(1-INDEX(属性二级汇总!$F$1:$F$1000,W33))),"")</f>
        <v/>
      </c>
      <c r="O33" s="142" t="str">
        <f ca="1">IFERROR(INDEX(属性二级汇总!$E$1:$E$1000,W33),"")</f>
        <v/>
      </c>
      <c r="P33" s="142" t="str">
        <f ca="1">IFERROR(INDEX(属性二级汇总!$H$1:$H$1000,W33),"")</f>
        <v/>
      </c>
      <c r="Q33" s="142" t="str">
        <f ca="1">IFERROR(INDEX(属性二级汇总!$J$1:$J$1000,W33),"")</f>
        <v/>
      </c>
      <c r="W33" s="143" t="str">
        <f ca="1">IFERROR(SMALL(属性二级汇总!$L$2:$L$1000,ROW(W32)),"")</f>
        <v/>
      </c>
    </row>
    <row r="34" spans="1:23">
      <c r="A34" s="127" t="s">
        <v>4842</v>
      </c>
      <c r="C34" s="172" t="s">
        <v>4028</v>
      </c>
      <c r="D34" s="173" t="s">
        <v>4029</v>
      </c>
      <c r="E34" s="175">
        <f ca="1">SUMIFS(属性二级汇总!C:C, 属性二级汇总!E:E, D34, 属性二级汇总!G:G, 0, 属性二级汇总!J:J, TRUE,属性二级汇总!D:D, "主手")</f>
        <v>0</v>
      </c>
      <c r="F34" s="176"/>
      <c r="M34" s="142" t="str">
        <f ca="1">IFERROR(INDEX(属性二级汇总!$B$1:$B$1000,W34),"")</f>
        <v/>
      </c>
      <c r="N34" s="142" t="str">
        <f ca="1">IFERROR(INDEX(属性二级汇总!$C$1:$C$1000,W34)*OR($L$2="生效",(1-INDEX(属性二级汇总!$F$1:$F$1000,W34))),"")</f>
        <v/>
      </c>
      <c r="O34" s="142" t="str">
        <f ca="1">IFERROR(INDEX(属性二级汇总!$E$1:$E$1000,W34),"")</f>
        <v/>
      </c>
      <c r="P34" s="142" t="str">
        <f ca="1">IFERROR(INDEX(属性二级汇总!$H$1:$H$1000,W34),"")</f>
        <v/>
      </c>
      <c r="Q34" s="142" t="str">
        <f ca="1">IFERROR(INDEX(属性二级汇总!$J$1:$J$1000,W34),"")</f>
        <v/>
      </c>
      <c r="W34" s="143" t="str">
        <f ca="1">IFERROR(SMALL(属性二级汇总!$L$2:$L$1000,ROW(W33)),"")</f>
        <v/>
      </c>
    </row>
    <row r="35" spans="1:23">
      <c r="A35" s="127" t="s">
        <v>4768</v>
      </c>
      <c r="B35" s="127" t="s">
        <v>4769</v>
      </c>
      <c r="C35" s="172" t="s">
        <v>4021</v>
      </c>
      <c r="D35" s="173" t="s">
        <v>4030</v>
      </c>
      <c r="E35" s="173">
        <f ca="1">SUMIFS(属性二级汇总!C:C, 属性二级汇总!E:E, SUBSTITUTE(D35,"点","最小"), 属性二级汇总!G:G, 0, 属性二级汇总!J:J, TRUE,属性二级汇总!D:D, "主手")
+SUMIFS(属性二级汇总!C:C, 属性二级汇总!E:E, "主手最小物理伤害", 属性二级汇总!G:G, 0, 属性二级汇总!J:J, TRUE)</f>
        <v>0</v>
      </c>
      <c r="F35" s="174">
        <f ca="1">SUMIFS(属性二级汇总!C:C, 属性二级汇总!E:E, SUBSTITUTE(D35,"点","最大"), 属性二级汇总!G:G, 0, 属性二级汇总!J:J, TRUE,属性二级汇总!D:D, "主手")
+SUMIFS(属性二级汇总!C:C, 属性二级汇总!E:E, "主手最大物理伤害", 属性二级汇总!G:G, 0, 属性二级汇总!J:J, TRUE)</f>
        <v>0</v>
      </c>
      <c r="M35" s="142" t="str">
        <f ca="1">IFERROR(INDEX(属性二级汇总!$B$1:$B$1000,W35),"")</f>
        <v/>
      </c>
      <c r="N35" s="142" t="str">
        <f ca="1">IFERROR(INDEX(属性二级汇总!$C$1:$C$1000,W35)*OR($L$2="生效",(1-INDEX(属性二级汇总!$F$1:$F$1000,W35))),"")</f>
        <v/>
      </c>
      <c r="O35" s="142" t="str">
        <f ca="1">IFERROR(INDEX(属性二级汇总!$E$1:$E$1000,W35),"")</f>
        <v/>
      </c>
      <c r="P35" s="142" t="str">
        <f ca="1">IFERROR(INDEX(属性二级汇总!$H$1:$H$1000,W35),"")</f>
        <v/>
      </c>
      <c r="Q35" s="142" t="str">
        <f ca="1">IFERROR(INDEX(属性二级汇总!$J$1:$J$1000,W35),"")</f>
        <v/>
      </c>
      <c r="W35" s="143" t="str">
        <f ca="1">IFERROR(SMALL(属性二级汇总!$L$2:$L$1000,ROW(W34)),"")</f>
        <v/>
      </c>
    </row>
    <row r="36" spans="1:23">
      <c r="A36" s="127" t="s">
        <v>4770</v>
      </c>
      <c r="B36" s="127" t="s">
        <v>4771</v>
      </c>
      <c r="C36" s="172" t="s">
        <v>4022</v>
      </c>
      <c r="D36" s="173" t="s">
        <v>4031</v>
      </c>
      <c r="E36" s="173">
        <f ca="1">SUMIFS(属性二级汇总!C:C, 属性二级汇总!E:E, SUBSTITUTE(D36,"点","最小"), 属性二级汇总!G:G, 0, 属性二级汇总!J:J, TRUE,属性二级汇总!D:D, "主手")</f>
        <v>0</v>
      </c>
      <c r="F36" s="174">
        <f ca="1">SUMIFS(属性二级汇总!C:C, 属性二级汇总!E:E, SUBSTITUTE(D36,"点","最大"), 属性二级汇总!G:G, 0, 属性二级汇总!J:J, TRUE,属性二级汇总!D:D, "主手")</f>
        <v>0</v>
      </c>
      <c r="M36" s="142" t="str">
        <f ca="1">IFERROR(INDEX(属性二级汇总!$B$1:$B$1000,W36),"")</f>
        <v/>
      </c>
      <c r="N36" s="142" t="str">
        <f ca="1">IFERROR(INDEX(属性二级汇总!$C$1:$C$1000,W36)*OR($L$2="生效",(1-INDEX(属性二级汇总!$F$1:$F$1000,W36))),"")</f>
        <v/>
      </c>
      <c r="O36" s="142" t="str">
        <f ca="1">IFERROR(INDEX(属性二级汇总!$E$1:$E$1000,W36),"")</f>
        <v/>
      </c>
      <c r="P36" s="142" t="str">
        <f ca="1">IFERROR(INDEX(属性二级汇总!$H$1:$H$1000,W36),"")</f>
        <v/>
      </c>
      <c r="Q36" s="142" t="str">
        <f ca="1">IFERROR(INDEX(属性二级汇总!$J$1:$J$1000,W36),"")</f>
        <v/>
      </c>
      <c r="W36" s="143" t="str">
        <f ca="1">IFERROR(SMALL(属性二级汇总!$L$2:$L$1000,ROW(W35)),"")</f>
        <v/>
      </c>
    </row>
    <row r="37" spans="1:23">
      <c r="A37" s="127" t="s">
        <v>4772</v>
      </c>
      <c r="B37" s="127" t="s">
        <v>4773</v>
      </c>
      <c r="C37" s="172" t="s">
        <v>4023</v>
      </c>
      <c r="D37" s="173" t="s">
        <v>4032</v>
      </c>
      <c r="E37" s="173">
        <f ca="1">SUMIFS(属性二级汇总!C:C, 属性二级汇总!E:E, SUBSTITUTE(D37,"点","最小"), 属性二级汇总!G:G, 0, 属性二级汇总!J:J, TRUE,属性二级汇总!D:D, "主手")</f>
        <v>0</v>
      </c>
      <c r="F37" s="174">
        <f ca="1">SUMIFS(属性二级汇总!C:C, 属性二级汇总!E:E, SUBSTITUTE(D37,"点","最大"), 属性二级汇总!G:G, 0, 属性二级汇总!J:J, TRUE,属性二级汇总!D:D, "主手")</f>
        <v>0</v>
      </c>
      <c r="M37" s="142" t="str">
        <f ca="1">IFERROR(INDEX(属性二级汇总!$B$1:$B$1000,W37),"")</f>
        <v/>
      </c>
      <c r="N37" s="142" t="str">
        <f ca="1">IFERROR(INDEX(属性二级汇总!$C$1:$C$1000,W37)*OR($L$2="生效",(1-INDEX(属性二级汇总!$F$1:$F$1000,W37))),"")</f>
        <v/>
      </c>
      <c r="O37" s="142" t="str">
        <f ca="1">IFERROR(INDEX(属性二级汇总!$E$1:$E$1000,W37),"")</f>
        <v/>
      </c>
      <c r="P37" s="142" t="str">
        <f ca="1">IFERROR(INDEX(属性二级汇总!$H$1:$H$1000,W37),"")</f>
        <v/>
      </c>
      <c r="Q37" s="142" t="str">
        <f ca="1">IFERROR(INDEX(属性二级汇总!$J$1:$J$1000,W37),"")</f>
        <v/>
      </c>
      <c r="W37" s="143" t="str">
        <f ca="1">IFERROR(SMALL(属性二级汇总!$L$2:$L$1000,ROW(W36)),"")</f>
        <v/>
      </c>
    </row>
    <row r="38" spans="1:23">
      <c r="A38" s="127" t="s">
        <v>4774</v>
      </c>
      <c r="B38" s="127" t="s">
        <v>4775</v>
      </c>
      <c r="C38" s="172" t="s">
        <v>4024</v>
      </c>
      <c r="D38" s="173" t="s">
        <v>4033</v>
      </c>
      <c r="E38" s="173">
        <f ca="1">SUMIFS(属性二级汇总!C:C, 属性二级汇总!E:E, SUBSTITUTE(D38,"点","最小"), 属性二级汇总!G:G, 0, 属性二级汇总!J:J, TRUE,属性二级汇总!D:D, "主手")</f>
        <v>0</v>
      </c>
      <c r="F38" s="174">
        <f ca="1">SUMIFS(属性二级汇总!C:C, 属性二级汇总!E:E, SUBSTITUTE(D38,"点","最大"), 属性二级汇总!G:G, 0, 属性二级汇总!J:J, TRUE,属性二级汇总!D:D, "主手")</f>
        <v>0</v>
      </c>
      <c r="M38" s="142" t="str">
        <f ca="1">IFERROR(INDEX(属性二级汇总!$B$1:$B$1000,W38),"")</f>
        <v/>
      </c>
      <c r="N38" s="142" t="str">
        <f ca="1">IFERROR(INDEX(属性二级汇总!$C$1:$C$1000,W38)*OR($L$2="生效",(1-INDEX(属性二级汇总!$F$1:$F$1000,W38))),"")</f>
        <v/>
      </c>
      <c r="O38" s="142" t="str">
        <f ca="1">IFERROR(INDEX(属性二级汇总!$E$1:$E$1000,W38),"")</f>
        <v/>
      </c>
      <c r="P38" s="142" t="str">
        <f ca="1">IFERROR(INDEX(属性二级汇总!$H$1:$H$1000,W38),"")</f>
        <v/>
      </c>
      <c r="Q38" s="142" t="str">
        <f ca="1">IFERROR(INDEX(属性二级汇总!$J$1:$J$1000,W38),"")</f>
        <v/>
      </c>
      <c r="W38" s="143" t="str">
        <f ca="1">IFERROR(SMALL(属性二级汇总!$L$2:$L$1000,ROW(W37)),"")</f>
        <v/>
      </c>
    </row>
    <row r="39" spans="1:23" ht="14.5" thickBot="1">
      <c r="A39" s="127" t="s">
        <v>4776</v>
      </c>
      <c r="B39" s="127" t="s">
        <v>4777</v>
      </c>
      <c r="C39" s="180" t="s">
        <v>4025</v>
      </c>
      <c r="D39" s="181" t="s">
        <v>4034</v>
      </c>
      <c r="E39" s="181">
        <f ca="1">SUMIFS(属性二级汇总!C:C, 属性二级汇总!E:E, SUBSTITUTE(D39,"点","最小"), 属性二级汇总!G:G, 0, 属性二级汇总!J:J, TRUE,属性二级汇总!D:D, "主手")</f>
        <v>0</v>
      </c>
      <c r="F39" s="182">
        <f ca="1">SUMIFS(属性二级汇总!C:C, 属性二级汇总!E:E, SUBSTITUTE(D39,"点","最大"), 属性二级汇总!G:G, 0, 属性二级汇总!J:J, TRUE,属性二级汇总!D:D, "主手")</f>
        <v>0</v>
      </c>
      <c r="M39" s="142" t="str">
        <f ca="1">IFERROR(INDEX(属性二级汇总!$B$1:$B$1000,W39),"")</f>
        <v/>
      </c>
      <c r="N39" s="142" t="str">
        <f ca="1">IFERROR(INDEX(属性二级汇总!$C$1:$C$1000,W39)*OR($L$2="生效",(1-INDEX(属性二级汇总!$F$1:$F$1000,W39))),"")</f>
        <v/>
      </c>
      <c r="O39" s="142" t="str">
        <f ca="1">IFERROR(INDEX(属性二级汇总!$E$1:$E$1000,W39),"")</f>
        <v/>
      </c>
      <c r="P39" s="142" t="str">
        <f ca="1">IFERROR(INDEX(属性二级汇总!$H$1:$H$1000,W39),"")</f>
        <v/>
      </c>
      <c r="Q39" s="142" t="str">
        <f ca="1">IFERROR(INDEX(属性二级汇总!$J$1:$J$1000,W39),"")</f>
        <v/>
      </c>
      <c r="W39" s="143" t="str">
        <f ca="1">IFERROR(SMALL(属性二级汇总!$L$2:$L$1000,ROW(W38)),"")</f>
        <v/>
      </c>
    </row>
    <row r="40" spans="1:23">
      <c r="A40" s="127" t="s">
        <v>4778</v>
      </c>
      <c r="C40" s="177" t="s">
        <v>4690</v>
      </c>
      <c r="D40" s="178" t="s">
        <v>4690</v>
      </c>
      <c r="E40" s="178">
        <f ca="1">SUMIFS(属性二级汇总!C:C, 属性二级汇总!E:E, D40, 属性二级汇总!G:G, 0, 属性二级汇总!J:J, TRUE,属性二级汇总!D:D, "主手")</f>
        <v>1.5</v>
      </c>
      <c r="F40" s="179"/>
      <c r="M40" s="142" t="str">
        <f ca="1">IFERROR(INDEX(属性二级汇总!$B$1:$B$1000,W40),"")</f>
        <v/>
      </c>
      <c r="N40" s="142" t="str">
        <f ca="1">IFERROR(INDEX(属性二级汇总!$C$1:$C$1000,W40)*OR($L$2="生效",(1-INDEX(属性二级汇总!$F$1:$F$1000,W40))),"")</f>
        <v/>
      </c>
      <c r="O40" s="142" t="str">
        <f ca="1">IFERROR(INDEX(属性二级汇总!$E$1:$E$1000,W40),"")</f>
        <v/>
      </c>
      <c r="P40" s="142" t="str">
        <f ca="1">IFERROR(INDEX(属性二级汇总!$H$1:$H$1000,W40),"")</f>
        <v/>
      </c>
      <c r="Q40" s="142" t="str">
        <f ca="1">IFERROR(INDEX(属性二级汇总!$J$1:$J$1000,W40),"")</f>
        <v/>
      </c>
      <c r="W40" s="143" t="str">
        <f ca="1">IFERROR(SMALL(属性二级汇总!$L$2:$L$1000,ROW(W39)),"")</f>
        <v/>
      </c>
    </row>
    <row r="41" spans="1:23">
      <c r="A41" s="127" t="s">
        <v>4779</v>
      </c>
      <c r="C41" s="172" t="s">
        <v>4696</v>
      </c>
      <c r="D41" s="173" t="s">
        <v>4696</v>
      </c>
      <c r="E41" s="173">
        <f ca="1">SUMIFS(属性二级汇总!C:C, 属性二级汇总!E:E, D41, 属性二级汇总!G:G, 0, 属性二级汇总!J:J, TRUE,属性二级汇总!D:D, "主手")</f>
        <v>0</v>
      </c>
      <c r="F41" s="174"/>
      <c r="M41" s="142" t="str">
        <f ca="1">IFERROR(INDEX(属性二级汇总!$B$1:$B$1000,W41),"")</f>
        <v/>
      </c>
      <c r="N41" s="142" t="str">
        <f ca="1">IFERROR(INDEX(属性二级汇总!$C$1:$C$1000,W41)*OR($L$2="生效",(1-INDEX(属性二级汇总!$F$1:$F$1000,W41))),"")</f>
        <v/>
      </c>
      <c r="O41" s="142" t="str">
        <f ca="1">IFERROR(INDEX(属性二级汇总!$E$1:$E$1000,W41),"")</f>
        <v/>
      </c>
      <c r="P41" s="142" t="str">
        <f ca="1">IFERROR(INDEX(属性二级汇总!$H$1:$H$1000,W41),"")</f>
        <v/>
      </c>
      <c r="Q41" s="142" t="str">
        <f ca="1">IFERROR(INDEX(属性二级汇总!$J$1:$J$1000,W41),"")</f>
        <v/>
      </c>
      <c r="W41" s="143" t="str">
        <f ca="1">IFERROR(SMALL(属性二级汇总!$L$2:$L$1000,ROW(W40)),"")</f>
        <v/>
      </c>
    </row>
    <row r="42" spans="1:23">
      <c r="A42" s="127" t="s">
        <v>4780</v>
      </c>
      <c r="C42" s="172" t="s">
        <v>4692</v>
      </c>
      <c r="D42" s="173" t="s">
        <v>4692</v>
      </c>
      <c r="E42" s="173">
        <f ca="1">SUMIFS(属性二级汇总!C:C, 属性二级汇总!E:E, D42, 属性二级汇总!G:G, 0, 属性二级汇总!J:J, TRUE,属性二级汇总!D:D, "主手")</f>
        <v>500</v>
      </c>
      <c r="F42" s="174"/>
      <c r="M42" s="142" t="str">
        <f ca="1">IFERROR(INDEX(属性二级汇总!$B$1:$B$1000,W42),"")</f>
        <v/>
      </c>
      <c r="N42" s="142" t="str">
        <f ca="1">IFERROR(INDEX(属性二级汇总!$C$1:$C$1000,W42)*OR($L$2="生效",(1-INDEX(属性二级汇总!$F$1:$F$1000,W42))),"")</f>
        <v/>
      </c>
      <c r="O42" s="142" t="str">
        <f ca="1">IFERROR(INDEX(属性二级汇总!$E$1:$E$1000,W42),"")</f>
        <v/>
      </c>
      <c r="P42" s="142" t="str">
        <f ca="1">IFERROR(INDEX(属性二级汇总!$H$1:$H$1000,W42),"")</f>
        <v/>
      </c>
      <c r="Q42" s="142" t="str">
        <f ca="1">IFERROR(INDEX(属性二级汇总!$J$1:$J$1000,W42),"")</f>
        <v/>
      </c>
      <c r="W42" s="143" t="str">
        <f ca="1">IFERROR(SMALL(属性二级汇总!$L$2:$L$1000,ROW(W41)),"")</f>
        <v/>
      </c>
    </row>
    <row r="43" spans="1:23" ht="14.5" thickBot="1">
      <c r="A43" s="127" t="s">
        <v>4781</v>
      </c>
      <c r="C43" s="180" t="s">
        <v>4699</v>
      </c>
      <c r="D43" s="181" t="s">
        <v>4700</v>
      </c>
      <c r="E43" s="181">
        <f ca="1">SUMIFS(属性二级汇总!C:C, 属性二级汇总!E:E, D43, 属性二级汇总!G:G, 0, 属性二级汇总!J:J, TRUE,属性二级汇总!D:D, "主手")</f>
        <v>0</v>
      </c>
      <c r="F43" s="182"/>
      <c r="M43" s="142" t="str">
        <f ca="1">IFERROR(INDEX(属性二级汇总!$B$1:$B$1000,W43),"")</f>
        <v/>
      </c>
      <c r="N43" s="142" t="str">
        <f ca="1">IFERROR(INDEX(属性二级汇总!$C$1:$C$1000,W43)*OR($L$2="生效",(1-INDEX(属性二级汇总!$F$1:$F$1000,W43))),"")</f>
        <v/>
      </c>
      <c r="O43" s="142" t="str">
        <f ca="1">IFERROR(INDEX(属性二级汇总!$E$1:$E$1000,W43),"")</f>
        <v/>
      </c>
      <c r="P43" s="142" t="str">
        <f ca="1">IFERROR(INDEX(属性二级汇总!$H$1:$H$1000,W43),"")</f>
        <v/>
      </c>
      <c r="Q43" s="142" t="str">
        <f ca="1">IFERROR(INDEX(属性二级汇总!$J$1:$J$1000,W43),"")</f>
        <v/>
      </c>
      <c r="W43" s="143" t="str">
        <f ca="1">IFERROR(SMALL(属性二级汇总!$L$2:$L$1000,ROW(W42)),"")</f>
        <v/>
      </c>
    </row>
    <row r="44" spans="1:23">
      <c r="C44" s="195" t="s">
        <v>4689</v>
      </c>
      <c r="D44" s="196"/>
      <c r="E44" s="196" t="s">
        <v>4039</v>
      </c>
      <c r="F44" s="197" t="s">
        <v>4040</v>
      </c>
      <c r="M44" s="142" t="str">
        <f ca="1">IFERROR(INDEX(属性二级汇总!$B$1:$B$1000,W44),"")</f>
        <v/>
      </c>
      <c r="N44" s="142" t="str">
        <f ca="1">IFERROR(INDEX(属性二级汇总!$C$1:$C$1000,W44)*OR($L$2="生效",(1-INDEX(属性二级汇总!$F$1:$F$1000,W44))),"")</f>
        <v/>
      </c>
      <c r="O44" s="142" t="str">
        <f ca="1">IFERROR(INDEX(属性二级汇总!$E$1:$E$1000,W44),"")</f>
        <v/>
      </c>
      <c r="P44" s="142" t="str">
        <f ca="1">IFERROR(INDEX(属性二级汇总!$H$1:$H$1000,W44),"")</f>
        <v/>
      </c>
      <c r="Q44" s="142" t="str">
        <f ca="1">IFERROR(INDEX(属性二级汇总!$J$1:$J$1000,W44),"")</f>
        <v/>
      </c>
      <c r="W44" s="143" t="str">
        <f ca="1">IFERROR(SMALL(属性二级汇总!$L$2:$L$1000,ROW(W43)),"")</f>
        <v/>
      </c>
    </row>
    <row r="45" spans="1:23">
      <c r="C45" s="198"/>
      <c r="D45" s="199"/>
      <c r="E45" s="199" t="str">
        <f>非传奇装备!L55</f>
        <v>单手剑</v>
      </c>
      <c r="F45" s="200" t="str">
        <f>INDEX(定义list!$AG$2:$AG$39,MATCH(E45,定义list!$AF$2:$AF$39,0))</f>
        <v>单手武器</v>
      </c>
      <c r="M45" s="142" t="str">
        <f ca="1">IFERROR(INDEX(属性二级汇总!$B$1:$B$1000,W45),"")</f>
        <v/>
      </c>
      <c r="N45" s="142" t="str">
        <f ca="1">IFERROR(INDEX(属性二级汇总!$C$1:$C$1000,W45)*OR($L$2="生效",(1-INDEX(属性二级汇总!$F$1:$F$1000,W45))),"")</f>
        <v/>
      </c>
      <c r="O45" s="142" t="str">
        <f ca="1">IFERROR(INDEX(属性二级汇总!$E$1:$E$1000,W45),"")</f>
        <v/>
      </c>
      <c r="P45" s="142" t="str">
        <f ca="1">IFERROR(INDEX(属性二级汇总!$H$1:$H$1000,W45),"")</f>
        <v/>
      </c>
      <c r="Q45" s="142" t="str">
        <f ca="1">IFERROR(INDEX(属性二级汇总!$J$1:$J$1000,W45),"")</f>
        <v/>
      </c>
      <c r="W45" s="143" t="str">
        <f ca="1">IFERROR(SMALL(属性二级汇总!$L$2:$L$1000,ROW(W44)),"")</f>
        <v/>
      </c>
    </row>
    <row r="46" spans="1:23">
      <c r="C46" s="198"/>
      <c r="D46" s="199"/>
      <c r="E46" s="199" t="s">
        <v>4017</v>
      </c>
      <c r="F46" s="200" t="s">
        <v>4018</v>
      </c>
      <c r="M46" s="142" t="str">
        <f ca="1">IFERROR(INDEX(属性二级汇总!$B$1:$B$1000,W46),"")</f>
        <v/>
      </c>
      <c r="N46" s="142" t="str">
        <f ca="1">IFERROR(INDEX(属性二级汇总!$C$1:$C$1000,W46)*OR($L$2="生效",(1-INDEX(属性二级汇总!$F$1:$F$1000,W46))),"")</f>
        <v/>
      </c>
      <c r="O46" s="142" t="str">
        <f ca="1">IFERROR(INDEX(属性二级汇总!$E$1:$E$1000,W46),"")</f>
        <v/>
      </c>
      <c r="P46" s="142" t="str">
        <f ca="1">IFERROR(INDEX(属性二级汇总!$H$1:$H$1000,W46),"")</f>
        <v/>
      </c>
      <c r="Q46" s="142" t="str">
        <f ca="1">IFERROR(INDEX(属性二级汇总!$J$1:$J$1000,W46),"")</f>
        <v/>
      </c>
      <c r="W46" s="143" t="str">
        <f ca="1">IFERROR(SMALL(属性二级汇总!$L$2:$L$1000,ROW(W45)),"")</f>
        <v/>
      </c>
    </row>
    <row r="47" spans="1:23">
      <c r="A47" s="127" t="s">
        <v>4782</v>
      </c>
      <c r="B47" s="127" t="s">
        <v>4783</v>
      </c>
      <c r="C47" s="172" t="s">
        <v>4019</v>
      </c>
      <c r="D47" s="173" t="s">
        <v>4027</v>
      </c>
      <c r="E47" s="173">
        <f ca="1">SUMIFS(属性二级汇总!C:C, 属性二级汇总!E:E, D47, 属性二级汇总!G:G, 0, 属性二级汇总!J:J, TRUE,属性二级汇总!D:D, "副手")</f>
        <v>0</v>
      </c>
      <c r="F47" s="174">
        <f ca="1">SUMIFS(属性二级汇总!C:C, 属性二级汇总!E:E, D47, 属性二级汇总!G:G, 0, 属性二级汇总!J:J, TRUE,属性二级汇总!D:D, "副手")</f>
        <v>0</v>
      </c>
      <c r="M47" s="142" t="str">
        <f ca="1">IFERROR(INDEX(属性二级汇总!$B$1:$B$1000,W47),"")</f>
        <v/>
      </c>
      <c r="N47" s="142" t="str">
        <f ca="1">IFERROR(INDEX(属性二级汇总!$C$1:$C$1000,W47)*OR($L$2="生效",(1-INDEX(属性二级汇总!$F$1:$F$1000,W47))),"")</f>
        <v/>
      </c>
      <c r="O47" s="142" t="str">
        <f ca="1">IFERROR(INDEX(属性二级汇总!$E$1:$E$1000,W47),"")</f>
        <v/>
      </c>
      <c r="P47" s="142" t="str">
        <f ca="1">IFERROR(INDEX(属性二级汇总!$H$1:$H$1000,W47),"")</f>
        <v/>
      </c>
      <c r="Q47" s="142" t="str">
        <f ca="1">IFERROR(INDEX(属性二级汇总!$J$1:$J$1000,W47),"")</f>
        <v/>
      </c>
      <c r="W47" s="143" t="str">
        <f ca="1">IFERROR(SMALL(属性二级汇总!$L$2:$L$1000,ROW(W46)),"")</f>
        <v/>
      </c>
    </row>
    <row r="48" spans="1:23">
      <c r="A48" s="127" t="s">
        <v>4841</v>
      </c>
      <c r="C48" s="172" t="s">
        <v>4020</v>
      </c>
      <c r="D48" s="173" t="s">
        <v>4029</v>
      </c>
      <c r="E48" s="175">
        <f ca="1">SUMIFS(属性二级汇总!C:C, 属性二级汇总!E:E, D48, 属性二级汇总!G:G, 0, 属性二级汇总!J:J, TRUE,属性二级汇总!D:D, "副手")</f>
        <v>0</v>
      </c>
      <c r="F48" s="176">
        <f ca="1">SUMIFS(属性二级汇总!C:C, 属性二级汇总!E:E, D48, 属性二级汇总!G:G, 0, 属性二级汇总!J:J, TRUE,属性二级汇总!D:D, "副手")</f>
        <v>0</v>
      </c>
      <c r="M48" s="142" t="str">
        <f ca="1">IFERROR(INDEX(属性二级汇总!$B$1:$B$1000,W48),"")</f>
        <v/>
      </c>
      <c r="N48" s="142" t="str">
        <f ca="1">IFERROR(INDEX(属性二级汇总!$C$1:$C$1000,W48)*OR($L$2="生效",(1-INDEX(属性二级汇总!$F$1:$F$1000,W48))),"")</f>
        <v/>
      </c>
      <c r="O48" s="142" t="str">
        <f ca="1">IFERROR(INDEX(属性二级汇总!$E$1:$E$1000,W48),"")</f>
        <v/>
      </c>
      <c r="P48" s="142" t="str">
        <f ca="1">IFERROR(INDEX(属性二级汇总!$H$1:$H$1000,W48),"")</f>
        <v/>
      </c>
      <c r="Q48" s="142" t="str">
        <f ca="1">IFERROR(INDEX(属性二级汇总!$J$1:$J$1000,W48),"")</f>
        <v/>
      </c>
      <c r="W48" s="143" t="str">
        <f ca="1">IFERROR(SMALL(属性二级汇总!$L$2:$L$1000,ROW(W47)),"")</f>
        <v/>
      </c>
    </row>
    <row r="49" spans="1:23">
      <c r="A49" s="127" t="s">
        <v>4784</v>
      </c>
      <c r="B49" s="127" t="s">
        <v>4785</v>
      </c>
      <c r="C49" s="172" t="s">
        <v>4021</v>
      </c>
      <c r="D49" s="173" t="s">
        <v>4030</v>
      </c>
      <c r="E49" s="173">
        <f ca="1">SUMIFS(属性二级汇总!C:C, 属性二级汇总!E:E, SUBSTITUTE(D49,"点","最小"), 属性二级汇总!G:G, 0, 属性二级汇总!J:J, TRUE,属性二级汇总!D:D, "副手")</f>
        <v>0</v>
      </c>
      <c r="F49" s="174">
        <f ca="1">SUMIFS(属性二级汇总!C:C, 属性二级汇总!E:E, SUBSTITUTE(D49,"点","最大"), 属性二级汇总!G:G, 0, 属性二级汇总!J:J, TRUE,属性二级汇总!D:D, "副手")</f>
        <v>0</v>
      </c>
      <c r="M49" s="142" t="str">
        <f ca="1">IFERROR(INDEX(属性二级汇总!$B$1:$B$1000,W49),"")</f>
        <v/>
      </c>
      <c r="N49" s="142" t="str">
        <f ca="1">IFERROR(INDEX(属性二级汇总!$C$1:$C$1000,W49)*OR($L$2="生效",(1-INDEX(属性二级汇总!$F$1:$F$1000,W49))),"")</f>
        <v/>
      </c>
      <c r="O49" s="142" t="str">
        <f ca="1">IFERROR(INDEX(属性二级汇总!$E$1:$E$1000,W49),"")</f>
        <v/>
      </c>
      <c r="P49" s="142" t="str">
        <f ca="1">IFERROR(INDEX(属性二级汇总!$H$1:$H$1000,W49),"")</f>
        <v/>
      </c>
      <c r="Q49" s="142" t="str">
        <f ca="1">IFERROR(INDEX(属性二级汇总!$J$1:$J$1000,W49),"")</f>
        <v/>
      </c>
      <c r="W49" s="143" t="str">
        <f ca="1">IFERROR(SMALL(属性二级汇总!$L$2:$L$1000,ROW(W48)),"")</f>
        <v/>
      </c>
    </row>
    <row r="50" spans="1:23">
      <c r="A50" s="127" t="s">
        <v>4786</v>
      </c>
      <c r="B50" s="127" t="s">
        <v>4787</v>
      </c>
      <c r="C50" s="172" t="s">
        <v>4022</v>
      </c>
      <c r="D50" s="173" t="s">
        <v>4031</v>
      </c>
      <c r="E50" s="173">
        <f ca="1">SUMIFS(属性二级汇总!C:C, 属性二级汇总!E:E, SUBSTITUTE(D50,"点","最小"), 属性二级汇总!G:G, 0, 属性二级汇总!J:J, TRUE,属性二级汇总!D:D, "副手")</f>
        <v>0</v>
      </c>
      <c r="F50" s="174">
        <f ca="1">SUMIFS(属性二级汇总!C:C, 属性二级汇总!E:E, SUBSTITUTE(D50,"点","最大"), 属性二级汇总!G:G, 0, 属性二级汇总!J:J, TRUE,属性二级汇总!D:D, "副手")</f>
        <v>0</v>
      </c>
      <c r="M50" s="142" t="str">
        <f ca="1">IFERROR(INDEX(属性二级汇总!$B$1:$B$1000,W50),"")</f>
        <v/>
      </c>
      <c r="N50" s="142" t="str">
        <f ca="1">IFERROR(INDEX(属性二级汇总!$C$1:$C$1000,W50)*OR($L$2="生效",(1-INDEX(属性二级汇总!$F$1:$F$1000,W50))),"")</f>
        <v/>
      </c>
      <c r="O50" s="142" t="str">
        <f ca="1">IFERROR(INDEX(属性二级汇总!$E$1:$E$1000,W50),"")</f>
        <v/>
      </c>
      <c r="P50" s="142" t="str">
        <f ca="1">IFERROR(INDEX(属性二级汇总!$H$1:$H$1000,W50),"")</f>
        <v/>
      </c>
      <c r="Q50" s="142" t="str">
        <f ca="1">IFERROR(INDEX(属性二级汇总!$J$1:$J$1000,W50),"")</f>
        <v/>
      </c>
      <c r="W50" s="143" t="str">
        <f ca="1">IFERROR(SMALL(属性二级汇总!$L$2:$L$1000,ROW(W49)),"")</f>
        <v/>
      </c>
    </row>
    <row r="51" spans="1:23">
      <c r="A51" s="127" t="s">
        <v>4788</v>
      </c>
      <c r="B51" s="127" t="s">
        <v>4789</v>
      </c>
      <c r="C51" s="172" t="s">
        <v>4023</v>
      </c>
      <c r="D51" s="173" t="s">
        <v>4032</v>
      </c>
      <c r="E51" s="173">
        <f ca="1">SUMIFS(属性二级汇总!C:C, 属性二级汇总!E:E, SUBSTITUTE(D51,"点","最小"), 属性二级汇总!G:G, 0, 属性二级汇总!J:J, TRUE,属性二级汇总!D:D, "副手")</f>
        <v>0</v>
      </c>
      <c r="F51" s="174">
        <f ca="1">SUMIFS(属性二级汇总!C:C, 属性二级汇总!E:E, SUBSTITUTE(D51,"点","最大"), 属性二级汇总!G:G, 0, 属性二级汇总!J:J, TRUE,属性二级汇总!D:D, "副手")</f>
        <v>0</v>
      </c>
      <c r="M51" s="142" t="str">
        <f ca="1">IFERROR(INDEX(属性二级汇总!$B$1:$B$1000,W51),"")</f>
        <v/>
      </c>
      <c r="N51" s="142" t="str">
        <f ca="1">IFERROR(INDEX(属性二级汇总!$C$1:$C$1000,W51)*OR($L$2="生效",(1-INDEX(属性二级汇总!$F$1:$F$1000,W51))),"")</f>
        <v/>
      </c>
      <c r="O51" s="142" t="str">
        <f ca="1">IFERROR(INDEX(属性二级汇总!$E$1:$E$1000,W51),"")</f>
        <v/>
      </c>
      <c r="P51" s="142" t="str">
        <f ca="1">IFERROR(INDEX(属性二级汇总!$H$1:$H$1000,W51),"")</f>
        <v/>
      </c>
      <c r="Q51" s="142" t="str">
        <f ca="1">IFERROR(INDEX(属性二级汇总!$J$1:$J$1000,W51),"")</f>
        <v/>
      </c>
      <c r="W51" s="143" t="str">
        <f ca="1">IFERROR(SMALL(属性二级汇总!$L$2:$L$1000,ROW(W50)),"")</f>
        <v/>
      </c>
    </row>
    <row r="52" spans="1:23">
      <c r="A52" s="127" t="s">
        <v>4790</v>
      </c>
      <c r="B52" s="127" t="s">
        <v>4791</v>
      </c>
      <c r="C52" s="172" t="s">
        <v>4024</v>
      </c>
      <c r="D52" s="173" t="s">
        <v>4033</v>
      </c>
      <c r="E52" s="173">
        <f ca="1">SUMIFS(属性二级汇总!C:C, 属性二级汇总!E:E, SUBSTITUTE(D52,"点","最小"), 属性二级汇总!G:G, 0, 属性二级汇总!J:J, TRUE,属性二级汇总!D:D, "副手")</f>
        <v>0</v>
      </c>
      <c r="F52" s="174">
        <f ca="1">SUMIFS(属性二级汇总!C:C, 属性二级汇总!E:E, SUBSTITUTE(D52,"点","最大"), 属性二级汇总!G:G, 0, 属性二级汇总!J:J, TRUE,属性二级汇总!D:D, "副手")</f>
        <v>0</v>
      </c>
      <c r="M52" s="142" t="str">
        <f ca="1">IFERROR(INDEX(属性二级汇总!$B$1:$B$1000,W52),"")</f>
        <v/>
      </c>
      <c r="N52" s="142" t="str">
        <f ca="1">IFERROR(INDEX(属性二级汇总!$C$1:$C$1000,W52)*OR($L$2="生效",(1-INDEX(属性二级汇总!$F$1:$F$1000,W52))),"")</f>
        <v/>
      </c>
      <c r="O52" s="142" t="str">
        <f ca="1">IFERROR(INDEX(属性二级汇总!$E$1:$E$1000,W52),"")</f>
        <v/>
      </c>
      <c r="P52" s="142" t="str">
        <f ca="1">IFERROR(INDEX(属性二级汇总!$H$1:$H$1000,W52),"")</f>
        <v/>
      </c>
      <c r="Q52" s="142" t="str">
        <f ca="1">IFERROR(INDEX(属性二级汇总!$J$1:$J$1000,W52),"")</f>
        <v/>
      </c>
      <c r="W52" s="143" t="str">
        <f ca="1">IFERROR(SMALL(属性二级汇总!$L$2:$L$1000,ROW(W51)),"")</f>
        <v/>
      </c>
    </row>
    <row r="53" spans="1:23" ht="14.5" thickBot="1">
      <c r="A53" s="127" t="s">
        <v>4792</v>
      </c>
      <c r="B53" s="127" t="s">
        <v>4793</v>
      </c>
      <c r="C53" s="172" t="s">
        <v>4025</v>
      </c>
      <c r="D53" s="173" t="s">
        <v>4034</v>
      </c>
      <c r="E53" s="173">
        <f ca="1">SUMIFS(属性二级汇总!C:C, 属性二级汇总!E:E, SUBSTITUTE(D53,"点","最小"), 属性二级汇总!G:G, 0, 属性二级汇总!J:J, TRUE,属性二级汇总!D:D, "副手")</f>
        <v>0</v>
      </c>
      <c r="F53" s="174">
        <f ca="1">SUMIFS(属性二级汇总!C:C, 属性二级汇总!E:E, SUBSTITUTE(D53,"点","最大"), 属性二级汇总!G:G, 0, 属性二级汇总!J:J, TRUE,属性二级汇总!D:D, "副手")</f>
        <v>0</v>
      </c>
      <c r="M53" s="142" t="str">
        <f ca="1">IFERROR(INDEX(属性二级汇总!$B$1:$B$1000,W53),"")</f>
        <v/>
      </c>
      <c r="N53" s="142" t="str">
        <f ca="1">IFERROR(INDEX(属性二级汇总!$C$1:$C$1000,W53)*OR($L$2="生效",(1-INDEX(属性二级汇总!$F$1:$F$1000,W53))),"")</f>
        <v/>
      </c>
      <c r="O53" s="142" t="str">
        <f ca="1">IFERROR(INDEX(属性二级汇总!$E$1:$E$1000,W53),"")</f>
        <v/>
      </c>
      <c r="P53" s="142" t="str">
        <f ca="1">IFERROR(INDEX(属性二级汇总!$H$1:$H$1000,W53),"")</f>
        <v/>
      </c>
      <c r="Q53" s="142" t="str">
        <f ca="1">IFERROR(INDEX(属性二级汇总!$J$1:$J$1000,W53),"")</f>
        <v/>
      </c>
      <c r="W53" s="143" t="str">
        <f ca="1">IFERROR(SMALL(属性二级汇总!$L$2:$L$1000,ROW(W52)),"")</f>
        <v/>
      </c>
    </row>
    <row r="54" spans="1:23">
      <c r="A54" s="127" t="s">
        <v>4794</v>
      </c>
      <c r="C54" s="177" t="s">
        <v>4690</v>
      </c>
      <c r="D54" s="178" t="s">
        <v>4690</v>
      </c>
      <c r="E54" s="178">
        <f ca="1">SUMIFS(属性二级汇总!C:C, 属性二级汇总!E:E, D54, 属性二级汇总!G:G, 0, 属性二级汇总!J:J, TRUE,属性二级汇总!D:D, "副手")</f>
        <v>0</v>
      </c>
      <c r="F54" s="179"/>
      <c r="M54" s="142" t="str">
        <f ca="1">IFERROR(INDEX(属性二级汇总!$B$1:$B$1000,W54),"")</f>
        <v/>
      </c>
      <c r="N54" s="142" t="str">
        <f ca="1">IFERROR(INDEX(属性二级汇总!$C$1:$C$1000,W54)*OR($L$2="生效",(1-INDEX(属性二级汇总!$F$1:$F$1000,W54))),"")</f>
        <v/>
      </c>
      <c r="O54" s="142" t="str">
        <f ca="1">IFERROR(INDEX(属性二级汇总!$E$1:$E$1000,W54),"")</f>
        <v/>
      </c>
      <c r="P54" s="142" t="str">
        <f ca="1">IFERROR(INDEX(属性二级汇总!$H$1:$H$1000,W54),"")</f>
        <v/>
      </c>
      <c r="Q54" s="142" t="str">
        <f ca="1">IFERROR(INDEX(属性二级汇总!$J$1:$J$1000,W54),"")</f>
        <v/>
      </c>
      <c r="W54" s="143" t="str">
        <f ca="1">IFERROR(SMALL(属性二级汇总!$L$2:$L$1000,ROW(W53)),"")</f>
        <v/>
      </c>
    </row>
    <row r="55" spans="1:23">
      <c r="A55" s="127" t="s">
        <v>4795</v>
      </c>
      <c r="C55" s="172" t="s">
        <v>4696</v>
      </c>
      <c r="D55" s="173" t="s">
        <v>4696</v>
      </c>
      <c r="E55" s="173">
        <f ca="1">SUMIFS(属性二级汇总!C:C, 属性二级汇总!E:E, D55, 属性二级汇总!G:G, 0, 属性二级汇总!J:J, TRUE,属性二级汇总!D:D, "副手")</f>
        <v>0</v>
      </c>
      <c r="F55" s="174"/>
      <c r="M55" s="142" t="str">
        <f ca="1">IFERROR(INDEX(属性二级汇总!$B$1:$B$1000,W55),"")</f>
        <v/>
      </c>
      <c r="N55" s="142" t="str">
        <f ca="1">IFERROR(INDEX(属性二级汇总!$C$1:$C$1000,W55)*OR($L$2="生效",(1-INDEX(属性二级汇总!$F$1:$F$1000,W55))),"")</f>
        <v/>
      </c>
      <c r="O55" s="142" t="str">
        <f ca="1">IFERROR(INDEX(属性二级汇总!$E$1:$E$1000,W55),"")</f>
        <v/>
      </c>
      <c r="P55" s="142" t="str">
        <f ca="1">IFERROR(INDEX(属性二级汇总!$H$1:$H$1000,W55),"")</f>
        <v/>
      </c>
      <c r="Q55" s="142" t="str">
        <f ca="1">IFERROR(INDEX(属性二级汇总!$J$1:$J$1000,W55),"")</f>
        <v/>
      </c>
      <c r="W55" s="143" t="str">
        <f ca="1">IFERROR(SMALL(属性二级汇总!$L$2:$L$1000,ROW(W54)),"")</f>
        <v/>
      </c>
    </row>
    <row r="56" spans="1:23">
      <c r="A56" s="127" t="s">
        <v>4796</v>
      </c>
      <c r="C56" s="172" t="s">
        <v>4692</v>
      </c>
      <c r="D56" s="173" t="s">
        <v>4692</v>
      </c>
      <c r="E56" s="173">
        <f ca="1">SUMIFS(属性二级汇总!C:C, 属性二级汇总!E:E, D56, 属性二级汇总!G:G, 0, 属性二级汇总!J:J, TRUE,属性二级汇总!D:D, "副手")</f>
        <v>0</v>
      </c>
      <c r="F56" s="174"/>
      <c r="M56" s="142" t="str">
        <f ca="1">IFERROR(INDEX(属性二级汇总!$B$1:$B$1000,W56),"")</f>
        <v/>
      </c>
      <c r="N56" s="142" t="str">
        <f ca="1">IFERROR(INDEX(属性二级汇总!$C$1:$C$1000,W56)*OR($L$2="生效",(1-INDEX(属性二级汇总!$F$1:$F$1000,W56))),"")</f>
        <v/>
      </c>
      <c r="O56" s="142" t="str">
        <f ca="1">IFERROR(INDEX(属性二级汇总!$E$1:$E$1000,W56),"")</f>
        <v/>
      </c>
      <c r="P56" s="142" t="str">
        <f ca="1">IFERROR(INDEX(属性二级汇总!$H$1:$H$1000,W56),"")</f>
        <v/>
      </c>
      <c r="Q56" s="142" t="str">
        <f ca="1">IFERROR(INDEX(属性二级汇总!$J$1:$J$1000,W56),"")</f>
        <v/>
      </c>
      <c r="W56" s="143" t="str">
        <f ca="1">IFERROR(SMALL(属性二级汇总!$L$2:$L$1000,ROW(W55)),"")</f>
        <v/>
      </c>
    </row>
    <row r="57" spans="1:23" ht="14.5" thickBot="1">
      <c r="A57" s="127" t="s">
        <v>4797</v>
      </c>
      <c r="C57" s="180" t="s">
        <v>4699</v>
      </c>
      <c r="D57" s="181" t="s">
        <v>4699</v>
      </c>
      <c r="E57" s="181">
        <f ca="1">SUMIFS(属性二级汇总!C:C, 属性二级汇总!E:E, D57, 属性二级汇总!G:G, 0, 属性二级汇总!J:J, TRUE,属性二级汇总!D:D, "副手")</f>
        <v>0</v>
      </c>
      <c r="F57" s="182"/>
      <c r="M57" s="142" t="str">
        <f ca="1">IFERROR(INDEX(属性二级汇总!$B$1:$B$1000,W57),"")</f>
        <v/>
      </c>
      <c r="N57" s="142" t="str">
        <f ca="1">IFERROR(INDEX(属性二级汇总!$C$1:$C$1000,W57)*OR($L$2="生效",(1-INDEX(属性二级汇总!$F$1:$F$1000,W57))),"")</f>
        <v/>
      </c>
      <c r="O57" s="142" t="str">
        <f ca="1">IFERROR(INDEX(属性二级汇总!$E$1:$E$1000,W57),"")</f>
        <v/>
      </c>
      <c r="P57" s="142" t="str">
        <f ca="1">IFERROR(INDEX(属性二级汇总!$H$1:$H$1000,W57),"")</f>
        <v/>
      </c>
      <c r="Q57" s="142" t="str">
        <f ca="1">IFERROR(INDEX(属性二级汇总!$J$1:$J$1000,W57),"")</f>
        <v/>
      </c>
      <c r="W57" s="143" t="str">
        <f ca="1">IFERROR(SMALL(属性二级汇总!$L$2:$L$1000,ROW(W56)),"")</f>
        <v/>
      </c>
    </row>
    <row r="58" spans="1:23">
      <c r="M58" s="142" t="str">
        <f ca="1">IFERROR(INDEX(属性二级汇总!$B$1:$B$1000,W58),"")</f>
        <v/>
      </c>
      <c r="N58" s="142" t="str">
        <f ca="1">IFERROR(INDEX(属性二级汇总!$C$1:$C$1000,W58)*OR($L$2="生效",(1-INDEX(属性二级汇总!$F$1:$F$1000,W58))),"")</f>
        <v/>
      </c>
      <c r="O58" s="142" t="str">
        <f ca="1">IFERROR(INDEX(属性二级汇总!$E$1:$E$1000,W58),"")</f>
        <v/>
      </c>
      <c r="P58" s="142" t="str">
        <f ca="1">IFERROR(INDEX(属性二级汇总!$H$1:$H$1000,W58),"")</f>
        <v/>
      </c>
      <c r="Q58" s="142" t="str">
        <f ca="1">IFERROR(INDEX(属性二级汇总!$J$1:$J$1000,W58),"")</f>
        <v/>
      </c>
      <c r="W58" s="143" t="str">
        <f ca="1">IFERROR(SMALL(属性二级汇总!$L$2:$L$1000,ROW(W57)),"")</f>
        <v/>
      </c>
    </row>
    <row r="59" spans="1:23">
      <c r="A59" s="127" t="s">
        <v>4798</v>
      </c>
      <c r="C59" s="184" t="s">
        <v>4686</v>
      </c>
      <c r="D59" s="184" t="s">
        <v>4684</v>
      </c>
      <c r="E59" s="210">
        <f t="array" aca="1" ref="E59" ca="1">IF(PRODUCT(IF(O$2:O$1001=D59,N$2:N$1001+1))=0,1,PRODUCT(IF(O$2:O$1001=D59,N$2:N$1001+1)))</f>
        <v>1</v>
      </c>
      <c r="F59" s="210"/>
      <c r="M59" s="142" t="str">
        <f ca="1">IFERROR(INDEX(属性二级汇总!$B$1:$B$1000,W59),"")</f>
        <v/>
      </c>
      <c r="N59" s="142" t="str">
        <f ca="1">IFERROR(INDEX(属性二级汇总!$C$1:$C$1000,W59)*OR($L$2="生效",(1-INDEX(属性二级汇总!$F$1:$F$1000,W59))),"")</f>
        <v/>
      </c>
      <c r="O59" s="142" t="str">
        <f ca="1">IFERROR(INDEX(属性二级汇总!$E$1:$E$1000,W59),"")</f>
        <v/>
      </c>
      <c r="P59" s="142" t="str">
        <f ca="1">IFERROR(INDEX(属性二级汇总!$H$1:$H$1000,W59),"")</f>
        <v/>
      </c>
      <c r="Q59" s="142" t="str">
        <f ca="1">IFERROR(INDEX(属性二级汇总!$J$1:$J$1000,W59),"")</f>
        <v/>
      </c>
      <c r="W59" s="143" t="str">
        <f ca="1">IFERROR(SMALL(属性二级汇总!$L$2:$L$1000,ROW(W58)),"")</f>
        <v/>
      </c>
    </row>
    <row r="60" spans="1:23">
      <c r="A60" s="127" t="s">
        <v>4799</v>
      </c>
      <c r="C60" s="184" t="s">
        <v>4702</v>
      </c>
      <c r="D60" s="184" t="s">
        <v>4701</v>
      </c>
      <c r="E60" s="210">
        <f t="array" aca="1" ref="E60" ca="1">IF(PRODUCT(IF(O$2:O$1001=D60,N$2:N$1001+1))=0,1,PRODUCT(IF(O$2:O$1001=D60,N$2:N$1001+1)))</f>
        <v>1</v>
      </c>
      <c r="F60" s="210"/>
      <c r="M60" s="142" t="str">
        <f ca="1">IFERROR(INDEX(属性二级汇总!$B$1:$B$1000,W60),"")</f>
        <v/>
      </c>
      <c r="N60" s="142" t="str">
        <f ca="1">IFERROR(INDEX(属性二级汇总!$C$1:$C$1000,W60)*OR($L$2="生效",(1-INDEX(属性二级汇总!$F$1:$F$1000,W60))),"")</f>
        <v/>
      </c>
      <c r="O60" s="142" t="str">
        <f ca="1">IFERROR(INDEX(属性二级汇总!$E$1:$E$1000,W60),"")</f>
        <v/>
      </c>
      <c r="P60" s="142" t="str">
        <f ca="1">IFERROR(INDEX(属性二级汇总!$H$1:$H$1000,W60),"")</f>
        <v/>
      </c>
      <c r="Q60" s="142" t="str">
        <f ca="1">IFERROR(INDEX(属性二级汇总!$J$1:$J$1000,W60),"")</f>
        <v/>
      </c>
      <c r="W60" s="143" t="str">
        <f ca="1">IFERROR(SMALL(属性二级汇总!$L$2:$L$1000,ROW(W59)),"")</f>
        <v/>
      </c>
    </row>
    <row r="61" spans="1:23">
      <c r="A61" s="127" t="s">
        <v>4800</v>
      </c>
      <c r="C61" s="140" t="s">
        <v>4691</v>
      </c>
      <c r="D61" s="140" t="s">
        <v>4691</v>
      </c>
      <c r="E61" s="154">
        <f ca="1">SUMIFS(属性二级汇总!C:C, 属性二级汇总!E:E, D61, 属性二级汇总!G:G, 0, 属性二级汇总!J:J, TRUE)</f>
        <v>0</v>
      </c>
      <c r="F61" s="154"/>
      <c r="M61" s="142" t="str">
        <f ca="1">IFERROR(INDEX(属性二级汇总!$B$1:$B$1000,W61),"")</f>
        <v/>
      </c>
      <c r="N61" s="142" t="str">
        <f ca="1">IFERROR(INDEX(属性二级汇总!$C$1:$C$1000,W61)*OR($L$2="生效",(1-INDEX(属性二级汇总!$F$1:$F$1000,W61))),"")</f>
        <v/>
      </c>
      <c r="O61" s="142" t="str">
        <f ca="1">IFERROR(INDEX(属性二级汇总!$E$1:$E$1000,W61),"")</f>
        <v/>
      </c>
      <c r="P61" s="142" t="str">
        <f ca="1">IFERROR(INDEX(属性二级汇总!$H$1:$H$1000,W61),"")</f>
        <v/>
      </c>
      <c r="Q61" s="142" t="str">
        <f ca="1">IFERROR(INDEX(属性二级汇总!$J$1:$J$1000,W61),"")</f>
        <v/>
      </c>
      <c r="W61" s="143" t="str">
        <f ca="1">IFERROR(SMALL(属性二级汇总!$L$2:$L$1000,ROW(W60)),"")</f>
        <v/>
      </c>
    </row>
    <row r="62" spans="1:23">
      <c r="A62" s="127" t="s">
        <v>4801</v>
      </c>
      <c r="C62" s="184" t="s">
        <v>4720</v>
      </c>
      <c r="D62" s="184" t="s">
        <v>4698</v>
      </c>
      <c r="E62" s="210">
        <f t="array" aca="1" ref="E62" ca="1">IF(PRODUCT(IF(O$2:O$1001=D62,N$2:N$1001+1))=0,1,PRODUCT(IF(O$2:O$1001=D62,N$2:N$1001+1)))</f>
        <v>1</v>
      </c>
      <c r="F62" s="210"/>
      <c r="M62" s="142" t="str">
        <f ca="1">IFERROR(INDEX(属性二级汇总!$B$1:$B$1000,W62),"")</f>
        <v/>
      </c>
      <c r="N62" s="142" t="str">
        <f ca="1">IFERROR(INDEX(属性二级汇总!$C$1:$C$1000,W62)*OR($L$2="生效",(1-INDEX(属性二级汇总!$F$1:$F$1000,W62))),"")</f>
        <v/>
      </c>
      <c r="O62" s="142" t="str">
        <f ca="1">IFERROR(INDEX(属性二级汇总!$E$1:$E$1000,W62),"")</f>
        <v/>
      </c>
      <c r="P62" s="142" t="str">
        <f ca="1">IFERROR(INDEX(属性二级汇总!$H$1:$H$1000,W62),"")</f>
        <v/>
      </c>
      <c r="Q62" s="142" t="str">
        <f ca="1">IFERROR(INDEX(属性二级汇总!$J$1:$J$1000,W62),"")</f>
        <v/>
      </c>
      <c r="W62" s="143" t="str">
        <f ca="1">IFERROR(SMALL(属性二级汇总!$L$2:$L$1000,ROW(W61)),"")</f>
        <v/>
      </c>
    </row>
    <row r="63" spans="1:23">
      <c r="A63" s="127" t="s">
        <v>4802</v>
      </c>
      <c r="C63" s="140" t="s">
        <v>4719</v>
      </c>
      <c r="D63" s="140" t="s">
        <v>4698</v>
      </c>
      <c r="E63" s="154">
        <f ca="1">SUMIFS(属性二级汇总!C:C, 属性二级汇总!E:E, D63, 属性二级汇总!G:G, 0, 属性二级汇总!J:J, TRUE)+E66</f>
        <v>0</v>
      </c>
      <c r="F63" s="154"/>
      <c r="M63" s="142" t="str">
        <f ca="1">IFERROR(INDEX(属性二级汇总!$B$1:$B$1000,W63),"")</f>
        <v/>
      </c>
      <c r="N63" s="142" t="str">
        <f ca="1">IFERROR(INDEX(属性二级汇总!$C$1:$C$1000,W63)*OR($L$2="生效",(1-INDEX(属性二级汇总!$F$1:$F$1000,W63))),"")</f>
        <v/>
      </c>
      <c r="O63" s="142" t="str">
        <f ca="1">IFERROR(INDEX(属性二级汇总!$E$1:$E$1000,W63),"")</f>
        <v/>
      </c>
      <c r="P63" s="142" t="str">
        <f ca="1">IFERROR(INDEX(属性二级汇总!$H$1:$H$1000,W63),"")</f>
        <v/>
      </c>
      <c r="Q63" s="142" t="str">
        <f ca="1">IFERROR(INDEX(属性二级汇总!$J$1:$J$1000,W63),"")</f>
        <v/>
      </c>
      <c r="W63" s="143" t="str">
        <f ca="1">IFERROR(SMALL(属性二级汇总!$L$2:$L$1000,ROW(W62)),"")</f>
        <v/>
      </c>
    </row>
    <row r="64" spans="1:23">
      <c r="A64" s="127" t="s">
        <v>4803</v>
      </c>
      <c r="C64" s="184" t="s">
        <v>4736</v>
      </c>
      <c r="D64" s="184" t="s">
        <v>4737</v>
      </c>
      <c r="E64" s="210">
        <f t="array" aca="1" ref="E64" ca="1">IF(PRODUCT(IF(O$2:O$1001=D64,N$2:N$1001+1))=0,1,PRODUCT(IF(O$2:O$1001=D64,N$2:N$1001+1)))</f>
        <v>1</v>
      </c>
      <c r="F64" s="210"/>
      <c r="M64" s="142" t="str">
        <f ca="1">IFERROR(INDEX(属性二级汇总!$B$1:$B$1000,W64),"")</f>
        <v/>
      </c>
      <c r="N64" s="142" t="str">
        <f ca="1">IFERROR(INDEX(属性二级汇总!$C$1:$C$1000,W64)*OR($L$2="生效",(1-INDEX(属性二级汇总!$F$1:$F$1000,W64))),"")</f>
        <v/>
      </c>
      <c r="O64" s="142" t="str">
        <f ca="1">IFERROR(INDEX(属性二级汇总!$E$1:$E$1000,W64),"")</f>
        <v/>
      </c>
      <c r="P64" s="142" t="str">
        <f ca="1">IFERROR(INDEX(属性二级汇总!$H$1:$H$1000,W64),"")</f>
        <v/>
      </c>
      <c r="Q64" s="142" t="str">
        <f ca="1">IFERROR(INDEX(属性二级汇总!$J$1:$J$1000,W64),"")</f>
        <v/>
      </c>
      <c r="W64" s="143" t="str">
        <f ca="1">IFERROR(SMALL(属性二级汇总!$L$2:$L$1000,ROW(W63)),"")</f>
        <v/>
      </c>
    </row>
    <row r="65" spans="1:23">
      <c r="A65" s="127" t="s">
        <v>4804</v>
      </c>
      <c r="C65" s="140" t="s">
        <v>3895</v>
      </c>
      <c r="D65" s="140" t="s">
        <v>3895</v>
      </c>
      <c r="E65" s="154">
        <f ca="1">SUMIFS(属性二级汇总!C:C, 属性二级汇总!E:E, D65, 属性二级汇总!G:G, 0, 属性二级汇总!J:J, TRUE)+E66</f>
        <v>0</v>
      </c>
      <c r="F65" s="154"/>
      <c r="M65" s="142" t="str">
        <f ca="1">IFERROR(INDEX(属性二级汇总!$B$1:$B$1000,W65),"")</f>
        <v/>
      </c>
      <c r="N65" s="142" t="str">
        <f ca="1">IFERROR(INDEX(属性二级汇总!$C$1:$C$1000,W65)*OR($L$2="生效",(1-INDEX(属性二级汇总!$F$1:$F$1000,W65))),"")</f>
        <v/>
      </c>
      <c r="O65" s="142" t="str">
        <f ca="1">IFERROR(INDEX(属性二级汇总!$E$1:$E$1000,W65),"")</f>
        <v/>
      </c>
      <c r="P65" s="142" t="str">
        <f ca="1">IFERROR(INDEX(属性二级汇总!$H$1:$H$1000,W65),"")</f>
        <v/>
      </c>
      <c r="Q65" s="142" t="str">
        <f ca="1">IFERROR(INDEX(属性二级汇总!$J$1:$J$1000,W65),"")</f>
        <v/>
      </c>
      <c r="W65" s="143" t="str">
        <f ca="1">IFERROR(SMALL(属性二级汇总!$L$2:$L$1000,ROW(W64)),"")</f>
        <v/>
      </c>
    </row>
    <row r="66" spans="1:23">
      <c r="C66" s="140" t="s">
        <v>4735</v>
      </c>
      <c r="D66" s="140" t="s">
        <v>4735</v>
      </c>
      <c r="E66" s="154">
        <f ca="1">SUMIFS(属性二级汇总!C:C, 属性二级汇总!E:E, D66, 属性二级汇总!G:G, 0, 属性二级汇总!J:J, TRUE)
 +SUMIFS(属性二级汇总!C:C, 属性二级汇总!E:E, "攻击与施法速度，召唤物攻击与施法速度", 属性二级汇总!G:G, 0, 属性二级汇总!J:J, TRUE)</f>
        <v>0</v>
      </c>
      <c r="F66" s="142"/>
      <c r="M66" s="142" t="str">
        <f ca="1">IFERROR(INDEX(属性二级汇总!$B$1:$B$1000,W66),"")</f>
        <v/>
      </c>
      <c r="N66" s="142" t="str">
        <f ca="1">IFERROR(INDEX(属性二级汇总!$C$1:$C$1000,W66)*OR($L$2="生效",(1-INDEX(属性二级汇总!$F$1:$F$1000,W66))),"")</f>
        <v/>
      </c>
      <c r="O66" s="142" t="str">
        <f ca="1">IFERROR(INDEX(属性二级汇总!$E$1:$E$1000,W66),"")</f>
        <v/>
      </c>
      <c r="P66" s="142" t="str">
        <f ca="1">IFERROR(INDEX(属性二级汇总!$H$1:$H$1000,W66),"")</f>
        <v/>
      </c>
      <c r="Q66" s="142" t="str">
        <f ca="1">IFERROR(INDEX(属性二级汇总!$J$1:$J$1000,W66),"")</f>
        <v/>
      </c>
      <c r="W66" s="143" t="str">
        <f ca="1">IFERROR(SMALL(属性二级汇总!$L$2:$L$1000,ROW(W65)),"")</f>
        <v/>
      </c>
    </row>
    <row r="67" spans="1:23">
      <c r="M67" s="142" t="str">
        <f ca="1">IFERROR(INDEX(属性二级汇总!$B$1:$B$1000,W67),"")</f>
        <v/>
      </c>
      <c r="N67" s="142" t="str">
        <f ca="1">IFERROR(INDEX(属性二级汇总!$C$1:$C$1000,W67)*OR($L$2="生效",(1-INDEX(属性二级汇总!$F$1:$F$1000,W67))),"")</f>
        <v/>
      </c>
      <c r="O67" s="142" t="str">
        <f ca="1">IFERROR(INDEX(属性二级汇总!$E$1:$E$1000,W67),"")</f>
        <v/>
      </c>
      <c r="P67" s="142" t="str">
        <f ca="1">IFERROR(INDEX(属性二级汇总!$H$1:$H$1000,W67),"")</f>
        <v/>
      </c>
      <c r="Q67" s="142" t="str">
        <f ca="1">IFERROR(INDEX(属性二级汇总!$J$1:$J$1000,W67),"")</f>
        <v/>
      </c>
      <c r="W67" s="143" t="str">
        <f ca="1">IFERROR(SMALL(属性二级汇总!$L$2:$L$1000,ROW(W66)),"")</f>
        <v/>
      </c>
    </row>
    <row r="68" spans="1:23">
      <c r="A68" s="127" t="s">
        <v>4805</v>
      </c>
      <c r="C68" s="184" t="s">
        <v>4721</v>
      </c>
      <c r="D68" s="184" t="s">
        <v>4707</v>
      </c>
      <c r="E68" s="210">
        <f t="array" aca="1" ref="E68" ca="1">IF(PRODUCT(IF(O$2:O$1001=D68,N$2:N$1001+1))=0,1,PRODUCT(IF(O$2:O$1001=D68,N$2:N$1001+1)))</f>
        <v>1</v>
      </c>
      <c r="F68" s="210"/>
      <c r="M68" s="142" t="str">
        <f ca="1">IFERROR(INDEX(属性二级汇总!$B$1:$B$1000,W68),"")</f>
        <v/>
      </c>
      <c r="N68" s="142" t="str">
        <f ca="1">IFERROR(INDEX(属性二级汇总!$C$1:$C$1000,W68)*OR($L$2="生效",(1-INDEX(属性二级汇总!$F$1:$F$1000,W68))),"")</f>
        <v/>
      </c>
      <c r="O68" s="142" t="str">
        <f ca="1">IFERROR(INDEX(属性二级汇总!$E$1:$E$1000,W68),"")</f>
        <v/>
      </c>
      <c r="P68" s="142" t="str">
        <f ca="1">IFERROR(INDEX(属性二级汇总!$H$1:$H$1000,W68),"")</f>
        <v/>
      </c>
      <c r="Q68" s="142" t="str">
        <f ca="1">IFERROR(INDEX(属性二级汇总!$J$1:$J$1000,W68),"")</f>
        <v/>
      </c>
      <c r="W68" s="143" t="str">
        <f ca="1">IFERROR(SMALL(属性二级汇总!$L$2:$L$1000,ROW(W67)),"")</f>
        <v/>
      </c>
    </row>
    <row r="69" spans="1:23">
      <c r="A69" s="127" t="s">
        <v>4806</v>
      </c>
      <c r="C69" s="140" t="s">
        <v>4707</v>
      </c>
      <c r="D69" s="140" t="s">
        <v>4707</v>
      </c>
      <c r="E69" s="154">
        <f ca="1">SUMIFS(属性二级汇总!C:C, 属性二级汇总!E:E, D69, 属性二级汇总!G:G, 0, 属性二级汇总!J:J, TRUE)</f>
        <v>0</v>
      </c>
      <c r="F69" s="154"/>
      <c r="M69" s="142" t="str">
        <f ca="1">IFERROR(INDEX(属性二级汇总!$B$1:$B$1000,W69),"")</f>
        <v/>
      </c>
      <c r="N69" s="142" t="str">
        <f ca="1">IFERROR(INDEX(属性二级汇总!$C$1:$C$1000,W69)*OR($L$2="生效",(1-INDEX(属性二级汇总!$F$1:$F$1000,W69))),"")</f>
        <v/>
      </c>
      <c r="O69" s="142" t="str">
        <f ca="1">IFERROR(INDEX(属性二级汇总!$E$1:$E$1000,W69),"")</f>
        <v/>
      </c>
      <c r="P69" s="142" t="str">
        <f ca="1">IFERROR(INDEX(属性二级汇总!$H$1:$H$1000,W69),"")</f>
        <v/>
      </c>
      <c r="Q69" s="142" t="str">
        <f ca="1">IFERROR(INDEX(属性二级汇总!$J$1:$J$1000,W69),"")</f>
        <v/>
      </c>
      <c r="W69" s="143" t="str">
        <f ca="1">IFERROR(SMALL(属性二级汇总!$L$2:$L$1000,ROW(W68)),"")</f>
        <v/>
      </c>
    </row>
    <row r="70" spans="1:23" ht="14.5" thickBot="1">
      <c r="A70" s="127" t="s">
        <v>4843</v>
      </c>
      <c r="C70" s="140" t="s">
        <v>4706</v>
      </c>
      <c r="D70" s="140" t="s">
        <v>4706</v>
      </c>
      <c r="E70" s="231">
        <f ca="1">SUMIFS(属性二级汇总!C:C, 属性二级汇总!E:E, D70, 属性二级汇总!G:G, 0, 属性二级汇总!J:J, TRUE)</f>
        <v>0</v>
      </c>
      <c r="F70" s="231"/>
      <c r="M70" s="142" t="str">
        <f ca="1">IFERROR(INDEX(属性二级汇总!$B$1:$B$1000,W70),"")</f>
        <v/>
      </c>
      <c r="N70" s="142" t="str">
        <f ca="1">IFERROR(INDEX(属性二级汇总!$C$1:$C$1000,W70)*OR($L$2="生效",(1-INDEX(属性二级汇总!$F$1:$F$1000,W70))),"")</f>
        <v/>
      </c>
      <c r="O70" s="142" t="str">
        <f ca="1">IFERROR(INDEX(属性二级汇总!$E$1:$E$1000,W70),"")</f>
        <v/>
      </c>
      <c r="P70" s="142" t="str">
        <f ca="1">IFERROR(INDEX(属性二级汇总!$H$1:$H$1000,W70),"")</f>
        <v/>
      </c>
      <c r="Q70" s="142" t="str">
        <f ca="1">IFERROR(INDEX(属性二级汇总!$J$1:$J$1000,W70),"")</f>
        <v/>
      </c>
      <c r="W70" s="143" t="str">
        <f ca="1">IFERROR(SMALL(属性二级汇总!$L$2:$L$1000,ROW(W69)),"")</f>
        <v/>
      </c>
    </row>
    <row r="71" spans="1:23">
      <c r="C71" s="211"/>
      <c r="D71" s="212"/>
      <c r="E71" s="212" t="s">
        <v>4807</v>
      </c>
      <c r="F71" s="213" t="s">
        <v>4729</v>
      </c>
      <c r="M71" s="142" t="str">
        <f ca="1">IFERROR(INDEX(属性二级汇总!$B$1:$B$1000,W71),"")</f>
        <v/>
      </c>
      <c r="N71" s="142" t="str">
        <f ca="1">IFERROR(INDEX(属性二级汇总!$C$1:$C$1000,W71)*OR($L$2="生效",(1-INDEX(属性二级汇总!$F$1:$F$1000,W71))),"")</f>
        <v/>
      </c>
      <c r="O71" s="142" t="str">
        <f ca="1">IFERROR(INDEX(属性二级汇总!$E$1:$E$1000,W71),"")</f>
        <v/>
      </c>
      <c r="P71" s="142" t="str">
        <f ca="1">IFERROR(INDEX(属性二级汇总!$H$1:$H$1000,W71),"")</f>
        <v/>
      </c>
      <c r="Q71" s="142" t="str">
        <f ca="1">IFERROR(INDEX(属性二级汇总!$J$1:$J$1000,W71),"")</f>
        <v/>
      </c>
      <c r="W71" s="143" t="str">
        <f ca="1">IFERROR(SMALL(属性二级汇总!$L$2:$L$1000,ROW(W70)),"")</f>
        <v/>
      </c>
    </row>
    <row r="72" spans="1:23" ht="14.5" thickBot="1">
      <c r="A72" s="127" t="s">
        <v>4807</v>
      </c>
      <c r="C72" s="214" t="s">
        <v>4728</v>
      </c>
      <c r="D72" s="215"/>
      <c r="E72" s="215">
        <f ca="1">(COUNTIF(M2:M1000,"暴击幸运")&gt;0)*1+(COUNTIF(M2:M1000,"暴击不幸")&gt;0)*(-1)</f>
        <v>0</v>
      </c>
      <c r="F72" s="216" t="str">
        <f ca="1">CHOOSE(E72+2,"暴击不幸","","暴击幸运")</f>
        <v/>
      </c>
      <c r="M72" s="142" t="str">
        <f ca="1">IFERROR(INDEX(属性二级汇总!$B$1:$B$1000,W72),"")</f>
        <v/>
      </c>
      <c r="N72" s="142" t="str">
        <f ca="1">IFERROR(INDEX(属性二级汇总!$C$1:$C$1000,W72)*OR($L$2="生效",(1-INDEX(属性二级汇总!$F$1:$F$1000,W72))),"")</f>
        <v/>
      </c>
      <c r="O72" s="142" t="str">
        <f ca="1">IFERROR(INDEX(属性二级汇总!$E$1:$E$1000,W72),"")</f>
        <v/>
      </c>
      <c r="P72" s="142" t="str">
        <f ca="1">IFERROR(INDEX(属性二级汇总!$H$1:$H$1000,W72),"")</f>
        <v/>
      </c>
      <c r="Q72" s="142" t="str">
        <f ca="1">IFERROR(INDEX(属性二级汇总!$J$1:$J$1000,W72),"")</f>
        <v/>
      </c>
      <c r="W72" s="143" t="str">
        <f ca="1">IFERROR(SMALL(属性二级汇总!$L$2:$L$1000,ROW(W71)),"")</f>
        <v/>
      </c>
    </row>
    <row r="73" spans="1:23">
      <c r="A73" s="127" t="s">
        <v>4846</v>
      </c>
      <c r="C73" s="184" t="s">
        <v>4860</v>
      </c>
      <c r="D73" s="184" t="s">
        <v>4860</v>
      </c>
      <c r="E73" s="210">
        <f t="array" aca="1" ref="E73" ca="1">IF(PRODUCT(IF(O$2:O$1001=D73,N$2:N$1001+1))=0,1,PRODUCT(IF(O$2:O$1001=D73,N$2:N$1001+1)))</f>
        <v>1</v>
      </c>
      <c r="F73" s="210"/>
      <c r="M73" s="142" t="str">
        <f ca="1">IFERROR(INDEX(属性二级汇总!$B$1:$B$1000,W73),"")</f>
        <v/>
      </c>
      <c r="N73" s="142" t="str">
        <f ca="1">IFERROR(INDEX(属性二级汇总!$C$1:$C$1000,W73)*OR($L$2="生效",(1-INDEX(属性二级汇总!$F$1:$F$1000,W73))),"")</f>
        <v/>
      </c>
      <c r="O73" s="142" t="str">
        <f ca="1">IFERROR(INDEX(属性二级汇总!$E$1:$E$1000,W73),"")</f>
        <v/>
      </c>
      <c r="P73" s="142" t="str">
        <f ca="1">IFERROR(INDEX(属性二级汇总!$H$1:$H$1000,W73),"")</f>
        <v/>
      </c>
      <c r="Q73" s="142" t="str">
        <f ca="1">IFERROR(INDEX(属性二级汇总!$J$1:$J$1000,W73),"")</f>
        <v/>
      </c>
      <c r="W73" s="143" t="str">
        <f ca="1">IFERROR(SMALL(属性二级汇总!$L$2:$L$1000,ROW(W72)),"")</f>
        <v/>
      </c>
    </row>
    <row r="74" spans="1:23">
      <c r="A74" s="127" t="s">
        <v>4859</v>
      </c>
      <c r="C74" s="140" t="s">
        <v>4856</v>
      </c>
      <c r="D74" s="140" t="s">
        <v>3639</v>
      </c>
      <c r="E74" s="154">
        <f ca="1">SUMIFS(属性二级汇总!C:C, 属性二级汇总!E:E, D74, 属性二级汇总!G:G, 0, 属性二级汇总!J:J, TRUE)</f>
        <v>0</v>
      </c>
      <c r="F74" s="154"/>
      <c r="M74" s="142" t="str">
        <f ca="1">IFERROR(INDEX(属性二级汇总!$B$1:$B$1000,W74),"")</f>
        <v/>
      </c>
      <c r="N74" s="142" t="str">
        <f ca="1">IFERROR(INDEX(属性二级汇总!$C$1:$C$1000,W74)*OR($L$2="生效",(1-INDEX(属性二级汇总!$F$1:$F$1000,W74))),"")</f>
        <v/>
      </c>
      <c r="O74" s="142" t="str">
        <f ca="1">IFERROR(INDEX(属性二级汇总!$E$1:$E$1000,W74),"")</f>
        <v/>
      </c>
      <c r="P74" s="142" t="str">
        <f ca="1">IFERROR(INDEX(属性二级汇总!$H$1:$H$1000,W74),"")</f>
        <v/>
      </c>
      <c r="Q74" s="142" t="str">
        <f ca="1">IFERROR(INDEX(属性二级汇总!$J$1:$J$1000,W74),"")</f>
        <v/>
      </c>
      <c r="W74" s="143" t="str">
        <f ca="1">IFERROR(SMALL(属性二级汇总!$L$2:$L$1000,ROW(W73)),"")</f>
        <v/>
      </c>
    </row>
    <row r="75" spans="1:23" ht="14.5" thickBot="1">
      <c r="C75" s="129"/>
      <c r="D75" s="129"/>
      <c r="E75" s="217"/>
      <c r="F75" s="201"/>
      <c r="M75" s="142" t="str">
        <f ca="1">IFERROR(INDEX(属性二级汇总!$B$1:$B$1000,W75),"")</f>
        <v/>
      </c>
      <c r="N75" s="142" t="str">
        <f ca="1">IFERROR(INDEX(属性二级汇总!$C$1:$C$1000,W75)*OR($L$2="生效",(1-INDEX(属性二级汇总!$F$1:$F$1000,W75))),"")</f>
        <v/>
      </c>
      <c r="O75" s="142" t="str">
        <f ca="1">IFERROR(INDEX(属性二级汇总!$E$1:$E$1000,W75),"")</f>
        <v/>
      </c>
      <c r="P75" s="142" t="str">
        <f ca="1">IFERROR(INDEX(属性二级汇总!$H$1:$H$1000,W75),"")</f>
        <v/>
      </c>
      <c r="Q75" s="142" t="str">
        <f ca="1">IFERROR(INDEX(属性二级汇总!$J$1:$J$1000,W75),"")</f>
        <v/>
      </c>
      <c r="W75" s="143" t="str">
        <f ca="1">IFERROR(SMALL(属性二级汇总!$L$2:$L$1000,ROW(W74)),"")</f>
        <v/>
      </c>
    </row>
    <row r="76" spans="1:23">
      <c r="A76" s="127" t="s">
        <v>4808</v>
      </c>
      <c r="B76" s="127" t="s">
        <v>4809</v>
      </c>
      <c r="C76" s="151" t="s">
        <v>4723</v>
      </c>
      <c r="D76" s="152" t="s">
        <v>4035</v>
      </c>
      <c r="E76" s="152">
        <f ca="1">SUMIFS(属性二级汇总!C:C, 属性二级汇总!E:E, SUBSTITUTE(D76,"点","最小"), 属性二级汇总!G:G, 0, 属性二级汇总!J:J, TRUE)</f>
        <v>0</v>
      </c>
      <c r="F76" s="153">
        <f ca="1">SUMIFS(属性二级汇总!C:C, 属性二级汇总!E:E, SUBSTITUTE(D76,"点","最大"), 属性二级汇总!G:G, 0, 属性二级汇总!J:J, TRUE)</f>
        <v>0</v>
      </c>
      <c r="M76" s="142" t="str">
        <f ca="1">IFERROR(INDEX(属性二级汇总!$B$1:$B$1000,W76),"")</f>
        <v/>
      </c>
      <c r="N76" s="142" t="str">
        <f ca="1">IFERROR(INDEX(属性二级汇总!$C$1:$C$1000,W76)*OR($L$2="生效",(1-INDEX(属性二级汇总!$F$1:$F$1000,W76))),"")</f>
        <v/>
      </c>
      <c r="O76" s="142" t="str">
        <f ca="1">IFERROR(INDEX(属性二级汇总!$E$1:$E$1000,W76),"")</f>
        <v/>
      </c>
      <c r="P76" s="142" t="str">
        <f ca="1">IFERROR(INDEX(属性二级汇总!$H$1:$H$1000,W76),"")</f>
        <v/>
      </c>
      <c r="Q76" s="142" t="str">
        <f ca="1">IFERROR(INDEX(属性二级汇总!$J$1:$J$1000,W76),"")</f>
        <v/>
      </c>
      <c r="W76" s="143" t="str">
        <f ca="1">IFERROR(SMALL(属性二级汇总!$L$2:$L$1000,ROW(W75)),"")</f>
        <v/>
      </c>
    </row>
    <row r="77" spans="1:23">
      <c r="A77" s="127" t="s">
        <v>4810</v>
      </c>
      <c r="B77" s="127" t="s">
        <v>4811</v>
      </c>
      <c r="C77" s="139" t="s">
        <v>4724</v>
      </c>
      <c r="D77" s="140" t="s">
        <v>4036</v>
      </c>
      <c r="E77" s="140">
        <f ca="1">SUMIFS(属性二级汇总!C:C, 属性二级汇总!E:E, SUBSTITUTE(D77,"点","最小"), 属性二级汇总!G:G, 0, 属性二级汇总!J:J, TRUE)</f>
        <v>0</v>
      </c>
      <c r="F77" s="141">
        <f ca="1">SUMIFS(属性二级汇总!C:C, 属性二级汇总!E:E, SUBSTITUTE(D77,"点","最大"), 属性二级汇总!G:G, 0, 属性二级汇总!J:J, TRUE)</f>
        <v>0</v>
      </c>
      <c r="M77" s="142" t="str">
        <f ca="1">IFERROR(INDEX(属性二级汇总!$B$1:$B$1000,W77),"")</f>
        <v/>
      </c>
      <c r="N77" s="142" t="str">
        <f ca="1">IFERROR(INDEX(属性二级汇总!$C$1:$C$1000,W77)*OR($L$2="生效",(1-INDEX(属性二级汇总!$F$1:$F$1000,W77))),"")</f>
        <v/>
      </c>
      <c r="O77" s="142" t="str">
        <f ca="1">IFERROR(INDEX(属性二级汇总!$E$1:$E$1000,W77),"")</f>
        <v/>
      </c>
      <c r="P77" s="142" t="str">
        <f ca="1">IFERROR(INDEX(属性二级汇总!$H$1:$H$1000,W77),"")</f>
        <v/>
      </c>
      <c r="Q77" s="142" t="str">
        <f ca="1">IFERROR(INDEX(属性二级汇总!$J$1:$J$1000,W77),"")</f>
        <v/>
      </c>
      <c r="W77" s="143" t="str">
        <f ca="1">IFERROR(SMALL(属性二级汇总!$L$2:$L$1000,ROW(W76)),"")</f>
        <v/>
      </c>
    </row>
    <row r="78" spans="1:23">
      <c r="A78" s="127" t="s">
        <v>4812</v>
      </c>
      <c r="B78" s="127" t="s">
        <v>4813</v>
      </c>
      <c r="C78" s="139" t="s">
        <v>4725</v>
      </c>
      <c r="D78" s="140" t="s">
        <v>4037</v>
      </c>
      <c r="E78" s="140">
        <f ca="1">SUMIFS(属性二级汇总!C:C, 属性二级汇总!E:E, SUBSTITUTE(D78,"点","最小"), 属性二级汇总!G:G, 0, 属性二级汇总!J:J, TRUE)</f>
        <v>0</v>
      </c>
      <c r="F78" s="141">
        <f ca="1">SUMIFS(属性二级汇总!C:C, 属性二级汇总!E:E, SUBSTITUTE(D78,"点","最大"), 属性二级汇总!G:G, 0, 属性二级汇总!J:J, TRUE)</f>
        <v>0</v>
      </c>
      <c r="M78" s="142" t="str">
        <f ca="1">IFERROR(INDEX(属性二级汇总!$B$1:$B$1000,W78),"")</f>
        <v/>
      </c>
      <c r="N78" s="142" t="str">
        <f ca="1">IFERROR(INDEX(属性二级汇总!$C$1:$C$1000,W78)*OR($L$2="生效",(1-INDEX(属性二级汇总!$F$1:$F$1000,W78))),"")</f>
        <v/>
      </c>
      <c r="O78" s="142" t="str">
        <f ca="1">IFERROR(INDEX(属性二级汇总!$E$1:$E$1000,W78),"")</f>
        <v/>
      </c>
      <c r="P78" s="142" t="str">
        <f ca="1">IFERROR(INDEX(属性二级汇总!$H$1:$H$1000,W78),"")</f>
        <v/>
      </c>
      <c r="Q78" s="142" t="str">
        <f ca="1">IFERROR(INDEX(属性二级汇总!$J$1:$J$1000,W78),"")</f>
        <v/>
      </c>
      <c r="W78" s="143" t="str">
        <f ca="1">IFERROR(SMALL(属性二级汇总!$L$2:$L$1000,ROW(W77)),"")</f>
        <v/>
      </c>
    </row>
    <row r="79" spans="1:23">
      <c r="A79" s="127" t="s">
        <v>4814</v>
      </c>
      <c r="B79" s="127" t="s">
        <v>4815</v>
      </c>
      <c r="C79" s="139" t="s">
        <v>4726</v>
      </c>
      <c r="D79" s="140" t="s">
        <v>4038</v>
      </c>
      <c r="E79" s="140">
        <f ca="1">SUMIFS(属性二级汇总!C:C, 属性二级汇总!E:E, SUBSTITUTE(D79,"点","最小"), 属性二级汇总!G:G, 0, 属性二级汇总!J:J, TRUE)</f>
        <v>0</v>
      </c>
      <c r="F79" s="141">
        <f ca="1">SUMIFS(属性二级汇总!C:C, 属性二级汇总!E:E, SUBSTITUTE(D79,"点","最大"), 属性二级汇总!G:G, 0, 属性二级汇总!J:J, TRUE)</f>
        <v>0</v>
      </c>
      <c r="M79" s="142" t="str">
        <f ca="1">IFERROR(INDEX(属性二级汇总!$B$1:$B$1000,W79),"")</f>
        <v/>
      </c>
      <c r="N79" s="142" t="str">
        <f ca="1">IFERROR(INDEX(属性二级汇总!$C$1:$C$1000,W79)*OR($L$2="生效",(1-INDEX(属性二级汇总!$F$1:$F$1000,W79))),"")</f>
        <v/>
      </c>
      <c r="O79" s="142" t="str">
        <f ca="1">IFERROR(INDEX(属性二级汇总!$E$1:$E$1000,W79),"")</f>
        <v/>
      </c>
      <c r="P79" s="142" t="str">
        <f ca="1">IFERROR(INDEX(属性二级汇总!$H$1:$H$1000,W79),"")</f>
        <v/>
      </c>
      <c r="Q79" s="142" t="str">
        <f ca="1">IFERROR(INDEX(属性二级汇总!$J$1:$J$1000,W79),"")</f>
        <v/>
      </c>
      <c r="W79" s="143" t="str">
        <f ca="1">IFERROR(SMALL(属性二级汇总!$L$2:$L$1000,ROW(W78)),"")</f>
        <v/>
      </c>
    </row>
    <row r="80" spans="1:23" ht="14.5" thickBot="1">
      <c r="A80" s="127" t="s">
        <v>4816</v>
      </c>
      <c r="B80" s="127" t="s">
        <v>4817</v>
      </c>
      <c r="C80" s="145" t="s">
        <v>4727</v>
      </c>
      <c r="D80" s="146" t="s">
        <v>5000</v>
      </c>
      <c r="E80" s="146">
        <f ca="1">SUMIFS(属性二级汇总!C:C, 属性二级汇总!E:E, SUBSTITUTE(D80,"点","最小"), 属性二级汇总!G:G, 0, 属性二级汇总!J:J, TRUE)</f>
        <v>0</v>
      </c>
      <c r="F80" s="147">
        <f ca="1">SUMIFS(属性二级汇总!C:C, 属性二级汇总!E:E, SUBSTITUTE(D80,"点","最大"), 属性二级汇总!G:G, 0, 属性二级汇总!J:J, TRUE)</f>
        <v>0</v>
      </c>
      <c r="M80" s="142" t="str">
        <f ca="1">IFERROR(INDEX(属性二级汇总!$B$1:$B$1000,W80),"")</f>
        <v/>
      </c>
      <c r="N80" s="142" t="str">
        <f ca="1">IFERROR(INDEX(属性二级汇总!$C$1:$C$1000,W80)*OR($L$2="生效",(1-INDEX(属性二级汇总!$F$1:$F$1000,W80))),"")</f>
        <v/>
      </c>
      <c r="O80" s="142" t="str">
        <f ca="1">IFERROR(INDEX(属性二级汇总!$E$1:$E$1000,W80),"")</f>
        <v/>
      </c>
      <c r="P80" s="142" t="str">
        <f ca="1">IFERROR(INDEX(属性二级汇总!$H$1:$H$1000,W80),"")</f>
        <v/>
      </c>
      <c r="Q80" s="142" t="str">
        <f ca="1">IFERROR(INDEX(属性二级汇总!$J$1:$J$1000,W80),"")</f>
        <v/>
      </c>
      <c r="W80" s="143" t="str">
        <f ca="1">IFERROR(SMALL(属性二级汇总!$L$2:$L$1000,ROW(W79)),"")</f>
        <v/>
      </c>
    </row>
    <row r="81" spans="2:23" ht="14.5" thickBot="1">
      <c r="M81" s="142" t="str">
        <f ca="1">IFERROR(INDEX(属性二级汇总!$B$1:$B$1000,W81),"")</f>
        <v/>
      </c>
      <c r="N81" s="142" t="str">
        <f ca="1">IFERROR(INDEX(属性二级汇总!$C$1:$C$1000,W81)*OR($L$2="生效",(1-INDEX(属性二级汇总!$F$1:$F$1000,W81))),"")</f>
        <v/>
      </c>
      <c r="O81" s="142" t="str">
        <f ca="1">IFERROR(INDEX(属性二级汇总!$E$1:$E$1000,W81),"")</f>
        <v/>
      </c>
      <c r="P81" s="142" t="str">
        <f ca="1">IFERROR(INDEX(属性二级汇总!$H$1:$H$1000,W81),"")</f>
        <v/>
      </c>
      <c r="Q81" s="142" t="str">
        <f ca="1">IFERROR(INDEX(属性二级汇总!$J$1:$J$1000,W81),"")</f>
        <v/>
      </c>
      <c r="W81" s="143" t="str">
        <f ca="1">IFERROR(SMALL(属性二级汇总!$L$2:$L$1000,ROW(W80)),"")</f>
        <v/>
      </c>
    </row>
    <row r="82" spans="2:23" ht="14.5" thickBot="1">
      <c r="C82" s="151"/>
      <c r="D82" s="152"/>
      <c r="E82" s="152" t="s">
        <v>4065</v>
      </c>
      <c r="F82" s="153" t="s">
        <v>4117</v>
      </c>
      <c r="M82" s="142" t="str">
        <f ca="1">IFERROR(INDEX(属性二级汇总!$B$1:$B$1000,W82),"")</f>
        <v/>
      </c>
      <c r="N82" s="142" t="str">
        <f ca="1">IFERROR(INDEX(属性二级汇总!$C$1:$C$1000,W82)*OR($L$2="生效",(1-INDEX(属性二级汇总!$F$1:$F$1000,W82))),"")</f>
        <v/>
      </c>
      <c r="O82" s="142" t="str">
        <f ca="1">IFERROR(INDEX(属性二级汇总!$E$1:$E$1000,W82),"")</f>
        <v/>
      </c>
      <c r="P82" s="142" t="str">
        <f ca="1">IFERROR(INDEX(属性二级汇总!$H$1:$H$1000,W82),"")</f>
        <v/>
      </c>
      <c r="Q82" s="142" t="str">
        <f ca="1">IFERROR(INDEX(属性二级汇总!$J$1:$J$1000,W82),"")</f>
        <v/>
      </c>
      <c r="W82" s="143" t="str">
        <f ca="1">IFERROR(SMALL(属性二级汇总!$L$2:$L$1000,ROW(W81)),"")</f>
        <v/>
      </c>
    </row>
    <row r="83" spans="2:23">
      <c r="B83" s="127" t="s">
        <v>4818</v>
      </c>
      <c r="C83" s="151" t="s">
        <v>4054</v>
      </c>
      <c r="D83" s="152" t="s">
        <v>4054</v>
      </c>
      <c r="E83" s="156">
        <f ca="1">SUMIFS(属性二级汇总!C:C, 属性二级汇总!E:E, D83, 属性二级汇总!G:G, 0)</f>
        <v>0</v>
      </c>
      <c r="F83" s="157">
        <f ca="1">IF(SUM($E$83:$E$86)&gt;1,1/SUM($E$83:$E$86)*E83,E83)</f>
        <v>0</v>
      </c>
      <c r="M83" s="142" t="str">
        <f ca="1">IFERROR(INDEX(属性二级汇总!$B$1:$B$1000,W83),"")</f>
        <v/>
      </c>
      <c r="N83" s="142" t="str">
        <f ca="1">IFERROR(INDEX(属性二级汇总!$C$1:$C$1000,W83)*OR($L$2="生效",(1-INDEX(属性二级汇总!$F$1:$F$1000,W83))),"")</f>
        <v/>
      </c>
      <c r="O83" s="142" t="str">
        <f ca="1">IFERROR(INDEX(属性二级汇总!$E$1:$E$1000,W83),"")</f>
        <v/>
      </c>
      <c r="P83" s="142" t="str">
        <f ca="1">IFERROR(INDEX(属性二级汇总!$H$1:$H$1000,W83),"")</f>
        <v/>
      </c>
      <c r="Q83" s="142" t="str">
        <f ca="1">IFERROR(INDEX(属性二级汇总!$J$1:$J$1000,W83),"")</f>
        <v/>
      </c>
      <c r="W83" s="143" t="str">
        <f ca="1">IFERROR(SMALL(属性二级汇总!$L$2:$L$1000,ROW(W82)),"")</f>
        <v/>
      </c>
    </row>
    <row r="84" spans="2:23">
      <c r="B84" s="127" t="s">
        <v>4819</v>
      </c>
      <c r="C84" s="139" t="s">
        <v>4056</v>
      </c>
      <c r="D84" s="140" t="s">
        <v>4056</v>
      </c>
      <c r="E84" s="154">
        <f ca="1">SUMIFS(属性二级汇总!C:C, 属性二级汇总!E:E, D84, 属性二级汇总!G:G, 0)</f>
        <v>0</v>
      </c>
      <c r="F84" s="155">
        <f ca="1">IF(SUM($E$83:$E$86)&gt;1,1/SUM($E$83:$E$86)*E84,E84)</f>
        <v>0</v>
      </c>
      <c r="M84" s="142" t="str">
        <f ca="1">IFERROR(INDEX(属性二级汇总!$B$1:$B$1000,W84),"")</f>
        <v/>
      </c>
      <c r="N84" s="142" t="str">
        <f ca="1">IFERROR(INDEX(属性二级汇总!$C$1:$C$1000,W84)*OR($L$2="生效",(1-INDEX(属性二级汇总!$F$1:$F$1000,W84))),"")</f>
        <v/>
      </c>
      <c r="O84" s="142" t="str">
        <f ca="1">IFERROR(INDEX(属性二级汇总!$E$1:$E$1000,W84),"")</f>
        <v/>
      </c>
      <c r="P84" s="142" t="str">
        <f ca="1">IFERROR(INDEX(属性二级汇总!$H$1:$H$1000,W84),"")</f>
        <v/>
      </c>
      <c r="Q84" s="142" t="str">
        <f ca="1">IFERROR(INDEX(属性二级汇总!$J$1:$J$1000,W84),"")</f>
        <v/>
      </c>
      <c r="W84" s="143" t="str">
        <f ca="1">IFERROR(SMALL(属性二级汇总!$L$2:$L$1000,ROW(W83)),"")</f>
        <v/>
      </c>
    </row>
    <row r="85" spans="2:23">
      <c r="B85" s="129" t="s">
        <v>4820</v>
      </c>
      <c r="C85" s="139" t="s">
        <v>4053</v>
      </c>
      <c r="D85" s="140" t="s">
        <v>4053</v>
      </c>
      <c r="E85" s="154">
        <f ca="1">SUMIFS(属性二级汇总!C:C, 属性二级汇总!E:E, D85, 属性二级汇总!G:G, 0)</f>
        <v>0</v>
      </c>
      <c r="F85" s="155">
        <f ca="1">IF(SUM($E$83:$E$86)&gt;1,1/SUM($E$83:$E$86)*E85,E85)</f>
        <v>0</v>
      </c>
      <c r="M85" s="142" t="str">
        <f ca="1">IFERROR(INDEX(属性二级汇总!$B$1:$B$1000,W85),"")</f>
        <v/>
      </c>
      <c r="N85" s="142" t="str">
        <f ca="1">IFERROR(INDEX(属性二级汇总!$C$1:$C$1000,W85)*OR($L$2="生效",(1-INDEX(属性二级汇总!$F$1:$F$1000,W85))),"")</f>
        <v/>
      </c>
      <c r="O85" s="142" t="str">
        <f ca="1">IFERROR(INDEX(属性二级汇总!$E$1:$E$1000,W85),"")</f>
        <v/>
      </c>
      <c r="P85" s="142" t="str">
        <f ca="1">IFERROR(INDEX(属性二级汇总!$H$1:$H$1000,W85),"")</f>
        <v/>
      </c>
      <c r="Q85" s="142" t="str">
        <f ca="1">IFERROR(INDEX(属性二级汇总!$J$1:$J$1000,W85),"")</f>
        <v/>
      </c>
      <c r="W85" s="143" t="str">
        <f ca="1">IFERROR(SMALL(属性二级汇总!$L$2:$L$1000,ROW(W84)),"")</f>
        <v/>
      </c>
    </row>
    <row r="86" spans="2:23" ht="14.5" thickBot="1">
      <c r="B86" s="129" t="s">
        <v>4821</v>
      </c>
      <c r="C86" s="145" t="s">
        <v>4055</v>
      </c>
      <c r="D86" s="146" t="s">
        <v>4055</v>
      </c>
      <c r="E86" s="158">
        <f ca="1">SUMIFS(属性二级汇总!C:C, 属性二级汇总!E:E, D86, 属性二级汇总!G:G, 0)</f>
        <v>0</v>
      </c>
      <c r="F86" s="159">
        <f ca="1">IF(SUM($E$83:$E$86)&gt;1,1/SUM($E$83:$E$86)*E86,E86)</f>
        <v>0</v>
      </c>
      <c r="M86" s="142" t="str">
        <f ca="1">IFERROR(INDEX(属性二级汇总!$B$1:$B$1000,W86),"")</f>
        <v/>
      </c>
      <c r="N86" s="142" t="str">
        <f ca="1">IFERROR(INDEX(属性二级汇总!$C$1:$C$1000,W86)*OR($L$2="生效",(1-INDEX(属性二级汇总!$F$1:$F$1000,W86))),"")</f>
        <v/>
      </c>
      <c r="O86" s="142" t="str">
        <f ca="1">IFERROR(INDEX(属性二级汇总!$E$1:$E$1000,W86),"")</f>
        <v/>
      </c>
      <c r="P86" s="142" t="str">
        <f ca="1">IFERROR(INDEX(属性二级汇总!$H$1:$H$1000,W86),"")</f>
        <v/>
      </c>
      <c r="Q86" s="142" t="str">
        <f ca="1">IFERROR(INDEX(属性二级汇总!$J$1:$J$1000,W86),"")</f>
        <v/>
      </c>
      <c r="W86" s="143" t="str">
        <f ca="1">IFERROR(SMALL(属性二级汇总!$L$2:$L$1000,ROW(W85)),"")</f>
        <v/>
      </c>
    </row>
    <row r="87" spans="2:23">
      <c r="C87" s="151" t="s">
        <v>4114</v>
      </c>
      <c r="D87" s="152" t="s">
        <v>4114</v>
      </c>
      <c r="E87" s="156">
        <f ca="1">SUMIFS(属性二级汇总!C:C, 属性二级汇总!E:E, D87, 属性二级汇总!G:G, 0)</f>
        <v>0</v>
      </c>
      <c r="F87" s="157">
        <f ca="1">IF(SUM($E$87:$E$90)&gt;1,1/SUM($E$83:$E$86)*E87,E87)</f>
        <v>0</v>
      </c>
      <c r="M87" s="142" t="str">
        <f ca="1">IFERROR(INDEX(属性二级汇总!$B$1:$B$1000,W87),"")</f>
        <v/>
      </c>
      <c r="N87" s="142" t="str">
        <f ca="1">IFERROR(INDEX(属性二级汇总!$C$1:$C$1000,W87)*OR($L$2="生效",(1-INDEX(属性二级汇总!$F$1:$F$1000,W87))),"")</f>
        <v/>
      </c>
      <c r="O87" s="142" t="str">
        <f ca="1">IFERROR(INDEX(属性二级汇总!$E$1:$E$1000,W87),"")</f>
        <v/>
      </c>
      <c r="P87" s="142" t="str">
        <f ca="1">IFERROR(INDEX(属性二级汇总!$H$1:$H$1000,W87),"")</f>
        <v/>
      </c>
      <c r="Q87" s="142" t="str">
        <f ca="1">IFERROR(INDEX(属性二级汇总!$J$1:$J$1000,W87),"")</f>
        <v/>
      </c>
      <c r="W87" s="143" t="str">
        <f ca="1">IFERROR(SMALL(属性二级汇总!$L$2:$L$1000,ROW(W86)),"")</f>
        <v/>
      </c>
    </row>
    <row r="88" spans="2:23">
      <c r="B88" s="129" t="s">
        <v>4826</v>
      </c>
      <c r="C88" s="139" t="s">
        <v>4730</v>
      </c>
      <c r="D88" s="140" t="s">
        <v>4051</v>
      </c>
      <c r="E88" s="154">
        <f ca="1">SUMIFS(属性二级汇总!C:C, 属性二级汇总!E:E, D88, 属性二级汇总!G:G, 0)</f>
        <v>0</v>
      </c>
      <c r="F88" s="155">
        <f ca="1">IF(SUM($E$87:$E$90)&gt;1,1/SUM($E$83:$E$86)*E88,E88)</f>
        <v>0</v>
      </c>
      <c r="M88" s="142" t="str">
        <f ca="1">IFERROR(INDEX(属性二级汇总!$B$1:$B$1000,W88),"")</f>
        <v/>
      </c>
      <c r="N88" s="142" t="str">
        <f ca="1">IFERROR(INDEX(属性二级汇总!$C$1:$C$1000,W88)*OR($L$2="生效",(1-INDEX(属性二级汇总!$F$1:$F$1000,W88))),"")</f>
        <v/>
      </c>
      <c r="O88" s="142" t="str">
        <f ca="1">IFERROR(INDEX(属性二级汇总!$E$1:$E$1000,W88),"")</f>
        <v/>
      </c>
      <c r="P88" s="142" t="str">
        <f ca="1">IFERROR(INDEX(属性二级汇总!$H$1:$H$1000,W88),"")</f>
        <v/>
      </c>
      <c r="Q88" s="142" t="str">
        <f ca="1">IFERROR(INDEX(属性二级汇总!$J$1:$J$1000,W88),"")</f>
        <v/>
      </c>
      <c r="W88" s="143" t="str">
        <f ca="1">IFERROR(SMALL(属性二级汇总!$L$2:$L$1000,ROW(W87)),"")</f>
        <v/>
      </c>
    </row>
    <row r="89" spans="2:23">
      <c r="B89" s="129" t="s">
        <v>4827</v>
      </c>
      <c r="C89" s="139" t="s">
        <v>4060</v>
      </c>
      <c r="D89" s="140" t="s">
        <v>4060</v>
      </c>
      <c r="E89" s="154">
        <f ca="1">SUMIFS(属性二级汇总!C:C, 属性二级汇总!E:E, D89, 属性二级汇总!G:G, 0)</f>
        <v>0</v>
      </c>
      <c r="F89" s="155">
        <f ca="1">IF(SUM($E$87:$E$90)&gt;1,1/SUM($E$83:$E$86)*E89,E89)</f>
        <v>0</v>
      </c>
      <c r="M89" s="142" t="str">
        <f ca="1">IFERROR(INDEX(属性二级汇总!$B$1:$B$1000,W89),"")</f>
        <v/>
      </c>
      <c r="N89" s="142" t="str">
        <f ca="1">IFERROR(INDEX(属性二级汇总!$C$1:$C$1000,W89)*OR($L$2="生效",(1-INDEX(属性二级汇总!$F$1:$F$1000,W89))),"")</f>
        <v/>
      </c>
      <c r="O89" s="142" t="str">
        <f ca="1">IFERROR(INDEX(属性二级汇总!$E$1:$E$1000,W89),"")</f>
        <v/>
      </c>
      <c r="P89" s="142" t="str">
        <f ca="1">IFERROR(INDEX(属性二级汇总!$H$1:$H$1000,W89),"")</f>
        <v/>
      </c>
      <c r="Q89" s="142" t="str">
        <f ca="1">IFERROR(INDEX(属性二级汇总!$J$1:$J$1000,W89),"")</f>
        <v/>
      </c>
      <c r="W89" s="143" t="str">
        <f ca="1">IFERROR(SMALL(属性二级汇总!$L$2:$L$1000,ROW(W88)),"")</f>
        <v/>
      </c>
    </row>
    <row r="90" spans="2:23" ht="14.5" thickBot="1">
      <c r="B90" s="129" t="s">
        <v>4828</v>
      </c>
      <c r="C90" s="145" t="s">
        <v>4731</v>
      </c>
      <c r="D90" s="146" t="s">
        <v>4061</v>
      </c>
      <c r="E90" s="158">
        <f ca="1">SUMIFS(属性二级汇总!C:C, 属性二级汇总!E:E, D90, 属性二级汇总!G:G, 0)</f>
        <v>0</v>
      </c>
      <c r="F90" s="159">
        <f ca="1">IF(SUM($E$87:$E$90)&gt;1,1/SUM($E$83:$E$86)*E90,E90)</f>
        <v>0</v>
      </c>
      <c r="M90" s="142" t="str">
        <f ca="1">IFERROR(INDEX(属性二级汇总!$B$1:$B$1000,W90),"")</f>
        <v/>
      </c>
      <c r="N90" s="142" t="str">
        <f ca="1">IFERROR(INDEX(属性二级汇总!$C$1:$C$1000,W90)*OR($L$2="生效",(1-INDEX(属性二级汇总!$F$1:$F$1000,W90))),"")</f>
        <v/>
      </c>
      <c r="O90" s="142" t="str">
        <f ca="1">IFERROR(INDEX(属性二级汇总!$E$1:$E$1000,W90),"")</f>
        <v/>
      </c>
      <c r="P90" s="142" t="str">
        <f ca="1">IFERROR(INDEX(属性二级汇总!$H$1:$H$1000,W90),"")</f>
        <v/>
      </c>
      <c r="Q90" s="142" t="str">
        <f ca="1">IFERROR(INDEX(属性二级汇总!$J$1:$J$1000,W90),"")</f>
        <v/>
      </c>
      <c r="W90" s="143" t="str">
        <f ca="1">IFERROR(SMALL(属性二级汇总!$L$2:$L$1000,ROW(W89)),"")</f>
        <v/>
      </c>
    </row>
    <row r="91" spans="2:23">
      <c r="B91" s="129" t="s">
        <v>4829</v>
      </c>
      <c r="C91" s="151" t="s">
        <v>4063</v>
      </c>
      <c r="D91" s="152" t="s">
        <v>4063</v>
      </c>
      <c r="E91" s="156">
        <f ca="1">SUMIFS(属性二级汇总!C:C, 属性二级汇总!E:E, D91, 属性二级汇总!G:G, 0)</f>
        <v>0</v>
      </c>
      <c r="F91" s="157">
        <f ca="1">IF(SUM($E$91:$E$94)&gt;1,1/SUM($E$91:$E$94)*E91,E91)</f>
        <v>0</v>
      </c>
      <c r="M91" s="142" t="str">
        <f ca="1">IFERROR(INDEX(属性二级汇总!$B$1:$B$1000,W91),"")</f>
        <v/>
      </c>
      <c r="N91" s="142" t="str">
        <f ca="1">IFERROR(INDEX(属性二级汇总!$C$1:$C$1000,W91)*OR($L$2="生效",(1-INDEX(属性二级汇总!$F$1:$F$1000,W91))),"")</f>
        <v/>
      </c>
      <c r="O91" s="142" t="str">
        <f ca="1">IFERROR(INDEX(属性二级汇总!$E$1:$E$1000,W91),"")</f>
        <v/>
      </c>
      <c r="P91" s="142" t="str">
        <f ca="1">IFERROR(INDEX(属性二级汇总!$H$1:$H$1000,W91),"")</f>
        <v/>
      </c>
      <c r="Q91" s="142" t="str">
        <f ca="1">IFERROR(INDEX(属性二级汇总!$J$1:$J$1000,W91),"")</f>
        <v/>
      </c>
      <c r="W91" s="143" t="str">
        <f ca="1">IFERROR(SMALL(属性二级汇总!$L$2:$L$1000,ROW(W90)),"")</f>
        <v/>
      </c>
    </row>
    <row r="92" spans="2:23">
      <c r="C92" s="139" t="s">
        <v>4732</v>
      </c>
      <c r="D92" s="140" t="s">
        <v>4114</v>
      </c>
      <c r="E92" s="154">
        <f ca="1">SUMIFS(属性二级汇总!C:C, 属性二级汇总!E:E, D92, 属性二级汇总!G:G, 0)</f>
        <v>0</v>
      </c>
      <c r="F92" s="155">
        <f ca="1">IF(SUM($E$91:$E$94)&gt;1,1/SUM($E$91:$E$94)*E92,E92)</f>
        <v>0</v>
      </c>
      <c r="M92" s="142" t="str">
        <f ca="1">IFERROR(INDEX(属性二级汇总!$B$1:$B$1000,W92),"")</f>
        <v/>
      </c>
      <c r="N92" s="142" t="str">
        <f ca="1">IFERROR(INDEX(属性二级汇总!$C$1:$C$1000,W92)*OR($L$2="生效",(1-INDEX(属性二级汇总!$F$1:$F$1000,W92))),"")</f>
        <v/>
      </c>
      <c r="O92" s="142" t="str">
        <f ca="1">IFERROR(INDEX(属性二级汇总!$E$1:$E$1000,W92),"")</f>
        <v/>
      </c>
      <c r="P92" s="142" t="str">
        <f ca="1">IFERROR(INDEX(属性二级汇总!$H$1:$H$1000,W92),"")</f>
        <v/>
      </c>
      <c r="Q92" s="142" t="str">
        <f ca="1">IFERROR(INDEX(属性二级汇总!$J$1:$J$1000,W92),"")</f>
        <v/>
      </c>
      <c r="W92" s="143" t="str">
        <f ca="1">IFERROR(SMALL(属性二级汇总!$L$2:$L$1000,ROW(W91)),"")</f>
        <v/>
      </c>
    </row>
    <row r="93" spans="2:23">
      <c r="B93" s="129" t="s">
        <v>4822</v>
      </c>
      <c r="C93" s="139" t="s">
        <v>4062</v>
      </c>
      <c r="D93" s="140" t="s">
        <v>4062</v>
      </c>
      <c r="E93" s="154">
        <f ca="1">SUMIFS(属性二级汇总!C:C, 属性二级汇总!E:E, D93, 属性二级汇总!G:G, 0)</f>
        <v>0</v>
      </c>
      <c r="F93" s="155">
        <f ca="1">IF(SUM($E$91:$E$94)&gt;1,1/SUM($E$91:$E$94)*E93,E93)</f>
        <v>0</v>
      </c>
      <c r="M93" s="142" t="str">
        <f ca="1">IFERROR(INDEX(属性二级汇总!$B$1:$B$1000,W93),"")</f>
        <v/>
      </c>
      <c r="N93" s="142" t="str">
        <f ca="1">IFERROR(INDEX(属性二级汇总!$C$1:$C$1000,W93)*OR($L$2="生效",(1-INDEX(属性二级汇总!$F$1:$F$1000,W93))),"")</f>
        <v/>
      </c>
      <c r="O93" s="142" t="str">
        <f ca="1">IFERROR(INDEX(属性二级汇总!$E$1:$E$1000,W93),"")</f>
        <v/>
      </c>
      <c r="P93" s="142" t="str">
        <f ca="1">IFERROR(INDEX(属性二级汇总!$H$1:$H$1000,W93),"")</f>
        <v/>
      </c>
      <c r="Q93" s="142" t="str">
        <f ca="1">IFERROR(INDEX(属性二级汇总!$J$1:$J$1000,W93),"")</f>
        <v/>
      </c>
      <c r="W93" s="143" t="str">
        <f ca="1">IFERROR(SMALL(属性二级汇总!$L$2:$L$1000,ROW(W92)),"")</f>
        <v/>
      </c>
    </row>
    <row r="94" spans="2:23" ht="14.5" thickBot="1">
      <c r="B94" s="129" t="s">
        <v>4823</v>
      </c>
      <c r="C94" s="145" t="s">
        <v>4064</v>
      </c>
      <c r="D94" s="146" t="s">
        <v>4064</v>
      </c>
      <c r="E94" s="158">
        <f ca="1">SUMIFS(属性二级汇总!C:C, 属性二级汇总!E:E, D94, 属性二级汇总!G:G, 0)</f>
        <v>0</v>
      </c>
      <c r="F94" s="159">
        <f ca="1">IF(SUM($E$91:$E$94)&gt;1,1/SUM($E$91:$E$94)*E94,E94)</f>
        <v>0</v>
      </c>
      <c r="M94" s="142" t="str">
        <f ca="1">IFERROR(INDEX(属性二级汇总!$B$1:$B$1000,W94),"")</f>
        <v/>
      </c>
      <c r="N94" s="142" t="str">
        <f ca="1">IFERROR(INDEX(属性二级汇总!$C$1:$C$1000,W94)*OR($L$2="生效",(1-INDEX(属性二级汇总!$F$1:$F$1000,W94))),"")</f>
        <v/>
      </c>
      <c r="O94" s="142" t="str">
        <f ca="1">IFERROR(INDEX(属性二级汇总!$E$1:$E$1000,W94),"")</f>
        <v/>
      </c>
      <c r="P94" s="142" t="str">
        <f ca="1">IFERROR(INDEX(属性二级汇总!$H$1:$H$1000,W94),"")</f>
        <v/>
      </c>
      <c r="Q94" s="142" t="str">
        <f ca="1">IFERROR(INDEX(属性二级汇总!$J$1:$J$1000,W94),"")</f>
        <v/>
      </c>
      <c r="W94" s="143" t="str">
        <f ca="1">IFERROR(SMALL(属性二级汇总!$L$2:$L$1000,ROW(W93)),"")</f>
        <v/>
      </c>
    </row>
    <row r="95" spans="2:23">
      <c r="B95" s="129" t="s">
        <v>4830</v>
      </c>
      <c r="C95" s="151" t="s">
        <v>4058</v>
      </c>
      <c r="D95" s="152" t="s">
        <v>4058</v>
      </c>
      <c r="E95" s="156">
        <f ca="1">SUMIFS(属性二级汇总!C:C, 属性二级汇总!E:E, D95, 属性二级汇总!G:G, 0)</f>
        <v>0</v>
      </c>
      <c r="F95" s="157">
        <f ca="1">IF(SUM($E$95:$E$98)&gt;1,1/SUM($E$95:$E$98)*E95,E95)</f>
        <v>0</v>
      </c>
      <c r="M95" s="142" t="str">
        <f ca="1">IFERROR(INDEX(属性二级汇总!$B$1:$B$1000,W95),"")</f>
        <v/>
      </c>
      <c r="N95" s="142" t="str">
        <f ca="1">IFERROR(INDEX(属性二级汇总!$C$1:$C$1000,W95)*OR($L$2="生效",(1-INDEX(属性二级汇总!$F$1:$F$1000,W95))),"")</f>
        <v/>
      </c>
      <c r="O95" s="142" t="str">
        <f ca="1">IFERROR(INDEX(属性二级汇总!$E$1:$E$1000,W95),"")</f>
        <v/>
      </c>
      <c r="P95" s="142" t="str">
        <f ca="1">IFERROR(INDEX(属性二级汇总!$H$1:$H$1000,W95),"")</f>
        <v/>
      </c>
      <c r="Q95" s="142" t="str">
        <f ca="1">IFERROR(INDEX(属性二级汇总!$J$1:$J$1000,W95),"")</f>
        <v/>
      </c>
      <c r="W95" s="143" t="str">
        <f ca="1">IFERROR(SMALL(属性二级汇总!$L$2:$L$1000,ROW(W94)),"")</f>
        <v/>
      </c>
    </row>
    <row r="96" spans="2:23">
      <c r="B96" s="129" t="s">
        <v>4824</v>
      </c>
      <c r="C96" s="139" t="s">
        <v>4057</v>
      </c>
      <c r="D96" s="140" t="s">
        <v>4057</v>
      </c>
      <c r="E96" s="154">
        <f ca="1">SUMIFS(属性二级汇总!C:C, 属性二级汇总!E:E, D96, 属性二级汇总!G:G, 0)</f>
        <v>0</v>
      </c>
      <c r="F96" s="155">
        <f ca="1">IF(SUM($E$95:$E$98)&gt;1,1/SUM($E$95:$E$98)*E96,E96)</f>
        <v>0</v>
      </c>
      <c r="M96" s="142" t="str">
        <f ca="1">IFERROR(INDEX(属性二级汇总!$B$1:$B$1000,W96),"")</f>
        <v/>
      </c>
      <c r="N96" s="142" t="str">
        <f ca="1">IFERROR(INDEX(属性二级汇总!$C$1:$C$1000,W96)*OR($L$2="生效",(1-INDEX(属性二级汇总!$F$1:$F$1000,W96))),"")</f>
        <v/>
      </c>
      <c r="O96" s="142" t="str">
        <f ca="1">IFERROR(INDEX(属性二级汇总!$E$1:$E$1000,W96),"")</f>
        <v/>
      </c>
      <c r="P96" s="142" t="str">
        <f ca="1">IFERROR(INDEX(属性二级汇总!$H$1:$H$1000,W96),"")</f>
        <v/>
      </c>
      <c r="Q96" s="142" t="str">
        <f ca="1">IFERROR(INDEX(属性二级汇总!$J$1:$J$1000,W96),"")</f>
        <v/>
      </c>
      <c r="W96" s="143" t="str">
        <f ca="1">IFERROR(SMALL(属性二级汇总!$L$2:$L$1000,ROW(W95)),"")</f>
        <v/>
      </c>
    </row>
    <row r="97" spans="1:23">
      <c r="C97" s="139" t="s">
        <v>4114</v>
      </c>
      <c r="D97" s="140" t="s">
        <v>4733</v>
      </c>
      <c r="E97" s="154">
        <f ca="1">SUMIFS(属性二级汇总!C:C, 属性二级汇总!E:E, D97, 属性二级汇总!G:G, 0)</f>
        <v>0</v>
      </c>
      <c r="F97" s="155">
        <f ca="1">IF(SUM($E$95:$E$98)&gt;1,1/SUM($E$95:$E$98)*E97,E97)</f>
        <v>0</v>
      </c>
      <c r="M97" s="142" t="str">
        <f ca="1">IFERROR(INDEX(属性二级汇总!$B$1:$B$1000,W97),"")</f>
        <v/>
      </c>
      <c r="N97" s="142" t="str">
        <f ca="1">IFERROR(INDEX(属性二级汇总!$C$1:$C$1000,W97)*OR($L$2="生效",(1-INDEX(属性二级汇总!$F$1:$F$1000,W97))),"")</f>
        <v/>
      </c>
      <c r="O97" s="142" t="str">
        <f ca="1">IFERROR(INDEX(属性二级汇总!$E$1:$E$1000,W97),"")</f>
        <v/>
      </c>
      <c r="P97" s="142" t="str">
        <f ca="1">IFERROR(INDEX(属性二级汇总!$H$1:$H$1000,W97),"")</f>
        <v/>
      </c>
      <c r="Q97" s="142" t="str">
        <f ca="1">IFERROR(INDEX(属性二级汇总!$J$1:$J$1000,W97),"")</f>
        <v/>
      </c>
      <c r="W97" s="143" t="str">
        <f ca="1">IFERROR(SMALL(属性二级汇总!$L$2:$L$1000,ROW(W96)),"")</f>
        <v/>
      </c>
    </row>
    <row r="98" spans="1:23" ht="14.5" thickBot="1">
      <c r="B98" s="129" t="s">
        <v>4825</v>
      </c>
      <c r="C98" s="145" t="s">
        <v>4059</v>
      </c>
      <c r="D98" s="146" t="s">
        <v>4059</v>
      </c>
      <c r="E98" s="158">
        <f ca="1">SUMIFS(属性二级汇总!C:C, 属性二级汇总!E:E, D98, 属性二级汇总!G:G, 0)</f>
        <v>0</v>
      </c>
      <c r="F98" s="159">
        <f ca="1">IF(SUM($E$95:$E$98)&gt;1,1/SUM($E$95:$E$98)*E98,E98)</f>
        <v>0</v>
      </c>
      <c r="M98" s="142" t="str">
        <f ca="1">IFERROR(INDEX(属性二级汇总!$B$1:$B$1000,W98),"")</f>
        <v/>
      </c>
      <c r="N98" s="142" t="str">
        <f ca="1">IFERROR(INDEX(属性二级汇总!$C$1:$C$1000,W98)*OR($L$2="生效",(1-INDEX(属性二级汇总!$F$1:$F$1000,W98))),"")</f>
        <v/>
      </c>
      <c r="O98" s="142" t="str">
        <f ca="1">IFERROR(INDEX(属性二级汇总!$E$1:$E$1000,W98),"")</f>
        <v/>
      </c>
      <c r="P98" s="142" t="str">
        <f ca="1">IFERROR(INDEX(属性二级汇总!$H$1:$H$1000,W98),"")</f>
        <v/>
      </c>
      <c r="Q98" s="142" t="str">
        <f ca="1">IFERROR(INDEX(属性二级汇总!$J$1:$J$1000,W98),"")</f>
        <v/>
      </c>
      <c r="W98" s="143" t="str">
        <f ca="1">IFERROR(SMALL(属性二级汇总!$L$2:$L$1000,ROW(W97)),"")</f>
        <v/>
      </c>
    </row>
    <row r="99" spans="1:23">
      <c r="A99" s="129" t="s">
        <v>4831</v>
      </c>
      <c r="C99" s="151" t="s">
        <v>2547</v>
      </c>
      <c r="D99" s="152" t="s">
        <v>2547</v>
      </c>
      <c r="E99" s="157">
        <f ca="1">SUMIFS(属性二级汇总!C:C, 属性二级汇总!E:E, D99, 属性二级汇总!G:G, 0)</f>
        <v>0</v>
      </c>
      <c r="M99" s="142" t="str">
        <f ca="1">IFERROR(INDEX(属性二级汇总!$B$1:$B$1000,W99),"")</f>
        <v/>
      </c>
      <c r="N99" s="142" t="str">
        <f ca="1">IFERROR(INDEX(属性二级汇总!$C$1:$C$1000,W99)*OR($L$2="生效",(1-INDEX(属性二级汇总!$F$1:$F$1000,W99))),"")</f>
        <v/>
      </c>
      <c r="O99" s="142" t="str">
        <f ca="1">IFERROR(INDEX(属性二级汇总!$E$1:$E$1000,W99),"")</f>
        <v/>
      </c>
      <c r="P99" s="142" t="str">
        <f ca="1">IFERROR(INDEX(属性二级汇总!$H$1:$H$1000,W99),"")</f>
        <v/>
      </c>
      <c r="Q99" s="142" t="str">
        <f ca="1">IFERROR(INDEX(属性二级汇总!$J$1:$J$1000,W99),"")</f>
        <v/>
      </c>
      <c r="W99" s="143" t="str">
        <f ca="1">IFERROR(SMALL(属性二级汇总!$L$2:$L$1000,ROW(W98)),"")</f>
        <v/>
      </c>
    </row>
    <row r="100" spans="1:23">
      <c r="A100" s="129" t="s">
        <v>4832</v>
      </c>
      <c r="C100" s="139" t="s">
        <v>2583</v>
      </c>
      <c r="D100" s="140" t="s">
        <v>2583</v>
      </c>
      <c r="E100" s="155">
        <f ca="1">SUMIFS(属性二级汇总!C:C, 属性二级汇总!E:E, D100, 属性二级汇总!G:G, 0)</f>
        <v>0</v>
      </c>
      <c r="M100" s="142" t="str">
        <f ca="1">IFERROR(INDEX(属性二级汇总!$B$1:$B$1000,W100),"")</f>
        <v/>
      </c>
      <c r="N100" s="142" t="str">
        <f ca="1">IFERROR(INDEX(属性二级汇总!$C$1:$C$1000,W100)*OR($L$2="生效",(1-INDEX(属性二级汇总!$F$1:$F$1000,W100))),"")</f>
        <v/>
      </c>
      <c r="O100" s="142" t="str">
        <f ca="1">IFERROR(INDEX(属性二级汇总!$E$1:$E$1000,W100),"")</f>
        <v/>
      </c>
      <c r="P100" s="142" t="str">
        <f ca="1">IFERROR(INDEX(属性二级汇总!$H$1:$H$1000,W100),"")</f>
        <v/>
      </c>
      <c r="Q100" s="142" t="str">
        <f ca="1">IFERROR(INDEX(属性二级汇总!$J$1:$J$1000,W100),"")</f>
        <v/>
      </c>
      <c r="W100" s="143" t="str">
        <f ca="1">IFERROR(SMALL(属性二级汇总!$L$2:$L$1000,ROW(W99)),"")</f>
        <v/>
      </c>
    </row>
    <row r="101" spans="1:23">
      <c r="A101" s="129" t="s">
        <v>4833</v>
      </c>
      <c r="C101" s="139" t="s">
        <v>2590</v>
      </c>
      <c r="D101" s="140" t="s">
        <v>2590</v>
      </c>
      <c r="E101" s="155">
        <f ca="1">SUMIFS(属性二级汇总!C:C, 属性二级汇总!E:E, D101, 属性二级汇总!G:G, 0)</f>
        <v>0</v>
      </c>
      <c r="M101" s="142" t="str">
        <f ca="1">IFERROR(INDEX(属性二级汇总!$B$1:$B$1000,W101),"")</f>
        <v/>
      </c>
      <c r="N101" s="142" t="str">
        <f ca="1">IFERROR(INDEX(属性二级汇总!$C$1:$C$1000,W101)*OR($L$2="生效",(1-INDEX(属性二级汇总!$F$1:$F$1000,W101))),"")</f>
        <v/>
      </c>
      <c r="O101" s="142" t="str">
        <f ca="1">IFERROR(INDEX(属性二级汇总!$E$1:$E$1000,W101),"")</f>
        <v/>
      </c>
      <c r="P101" s="142" t="str">
        <f ca="1">IFERROR(INDEX(属性二级汇总!$H$1:$H$1000,W101),"")</f>
        <v/>
      </c>
      <c r="Q101" s="142" t="str">
        <f ca="1">IFERROR(INDEX(属性二级汇总!$J$1:$J$1000,W101),"")</f>
        <v/>
      </c>
      <c r="W101" s="143" t="str">
        <f ca="1">IFERROR(SMALL(属性二级汇总!$L$2:$L$1000,ROW(W100)),"")</f>
        <v/>
      </c>
    </row>
    <row r="102" spans="1:23">
      <c r="A102" s="129" t="s">
        <v>4834</v>
      </c>
      <c r="C102" s="139" t="s">
        <v>3433</v>
      </c>
      <c r="D102" s="140" t="s">
        <v>3433</v>
      </c>
      <c r="E102" s="155">
        <f ca="1">SUMIFS(属性二级汇总!C:C, 属性二级汇总!E:E, D102, 属性二级汇总!G:G, 0)</f>
        <v>0</v>
      </c>
      <c r="M102" s="142" t="str">
        <f ca="1">IFERROR(INDEX(属性二级汇总!$B$1:$B$1000,W102),"")</f>
        <v/>
      </c>
      <c r="N102" s="142" t="str">
        <f ca="1">IFERROR(INDEX(属性二级汇总!$C$1:$C$1000,W102)*OR($L$2="生效",(1-INDEX(属性二级汇总!$F$1:$F$1000,W102))),"")</f>
        <v/>
      </c>
      <c r="O102" s="142" t="str">
        <f ca="1">IFERROR(INDEX(属性二级汇总!$E$1:$E$1000,W102),"")</f>
        <v/>
      </c>
      <c r="P102" s="142" t="str">
        <f ca="1">IFERROR(INDEX(属性二级汇总!$H$1:$H$1000,W102),"")</f>
        <v/>
      </c>
      <c r="Q102" s="142" t="str">
        <f ca="1">IFERROR(INDEX(属性二级汇总!$J$1:$J$1000,W102),"")</f>
        <v/>
      </c>
      <c r="W102" s="143" t="str">
        <f ca="1">IFERROR(SMALL(属性二级汇总!$L$2:$L$1000,ROW(W101)),"")</f>
        <v/>
      </c>
    </row>
    <row r="103" spans="1:23">
      <c r="A103" s="129" t="s">
        <v>4835</v>
      </c>
      <c r="C103" s="139" t="s">
        <v>4734</v>
      </c>
      <c r="D103" s="140" t="s">
        <v>2550</v>
      </c>
      <c r="E103" s="155">
        <f ca="1">SUMIFS(属性二级汇总!C:C, 属性二级汇总!E:E, D103, 属性二级汇总!G:G, 0)</f>
        <v>0</v>
      </c>
      <c r="M103" s="142" t="str">
        <f ca="1">IFERROR(INDEX(属性二级汇总!$B$1:$B$1000,W103),"")</f>
        <v/>
      </c>
      <c r="N103" s="142" t="str">
        <f ca="1">IFERROR(INDEX(属性二级汇总!$C$1:$C$1000,W103)*OR($L$2="生效",(1-INDEX(属性二级汇总!$F$1:$F$1000,W103))),"")</f>
        <v/>
      </c>
      <c r="O103" s="142" t="str">
        <f ca="1">IFERROR(INDEX(属性二级汇总!$E$1:$E$1000,W103),"")</f>
        <v/>
      </c>
      <c r="P103" s="142" t="str">
        <f ca="1">IFERROR(INDEX(属性二级汇总!$H$1:$H$1000,W103),"")</f>
        <v/>
      </c>
      <c r="Q103" s="142" t="str">
        <f ca="1">IFERROR(INDEX(属性二级汇总!$J$1:$J$1000,W103),"")</f>
        <v/>
      </c>
      <c r="W103" s="143" t="str">
        <f ca="1">IFERROR(SMALL(属性二级汇总!$L$2:$L$1000,ROW(W102)),"")</f>
        <v/>
      </c>
    </row>
    <row r="104" spans="1:23">
      <c r="A104" s="129" t="s">
        <v>4836</v>
      </c>
      <c r="C104" s="139" t="s">
        <v>2586</v>
      </c>
      <c r="D104" s="140" t="s">
        <v>2586</v>
      </c>
      <c r="E104" s="155">
        <f ca="1">SUMIFS(属性二级汇总!C:C, 属性二级汇总!E:E, D104, 属性二级汇总!G:G, 0)</f>
        <v>0</v>
      </c>
      <c r="M104" s="142" t="str">
        <f ca="1">IFERROR(INDEX(属性二级汇总!$B$1:$B$1000,W104),"")</f>
        <v/>
      </c>
      <c r="N104" s="142" t="str">
        <f ca="1">IFERROR(INDEX(属性二级汇总!$C$1:$C$1000,W104)*OR($L$2="生效",(1-INDEX(属性二级汇总!$F$1:$F$1000,W104))),"")</f>
        <v/>
      </c>
      <c r="O104" s="142" t="str">
        <f ca="1">IFERROR(INDEX(属性二级汇总!$E$1:$E$1000,W104),"")</f>
        <v/>
      </c>
      <c r="P104" s="142" t="str">
        <f ca="1">IFERROR(INDEX(属性二级汇总!$H$1:$H$1000,W104),"")</f>
        <v/>
      </c>
      <c r="Q104" s="142" t="str">
        <f ca="1">IFERROR(INDEX(属性二级汇总!$J$1:$J$1000,W104),"")</f>
        <v/>
      </c>
      <c r="W104" s="143" t="str">
        <f ca="1">IFERROR(SMALL(属性二级汇总!$L$2:$L$1000,ROW(W103)),"")</f>
        <v/>
      </c>
    </row>
    <row r="105" spans="1:23" ht="14.5" thickBot="1">
      <c r="A105" s="129" t="s">
        <v>4837</v>
      </c>
      <c r="C105" s="145" t="s">
        <v>2593</v>
      </c>
      <c r="D105" s="146" t="s">
        <v>2593</v>
      </c>
      <c r="E105" s="159">
        <f ca="1">SUMIFS(属性二级汇总!C:C, 属性二级汇总!E:E, D105, 属性二级汇总!G:G, 0)</f>
        <v>0</v>
      </c>
      <c r="M105" s="142" t="str">
        <f ca="1">IFERROR(INDEX(属性二级汇总!$B$1:$B$1000,W105),"")</f>
        <v/>
      </c>
      <c r="N105" s="142" t="str">
        <f ca="1">IFERROR(INDEX(属性二级汇总!$C$1:$C$1000,W105)*OR($L$2="生效",(1-INDEX(属性二级汇总!$F$1:$F$1000,W105))),"")</f>
        <v/>
      </c>
      <c r="O105" s="142" t="str">
        <f ca="1">IFERROR(INDEX(属性二级汇总!$E$1:$E$1000,W105),"")</f>
        <v/>
      </c>
      <c r="P105" s="142" t="str">
        <f ca="1">IFERROR(INDEX(属性二级汇总!$H$1:$H$1000,W105),"")</f>
        <v/>
      </c>
      <c r="Q105" s="142" t="str">
        <f ca="1">IFERROR(INDEX(属性二级汇总!$J$1:$J$1000,W105),"")</f>
        <v/>
      </c>
      <c r="W105" s="143" t="str">
        <f ca="1">IFERROR(SMALL(属性二级汇总!$L$2:$L$1000,ROW(W104)),"")</f>
        <v/>
      </c>
    </row>
    <row r="106" spans="1:23">
      <c r="A106" s="129" t="s">
        <v>4838</v>
      </c>
      <c r="B106" s="129"/>
      <c r="C106" s="151" t="s">
        <v>4095</v>
      </c>
      <c r="D106" s="152" t="s">
        <v>4095</v>
      </c>
      <c r="E106" s="157">
        <f ca="1">SUMIFS(属性二级汇总!C:C, 属性二级汇总!E:E, D106, 属性二级汇总!G:G, 0, 属性二级汇总!J:J, TRUE)</f>
        <v>0</v>
      </c>
      <c r="M106" s="142" t="str">
        <f ca="1">IFERROR(INDEX(属性二级汇总!$B$1:$B$1000,W106),"")</f>
        <v/>
      </c>
      <c r="N106" s="142" t="str">
        <f ca="1">IFERROR(INDEX(属性二级汇总!$C$1:$C$1000,W106)*OR($L$2="生效",(1-INDEX(属性二级汇总!$F$1:$F$1000,W106))),"")</f>
        <v/>
      </c>
      <c r="O106" s="142" t="str">
        <f ca="1">IFERROR(INDEX(属性二级汇总!$E$1:$E$1000,W106),"")</f>
        <v/>
      </c>
      <c r="P106" s="142" t="str">
        <f ca="1">IFERROR(INDEX(属性二级汇总!$H$1:$H$1000,W106),"")</f>
        <v/>
      </c>
      <c r="Q106" s="142" t="str">
        <f ca="1">IFERROR(INDEX(属性二级汇总!$J$1:$J$1000,W106),"")</f>
        <v/>
      </c>
      <c r="W106" s="143" t="str">
        <f ca="1">IFERROR(SMALL(属性二级汇总!$L$2:$L$1000,ROW(W105)),"")</f>
        <v/>
      </c>
    </row>
    <row r="107" spans="1:23">
      <c r="A107" s="127" t="s">
        <v>418</v>
      </c>
      <c r="C107" s="139" t="s">
        <v>4096</v>
      </c>
      <c r="D107" s="140" t="s">
        <v>4096</v>
      </c>
      <c r="E107" s="155">
        <f ca="1">SUMIFS(属性二级汇总!C:C, 属性二级汇总!E:E, D107, 属性二级汇总!G:G, 0, 属性二级汇总!J:J, TRUE)+E111+E112</f>
        <v>0</v>
      </c>
      <c r="M107" s="142" t="str">
        <f ca="1">IFERROR(INDEX(属性二级汇总!$B$1:$B$1000,W107),"")</f>
        <v/>
      </c>
      <c r="N107" s="142" t="str">
        <f ca="1">IFERROR(INDEX(属性二级汇总!$C$1:$C$1000,W107)*OR($L$2="生效",(1-INDEX(属性二级汇总!$F$1:$F$1000,W107))),"")</f>
        <v/>
      </c>
      <c r="O107" s="142" t="str">
        <f ca="1">IFERROR(INDEX(属性二级汇总!$E$1:$E$1000,W107),"")</f>
        <v/>
      </c>
      <c r="P107" s="142" t="str">
        <f ca="1">IFERROR(INDEX(属性二级汇总!$H$1:$H$1000,W107),"")</f>
        <v/>
      </c>
      <c r="Q107" s="142" t="str">
        <f ca="1">IFERROR(INDEX(属性二级汇总!$J$1:$J$1000,W107),"")</f>
        <v/>
      </c>
      <c r="W107" s="143" t="str">
        <f ca="1">IFERROR(SMALL(属性二级汇总!$L$2:$L$1000,ROW(W106)),"")</f>
        <v/>
      </c>
    </row>
    <row r="108" spans="1:23">
      <c r="A108" s="127" t="s">
        <v>4839</v>
      </c>
      <c r="C108" s="139" t="s">
        <v>4097</v>
      </c>
      <c r="D108" s="140" t="s">
        <v>4097</v>
      </c>
      <c r="E108" s="155">
        <f ca="1">SUMIFS(属性二级汇总!C:C, 属性二级汇总!E:E, D108, 属性二级汇总!G:G, 0, 属性二级汇总!J:J, TRUE)+E111+E112</f>
        <v>0</v>
      </c>
      <c r="M108" s="142" t="str">
        <f ca="1">IFERROR(INDEX(属性二级汇总!$B$1:$B$1000,W108),"")</f>
        <v/>
      </c>
      <c r="N108" s="142" t="str">
        <f ca="1">IFERROR(INDEX(属性二级汇总!$C$1:$C$1000,W108)*OR($L$2="生效",(1-INDEX(属性二级汇总!$F$1:$F$1000,W108))),"")</f>
        <v/>
      </c>
      <c r="O108" s="142" t="str">
        <f ca="1">IFERROR(INDEX(属性二级汇总!$E$1:$E$1000,W108),"")</f>
        <v/>
      </c>
      <c r="P108" s="142" t="str">
        <f ca="1">IFERROR(INDEX(属性二级汇总!$H$1:$H$1000,W108),"")</f>
        <v/>
      </c>
      <c r="Q108" s="142" t="str">
        <f ca="1">IFERROR(INDEX(属性二级汇总!$J$1:$J$1000,W108),"")</f>
        <v/>
      </c>
      <c r="W108" s="143" t="str">
        <f ca="1">IFERROR(SMALL(属性二级汇总!$L$2:$L$1000,ROW(W107)),"")</f>
        <v/>
      </c>
    </row>
    <row r="109" spans="1:23">
      <c r="A109" s="127" t="s">
        <v>487</v>
      </c>
      <c r="C109" s="139" t="s">
        <v>4098</v>
      </c>
      <c r="D109" s="140" t="s">
        <v>4098</v>
      </c>
      <c r="E109" s="155">
        <f ca="1">SUMIFS(属性二级汇总!C:C, 属性二级汇总!E:E, D109, 属性二级汇总!G:G, 0, 属性二级汇总!J:J, TRUE)+E111+E112</f>
        <v>0</v>
      </c>
      <c r="M109" s="142" t="str">
        <f ca="1">IFERROR(INDEX(属性二级汇总!$B$1:$B$1000,W109),"")</f>
        <v/>
      </c>
      <c r="N109" s="142" t="str">
        <f ca="1">IFERROR(INDEX(属性二级汇总!$C$1:$C$1000,W109)*OR($L$2="生效",(1-INDEX(属性二级汇总!$F$1:$F$1000,W109))),"")</f>
        <v/>
      </c>
      <c r="O109" s="142" t="str">
        <f ca="1">IFERROR(INDEX(属性二级汇总!$E$1:$E$1000,W109),"")</f>
        <v/>
      </c>
      <c r="P109" s="142" t="str">
        <f ca="1">IFERROR(INDEX(属性二级汇总!$H$1:$H$1000,W109),"")</f>
        <v/>
      </c>
      <c r="Q109" s="142" t="str">
        <f ca="1">IFERROR(INDEX(属性二级汇总!$J$1:$J$1000,W109),"")</f>
        <v/>
      </c>
      <c r="W109" s="143" t="str">
        <f ca="1">IFERROR(SMALL(属性二级汇总!$L$2:$L$1000,ROW(W108)),"")</f>
        <v/>
      </c>
    </row>
    <row r="110" spans="1:23" ht="14.5" thickBot="1">
      <c r="A110" s="127" t="s">
        <v>4840</v>
      </c>
      <c r="C110" s="139" t="s">
        <v>4099</v>
      </c>
      <c r="D110" s="140" t="s">
        <v>4099</v>
      </c>
      <c r="E110" s="155">
        <f ca="1">SUMIFS(属性二级汇总!C:C, 属性二级汇总!E:E, D110, 属性二级汇总!G:G, 0, 属性二级汇总!J:J, TRUE)+E112</f>
        <v>0</v>
      </c>
      <c r="M110" s="142" t="str">
        <f ca="1">IFERROR(INDEX(属性二级汇总!$B$1:$B$1000,W110),"")</f>
        <v/>
      </c>
      <c r="N110" s="142" t="str">
        <f ca="1">IFERROR(INDEX(属性二级汇总!$C$1:$C$1000,W110)*OR($L$2="生效",(1-INDEX(属性二级汇总!$F$1:$F$1000,W110))),"")</f>
        <v/>
      </c>
      <c r="O110" s="142" t="str">
        <f ca="1">IFERROR(INDEX(属性二级汇总!$E$1:$E$1000,W110),"")</f>
        <v/>
      </c>
      <c r="P110" s="142" t="str">
        <f ca="1">IFERROR(INDEX(属性二级汇总!$H$1:$H$1000,W110),"")</f>
        <v/>
      </c>
      <c r="Q110" s="142" t="str">
        <f ca="1">IFERROR(INDEX(属性二级汇总!$J$1:$J$1000,W110),"")</f>
        <v/>
      </c>
      <c r="W110" s="143" t="str">
        <f ca="1">IFERROR(SMALL(属性二级汇总!$L$2:$L$1000,ROW(W109)),"")</f>
        <v/>
      </c>
    </row>
    <row r="111" spans="1:23">
      <c r="C111" s="151" t="s">
        <v>4881</v>
      </c>
      <c r="D111" s="152" t="s">
        <v>4881</v>
      </c>
      <c r="E111" s="157">
        <f ca="1">SUMIFS(属性二级汇总!C:C, 属性二级汇总!E:E, D111, 属性二级汇总!G:G, 0, 属性二级汇总!J:J, TRUE)</f>
        <v>0</v>
      </c>
      <c r="M111" s="142" t="str">
        <f ca="1">IFERROR(INDEX(属性二级汇总!$B$1:$B$1000,W111),"")</f>
        <v/>
      </c>
      <c r="N111" s="142" t="str">
        <f ca="1">IFERROR(INDEX(属性二级汇总!$C$1:$C$1000,W111)*OR($L$2="生效",(1-INDEX(属性二级汇总!$F$1:$F$1000,W111))),"")</f>
        <v/>
      </c>
      <c r="O111" s="142" t="str">
        <f ca="1">IFERROR(INDEX(属性二级汇总!$E$1:$E$1000,W111),"")</f>
        <v/>
      </c>
      <c r="P111" s="142" t="str">
        <f ca="1">IFERROR(INDEX(属性二级汇总!$H$1:$H$1000,W111),"")</f>
        <v/>
      </c>
      <c r="Q111" s="142" t="str">
        <f ca="1">IFERROR(INDEX(属性二级汇总!$J$1:$J$1000,W111),"")</f>
        <v/>
      </c>
      <c r="W111" s="143" t="str">
        <f ca="1">IFERROR(SMALL(属性二级汇总!$L$2:$L$1000,ROW(W110)),"")</f>
        <v/>
      </c>
    </row>
    <row r="112" spans="1:23" ht="14.5" thickBot="1">
      <c r="C112" s="145" t="s">
        <v>4853</v>
      </c>
      <c r="D112" s="146" t="s">
        <v>4870</v>
      </c>
      <c r="E112" s="159">
        <f ca="1">SUMIFS(属性二级汇总!C:C, 属性二级汇总!E:E, D112, 属性二级汇总!G:G, 0, 属性二级汇总!J:J, TRUE)</f>
        <v>0</v>
      </c>
      <c r="M112" s="142" t="str">
        <f ca="1">IFERROR(INDEX(属性二级汇总!$B$1:$B$1000,W112),"")</f>
        <v/>
      </c>
      <c r="N112" s="142" t="str">
        <f ca="1">IFERROR(INDEX(属性二级汇总!$C$1:$C$1000,W112)*OR($L$2="生效",(1-INDEX(属性二级汇总!$F$1:$F$1000,W112))),"")</f>
        <v/>
      </c>
      <c r="O112" s="142" t="str">
        <f ca="1">IFERROR(INDEX(属性二级汇总!$E$1:$E$1000,W112),"")</f>
        <v/>
      </c>
      <c r="P112" s="142" t="str">
        <f ca="1">IFERROR(INDEX(属性二级汇总!$H$1:$H$1000,W112),"")</f>
        <v/>
      </c>
      <c r="Q112" s="142" t="str">
        <f ca="1">IFERROR(INDEX(属性二级汇总!$J$1:$J$1000,W112),"")</f>
        <v/>
      </c>
      <c r="W112" s="143" t="str">
        <f ca="1">IFERROR(SMALL(属性二级汇总!$L$2:$L$1000,ROW(W111)),"")</f>
        <v/>
      </c>
    </row>
    <row r="113" spans="1:23">
      <c r="M113" s="142" t="str">
        <f ca="1">IFERROR(INDEX(属性二级汇总!$B$1:$B$1000,W113),"")</f>
        <v/>
      </c>
      <c r="N113" s="142" t="str">
        <f ca="1">IFERROR(INDEX(属性二级汇总!$C$1:$C$1000,W113)*OR($L$2="生效",(1-INDEX(属性二级汇总!$F$1:$F$1000,W113))),"")</f>
        <v/>
      </c>
      <c r="O113" s="142" t="str">
        <f ca="1">IFERROR(INDEX(属性二级汇总!$E$1:$E$1000,W113),"")</f>
        <v/>
      </c>
      <c r="P113" s="142" t="str">
        <f ca="1">IFERROR(INDEX(属性二级汇总!$H$1:$H$1000,W113),"")</f>
        <v/>
      </c>
      <c r="Q113" s="142" t="str">
        <f ca="1">IFERROR(INDEX(属性二级汇总!$J$1:$J$1000,W113),"")</f>
        <v/>
      </c>
      <c r="W113" s="143" t="str">
        <f ca="1">IFERROR(SMALL(属性二级汇总!$L$2:$L$1000,ROW(W112)),"")</f>
        <v/>
      </c>
    </row>
    <row r="114" spans="1:23" ht="14.5" thickBot="1">
      <c r="M114" s="142" t="str">
        <f ca="1">IFERROR(INDEX(属性二级汇总!$B$1:$B$1000,W114),"")</f>
        <v/>
      </c>
      <c r="N114" s="142" t="str">
        <f ca="1">IFERROR(INDEX(属性二级汇总!$C$1:$C$1000,W114)*OR($L$2="生效",(1-INDEX(属性二级汇总!$F$1:$F$1000,W114))),"")</f>
        <v/>
      </c>
      <c r="O114" s="142" t="str">
        <f ca="1">IFERROR(INDEX(属性二级汇总!$E$1:$E$1000,W114),"")</f>
        <v/>
      </c>
      <c r="P114" s="142" t="str">
        <f ca="1">IFERROR(INDEX(属性二级汇总!$H$1:$H$1000,W114),"")</f>
        <v/>
      </c>
      <c r="Q114" s="142" t="str">
        <f ca="1">IFERROR(INDEX(属性二级汇总!$J$1:$J$1000,W114),"")</f>
        <v/>
      </c>
      <c r="W114" s="143" t="str">
        <f ca="1">IFERROR(SMALL(属性二级汇总!$L$2:$L$1000,ROW(W113)),"")</f>
        <v/>
      </c>
    </row>
    <row r="115" spans="1:23">
      <c r="A115" s="127" t="s">
        <v>4918</v>
      </c>
      <c r="C115" s="151" t="s">
        <v>4913</v>
      </c>
      <c r="D115" s="152" t="s">
        <v>4913</v>
      </c>
      <c r="E115" s="157">
        <f ca="1">SUMIFS(属性二级汇总!C:C, 属性二级汇总!E:E, D115, 属性二级汇总!G:G, 0)</f>
        <v>0</v>
      </c>
      <c r="M115" s="142" t="str">
        <f ca="1">IFERROR(INDEX(属性二级汇总!$B$1:$B$1000,W115),"")</f>
        <v/>
      </c>
      <c r="N115" s="142" t="str">
        <f ca="1">IFERROR(INDEX(属性二级汇总!$C$1:$C$1000,W115)*OR($L$2="生效",(1-INDEX(属性二级汇总!$F$1:$F$1000,W115))),"")</f>
        <v/>
      </c>
      <c r="O115" s="142" t="str">
        <f ca="1">IFERROR(INDEX(属性二级汇总!$E$1:$E$1000,W115),"")</f>
        <v/>
      </c>
      <c r="P115" s="142" t="str">
        <f ca="1">IFERROR(INDEX(属性二级汇总!$H$1:$H$1000,W115),"")</f>
        <v/>
      </c>
      <c r="Q115" s="142" t="str">
        <f ca="1">IFERROR(INDEX(属性二级汇总!$J$1:$J$1000,W115),"")</f>
        <v/>
      </c>
      <c r="W115" s="143" t="str">
        <f ca="1">IFERROR(SMALL(属性二级汇总!$L$2:$L$1000,ROW(W114)),"")</f>
        <v/>
      </c>
    </row>
    <row r="116" spans="1:23">
      <c r="A116" s="127" t="s">
        <v>4919</v>
      </c>
      <c r="C116" s="139" t="s">
        <v>4914</v>
      </c>
      <c r="D116" s="140" t="s">
        <v>4914</v>
      </c>
      <c r="E116" s="155">
        <f ca="1">SUMIFS(属性二级汇总!C:C, 属性二级汇总!E:E, D116, 属性二级汇总!G:G, 0)</f>
        <v>0</v>
      </c>
      <c r="M116" s="142" t="str">
        <f ca="1">IFERROR(INDEX(属性二级汇总!$B$1:$B$1000,W116),"")</f>
        <v/>
      </c>
      <c r="N116" s="142" t="str">
        <f ca="1">IFERROR(INDEX(属性二级汇总!$C$1:$C$1000,W116)*OR($L$2="生效",(1-INDEX(属性二级汇总!$F$1:$F$1000,W116))),"")</f>
        <v/>
      </c>
      <c r="O116" s="142" t="str">
        <f ca="1">IFERROR(INDEX(属性二级汇总!$E$1:$E$1000,W116),"")</f>
        <v/>
      </c>
      <c r="P116" s="142" t="str">
        <f ca="1">IFERROR(INDEX(属性二级汇总!$H$1:$H$1000,W116),"")</f>
        <v/>
      </c>
      <c r="Q116" s="142" t="str">
        <f ca="1">IFERROR(INDEX(属性二级汇总!$J$1:$J$1000,W116),"")</f>
        <v/>
      </c>
      <c r="W116" s="143" t="str">
        <f ca="1">IFERROR(SMALL(属性二级汇总!$L$2:$L$1000,ROW(W115)),"")</f>
        <v/>
      </c>
    </row>
    <row r="117" spans="1:23">
      <c r="A117" s="127" t="s">
        <v>4920</v>
      </c>
      <c r="C117" s="139" t="s">
        <v>4915</v>
      </c>
      <c r="D117" s="140" t="s">
        <v>4915</v>
      </c>
      <c r="E117" s="155">
        <f ca="1">SUMIFS(属性二级汇总!C:C, 属性二级汇总!E:E, D117, 属性二级汇总!G:G, 0)</f>
        <v>0</v>
      </c>
      <c r="M117" s="142" t="str">
        <f ca="1">IFERROR(INDEX(属性二级汇总!$B$1:$B$1000,W117),"")</f>
        <v/>
      </c>
      <c r="N117" s="142" t="str">
        <f ca="1">IFERROR(INDEX(属性二级汇总!$C$1:$C$1000,W117)*OR($L$2="生效",(1-INDEX(属性二级汇总!$F$1:$F$1000,W117))),"")</f>
        <v/>
      </c>
      <c r="O117" s="142" t="str">
        <f ca="1">IFERROR(INDEX(属性二级汇总!$E$1:$E$1000,W117),"")</f>
        <v/>
      </c>
      <c r="P117" s="142" t="str">
        <f ca="1">IFERROR(INDEX(属性二级汇总!$H$1:$H$1000,W117),"")</f>
        <v/>
      </c>
      <c r="Q117" s="142" t="str">
        <f ca="1">IFERROR(INDEX(属性二级汇总!$J$1:$J$1000,W117),"")</f>
        <v/>
      </c>
      <c r="W117" s="143" t="str">
        <f ca="1">IFERROR(SMALL(属性二级汇总!$L$2:$L$1000,ROW(W116)),"")</f>
        <v/>
      </c>
    </row>
    <row r="118" spans="1:23">
      <c r="A118" s="127" t="s">
        <v>4921</v>
      </c>
      <c r="C118" s="139" t="s">
        <v>4916</v>
      </c>
      <c r="D118" s="140" t="s">
        <v>4916</v>
      </c>
      <c r="E118" s="155">
        <f ca="1">SUMIFS(属性二级汇总!C:C, 属性二级汇总!E:E, D118, 属性二级汇总!G:G, 0)</f>
        <v>0</v>
      </c>
      <c r="M118" s="142" t="str">
        <f ca="1">IFERROR(INDEX(属性二级汇总!$B$1:$B$1000,W118),"")</f>
        <v/>
      </c>
      <c r="N118" s="142" t="str">
        <f ca="1">IFERROR(INDEX(属性二级汇总!$C$1:$C$1000,W118)*OR($L$2="生效",(1-INDEX(属性二级汇总!$F$1:$F$1000,W118))),"")</f>
        <v/>
      </c>
      <c r="O118" s="142" t="str">
        <f ca="1">IFERROR(INDEX(属性二级汇总!$E$1:$E$1000,W118),"")</f>
        <v/>
      </c>
      <c r="P118" s="142" t="str">
        <f ca="1">IFERROR(INDEX(属性二级汇总!$H$1:$H$1000,W118),"")</f>
        <v/>
      </c>
      <c r="Q118" s="142" t="str">
        <f ca="1">IFERROR(INDEX(属性二级汇总!$J$1:$J$1000,W118),"")</f>
        <v/>
      </c>
      <c r="W118" s="143" t="str">
        <f ca="1">IFERROR(SMALL(属性二级汇总!$L$2:$L$1000,ROW(W117)),"")</f>
        <v/>
      </c>
    </row>
    <row r="119" spans="1:23">
      <c r="A119" s="127" t="s">
        <v>4922</v>
      </c>
      <c r="C119" s="139" t="s">
        <v>4917</v>
      </c>
      <c r="D119" s="140" t="s">
        <v>4917</v>
      </c>
      <c r="E119" s="155">
        <f ca="1">SUMIFS(属性二级汇总!C:C, 属性二级汇总!E:E, D119, 属性二级汇总!G:G, 0)</f>
        <v>0</v>
      </c>
      <c r="M119" s="142" t="str">
        <f ca="1">IFERROR(INDEX(属性二级汇总!$B$1:$B$1000,W119),"")</f>
        <v/>
      </c>
      <c r="N119" s="142" t="str">
        <f ca="1">IFERROR(INDEX(属性二级汇总!$C$1:$C$1000,W119)*OR($L$2="生效",(1-INDEX(属性二级汇总!$F$1:$F$1000,W119))),"")</f>
        <v/>
      </c>
      <c r="O119" s="142" t="str">
        <f ca="1">IFERROR(INDEX(属性二级汇总!$E$1:$E$1000,W119),"")</f>
        <v/>
      </c>
      <c r="P119" s="142" t="str">
        <f ca="1">IFERROR(INDEX(属性二级汇总!$H$1:$H$1000,W119),"")</f>
        <v/>
      </c>
      <c r="Q119" s="142" t="str">
        <f ca="1">IFERROR(INDEX(属性二级汇总!$J$1:$J$1000,W119),"")</f>
        <v/>
      </c>
      <c r="W119" s="143" t="str">
        <f ca="1">IFERROR(SMALL(属性二级汇总!$L$2:$L$1000,ROW(W118)),"")</f>
        <v/>
      </c>
    </row>
    <row r="120" spans="1:23" ht="14.5" thickBot="1">
      <c r="A120" s="127" t="s">
        <v>5006</v>
      </c>
      <c r="C120" s="145" t="s">
        <v>5007</v>
      </c>
      <c r="D120" s="233" t="s">
        <v>5007</v>
      </c>
      <c r="E120" s="159">
        <f ca="1">SUMIFS(属性二级汇总!C:C, 属性二级汇总!E:E, D120, 属性二级汇总!G:G, 0)</f>
        <v>0</v>
      </c>
      <c r="M120" s="142" t="str">
        <f ca="1">IFERROR(INDEX(属性二级汇总!$B$1:$B$1000,W120),"")</f>
        <v/>
      </c>
      <c r="N120" s="142" t="str">
        <f ca="1">IFERROR(INDEX(属性二级汇总!$C$1:$C$1000,W120)*OR($L$2="生效",(1-INDEX(属性二级汇总!$F$1:$F$1000,W120))),"")</f>
        <v/>
      </c>
      <c r="O120" s="142" t="str">
        <f ca="1">IFERROR(INDEX(属性二级汇总!$E$1:$E$1000,W120),"")</f>
        <v/>
      </c>
      <c r="P120" s="142" t="str">
        <f ca="1">IFERROR(INDEX(属性二级汇总!$H$1:$H$1000,W120),"")</f>
        <v/>
      </c>
      <c r="Q120" s="142" t="str">
        <f ca="1">IFERROR(INDEX(属性二级汇总!$J$1:$J$1000,W120),"")</f>
        <v/>
      </c>
      <c r="W120" s="143" t="str">
        <f ca="1">IFERROR(SMALL(属性二级汇总!$L$2:$L$1000,ROW(W119)),"")</f>
        <v/>
      </c>
    </row>
    <row r="121" spans="1:23">
      <c r="M121" s="142" t="str">
        <f ca="1">IFERROR(INDEX(属性二级汇总!$B$1:$B$1000,W121),"")</f>
        <v/>
      </c>
      <c r="N121" s="142" t="str">
        <f ca="1">IFERROR(INDEX(属性二级汇总!$C$1:$C$1000,W121)*OR($L$2="生效",(1-INDEX(属性二级汇总!$F$1:$F$1000,W121))),"")</f>
        <v/>
      </c>
      <c r="O121" s="142" t="str">
        <f ca="1">IFERROR(INDEX(属性二级汇总!$E$1:$E$1000,W121),"")</f>
        <v/>
      </c>
      <c r="P121" s="142" t="str">
        <f ca="1">IFERROR(INDEX(属性二级汇总!$H$1:$H$1000,W121),"")</f>
        <v/>
      </c>
      <c r="Q121" s="142" t="str">
        <f ca="1">IFERROR(INDEX(属性二级汇总!$J$1:$J$1000,W121),"")</f>
        <v/>
      </c>
      <c r="W121" s="143" t="str">
        <f ca="1">IFERROR(SMALL(属性二级汇总!$L$2:$L$1000,ROW(W120)),"")</f>
        <v/>
      </c>
    </row>
    <row r="122" spans="1:23" ht="14.5" thickBot="1">
      <c r="M122" s="142" t="str">
        <f ca="1">IFERROR(INDEX(属性二级汇总!$B$1:$B$1000,W122),"")</f>
        <v/>
      </c>
      <c r="N122" s="142" t="str">
        <f ca="1">IFERROR(INDEX(属性二级汇总!$C$1:$C$1000,W122)*OR($L$2="生效",(1-INDEX(属性二级汇总!$F$1:$F$1000,W122))),"")</f>
        <v/>
      </c>
      <c r="O122" s="142" t="str">
        <f ca="1">IFERROR(INDEX(属性二级汇总!$E$1:$E$1000,W122),"")</f>
        <v/>
      </c>
      <c r="P122" s="142" t="str">
        <f ca="1">IFERROR(INDEX(属性二级汇总!$H$1:$H$1000,W122),"")</f>
        <v/>
      </c>
      <c r="Q122" s="142" t="str">
        <f ca="1">IFERROR(INDEX(属性二级汇总!$J$1:$J$1000,W122),"")</f>
        <v/>
      </c>
      <c r="W122" s="143" t="str">
        <f ca="1">IFERROR(SMALL(属性二级汇总!$L$2:$L$1000,ROW(W121)),"")</f>
        <v/>
      </c>
    </row>
    <row r="123" spans="1:23">
      <c r="A123" s="127" t="s">
        <v>4926</v>
      </c>
      <c r="C123" s="151" t="s">
        <v>4924</v>
      </c>
      <c r="D123" s="152" t="s">
        <v>4924</v>
      </c>
      <c r="E123" s="236">
        <f ca="1">SUMIFS(属性二级汇总!C:C, 属性二级汇总!E:E, D123, 属性二级汇总!G:G, 0)</f>
        <v>0</v>
      </c>
      <c r="M123" s="142" t="str">
        <f ca="1">IFERROR(INDEX(属性二级汇总!$B$1:$B$1000,W123),"")</f>
        <v/>
      </c>
      <c r="N123" s="142" t="str">
        <f ca="1">IFERROR(INDEX(属性二级汇总!$C$1:$C$1000,W123)*OR($L$2="生效",(1-INDEX(属性二级汇总!$F$1:$F$1000,W123))),"")</f>
        <v/>
      </c>
      <c r="O123" s="142" t="str">
        <f ca="1">IFERROR(INDEX(属性二级汇总!$E$1:$E$1000,W123),"")</f>
        <v/>
      </c>
      <c r="P123" s="142" t="str">
        <f ca="1">IFERROR(INDEX(属性二级汇总!$H$1:$H$1000,W123),"")</f>
        <v/>
      </c>
      <c r="Q123" s="142" t="str">
        <f ca="1">IFERROR(INDEX(属性二级汇总!$J$1:$J$1000,W123),"")</f>
        <v/>
      </c>
      <c r="W123" s="143" t="str">
        <f ca="1">IFERROR(SMALL(属性二级汇总!$L$2:$L$1000,ROW(W122)),"")</f>
        <v/>
      </c>
    </row>
    <row r="124" spans="1:23">
      <c r="A124" s="127" t="s">
        <v>4927</v>
      </c>
      <c r="C124" s="139" t="s">
        <v>4925</v>
      </c>
      <c r="D124" s="140" t="s">
        <v>4925</v>
      </c>
      <c r="E124" s="155">
        <f ca="1">SUMIFS(属性二级汇总!C:C, 属性二级汇总!E:E, D124, 属性二级汇总!G:G, 0)</f>
        <v>0</v>
      </c>
      <c r="M124" s="142" t="str">
        <f ca="1">IFERROR(INDEX(属性二级汇总!$B$1:$B$1000,W124),"")</f>
        <v/>
      </c>
      <c r="N124" s="142" t="str">
        <f ca="1">IFERROR(INDEX(属性二级汇总!$C$1:$C$1000,W124)*OR($L$2="生效",(1-INDEX(属性二级汇总!$F$1:$F$1000,W124))),"")</f>
        <v/>
      </c>
      <c r="O124" s="142" t="str">
        <f ca="1">IFERROR(INDEX(属性二级汇总!$E$1:$E$1000,W124),"")</f>
        <v/>
      </c>
      <c r="P124" s="142" t="str">
        <f ca="1">IFERROR(INDEX(属性二级汇总!$H$1:$H$1000,W124),"")</f>
        <v/>
      </c>
      <c r="Q124" s="142" t="str">
        <f ca="1">IFERROR(INDEX(属性二级汇总!$J$1:$J$1000,W124),"")</f>
        <v/>
      </c>
      <c r="W124" s="143" t="str">
        <f ca="1">IFERROR(SMALL(属性二级汇总!$L$2:$L$1000,ROW(W123)),"")</f>
        <v/>
      </c>
    </row>
    <row r="125" spans="1:23" ht="14.5" thickBot="1">
      <c r="A125" s="127" t="s">
        <v>4937</v>
      </c>
      <c r="C125" s="186" t="s">
        <v>4928</v>
      </c>
      <c r="D125" s="187" t="s">
        <v>4925</v>
      </c>
      <c r="E125" s="188">
        <f t="array" aca="1" ref="E125" ca="1">IF(PRODUCT(IF(O$2:O$1001=D125,N$2:N$1001+1))=0,1,PRODUCT(IF(O$2:O$1001=D125,N$2:N$1001+1)))</f>
        <v>1</v>
      </c>
      <c r="M125" s="142" t="str">
        <f ca="1">IFERROR(INDEX(属性二级汇总!$B$1:$B$1000,W125),"")</f>
        <v/>
      </c>
      <c r="N125" s="142" t="str">
        <f ca="1">IFERROR(INDEX(属性二级汇总!$C$1:$C$1000,W125)*OR($L$2="生效",(1-INDEX(属性二级汇总!$F$1:$F$1000,W125))),"")</f>
        <v/>
      </c>
      <c r="O125" s="142" t="str">
        <f ca="1">IFERROR(INDEX(属性二级汇总!$E$1:$E$1000,W125),"")</f>
        <v/>
      </c>
      <c r="P125" s="142" t="str">
        <f ca="1">IFERROR(INDEX(属性二级汇总!$H$1:$H$1000,W125),"")</f>
        <v/>
      </c>
      <c r="Q125" s="142" t="str">
        <f ca="1">IFERROR(INDEX(属性二级汇总!$J$1:$J$1000,W125),"")</f>
        <v/>
      </c>
      <c r="W125" s="143" t="str">
        <f ca="1">IFERROR(SMALL(属性二级汇总!$L$2:$L$1000,ROW(W124)),"")</f>
        <v/>
      </c>
    </row>
    <row r="126" spans="1:23" ht="14.5" thickBot="1">
      <c r="M126" s="142" t="str">
        <f ca="1">IFERROR(INDEX(属性二级汇总!$B$1:$B$1000,W126),"")</f>
        <v/>
      </c>
      <c r="N126" s="142" t="str">
        <f ca="1">IFERROR(INDEX(属性二级汇总!$C$1:$C$1000,W126)*OR($L$2="生效",(1-INDEX(属性二级汇总!$F$1:$F$1000,W126))),"")</f>
        <v/>
      </c>
      <c r="O126" s="142" t="str">
        <f ca="1">IFERROR(INDEX(属性二级汇总!$E$1:$E$1000,W126),"")</f>
        <v/>
      </c>
      <c r="P126" s="142" t="str">
        <f ca="1">IFERROR(INDEX(属性二级汇总!$H$1:$H$1000,W126),"")</f>
        <v/>
      </c>
      <c r="Q126" s="142" t="str">
        <f ca="1">IFERROR(INDEX(属性二级汇总!$J$1:$J$1000,W126),"")</f>
        <v/>
      </c>
      <c r="W126" s="143" t="str">
        <f ca="1">IFERROR(SMALL(属性二级汇总!$L$2:$L$1000,ROW(W125)),"")</f>
        <v/>
      </c>
    </row>
    <row r="127" spans="1:23">
      <c r="A127" s="127" t="s">
        <v>4934</v>
      </c>
      <c r="C127" s="151" t="s">
        <v>4929</v>
      </c>
      <c r="D127" s="152" t="s">
        <v>4929</v>
      </c>
      <c r="E127" s="157">
        <f ca="1">SUMIFS(属性二级汇总!C:C, 属性二级汇总!E:E, D127, 属性二级汇总!G:G, 0)</f>
        <v>0</v>
      </c>
      <c r="M127" s="142" t="str">
        <f ca="1">IFERROR(INDEX(属性二级汇总!$B$1:$B$1000,W127),"")</f>
        <v/>
      </c>
      <c r="N127" s="142" t="str">
        <f ca="1">IFERROR(INDEX(属性二级汇总!$C$1:$C$1000,W127)*OR($L$2="生效",(1-INDEX(属性二级汇总!$F$1:$F$1000,W127))),"")</f>
        <v/>
      </c>
      <c r="O127" s="142" t="str">
        <f ca="1">IFERROR(INDEX(属性二级汇总!$E$1:$E$1000,W127),"")</f>
        <v/>
      </c>
      <c r="P127" s="142" t="str">
        <f ca="1">IFERROR(INDEX(属性二级汇总!$H$1:$H$1000,W127),"")</f>
        <v/>
      </c>
      <c r="Q127" s="142" t="str">
        <f ca="1">IFERROR(INDEX(属性二级汇总!$J$1:$J$1000,W127),"")</f>
        <v/>
      </c>
      <c r="W127" s="143" t="str">
        <f ca="1">IFERROR(SMALL(属性二级汇总!$L$2:$L$1000,ROW(W126)),"")</f>
        <v/>
      </c>
    </row>
    <row r="128" spans="1:23">
      <c r="A128" s="127" t="s">
        <v>4938</v>
      </c>
      <c r="C128" s="139" t="s">
        <v>4930</v>
      </c>
      <c r="D128" s="140" t="s">
        <v>4930</v>
      </c>
      <c r="E128" s="155">
        <f ca="1">SUMIFS(属性二级汇总!C:C, 属性二级汇总!E:E, D128, 属性二级汇总!G:G, 0)</f>
        <v>0</v>
      </c>
      <c r="M128" s="142" t="str">
        <f ca="1">IFERROR(INDEX(属性二级汇总!$B$1:$B$1000,W128),"")</f>
        <v/>
      </c>
      <c r="N128" s="142" t="str">
        <f ca="1">IFERROR(INDEX(属性二级汇总!$C$1:$C$1000,W128)*OR($L$2="生效",(1-INDEX(属性二级汇总!$F$1:$F$1000,W128))),"")</f>
        <v/>
      </c>
      <c r="O128" s="142" t="str">
        <f ca="1">IFERROR(INDEX(属性二级汇总!$E$1:$E$1000,W128),"")</f>
        <v/>
      </c>
      <c r="P128" s="142" t="str">
        <f ca="1">IFERROR(INDEX(属性二级汇总!$H$1:$H$1000,W128),"")</f>
        <v/>
      </c>
      <c r="Q128" s="142" t="str">
        <f ca="1">IFERROR(INDEX(属性二级汇总!$J$1:$J$1000,W128),"")</f>
        <v/>
      </c>
      <c r="W128" s="143" t="str">
        <f ca="1">IFERROR(SMALL(属性二级汇总!$L$2:$L$1000,ROW(W127)),"")</f>
        <v/>
      </c>
    </row>
    <row r="129" spans="1:23" ht="14.5" thickBot="1">
      <c r="A129" s="127" t="s">
        <v>4939</v>
      </c>
      <c r="C129" s="186" t="s">
        <v>4936</v>
      </c>
      <c r="D129" s="187" t="s">
        <v>4930</v>
      </c>
      <c r="E129" s="188">
        <f t="array" aca="1" ref="E129" ca="1">IF(PRODUCT(IF(O$2:O$1001=D129,N$2:N$1001+1))=0,1,PRODUCT(IF(O$2:O$1001=D129,N$2:N$1001+1)))</f>
        <v>1</v>
      </c>
      <c r="M129" s="142" t="str">
        <f ca="1">IFERROR(INDEX(属性二级汇总!$B$1:$B$1000,W129),"")</f>
        <v/>
      </c>
      <c r="N129" s="142" t="str">
        <f ca="1">IFERROR(INDEX(属性二级汇总!$C$1:$C$1000,W129)*OR($L$2="生效",(1-INDEX(属性二级汇总!$F$1:$F$1000,W129))),"")</f>
        <v/>
      </c>
      <c r="O129" s="142" t="str">
        <f ca="1">IFERROR(INDEX(属性二级汇总!$E$1:$E$1000,W129),"")</f>
        <v/>
      </c>
      <c r="P129" s="142" t="str">
        <f ca="1">IFERROR(INDEX(属性二级汇总!$H$1:$H$1000,W129),"")</f>
        <v/>
      </c>
      <c r="Q129" s="142" t="str">
        <f ca="1">IFERROR(INDEX(属性二级汇总!$J$1:$J$1000,W129),"")</f>
        <v/>
      </c>
      <c r="W129" s="143" t="str">
        <f ca="1">IFERROR(SMALL(属性二级汇总!$L$2:$L$1000,ROW(W128)),"")</f>
        <v/>
      </c>
    </row>
    <row r="130" spans="1:23" ht="14.5" thickBot="1">
      <c r="C130" s="195" t="s">
        <v>4941</v>
      </c>
      <c r="D130" s="196" t="s">
        <v>4943</v>
      </c>
      <c r="E130" s="196" t="s">
        <v>4934</v>
      </c>
      <c r="F130" s="197" t="s">
        <v>4942</v>
      </c>
      <c r="M130" s="142" t="str">
        <f ca="1">IFERROR(INDEX(属性二级汇总!$B$1:$B$1000,W130),"")</f>
        <v/>
      </c>
      <c r="N130" s="142" t="str">
        <f ca="1">IFERROR(INDEX(属性二级汇总!$C$1:$C$1000,W130)*OR($L$2="生效",(1-INDEX(属性二级汇总!$F$1:$F$1000,W130))),"")</f>
        <v/>
      </c>
      <c r="O130" s="142" t="str">
        <f ca="1">IFERROR(INDEX(属性二级汇总!$E$1:$E$1000,W130),"")</f>
        <v/>
      </c>
      <c r="P130" s="142" t="str">
        <f ca="1">IFERROR(INDEX(属性二级汇总!$H$1:$H$1000,W130),"")</f>
        <v/>
      </c>
      <c r="Q130" s="142" t="str">
        <f ca="1">IFERROR(INDEX(属性二级汇总!$J$1:$J$1000,W130),"")</f>
        <v/>
      </c>
      <c r="W130" s="143" t="str">
        <f ca="1">IFERROR(SMALL(属性二级汇总!$L$2:$L$1000,ROW(W129)),"")</f>
        <v/>
      </c>
    </row>
    <row r="131" spans="1:23">
      <c r="C131" s="177" t="str">
        <f ca="1">IFERROR(INDEX(属性二级汇总!$B$1:$B$1000,D131),"")</f>
        <v/>
      </c>
      <c r="D131" s="178" t="str">
        <f ca="1">IFERROR(SMALL(属性二级汇总!$M$2:$M$1000,ROW(A1)),"")</f>
        <v/>
      </c>
      <c r="E131" s="178" t="str">
        <f ca="1">IFERROR(INDEX(属性二级汇总!$C$1:$C$1000,D131),"")</f>
        <v/>
      </c>
      <c r="F131" s="179" t="str">
        <f ca="1">IFERROR(MID(C131,SEARCH("有",C131)+1,LEN(C131)-SEARCH("有",C131)-5),"")</f>
        <v/>
      </c>
      <c r="M131" s="142" t="str">
        <f ca="1">IFERROR(INDEX(属性二级汇总!$B$1:$B$1000,W131),"")</f>
        <v/>
      </c>
      <c r="N131" s="142" t="str">
        <f ca="1">IFERROR(INDEX(属性二级汇总!$C$1:$C$1000,W131)*OR($L$2="生效",(1-INDEX(属性二级汇总!$F$1:$F$1000,W131))),"")</f>
        <v/>
      </c>
      <c r="O131" s="142" t="str">
        <f ca="1">IFERROR(INDEX(属性二级汇总!$E$1:$E$1000,W131),"")</f>
        <v/>
      </c>
      <c r="P131" s="142" t="str">
        <f ca="1">IFERROR(INDEX(属性二级汇总!$H$1:$H$1000,W131),"")</f>
        <v/>
      </c>
      <c r="Q131" s="142" t="str">
        <f ca="1">IFERROR(INDEX(属性二级汇总!$J$1:$J$1000,W131),"")</f>
        <v/>
      </c>
      <c r="W131" s="143" t="str">
        <f ca="1">IFERROR(SMALL(属性二级汇总!$L$2:$L$1000,ROW(W130)),"")</f>
        <v/>
      </c>
    </row>
    <row r="132" spans="1:23">
      <c r="C132" s="172" t="str">
        <f ca="1">IFERROR(INDEX(属性二级汇总!$B$1:$B$1000,D132),"")</f>
        <v/>
      </c>
      <c r="D132" s="173" t="str">
        <f ca="1">IFERROR(SMALL(属性二级汇总!$M$2:$M$1000,ROW(A2)),"")</f>
        <v/>
      </c>
      <c r="E132" s="173" t="str">
        <f ca="1">IFERROR(INDEX(属性二级汇总!$C$1:$C$1000,D132),"")</f>
        <v/>
      </c>
      <c r="F132" s="174" t="str">
        <f t="shared" ref="F132:F136" ca="1" si="0">IFERROR(MID(C132,SEARCH("有",C132)+1,LEN(C132)-SEARCH("有",C132)-5),"")</f>
        <v/>
      </c>
      <c r="M132" s="142" t="str">
        <f ca="1">IFERROR(INDEX(属性二级汇总!$B$1:$B$1000,W132),"")</f>
        <v/>
      </c>
      <c r="N132" s="142" t="str">
        <f ca="1">IFERROR(INDEX(属性二级汇总!$C$1:$C$1000,W132)*OR($L$2="生效",(1-INDEX(属性二级汇总!$F$1:$F$1000,W132))),"")</f>
        <v/>
      </c>
      <c r="O132" s="142" t="str">
        <f ca="1">IFERROR(INDEX(属性二级汇总!$E$1:$E$1000,W132),"")</f>
        <v/>
      </c>
      <c r="P132" s="142" t="str">
        <f ca="1">IFERROR(INDEX(属性二级汇总!$H$1:$H$1000,W132),"")</f>
        <v/>
      </c>
      <c r="Q132" s="142" t="str">
        <f ca="1">IFERROR(INDEX(属性二级汇总!$J$1:$J$1000,W132),"")</f>
        <v/>
      </c>
      <c r="W132" s="143" t="str">
        <f ca="1">IFERROR(SMALL(属性二级汇总!$L$2:$L$1000,ROW(W131)),"")</f>
        <v/>
      </c>
    </row>
    <row r="133" spans="1:23">
      <c r="C133" s="172" t="str">
        <f ca="1">IFERROR(INDEX(属性二级汇总!$B$1:$B$1000,D133),"")</f>
        <v/>
      </c>
      <c r="D133" s="173" t="str">
        <f ca="1">IFERROR(SMALL(属性二级汇总!$M$2:$M$1000,ROW(A3)),"")</f>
        <v/>
      </c>
      <c r="E133" s="173" t="str">
        <f ca="1">IFERROR(INDEX(属性二级汇总!$C$1:$C$1000,D133),"")</f>
        <v/>
      </c>
      <c r="F133" s="174" t="str">
        <f t="shared" ca="1" si="0"/>
        <v/>
      </c>
      <c r="M133" s="142" t="str">
        <f ca="1">IFERROR(INDEX(属性二级汇总!$B$1:$B$1000,W133),"")</f>
        <v/>
      </c>
      <c r="N133" s="142" t="str">
        <f ca="1">IFERROR(INDEX(属性二级汇总!$C$1:$C$1000,W133)*OR($L$2="生效",(1-INDEX(属性二级汇总!$F$1:$F$1000,W133))),"")</f>
        <v/>
      </c>
      <c r="O133" s="142" t="str">
        <f ca="1">IFERROR(INDEX(属性二级汇总!$E$1:$E$1000,W133),"")</f>
        <v/>
      </c>
      <c r="P133" s="142" t="str">
        <f ca="1">IFERROR(INDEX(属性二级汇总!$H$1:$H$1000,W133),"")</f>
        <v/>
      </c>
      <c r="Q133" s="142" t="str">
        <f ca="1">IFERROR(INDEX(属性二级汇总!$J$1:$J$1000,W133),"")</f>
        <v/>
      </c>
      <c r="W133" s="143" t="str">
        <f ca="1">IFERROR(SMALL(属性二级汇总!$L$2:$L$1000,ROW(W132)),"")</f>
        <v/>
      </c>
    </row>
    <row r="134" spans="1:23">
      <c r="C134" s="172" t="str">
        <f ca="1">IFERROR(INDEX(属性二级汇总!$B$1:$B$1000,D134),"")</f>
        <v/>
      </c>
      <c r="D134" s="173" t="str">
        <f ca="1">IFERROR(SMALL(属性二级汇总!$M$2:$M$1000,ROW(A4)),"")</f>
        <v/>
      </c>
      <c r="E134" s="173" t="str">
        <f ca="1">IFERROR(INDEX(属性二级汇总!$C$1:$C$1000,D134),"")</f>
        <v/>
      </c>
      <c r="F134" s="174" t="str">
        <f t="shared" ca="1" si="0"/>
        <v/>
      </c>
      <c r="M134" s="142" t="str">
        <f ca="1">IFERROR(INDEX(属性二级汇总!$B$1:$B$1000,W134),"")</f>
        <v/>
      </c>
      <c r="N134" s="142" t="str">
        <f ca="1">IFERROR(INDEX(属性二级汇总!$C$1:$C$1000,W134)*OR($L$2="生效",(1-INDEX(属性二级汇总!$F$1:$F$1000,W134))),"")</f>
        <v/>
      </c>
      <c r="O134" s="142" t="str">
        <f ca="1">IFERROR(INDEX(属性二级汇总!$E$1:$E$1000,W134),"")</f>
        <v/>
      </c>
      <c r="P134" s="142" t="str">
        <f ca="1">IFERROR(INDEX(属性二级汇总!$H$1:$H$1000,W134),"")</f>
        <v/>
      </c>
      <c r="Q134" s="142" t="str">
        <f ca="1">IFERROR(INDEX(属性二级汇总!$J$1:$J$1000,W134),"")</f>
        <v/>
      </c>
      <c r="W134" s="143" t="str">
        <f ca="1">IFERROR(SMALL(属性二级汇总!$L$2:$L$1000,ROW(W133)),"")</f>
        <v/>
      </c>
    </row>
    <row r="135" spans="1:23">
      <c r="C135" s="172" t="str">
        <f ca="1">IFERROR(INDEX(属性二级汇总!$B$1:$B$1000,D135),"")</f>
        <v/>
      </c>
      <c r="D135" s="173" t="str">
        <f ca="1">IFERROR(SMALL(属性二级汇总!$M$2:$M$1000,ROW(A5)),"")</f>
        <v/>
      </c>
      <c r="E135" s="173" t="str">
        <f ca="1">IFERROR(INDEX(属性二级汇总!$C$1:$C$1000,D135),"")</f>
        <v/>
      </c>
      <c r="F135" s="174" t="str">
        <f t="shared" ca="1" si="0"/>
        <v/>
      </c>
      <c r="M135" s="142" t="str">
        <f ca="1">IFERROR(INDEX(属性二级汇总!$B$1:$B$1000,W135),"")</f>
        <v/>
      </c>
      <c r="N135" s="142" t="str">
        <f ca="1">IFERROR(INDEX(属性二级汇总!$C$1:$C$1000,W135)*OR($L$2="生效",(1-INDEX(属性二级汇总!$F$1:$F$1000,W135))),"")</f>
        <v/>
      </c>
      <c r="O135" s="142" t="str">
        <f ca="1">IFERROR(INDEX(属性二级汇总!$E$1:$E$1000,W135),"")</f>
        <v/>
      </c>
      <c r="P135" s="142" t="str">
        <f ca="1">IFERROR(INDEX(属性二级汇总!$H$1:$H$1000,W135),"")</f>
        <v/>
      </c>
      <c r="Q135" s="142" t="str">
        <f ca="1">IFERROR(INDEX(属性二级汇总!$J$1:$J$1000,W135),"")</f>
        <v/>
      </c>
      <c r="W135" s="143" t="str">
        <f ca="1">IFERROR(SMALL(属性二级汇总!$L$2:$L$1000,ROW(W134)),"")</f>
        <v/>
      </c>
    </row>
    <row r="136" spans="1:23" ht="14.5" thickBot="1">
      <c r="C136" s="180" t="str">
        <f ca="1">IFERROR(INDEX(属性二级汇总!$B$1:$B$1000,D136),"")</f>
        <v/>
      </c>
      <c r="D136" s="181" t="str">
        <f ca="1">IFERROR(SMALL(属性二级汇总!$M$2:$M$1000,ROW(A6)),"")</f>
        <v/>
      </c>
      <c r="E136" s="181" t="str">
        <f ca="1">IFERROR(INDEX(属性二级汇总!$C$1:$C$1000,D136),"")</f>
        <v/>
      </c>
      <c r="F136" s="182" t="str">
        <f t="shared" ca="1" si="0"/>
        <v/>
      </c>
      <c r="M136" s="142" t="str">
        <f ca="1">IFERROR(INDEX(属性二级汇总!$B$1:$B$1000,W136),"")</f>
        <v/>
      </c>
      <c r="N136" s="142" t="str">
        <f ca="1">IFERROR(INDEX(属性二级汇总!$C$1:$C$1000,W136)*OR($L$2="生效",(1-INDEX(属性二级汇总!$F$1:$F$1000,W136))),"")</f>
        <v/>
      </c>
      <c r="O136" s="142" t="str">
        <f ca="1">IFERROR(INDEX(属性二级汇总!$E$1:$E$1000,W136),"")</f>
        <v/>
      </c>
      <c r="P136" s="142" t="str">
        <f ca="1">IFERROR(INDEX(属性二级汇总!$H$1:$H$1000,W136),"")</f>
        <v/>
      </c>
      <c r="Q136" s="142" t="str">
        <f ca="1">IFERROR(INDEX(属性二级汇总!$J$1:$J$1000,W136),"")</f>
        <v/>
      </c>
      <c r="W136" s="143" t="str">
        <f ca="1">IFERROR(SMALL(属性二级汇总!$L$2:$L$1000,ROW(W135)),"")</f>
        <v/>
      </c>
    </row>
    <row r="137" spans="1:23" ht="14.5" thickBot="1">
      <c r="C137" s="135"/>
      <c r="D137" s="135"/>
      <c r="E137" s="135"/>
      <c r="F137" s="129"/>
      <c r="M137" s="142" t="str">
        <f ca="1">IFERROR(INDEX(属性二级汇总!$B$1:$B$1000,W137),"")</f>
        <v/>
      </c>
      <c r="N137" s="142" t="str">
        <f ca="1">IFERROR(INDEX(属性二级汇总!$C$1:$C$1000,W137)*OR($L$2="生效",(1-INDEX(属性二级汇总!$F$1:$F$1000,W137))),"")</f>
        <v/>
      </c>
      <c r="O137" s="142" t="str">
        <f ca="1">IFERROR(INDEX(属性二级汇总!$E$1:$E$1000,W137),"")</f>
        <v/>
      </c>
      <c r="P137" s="142" t="str">
        <f ca="1">IFERROR(INDEX(属性二级汇总!$H$1:$H$1000,W137),"")</f>
        <v/>
      </c>
      <c r="Q137" s="142" t="str">
        <f ca="1">IFERROR(INDEX(属性二级汇总!$J$1:$J$1000,W137),"")</f>
        <v/>
      </c>
      <c r="W137" s="143" t="str">
        <f ca="1">IFERROR(SMALL(属性二级汇总!$L$2:$L$1000,ROW(W136)),"")</f>
        <v/>
      </c>
    </row>
    <row r="138" spans="1:23">
      <c r="A138" s="127" t="s">
        <v>4953</v>
      </c>
      <c r="C138" s="151" t="s">
        <v>4947</v>
      </c>
      <c r="D138" s="152" t="s">
        <v>4947</v>
      </c>
      <c r="E138" s="236">
        <f ca="1">SUMIFS(属性二级汇总!C:C, 属性二级汇总!E:E, D138, 属性二级汇总!G:G, 0)</f>
        <v>0</v>
      </c>
      <c r="F138" s="129"/>
      <c r="M138" s="142" t="str">
        <f ca="1">IFERROR(INDEX(属性二级汇总!$B$1:$B$1000,W138),"")</f>
        <v/>
      </c>
      <c r="N138" s="142" t="str">
        <f ca="1">IFERROR(INDEX(属性二级汇总!$C$1:$C$1000,W138)*OR($L$2="生效",(1-INDEX(属性二级汇总!$F$1:$F$1000,W138))),"")</f>
        <v/>
      </c>
      <c r="O138" s="142" t="str">
        <f ca="1">IFERROR(INDEX(属性二级汇总!$E$1:$E$1000,W138),"")</f>
        <v/>
      </c>
      <c r="P138" s="142" t="str">
        <f ca="1">IFERROR(INDEX(属性二级汇总!$H$1:$H$1000,W138),"")</f>
        <v/>
      </c>
      <c r="Q138" s="142" t="str">
        <f ca="1">IFERROR(INDEX(属性二级汇总!$J$1:$J$1000,W138),"")</f>
        <v/>
      </c>
      <c r="W138" s="143" t="str">
        <f ca="1">IFERROR(SMALL(属性二级汇总!$L$2:$L$1000,ROW(W137)),"")</f>
        <v/>
      </c>
    </row>
    <row r="139" spans="1:23">
      <c r="A139" s="127" t="s">
        <v>4954</v>
      </c>
      <c r="C139" s="139" t="s">
        <v>4944</v>
      </c>
      <c r="D139" s="140" t="s">
        <v>4944</v>
      </c>
      <c r="E139" s="235">
        <f ca="1">SUMIFS(属性二级汇总!C:C, 属性二级汇总!E:E, D139, 属性二级汇总!G:G, 0)</f>
        <v>0</v>
      </c>
      <c r="F139" s="201"/>
      <c r="M139" s="142" t="str">
        <f ca="1">IFERROR(INDEX(属性二级汇总!$B$1:$B$1000,W139),"")</f>
        <v/>
      </c>
      <c r="N139" s="142" t="str">
        <f ca="1">IFERROR(INDEX(属性二级汇总!$C$1:$C$1000,W139)*OR($L$2="生效",(1-INDEX(属性二级汇总!$F$1:$F$1000,W139))),"")</f>
        <v/>
      </c>
      <c r="O139" s="142" t="str">
        <f ca="1">IFERROR(INDEX(属性二级汇总!$E$1:$E$1000,W139),"")</f>
        <v/>
      </c>
      <c r="P139" s="142" t="str">
        <f ca="1">IFERROR(INDEX(属性二级汇总!$H$1:$H$1000,W139),"")</f>
        <v/>
      </c>
      <c r="Q139" s="142" t="str">
        <f ca="1">IFERROR(INDEX(属性二级汇总!$J$1:$J$1000,W139),"")</f>
        <v/>
      </c>
      <c r="W139" s="143" t="str">
        <f ca="1">IFERROR(SMALL(属性二级汇总!$L$2:$L$1000,ROW(W138)),"")</f>
        <v/>
      </c>
    </row>
    <row r="140" spans="1:23">
      <c r="A140" s="127" t="s">
        <v>4955</v>
      </c>
      <c r="C140" s="139" t="s">
        <v>4935</v>
      </c>
      <c r="D140" s="140" t="s">
        <v>4935</v>
      </c>
      <c r="E140" s="235">
        <f ca="1">SUMIFS(属性二级汇总!C:C, 属性二级汇总!E:E, D140, 属性二级汇总!G:G, 0)</f>
        <v>0</v>
      </c>
      <c r="F140" s="201"/>
      <c r="M140" s="142" t="str">
        <f ca="1">IFERROR(INDEX(属性二级汇总!$B$1:$B$1000,W140),"")</f>
        <v/>
      </c>
      <c r="N140" s="142" t="str">
        <f ca="1">IFERROR(INDEX(属性二级汇总!$C$1:$C$1000,W140)*OR($L$2="生效",(1-INDEX(属性二级汇总!$F$1:$F$1000,W140))),"")</f>
        <v/>
      </c>
      <c r="O140" s="142" t="str">
        <f ca="1">IFERROR(INDEX(属性二级汇总!$E$1:$E$1000,W140),"")</f>
        <v/>
      </c>
      <c r="P140" s="142" t="str">
        <f ca="1">IFERROR(INDEX(属性二级汇总!$H$1:$H$1000,W140),"")</f>
        <v/>
      </c>
      <c r="Q140" s="142" t="str">
        <f ca="1">IFERROR(INDEX(属性二级汇总!$J$1:$J$1000,W140),"")</f>
        <v/>
      </c>
      <c r="W140" s="143" t="str">
        <f ca="1">IFERROR(SMALL(属性二级汇总!$L$2:$L$1000,ROW(W139)),"")</f>
        <v/>
      </c>
    </row>
    <row r="141" spans="1:23">
      <c r="A141" s="127" t="s">
        <v>4956</v>
      </c>
      <c r="C141" s="139" t="s">
        <v>4945</v>
      </c>
      <c r="D141" s="140" t="s">
        <v>4945</v>
      </c>
      <c r="E141" s="235">
        <f ca="1">SUMIFS(属性二级汇总!C:C, 属性二级汇总!E:E, D141, 属性二级汇总!G:G, 0)</f>
        <v>0</v>
      </c>
      <c r="M141" s="142" t="str">
        <f ca="1">IFERROR(INDEX(属性二级汇总!$B$1:$B$1000,W141),"")</f>
        <v/>
      </c>
      <c r="N141" s="142" t="str">
        <f ca="1">IFERROR(INDEX(属性二级汇总!$C$1:$C$1000,W141)*OR($L$2="生效",(1-INDEX(属性二级汇总!$F$1:$F$1000,W141))),"")</f>
        <v/>
      </c>
      <c r="O141" s="142" t="str">
        <f ca="1">IFERROR(INDEX(属性二级汇总!$E$1:$E$1000,W141),"")</f>
        <v/>
      </c>
      <c r="P141" s="142" t="str">
        <f ca="1">IFERROR(INDEX(属性二级汇总!$H$1:$H$1000,W141),"")</f>
        <v/>
      </c>
      <c r="Q141" s="142" t="str">
        <f ca="1">IFERROR(INDEX(属性二级汇总!$J$1:$J$1000,W141),"")</f>
        <v/>
      </c>
      <c r="W141" s="143" t="str">
        <f ca="1">IFERROR(SMALL(属性二级汇总!$L$2:$L$1000,ROW(W140)),"")</f>
        <v/>
      </c>
    </row>
    <row r="142" spans="1:23">
      <c r="A142" s="127" t="s">
        <v>4957</v>
      </c>
      <c r="C142" s="139" t="s">
        <v>4948</v>
      </c>
      <c r="D142" s="140" t="s">
        <v>4948</v>
      </c>
      <c r="E142" s="155">
        <f ca="1">SUMIFS(属性二级汇总!C:C, 属性二级汇总!E:E, D142, 属性二级汇总!G:G, 0)</f>
        <v>0</v>
      </c>
      <c r="M142" s="142" t="str">
        <f ca="1">IFERROR(INDEX(属性二级汇总!$B$1:$B$1000,W142),"")</f>
        <v/>
      </c>
      <c r="N142" s="142" t="str">
        <f ca="1">IFERROR(INDEX(属性二级汇总!$C$1:$C$1000,W142)*OR($L$2="生效",(1-INDEX(属性二级汇总!$F$1:$F$1000,W142))),"")</f>
        <v/>
      </c>
      <c r="O142" s="142" t="str">
        <f ca="1">IFERROR(INDEX(属性二级汇总!$E$1:$E$1000,W142),"")</f>
        <v/>
      </c>
      <c r="P142" s="142" t="str">
        <f ca="1">IFERROR(INDEX(属性二级汇总!$H$1:$H$1000,W142),"")</f>
        <v/>
      </c>
      <c r="Q142" s="142" t="str">
        <f ca="1">IFERROR(INDEX(属性二级汇总!$J$1:$J$1000,W142),"")</f>
        <v/>
      </c>
      <c r="W142" s="143" t="str">
        <f ca="1">IFERROR(SMALL(属性二级汇总!$L$2:$L$1000,ROW(W141)),"")</f>
        <v/>
      </c>
    </row>
    <row r="143" spans="1:23">
      <c r="A143" s="127" t="s">
        <v>4959</v>
      </c>
      <c r="C143" s="237" t="s">
        <v>2790</v>
      </c>
      <c r="D143" s="238" t="s">
        <v>2790</v>
      </c>
      <c r="E143" s="155">
        <f ca="1">SUMIFS(属性二级汇总!C:C, 属性二级汇总!E:E, D143, 属性二级汇总!G:G, 0)</f>
        <v>0</v>
      </c>
      <c r="M143" s="142" t="str">
        <f ca="1">IFERROR(INDEX(属性二级汇总!$B$1:$B$1000,W143),"")</f>
        <v/>
      </c>
      <c r="N143" s="142" t="str">
        <f ca="1">IFERROR(INDEX(属性二级汇总!$C$1:$C$1000,W143)*OR($L$2="生效",(1-INDEX(属性二级汇总!$F$1:$F$1000,W143))),"")</f>
        <v/>
      </c>
      <c r="O143" s="142" t="str">
        <f ca="1">IFERROR(INDEX(属性二级汇总!$E$1:$E$1000,W143),"")</f>
        <v/>
      </c>
      <c r="P143" s="142" t="str">
        <f ca="1">IFERROR(INDEX(属性二级汇总!$H$1:$H$1000,W143),"")</f>
        <v/>
      </c>
      <c r="Q143" s="142" t="str">
        <f ca="1">IFERROR(INDEX(属性二级汇总!$J$1:$J$1000,W143),"")</f>
        <v/>
      </c>
      <c r="W143" s="143" t="str">
        <f ca="1">IFERROR(SMALL(属性二级汇总!$L$2:$L$1000,ROW(W142)),"")</f>
        <v/>
      </c>
    </row>
    <row r="144" spans="1:23">
      <c r="A144" s="127" t="s">
        <v>4961</v>
      </c>
      <c r="C144" s="237" t="s">
        <v>2778</v>
      </c>
      <c r="D144" s="238" t="s">
        <v>2778</v>
      </c>
      <c r="E144" s="155">
        <f ca="1">SUMIFS(属性二级汇总!C:C, 属性二级汇总!E:E, D144, 属性二级汇总!G:G, 0)</f>
        <v>0</v>
      </c>
      <c r="M144" s="142" t="str">
        <f ca="1">IFERROR(INDEX(属性二级汇总!$B$1:$B$1000,W144),"")</f>
        <v/>
      </c>
      <c r="N144" s="142" t="str">
        <f ca="1">IFERROR(INDEX(属性二级汇总!$C$1:$C$1000,W144)*OR($L$2="生效",(1-INDEX(属性二级汇总!$F$1:$F$1000,W144))),"")</f>
        <v/>
      </c>
      <c r="O144" s="142" t="str">
        <f ca="1">IFERROR(INDEX(属性二级汇总!$E$1:$E$1000,W144),"")</f>
        <v/>
      </c>
      <c r="P144" s="142" t="str">
        <f ca="1">IFERROR(INDEX(属性二级汇总!$H$1:$H$1000,W144),"")</f>
        <v/>
      </c>
      <c r="Q144" s="142" t="str">
        <f ca="1">IFERROR(INDEX(属性二级汇总!$J$1:$J$1000,W144),"")</f>
        <v/>
      </c>
      <c r="W144" s="143" t="str">
        <f ca="1">IFERROR(SMALL(属性二级汇总!$L$2:$L$1000,ROW(W143)),"")</f>
        <v/>
      </c>
    </row>
    <row r="145" spans="1:23">
      <c r="A145" s="127" t="s">
        <v>4966</v>
      </c>
      <c r="C145" s="237" t="s">
        <v>2986</v>
      </c>
      <c r="D145" s="238" t="s">
        <v>2986</v>
      </c>
      <c r="E145" s="155">
        <f ca="1">SUMIFS(属性二级汇总!C:C, 属性二级汇总!E:E, D145, 属性二级汇总!G:G, 0)</f>
        <v>0</v>
      </c>
      <c r="M145" s="142" t="str">
        <f ca="1">IFERROR(INDEX(属性二级汇总!$B$1:$B$1000,W145),"")</f>
        <v/>
      </c>
      <c r="N145" s="142" t="str">
        <f ca="1">IFERROR(INDEX(属性二级汇总!$C$1:$C$1000,W145)*OR($L$2="生效",(1-INDEX(属性二级汇总!$F$1:$F$1000,W145))),"")</f>
        <v/>
      </c>
      <c r="O145" s="142" t="str">
        <f ca="1">IFERROR(INDEX(属性二级汇总!$E$1:$E$1000,W145),"")</f>
        <v/>
      </c>
      <c r="P145" s="142" t="str">
        <f ca="1">IFERROR(INDEX(属性二级汇总!$H$1:$H$1000,W145),"")</f>
        <v/>
      </c>
      <c r="Q145" s="142" t="str">
        <f ca="1">IFERROR(INDEX(属性二级汇总!$J$1:$J$1000,W145),"")</f>
        <v/>
      </c>
      <c r="W145" s="143" t="str">
        <f ca="1">IFERROR(SMALL(属性二级汇总!$L$2:$L$1000,ROW(W144)),"")</f>
        <v/>
      </c>
    </row>
    <row r="146" spans="1:23">
      <c r="A146" s="127" t="s">
        <v>4967</v>
      </c>
      <c r="C146" s="237" t="s">
        <v>2990</v>
      </c>
      <c r="D146" s="238" t="s">
        <v>2990</v>
      </c>
      <c r="E146" s="155">
        <f ca="1">SUMIFS(属性二级汇总!C:C, 属性二级汇总!E:E, D146, 属性二级汇总!G:G, 0)</f>
        <v>0</v>
      </c>
      <c r="M146" s="142" t="str">
        <f ca="1">IFERROR(INDEX(属性二级汇总!$B$1:$B$1000,W146),"")</f>
        <v/>
      </c>
      <c r="N146" s="142" t="str">
        <f ca="1">IFERROR(INDEX(属性二级汇总!$C$1:$C$1000,W146)*OR($L$2="生效",(1-INDEX(属性二级汇总!$F$1:$F$1000,W146))),"")</f>
        <v/>
      </c>
      <c r="O146" s="142" t="str">
        <f ca="1">IFERROR(INDEX(属性二级汇总!$E$1:$E$1000,W146),"")</f>
        <v/>
      </c>
      <c r="P146" s="142" t="str">
        <f ca="1">IFERROR(INDEX(属性二级汇总!$H$1:$H$1000,W146),"")</f>
        <v/>
      </c>
      <c r="Q146" s="142" t="str">
        <f ca="1">IFERROR(INDEX(属性二级汇总!$J$1:$J$1000,W146),"")</f>
        <v/>
      </c>
      <c r="W146" s="143" t="str">
        <f ca="1">IFERROR(SMALL(属性二级汇总!$L$2:$L$1000,ROW(W145)),"")</f>
        <v/>
      </c>
    </row>
    <row r="147" spans="1:23" ht="14.5" thickBot="1">
      <c r="A147" s="127" t="s">
        <v>4968</v>
      </c>
      <c r="C147" s="239" t="s">
        <v>2983</v>
      </c>
      <c r="D147" s="240" t="s">
        <v>2983</v>
      </c>
      <c r="E147" s="159">
        <f ca="1">SUMIFS(属性二级汇总!C:C, 属性二级汇总!E:E, D147, 属性二级汇总!G:G, 0)</f>
        <v>0</v>
      </c>
      <c r="M147" s="142" t="str">
        <f ca="1">IFERROR(INDEX(属性二级汇总!$B$1:$B$1000,W147),"")</f>
        <v/>
      </c>
      <c r="N147" s="142" t="str">
        <f ca="1">IFERROR(INDEX(属性二级汇总!$C$1:$C$1000,W147)*OR($L$2="生效",(1-INDEX(属性二级汇总!$F$1:$F$1000,W147))),"")</f>
        <v/>
      </c>
      <c r="O147" s="142" t="str">
        <f ca="1">IFERROR(INDEX(属性二级汇总!$E$1:$E$1000,W147),"")</f>
        <v/>
      </c>
      <c r="P147" s="142" t="str">
        <f ca="1">IFERROR(INDEX(属性二级汇总!$H$1:$H$1000,W147),"")</f>
        <v/>
      </c>
      <c r="Q147" s="142" t="str">
        <f ca="1">IFERROR(INDEX(属性二级汇总!$J$1:$J$1000,W147),"")</f>
        <v/>
      </c>
      <c r="W147" s="143" t="str">
        <f ca="1">IFERROR(SMALL(属性二级汇总!$L$2:$L$1000,ROW(W146)),"")</f>
        <v/>
      </c>
    </row>
    <row r="148" spans="1:23" ht="14.5" thickBot="1">
      <c r="M148" s="142" t="str">
        <f ca="1">IFERROR(INDEX(属性二级汇总!$B$1:$B$1000,W148),"")</f>
        <v/>
      </c>
      <c r="N148" s="142" t="str">
        <f ca="1">IFERROR(INDEX(属性二级汇总!$C$1:$C$1000,W148)*OR($L$2="生效",(1-INDEX(属性二级汇总!$F$1:$F$1000,W148))),"")</f>
        <v/>
      </c>
      <c r="O148" s="142" t="str">
        <f ca="1">IFERROR(INDEX(属性二级汇总!$E$1:$E$1000,W148),"")</f>
        <v/>
      </c>
      <c r="P148" s="142" t="str">
        <f ca="1">IFERROR(INDEX(属性二级汇总!$H$1:$H$1000,W148),"")</f>
        <v/>
      </c>
      <c r="Q148" s="142" t="str">
        <f ca="1">IFERROR(INDEX(属性二级汇总!$J$1:$J$1000,W148),"")</f>
        <v/>
      </c>
      <c r="W148" s="143" t="str">
        <f ca="1">IFERROR(SMALL(属性二级汇总!$L$2:$L$1000,ROW(W147)),"")</f>
        <v/>
      </c>
    </row>
    <row r="149" spans="1:23">
      <c r="A149" s="127" t="s">
        <v>5028</v>
      </c>
      <c r="C149" s="151" t="s">
        <v>5009</v>
      </c>
      <c r="D149" s="152" t="s">
        <v>5009</v>
      </c>
      <c r="E149" s="157">
        <f ca="1">SUMIFS(属性二级汇总!C:C, 属性二级汇总!E:E, D149, 属性二级汇总!G:G, 0)</f>
        <v>0</v>
      </c>
      <c r="M149" s="142" t="str">
        <f ca="1">IFERROR(INDEX(属性二级汇总!$B$1:$B$1000,W149),"")</f>
        <v/>
      </c>
      <c r="N149" s="142" t="str">
        <f ca="1">IFERROR(INDEX(属性二级汇总!$C$1:$C$1000,W149)*OR($L$2="生效",(1-INDEX(属性二级汇总!$F$1:$F$1000,W149))),"")</f>
        <v/>
      </c>
      <c r="O149" s="142" t="str">
        <f ca="1">IFERROR(INDEX(属性二级汇总!$E$1:$E$1000,W149),"")</f>
        <v/>
      </c>
      <c r="P149" s="142" t="str">
        <f ca="1">IFERROR(INDEX(属性二级汇总!$H$1:$H$1000,W149),"")</f>
        <v/>
      </c>
      <c r="Q149" s="142" t="str">
        <f ca="1">IFERROR(INDEX(属性二级汇总!$J$1:$J$1000,W149),"")</f>
        <v/>
      </c>
      <c r="W149" s="143" t="str">
        <f ca="1">IFERROR(SMALL(属性二级汇总!$L$2:$L$1000,ROW(W148)),"")</f>
        <v/>
      </c>
    </row>
    <row r="150" spans="1:23">
      <c r="A150" s="127" t="s">
        <v>5029</v>
      </c>
      <c r="C150" s="172" t="s">
        <v>5010</v>
      </c>
      <c r="D150" s="173" t="s">
        <v>5010</v>
      </c>
      <c r="E150" s="176">
        <f ca="1">SUMIFS(属性二级汇总!C:C, 属性二级汇总!E:E, D150, 属性二级汇总!G:G, 0)
+SUMIFS(属性二级汇总!C:C, 属性二级汇总!E:E, "伤害", 属性二级汇总!G:G, 0, 属性二级汇总!H:H, "")</f>
        <v>0</v>
      </c>
      <c r="M150" s="142" t="str">
        <f ca="1">IFERROR(INDEX(属性二级汇总!$B$1:$B$1000,W150),"")</f>
        <v/>
      </c>
      <c r="N150" s="142" t="str">
        <f ca="1">IFERROR(INDEX(属性二级汇总!$C$1:$C$1000,W150)*OR($L$2="生效",(1-INDEX(属性二级汇总!$F$1:$F$1000,W150))),"")</f>
        <v/>
      </c>
      <c r="O150" s="142" t="str">
        <f ca="1">IFERROR(INDEX(属性二级汇总!$E$1:$E$1000,W150),"")</f>
        <v/>
      </c>
      <c r="P150" s="142" t="str">
        <f ca="1">IFERROR(INDEX(属性二级汇总!$H$1:$H$1000,W150),"")</f>
        <v/>
      </c>
      <c r="Q150" s="142" t="str">
        <f ca="1">IFERROR(INDEX(属性二级汇总!$J$1:$J$1000,W150),"")</f>
        <v/>
      </c>
      <c r="W150" s="143" t="str">
        <f ca="1">IFERROR(SMALL(属性二级汇总!$L$2:$L$1000,ROW(W149)),"")</f>
        <v/>
      </c>
    </row>
    <row r="151" spans="1:23">
      <c r="A151" s="127" t="s">
        <v>5030</v>
      </c>
      <c r="C151" s="139" t="s">
        <v>5011</v>
      </c>
      <c r="D151" s="140" t="s">
        <v>5011</v>
      </c>
      <c r="E151" s="155">
        <f ca="1">SUMIFS(属性二级汇总!C:C, 属性二级汇总!E:E, D151, 属性二级汇总!G:G, 0)</f>
        <v>0</v>
      </c>
      <c r="M151" s="142" t="str">
        <f ca="1">IFERROR(INDEX(属性二级汇总!$B$1:$B$1000,W151),"")</f>
        <v/>
      </c>
      <c r="N151" s="142" t="str">
        <f ca="1">IFERROR(INDEX(属性二级汇总!$C$1:$C$1000,W151)*OR($L$2="生效",(1-INDEX(属性二级汇总!$F$1:$F$1000,W151))),"")</f>
        <v/>
      </c>
      <c r="O151" s="142" t="str">
        <f ca="1">IFERROR(INDEX(属性二级汇总!$E$1:$E$1000,W151),"")</f>
        <v/>
      </c>
      <c r="P151" s="142" t="str">
        <f ca="1">IFERROR(INDEX(属性二级汇总!$H$1:$H$1000,W151),"")</f>
        <v/>
      </c>
      <c r="Q151" s="142" t="str">
        <f ca="1">IFERROR(INDEX(属性二级汇总!$J$1:$J$1000,W151),"")</f>
        <v/>
      </c>
      <c r="W151" s="143" t="str">
        <f ca="1">IFERROR(SMALL(属性二级汇总!$L$2:$L$1000,ROW(W150)),"")</f>
        <v/>
      </c>
    </row>
    <row r="152" spans="1:23">
      <c r="A152" s="127" t="s">
        <v>5031</v>
      </c>
      <c r="C152" s="139" t="s">
        <v>5012</v>
      </c>
      <c r="D152" s="140" t="s">
        <v>5012</v>
      </c>
      <c r="E152" s="155">
        <f ca="1">SUMIFS(属性二级汇总!C:C, 属性二级汇总!E:E, D152, 属性二级汇总!G:G, 0)</f>
        <v>0</v>
      </c>
      <c r="M152" s="142" t="str">
        <f ca="1">IFERROR(INDEX(属性二级汇总!$B$1:$B$1000,W152),"")</f>
        <v/>
      </c>
      <c r="N152" s="142" t="str">
        <f ca="1">IFERROR(INDEX(属性二级汇总!$C$1:$C$1000,W152)*OR($L$2="生效",(1-INDEX(属性二级汇总!$F$1:$F$1000,W152))),"")</f>
        <v/>
      </c>
      <c r="O152" s="142" t="str">
        <f ca="1">IFERROR(INDEX(属性二级汇总!$E$1:$E$1000,W152),"")</f>
        <v/>
      </c>
      <c r="P152" s="142" t="str">
        <f ca="1">IFERROR(INDEX(属性二级汇总!$H$1:$H$1000,W152),"")</f>
        <v/>
      </c>
      <c r="Q152" s="142" t="str">
        <f ca="1">IFERROR(INDEX(属性二级汇总!$J$1:$J$1000,W152),"")</f>
        <v/>
      </c>
      <c r="W152" s="143" t="str">
        <f ca="1">IFERROR(SMALL(属性二级汇总!$L$2:$L$1000,ROW(W151)),"")</f>
        <v/>
      </c>
    </row>
    <row r="153" spans="1:23">
      <c r="A153" s="127" t="s">
        <v>5032</v>
      </c>
      <c r="C153" s="139" t="s">
        <v>5013</v>
      </c>
      <c r="D153" s="140" t="s">
        <v>5013</v>
      </c>
      <c r="E153" s="155">
        <f ca="1">SUMIFS(属性二级汇总!C:C, 属性二级汇总!E:E, D153, 属性二级汇总!G:G, 0)</f>
        <v>0</v>
      </c>
      <c r="M153" s="142" t="str">
        <f ca="1">IFERROR(INDEX(属性二级汇总!$B$1:$B$1000,W153),"")</f>
        <v/>
      </c>
      <c r="N153" s="142" t="str">
        <f ca="1">IFERROR(INDEX(属性二级汇总!$C$1:$C$1000,W153)*OR($L$2="生效",(1-INDEX(属性二级汇总!$F$1:$F$1000,W153))),"")</f>
        <v/>
      </c>
      <c r="O153" s="142" t="str">
        <f ca="1">IFERROR(INDEX(属性二级汇总!$E$1:$E$1000,W153),"")</f>
        <v/>
      </c>
      <c r="P153" s="142" t="str">
        <f ca="1">IFERROR(INDEX(属性二级汇总!$H$1:$H$1000,W153),"")</f>
        <v/>
      </c>
      <c r="Q153" s="142" t="str">
        <f ca="1">IFERROR(INDEX(属性二级汇总!$J$1:$J$1000,W153),"")</f>
        <v/>
      </c>
      <c r="W153" s="143" t="str">
        <f ca="1">IFERROR(SMALL(属性二级汇总!$L$2:$L$1000,ROW(W152)),"")</f>
        <v/>
      </c>
    </row>
    <row r="154" spans="1:23">
      <c r="A154" s="127" t="s">
        <v>5033</v>
      </c>
      <c r="C154" s="183" t="s">
        <v>5014</v>
      </c>
      <c r="D154" s="184" t="s">
        <v>5066</v>
      </c>
      <c r="E154" s="185">
        <f t="array" aca="1" ref="E154" ca="1">IF(PRODUCT(IF(O$2:O$1001=D154,N$2:N$1001+1))=0,1,PRODUCT(IF(O$2:O$1001=D154,N$2:N$1001+1)))</f>
        <v>1</v>
      </c>
      <c r="M154" s="142" t="str">
        <f ca="1">IFERROR(INDEX(属性二级汇总!$B$1:$B$1000,W154),"")</f>
        <v/>
      </c>
      <c r="N154" s="142" t="str">
        <f ca="1">IFERROR(INDEX(属性二级汇总!$C$1:$C$1000,W154)*OR($L$2="生效",(1-INDEX(属性二级汇总!$F$1:$F$1000,W154))),"")</f>
        <v/>
      </c>
      <c r="O154" s="142" t="str">
        <f ca="1">IFERROR(INDEX(属性二级汇总!$E$1:$E$1000,W154),"")</f>
        <v/>
      </c>
      <c r="P154" s="142" t="str">
        <f ca="1">IFERROR(INDEX(属性二级汇总!$H$1:$H$1000,W154),"")</f>
        <v/>
      </c>
      <c r="Q154" s="142" t="str">
        <f ca="1">IFERROR(INDEX(属性二级汇总!$J$1:$J$1000,W154),"")</f>
        <v/>
      </c>
      <c r="W154" s="143" t="str">
        <f ca="1">IFERROR(SMALL(属性二级汇总!$L$2:$L$1000,ROW(W153)),"")</f>
        <v/>
      </c>
    </row>
    <row r="155" spans="1:23">
      <c r="A155" s="127" t="s">
        <v>5034</v>
      </c>
      <c r="C155" s="183" t="s">
        <v>5015</v>
      </c>
      <c r="D155" s="184" t="s">
        <v>5010</v>
      </c>
      <c r="E155" s="185">
        <f t="array" aca="1" ref="E155" ca="1">IF(PRODUCT(IF(O$2:O$1001=D155,N$2:N$1001+1))=0,1,PRODUCT(IF(O$2:O$1001=D155,N$2:N$1001+1)))*
 IF(
  PRODUCT(
    IF(
      (O$2:O$1001="伤害") * (P$2:P$1001=""),
      N$2:N$1001 + 1
    )
  ) = 0,
  1,
  PRODUCT(
    IF(
      (O$2:O$1001="伤害") * (P$2:P$1001=""),
      N$2:N$1001 + 1
    )
  )
)</f>
        <v>1</v>
      </c>
      <c r="M155" s="142" t="str">
        <f ca="1">IFERROR(INDEX(属性二级汇总!$B$1:$B$1000,W155),"")</f>
        <v/>
      </c>
      <c r="N155" s="142" t="str">
        <f ca="1">IFERROR(INDEX(属性二级汇总!$C$1:$C$1000,W155)*OR($L$2="生效",(1-INDEX(属性二级汇总!$F$1:$F$1000,W155))),"")</f>
        <v/>
      </c>
      <c r="O155" s="142" t="str">
        <f ca="1">IFERROR(INDEX(属性二级汇总!$E$1:$E$1000,W155),"")</f>
        <v/>
      </c>
      <c r="P155" s="142" t="str">
        <f ca="1">IFERROR(INDEX(属性二级汇总!$H$1:$H$1000,W155),"")</f>
        <v/>
      </c>
      <c r="Q155" s="142" t="str">
        <f ca="1">IFERROR(INDEX(属性二级汇总!$J$1:$J$1000,W155),"")</f>
        <v/>
      </c>
      <c r="W155" s="143" t="str">
        <f ca="1">IFERROR(SMALL(属性二级汇总!$L$2:$L$1000,ROW(W154)),"")</f>
        <v/>
      </c>
    </row>
    <row r="156" spans="1:23">
      <c r="A156" s="127" t="s">
        <v>5035</v>
      </c>
      <c r="C156" s="183" t="s">
        <v>5016</v>
      </c>
      <c r="D156" s="184" t="s">
        <v>5011</v>
      </c>
      <c r="E156" s="185">
        <f t="array" aca="1" ref="E156" ca="1">IF(PRODUCT(IF(O$2:O$1001=D156,N$2:N$1001+1))=0,1,PRODUCT(IF(O$2:O$1001=D156,N$2:N$1001+1)))</f>
        <v>1</v>
      </c>
      <c r="M156" s="142" t="str">
        <f ca="1">IFERROR(INDEX(属性二级汇总!$B$1:$B$1000,W156),"")</f>
        <v/>
      </c>
      <c r="N156" s="142" t="str">
        <f ca="1">IFERROR(INDEX(属性二级汇总!$C$1:$C$1000,W156)*OR($L$2="生效",(1-INDEX(属性二级汇总!$F$1:$F$1000,W156))),"")</f>
        <v/>
      </c>
      <c r="O156" s="142" t="str">
        <f ca="1">IFERROR(INDEX(属性二级汇总!$E$1:$E$1000,W156),"")</f>
        <v/>
      </c>
      <c r="P156" s="142" t="str">
        <f ca="1">IFERROR(INDEX(属性二级汇总!$H$1:$H$1000,W156),"")</f>
        <v/>
      </c>
      <c r="Q156" s="142" t="str">
        <f ca="1">IFERROR(INDEX(属性二级汇总!$J$1:$J$1000,W156),"")</f>
        <v/>
      </c>
      <c r="W156" s="143" t="str">
        <f ca="1">IFERROR(SMALL(属性二级汇总!$L$2:$L$1000,ROW(W155)),"")</f>
        <v/>
      </c>
    </row>
    <row r="157" spans="1:23">
      <c r="A157" s="127" t="s">
        <v>5036</v>
      </c>
      <c r="C157" s="183" t="s">
        <v>5017</v>
      </c>
      <c r="D157" s="184" t="s">
        <v>5012</v>
      </c>
      <c r="E157" s="185">
        <f t="array" aca="1" ref="E157" ca="1">IF(PRODUCT(IF(O$2:O$1001=D157,N$2:N$1001+1))=0,1,PRODUCT(IF(O$2:O$1001=D157,N$2:N$1001+1)))</f>
        <v>1</v>
      </c>
      <c r="M157" s="142" t="str">
        <f ca="1">IFERROR(INDEX(属性二级汇总!$B$1:$B$1000,W157),"")</f>
        <v/>
      </c>
      <c r="N157" s="142" t="str">
        <f ca="1">IFERROR(INDEX(属性二级汇总!$C$1:$C$1000,W157)*OR($L$2="生效",(1-INDEX(属性二级汇总!$F$1:$F$1000,W157))),"")</f>
        <v/>
      </c>
      <c r="O157" s="142" t="str">
        <f ca="1">IFERROR(INDEX(属性二级汇总!$E$1:$E$1000,W157),"")</f>
        <v/>
      </c>
      <c r="P157" s="142" t="str">
        <f ca="1">IFERROR(INDEX(属性二级汇总!$H$1:$H$1000,W157),"")</f>
        <v/>
      </c>
      <c r="Q157" s="142" t="str">
        <f ca="1">IFERROR(INDEX(属性二级汇总!$J$1:$J$1000,W157),"")</f>
        <v/>
      </c>
      <c r="W157" s="143" t="str">
        <f ca="1">IFERROR(SMALL(属性二级汇总!$L$2:$L$1000,ROW(W156)),"")</f>
        <v/>
      </c>
    </row>
    <row r="158" spans="1:23" ht="14.5" thickBot="1">
      <c r="A158" s="127" t="s">
        <v>5037</v>
      </c>
      <c r="C158" s="186" t="s">
        <v>5018</v>
      </c>
      <c r="D158" s="187" t="s">
        <v>5013</v>
      </c>
      <c r="E158" s="188">
        <f t="array" aca="1" ref="E158" ca="1">IF(PRODUCT(IF(O$2:O$1001=D158,N$2:N$1001+1))=0,1,PRODUCT(IF(O$2:O$1001=D158,N$2:N$1001+1)))</f>
        <v>1</v>
      </c>
      <c r="M158" s="142" t="str">
        <f ca="1">IFERROR(INDEX(属性二级汇总!$B$1:$B$1000,W158),"")</f>
        <v/>
      </c>
      <c r="N158" s="142" t="str">
        <f ca="1">IFERROR(INDEX(属性二级汇总!$C$1:$C$1000,W158)*OR($L$2="生效",(1-INDEX(属性二级汇总!$F$1:$F$1000,W158))),"")</f>
        <v/>
      </c>
      <c r="O158" s="142" t="str">
        <f ca="1">IFERROR(INDEX(属性二级汇总!$E$1:$E$1000,W158),"")</f>
        <v/>
      </c>
      <c r="P158" s="142" t="str">
        <f ca="1">IFERROR(INDEX(属性二级汇总!$H$1:$H$1000,W158),"")</f>
        <v/>
      </c>
      <c r="Q158" s="142" t="str">
        <f ca="1">IFERROR(INDEX(属性二级汇总!$J$1:$J$1000,W158),"")</f>
        <v/>
      </c>
      <c r="W158" s="143" t="str">
        <f ca="1">IFERROR(SMALL(属性二级汇总!$L$2:$L$1000,ROW(W157)),"")</f>
        <v/>
      </c>
    </row>
    <row r="159" spans="1:23">
      <c r="M159" s="142" t="str">
        <f ca="1">IFERROR(INDEX(属性二级汇总!$B$1:$B$1000,W159),"")</f>
        <v/>
      </c>
      <c r="N159" s="142" t="str">
        <f ca="1">IFERROR(INDEX(属性二级汇总!$C$1:$C$1000,W159)*OR($L$2="生效",(1-INDEX(属性二级汇总!$F$1:$F$1000,W159))),"")</f>
        <v/>
      </c>
      <c r="O159" s="142" t="str">
        <f ca="1">IFERROR(INDEX(属性二级汇总!$E$1:$E$1000,W159),"")</f>
        <v/>
      </c>
      <c r="P159" s="142" t="str">
        <f ca="1">IFERROR(INDEX(属性二级汇总!$H$1:$H$1000,W159),"")</f>
        <v/>
      </c>
      <c r="Q159" s="142" t="str">
        <f ca="1">IFERROR(INDEX(属性二级汇总!$J$1:$J$1000,W159),"")</f>
        <v/>
      </c>
      <c r="W159" s="143" t="str">
        <f ca="1">IFERROR(SMALL(属性二级汇总!$L$2:$L$1000,ROW(W158)),"")</f>
        <v/>
      </c>
    </row>
    <row r="160" spans="1:23">
      <c r="M160" s="142" t="str">
        <f ca="1">IFERROR(INDEX(属性二级汇总!$B$1:$B$1000,W160),"")</f>
        <v/>
      </c>
      <c r="N160" s="142" t="str">
        <f ca="1">IFERROR(INDEX(属性二级汇总!$C$1:$C$1000,W160)*OR($L$2="生效",(1-INDEX(属性二级汇总!$F$1:$F$1000,W160))),"")</f>
        <v/>
      </c>
      <c r="O160" s="142" t="str">
        <f ca="1">IFERROR(INDEX(属性二级汇总!$E$1:$E$1000,W160),"")</f>
        <v/>
      </c>
      <c r="P160" s="142" t="str">
        <f ca="1">IFERROR(INDEX(属性二级汇总!$H$1:$H$1000,W160),"")</f>
        <v/>
      </c>
      <c r="Q160" s="142" t="str">
        <f ca="1">IFERROR(INDEX(属性二级汇总!$J$1:$J$1000,W160),"")</f>
        <v/>
      </c>
      <c r="W160" s="143" t="str">
        <f ca="1">IFERROR(SMALL(属性二级汇总!$L$2:$L$1000,ROW(W159)),"")</f>
        <v/>
      </c>
    </row>
    <row r="161" spans="13:23">
      <c r="M161" s="142" t="str">
        <f ca="1">IFERROR(INDEX(属性二级汇总!$B$1:$B$1000,W161),"")</f>
        <v/>
      </c>
      <c r="N161" s="142" t="str">
        <f ca="1">IFERROR(INDEX(属性二级汇总!$C$1:$C$1000,W161)*OR($L$2="生效",(1-INDEX(属性二级汇总!$F$1:$F$1000,W161))),"")</f>
        <v/>
      </c>
      <c r="O161" s="142" t="str">
        <f ca="1">IFERROR(INDEX(属性二级汇总!$E$1:$E$1000,W161),"")</f>
        <v/>
      </c>
      <c r="P161" s="142" t="str">
        <f ca="1">IFERROR(INDEX(属性二级汇总!$H$1:$H$1000,W161),"")</f>
        <v/>
      </c>
      <c r="Q161" s="142" t="str">
        <f ca="1">IFERROR(INDEX(属性二级汇总!$J$1:$J$1000,W161),"")</f>
        <v/>
      </c>
      <c r="W161" s="143" t="str">
        <f ca="1">IFERROR(SMALL(属性二级汇总!$L$2:$L$1000,ROW(W160)),"")</f>
        <v/>
      </c>
    </row>
    <row r="162" spans="13:23">
      <c r="M162" s="142" t="str">
        <f ca="1">IFERROR(INDEX(属性二级汇总!$B$1:$B$1000,W162),"")</f>
        <v/>
      </c>
      <c r="N162" s="142" t="str">
        <f ca="1">IFERROR(INDEX(属性二级汇总!$C$1:$C$1000,W162)*OR($L$2="生效",(1-INDEX(属性二级汇总!$F$1:$F$1000,W162))),"")</f>
        <v/>
      </c>
      <c r="O162" s="142" t="str">
        <f ca="1">IFERROR(INDEX(属性二级汇总!$E$1:$E$1000,W162),"")</f>
        <v/>
      </c>
      <c r="P162" s="142" t="str">
        <f ca="1">IFERROR(INDEX(属性二级汇总!$H$1:$H$1000,W162),"")</f>
        <v/>
      </c>
      <c r="Q162" s="142" t="str">
        <f ca="1">IFERROR(INDEX(属性二级汇总!$J$1:$J$1000,W162),"")</f>
        <v/>
      </c>
      <c r="W162" s="143" t="str">
        <f ca="1">IFERROR(SMALL(属性二级汇总!$L$2:$L$1000,ROW(W161)),"")</f>
        <v/>
      </c>
    </row>
    <row r="163" spans="13:23">
      <c r="M163" s="142" t="str">
        <f ca="1">IFERROR(INDEX(属性二级汇总!$B$1:$B$1000,W163),"")</f>
        <v/>
      </c>
      <c r="N163" s="142" t="str">
        <f ca="1">IFERROR(INDEX(属性二级汇总!$C$1:$C$1000,W163)*OR($L$2="生效",(1-INDEX(属性二级汇总!$F$1:$F$1000,W163))),"")</f>
        <v/>
      </c>
      <c r="O163" s="142" t="str">
        <f ca="1">IFERROR(INDEX(属性二级汇总!$E$1:$E$1000,W163),"")</f>
        <v/>
      </c>
      <c r="P163" s="142" t="str">
        <f ca="1">IFERROR(INDEX(属性二级汇总!$H$1:$H$1000,W163),"")</f>
        <v/>
      </c>
      <c r="Q163" s="142" t="str">
        <f ca="1">IFERROR(INDEX(属性二级汇总!$J$1:$J$1000,W163),"")</f>
        <v/>
      </c>
      <c r="W163" s="143" t="str">
        <f ca="1">IFERROR(SMALL(属性二级汇总!$L$2:$L$1000,ROW(W162)),"")</f>
        <v/>
      </c>
    </row>
    <row r="164" spans="13:23">
      <c r="M164" s="142" t="str">
        <f ca="1">IFERROR(INDEX(属性二级汇总!$B$1:$B$1000,W164),"")</f>
        <v/>
      </c>
      <c r="N164" s="142" t="str">
        <f ca="1">IFERROR(INDEX(属性二级汇总!$C$1:$C$1000,W164)*OR($L$2="生效",(1-INDEX(属性二级汇总!$F$1:$F$1000,W164))),"")</f>
        <v/>
      </c>
      <c r="O164" s="142" t="str">
        <f ca="1">IFERROR(INDEX(属性二级汇总!$E$1:$E$1000,W164),"")</f>
        <v/>
      </c>
      <c r="P164" s="142" t="str">
        <f ca="1">IFERROR(INDEX(属性二级汇总!$H$1:$H$1000,W164),"")</f>
        <v/>
      </c>
      <c r="Q164" s="142" t="str">
        <f ca="1">IFERROR(INDEX(属性二级汇总!$J$1:$J$1000,W164),"")</f>
        <v/>
      </c>
      <c r="W164" s="143" t="str">
        <f ca="1">IFERROR(SMALL(属性二级汇总!$L$2:$L$1000,ROW(W163)),"")</f>
        <v/>
      </c>
    </row>
    <row r="165" spans="13:23">
      <c r="M165" s="142" t="str">
        <f ca="1">IFERROR(INDEX(属性二级汇总!$B$1:$B$1000,W165),"")</f>
        <v/>
      </c>
      <c r="N165" s="142" t="str">
        <f ca="1">IFERROR(INDEX(属性二级汇总!$C$1:$C$1000,W165)*OR($L$2="生效",(1-INDEX(属性二级汇总!$F$1:$F$1000,W165))),"")</f>
        <v/>
      </c>
      <c r="O165" s="142" t="str">
        <f ca="1">IFERROR(INDEX(属性二级汇总!$E$1:$E$1000,W165),"")</f>
        <v/>
      </c>
      <c r="P165" s="142" t="str">
        <f ca="1">IFERROR(INDEX(属性二级汇总!$H$1:$H$1000,W165),"")</f>
        <v/>
      </c>
      <c r="Q165" s="142" t="str">
        <f ca="1">IFERROR(INDEX(属性二级汇总!$J$1:$J$1000,W165),"")</f>
        <v/>
      </c>
      <c r="W165" s="143" t="str">
        <f ca="1">IFERROR(SMALL(属性二级汇总!$L$2:$L$1000,ROW(W164)),"")</f>
        <v/>
      </c>
    </row>
    <row r="166" spans="13:23">
      <c r="M166" s="142" t="str">
        <f ca="1">IFERROR(INDEX(属性二级汇总!$B$1:$B$1000,W166),"")</f>
        <v/>
      </c>
      <c r="N166" s="142" t="str">
        <f ca="1">IFERROR(INDEX(属性二级汇总!$C$1:$C$1000,W166)*OR($L$2="生效",(1-INDEX(属性二级汇总!$F$1:$F$1000,W166))),"")</f>
        <v/>
      </c>
      <c r="O166" s="142" t="str">
        <f ca="1">IFERROR(INDEX(属性二级汇总!$E$1:$E$1000,W166),"")</f>
        <v/>
      </c>
      <c r="P166" s="142" t="str">
        <f ca="1">IFERROR(INDEX(属性二级汇总!$H$1:$H$1000,W166),"")</f>
        <v/>
      </c>
      <c r="Q166" s="142" t="str">
        <f ca="1">IFERROR(INDEX(属性二级汇总!$J$1:$J$1000,W166),"")</f>
        <v/>
      </c>
      <c r="W166" s="143" t="str">
        <f ca="1">IFERROR(SMALL(属性二级汇总!$L$2:$L$1000,ROW(W165)),"")</f>
        <v/>
      </c>
    </row>
    <row r="167" spans="13:23">
      <c r="M167" s="142" t="str">
        <f ca="1">IFERROR(INDEX(属性二级汇总!$B$1:$B$1000,W167),"")</f>
        <v/>
      </c>
      <c r="N167" s="142" t="str">
        <f ca="1">IFERROR(INDEX(属性二级汇总!$C$1:$C$1000,W167)*OR($L$2="生效",(1-INDEX(属性二级汇总!$F$1:$F$1000,W167))),"")</f>
        <v/>
      </c>
      <c r="O167" s="142" t="str">
        <f ca="1">IFERROR(INDEX(属性二级汇总!$E$1:$E$1000,W167),"")</f>
        <v/>
      </c>
      <c r="P167" s="142" t="str">
        <f ca="1">IFERROR(INDEX(属性二级汇总!$H$1:$H$1000,W167),"")</f>
        <v/>
      </c>
      <c r="Q167" s="142" t="str">
        <f ca="1">IFERROR(INDEX(属性二级汇总!$J$1:$J$1000,W167),"")</f>
        <v/>
      </c>
      <c r="W167" s="143" t="str">
        <f ca="1">IFERROR(SMALL(属性二级汇总!$L$2:$L$1000,ROW(W166)),"")</f>
        <v/>
      </c>
    </row>
    <row r="168" spans="13:23">
      <c r="M168" s="142" t="str">
        <f ca="1">IFERROR(INDEX(属性二级汇总!$B$1:$B$1000,W168),"")</f>
        <v/>
      </c>
      <c r="N168" s="142" t="str">
        <f ca="1">IFERROR(INDEX(属性二级汇总!$C$1:$C$1000,W168)*OR($L$2="生效",(1-INDEX(属性二级汇总!$F$1:$F$1000,W168))),"")</f>
        <v/>
      </c>
      <c r="O168" s="142" t="str">
        <f ca="1">IFERROR(INDEX(属性二级汇总!$E$1:$E$1000,W168),"")</f>
        <v/>
      </c>
      <c r="P168" s="142" t="str">
        <f ca="1">IFERROR(INDEX(属性二级汇总!$H$1:$H$1000,W168),"")</f>
        <v/>
      </c>
      <c r="Q168" s="142" t="str">
        <f ca="1">IFERROR(INDEX(属性二级汇总!$J$1:$J$1000,W168),"")</f>
        <v/>
      </c>
      <c r="W168" s="143" t="str">
        <f ca="1">IFERROR(SMALL(属性二级汇总!$L$2:$L$1000,ROW(W167)),"")</f>
        <v/>
      </c>
    </row>
    <row r="169" spans="13:23">
      <c r="M169" s="142" t="str">
        <f ca="1">IFERROR(INDEX(属性二级汇总!$B$1:$B$1000,W169),"")</f>
        <v/>
      </c>
      <c r="N169" s="142" t="str">
        <f ca="1">IFERROR(INDEX(属性二级汇总!$C$1:$C$1000,W169)*OR($L$2="生效",(1-INDEX(属性二级汇总!$F$1:$F$1000,W169))),"")</f>
        <v/>
      </c>
      <c r="O169" s="142" t="str">
        <f ca="1">IFERROR(INDEX(属性二级汇总!$E$1:$E$1000,W169),"")</f>
        <v/>
      </c>
      <c r="P169" s="142" t="str">
        <f ca="1">IFERROR(INDEX(属性二级汇总!$H$1:$H$1000,W169),"")</f>
        <v/>
      </c>
      <c r="Q169" s="142" t="str">
        <f ca="1">IFERROR(INDEX(属性二级汇总!$J$1:$J$1000,W169),"")</f>
        <v/>
      </c>
      <c r="W169" s="143" t="str">
        <f ca="1">IFERROR(SMALL(属性二级汇总!$L$2:$L$1000,ROW(W168)),"")</f>
        <v/>
      </c>
    </row>
    <row r="170" spans="13:23">
      <c r="M170" s="142" t="str">
        <f ca="1">IFERROR(INDEX(属性二级汇总!$B$1:$B$1000,W170),"")</f>
        <v/>
      </c>
      <c r="N170" s="142" t="str">
        <f ca="1">IFERROR(INDEX(属性二级汇总!$C$1:$C$1000,W170)*OR($L$2="生效",(1-INDEX(属性二级汇总!$F$1:$F$1000,W170))),"")</f>
        <v/>
      </c>
      <c r="O170" s="142" t="str">
        <f ca="1">IFERROR(INDEX(属性二级汇总!$E$1:$E$1000,W170),"")</f>
        <v/>
      </c>
      <c r="P170" s="142" t="str">
        <f ca="1">IFERROR(INDEX(属性二级汇总!$H$1:$H$1000,W170),"")</f>
        <v/>
      </c>
      <c r="Q170" s="142" t="str">
        <f ca="1">IFERROR(INDEX(属性二级汇总!$J$1:$J$1000,W170),"")</f>
        <v/>
      </c>
      <c r="W170" s="143" t="str">
        <f ca="1">IFERROR(SMALL(属性二级汇总!$L$2:$L$1000,ROW(W169)),"")</f>
        <v/>
      </c>
    </row>
    <row r="171" spans="13:23">
      <c r="M171" s="142" t="str">
        <f ca="1">IFERROR(INDEX(属性二级汇总!$B$1:$B$1000,W171),"")</f>
        <v/>
      </c>
      <c r="N171" s="142" t="str">
        <f ca="1">IFERROR(INDEX(属性二级汇总!$C$1:$C$1000,W171)*OR($L$2="生效",(1-INDEX(属性二级汇总!$F$1:$F$1000,W171))),"")</f>
        <v/>
      </c>
      <c r="O171" s="142" t="str">
        <f ca="1">IFERROR(INDEX(属性二级汇总!$E$1:$E$1000,W171),"")</f>
        <v/>
      </c>
      <c r="P171" s="142" t="str">
        <f ca="1">IFERROR(INDEX(属性二级汇总!$H$1:$H$1000,W171),"")</f>
        <v/>
      </c>
      <c r="Q171" s="142" t="str">
        <f ca="1">IFERROR(INDEX(属性二级汇总!$J$1:$J$1000,W171),"")</f>
        <v/>
      </c>
      <c r="W171" s="143" t="str">
        <f ca="1">IFERROR(SMALL(属性二级汇总!$L$2:$L$1000,ROW(W170)),"")</f>
        <v/>
      </c>
    </row>
    <row r="172" spans="13:23">
      <c r="M172" s="142" t="str">
        <f ca="1">IFERROR(INDEX(属性二级汇总!$B$1:$B$1000,W172),"")</f>
        <v/>
      </c>
      <c r="N172" s="142" t="str">
        <f ca="1">IFERROR(INDEX(属性二级汇总!$C$1:$C$1000,W172)*OR($L$2="生效",(1-INDEX(属性二级汇总!$F$1:$F$1000,W172))),"")</f>
        <v/>
      </c>
      <c r="O172" s="142" t="str">
        <f ca="1">IFERROR(INDEX(属性二级汇总!$E$1:$E$1000,W172),"")</f>
        <v/>
      </c>
      <c r="P172" s="142" t="str">
        <f ca="1">IFERROR(INDEX(属性二级汇总!$H$1:$H$1000,W172),"")</f>
        <v/>
      </c>
      <c r="Q172" s="142" t="str">
        <f ca="1">IFERROR(INDEX(属性二级汇总!$J$1:$J$1000,W172),"")</f>
        <v/>
      </c>
      <c r="W172" s="143" t="str">
        <f ca="1">IFERROR(SMALL(属性二级汇总!$L$2:$L$1000,ROW(W171)),"")</f>
        <v/>
      </c>
    </row>
    <row r="173" spans="13:23">
      <c r="M173" s="142" t="str">
        <f ca="1">IFERROR(INDEX(属性二级汇总!$B$1:$B$1000,W173),"")</f>
        <v/>
      </c>
      <c r="N173" s="142" t="str">
        <f ca="1">IFERROR(INDEX(属性二级汇总!$C$1:$C$1000,W173)*OR($L$2="生效",(1-INDEX(属性二级汇总!$F$1:$F$1000,W173))),"")</f>
        <v/>
      </c>
      <c r="O173" s="142" t="str">
        <f ca="1">IFERROR(INDEX(属性二级汇总!$E$1:$E$1000,W173),"")</f>
        <v/>
      </c>
      <c r="P173" s="142" t="str">
        <f ca="1">IFERROR(INDEX(属性二级汇总!$H$1:$H$1000,W173),"")</f>
        <v/>
      </c>
      <c r="Q173" s="142" t="str">
        <f ca="1">IFERROR(INDEX(属性二级汇总!$J$1:$J$1000,W173),"")</f>
        <v/>
      </c>
      <c r="W173" s="143" t="str">
        <f ca="1">IFERROR(SMALL(属性二级汇总!$L$2:$L$1000,ROW(W172)),"")</f>
        <v/>
      </c>
    </row>
    <row r="174" spans="13:23">
      <c r="M174" s="142" t="str">
        <f ca="1">IFERROR(INDEX(属性二级汇总!$B$1:$B$1000,W174),"")</f>
        <v/>
      </c>
      <c r="N174" s="142" t="str">
        <f ca="1">IFERROR(INDEX(属性二级汇总!$C$1:$C$1000,W174)*OR($L$2="生效",(1-INDEX(属性二级汇总!$F$1:$F$1000,W174))),"")</f>
        <v/>
      </c>
      <c r="O174" s="142" t="str">
        <f ca="1">IFERROR(INDEX(属性二级汇总!$E$1:$E$1000,W174),"")</f>
        <v/>
      </c>
      <c r="P174" s="142" t="str">
        <f ca="1">IFERROR(INDEX(属性二级汇总!$H$1:$H$1000,W174),"")</f>
        <v/>
      </c>
      <c r="Q174" s="142" t="str">
        <f ca="1">IFERROR(INDEX(属性二级汇总!$J$1:$J$1000,W174),"")</f>
        <v/>
      </c>
      <c r="W174" s="143" t="str">
        <f ca="1">IFERROR(SMALL(属性二级汇总!$L$2:$L$1000,ROW(W173)),"")</f>
        <v/>
      </c>
    </row>
    <row r="175" spans="13:23">
      <c r="M175" s="142" t="str">
        <f ca="1">IFERROR(INDEX(属性二级汇总!$B$1:$B$1000,W175),"")</f>
        <v/>
      </c>
      <c r="N175" s="142" t="str">
        <f ca="1">IFERROR(INDEX(属性二级汇总!$C$1:$C$1000,W175)*OR($L$2="生效",(1-INDEX(属性二级汇总!$F$1:$F$1000,W175))),"")</f>
        <v/>
      </c>
      <c r="O175" s="142" t="str">
        <f ca="1">IFERROR(INDEX(属性二级汇总!$E$1:$E$1000,W175),"")</f>
        <v/>
      </c>
      <c r="P175" s="142" t="str">
        <f ca="1">IFERROR(INDEX(属性二级汇总!$H$1:$H$1000,W175),"")</f>
        <v/>
      </c>
      <c r="Q175" s="142" t="str">
        <f ca="1">IFERROR(INDEX(属性二级汇总!$J$1:$J$1000,W175),"")</f>
        <v/>
      </c>
      <c r="W175" s="143" t="str">
        <f ca="1">IFERROR(SMALL(属性二级汇总!$L$2:$L$1000,ROW(W174)),"")</f>
        <v/>
      </c>
    </row>
    <row r="176" spans="13:23">
      <c r="M176" s="142" t="str">
        <f ca="1">IFERROR(INDEX(属性二级汇总!$B$1:$B$1000,W176),"")</f>
        <v/>
      </c>
      <c r="N176" s="142" t="str">
        <f ca="1">IFERROR(INDEX(属性二级汇总!$C$1:$C$1000,W176)*OR($L$2="生效",(1-INDEX(属性二级汇总!$F$1:$F$1000,W176))),"")</f>
        <v/>
      </c>
      <c r="O176" s="142" t="str">
        <f ca="1">IFERROR(INDEX(属性二级汇总!$E$1:$E$1000,W176),"")</f>
        <v/>
      </c>
      <c r="P176" s="142" t="str">
        <f ca="1">IFERROR(INDEX(属性二级汇总!$H$1:$H$1000,W176),"")</f>
        <v/>
      </c>
      <c r="Q176" s="142" t="str">
        <f ca="1">IFERROR(INDEX(属性二级汇总!$J$1:$J$1000,W176),"")</f>
        <v/>
      </c>
      <c r="W176" s="143" t="str">
        <f ca="1">IFERROR(SMALL(属性二级汇总!$L$2:$L$1000,ROW(W175)),"")</f>
        <v/>
      </c>
    </row>
    <row r="177" spans="13:23">
      <c r="M177" s="142" t="str">
        <f ca="1">IFERROR(INDEX(属性二级汇总!$B$1:$B$1000,W177),"")</f>
        <v/>
      </c>
      <c r="N177" s="142" t="str">
        <f ca="1">IFERROR(INDEX(属性二级汇总!$C$1:$C$1000,W177)*OR($L$2="生效",(1-INDEX(属性二级汇总!$F$1:$F$1000,W177))),"")</f>
        <v/>
      </c>
      <c r="O177" s="142" t="str">
        <f ca="1">IFERROR(INDEX(属性二级汇总!$E$1:$E$1000,W177),"")</f>
        <v/>
      </c>
      <c r="P177" s="142" t="str">
        <f ca="1">IFERROR(INDEX(属性二级汇总!$H$1:$H$1000,W177),"")</f>
        <v/>
      </c>
      <c r="Q177" s="142" t="str">
        <f ca="1">IFERROR(INDEX(属性二级汇总!$J$1:$J$1000,W177),"")</f>
        <v/>
      </c>
      <c r="W177" s="143" t="str">
        <f ca="1">IFERROR(SMALL(属性二级汇总!$L$2:$L$1000,ROW(W176)),"")</f>
        <v/>
      </c>
    </row>
    <row r="178" spans="13:23">
      <c r="M178" s="142" t="str">
        <f ca="1">IFERROR(INDEX(属性二级汇总!$B$1:$B$1000,W178),"")</f>
        <v/>
      </c>
      <c r="N178" s="142" t="str">
        <f ca="1">IFERROR(INDEX(属性二级汇总!$C$1:$C$1000,W178)*OR($L$2="生效",(1-INDEX(属性二级汇总!$F$1:$F$1000,W178))),"")</f>
        <v/>
      </c>
      <c r="O178" s="142" t="str">
        <f ca="1">IFERROR(INDEX(属性二级汇总!$E$1:$E$1000,W178),"")</f>
        <v/>
      </c>
      <c r="P178" s="142" t="str">
        <f ca="1">IFERROR(INDEX(属性二级汇总!$H$1:$H$1000,W178),"")</f>
        <v/>
      </c>
      <c r="Q178" s="142" t="str">
        <f ca="1">IFERROR(INDEX(属性二级汇总!$J$1:$J$1000,W178),"")</f>
        <v/>
      </c>
      <c r="W178" s="143" t="str">
        <f ca="1">IFERROR(SMALL(属性二级汇总!$L$2:$L$1000,ROW(W177)),"")</f>
        <v/>
      </c>
    </row>
    <row r="179" spans="13:23">
      <c r="M179" s="142" t="str">
        <f ca="1">IFERROR(INDEX(属性二级汇总!$B$1:$B$1000,W179),"")</f>
        <v/>
      </c>
      <c r="N179" s="142" t="str">
        <f ca="1">IFERROR(INDEX(属性二级汇总!$C$1:$C$1000,W179)*OR($L$2="生效",(1-INDEX(属性二级汇总!$F$1:$F$1000,W179))),"")</f>
        <v/>
      </c>
      <c r="O179" s="142" t="str">
        <f ca="1">IFERROR(INDEX(属性二级汇总!$E$1:$E$1000,W179),"")</f>
        <v/>
      </c>
      <c r="P179" s="142" t="str">
        <f ca="1">IFERROR(INDEX(属性二级汇总!$H$1:$H$1000,W179),"")</f>
        <v/>
      </c>
      <c r="Q179" s="142" t="str">
        <f ca="1">IFERROR(INDEX(属性二级汇总!$J$1:$J$1000,W179),"")</f>
        <v/>
      </c>
      <c r="W179" s="143" t="str">
        <f ca="1">IFERROR(SMALL(属性二级汇总!$L$2:$L$1000,ROW(W178)),"")</f>
        <v/>
      </c>
    </row>
    <row r="180" spans="13:23">
      <c r="M180" s="142" t="str">
        <f ca="1">IFERROR(INDEX(属性二级汇总!$B$1:$B$1000,W180),"")</f>
        <v/>
      </c>
      <c r="N180" s="142" t="str">
        <f ca="1">IFERROR(INDEX(属性二级汇总!$C$1:$C$1000,W180)*OR($L$2="生效",(1-INDEX(属性二级汇总!$F$1:$F$1000,W180))),"")</f>
        <v/>
      </c>
      <c r="O180" s="142" t="str">
        <f ca="1">IFERROR(INDEX(属性二级汇总!$E$1:$E$1000,W180),"")</f>
        <v/>
      </c>
      <c r="P180" s="142" t="str">
        <f ca="1">IFERROR(INDEX(属性二级汇总!$H$1:$H$1000,W180),"")</f>
        <v/>
      </c>
      <c r="Q180" s="142" t="str">
        <f ca="1">IFERROR(INDEX(属性二级汇总!$J$1:$J$1000,W180),"")</f>
        <v/>
      </c>
      <c r="W180" s="143" t="str">
        <f ca="1">IFERROR(SMALL(属性二级汇总!$L$2:$L$1000,ROW(W179)),"")</f>
        <v/>
      </c>
    </row>
    <row r="181" spans="13:23">
      <c r="M181" s="142" t="str">
        <f ca="1">IFERROR(INDEX(属性二级汇总!$B$1:$B$1000,W181),"")</f>
        <v/>
      </c>
      <c r="N181" s="142" t="str">
        <f ca="1">IFERROR(INDEX(属性二级汇总!$C$1:$C$1000,W181)*OR($L$2="生效",(1-INDEX(属性二级汇总!$F$1:$F$1000,W181))),"")</f>
        <v/>
      </c>
      <c r="O181" s="142" t="str">
        <f ca="1">IFERROR(INDEX(属性二级汇总!$E$1:$E$1000,W181),"")</f>
        <v/>
      </c>
      <c r="P181" s="142" t="str">
        <f ca="1">IFERROR(INDEX(属性二级汇总!$H$1:$H$1000,W181),"")</f>
        <v/>
      </c>
      <c r="Q181" s="142" t="str">
        <f ca="1">IFERROR(INDEX(属性二级汇总!$J$1:$J$1000,W181),"")</f>
        <v/>
      </c>
      <c r="W181" s="143" t="str">
        <f ca="1">IFERROR(SMALL(属性二级汇总!$L$2:$L$1000,ROW(W180)),"")</f>
        <v/>
      </c>
    </row>
    <row r="182" spans="13:23">
      <c r="M182" s="142" t="str">
        <f ca="1">IFERROR(INDEX(属性二级汇总!$B$1:$B$1000,W182),"")</f>
        <v/>
      </c>
      <c r="N182" s="142" t="str">
        <f ca="1">IFERROR(INDEX(属性二级汇总!$C$1:$C$1000,W182)*OR($L$2="生效",(1-INDEX(属性二级汇总!$F$1:$F$1000,W182))),"")</f>
        <v/>
      </c>
      <c r="O182" s="142" t="str">
        <f ca="1">IFERROR(INDEX(属性二级汇总!$E$1:$E$1000,W182),"")</f>
        <v/>
      </c>
      <c r="P182" s="142" t="str">
        <f ca="1">IFERROR(INDEX(属性二级汇总!$H$1:$H$1000,W182),"")</f>
        <v/>
      </c>
      <c r="Q182" s="142" t="str">
        <f ca="1">IFERROR(INDEX(属性二级汇总!$J$1:$J$1000,W182),"")</f>
        <v/>
      </c>
      <c r="W182" s="143" t="str">
        <f ca="1">IFERROR(SMALL(属性二级汇总!$L$2:$L$1000,ROW(W181)),"")</f>
        <v/>
      </c>
    </row>
    <row r="183" spans="13:23">
      <c r="M183" s="142" t="str">
        <f ca="1">IFERROR(INDEX(属性二级汇总!$B$1:$B$1000,W183),"")</f>
        <v/>
      </c>
      <c r="N183" s="142" t="str">
        <f ca="1">IFERROR(INDEX(属性二级汇总!$C$1:$C$1000,W183)*OR($L$2="生效",(1-INDEX(属性二级汇总!$F$1:$F$1000,W183))),"")</f>
        <v/>
      </c>
      <c r="O183" s="142" t="str">
        <f ca="1">IFERROR(INDEX(属性二级汇总!$E$1:$E$1000,W183),"")</f>
        <v/>
      </c>
      <c r="P183" s="142" t="str">
        <f ca="1">IFERROR(INDEX(属性二级汇总!$H$1:$H$1000,W183),"")</f>
        <v/>
      </c>
      <c r="Q183" s="142" t="str">
        <f ca="1">IFERROR(INDEX(属性二级汇总!$J$1:$J$1000,W183),"")</f>
        <v/>
      </c>
      <c r="W183" s="143" t="str">
        <f ca="1">IFERROR(SMALL(属性二级汇总!$L$2:$L$1000,ROW(W182)),"")</f>
        <v/>
      </c>
    </row>
    <row r="184" spans="13:23">
      <c r="M184" s="142" t="str">
        <f ca="1">IFERROR(INDEX(属性二级汇总!$B$1:$B$1000,W184),"")</f>
        <v/>
      </c>
      <c r="N184" s="142" t="str">
        <f ca="1">IFERROR(INDEX(属性二级汇总!$C$1:$C$1000,W184)*OR($L$2="生效",(1-INDEX(属性二级汇总!$F$1:$F$1000,W184))),"")</f>
        <v/>
      </c>
      <c r="O184" s="142" t="str">
        <f ca="1">IFERROR(INDEX(属性二级汇总!$E$1:$E$1000,W184),"")</f>
        <v/>
      </c>
      <c r="P184" s="142" t="str">
        <f ca="1">IFERROR(INDEX(属性二级汇总!$H$1:$H$1000,W184),"")</f>
        <v/>
      </c>
      <c r="Q184" s="142" t="str">
        <f ca="1">IFERROR(INDEX(属性二级汇总!$J$1:$J$1000,W184),"")</f>
        <v/>
      </c>
      <c r="W184" s="143" t="str">
        <f ca="1">IFERROR(SMALL(属性二级汇总!$L$2:$L$1000,ROW(W183)),"")</f>
        <v/>
      </c>
    </row>
    <row r="185" spans="13:23">
      <c r="M185" s="142" t="str">
        <f ca="1">IFERROR(INDEX(属性二级汇总!$B$1:$B$1000,W185),"")</f>
        <v/>
      </c>
      <c r="N185" s="142" t="str">
        <f ca="1">IFERROR(INDEX(属性二级汇总!$C$1:$C$1000,W185)*OR($L$2="生效",(1-INDEX(属性二级汇总!$F$1:$F$1000,W185))),"")</f>
        <v/>
      </c>
      <c r="O185" s="142" t="str">
        <f ca="1">IFERROR(INDEX(属性二级汇总!$E$1:$E$1000,W185),"")</f>
        <v/>
      </c>
      <c r="P185" s="142" t="str">
        <f ca="1">IFERROR(INDEX(属性二级汇总!$H$1:$H$1000,W185),"")</f>
        <v/>
      </c>
      <c r="Q185" s="142" t="str">
        <f ca="1">IFERROR(INDEX(属性二级汇总!$J$1:$J$1000,W185),"")</f>
        <v/>
      </c>
      <c r="W185" s="143" t="str">
        <f ca="1">IFERROR(SMALL(属性二级汇总!$L$2:$L$1000,ROW(W184)),"")</f>
        <v/>
      </c>
    </row>
    <row r="186" spans="13:23">
      <c r="M186" s="142" t="str">
        <f ca="1">IFERROR(INDEX(属性二级汇总!$B$1:$B$1000,W186),"")</f>
        <v/>
      </c>
      <c r="N186" s="142" t="str">
        <f ca="1">IFERROR(INDEX(属性二级汇总!$C$1:$C$1000,W186)*OR($L$2="生效",(1-INDEX(属性二级汇总!$F$1:$F$1000,W186))),"")</f>
        <v/>
      </c>
      <c r="O186" s="142" t="str">
        <f ca="1">IFERROR(INDEX(属性二级汇总!$E$1:$E$1000,W186),"")</f>
        <v/>
      </c>
      <c r="P186" s="142" t="str">
        <f ca="1">IFERROR(INDEX(属性二级汇总!$H$1:$H$1000,W186),"")</f>
        <v/>
      </c>
      <c r="Q186" s="142" t="str">
        <f ca="1">IFERROR(INDEX(属性二级汇总!$J$1:$J$1000,W186),"")</f>
        <v/>
      </c>
      <c r="W186" s="143" t="str">
        <f ca="1">IFERROR(SMALL(属性二级汇总!$L$2:$L$1000,ROW(W185)),"")</f>
        <v/>
      </c>
    </row>
    <row r="187" spans="13:23">
      <c r="M187" s="142" t="str">
        <f ca="1">IFERROR(INDEX(属性二级汇总!$B$1:$B$1000,W187),"")</f>
        <v/>
      </c>
      <c r="N187" s="142" t="str">
        <f ca="1">IFERROR(INDEX(属性二级汇总!$C$1:$C$1000,W187)*OR($L$2="生效",(1-INDEX(属性二级汇总!$F$1:$F$1000,W187))),"")</f>
        <v/>
      </c>
      <c r="O187" s="142" t="str">
        <f ca="1">IFERROR(INDEX(属性二级汇总!$E$1:$E$1000,W187),"")</f>
        <v/>
      </c>
      <c r="P187" s="142" t="str">
        <f ca="1">IFERROR(INDEX(属性二级汇总!$H$1:$H$1000,W187),"")</f>
        <v/>
      </c>
      <c r="Q187" s="142" t="str">
        <f ca="1">IFERROR(INDEX(属性二级汇总!$J$1:$J$1000,W187),"")</f>
        <v/>
      </c>
      <c r="W187" s="143" t="str">
        <f ca="1">IFERROR(SMALL(属性二级汇总!$L$2:$L$1000,ROW(W186)),"")</f>
        <v/>
      </c>
    </row>
    <row r="188" spans="13:23">
      <c r="M188" s="142" t="str">
        <f ca="1">IFERROR(INDEX(属性二级汇总!$B$1:$B$1000,W188),"")</f>
        <v/>
      </c>
      <c r="N188" s="142" t="str">
        <f ca="1">IFERROR(INDEX(属性二级汇总!$C$1:$C$1000,W188)*OR($L$2="生效",(1-INDEX(属性二级汇总!$F$1:$F$1000,W188))),"")</f>
        <v/>
      </c>
      <c r="O188" s="142" t="str">
        <f ca="1">IFERROR(INDEX(属性二级汇总!$E$1:$E$1000,W188),"")</f>
        <v/>
      </c>
      <c r="P188" s="142" t="str">
        <f ca="1">IFERROR(INDEX(属性二级汇总!$H$1:$H$1000,W188),"")</f>
        <v/>
      </c>
      <c r="Q188" s="142" t="str">
        <f ca="1">IFERROR(INDEX(属性二级汇总!$J$1:$J$1000,W188),"")</f>
        <v/>
      </c>
      <c r="W188" s="143" t="str">
        <f ca="1">IFERROR(SMALL(属性二级汇总!$L$2:$L$1000,ROW(W187)),"")</f>
        <v/>
      </c>
    </row>
    <row r="189" spans="13:23">
      <c r="M189" s="142" t="str">
        <f ca="1">IFERROR(INDEX(属性二级汇总!$B$1:$B$1000,W189),"")</f>
        <v/>
      </c>
      <c r="N189" s="142" t="str">
        <f ca="1">IFERROR(INDEX(属性二级汇总!$C$1:$C$1000,W189)*OR($L$2="生效",(1-INDEX(属性二级汇总!$F$1:$F$1000,W189))),"")</f>
        <v/>
      </c>
      <c r="O189" s="142" t="str">
        <f ca="1">IFERROR(INDEX(属性二级汇总!$E$1:$E$1000,W189),"")</f>
        <v/>
      </c>
      <c r="P189" s="142" t="str">
        <f ca="1">IFERROR(INDEX(属性二级汇总!$H$1:$H$1000,W189),"")</f>
        <v/>
      </c>
      <c r="Q189" s="142" t="str">
        <f ca="1">IFERROR(INDEX(属性二级汇总!$J$1:$J$1000,W189),"")</f>
        <v/>
      </c>
      <c r="W189" s="143" t="str">
        <f ca="1">IFERROR(SMALL(属性二级汇总!$L$2:$L$1000,ROW(W188)),"")</f>
        <v/>
      </c>
    </row>
    <row r="190" spans="13:23">
      <c r="M190" s="142" t="str">
        <f ca="1">IFERROR(INDEX(属性二级汇总!$B$1:$B$1000,W190),"")</f>
        <v/>
      </c>
      <c r="N190" s="142" t="str">
        <f ca="1">IFERROR(INDEX(属性二级汇总!$C$1:$C$1000,W190)*OR($L$2="生效",(1-INDEX(属性二级汇总!$F$1:$F$1000,W190))),"")</f>
        <v/>
      </c>
      <c r="O190" s="142" t="str">
        <f ca="1">IFERROR(INDEX(属性二级汇总!$E$1:$E$1000,W190),"")</f>
        <v/>
      </c>
      <c r="P190" s="142" t="str">
        <f ca="1">IFERROR(INDEX(属性二级汇总!$H$1:$H$1000,W190),"")</f>
        <v/>
      </c>
      <c r="Q190" s="142" t="str">
        <f ca="1">IFERROR(INDEX(属性二级汇总!$J$1:$J$1000,W190),"")</f>
        <v/>
      </c>
      <c r="W190" s="143" t="str">
        <f ca="1">IFERROR(SMALL(属性二级汇总!$L$2:$L$1000,ROW(W189)),"")</f>
        <v/>
      </c>
    </row>
    <row r="191" spans="13:23">
      <c r="M191" s="142" t="str">
        <f ca="1">IFERROR(INDEX(属性二级汇总!$B$1:$B$1000,W191),"")</f>
        <v/>
      </c>
      <c r="N191" s="142" t="str">
        <f ca="1">IFERROR(INDEX(属性二级汇总!$C$1:$C$1000,W191)*OR($L$2="生效",(1-INDEX(属性二级汇总!$F$1:$F$1000,W191))),"")</f>
        <v/>
      </c>
      <c r="O191" s="142" t="str">
        <f ca="1">IFERROR(INDEX(属性二级汇总!$E$1:$E$1000,W191),"")</f>
        <v/>
      </c>
      <c r="P191" s="142" t="str">
        <f ca="1">IFERROR(INDEX(属性二级汇总!$H$1:$H$1000,W191),"")</f>
        <v/>
      </c>
      <c r="Q191" s="142" t="str">
        <f ca="1">IFERROR(INDEX(属性二级汇总!$J$1:$J$1000,W191),"")</f>
        <v/>
      </c>
      <c r="W191" s="143" t="str">
        <f ca="1">IFERROR(SMALL(属性二级汇总!$L$2:$L$1000,ROW(W190)),"")</f>
        <v/>
      </c>
    </row>
    <row r="192" spans="13:23">
      <c r="M192" s="142" t="str">
        <f ca="1">IFERROR(INDEX(属性二级汇总!$B$1:$B$1000,W192),"")</f>
        <v/>
      </c>
      <c r="N192" s="142" t="str">
        <f ca="1">IFERROR(INDEX(属性二级汇总!$C$1:$C$1000,W192)*OR($L$2="生效",(1-INDEX(属性二级汇总!$F$1:$F$1000,W192))),"")</f>
        <v/>
      </c>
      <c r="O192" s="142" t="str">
        <f ca="1">IFERROR(INDEX(属性二级汇总!$E$1:$E$1000,W192),"")</f>
        <v/>
      </c>
      <c r="P192" s="142" t="str">
        <f ca="1">IFERROR(INDEX(属性二级汇总!$H$1:$H$1000,W192),"")</f>
        <v/>
      </c>
      <c r="Q192" s="142" t="str">
        <f ca="1">IFERROR(INDEX(属性二级汇总!$J$1:$J$1000,W192),"")</f>
        <v/>
      </c>
      <c r="W192" s="143" t="str">
        <f ca="1">IFERROR(SMALL(属性二级汇总!$L$2:$L$1000,ROW(W191)),"")</f>
        <v/>
      </c>
    </row>
    <row r="193" spans="13:23">
      <c r="M193" s="142" t="str">
        <f ca="1">IFERROR(INDEX(属性二级汇总!$B$1:$B$1000,W193),"")</f>
        <v/>
      </c>
      <c r="N193" s="142" t="str">
        <f ca="1">IFERROR(INDEX(属性二级汇总!$C$1:$C$1000,W193)*OR($L$2="生效",(1-INDEX(属性二级汇总!$F$1:$F$1000,W193))),"")</f>
        <v/>
      </c>
      <c r="O193" s="142" t="str">
        <f ca="1">IFERROR(INDEX(属性二级汇总!$E$1:$E$1000,W193),"")</f>
        <v/>
      </c>
      <c r="P193" s="142" t="str">
        <f ca="1">IFERROR(INDEX(属性二级汇总!$H$1:$H$1000,W193),"")</f>
        <v/>
      </c>
      <c r="Q193" s="142" t="str">
        <f ca="1">IFERROR(INDEX(属性二级汇总!$J$1:$J$1000,W193),"")</f>
        <v/>
      </c>
      <c r="W193" s="143" t="str">
        <f ca="1">IFERROR(SMALL(属性二级汇总!$L$2:$L$1000,ROW(W192)),"")</f>
        <v/>
      </c>
    </row>
    <row r="194" spans="13:23">
      <c r="M194" s="142" t="str">
        <f ca="1">IFERROR(INDEX(属性二级汇总!$B$1:$B$1000,W194),"")</f>
        <v/>
      </c>
      <c r="N194" s="142" t="str">
        <f ca="1">IFERROR(INDEX(属性二级汇总!$C$1:$C$1000,W194)*OR($L$2="生效",(1-INDEX(属性二级汇总!$F$1:$F$1000,W194))),"")</f>
        <v/>
      </c>
      <c r="O194" s="142" t="str">
        <f ca="1">IFERROR(INDEX(属性二级汇总!$E$1:$E$1000,W194),"")</f>
        <v/>
      </c>
      <c r="P194" s="142" t="str">
        <f ca="1">IFERROR(INDEX(属性二级汇总!$H$1:$H$1000,W194),"")</f>
        <v/>
      </c>
      <c r="Q194" s="142" t="str">
        <f ca="1">IFERROR(INDEX(属性二级汇总!$J$1:$J$1000,W194),"")</f>
        <v/>
      </c>
      <c r="W194" s="143" t="str">
        <f ca="1">IFERROR(SMALL(属性二级汇总!$L$2:$L$1000,ROW(W193)),"")</f>
        <v/>
      </c>
    </row>
    <row r="195" spans="13:23">
      <c r="M195" s="142" t="str">
        <f ca="1">IFERROR(INDEX(属性二级汇总!$B$1:$B$1000,W195),"")</f>
        <v/>
      </c>
      <c r="N195" s="142" t="str">
        <f ca="1">IFERROR(INDEX(属性二级汇总!$C$1:$C$1000,W195)*OR($L$2="生效",(1-INDEX(属性二级汇总!$F$1:$F$1000,W195))),"")</f>
        <v/>
      </c>
      <c r="O195" s="142" t="str">
        <f ca="1">IFERROR(INDEX(属性二级汇总!$E$1:$E$1000,W195),"")</f>
        <v/>
      </c>
      <c r="P195" s="142" t="str">
        <f ca="1">IFERROR(INDEX(属性二级汇总!$H$1:$H$1000,W195),"")</f>
        <v/>
      </c>
      <c r="Q195" s="142" t="str">
        <f ca="1">IFERROR(INDEX(属性二级汇总!$J$1:$J$1000,W195),"")</f>
        <v/>
      </c>
      <c r="W195" s="143" t="str">
        <f ca="1">IFERROR(SMALL(属性二级汇总!$L$2:$L$1000,ROW(W194)),"")</f>
        <v/>
      </c>
    </row>
    <row r="196" spans="13:23">
      <c r="M196" s="142" t="str">
        <f ca="1">IFERROR(INDEX(属性二级汇总!$B$1:$B$1000,W196),"")</f>
        <v/>
      </c>
      <c r="N196" s="142" t="str">
        <f ca="1">IFERROR(INDEX(属性二级汇总!$C$1:$C$1000,W196)*OR($L$2="生效",(1-INDEX(属性二级汇总!$F$1:$F$1000,W196))),"")</f>
        <v/>
      </c>
      <c r="O196" s="142" t="str">
        <f ca="1">IFERROR(INDEX(属性二级汇总!$E$1:$E$1000,W196),"")</f>
        <v/>
      </c>
      <c r="P196" s="142" t="str">
        <f ca="1">IFERROR(INDEX(属性二级汇总!$H$1:$H$1000,W196),"")</f>
        <v/>
      </c>
      <c r="Q196" s="142" t="str">
        <f ca="1">IFERROR(INDEX(属性二级汇总!$J$1:$J$1000,W196),"")</f>
        <v/>
      </c>
      <c r="W196" s="143" t="str">
        <f ca="1">IFERROR(SMALL(属性二级汇总!$L$2:$L$1000,ROW(W195)),"")</f>
        <v/>
      </c>
    </row>
    <row r="197" spans="13:23">
      <c r="M197" s="142" t="str">
        <f ca="1">IFERROR(INDEX(属性二级汇总!$B$1:$B$1000,W197),"")</f>
        <v/>
      </c>
      <c r="N197" s="142" t="str">
        <f ca="1">IFERROR(INDEX(属性二级汇总!$C$1:$C$1000,W197)*OR($L$2="生效",(1-INDEX(属性二级汇总!$F$1:$F$1000,W197))),"")</f>
        <v/>
      </c>
      <c r="O197" s="142" t="str">
        <f ca="1">IFERROR(INDEX(属性二级汇总!$E$1:$E$1000,W197),"")</f>
        <v/>
      </c>
      <c r="P197" s="142" t="str">
        <f ca="1">IFERROR(INDEX(属性二级汇总!$H$1:$H$1000,W197),"")</f>
        <v/>
      </c>
      <c r="Q197" s="142" t="str">
        <f ca="1">IFERROR(INDEX(属性二级汇总!$J$1:$J$1000,W197),"")</f>
        <v/>
      </c>
      <c r="W197" s="143" t="str">
        <f ca="1">IFERROR(SMALL(属性二级汇总!$L$2:$L$1000,ROW(W196)),"")</f>
        <v/>
      </c>
    </row>
    <row r="198" spans="13:23">
      <c r="M198" s="142" t="str">
        <f ca="1">IFERROR(INDEX(属性二级汇总!$B$1:$B$1000,W198),"")</f>
        <v/>
      </c>
      <c r="N198" s="142" t="str">
        <f ca="1">IFERROR(INDEX(属性二级汇总!$C$1:$C$1000,W198)*OR($L$2="生效",(1-INDEX(属性二级汇总!$F$1:$F$1000,W198))),"")</f>
        <v/>
      </c>
      <c r="O198" s="142" t="str">
        <f ca="1">IFERROR(INDEX(属性二级汇总!$E$1:$E$1000,W198),"")</f>
        <v/>
      </c>
      <c r="P198" s="142" t="str">
        <f ca="1">IFERROR(INDEX(属性二级汇总!$H$1:$H$1000,W198),"")</f>
        <v/>
      </c>
      <c r="Q198" s="142" t="str">
        <f ca="1">IFERROR(INDEX(属性二级汇总!$J$1:$J$1000,W198),"")</f>
        <v/>
      </c>
      <c r="W198" s="143" t="str">
        <f ca="1">IFERROR(SMALL(属性二级汇总!$L$2:$L$1000,ROW(W197)),"")</f>
        <v/>
      </c>
    </row>
    <row r="199" spans="13:23">
      <c r="M199" s="142" t="str">
        <f ca="1">IFERROR(INDEX(属性二级汇总!$B$1:$B$1000,W199),"")</f>
        <v/>
      </c>
      <c r="N199" s="142" t="str">
        <f ca="1">IFERROR(INDEX(属性二级汇总!$C$1:$C$1000,W199)*OR($L$2="生效",(1-INDEX(属性二级汇总!$F$1:$F$1000,W199))),"")</f>
        <v/>
      </c>
      <c r="O199" s="142" t="str">
        <f ca="1">IFERROR(INDEX(属性二级汇总!$E$1:$E$1000,W199),"")</f>
        <v/>
      </c>
      <c r="P199" s="142" t="str">
        <f ca="1">IFERROR(INDEX(属性二级汇总!$H$1:$H$1000,W199),"")</f>
        <v/>
      </c>
      <c r="Q199" s="142" t="str">
        <f ca="1">IFERROR(INDEX(属性二级汇总!$J$1:$J$1000,W199),"")</f>
        <v/>
      </c>
      <c r="W199" s="143" t="str">
        <f ca="1">IFERROR(SMALL(属性二级汇总!$L$2:$L$1000,ROW(W198)),"")</f>
        <v/>
      </c>
    </row>
    <row r="200" spans="13:23">
      <c r="M200" s="142" t="str">
        <f ca="1">IFERROR(INDEX(属性二级汇总!$B$1:$B$1000,W200),"")</f>
        <v/>
      </c>
      <c r="N200" s="142" t="str">
        <f ca="1">IFERROR(INDEX(属性二级汇总!$C$1:$C$1000,W200)*OR($L$2="生效",(1-INDEX(属性二级汇总!$F$1:$F$1000,W200))),"")</f>
        <v/>
      </c>
      <c r="O200" s="142" t="str">
        <f ca="1">IFERROR(INDEX(属性二级汇总!$E$1:$E$1000,W200),"")</f>
        <v/>
      </c>
      <c r="P200" s="142" t="str">
        <f ca="1">IFERROR(INDEX(属性二级汇总!$H$1:$H$1000,W200),"")</f>
        <v/>
      </c>
      <c r="Q200" s="142" t="str">
        <f ca="1">IFERROR(INDEX(属性二级汇总!$J$1:$J$1000,W200),"")</f>
        <v/>
      </c>
      <c r="W200" s="143" t="str">
        <f ca="1">IFERROR(SMALL(属性二级汇总!$L$2:$L$1000,ROW(W199)),"")</f>
        <v/>
      </c>
    </row>
    <row r="201" spans="13:23">
      <c r="M201" s="142" t="str">
        <f ca="1">IFERROR(INDEX(属性二级汇总!$B$1:$B$1000,W201),"")</f>
        <v/>
      </c>
      <c r="N201" s="142" t="str">
        <f ca="1">IFERROR(INDEX(属性二级汇总!$C$1:$C$1000,W201)*OR($L$2="生效",(1-INDEX(属性二级汇总!$F$1:$F$1000,W201))),"")</f>
        <v/>
      </c>
      <c r="O201" s="142" t="str">
        <f ca="1">IFERROR(INDEX(属性二级汇总!$E$1:$E$1000,W201),"")</f>
        <v/>
      </c>
      <c r="P201" s="142" t="str">
        <f ca="1">IFERROR(INDEX(属性二级汇总!$H$1:$H$1000,W201),"")</f>
        <v/>
      </c>
      <c r="Q201" s="142" t="str">
        <f ca="1">IFERROR(INDEX(属性二级汇总!$J$1:$J$1000,W201),"")</f>
        <v/>
      </c>
      <c r="W201" s="143" t="str">
        <f ca="1">IFERROR(SMALL(属性二级汇总!$L$2:$L$1000,ROW(W200)),"")</f>
        <v/>
      </c>
    </row>
    <row r="202" spans="13:23">
      <c r="M202" s="142" t="str">
        <f ca="1">IFERROR(INDEX(属性二级汇总!$B$1:$B$1000,W202),"")</f>
        <v/>
      </c>
      <c r="N202" s="142" t="str">
        <f ca="1">IFERROR(INDEX(属性二级汇总!$C$1:$C$1000,W202)*OR($L$2="生效",(1-INDEX(属性二级汇总!$F$1:$F$1000,W202))),"")</f>
        <v/>
      </c>
      <c r="O202" s="142" t="str">
        <f ca="1">IFERROR(INDEX(属性二级汇总!$E$1:$E$1000,W202),"")</f>
        <v/>
      </c>
      <c r="P202" s="142" t="str">
        <f ca="1">IFERROR(INDEX(属性二级汇总!$H$1:$H$1000,W202),"")</f>
        <v/>
      </c>
      <c r="Q202" s="142" t="str">
        <f ca="1">IFERROR(INDEX(属性二级汇总!$J$1:$J$1000,W202),"")</f>
        <v/>
      </c>
      <c r="W202" s="143" t="str">
        <f ca="1">IFERROR(SMALL(属性二级汇总!$L$2:$L$1000,ROW(W201)),"")</f>
        <v/>
      </c>
    </row>
    <row r="203" spans="13:23">
      <c r="M203" s="142" t="str">
        <f ca="1">IFERROR(INDEX(属性二级汇总!$B$1:$B$1000,W203),"")</f>
        <v/>
      </c>
      <c r="N203" s="142" t="str">
        <f ca="1">IFERROR(INDEX(属性二级汇总!$C$1:$C$1000,W203)*OR($L$2="生效",(1-INDEX(属性二级汇总!$F$1:$F$1000,W203))),"")</f>
        <v/>
      </c>
      <c r="O203" s="142" t="str">
        <f ca="1">IFERROR(INDEX(属性二级汇总!$E$1:$E$1000,W203),"")</f>
        <v/>
      </c>
      <c r="P203" s="142" t="str">
        <f ca="1">IFERROR(INDEX(属性二级汇总!$H$1:$H$1000,W203),"")</f>
        <v/>
      </c>
      <c r="Q203" s="142" t="str">
        <f ca="1">IFERROR(INDEX(属性二级汇总!$J$1:$J$1000,W203),"")</f>
        <v/>
      </c>
      <c r="W203" s="143" t="str">
        <f ca="1">IFERROR(SMALL(属性二级汇总!$L$2:$L$1000,ROW(W202)),"")</f>
        <v/>
      </c>
    </row>
    <row r="204" spans="13:23">
      <c r="M204" s="142" t="str">
        <f ca="1">IFERROR(INDEX(属性二级汇总!$B$1:$B$1000,W204),"")</f>
        <v/>
      </c>
      <c r="N204" s="142" t="str">
        <f ca="1">IFERROR(INDEX(属性二级汇总!$C$1:$C$1000,W204)*OR($L$2="生效",(1-INDEX(属性二级汇总!$F$1:$F$1000,W204))),"")</f>
        <v/>
      </c>
      <c r="O204" s="142" t="str">
        <f ca="1">IFERROR(INDEX(属性二级汇总!$E$1:$E$1000,W204),"")</f>
        <v/>
      </c>
      <c r="P204" s="142" t="str">
        <f ca="1">IFERROR(INDEX(属性二级汇总!$H$1:$H$1000,W204),"")</f>
        <v/>
      </c>
      <c r="Q204" s="142" t="str">
        <f ca="1">IFERROR(INDEX(属性二级汇总!$J$1:$J$1000,W204),"")</f>
        <v/>
      </c>
      <c r="W204" s="143" t="str">
        <f ca="1">IFERROR(SMALL(属性二级汇总!$L$2:$L$1000,ROW(W203)),"")</f>
        <v/>
      </c>
    </row>
    <row r="205" spans="13:23">
      <c r="M205" s="142" t="str">
        <f ca="1">IFERROR(INDEX(属性二级汇总!$B$1:$B$1000,W205),"")</f>
        <v/>
      </c>
      <c r="N205" s="142" t="str">
        <f ca="1">IFERROR(INDEX(属性二级汇总!$C$1:$C$1000,W205)*OR($L$2="生效",(1-INDEX(属性二级汇总!$F$1:$F$1000,W205))),"")</f>
        <v/>
      </c>
      <c r="O205" s="142" t="str">
        <f ca="1">IFERROR(INDEX(属性二级汇总!$E$1:$E$1000,W205),"")</f>
        <v/>
      </c>
      <c r="P205" s="142" t="str">
        <f ca="1">IFERROR(INDEX(属性二级汇总!$H$1:$H$1000,W205),"")</f>
        <v/>
      </c>
      <c r="Q205" s="142" t="str">
        <f ca="1">IFERROR(INDEX(属性二级汇总!$J$1:$J$1000,W205),"")</f>
        <v/>
      </c>
      <c r="W205" s="143" t="str">
        <f ca="1">IFERROR(SMALL(属性二级汇总!$L$2:$L$1000,ROW(W204)),"")</f>
        <v/>
      </c>
    </row>
    <row r="206" spans="13:23">
      <c r="M206" s="142" t="str">
        <f ca="1">IFERROR(INDEX(属性二级汇总!$B$1:$B$1000,W206),"")</f>
        <v/>
      </c>
      <c r="N206" s="142" t="str">
        <f ca="1">IFERROR(INDEX(属性二级汇总!$C$1:$C$1000,W206)*OR($L$2="生效",(1-INDEX(属性二级汇总!$F$1:$F$1000,W206))),"")</f>
        <v/>
      </c>
      <c r="O206" s="142" t="str">
        <f ca="1">IFERROR(INDEX(属性二级汇总!$E$1:$E$1000,W206),"")</f>
        <v/>
      </c>
      <c r="P206" s="142" t="str">
        <f ca="1">IFERROR(INDEX(属性二级汇总!$H$1:$H$1000,W206),"")</f>
        <v/>
      </c>
      <c r="Q206" s="142" t="str">
        <f ca="1">IFERROR(INDEX(属性二级汇总!$J$1:$J$1000,W206),"")</f>
        <v/>
      </c>
      <c r="W206" s="143" t="str">
        <f ca="1">IFERROR(SMALL(属性二级汇总!$L$2:$L$1000,ROW(W205)),"")</f>
        <v/>
      </c>
    </row>
    <row r="207" spans="13:23">
      <c r="M207" s="142" t="str">
        <f ca="1">IFERROR(INDEX(属性二级汇总!$B$1:$B$1000,W207),"")</f>
        <v/>
      </c>
      <c r="N207" s="142" t="str">
        <f ca="1">IFERROR(INDEX(属性二级汇总!$C$1:$C$1000,W207)*OR($L$2="生效",(1-INDEX(属性二级汇总!$F$1:$F$1000,W207))),"")</f>
        <v/>
      </c>
      <c r="O207" s="142" t="str">
        <f ca="1">IFERROR(INDEX(属性二级汇总!$E$1:$E$1000,W207),"")</f>
        <v/>
      </c>
      <c r="P207" s="142" t="str">
        <f ca="1">IFERROR(INDEX(属性二级汇总!$H$1:$H$1000,W207),"")</f>
        <v/>
      </c>
      <c r="Q207" s="142" t="str">
        <f ca="1">IFERROR(INDEX(属性二级汇总!$J$1:$J$1000,W207),"")</f>
        <v/>
      </c>
      <c r="W207" s="143" t="str">
        <f ca="1">IFERROR(SMALL(属性二级汇总!$L$2:$L$1000,ROW(W206)),"")</f>
        <v/>
      </c>
    </row>
    <row r="208" spans="13:23">
      <c r="M208" s="142" t="str">
        <f ca="1">IFERROR(INDEX(属性二级汇总!$B$1:$B$1000,W208),"")</f>
        <v/>
      </c>
      <c r="N208" s="142" t="str">
        <f ca="1">IFERROR(INDEX(属性二级汇总!$C$1:$C$1000,W208)*OR($L$2="生效",(1-INDEX(属性二级汇总!$F$1:$F$1000,W208))),"")</f>
        <v/>
      </c>
      <c r="O208" s="142" t="str">
        <f ca="1">IFERROR(INDEX(属性二级汇总!$E$1:$E$1000,W208),"")</f>
        <v/>
      </c>
      <c r="P208" s="142" t="str">
        <f ca="1">IFERROR(INDEX(属性二级汇总!$H$1:$H$1000,W208),"")</f>
        <v/>
      </c>
      <c r="Q208" s="142" t="str">
        <f ca="1">IFERROR(INDEX(属性二级汇总!$J$1:$J$1000,W208),"")</f>
        <v/>
      </c>
      <c r="W208" s="143" t="str">
        <f ca="1">IFERROR(SMALL(属性二级汇总!$L$2:$L$1000,ROW(W207)),"")</f>
        <v/>
      </c>
    </row>
    <row r="209" spans="13:23">
      <c r="M209" s="142" t="str">
        <f ca="1">IFERROR(INDEX(属性二级汇总!$B$1:$B$1000,W209),"")</f>
        <v/>
      </c>
      <c r="N209" s="142" t="str">
        <f ca="1">IFERROR(INDEX(属性二级汇总!$C$1:$C$1000,W209)*OR($L$2="生效",(1-INDEX(属性二级汇总!$F$1:$F$1000,W209))),"")</f>
        <v/>
      </c>
      <c r="O209" s="142" t="str">
        <f ca="1">IFERROR(INDEX(属性二级汇总!$E$1:$E$1000,W209),"")</f>
        <v/>
      </c>
      <c r="P209" s="142" t="str">
        <f ca="1">IFERROR(INDEX(属性二级汇总!$H$1:$H$1000,W209),"")</f>
        <v/>
      </c>
      <c r="Q209" s="142" t="str">
        <f ca="1">IFERROR(INDEX(属性二级汇总!$J$1:$J$1000,W209),"")</f>
        <v/>
      </c>
      <c r="W209" s="143" t="str">
        <f ca="1">IFERROR(SMALL(属性二级汇总!$L$2:$L$1000,ROW(W208)),"")</f>
        <v/>
      </c>
    </row>
    <row r="210" spans="13:23">
      <c r="M210" s="142" t="str">
        <f ca="1">IFERROR(INDEX(属性二级汇总!$B$1:$B$1000,W210),"")</f>
        <v/>
      </c>
      <c r="N210" s="142" t="str">
        <f ca="1">IFERROR(INDEX(属性二级汇总!$C$1:$C$1000,W210)*OR($L$2="生效",(1-INDEX(属性二级汇总!$F$1:$F$1000,W210))),"")</f>
        <v/>
      </c>
      <c r="O210" s="142" t="str">
        <f ca="1">IFERROR(INDEX(属性二级汇总!$E$1:$E$1000,W210),"")</f>
        <v/>
      </c>
      <c r="P210" s="142" t="str">
        <f ca="1">IFERROR(INDEX(属性二级汇总!$H$1:$H$1000,W210),"")</f>
        <v/>
      </c>
      <c r="Q210" s="142" t="str">
        <f ca="1">IFERROR(INDEX(属性二级汇总!$J$1:$J$1000,W210),"")</f>
        <v/>
      </c>
      <c r="W210" s="143" t="str">
        <f ca="1">IFERROR(SMALL(属性二级汇总!$L$2:$L$1000,ROW(W209)),"")</f>
        <v/>
      </c>
    </row>
    <row r="211" spans="13:23">
      <c r="M211" s="142" t="str">
        <f ca="1">IFERROR(INDEX(属性二级汇总!$B$1:$B$1000,W211),"")</f>
        <v/>
      </c>
      <c r="N211" s="142" t="str">
        <f ca="1">IFERROR(INDEX(属性二级汇总!$C$1:$C$1000,W211)*OR($L$2="生效",(1-INDEX(属性二级汇总!$F$1:$F$1000,W211))),"")</f>
        <v/>
      </c>
      <c r="O211" s="142" t="str">
        <f ca="1">IFERROR(INDEX(属性二级汇总!$E$1:$E$1000,W211),"")</f>
        <v/>
      </c>
      <c r="P211" s="142" t="str">
        <f ca="1">IFERROR(INDEX(属性二级汇总!$H$1:$H$1000,W211),"")</f>
        <v/>
      </c>
      <c r="Q211" s="142" t="str">
        <f ca="1">IFERROR(INDEX(属性二级汇总!$J$1:$J$1000,W211),"")</f>
        <v/>
      </c>
      <c r="W211" s="143" t="str">
        <f ca="1">IFERROR(SMALL(属性二级汇总!$L$2:$L$1000,ROW(W210)),"")</f>
        <v/>
      </c>
    </row>
    <row r="212" spans="13:23">
      <c r="M212" s="142" t="str">
        <f ca="1">IFERROR(INDEX(属性二级汇总!$B$1:$B$1000,W212),"")</f>
        <v/>
      </c>
      <c r="N212" s="142" t="str">
        <f ca="1">IFERROR(INDEX(属性二级汇总!$C$1:$C$1000,W212)*OR($L$2="生效",(1-INDEX(属性二级汇总!$F$1:$F$1000,W212))),"")</f>
        <v/>
      </c>
      <c r="O212" s="142" t="str">
        <f ca="1">IFERROR(INDEX(属性二级汇总!$E$1:$E$1000,W212),"")</f>
        <v/>
      </c>
      <c r="P212" s="142" t="str">
        <f ca="1">IFERROR(INDEX(属性二级汇总!$H$1:$H$1000,W212),"")</f>
        <v/>
      </c>
      <c r="Q212" s="142" t="str">
        <f ca="1">IFERROR(INDEX(属性二级汇总!$J$1:$J$1000,W212),"")</f>
        <v/>
      </c>
      <c r="W212" s="143" t="str">
        <f ca="1">IFERROR(SMALL(属性二级汇总!$L$2:$L$1000,ROW(W211)),"")</f>
        <v/>
      </c>
    </row>
    <row r="213" spans="13:23">
      <c r="M213" s="142" t="str">
        <f ca="1">IFERROR(INDEX(属性二级汇总!$B$1:$B$1000,W213),"")</f>
        <v/>
      </c>
      <c r="N213" s="142" t="str">
        <f ca="1">IFERROR(INDEX(属性二级汇总!$C$1:$C$1000,W213)*OR($L$2="生效",(1-INDEX(属性二级汇总!$F$1:$F$1000,W213))),"")</f>
        <v/>
      </c>
      <c r="O213" s="142" t="str">
        <f ca="1">IFERROR(INDEX(属性二级汇总!$E$1:$E$1000,W213),"")</f>
        <v/>
      </c>
      <c r="P213" s="142" t="str">
        <f ca="1">IFERROR(INDEX(属性二级汇总!$H$1:$H$1000,W213),"")</f>
        <v/>
      </c>
      <c r="Q213" s="142" t="str">
        <f ca="1">IFERROR(INDEX(属性二级汇总!$J$1:$J$1000,W213),"")</f>
        <v/>
      </c>
      <c r="W213" s="143" t="str">
        <f ca="1">IFERROR(SMALL(属性二级汇总!$L$2:$L$1000,ROW(W212)),"")</f>
        <v/>
      </c>
    </row>
    <row r="214" spans="13:23">
      <c r="M214" s="142" t="str">
        <f ca="1">IFERROR(INDEX(属性二级汇总!$B$1:$B$1000,W214),"")</f>
        <v/>
      </c>
      <c r="N214" s="142" t="str">
        <f ca="1">IFERROR(INDEX(属性二级汇总!$C$1:$C$1000,W214)*OR($L$2="生效",(1-INDEX(属性二级汇总!$F$1:$F$1000,W214))),"")</f>
        <v/>
      </c>
      <c r="O214" s="142" t="str">
        <f ca="1">IFERROR(INDEX(属性二级汇总!$E$1:$E$1000,W214),"")</f>
        <v/>
      </c>
      <c r="P214" s="142" t="str">
        <f ca="1">IFERROR(INDEX(属性二级汇总!$H$1:$H$1000,W214),"")</f>
        <v/>
      </c>
      <c r="Q214" s="142" t="str">
        <f ca="1">IFERROR(INDEX(属性二级汇总!$J$1:$J$1000,W214),"")</f>
        <v/>
      </c>
      <c r="W214" s="143" t="str">
        <f ca="1">IFERROR(SMALL(属性二级汇总!$L$2:$L$1000,ROW(W213)),"")</f>
        <v/>
      </c>
    </row>
    <row r="215" spans="13:23">
      <c r="M215" s="142" t="str">
        <f ca="1">IFERROR(INDEX(属性二级汇总!$B$1:$B$1000,W215),"")</f>
        <v/>
      </c>
      <c r="N215" s="142" t="str">
        <f ca="1">IFERROR(INDEX(属性二级汇总!$C$1:$C$1000,W215)*OR($L$2="生效",(1-INDEX(属性二级汇总!$F$1:$F$1000,W215))),"")</f>
        <v/>
      </c>
      <c r="O215" s="142" t="str">
        <f ca="1">IFERROR(INDEX(属性二级汇总!$E$1:$E$1000,W215),"")</f>
        <v/>
      </c>
      <c r="P215" s="142" t="str">
        <f ca="1">IFERROR(INDEX(属性二级汇总!$H$1:$H$1000,W215),"")</f>
        <v/>
      </c>
      <c r="Q215" s="142" t="str">
        <f ca="1">IFERROR(INDEX(属性二级汇总!$J$1:$J$1000,W215),"")</f>
        <v/>
      </c>
      <c r="W215" s="143" t="str">
        <f ca="1">IFERROR(SMALL(属性二级汇总!$L$2:$L$1000,ROW(W214)),"")</f>
        <v/>
      </c>
    </row>
    <row r="216" spans="13:23">
      <c r="M216" s="142" t="str">
        <f ca="1">IFERROR(INDEX(属性二级汇总!$B$1:$B$1000,W216),"")</f>
        <v/>
      </c>
      <c r="N216" s="142" t="str">
        <f ca="1">IFERROR(INDEX(属性二级汇总!$C$1:$C$1000,W216)*OR($L$2="生效",(1-INDEX(属性二级汇总!$F$1:$F$1000,W216))),"")</f>
        <v/>
      </c>
      <c r="O216" s="142" t="str">
        <f ca="1">IFERROR(INDEX(属性二级汇总!$E$1:$E$1000,W216),"")</f>
        <v/>
      </c>
      <c r="P216" s="142" t="str">
        <f ca="1">IFERROR(INDEX(属性二级汇总!$H$1:$H$1000,W216),"")</f>
        <v/>
      </c>
      <c r="Q216" s="142" t="str">
        <f ca="1">IFERROR(INDEX(属性二级汇总!$J$1:$J$1000,W216),"")</f>
        <v/>
      </c>
      <c r="W216" s="143" t="str">
        <f ca="1">IFERROR(SMALL(属性二级汇总!$L$2:$L$1000,ROW(W215)),"")</f>
        <v/>
      </c>
    </row>
    <row r="217" spans="13:23">
      <c r="M217" s="142" t="str">
        <f ca="1">IFERROR(INDEX(属性二级汇总!$B$1:$B$1000,W217),"")</f>
        <v/>
      </c>
      <c r="N217" s="142" t="str">
        <f ca="1">IFERROR(INDEX(属性二级汇总!$C$1:$C$1000,W217)*OR($L$2="生效",(1-INDEX(属性二级汇总!$F$1:$F$1000,W217))),"")</f>
        <v/>
      </c>
      <c r="O217" s="142" t="str">
        <f ca="1">IFERROR(INDEX(属性二级汇总!$E$1:$E$1000,W217),"")</f>
        <v/>
      </c>
      <c r="P217" s="142" t="str">
        <f ca="1">IFERROR(INDEX(属性二级汇总!$H$1:$H$1000,W217),"")</f>
        <v/>
      </c>
      <c r="Q217" s="142" t="str">
        <f ca="1">IFERROR(INDEX(属性二级汇总!$J$1:$J$1000,W217),"")</f>
        <v/>
      </c>
      <c r="W217" s="143" t="str">
        <f ca="1">IFERROR(SMALL(属性二级汇总!$L$2:$L$1000,ROW(W216)),"")</f>
        <v/>
      </c>
    </row>
    <row r="218" spans="13:23">
      <c r="M218" s="142" t="str">
        <f ca="1">IFERROR(INDEX(属性二级汇总!$B$1:$B$1000,W218),"")</f>
        <v/>
      </c>
      <c r="N218" s="142" t="str">
        <f ca="1">IFERROR(INDEX(属性二级汇总!$C$1:$C$1000,W218)*OR($L$2="生效",(1-INDEX(属性二级汇总!$F$1:$F$1000,W218))),"")</f>
        <v/>
      </c>
      <c r="O218" s="142" t="str">
        <f ca="1">IFERROR(INDEX(属性二级汇总!$E$1:$E$1000,W218),"")</f>
        <v/>
      </c>
      <c r="P218" s="142" t="str">
        <f ca="1">IFERROR(INDEX(属性二级汇总!$H$1:$H$1000,W218),"")</f>
        <v/>
      </c>
      <c r="Q218" s="142" t="str">
        <f ca="1">IFERROR(INDEX(属性二级汇总!$J$1:$J$1000,W218),"")</f>
        <v/>
      </c>
      <c r="W218" s="143" t="str">
        <f ca="1">IFERROR(SMALL(属性二级汇总!$L$2:$L$1000,ROW(W217)),"")</f>
        <v/>
      </c>
    </row>
    <row r="219" spans="13:23">
      <c r="M219" s="142" t="str">
        <f ca="1">IFERROR(INDEX(属性二级汇总!$B$1:$B$1000,W219),"")</f>
        <v/>
      </c>
      <c r="N219" s="142" t="str">
        <f ca="1">IFERROR(INDEX(属性二级汇总!$C$1:$C$1000,W219)*OR($L$2="生效",(1-INDEX(属性二级汇总!$F$1:$F$1000,W219))),"")</f>
        <v/>
      </c>
      <c r="O219" s="142" t="str">
        <f ca="1">IFERROR(INDEX(属性二级汇总!$E$1:$E$1000,W219),"")</f>
        <v/>
      </c>
      <c r="P219" s="142" t="str">
        <f ca="1">IFERROR(INDEX(属性二级汇总!$H$1:$H$1000,W219),"")</f>
        <v/>
      </c>
      <c r="Q219" s="142" t="str">
        <f ca="1">IFERROR(INDEX(属性二级汇总!$J$1:$J$1000,W219),"")</f>
        <v/>
      </c>
      <c r="W219" s="143" t="str">
        <f ca="1">IFERROR(SMALL(属性二级汇总!$L$2:$L$1000,ROW(W218)),"")</f>
        <v/>
      </c>
    </row>
    <row r="220" spans="13:23">
      <c r="M220" s="142" t="str">
        <f ca="1">IFERROR(INDEX(属性二级汇总!$B$1:$B$1000,W220),"")</f>
        <v/>
      </c>
      <c r="N220" s="142" t="str">
        <f ca="1">IFERROR(INDEX(属性二级汇总!$C$1:$C$1000,W220)*OR($L$2="生效",(1-INDEX(属性二级汇总!$F$1:$F$1000,W220))),"")</f>
        <v/>
      </c>
      <c r="O220" s="142" t="str">
        <f ca="1">IFERROR(INDEX(属性二级汇总!$E$1:$E$1000,W220),"")</f>
        <v/>
      </c>
      <c r="P220" s="142" t="str">
        <f ca="1">IFERROR(INDEX(属性二级汇总!$H$1:$H$1000,W220),"")</f>
        <v/>
      </c>
      <c r="Q220" s="142" t="str">
        <f ca="1">IFERROR(INDEX(属性二级汇总!$J$1:$J$1000,W220),"")</f>
        <v/>
      </c>
      <c r="W220" s="143" t="str">
        <f ca="1">IFERROR(SMALL(属性二级汇总!$L$2:$L$1000,ROW(W219)),"")</f>
        <v/>
      </c>
    </row>
    <row r="221" spans="13:23">
      <c r="M221" s="142" t="str">
        <f ca="1">IFERROR(INDEX(属性二级汇总!$B$1:$B$1000,W221),"")</f>
        <v/>
      </c>
      <c r="N221" s="142" t="str">
        <f ca="1">IFERROR(INDEX(属性二级汇总!$C$1:$C$1000,W221)*OR($L$2="生效",(1-INDEX(属性二级汇总!$F$1:$F$1000,W221))),"")</f>
        <v/>
      </c>
      <c r="O221" s="142" t="str">
        <f ca="1">IFERROR(INDEX(属性二级汇总!$E$1:$E$1000,W221),"")</f>
        <v/>
      </c>
      <c r="P221" s="142" t="str">
        <f ca="1">IFERROR(INDEX(属性二级汇总!$H$1:$H$1000,W221),"")</f>
        <v/>
      </c>
      <c r="Q221" s="142" t="str">
        <f ca="1">IFERROR(INDEX(属性二级汇总!$J$1:$J$1000,W221),"")</f>
        <v/>
      </c>
      <c r="W221" s="143" t="str">
        <f ca="1">IFERROR(SMALL(属性二级汇总!$L$2:$L$1000,ROW(W220)),"")</f>
        <v/>
      </c>
    </row>
    <row r="222" spans="13:23">
      <c r="M222" s="142" t="str">
        <f ca="1">IFERROR(INDEX(属性二级汇总!$B$1:$B$1000,W222),"")</f>
        <v/>
      </c>
      <c r="N222" s="142" t="str">
        <f ca="1">IFERROR(INDEX(属性二级汇总!$C$1:$C$1000,W222)*OR($L$2="生效",(1-INDEX(属性二级汇总!$F$1:$F$1000,W222))),"")</f>
        <v/>
      </c>
      <c r="O222" s="142" t="str">
        <f ca="1">IFERROR(INDEX(属性二级汇总!$E$1:$E$1000,W222),"")</f>
        <v/>
      </c>
      <c r="P222" s="142" t="str">
        <f ca="1">IFERROR(INDEX(属性二级汇总!$H$1:$H$1000,W222),"")</f>
        <v/>
      </c>
      <c r="Q222" s="142" t="str">
        <f ca="1">IFERROR(INDEX(属性二级汇总!$J$1:$J$1000,W222),"")</f>
        <v/>
      </c>
      <c r="W222" s="143" t="str">
        <f ca="1">IFERROR(SMALL(属性二级汇总!$L$2:$L$1000,ROW(W221)),"")</f>
        <v/>
      </c>
    </row>
    <row r="223" spans="13:23">
      <c r="M223" s="142" t="str">
        <f ca="1">IFERROR(INDEX(属性二级汇总!$B$1:$B$1000,W223),"")</f>
        <v/>
      </c>
      <c r="N223" s="142" t="str">
        <f ca="1">IFERROR(INDEX(属性二级汇总!$C$1:$C$1000,W223)*OR($L$2="生效",(1-INDEX(属性二级汇总!$F$1:$F$1000,W223))),"")</f>
        <v/>
      </c>
      <c r="O223" s="142" t="str">
        <f ca="1">IFERROR(INDEX(属性二级汇总!$E$1:$E$1000,W223),"")</f>
        <v/>
      </c>
      <c r="P223" s="142" t="str">
        <f ca="1">IFERROR(INDEX(属性二级汇总!$H$1:$H$1000,W223),"")</f>
        <v/>
      </c>
      <c r="Q223" s="142" t="str">
        <f ca="1">IFERROR(INDEX(属性二级汇总!$J$1:$J$1000,W223),"")</f>
        <v/>
      </c>
      <c r="W223" s="143" t="str">
        <f ca="1">IFERROR(SMALL(属性二级汇总!$L$2:$L$1000,ROW(W222)),"")</f>
        <v/>
      </c>
    </row>
    <row r="224" spans="13:23">
      <c r="M224" s="142" t="str">
        <f ca="1">IFERROR(INDEX(属性二级汇总!$B$1:$B$1000,W224),"")</f>
        <v/>
      </c>
      <c r="N224" s="142" t="str">
        <f ca="1">IFERROR(INDEX(属性二级汇总!$C$1:$C$1000,W224)*OR($L$2="生效",(1-INDEX(属性二级汇总!$F$1:$F$1000,W224))),"")</f>
        <v/>
      </c>
      <c r="O224" s="142" t="str">
        <f ca="1">IFERROR(INDEX(属性二级汇总!$E$1:$E$1000,W224),"")</f>
        <v/>
      </c>
      <c r="P224" s="142" t="str">
        <f ca="1">IFERROR(INDEX(属性二级汇总!$H$1:$H$1000,W224),"")</f>
        <v/>
      </c>
      <c r="Q224" s="142" t="str">
        <f ca="1">IFERROR(INDEX(属性二级汇总!$J$1:$J$1000,W224),"")</f>
        <v/>
      </c>
      <c r="W224" s="143" t="str">
        <f ca="1">IFERROR(SMALL(属性二级汇总!$L$2:$L$1000,ROW(W223)),"")</f>
        <v/>
      </c>
    </row>
    <row r="225" spans="13:23">
      <c r="M225" s="142" t="str">
        <f ca="1">IFERROR(INDEX(属性二级汇总!$B$1:$B$1000,W225),"")</f>
        <v/>
      </c>
      <c r="N225" s="142" t="str">
        <f ca="1">IFERROR(INDEX(属性二级汇总!$C$1:$C$1000,W225)*OR($L$2="生效",(1-INDEX(属性二级汇总!$F$1:$F$1000,W225))),"")</f>
        <v/>
      </c>
      <c r="O225" s="142" t="str">
        <f ca="1">IFERROR(INDEX(属性二级汇总!$E$1:$E$1000,W225),"")</f>
        <v/>
      </c>
      <c r="P225" s="142" t="str">
        <f ca="1">IFERROR(INDEX(属性二级汇总!$H$1:$H$1000,W225),"")</f>
        <v/>
      </c>
      <c r="Q225" s="142" t="str">
        <f ca="1">IFERROR(INDEX(属性二级汇总!$J$1:$J$1000,W225),"")</f>
        <v/>
      </c>
      <c r="W225" s="143" t="str">
        <f ca="1">IFERROR(SMALL(属性二级汇总!$L$2:$L$1000,ROW(W224)),"")</f>
        <v/>
      </c>
    </row>
    <row r="226" spans="13:23">
      <c r="M226" s="142" t="str">
        <f ca="1">IFERROR(INDEX(属性二级汇总!$B$1:$B$1000,W226),"")</f>
        <v/>
      </c>
      <c r="N226" s="142" t="str">
        <f ca="1">IFERROR(INDEX(属性二级汇总!$C$1:$C$1000,W226)*OR($L$2="生效",(1-INDEX(属性二级汇总!$F$1:$F$1000,W226))),"")</f>
        <v/>
      </c>
      <c r="O226" s="142" t="str">
        <f ca="1">IFERROR(INDEX(属性二级汇总!$E$1:$E$1000,W226),"")</f>
        <v/>
      </c>
      <c r="P226" s="142" t="str">
        <f ca="1">IFERROR(INDEX(属性二级汇总!$H$1:$H$1000,W226),"")</f>
        <v/>
      </c>
      <c r="Q226" s="142" t="str">
        <f ca="1">IFERROR(INDEX(属性二级汇总!$J$1:$J$1000,W226),"")</f>
        <v/>
      </c>
      <c r="W226" s="143" t="str">
        <f ca="1">IFERROR(SMALL(属性二级汇总!$L$2:$L$1000,ROW(W225)),"")</f>
        <v/>
      </c>
    </row>
    <row r="227" spans="13:23">
      <c r="M227" s="142" t="str">
        <f ca="1">IFERROR(INDEX(属性二级汇总!$B$1:$B$1000,W227),"")</f>
        <v/>
      </c>
      <c r="N227" s="142" t="str">
        <f ca="1">IFERROR(INDEX(属性二级汇总!$C$1:$C$1000,W227)*OR($L$2="生效",(1-INDEX(属性二级汇总!$F$1:$F$1000,W227))),"")</f>
        <v/>
      </c>
      <c r="O227" s="142" t="str">
        <f ca="1">IFERROR(INDEX(属性二级汇总!$E$1:$E$1000,W227),"")</f>
        <v/>
      </c>
      <c r="P227" s="142" t="str">
        <f ca="1">IFERROR(INDEX(属性二级汇总!$H$1:$H$1000,W227),"")</f>
        <v/>
      </c>
      <c r="Q227" s="142" t="str">
        <f ca="1">IFERROR(INDEX(属性二级汇总!$J$1:$J$1000,W227),"")</f>
        <v/>
      </c>
      <c r="W227" s="143" t="str">
        <f ca="1">IFERROR(SMALL(属性二级汇总!$L$2:$L$1000,ROW(W226)),"")</f>
        <v/>
      </c>
    </row>
    <row r="228" spans="13:23">
      <c r="M228" s="142" t="str">
        <f ca="1">IFERROR(INDEX(属性二级汇总!$B$1:$B$1000,W228),"")</f>
        <v/>
      </c>
      <c r="N228" s="142" t="str">
        <f ca="1">IFERROR(INDEX(属性二级汇总!$C$1:$C$1000,W228)*OR($L$2="生效",(1-INDEX(属性二级汇总!$F$1:$F$1000,W228))),"")</f>
        <v/>
      </c>
      <c r="O228" s="142" t="str">
        <f ca="1">IFERROR(INDEX(属性二级汇总!$E$1:$E$1000,W228),"")</f>
        <v/>
      </c>
      <c r="P228" s="142" t="str">
        <f ca="1">IFERROR(INDEX(属性二级汇总!$H$1:$H$1000,W228),"")</f>
        <v/>
      </c>
      <c r="Q228" s="142" t="str">
        <f ca="1">IFERROR(INDEX(属性二级汇总!$J$1:$J$1000,W228),"")</f>
        <v/>
      </c>
      <c r="W228" s="143" t="str">
        <f ca="1">IFERROR(SMALL(属性二级汇总!$L$2:$L$1000,ROW(W227)),"")</f>
        <v/>
      </c>
    </row>
    <row r="229" spans="13:23">
      <c r="M229" s="142" t="str">
        <f ca="1">IFERROR(INDEX(属性二级汇总!$B$1:$B$1000,W229),"")</f>
        <v/>
      </c>
      <c r="N229" s="142" t="str">
        <f ca="1">IFERROR(INDEX(属性二级汇总!$C$1:$C$1000,W229)*OR($L$2="生效",(1-INDEX(属性二级汇总!$F$1:$F$1000,W229))),"")</f>
        <v/>
      </c>
      <c r="O229" s="142" t="str">
        <f ca="1">IFERROR(INDEX(属性二级汇总!$E$1:$E$1000,W229),"")</f>
        <v/>
      </c>
      <c r="P229" s="142" t="str">
        <f ca="1">IFERROR(INDEX(属性二级汇总!$H$1:$H$1000,W229),"")</f>
        <v/>
      </c>
      <c r="Q229" s="142" t="str">
        <f ca="1">IFERROR(INDEX(属性二级汇总!$J$1:$J$1000,W229),"")</f>
        <v/>
      </c>
      <c r="W229" s="143" t="str">
        <f ca="1">IFERROR(SMALL(属性二级汇总!$L$2:$L$1000,ROW(W228)),"")</f>
        <v/>
      </c>
    </row>
    <row r="230" spans="13:23">
      <c r="M230" s="142" t="str">
        <f ca="1">IFERROR(INDEX(属性二级汇总!$B$1:$B$1000,W230),"")</f>
        <v/>
      </c>
      <c r="N230" s="142" t="str">
        <f ca="1">IFERROR(INDEX(属性二级汇总!$C$1:$C$1000,W230)*OR($L$2="生效",(1-INDEX(属性二级汇总!$F$1:$F$1000,W230))),"")</f>
        <v/>
      </c>
      <c r="O230" s="142" t="str">
        <f ca="1">IFERROR(INDEX(属性二级汇总!$E$1:$E$1000,W230),"")</f>
        <v/>
      </c>
      <c r="P230" s="142" t="str">
        <f ca="1">IFERROR(INDEX(属性二级汇总!$H$1:$H$1000,W230),"")</f>
        <v/>
      </c>
      <c r="Q230" s="142" t="str">
        <f ca="1">IFERROR(INDEX(属性二级汇总!$J$1:$J$1000,W230),"")</f>
        <v/>
      </c>
      <c r="W230" s="143" t="str">
        <f ca="1">IFERROR(SMALL(属性二级汇总!$L$2:$L$1000,ROW(W229)),"")</f>
        <v/>
      </c>
    </row>
    <row r="231" spans="13:23">
      <c r="M231" s="142" t="str">
        <f ca="1">IFERROR(INDEX(属性二级汇总!$B$1:$B$1000,W231),"")</f>
        <v/>
      </c>
      <c r="N231" s="142" t="str">
        <f ca="1">IFERROR(INDEX(属性二级汇总!$C$1:$C$1000,W231)*OR($L$2="生效",(1-INDEX(属性二级汇总!$F$1:$F$1000,W231))),"")</f>
        <v/>
      </c>
      <c r="O231" s="142" t="str">
        <f ca="1">IFERROR(INDEX(属性二级汇总!$E$1:$E$1000,W231),"")</f>
        <v/>
      </c>
      <c r="P231" s="142" t="str">
        <f ca="1">IFERROR(INDEX(属性二级汇总!$H$1:$H$1000,W231),"")</f>
        <v/>
      </c>
      <c r="Q231" s="142" t="str">
        <f ca="1">IFERROR(INDEX(属性二级汇总!$J$1:$J$1000,W231),"")</f>
        <v/>
      </c>
      <c r="W231" s="143" t="str">
        <f ca="1">IFERROR(SMALL(属性二级汇总!$L$2:$L$1000,ROW(W230)),"")</f>
        <v/>
      </c>
    </row>
    <row r="232" spans="13:23">
      <c r="M232" s="142" t="str">
        <f ca="1">IFERROR(INDEX(属性二级汇总!$B$1:$B$1000,W232),"")</f>
        <v/>
      </c>
      <c r="N232" s="142" t="str">
        <f ca="1">IFERROR(INDEX(属性二级汇总!$C$1:$C$1000,W232)*OR($L$2="生效",(1-INDEX(属性二级汇总!$F$1:$F$1000,W232))),"")</f>
        <v/>
      </c>
      <c r="O232" s="142" t="str">
        <f ca="1">IFERROR(INDEX(属性二级汇总!$E$1:$E$1000,W232),"")</f>
        <v/>
      </c>
      <c r="P232" s="142" t="str">
        <f ca="1">IFERROR(INDEX(属性二级汇总!$H$1:$H$1000,W232),"")</f>
        <v/>
      </c>
      <c r="Q232" s="142" t="str">
        <f ca="1">IFERROR(INDEX(属性二级汇总!$J$1:$J$1000,W232),"")</f>
        <v/>
      </c>
      <c r="W232" s="143" t="str">
        <f ca="1">IFERROR(SMALL(属性二级汇总!$L$2:$L$1000,ROW(W231)),"")</f>
        <v/>
      </c>
    </row>
    <row r="233" spans="13:23">
      <c r="M233" s="142" t="str">
        <f ca="1">IFERROR(INDEX(属性二级汇总!$B$1:$B$1000,W233),"")</f>
        <v/>
      </c>
      <c r="N233" s="142" t="str">
        <f ca="1">IFERROR(INDEX(属性二级汇总!$C$1:$C$1000,W233)*OR($L$2="生效",(1-INDEX(属性二级汇总!$F$1:$F$1000,W233))),"")</f>
        <v/>
      </c>
      <c r="O233" s="142" t="str">
        <f ca="1">IFERROR(INDEX(属性二级汇总!$E$1:$E$1000,W233),"")</f>
        <v/>
      </c>
      <c r="P233" s="142" t="str">
        <f ca="1">IFERROR(INDEX(属性二级汇总!$H$1:$H$1000,W233),"")</f>
        <v/>
      </c>
      <c r="Q233" s="142" t="str">
        <f ca="1">IFERROR(INDEX(属性二级汇总!$J$1:$J$1000,W233),"")</f>
        <v/>
      </c>
      <c r="W233" s="143" t="str">
        <f ca="1">IFERROR(SMALL(属性二级汇总!$L$2:$L$1000,ROW(W232)),"")</f>
        <v/>
      </c>
    </row>
    <row r="234" spans="13:23">
      <c r="M234" s="142" t="str">
        <f ca="1">IFERROR(INDEX(属性二级汇总!$B$1:$B$1000,W234),"")</f>
        <v/>
      </c>
      <c r="N234" s="142" t="str">
        <f ca="1">IFERROR(INDEX(属性二级汇总!$C$1:$C$1000,W234)*OR($L$2="生效",(1-INDEX(属性二级汇总!$F$1:$F$1000,W234))),"")</f>
        <v/>
      </c>
      <c r="O234" s="142" t="str">
        <f ca="1">IFERROR(INDEX(属性二级汇总!$E$1:$E$1000,W234),"")</f>
        <v/>
      </c>
      <c r="P234" s="142" t="str">
        <f ca="1">IFERROR(INDEX(属性二级汇总!$H$1:$H$1000,W234),"")</f>
        <v/>
      </c>
      <c r="Q234" s="142" t="str">
        <f ca="1">IFERROR(INDEX(属性二级汇总!$J$1:$J$1000,W234),"")</f>
        <v/>
      </c>
      <c r="W234" s="143" t="str">
        <f ca="1">IFERROR(SMALL(属性二级汇总!$L$2:$L$1000,ROW(W233)),"")</f>
        <v/>
      </c>
    </row>
    <row r="235" spans="13:23">
      <c r="M235" s="142" t="str">
        <f ca="1">IFERROR(INDEX(属性二级汇总!$B$1:$B$1000,W235),"")</f>
        <v/>
      </c>
      <c r="N235" s="142" t="str">
        <f ca="1">IFERROR(INDEX(属性二级汇总!$C$1:$C$1000,W235)*OR($L$2="生效",(1-INDEX(属性二级汇总!$F$1:$F$1000,W235))),"")</f>
        <v/>
      </c>
      <c r="O235" s="142" t="str">
        <f ca="1">IFERROR(INDEX(属性二级汇总!$E$1:$E$1000,W235),"")</f>
        <v/>
      </c>
      <c r="P235" s="142" t="str">
        <f ca="1">IFERROR(INDEX(属性二级汇总!$H$1:$H$1000,W235),"")</f>
        <v/>
      </c>
      <c r="Q235" s="142" t="str">
        <f ca="1">IFERROR(INDEX(属性二级汇总!$J$1:$J$1000,W235),"")</f>
        <v/>
      </c>
      <c r="W235" s="143" t="str">
        <f ca="1">IFERROR(SMALL(属性二级汇总!$L$2:$L$1000,ROW(W234)),"")</f>
        <v/>
      </c>
    </row>
    <row r="236" spans="13:23">
      <c r="M236" s="142" t="str">
        <f ca="1">IFERROR(INDEX(属性二级汇总!$B$1:$B$1000,W236),"")</f>
        <v/>
      </c>
      <c r="N236" s="142" t="str">
        <f ca="1">IFERROR(INDEX(属性二级汇总!$C$1:$C$1000,W236)*OR($L$2="生效",(1-INDEX(属性二级汇总!$F$1:$F$1000,W236))),"")</f>
        <v/>
      </c>
      <c r="O236" s="142" t="str">
        <f ca="1">IFERROR(INDEX(属性二级汇总!$E$1:$E$1000,W236),"")</f>
        <v/>
      </c>
      <c r="P236" s="142" t="str">
        <f ca="1">IFERROR(INDEX(属性二级汇总!$H$1:$H$1000,W236),"")</f>
        <v/>
      </c>
      <c r="Q236" s="142" t="str">
        <f ca="1">IFERROR(INDEX(属性二级汇总!$J$1:$J$1000,W236),"")</f>
        <v/>
      </c>
      <c r="W236" s="143" t="str">
        <f ca="1">IFERROR(SMALL(属性二级汇总!$L$2:$L$1000,ROW(W235)),"")</f>
        <v/>
      </c>
    </row>
    <row r="237" spans="13:23">
      <c r="M237" s="142" t="str">
        <f ca="1">IFERROR(INDEX(属性二级汇总!$B$1:$B$1000,W237),"")</f>
        <v/>
      </c>
      <c r="N237" s="142" t="str">
        <f ca="1">IFERROR(INDEX(属性二级汇总!$C$1:$C$1000,W237)*OR($L$2="生效",(1-INDEX(属性二级汇总!$F$1:$F$1000,W237))),"")</f>
        <v/>
      </c>
      <c r="O237" s="142" t="str">
        <f ca="1">IFERROR(INDEX(属性二级汇总!$E$1:$E$1000,W237),"")</f>
        <v/>
      </c>
      <c r="P237" s="142" t="str">
        <f ca="1">IFERROR(INDEX(属性二级汇总!$H$1:$H$1000,W237),"")</f>
        <v/>
      </c>
      <c r="Q237" s="142" t="str">
        <f ca="1">IFERROR(INDEX(属性二级汇总!$J$1:$J$1000,W237),"")</f>
        <v/>
      </c>
      <c r="W237" s="143" t="str">
        <f ca="1">IFERROR(SMALL(属性二级汇总!$L$2:$L$1000,ROW(W236)),"")</f>
        <v/>
      </c>
    </row>
    <row r="238" spans="13:23">
      <c r="M238" s="142" t="str">
        <f ca="1">IFERROR(INDEX(属性二级汇总!$B$1:$B$1000,W238),"")</f>
        <v/>
      </c>
      <c r="N238" s="142" t="str">
        <f ca="1">IFERROR(INDEX(属性二级汇总!$C$1:$C$1000,W238)*OR($L$2="生效",(1-INDEX(属性二级汇总!$F$1:$F$1000,W238))),"")</f>
        <v/>
      </c>
      <c r="O238" s="142" t="str">
        <f ca="1">IFERROR(INDEX(属性二级汇总!$E$1:$E$1000,W238),"")</f>
        <v/>
      </c>
      <c r="P238" s="142" t="str">
        <f ca="1">IFERROR(INDEX(属性二级汇总!$H$1:$H$1000,W238),"")</f>
        <v/>
      </c>
      <c r="Q238" s="142" t="str">
        <f ca="1">IFERROR(INDEX(属性二级汇总!$J$1:$J$1000,W238),"")</f>
        <v/>
      </c>
      <c r="W238" s="143" t="str">
        <f ca="1">IFERROR(SMALL(属性二级汇总!$L$2:$L$1000,ROW(W237)),"")</f>
        <v/>
      </c>
    </row>
    <row r="239" spans="13:23">
      <c r="M239" s="142" t="str">
        <f ca="1">IFERROR(INDEX(属性二级汇总!$B$1:$B$1000,W239),"")</f>
        <v/>
      </c>
      <c r="N239" s="142" t="str">
        <f ca="1">IFERROR(INDEX(属性二级汇总!$C$1:$C$1000,W239)*OR($L$2="生效",(1-INDEX(属性二级汇总!$F$1:$F$1000,W239))),"")</f>
        <v/>
      </c>
      <c r="O239" s="142" t="str">
        <f ca="1">IFERROR(INDEX(属性二级汇总!$E$1:$E$1000,W239),"")</f>
        <v/>
      </c>
      <c r="P239" s="142" t="str">
        <f ca="1">IFERROR(INDEX(属性二级汇总!$H$1:$H$1000,W239),"")</f>
        <v/>
      </c>
      <c r="Q239" s="142" t="str">
        <f ca="1">IFERROR(INDEX(属性二级汇总!$J$1:$J$1000,W239),"")</f>
        <v/>
      </c>
      <c r="W239" s="143" t="str">
        <f ca="1">IFERROR(SMALL(属性二级汇总!$L$2:$L$1000,ROW(W238)),"")</f>
        <v/>
      </c>
    </row>
    <row r="240" spans="13:23">
      <c r="M240" s="142" t="str">
        <f ca="1">IFERROR(INDEX(属性二级汇总!$B$1:$B$1000,W240),"")</f>
        <v/>
      </c>
      <c r="N240" s="142" t="str">
        <f ca="1">IFERROR(INDEX(属性二级汇总!$C$1:$C$1000,W240)*OR($L$2="生效",(1-INDEX(属性二级汇总!$F$1:$F$1000,W240))),"")</f>
        <v/>
      </c>
      <c r="O240" s="142" t="str">
        <f ca="1">IFERROR(INDEX(属性二级汇总!$E$1:$E$1000,W240),"")</f>
        <v/>
      </c>
      <c r="P240" s="142" t="str">
        <f ca="1">IFERROR(INDEX(属性二级汇总!$H$1:$H$1000,W240),"")</f>
        <v/>
      </c>
      <c r="Q240" s="142" t="str">
        <f ca="1">IFERROR(INDEX(属性二级汇总!$J$1:$J$1000,W240),"")</f>
        <v/>
      </c>
      <c r="W240" s="143" t="str">
        <f ca="1">IFERROR(SMALL(属性二级汇总!$L$2:$L$1000,ROW(W239)),"")</f>
        <v/>
      </c>
    </row>
    <row r="241" spans="13:23">
      <c r="M241" s="142" t="str">
        <f ca="1">IFERROR(INDEX(属性二级汇总!$B$1:$B$1000,W241),"")</f>
        <v/>
      </c>
      <c r="N241" s="142" t="str">
        <f ca="1">IFERROR(INDEX(属性二级汇总!$C$1:$C$1000,W241)*OR($L$2="生效",(1-INDEX(属性二级汇总!$F$1:$F$1000,W241))),"")</f>
        <v/>
      </c>
      <c r="O241" s="142" t="str">
        <f ca="1">IFERROR(INDEX(属性二级汇总!$E$1:$E$1000,W241),"")</f>
        <v/>
      </c>
      <c r="P241" s="142" t="str">
        <f ca="1">IFERROR(INDEX(属性二级汇总!$H$1:$H$1000,W241),"")</f>
        <v/>
      </c>
      <c r="Q241" s="142" t="str">
        <f ca="1">IFERROR(INDEX(属性二级汇总!$J$1:$J$1000,W241),"")</f>
        <v/>
      </c>
      <c r="W241" s="143" t="str">
        <f ca="1">IFERROR(SMALL(属性二级汇总!$L$2:$L$1000,ROW(W240)),"")</f>
        <v/>
      </c>
    </row>
    <row r="242" spans="13:23">
      <c r="M242" s="142" t="str">
        <f ca="1">IFERROR(INDEX(属性二级汇总!$B$1:$B$1000,W242),"")</f>
        <v/>
      </c>
      <c r="N242" s="142" t="str">
        <f ca="1">IFERROR(INDEX(属性二级汇总!$C$1:$C$1000,W242)*OR($L$2="生效",(1-INDEX(属性二级汇总!$F$1:$F$1000,W242))),"")</f>
        <v/>
      </c>
      <c r="O242" s="142" t="str">
        <f ca="1">IFERROR(INDEX(属性二级汇总!$E$1:$E$1000,W242),"")</f>
        <v/>
      </c>
      <c r="P242" s="142" t="str">
        <f ca="1">IFERROR(INDEX(属性二级汇总!$H$1:$H$1000,W242),"")</f>
        <v/>
      </c>
      <c r="Q242" s="142" t="str">
        <f ca="1">IFERROR(INDEX(属性二级汇总!$J$1:$J$1000,W242),"")</f>
        <v/>
      </c>
      <c r="W242" s="143" t="str">
        <f ca="1">IFERROR(SMALL(属性二级汇总!$L$2:$L$1000,ROW(W241)),"")</f>
        <v/>
      </c>
    </row>
    <row r="243" spans="13:23">
      <c r="M243" s="142" t="str">
        <f ca="1">IFERROR(INDEX(属性二级汇总!$B$1:$B$1000,W243),"")</f>
        <v/>
      </c>
      <c r="N243" s="142" t="str">
        <f ca="1">IFERROR(INDEX(属性二级汇总!$C$1:$C$1000,W243)*OR($L$2="生效",(1-INDEX(属性二级汇总!$F$1:$F$1000,W243))),"")</f>
        <v/>
      </c>
      <c r="O243" s="142" t="str">
        <f ca="1">IFERROR(INDEX(属性二级汇总!$E$1:$E$1000,W243),"")</f>
        <v/>
      </c>
      <c r="P243" s="142" t="str">
        <f ca="1">IFERROR(INDEX(属性二级汇总!$H$1:$H$1000,W243),"")</f>
        <v/>
      </c>
      <c r="Q243" s="142" t="str">
        <f ca="1">IFERROR(INDEX(属性二级汇总!$J$1:$J$1000,W243),"")</f>
        <v/>
      </c>
      <c r="W243" s="143" t="str">
        <f ca="1">IFERROR(SMALL(属性二级汇总!$L$2:$L$1000,ROW(W242)),"")</f>
        <v/>
      </c>
    </row>
    <row r="244" spans="13:23">
      <c r="M244" s="142" t="str">
        <f ca="1">IFERROR(INDEX(属性二级汇总!$B$1:$B$1000,W244),"")</f>
        <v/>
      </c>
      <c r="N244" s="142" t="str">
        <f ca="1">IFERROR(INDEX(属性二级汇总!$C$1:$C$1000,W244)*OR($L$2="生效",(1-INDEX(属性二级汇总!$F$1:$F$1000,W244))),"")</f>
        <v/>
      </c>
      <c r="O244" s="142" t="str">
        <f ca="1">IFERROR(INDEX(属性二级汇总!$E$1:$E$1000,W244),"")</f>
        <v/>
      </c>
      <c r="P244" s="142" t="str">
        <f ca="1">IFERROR(INDEX(属性二级汇总!$H$1:$H$1000,W244),"")</f>
        <v/>
      </c>
      <c r="Q244" s="142" t="str">
        <f ca="1">IFERROR(INDEX(属性二级汇总!$J$1:$J$1000,W244),"")</f>
        <v/>
      </c>
      <c r="W244" s="143" t="str">
        <f ca="1">IFERROR(SMALL(属性二级汇总!$L$2:$L$1000,ROW(W243)),"")</f>
        <v/>
      </c>
    </row>
    <row r="245" spans="13:23">
      <c r="M245" s="142" t="str">
        <f ca="1">IFERROR(INDEX(属性二级汇总!$B$1:$B$1000,W245),"")</f>
        <v/>
      </c>
      <c r="N245" s="142" t="str">
        <f ca="1">IFERROR(INDEX(属性二级汇总!$C$1:$C$1000,W245)*OR($L$2="生效",(1-INDEX(属性二级汇总!$F$1:$F$1000,W245))),"")</f>
        <v/>
      </c>
      <c r="O245" s="142" t="str">
        <f ca="1">IFERROR(INDEX(属性二级汇总!$E$1:$E$1000,W245),"")</f>
        <v/>
      </c>
      <c r="P245" s="142" t="str">
        <f ca="1">IFERROR(INDEX(属性二级汇总!$H$1:$H$1000,W245),"")</f>
        <v/>
      </c>
      <c r="Q245" s="142" t="str">
        <f ca="1">IFERROR(INDEX(属性二级汇总!$J$1:$J$1000,W245),"")</f>
        <v/>
      </c>
      <c r="W245" s="143" t="str">
        <f ca="1">IFERROR(SMALL(属性二级汇总!$L$2:$L$1000,ROW(W244)),"")</f>
        <v/>
      </c>
    </row>
    <row r="246" spans="13:23">
      <c r="M246" s="142" t="str">
        <f ca="1">IFERROR(INDEX(属性二级汇总!$B$1:$B$1000,W246),"")</f>
        <v/>
      </c>
      <c r="N246" s="142" t="str">
        <f ca="1">IFERROR(INDEX(属性二级汇总!$C$1:$C$1000,W246)*OR($L$2="生效",(1-INDEX(属性二级汇总!$F$1:$F$1000,W246))),"")</f>
        <v/>
      </c>
      <c r="O246" s="142" t="str">
        <f ca="1">IFERROR(INDEX(属性二级汇总!$E$1:$E$1000,W246),"")</f>
        <v/>
      </c>
      <c r="P246" s="142" t="str">
        <f ca="1">IFERROR(INDEX(属性二级汇总!$H$1:$H$1000,W246),"")</f>
        <v/>
      </c>
      <c r="Q246" s="142" t="str">
        <f ca="1">IFERROR(INDEX(属性二级汇总!$J$1:$J$1000,W246),"")</f>
        <v/>
      </c>
      <c r="W246" s="143" t="str">
        <f ca="1">IFERROR(SMALL(属性二级汇总!$L$2:$L$1000,ROW(W245)),"")</f>
        <v/>
      </c>
    </row>
    <row r="247" spans="13:23">
      <c r="M247" s="142" t="str">
        <f ca="1">IFERROR(INDEX(属性二级汇总!$B$1:$B$1000,W247),"")</f>
        <v/>
      </c>
      <c r="N247" s="142" t="str">
        <f ca="1">IFERROR(INDEX(属性二级汇总!$C$1:$C$1000,W247)*OR($L$2="生效",(1-INDEX(属性二级汇总!$F$1:$F$1000,W247))),"")</f>
        <v/>
      </c>
      <c r="O247" s="142" t="str">
        <f ca="1">IFERROR(INDEX(属性二级汇总!$E$1:$E$1000,W247),"")</f>
        <v/>
      </c>
      <c r="P247" s="142" t="str">
        <f ca="1">IFERROR(INDEX(属性二级汇总!$H$1:$H$1000,W247),"")</f>
        <v/>
      </c>
      <c r="Q247" s="142" t="str">
        <f ca="1">IFERROR(INDEX(属性二级汇总!$J$1:$J$1000,W247),"")</f>
        <v/>
      </c>
      <c r="W247" s="143" t="str">
        <f ca="1">IFERROR(SMALL(属性二级汇总!$L$2:$L$1000,ROW(W246)),"")</f>
        <v/>
      </c>
    </row>
    <row r="248" spans="13:23">
      <c r="M248" s="142" t="str">
        <f ca="1">IFERROR(INDEX(属性二级汇总!$B$1:$B$1000,W248),"")</f>
        <v/>
      </c>
      <c r="N248" s="142" t="str">
        <f ca="1">IFERROR(INDEX(属性二级汇总!$C$1:$C$1000,W248)*OR($L$2="生效",(1-INDEX(属性二级汇总!$F$1:$F$1000,W248))),"")</f>
        <v/>
      </c>
      <c r="O248" s="142" t="str">
        <f ca="1">IFERROR(INDEX(属性二级汇总!$E$1:$E$1000,W248),"")</f>
        <v/>
      </c>
      <c r="P248" s="142" t="str">
        <f ca="1">IFERROR(INDEX(属性二级汇总!$H$1:$H$1000,W248),"")</f>
        <v/>
      </c>
      <c r="Q248" s="142" t="str">
        <f ca="1">IFERROR(INDEX(属性二级汇总!$J$1:$J$1000,W248),"")</f>
        <v/>
      </c>
      <c r="W248" s="143" t="str">
        <f ca="1">IFERROR(SMALL(属性二级汇总!$L$2:$L$1000,ROW(W247)),"")</f>
        <v/>
      </c>
    </row>
    <row r="249" spans="13:23">
      <c r="M249" s="142" t="str">
        <f ca="1">IFERROR(INDEX(属性二级汇总!$B$1:$B$1000,W249),"")</f>
        <v/>
      </c>
      <c r="N249" s="142" t="str">
        <f ca="1">IFERROR(INDEX(属性二级汇总!$C$1:$C$1000,W249)*OR($L$2="生效",(1-INDEX(属性二级汇总!$F$1:$F$1000,W249))),"")</f>
        <v/>
      </c>
      <c r="O249" s="142" t="str">
        <f ca="1">IFERROR(INDEX(属性二级汇总!$E$1:$E$1000,W249),"")</f>
        <v/>
      </c>
      <c r="P249" s="142" t="str">
        <f ca="1">IFERROR(INDEX(属性二级汇总!$H$1:$H$1000,W249),"")</f>
        <v/>
      </c>
      <c r="Q249" s="142" t="str">
        <f ca="1">IFERROR(INDEX(属性二级汇总!$J$1:$J$1000,W249),"")</f>
        <v/>
      </c>
      <c r="W249" s="143" t="str">
        <f ca="1">IFERROR(SMALL(属性二级汇总!$L$2:$L$1000,ROW(W248)),"")</f>
        <v/>
      </c>
    </row>
    <row r="250" spans="13:23">
      <c r="M250" s="142" t="str">
        <f ca="1">IFERROR(INDEX(属性二级汇总!$B$1:$B$1000,W250),"")</f>
        <v/>
      </c>
      <c r="N250" s="142" t="str">
        <f ca="1">IFERROR(INDEX(属性二级汇总!$C$1:$C$1000,W250)*OR($L$2="生效",(1-INDEX(属性二级汇总!$F$1:$F$1000,W250))),"")</f>
        <v/>
      </c>
      <c r="O250" s="142" t="str">
        <f ca="1">IFERROR(INDEX(属性二级汇总!$E$1:$E$1000,W250),"")</f>
        <v/>
      </c>
      <c r="P250" s="142" t="str">
        <f ca="1">IFERROR(INDEX(属性二级汇总!$H$1:$H$1000,W250),"")</f>
        <v/>
      </c>
      <c r="Q250" s="142" t="str">
        <f ca="1">IFERROR(INDEX(属性二级汇总!$J$1:$J$1000,W250),"")</f>
        <v/>
      </c>
      <c r="W250" s="143" t="str">
        <f ca="1">IFERROR(SMALL(属性二级汇总!$L$2:$L$1000,ROW(W249)),"")</f>
        <v/>
      </c>
    </row>
    <row r="251" spans="13:23">
      <c r="M251" s="142" t="str">
        <f ca="1">IFERROR(INDEX(属性二级汇总!$B$1:$B$1000,W251),"")</f>
        <v/>
      </c>
      <c r="N251" s="142" t="str">
        <f ca="1">IFERROR(INDEX(属性二级汇总!$C$1:$C$1000,W251)*OR($L$2="生效",(1-INDEX(属性二级汇总!$F$1:$F$1000,W251))),"")</f>
        <v/>
      </c>
      <c r="O251" s="142" t="str">
        <f ca="1">IFERROR(INDEX(属性二级汇总!$E$1:$E$1000,W251),"")</f>
        <v/>
      </c>
      <c r="P251" s="142" t="str">
        <f ca="1">IFERROR(INDEX(属性二级汇总!$H$1:$H$1000,W251),"")</f>
        <v/>
      </c>
      <c r="Q251" s="142" t="str">
        <f ca="1">IFERROR(INDEX(属性二级汇总!$J$1:$J$1000,W251),"")</f>
        <v/>
      </c>
      <c r="W251" s="143" t="str">
        <f ca="1">IFERROR(SMALL(属性二级汇总!$L$2:$L$1000,ROW(W250)),"")</f>
        <v/>
      </c>
    </row>
    <row r="252" spans="13:23">
      <c r="M252" s="142" t="str">
        <f ca="1">IFERROR(INDEX(属性二级汇总!$B$1:$B$1000,W252),"")</f>
        <v/>
      </c>
      <c r="N252" s="142" t="str">
        <f ca="1">IFERROR(INDEX(属性二级汇总!$C$1:$C$1000,W252)*OR($L$2="生效",(1-INDEX(属性二级汇总!$F$1:$F$1000,W252))),"")</f>
        <v/>
      </c>
      <c r="O252" s="142" t="str">
        <f ca="1">IFERROR(INDEX(属性二级汇总!$E$1:$E$1000,W252),"")</f>
        <v/>
      </c>
      <c r="P252" s="142" t="str">
        <f ca="1">IFERROR(INDEX(属性二级汇总!$H$1:$H$1000,W252),"")</f>
        <v/>
      </c>
      <c r="Q252" s="142" t="str">
        <f ca="1">IFERROR(INDEX(属性二级汇总!$J$1:$J$1000,W252),"")</f>
        <v/>
      </c>
      <c r="W252" s="143" t="str">
        <f ca="1">IFERROR(SMALL(属性二级汇总!$L$2:$L$1000,ROW(W251)),"")</f>
        <v/>
      </c>
    </row>
    <row r="253" spans="13:23">
      <c r="M253" s="142" t="str">
        <f ca="1">IFERROR(INDEX(属性二级汇总!$B$1:$B$1000,W253),"")</f>
        <v/>
      </c>
      <c r="N253" s="142" t="str">
        <f ca="1">IFERROR(INDEX(属性二级汇总!$C$1:$C$1000,W253)*OR($L$2="生效",(1-INDEX(属性二级汇总!$F$1:$F$1000,W253))),"")</f>
        <v/>
      </c>
      <c r="O253" s="142" t="str">
        <f ca="1">IFERROR(INDEX(属性二级汇总!$E$1:$E$1000,W253),"")</f>
        <v/>
      </c>
      <c r="P253" s="142" t="str">
        <f ca="1">IFERROR(INDEX(属性二级汇总!$H$1:$H$1000,W253),"")</f>
        <v/>
      </c>
      <c r="Q253" s="142" t="str">
        <f ca="1">IFERROR(INDEX(属性二级汇总!$J$1:$J$1000,W253),"")</f>
        <v/>
      </c>
      <c r="W253" s="143" t="str">
        <f ca="1">IFERROR(SMALL(属性二级汇总!$L$2:$L$1000,ROW(W252)),"")</f>
        <v/>
      </c>
    </row>
    <row r="254" spans="13:23">
      <c r="M254" s="142" t="str">
        <f ca="1">IFERROR(INDEX(属性二级汇总!$B$1:$B$1000,W254),"")</f>
        <v/>
      </c>
      <c r="N254" s="142" t="str">
        <f ca="1">IFERROR(INDEX(属性二级汇总!$C$1:$C$1000,W254)*OR($L$2="生效",(1-INDEX(属性二级汇总!$F$1:$F$1000,W254))),"")</f>
        <v/>
      </c>
      <c r="O254" s="142" t="str">
        <f ca="1">IFERROR(INDEX(属性二级汇总!$E$1:$E$1000,W254),"")</f>
        <v/>
      </c>
      <c r="P254" s="142" t="str">
        <f ca="1">IFERROR(INDEX(属性二级汇总!$H$1:$H$1000,W254),"")</f>
        <v/>
      </c>
      <c r="Q254" s="142" t="str">
        <f ca="1">IFERROR(INDEX(属性二级汇总!$J$1:$J$1000,W254),"")</f>
        <v/>
      </c>
      <c r="W254" s="143" t="str">
        <f ca="1">IFERROR(SMALL(属性二级汇总!$L$2:$L$1000,ROW(W253)),"")</f>
        <v/>
      </c>
    </row>
    <row r="255" spans="13:23">
      <c r="M255" s="142" t="str">
        <f ca="1">IFERROR(INDEX(属性二级汇总!$B$1:$B$1000,W255),"")</f>
        <v/>
      </c>
      <c r="N255" s="142" t="str">
        <f ca="1">IFERROR(INDEX(属性二级汇总!$C$1:$C$1000,W255)*OR($L$2="生效",(1-INDEX(属性二级汇总!$F$1:$F$1000,W255))),"")</f>
        <v/>
      </c>
      <c r="O255" s="142" t="str">
        <f ca="1">IFERROR(INDEX(属性二级汇总!$E$1:$E$1000,W255),"")</f>
        <v/>
      </c>
      <c r="P255" s="142" t="str">
        <f ca="1">IFERROR(INDEX(属性二级汇总!$H$1:$H$1000,W255),"")</f>
        <v/>
      </c>
      <c r="Q255" s="142" t="str">
        <f ca="1">IFERROR(INDEX(属性二级汇总!$J$1:$J$1000,W255),"")</f>
        <v/>
      </c>
      <c r="W255" s="143" t="str">
        <f ca="1">IFERROR(SMALL(属性二级汇总!$L$2:$L$1000,ROW(W254)),"")</f>
        <v/>
      </c>
    </row>
    <row r="256" spans="13:23">
      <c r="M256" s="142" t="str">
        <f ca="1">IFERROR(INDEX(属性二级汇总!$B$1:$B$1000,W256),"")</f>
        <v/>
      </c>
      <c r="N256" s="142" t="str">
        <f ca="1">IFERROR(INDEX(属性二级汇总!$C$1:$C$1000,W256)*OR($L$2="生效",(1-INDEX(属性二级汇总!$F$1:$F$1000,W256))),"")</f>
        <v/>
      </c>
      <c r="O256" s="142" t="str">
        <f ca="1">IFERROR(INDEX(属性二级汇总!$E$1:$E$1000,W256),"")</f>
        <v/>
      </c>
      <c r="P256" s="142" t="str">
        <f ca="1">IFERROR(INDEX(属性二级汇总!$H$1:$H$1000,W256),"")</f>
        <v/>
      </c>
      <c r="Q256" s="142" t="str">
        <f ca="1">IFERROR(INDEX(属性二级汇总!$J$1:$J$1000,W256),"")</f>
        <v/>
      </c>
      <c r="W256" s="143" t="str">
        <f ca="1">IFERROR(SMALL(属性二级汇总!$L$2:$L$1000,ROW(W255)),"")</f>
        <v/>
      </c>
    </row>
    <row r="257" spans="13:23">
      <c r="M257" s="142" t="str">
        <f ca="1">IFERROR(INDEX(属性二级汇总!$B$1:$B$1000,W257),"")</f>
        <v/>
      </c>
      <c r="N257" s="142" t="str">
        <f ca="1">IFERROR(INDEX(属性二级汇总!$C$1:$C$1000,W257)*OR($L$2="生效",(1-INDEX(属性二级汇总!$F$1:$F$1000,W257))),"")</f>
        <v/>
      </c>
      <c r="O257" s="142" t="str">
        <f ca="1">IFERROR(INDEX(属性二级汇总!$E$1:$E$1000,W257),"")</f>
        <v/>
      </c>
      <c r="P257" s="142" t="str">
        <f ca="1">IFERROR(INDEX(属性二级汇总!$H$1:$H$1000,W257),"")</f>
        <v/>
      </c>
      <c r="Q257" s="142" t="str">
        <f ca="1">IFERROR(INDEX(属性二级汇总!$J$1:$J$1000,W257),"")</f>
        <v/>
      </c>
      <c r="W257" s="143" t="str">
        <f ca="1">IFERROR(SMALL(属性二级汇总!$L$2:$L$1000,ROW(W256)),"")</f>
        <v/>
      </c>
    </row>
    <row r="258" spans="13:23">
      <c r="M258" s="142" t="str">
        <f ca="1">IFERROR(INDEX(属性二级汇总!$B$1:$B$1000,W258),"")</f>
        <v/>
      </c>
      <c r="N258" s="142" t="str">
        <f ca="1">IFERROR(INDEX(属性二级汇总!$C$1:$C$1000,W258)*OR($L$2="生效",(1-INDEX(属性二级汇总!$F$1:$F$1000,W258))),"")</f>
        <v/>
      </c>
      <c r="O258" s="142" t="str">
        <f ca="1">IFERROR(INDEX(属性二级汇总!$E$1:$E$1000,W258),"")</f>
        <v/>
      </c>
      <c r="P258" s="142" t="str">
        <f ca="1">IFERROR(INDEX(属性二级汇总!$H$1:$H$1000,W258),"")</f>
        <v/>
      </c>
      <c r="Q258" s="142" t="str">
        <f ca="1">IFERROR(INDEX(属性二级汇总!$J$1:$J$1000,W258),"")</f>
        <v/>
      </c>
      <c r="W258" s="143" t="str">
        <f ca="1">IFERROR(SMALL(属性二级汇总!$L$2:$L$1000,ROW(W257)),"")</f>
        <v/>
      </c>
    </row>
    <row r="259" spans="13:23">
      <c r="M259" s="142" t="str">
        <f ca="1">IFERROR(INDEX(属性二级汇总!$B$1:$B$1000,W259),"")</f>
        <v/>
      </c>
      <c r="N259" s="142" t="str">
        <f ca="1">IFERROR(INDEX(属性二级汇总!$C$1:$C$1000,W259)*OR($L$2="生效",(1-INDEX(属性二级汇总!$F$1:$F$1000,W259))),"")</f>
        <v/>
      </c>
      <c r="O259" s="142" t="str">
        <f ca="1">IFERROR(INDEX(属性二级汇总!$E$1:$E$1000,W259),"")</f>
        <v/>
      </c>
      <c r="P259" s="142" t="str">
        <f ca="1">IFERROR(INDEX(属性二级汇总!$H$1:$H$1000,W259),"")</f>
        <v/>
      </c>
      <c r="Q259" s="142" t="str">
        <f ca="1">IFERROR(INDEX(属性二级汇总!$J$1:$J$1000,W259),"")</f>
        <v/>
      </c>
      <c r="W259" s="143" t="str">
        <f ca="1">IFERROR(SMALL(属性二级汇总!$L$2:$L$1000,ROW(W258)),"")</f>
        <v/>
      </c>
    </row>
    <row r="260" spans="13:23">
      <c r="M260" s="142" t="str">
        <f ca="1">IFERROR(INDEX(属性二级汇总!$B$1:$B$1000,W260),"")</f>
        <v/>
      </c>
      <c r="N260" s="142" t="str">
        <f ca="1">IFERROR(INDEX(属性二级汇总!$C$1:$C$1000,W260)*OR($L$2="生效",(1-INDEX(属性二级汇总!$F$1:$F$1000,W260))),"")</f>
        <v/>
      </c>
      <c r="O260" s="142" t="str">
        <f ca="1">IFERROR(INDEX(属性二级汇总!$E$1:$E$1000,W260),"")</f>
        <v/>
      </c>
      <c r="P260" s="142" t="str">
        <f ca="1">IFERROR(INDEX(属性二级汇总!$H$1:$H$1000,W260),"")</f>
        <v/>
      </c>
      <c r="Q260" s="142" t="str">
        <f ca="1">IFERROR(INDEX(属性二级汇总!$J$1:$J$1000,W260),"")</f>
        <v/>
      </c>
      <c r="W260" s="143" t="str">
        <f ca="1">IFERROR(SMALL(属性二级汇总!$L$2:$L$1000,ROW(W259)),"")</f>
        <v/>
      </c>
    </row>
    <row r="261" spans="13:23">
      <c r="M261" s="142" t="str">
        <f ca="1">IFERROR(INDEX(属性二级汇总!$B$1:$B$1000,W261),"")</f>
        <v/>
      </c>
      <c r="N261" s="142" t="str">
        <f ca="1">IFERROR(INDEX(属性二级汇总!$C$1:$C$1000,W261)*OR($L$2="生效",(1-INDEX(属性二级汇总!$F$1:$F$1000,W261))),"")</f>
        <v/>
      </c>
      <c r="O261" s="142" t="str">
        <f ca="1">IFERROR(INDEX(属性二级汇总!$E$1:$E$1000,W261),"")</f>
        <v/>
      </c>
      <c r="P261" s="142" t="str">
        <f ca="1">IFERROR(INDEX(属性二级汇总!$H$1:$H$1000,W261),"")</f>
        <v/>
      </c>
      <c r="Q261" s="142" t="str">
        <f ca="1">IFERROR(INDEX(属性二级汇总!$J$1:$J$1000,W261),"")</f>
        <v/>
      </c>
      <c r="W261" s="143" t="str">
        <f ca="1">IFERROR(SMALL(属性二级汇总!$L$2:$L$1000,ROW(W260)),"")</f>
        <v/>
      </c>
    </row>
    <row r="262" spans="13:23">
      <c r="M262" s="142" t="str">
        <f ca="1">IFERROR(INDEX(属性二级汇总!$B$1:$B$1000,W262),"")</f>
        <v/>
      </c>
      <c r="N262" s="142" t="str">
        <f ca="1">IFERROR(INDEX(属性二级汇总!$C$1:$C$1000,W262)*OR($L$2="生效",(1-INDEX(属性二级汇总!$F$1:$F$1000,W262))),"")</f>
        <v/>
      </c>
      <c r="O262" s="142" t="str">
        <f ca="1">IFERROR(INDEX(属性二级汇总!$E$1:$E$1000,W262),"")</f>
        <v/>
      </c>
      <c r="P262" s="142" t="str">
        <f ca="1">IFERROR(INDEX(属性二级汇总!$H$1:$H$1000,W262),"")</f>
        <v/>
      </c>
      <c r="Q262" s="142" t="str">
        <f ca="1">IFERROR(INDEX(属性二级汇总!$J$1:$J$1000,W262),"")</f>
        <v/>
      </c>
      <c r="W262" s="143" t="str">
        <f ca="1">IFERROR(SMALL(属性二级汇总!$L$2:$L$1000,ROW(W261)),"")</f>
        <v/>
      </c>
    </row>
    <row r="263" spans="13:23">
      <c r="M263" s="142" t="str">
        <f ca="1">IFERROR(INDEX(属性二级汇总!$B$1:$B$1000,W263),"")</f>
        <v/>
      </c>
      <c r="N263" s="142" t="str">
        <f ca="1">IFERROR(INDEX(属性二级汇总!$C$1:$C$1000,W263)*OR($L$2="生效",(1-INDEX(属性二级汇总!$F$1:$F$1000,W263))),"")</f>
        <v/>
      </c>
      <c r="O263" s="142" t="str">
        <f ca="1">IFERROR(INDEX(属性二级汇总!$E$1:$E$1000,W263),"")</f>
        <v/>
      </c>
      <c r="P263" s="142" t="str">
        <f ca="1">IFERROR(INDEX(属性二级汇总!$H$1:$H$1000,W263),"")</f>
        <v/>
      </c>
      <c r="Q263" s="142" t="str">
        <f ca="1">IFERROR(INDEX(属性二级汇总!$J$1:$J$1000,W263),"")</f>
        <v/>
      </c>
      <c r="W263" s="143" t="str">
        <f ca="1">IFERROR(SMALL(属性二级汇总!$L$2:$L$1000,ROW(W262)),"")</f>
        <v/>
      </c>
    </row>
    <row r="264" spans="13:23">
      <c r="M264" s="142" t="str">
        <f ca="1">IFERROR(INDEX(属性二级汇总!$B$1:$B$1000,W264),"")</f>
        <v/>
      </c>
      <c r="N264" s="142" t="str">
        <f ca="1">IFERROR(INDEX(属性二级汇总!$C$1:$C$1000,W264)*OR($L$2="生效",(1-INDEX(属性二级汇总!$F$1:$F$1000,W264))),"")</f>
        <v/>
      </c>
      <c r="O264" s="142" t="str">
        <f ca="1">IFERROR(INDEX(属性二级汇总!$E$1:$E$1000,W264),"")</f>
        <v/>
      </c>
      <c r="P264" s="142" t="str">
        <f ca="1">IFERROR(INDEX(属性二级汇总!$H$1:$H$1000,W264),"")</f>
        <v/>
      </c>
      <c r="Q264" s="142" t="str">
        <f ca="1">IFERROR(INDEX(属性二级汇总!$J$1:$J$1000,W264),"")</f>
        <v/>
      </c>
      <c r="W264" s="143" t="str">
        <f ca="1">IFERROR(SMALL(属性二级汇总!$L$2:$L$1000,ROW(W263)),"")</f>
        <v/>
      </c>
    </row>
    <row r="265" spans="13:23">
      <c r="M265" s="142" t="str">
        <f ca="1">IFERROR(INDEX(属性二级汇总!$B$1:$B$1000,W265),"")</f>
        <v/>
      </c>
      <c r="N265" s="142" t="str">
        <f ca="1">IFERROR(INDEX(属性二级汇总!$C$1:$C$1000,W265)*OR($L$2="生效",(1-INDEX(属性二级汇总!$F$1:$F$1000,W265))),"")</f>
        <v/>
      </c>
      <c r="O265" s="142" t="str">
        <f ca="1">IFERROR(INDEX(属性二级汇总!$E$1:$E$1000,W265),"")</f>
        <v/>
      </c>
      <c r="P265" s="142" t="str">
        <f ca="1">IFERROR(INDEX(属性二级汇总!$H$1:$H$1000,W265),"")</f>
        <v/>
      </c>
      <c r="Q265" s="142" t="str">
        <f ca="1">IFERROR(INDEX(属性二级汇总!$J$1:$J$1000,W265),"")</f>
        <v/>
      </c>
      <c r="W265" s="143" t="str">
        <f ca="1">IFERROR(SMALL(属性二级汇总!$L$2:$L$1000,ROW(W264)),"")</f>
        <v/>
      </c>
    </row>
    <row r="266" spans="13:23">
      <c r="M266" s="142" t="str">
        <f ca="1">IFERROR(INDEX(属性二级汇总!$B$1:$B$1000,W266),"")</f>
        <v/>
      </c>
      <c r="N266" s="142" t="str">
        <f ca="1">IFERROR(INDEX(属性二级汇总!$C$1:$C$1000,W266)*OR($L$2="生效",(1-INDEX(属性二级汇总!$F$1:$F$1000,W266))),"")</f>
        <v/>
      </c>
      <c r="O266" s="142" t="str">
        <f ca="1">IFERROR(INDEX(属性二级汇总!$E$1:$E$1000,W266),"")</f>
        <v/>
      </c>
      <c r="P266" s="142" t="str">
        <f ca="1">IFERROR(INDEX(属性二级汇总!$H$1:$H$1000,W266),"")</f>
        <v/>
      </c>
      <c r="Q266" s="142" t="str">
        <f ca="1">IFERROR(INDEX(属性二级汇总!$J$1:$J$1000,W266),"")</f>
        <v/>
      </c>
      <c r="W266" s="143" t="str">
        <f ca="1">IFERROR(SMALL(属性二级汇总!$L$2:$L$1000,ROW(W265)),"")</f>
        <v/>
      </c>
    </row>
    <row r="267" spans="13:23">
      <c r="M267" s="142" t="str">
        <f ca="1">IFERROR(INDEX(属性二级汇总!$B$1:$B$1000,W267),"")</f>
        <v/>
      </c>
      <c r="N267" s="142" t="str">
        <f ca="1">IFERROR(INDEX(属性二级汇总!$C$1:$C$1000,W267)*OR($L$2="生效",(1-INDEX(属性二级汇总!$F$1:$F$1000,W267))),"")</f>
        <v/>
      </c>
      <c r="O267" s="142" t="str">
        <f ca="1">IFERROR(INDEX(属性二级汇总!$E$1:$E$1000,W267),"")</f>
        <v/>
      </c>
      <c r="P267" s="142" t="str">
        <f ca="1">IFERROR(INDEX(属性二级汇总!$H$1:$H$1000,W267),"")</f>
        <v/>
      </c>
      <c r="Q267" s="142" t="str">
        <f ca="1">IFERROR(INDEX(属性二级汇总!$J$1:$J$1000,W267),"")</f>
        <v/>
      </c>
      <c r="W267" s="143" t="str">
        <f ca="1">IFERROR(SMALL(属性二级汇总!$L$2:$L$1000,ROW(W266)),"")</f>
        <v/>
      </c>
    </row>
    <row r="268" spans="13:23">
      <c r="M268" s="142" t="str">
        <f ca="1">IFERROR(INDEX(属性二级汇总!$B$1:$B$1000,W268),"")</f>
        <v/>
      </c>
      <c r="N268" s="142" t="str">
        <f ca="1">IFERROR(INDEX(属性二级汇总!$C$1:$C$1000,W268)*OR($L$2="生效",(1-INDEX(属性二级汇总!$F$1:$F$1000,W268))),"")</f>
        <v/>
      </c>
      <c r="O268" s="142" t="str">
        <f ca="1">IFERROR(INDEX(属性二级汇总!$E$1:$E$1000,W268),"")</f>
        <v/>
      </c>
      <c r="P268" s="142" t="str">
        <f ca="1">IFERROR(INDEX(属性二级汇总!$H$1:$H$1000,W268),"")</f>
        <v/>
      </c>
      <c r="Q268" s="142" t="str">
        <f ca="1">IFERROR(INDEX(属性二级汇总!$J$1:$J$1000,W268),"")</f>
        <v/>
      </c>
      <c r="W268" s="143" t="str">
        <f ca="1">IFERROR(SMALL(属性二级汇总!$L$2:$L$1000,ROW(W267)),"")</f>
        <v/>
      </c>
    </row>
    <row r="269" spans="13:23">
      <c r="M269" s="142" t="str">
        <f ca="1">IFERROR(INDEX(属性二级汇总!$B$1:$B$1000,W269),"")</f>
        <v/>
      </c>
      <c r="N269" s="142" t="str">
        <f ca="1">IFERROR(INDEX(属性二级汇总!$C$1:$C$1000,W269)*OR($L$2="生效",(1-INDEX(属性二级汇总!$F$1:$F$1000,W269))),"")</f>
        <v/>
      </c>
      <c r="O269" s="142" t="str">
        <f ca="1">IFERROR(INDEX(属性二级汇总!$E$1:$E$1000,W269),"")</f>
        <v/>
      </c>
      <c r="P269" s="142" t="str">
        <f ca="1">IFERROR(INDEX(属性二级汇总!$H$1:$H$1000,W269),"")</f>
        <v/>
      </c>
      <c r="Q269" s="142" t="str">
        <f ca="1">IFERROR(INDEX(属性二级汇总!$J$1:$J$1000,W269),"")</f>
        <v/>
      </c>
      <c r="W269" s="143" t="str">
        <f ca="1">IFERROR(SMALL(属性二级汇总!$L$2:$L$1000,ROW(W268)),"")</f>
        <v/>
      </c>
    </row>
    <row r="270" spans="13:23">
      <c r="M270" s="142" t="str">
        <f ca="1">IFERROR(INDEX(属性二级汇总!$B$1:$B$1000,W270),"")</f>
        <v/>
      </c>
      <c r="N270" s="142" t="str">
        <f ca="1">IFERROR(INDEX(属性二级汇总!$C$1:$C$1000,W270)*OR($L$2="生效",(1-INDEX(属性二级汇总!$F$1:$F$1000,W270))),"")</f>
        <v/>
      </c>
      <c r="O270" s="142" t="str">
        <f ca="1">IFERROR(INDEX(属性二级汇总!$E$1:$E$1000,W270),"")</f>
        <v/>
      </c>
      <c r="P270" s="142" t="str">
        <f ca="1">IFERROR(INDEX(属性二级汇总!$H$1:$H$1000,W270),"")</f>
        <v/>
      </c>
      <c r="Q270" s="142" t="str">
        <f ca="1">IFERROR(INDEX(属性二级汇总!$J$1:$J$1000,W270),"")</f>
        <v/>
      </c>
      <c r="W270" s="143" t="str">
        <f ca="1">IFERROR(SMALL(属性二级汇总!$L$2:$L$1000,ROW(W269)),"")</f>
        <v/>
      </c>
    </row>
    <row r="271" spans="13:23">
      <c r="M271" s="142" t="str">
        <f ca="1">IFERROR(INDEX(属性二级汇总!$B$1:$B$1000,W271),"")</f>
        <v/>
      </c>
      <c r="N271" s="142" t="str">
        <f ca="1">IFERROR(INDEX(属性二级汇总!$C$1:$C$1000,W271)*OR($L$2="生效",(1-INDEX(属性二级汇总!$F$1:$F$1000,W271))),"")</f>
        <v/>
      </c>
      <c r="O271" s="142" t="str">
        <f ca="1">IFERROR(INDEX(属性二级汇总!$E$1:$E$1000,W271),"")</f>
        <v/>
      </c>
      <c r="P271" s="142" t="str">
        <f ca="1">IFERROR(INDEX(属性二级汇总!$H$1:$H$1000,W271),"")</f>
        <v/>
      </c>
      <c r="Q271" s="142" t="str">
        <f ca="1">IFERROR(INDEX(属性二级汇总!$J$1:$J$1000,W271),"")</f>
        <v/>
      </c>
      <c r="W271" s="143" t="str">
        <f ca="1">IFERROR(SMALL(属性二级汇总!$L$2:$L$1000,ROW(W270)),"")</f>
        <v/>
      </c>
    </row>
    <row r="272" spans="13:23">
      <c r="M272" s="142" t="str">
        <f ca="1">IFERROR(INDEX(属性二级汇总!$B$1:$B$1000,W272),"")</f>
        <v/>
      </c>
      <c r="N272" s="142" t="str">
        <f ca="1">IFERROR(INDEX(属性二级汇总!$C$1:$C$1000,W272)*OR($L$2="生效",(1-INDEX(属性二级汇总!$F$1:$F$1000,W272))),"")</f>
        <v/>
      </c>
      <c r="O272" s="142" t="str">
        <f ca="1">IFERROR(INDEX(属性二级汇总!$E$1:$E$1000,W272),"")</f>
        <v/>
      </c>
      <c r="P272" s="142" t="str">
        <f ca="1">IFERROR(INDEX(属性二级汇总!$H$1:$H$1000,W272),"")</f>
        <v/>
      </c>
      <c r="Q272" s="142" t="str">
        <f ca="1">IFERROR(INDEX(属性二级汇总!$J$1:$J$1000,W272),"")</f>
        <v/>
      </c>
      <c r="W272" s="143" t="str">
        <f ca="1">IFERROR(SMALL(属性二级汇总!$L$2:$L$1000,ROW(W271)),"")</f>
        <v/>
      </c>
    </row>
    <row r="273" spans="13:23">
      <c r="M273" s="142" t="str">
        <f ca="1">IFERROR(INDEX(属性二级汇总!$B$1:$B$1000,W273),"")</f>
        <v/>
      </c>
      <c r="N273" s="142" t="str">
        <f ca="1">IFERROR(INDEX(属性二级汇总!$C$1:$C$1000,W273)*OR($L$2="生效",(1-INDEX(属性二级汇总!$F$1:$F$1000,W273))),"")</f>
        <v/>
      </c>
      <c r="O273" s="142" t="str">
        <f ca="1">IFERROR(INDEX(属性二级汇总!$E$1:$E$1000,W273),"")</f>
        <v/>
      </c>
      <c r="P273" s="142" t="str">
        <f ca="1">IFERROR(INDEX(属性二级汇总!$H$1:$H$1000,W273),"")</f>
        <v/>
      </c>
      <c r="Q273" s="142" t="str">
        <f ca="1">IFERROR(INDEX(属性二级汇总!$J$1:$J$1000,W273),"")</f>
        <v/>
      </c>
      <c r="W273" s="143" t="str">
        <f ca="1">IFERROR(SMALL(属性二级汇总!$L$2:$L$1000,ROW(W272)),"")</f>
        <v/>
      </c>
    </row>
    <row r="274" spans="13:23">
      <c r="M274" s="142" t="str">
        <f ca="1">IFERROR(INDEX(属性二级汇总!$B$1:$B$1000,W274),"")</f>
        <v/>
      </c>
      <c r="N274" s="142" t="str">
        <f ca="1">IFERROR(INDEX(属性二级汇总!$C$1:$C$1000,W274)*OR($L$2="生效",(1-INDEX(属性二级汇总!$F$1:$F$1000,W274))),"")</f>
        <v/>
      </c>
      <c r="O274" s="142" t="str">
        <f ca="1">IFERROR(INDEX(属性二级汇总!$E$1:$E$1000,W274),"")</f>
        <v/>
      </c>
      <c r="P274" s="142" t="str">
        <f ca="1">IFERROR(INDEX(属性二级汇总!$H$1:$H$1000,W274),"")</f>
        <v/>
      </c>
      <c r="Q274" s="142" t="str">
        <f ca="1">IFERROR(INDEX(属性二级汇总!$J$1:$J$1000,W274),"")</f>
        <v/>
      </c>
      <c r="W274" s="143" t="str">
        <f ca="1">IFERROR(SMALL(属性二级汇总!$L$2:$L$1000,ROW(W273)),"")</f>
        <v/>
      </c>
    </row>
    <row r="275" spans="13:23">
      <c r="M275" s="142" t="str">
        <f ca="1">IFERROR(INDEX(属性二级汇总!$B$1:$B$1000,W275),"")</f>
        <v/>
      </c>
      <c r="N275" s="142" t="str">
        <f ca="1">IFERROR(INDEX(属性二级汇总!$C$1:$C$1000,W275)*OR($L$2="生效",(1-INDEX(属性二级汇总!$F$1:$F$1000,W275))),"")</f>
        <v/>
      </c>
      <c r="O275" s="142" t="str">
        <f ca="1">IFERROR(INDEX(属性二级汇总!$E$1:$E$1000,W275),"")</f>
        <v/>
      </c>
      <c r="P275" s="142" t="str">
        <f ca="1">IFERROR(INDEX(属性二级汇总!$H$1:$H$1000,W275),"")</f>
        <v/>
      </c>
      <c r="Q275" s="142" t="str">
        <f ca="1">IFERROR(INDEX(属性二级汇总!$J$1:$J$1000,W275),"")</f>
        <v/>
      </c>
      <c r="W275" s="143" t="str">
        <f ca="1">IFERROR(SMALL(属性二级汇总!$L$2:$L$1000,ROW(W274)),"")</f>
        <v/>
      </c>
    </row>
    <row r="276" spans="13:23">
      <c r="M276" s="142" t="str">
        <f ca="1">IFERROR(INDEX(属性二级汇总!$B$1:$B$1000,W276),"")</f>
        <v/>
      </c>
      <c r="N276" s="142" t="str">
        <f ca="1">IFERROR(INDEX(属性二级汇总!$C$1:$C$1000,W276)*OR($L$2="生效",(1-INDEX(属性二级汇总!$F$1:$F$1000,W276))),"")</f>
        <v/>
      </c>
      <c r="O276" s="142" t="str">
        <f ca="1">IFERROR(INDEX(属性二级汇总!$E$1:$E$1000,W276),"")</f>
        <v/>
      </c>
      <c r="P276" s="142" t="str">
        <f ca="1">IFERROR(INDEX(属性二级汇总!$H$1:$H$1000,W276),"")</f>
        <v/>
      </c>
      <c r="Q276" s="142" t="str">
        <f ca="1">IFERROR(INDEX(属性二级汇总!$J$1:$J$1000,W276),"")</f>
        <v/>
      </c>
      <c r="W276" s="143" t="str">
        <f ca="1">IFERROR(SMALL(属性二级汇总!$L$2:$L$1000,ROW(W275)),"")</f>
        <v/>
      </c>
    </row>
    <row r="277" spans="13:23">
      <c r="M277" s="142" t="str">
        <f ca="1">IFERROR(INDEX(属性二级汇总!$B$1:$B$1000,W277),"")</f>
        <v/>
      </c>
      <c r="N277" s="142" t="str">
        <f ca="1">IFERROR(INDEX(属性二级汇总!$C$1:$C$1000,W277)*OR($L$2="生效",(1-INDEX(属性二级汇总!$F$1:$F$1000,W277))),"")</f>
        <v/>
      </c>
      <c r="O277" s="142" t="str">
        <f ca="1">IFERROR(INDEX(属性二级汇总!$E$1:$E$1000,W277),"")</f>
        <v/>
      </c>
      <c r="P277" s="142" t="str">
        <f ca="1">IFERROR(INDEX(属性二级汇总!$H$1:$H$1000,W277),"")</f>
        <v/>
      </c>
      <c r="Q277" s="142" t="str">
        <f ca="1">IFERROR(INDEX(属性二级汇总!$J$1:$J$1000,W277),"")</f>
        <v/>
      </c>
      <c r="W277" s="143" t="str">
        <f ca="1">IFERROR(SMALL(属性二级汇总!$L$2:$L$1000,ROW(W276)),"")</f>
        <v/>
      </c>
    </row>
    <row r="278" spans="13:23">
      <c r="M278" s="142" t="str">
        <f ca="1">IFERROR(INDEX(属性二级汇总!$B$1:$B$1000,W278),"")</f>
        <v/>
      </c>
      <c r="N278" s="142" t="str">
        <f ca="1">IFERROR(INDEX(属性二级汇总!$C$1:$C$1000,W278)*OR($L$2="生效",(1-INDEX(属性二级汇总!$F$1:$F$1000,W278))),"")</f>
        <v/>
      </c>
      <c r="O278" s="142" t="str">
        <f ca="1">IFERROR(INDEX(属性二级汇总!$E$1:$E$1000,W278),"")</f>
        <v/>
      </c>
      <c r="P278" s="142" t="str">
        <f ca="1">IFERROR(INDEX(属性二级汇总!$H$1:$H$1000,W278),"")</f>
        <v/>
      </c>
      <c r="Q278" s="142" t="str">
        <f ca="1">IFERROR(INDEX(属性二级汇总!$J$1:$J$1000,W278),"")</f>
        <v/>
      </c>
      <c r="W278" s="143" t="str">
        <f ca="1">IFERROR(SMALL(属性二级汇总!$L$2:$L$1000,ROW(W277)),"")</f>
        <v/>
      </c>
    </row>
    <row r="279" spans="13:23">
      <c r="M279" s="142" t="str">
        <f ca="1">IFERROR(INDEX(属性二级汇总!$B$1:$B$1000,W279),"")</f>
        <v/>
      </c>
      <c r="N279" s="142" t="str">
        <f ca="1">IFERROR(INDEX(属性二级汇总!$C$1:$C$1000,W279)*OR($L$2="生效",(1-INDEX(属性二级汇总!$F$1:$F$1000,W279))),"")</f>
        <v/>
      </c>
      <c r="O279" s="142" t="str">
        <f ca="1">IFERROR(INDEX(属性二级汇总!$E$1:$E$1000,W279),"")</f>
        <v/>
      </c>
      <c r="P279" s="142" t="str">
        <f ca="1">IFERROR(INDEX(属性二级汇总!$H$1:$H$1000,W279),"")</f>
        <v/>
      </c>
      <c r="Q279" s="142" t="str">
        <f ca="1">IFERROR(INDEX(属性二级汇总!$J$1:$J$1000,W279),"")</f>
        <v/>
      </c>
      <c r="W279" s="143" t="str">
        <f ca="1">IFERROR(SMALL(属性二级汇总!$L$2:$L$1000,ROW(W278)),"")</f>
        <v/>
      </c>
    </row>
    <row r="280" spans="13:23">
      <c r="M280" s="142" t="str">
        <f ca="1">IFERROR(INDEX(属性二级汇总!$B$1:$B$1000,W280),"")</f>
        <v/>
      </c>
      <c r="N280" s="142" t="str">
        <f ca="1">IFERROR(INDEX(属性二级汇总!$C$1:$C$1000,W280)*OR($L$2="生效",(1-INDEX(属性二级汇总!$F$1:$F$1000,W280))),"")</f>
        <v/>
      </c>
      <c r="O280" s="142" t="str">
        <f ca="1">IFERROR(INDEX(属性二级汇总!$E$1:$E$1000,W280),"")</f>
        <v/>
      </c>
      <c r="P280" s="142" t="str">
        <f ca="1">IFERROR(INDEX(属性二级汇总!$H$1:$H$1000,W280),"")</f>
        <v/>
      </c>
      <c r="Q280" s="142" t="str">
        <f ca="1">IFERROR(INDEX(属性二级汇总!$J$1:$J$1000,W280),"")</f>
        <v/>
      </c>
      <c r="W280" s="143" t="str">
        <f ca="1">IFERROR(SMALL(属性二级汇总!$L$2:$L$1000,ROW(W279)),"")</f>
        <v/>
      </c>
    </row>
    <row r="281" spans="13:23">
      <c r="M281" s="142" t="str">
        <f ca="1">IFERROR(INDEX(属性二级汇总!$B$1:$B$1000,W281),"")</f>
        <v/>
      </c>
      <c r="N281" s="142" t="str">
        <f ca="1">IFERROR(INDEX(属性二级汇总!$C$1:$C$1000,W281)*OR($L$2="生效",(1-INDEX(属性二级汇总!$F$1:$F$1000,W281))),"")</f>
        <v/>
      </c>
      <c r="O281" s="142" t="str">
        <f ca="1">IFERROR(INDEX(属性二级汇总!$E$1:$E$1000,W281),"")</f>
        <v/>
      </c>
      <c r="P281" s="142" t="str">
        <f ca="1">IFERROR(INDEX(属性二级汇总!$H$1:$H$1000,W281),"")</f>
        <v/>
      </c>
      <c r="Q281" s="142" t="str">
        <f ca="1">IFERROR(INDEX(属性二级汇总!$J$1:$J$1000,W281),"")</f>
        <v/>
      </c>
      <c r="W281" s="143" t="str">
        <f ca="1">IFERROR(SMALL(属性二级汇总!$L$2:$L$1000,ROW(W280)),"")</f>
        <v/>
      </c>
    </row>
    <row r="282" spans="13:23">
      <c r="M282" s="142" t="str">
        <f ca="1">IFERROR(INDEX(属性二级汇总!$B$1:$B$1000,W282),"")</f>
        <v/>
      </c>
      <c r="N282" s="142" t="str">
        <f ca="1">IFERROR(INDEX(属性二级汇总!$C$1:$C$1000,W282)*OR($L$2="生效",(1-INDEX(属性二级汇总!$F$1:$F$1000,W282))),"")</f>
        <v/>
      </c>
      <c r="O282" s="142" t="str">
        <f ca="1">IFERROR(INDEX(属性二级汇总!$E$1:$E$1000,W282),"")</f>
        <v/>
      </c>
      <c r="P282" s="142" t="str">
        <f ca="1">IFERROR(INDEX(属性二级汇总!$H$1:$H$1000,W282),"")</f>
        <v/>
      </c>
      <c r="Q282" s="142" t="str">
        <f ca="1">IFERROR(INDEX(属性二级汇总!$J$1:$J$1000,W282),"")</f>
        <v/>
      </c>
      <c r="W282" s="143" t="str">
        <f ca="1">IFERROR(SMALL(属性二级汇总!$L$2:$L$1000,ROW(W281)),"")</f>
        <v/>
      </c>
    </row>
    <row r="283" spans="13:23">
      <c r="M283" s="142" t="str">
        <f ca="1">IFERROR(INDEX(属性二级汇总!$B$1:$B$1000,W283),"")</f>
        <v/>
      </c>
      <c r="N283" s="142" t="str">
        <f ca="1">IFERROR(INDEX(属性二级汇总!$C$1:$C$1000,W283)*OR($L$2="生效",(1-INDEX(属性二级汇总!$F$1:$F$1000,W283))),"")</f>
        <v/>
      </c>
      <c r="O283" s="142" t="str">
        <f ca="1">IFERROR(INDEX(属性二级汇总!$E$1:$E$1000,W283),"")</f>
        <v/>
      </c>
      <c r="P283" s="142" t="str">
        <f ca="1">IFERROR(INDEX(属性二级汇总!$H$1:$H$1000,W283),"")</f>
        <v/>
      </c>
      <c r="Q283" s="142" t="str">
        <f ca="1">IFERROR(INDEX(属性二级汇总!$J$1:$J$1000,W283),"")</f>
        <v/>
      </c>
      <c r="W283" s="143" t="str">
        <f ca="1">IFERROR(SMALL(属性二级汇总!$L$2:$L$1000,ROW(W282)),"")</f>
        <v/>
      </c>
    </row>
    <row r="284" spans="13:23">
      <c r="M284" s="142" t="str">
        <f ca="1">IFERROR(INDEX(属性二级汇总!$B$1:$B$1000,W284),"")</f>
        <v/>
      </c>
      <c r="N284" s="142" t="str">
        <f ca="1">IFERROR(INDEX(属性二级汇总!$C$1:$C$1000,W284)*OR($L$2="生效",(1-INDEX(属性二级汇总!$F$1:$F$1000,W284))),"")</f>
        <v/>
      </c>
      <c r="O284" s="142" t="str">
        <f ca="1">IFERROR(INDEX(属性二级汇总!$E$1:$E$1000,W284),"")</f>
        <v/>
      </c>
      <c r="P284" s="142" t="str">
        <f ca="1">IFERROR(INDEX(属性二级汇总!$H$1:$H$1000,W284),"")</f>
        <v/>
      </c>
      <c r="Q284" s="142" t="str">
        <f ca="1">IFERROR(INDEX(属性二级汇总!$J$1:$J$1000,W284),"")</f>
        <v/>
      </c>
      <c r="W284" s="143" t="str">
        <f ca="1">IFERROR(SMALL(属性二级汇总!$L$2:$L$1000,ROW(W283)),"")</f>
        <v/>
      </c>
    </row>
    <row r="285" spans="13:23">
      <c r="M285" s="142" t="str">
        <f ca="1">IFERROR(INDEX(属性二级汇总!$B$1:$B$1000,W285),"")</f>
        <v/>
      </c>
      <c r="N285" s="142" t="str">
        <f ca="1">IFERROR(INDEX(属性二级汇总!$C$1:$C$1000,W285)*OR($L$2="生效",(1-INDEX(属性二级汇总!$F$1:$F$1000,W285))),"")</f>
        <v/>
      </c>
      <c r="O285" s="142" t="str">
        <f ca="1">IFERROR(INDEX(属性二级汇总!$E$1:$E$1000,W285),"")</f>
        <v/>
      </c>
      <c r="P285" s="142" t="str">
        <f ca="1">IFERROR(INDEX(属性二级汇总!$H$1:$H$1000,W285),"")</f>
        <v/>
      </c>
      <c r="Q285" s="142" t="str">
        <f ca="1">IFERROR(INDEX(属性二级汇总!$J$1:$J$1000,W285),"")</f>
        <v/>
      </c>
      <c r="W285" s="143" t="str">
        <f ca="1">IFERROR(SMALL(属性二级汇总!$L$2:$L$1000,ROW(W284)),"")</f>
        <v/>
      </c>
    </row>
    <row r="286" spans="13:23">
      <c r="M286" s="142" t="str">
        <f ca="1">IFERROR(INDEX(属性二级汇总!$B$1:$B$1000,W286),"")</f>
        <v/>
      </c>
      <c r="N286" s="142" t="str">
        <f ca="1">IFERROR(INDEX(属性二级汇总!$C$1:$C$1000,W286)*OR($L$2="生效",(1-INDEX(属性二级汇总!$F$1:$F$1000,W286))),"")</f>
        <v/>
      </c>
      <c r="O286" s="142" t="str">
        <f ca="1">IFERROR(INDEX(属性二级汇总!$E$1:$E$1000,W286),"")</f>
        <v/>
      </c>
      <c r="P286" s="142" t="str">
        <f ca="1">IFERROR(INDEX(属性二级汇总!$H$1:$H$1000,W286),"")</f>
        <v/>
      </c>
      <c r="Q286" s="142" t="str">
        <f ca="1">IFERROR(INDEX(属性二级汇总!$J$1:$J$1000,W286),"")</f>
        <v/>
      </c>
      <c r="W286" s="143" t="str">
        <f ca="1">IFERROR(SMALL(属性二级汇总!$L$2:$L$1000,ROW(W285)),"")</f>
        <v/>
      </c>
    </row>
    <row r="287" spans="13:23">
      <c r="M287" s="142" t="str">
        <f ca="1">IFERROR(INDEX(属性二级汇总!$B$1:$B$1000,W287),"")</f>
        <v/>
      </c>
      <c r="N287" s="142" t="str">
        <f ca="1">IFERROR(INDEX(属性二级汇总!$C$1:$C$1000,W287)*OR($L$2="生效",(1-INDEX(属性二级汇总!$F$1:$F$1000,W287))),"")</f>
        <v/>
      </c>
      <c r="O287" s="142" t="str">
        <f ca="1">IFERROR(INDEX(属性二级汇总!$E$1:$E$1000,W287),"")</f>
        <v/>
      </c>
      <c r="P287" s="142" t="str">
        <f ca="1">IFERROR(INDEX(属性二级汇总!$H$1:$H$1000,W287),"")</f>
        <v/>
      </c>
      <c r="Q287" s="142" t="str">
        <f ca="1">IFERROR(INDEX(属性二级汇总!$J$1:$J$1000,W287),"")</f>
        <v/>
      </c>
      <c r="W287" s="143" t="str">
        <f ca="1">IFERROR(SMALL(属性二级汇总!$L$2:$L$1000,ROW(W286)),"")</f>
        <v/>
      </c>
    </row>
    <row r="288" spans="13:23">
      <c r="M288" s="142" t="str">
        <f ca="1">IFERROR(INDEX(属性二级汇总!$B$1:$B$1000,W288),"")</f>
        <v/>
      </c>
      <c r="N288" s="142" t="str">
        <f ca="1">IFERROR(INDEX(属性二级汇总!$C$1:$C$1000,W288)*OR($L$2="生效",(1-INDEX(属性二级汇总!$F$1:$F$1000,W288))),"")</f>
        <v/>
      </c>
      <c r="O288" s="142" t="str">
        <f ca="1">IFERROR(INDEX(属性二级汇总!$E$1:$E$1000,W288),"")</f>
        <v/>
      </c>
      <c r="P288" s="142" t="str">
        <f ca="1">IFERROR(INDEX(属性二级汇总!$H$1:$H$1000,W288),"")</f>
        <v/>
      </c>
      <c r="Q288" s="142" t="str">
        <f ca="1">IFERROR(INDEX(属性二级汇总!$J$1:$J$1000,W288),"")</f>
        <v/>
      </c>
      <c r="W288" s="143" t="str">
        <f ca="1">IFERROR(SMALL(属性二级汇总!$L$2:$L$1000,ROW(W287)),"")</f>
        <v/>
      </c>
    </row>
    <row r="289" spans="13:23">
      <c r="M289" s="142" t="str">
        <f ca="1">IFERROR(INDEX(属性二级汇总!$B$1:$B$1000,W289),"")</f>
        <v/>
      </c>
      <c r="N289" s="142" t="str">
        <f ca="1">IFERROR(INDEX(属性二级汇总!$C$1:$C$1000,W289)*OR($L$2="生效",(1-INDEX(属性二级汇总!$F$1:$F$1000,W289))),"")</f>
        <v/>
      </c>
      <c r="O289" s="142" t="str">
        <f ca="1">IFERROR(INDEX(属性二级汇总!$E$1:$E$1000,W289),"")</f>
        <v/>
      </c>
      <c r="P289" s="142" t="str">
        <f ca="1">IFERROR(INDEX(属性二级汇总!$H$1:$H$1000,W289),"")</f>
        <v/>
      </c>
      <c r="Q289" s="142" t="str">
        <f ca="1">IFERROR(INDEX(属性二级汇总!$J$1:$J$1000,W289),"")</f>
        <v/>
      </c>
      <c r="W289" s="143" t="str">
        <f ca="1">IFERROR(SMALL(属性二级汇总!$L$2:$L$1000,ROW(W288)),"")</f>
        <v/>
      </c>
    </row>
    <row r="290" spans="13:23">
      <c r="M290" s="142" t="str">
        <f ca="1">IFERROR(INDEX(属性二级汇总!$B$1:$B$1000,W290),"")</f>
        <v/>
      </c>
      <c r="N290" s="142" t="str">
        <f ca="1">IFERROR(INDEX(属性二级汇总!$C$1:$C$1000,W290)*OR($L$2="生效",(1-INDEX(属性二级汇总!$F$1:$F$1000,W290))),"")</f>
        <v/>
      </c>
      <c r="O290" s="142" t="str">
        <f ca="1">IFERROR(INDEX(属性二级汇总!$E$1:$E$1000,W290),"")</f>
        <v/>
      </c>
      <c r="P290" s="142" t="str">
        <f ca="1">IFERROR(INDEX(属性二级汇总!$H$1:$H$1000,W290),"")</f>
        <v/>
      </c>
      <c r="Q290" s="142" t="str">
        <f ca="1">IFERROR(INDEX(属性二级汇总!$J$1:$J$1000,W290),"")</f>
        <v/>
      </c>
      <c r="W290" s="143" t="str">
        <f ca="1">IFERROR(SMALL(属性二级汇总!$L$2:$L$1000,ROW(W289)),"")</f>
        <v/>
      </c>
    </row>
    <row r="291" spans="13:23">
      <c r="M291" s="142" t="str">
        <f ca="1">IFERROR(INDEX(属性二级汇总!$B$1:$B$1000,W291),"")</f>
        <v/>
      </c>
      <c r="N291" s="142" t="str">
        <f ca="1">IFERROR(INDEX(属性二级汇总!$C$1:$C$1000,W291)*OR($L$2="生效",(1-INDEX(属性二级汇总!$F$1:$F$1000,W291))),"")</f>
        <v/>
      </c>
      <c r="O291" s="142" t="str">
        <f ca="1">IFERROR(INDEX(属性二级汇总!$E$1:$E$1000,W291),"")</f>
        <v/>
      </c>
      <c r="P291" s="142" t="str">
        <f ca="1">IFERROR(INDEX(属性二级汇总!$H$1:$H$1000,W291),"")</f>
        <v/>
      </c>
      <c r="Q291" s="142" t="str">
        <f ca="1">IFERROR(INDEX(属性二级汇总!$J$1:$J$1000,W291),"")</f>
        <v/>
      </c>
      <c r="W291" s="143" t="str">
        <f ca="1">IFERROR(SMALL(属性二级汇总!$L$2:$L$1000,ROW(W290)),"")</f>
        <v/>
      </c>
    </row>
    <row r="292" spans="13:23">
      <c r="M292" s="142" t="str">
        <f ca="1">IFERROR(INDEX(属性二级汇总!$B$1:$B$1000,W292),"")</f>
        <v/>
      </c>
      <c r="N292" s="142" t="str">
        <f ca="1">IFERROR(INDEX(属性二级汇总!$C$1:$C$1000,W292)*OR($L$2="生效",(1-INDEX(属性二级汇总!$F$1:$F$1000,W292))),"")</f>
        <v/>
      </c>
      <c r="O292" s="142" t="str">
        <f ca="1">IFERROR(INDEX(属性二级汇总!$E$1:$E$1000,W292),"")</f>
        <v/>
      </c>
      <c r="P292" s="142" t="str">
        <f ca="1">IFERROR(INDEX(属性二级汇总!$H$1:$H$1000,W292),"")</f>
        <v/>
      </c>
      <c r="Q292" s="142" t="str">
        <f ca="1">IFERROR(INDEX(属性二级汇总!$J$1:$J$1000,W292),"")</f>
        <v/>
      </c>
      <c r="W292" s="143" t="str">
        <f ca="1">IFERROR(SMALL(属性二级汇总!$L$2:$L$1000,ROW(W291)),"")</f>
        <v/>
      </c>
    </row>
    <row r="293" spans="13:23">
      <c r="M293" s="142" t="str">
        <f ca="1">IFERROR(INDEX(属性二级汇总!$B$1:$B$1000,W293),"")</f>
        <v/>
      </c>
      <c r="N293" s="142" t="str">
        <f ca="1">IFERROR(INDEX(属性二级汇总!$C$1:$C$1000,W293)*OR($L$2="生效",(1-INDEX(属性二级汇总!$F$1:$F$1000,W293))),"")</f>
        <v/>
      </c>
      <c r="O293" s="142" t="str">
        <f ca="1">IFERROR(INDEX(属性二级汇总!$E$1:$E$1000,W293),"")</f>
        <v/>
      </c>
      <c r="P293" s="142" t="str">
        <f ca="1">IFERROR(INDEX(属性二级汇总!$H$1:$H$1000,W293),"")</f>
        <v/>
      </c>
      <c r="Q293" s="142" t="str">
        <f ca="1">IFERROR(INDEX(属性二级汇总!$J$1:$J$1000,W293),"")</f>
        <v/>
      </c>
      <c r="W293" s="143" t="str">
        <f ca="1">IFERROR(SMALL(属性二级汇总!$L$2:$L$1000,ROW(W292)),"")</f>
        <v/>
      </c>
    </row>
    <row r="294" spans="13:23">
      <c r="M294" s="142" t="str">
        <f ca="1">IFERROR(INDEX(属性二级汇总!$B$1:$B$1000,W294),"")</f>
        <v/>
      </c>
      <c r="N294" s="142" t="str">
        <f ca="1">IFERROR(INDEX(属性二级汇总!$C$1:$C$1000,W294)*OR($L$2="生效",(1-INDEX(属性二级汇总!$F$1:$F$1000,W294))),"")</f>
        <v/>
      </c>
      <c r="O294" s="142" t="str">
        <f ca="1">IFERROR(INDEX(属性二级汇总!$E$1:$E$1000,W294),"")</f>
        <v/>
      </c>
      <c r="P294" s="142" t="str">
        <f ca="1">IFERROR(INDEX(属性二级汇总!$H$1:$H$1000,W294),"")</f>
        <v/>
      </c>
      <c r="Q294" s="142" t="str">
        <f ca="1">IFERROR(INDEX(属性二级汇总!$J$1:$J$1000,W294),"")</f>
        <v/>
      </c>
      <c r="W294" s="143" t="str">
        <f ca="1">IFERROR(SMALL(属性二级汇总!$L$2:$L$1000,ROW(W293)),"")</f>
        <v/>
      </c>
    </row>
    <row r="295" spans="13:23">
      <c r="M295" s="142" t="str">
        <f ca="1">IFERROR(INDEX(属性二级汇总!$B$1:$B$1000,W295),"")</f>
        <v/>
      </c>
      <c r="N295" s="142" t="str">
        <f ca="1">IFERROR(INDEX(属性二级汇总!$C$1:$C$1000,W295)*OR($L$2="生效",(1-INDEX(属性二级汇总!$F$1:$F$1000,W295))),"")</f>
        <v/>
      </c>
      <c r="O295" s="142" t="str">
        <f ca="1">IFERROR(INDEX(属性二级汇总!$E$1:$E$1000,W295),"")</f>
        <v/>
      </c>
      <c r="P295" s="142" t="str">
        <f ca="1">IFERROR(INDEX(属性二级汇总!$H$1:$H$1000,W295),"")</f>
        <v/>
      </c>
      <c r="Q295" s="142" t="str">
        <f ca="1">IFERROR(INDEX(属性二级汇总!$J$1:$J$1000,W295),"")</f>
        <v/>
      </c>
      <c r="W295" s="143" t="str">
        <f ca="1">IFERROR(SMALL(属性二级汇总!$L$2:$L$1000,ROW(W294)),"")</f>
        <v/>
      </c>
    </row>
    <row r="296" spans="13:23">
      <c r="M296" s="142" t="str">
        <f ca="1">IFERROR(INDEX(属性二级汇总!$B$1:$B$1000,W296),"")</f>
        <v/>
      </c>
      <c r="N296" s="142" t="str">
        <f ca="1">IFERROR(INDEX(属性二级汇总!$C$1:$C$1000,W296)*OR($L$2="生效",(1-INDEX(属性二级汇总!$F$1:$F$1000,W296))),"")</f>
        <v/>
      </c>
      <c r="O296" s="142" t="str">
        <f ca="1">IFERROR(INDEX(属性二级汇总!$E$1:$E$1000,W296),"")</f>
        <v/>
      </c>
      <c r="P296" s="142" t="str">
        <f ca="1">IFERROR(INDEX(属性二级汇总!$H$1:$H$1000,W296),"")</f>
        <v/>
      </c>
      <c r="Q296" s="142" t="str">
        <f ca="1">IFERROR(INDEX(属性二级汇总!$J$1:$J$1000,W296),"")</f>
        <v/>
      </c>
      <c r="W296" s="143" t="str">
        <f ca="1">IFERROR(SMALL(属性二级汇总!$L$2:$L$1000,ROW(W295)),"")</f>
        <v/>
      </c>
    </row>
    <row r="297" spans="13:23">
      <c r="M297" s="142" t="str">
        <f ca="1">IFERROR(INDEX(属性二级汇总!$B$1:$B$1000,W297),"")</f>
        <v/>
      </c>
      <c r="N297" s="142" t="str">
        <f ca="1">IFERROR(INDEX(属性二级汇总!$C$1:$C$1000,W297)*OR($L$2="生效",(1-INDEX(属性二级汇总!$F$1:$F$1000,W297))),"")</f>
        <v/>
      </c>
      <c r="O297" s="142" t="str">
        <f ca="1">IFERROR(INDEX(属性二级汇总!$E$1:$E$1000,W297),"")</f>
        <v/>
      </c>
      <c r="P297" s="142" t="str">
        <f ca="1">IFERROR(INDEX(属性二级汇总!$H$1:$H$1000,W297),"")</f>
        <v/>
      </c>
      <c r="Q297" s="142" t="str">
        <f ca="1">IFERROR(INDEX(属性二级汇总!$J$1:$J$1000,W297),"")</f>
        <v/>
      </c>
      <c r="W297" s="143" t="str">
        <f ca="1">IFERROR(SMALL(属性二级汇总!$L$2:$L$1000,ROW(W296)),"")</f>
        <v/>
      </c>
    </row>
    <row r="298" spans="13:23">
      <c r="M298" s="142" t="str">
        <f ca="1">IFERROR(INDEX(属性二级汇总!$B$1:$B$1000,W298),"")</f>
        <v/>
      </c>
      <c r="N298" s="142" t="str">
        <f ca="1">IFERROR(INDEX(属性二级汇总!$C$1:$C$1000,W298)*OR($L$2="生效",(1-INDEX(属性二级汇总!$F$1:$F$1000,W298))),"")</f>
        <v/>
      </c>
      <c r="O298" s="142" t="str">
        <f ca="1">IFERROR(INDEX(属性二级汇总!$E$1:$E$1000,W298),"")</f>
        <v/>
      </c>
      <c r="P298" s="142" t="str">
        <f ca="1">IFERROR(INDEX(属性二级汇总!$H$1:$H$1000,W298),"")</f>
        <v/>
      </c>
      <c r="Q298" s="142" t="str">
        <f ca="1">IFERROR(INDEX(属性二级汇总!$J$1:$J$1000,W298),"")</f>
        <v/>
      </c>
      <c r="W298" s="143" t="str">
        <f ca="1">IFERROR(SMALL(属性二级汇总!$L$2:$L$1000,ROW(W297)),"")</f>
        <v/>
      </c>
    </row>
    <row r="299" spans="13:23">
      <c r="M299" s="142" t="str">
        <f ca="1">IFERROR(INDEX(属性二级汇总!$B$1:$B$1000,W299),"")</f>
        <v/>
      </c>
      <c r="N299" s="142" t="str">
        <f ca="1">IFERROR(INDEX(属性二级汇总!$C$1:$C$1000,W299)*OR($L$2="生效",(1-INDEX(属性二级汇总!$F$1:$F$1000,W299))),"")</f>
        <v/>
      </c>
      <c r="O299" s="142" t="str">
        <f ca="1">IFERROR(INDEX(属性二级汇总!$E$1:$E$1000,W299),"")</f>
        <v/>
      </c>
      <c r="P299" s="142" t="str">
        <f ca="1">IFERROR(INDEX(属性二级汇总!$H$1:$H$1000,W299),"")</f>
        <v/>
      </c>
      <c r="Q299" s="142" t="str">
        <f ca="1">IFERROR(INDEX(属性二级汇总!$J$1:$J$1000,W299),"")</f>
        <v/>
      </c>
      <c r="W299" s="143" t="str">
        <f ca="1">IFERROR(SMALL(属性二级汇总!$L$2:$L$1000,ROW(W298)),"")</f>
        <v/>
      </c>
    </row>
    <row r="300" spans="13:23">
      <c r="M300" s="142" t="str">
        <f ca="1">IFERROR(INDEX(属性二级汇总!$B$1:$B$1000,W300),"")</f>
        <v/>
      </c>
      <c r="N300" s="142" t="str">
        <f ca="1">IFERROR(INDEX(属性二级汇总!$C$1:$C$1000,W300)*OR($L$2="生效",(1-INDEX(属性二级汇总!$F$1:$F$1000,W300))),"")</f>
        <v/>
      </c>
      <c r="O300" s="142" t="str">
        <f ca="1">IFERROR(INDEX(属性二级汇总!$E$1:$E$1000,W300),"")</f>
        <v/>
      </c>
      <c r="P300" s="142" t="str">
        <f ca="1">IFERROR(INDEX(属性二级汇总!$H$1:$H$1000,W300),"")</f>
        <v/>
      </c>
      <c r="Q300" s="142" t="str">
        <f ca="1">IFERROR(INDEX(属性二级汇总!$J$1:$J$1000,W300),"")</f>
        <v/>
      </c>
      <c r="W300" s="143" t="str">
        <f ca="1">IFERROR(SMALL(属性二级汇总!$L$2:$L$1000,ROW(W299)),"")</f>
        <v/>
      </c>
    </row>
    <row r="301" spans="13:23">
      <c r="M301" s="142" t="str">
        <f ca="1">IFERROR(INDEX(属性二级汇总!$B$1:$B$1000,W301),"")</f>
        <v/>
      </c>
      <c r="N301" s="142" t="str">
        <f ca="1">IFERROR(INDEX(属性二级汇总!$C$1:$C$1000,W301)*OR($L$2="生效",(1-INDEX(属性二级汇总!$F$1:$F$1000,W301))),"")</f>
        <v/>
      </c>
      <c r="O301" s="142" t="str">
        <f ca="1">IFERROR(INDEX(属性二级汇总!$E$1:$E$1000,W301),"")</f>
        <v/>
      </c>
      <c r="P301" s="142" t="str">
        <f ca="1">IFERROR(INDEX(属性二级汇总!$H$1:$H$1000,W301),"")</f>
        <v/>
      </c>
      <c r="Q301" s="142" t="str">
        <f ca="1">IFERROR(INDEX(属性二级汇总!$J$1:$J$1000,W301),"")</f>
        <v/>
      </c>
      <c r="W301" s="143" t="str">
        <f ca="1">IFERROR(SMALL(属性二级汇总!$L$2:$L$1000,ROW(W300)),"")</f>
        <v/>
      </c>
    </row>
    <row r="302" spans="13:23">
      <c r="M302" s="142" t="str">
        <f ca="1">IFERROR(INDEX(属性二级汇总!$B$1:$B$1000,W302),"")</f>
        <v/>
      </c>
      <c r="N302" s="142" t="str">
        <f ca="1">IFERROR(INDEX(属性二级汇总!$C$1:$C$1000,W302)*OR($L$2="生效",(1-INDEX(属性二级汇总!$F$1:$F$1000,W302))),"")</f>
        <v/>
      </c>
      <c r="O302" s="142" t="str">
        <f ca="1">IFERROR(INDEX(属性二级汇总!$E$1:$E$1000,W302),"")</f>
        <v/>
      </c>
      <c r="P302" s="142" t="str">
        <f ca="1">IFERROR(INDEX(属性二级汇总!$H$1:$H$1000,W302),"")</f>
        <v/>
      </c>
      <c r="Q302" s="142" t="str">
        <f ca="1">IFERROR(INDEX(属性二级汇总!$J$1:$J$1000,W302),"")</f>
        <v/>
      </c>
      <c r="W302" s="143" t="str">
        <f ca="1">IFERROR(SMALL(属性二级汇总!$L$2:$L$1000,ROW(W301)),"")</f>
        <v/>
      </c>
    </row>
    <row r="303" spans="13:23">
      <c r="M303" s="142" t="str">
        <f ca="1">IFERROR(INDEX(属性二级汇总!$B$1:$B$1000,W303),"")</f>
        <v/>
      </c>
      <c r="N303" s="142" t="str">
        <f ca="1">IFERROR(INDEX(属性二级汇总!$C$1:$C$1000,W303)*OR($L$2="生效",(1-INDEX(属性二级汇总!$F$1:$F$1000,W303))),"")</f>
        <v/>
      </c>
      <c r="O303" s="142" t="str">
        <f ca="1">IFERROR(INDEX(属性二级汇总!$E$1:$E$1000,W303),"")</f>
        <v/>
      </c>
      <c r="P303" s="142" t="str">
        <f ca="1">IFERROR(INDEX(属性二级汇总!$H$1:$H$1000,W303),"")</f>
        <v/>
      </c>
      <c r="Q303" s="142" t="str">
        <f ca="1">IFERROR(INDEX(属性二级汇总!$J$1:$J$1000,W303),"")</f>
        <v/>
      </c>
      <c r="W303" s="143" t="str">
        <f ca="1">IFERROR(SMALL(属性二级汇总!$L$2:$L$1000,ROW(W302)),"")</f>
        <v/>
      </c>
    </row>
    <row r="304" spans="13:23">
      <c r="M304" s="142" t="str">
        <f ca="1">IFERROR(INDEX(属性二级汇总!$B$1:$B$1000,W304),"")</f>
        <v/>
      </c>
      <c r="N304" s="142" t="str">
        <f ca="1">IFERROR(INDEX(属性二级汇总!$C$1:$C$1000,W304)*OR($L$2="生效",(1-INDEX(属性二级汇总!$F$1:$F$1000,W304))),"")</f>
        <v/>
      </c>
      <c r="O304" s="142" t="str">
        <f ca="1">IFERROR(INDEX(属性二级汇总!$E$1:$E$1000,W304),"")</f>
        <v/>
      </c>
      <c r="P304" s="142" t="str">
        <f ca="1">IFERROR(INDEX(属性二级汇总!$H$1:$H$1000,W304),"")</f>
        <v/>
      </c>
      <c r="Q304" s="142" t="str">
        <f ca="1">IFERROR(INDEX(属性二级汇总!$J$1:$J$1000,W304),"")</f>
        <v/>
      </c>
      <c r="W304" s="143" t="str">
        <f ca="1">IFERROR(SMALL(属性二级汇总!$L$2:$L$1000,ROW(W303)),"")</f>
        <v/>
      </c>
    </row>
    <row r="305" spans="13:23">
      <c r="M305" s="142" t="str">
        <f ca="1">IFERROR(INDEX(属性二级汇总!$B$1:$B$1000,W305),"")</f>
        <v/>
      </c>
      <c r="N305" s="142" t="str">
        <f ca="1">IFERROR(INDEX(属性二级汇总!$C$1:$C$1000,W305)*OR($L$2="生效",(1-INDEX(属性二级汇总!$F$1:$F$1000,W305))),"")</f>
        <v/>
      </c>
      <c r="O305" s="142" t="str">
        <f ca="1">IFERROR(INDEX(属性二级汇总!$E$1:$E$1000,W305),"")</f>
        <v/>
      </c>
      <c r="P305" s="142" t="str">
        <f ca="1">IFERROR(INDEX(属性二级汇总!$H$1:$H$1000,W305),"")</f>
        <v/>
      </c>
      <c r="Q305" s="142" t="str">
        <f ca="1">IFERROR(INDEX(属性二级汇总!$J$1:$J$1000,W305),"")</f>
        <v/>
      </c>
      <c r="W305" s="143" t="str">
        <f ca="1">IFERROR(SMALL(属性二级汇总!$L$2:$L$1000,ROW(W304)),"")</f>
        <v/>
      </c>
    </row>
    <row r="306" spans="13:23">
      <c r="M306" s="142" t="str">
        <f ca="1">IFERROR(INDEX(属性二级汇总!$B$1:$B$1000,W306),"")</f>
        <v/>
      </c>
      <c r="N306" s="142" t="str">
        <f ca="1">IFERROR(INDEX(属性二级汇总!$C$1:$C$1000,W306)*OR($L$2="生效",(1-INDEX(属性二级汇总!$F$1:$F$1000,W306))),"")</f>
        <v/>
      </c>
      <c r="O306" s="142" t="str">
        <f ca="1">IFERROR(INDEX(属性二级汇总!$E$1:$E$1000,W306),"")</f>
        <v/>
      </c>
      <c r="P306" s="142" t="str">
        <f ca="1">IFERROR(INDEX(属性二级汇总!$H$1:$H$1000,W306),"")</f>
        <v/>
      </c>
      <c r="Q306" s="142" t="str">
        <f ca="1">IFERROR(INDEX(属性二级汇总!$J$1:$J$1000,W306),"")</f>
        <v/>
      </c>
      <c r="W306" s="143" t="str">
        <f ca="1">IFERROR(SMALL(属性二级汇总!$L$2:$L$1000,ROW(W305)),"")</f>
        <v/>
      </c>
    </row>
    <row r="307" spans="13:23">
      <c r="M307" s="142" t="str">
        <f ca="1">IFERROR(INDEX(属性二级汇总!$B$1:$B$1000,W307),"")</f>
        <v/>
      </c>
      <c r="N307" s="142" t="str">
        <f ca="1">IFERROR(INDEX(属性二级汇总!$C$1:$C$1000,W307)*OR($L$2="生效",(1-INDEX(属性二级汇总!$F$1:$F$1000,W307))),"")</f>
        <v/>
      </c>
      <c r="O307" s="142" t="str">
        <f ca="1">IFERROR(INDEX(属性二级汇总!$E$1:$E$1000,W307),"")</f>
        <v/>
      </c>
      <c r="P307" s="142" t="str">
        <f ca="1">IFERROR(INDEX(属性二级汇总!$H$1:$H$1000,W307),"")</f>
        <v/>
      </c>
      <c r="Q307" s="142" t="str">
        <f ca="1">IFERROR(INDEX(属性二级汇总!$J$1:$J$1000,W307),"")</f>
        <v/>
      </c>
      <c r="W307" s="143" t="str">
        <f ca="1">IFERROR(SMALL(属性二级汇总!$L$2:$L$1000,ROW(W306)),"")</f>
        <v/>
      </c>
    </row>
    <row r="308" spans="13:23">
      <c r="M308" s="142" t="str">
        <f ca="1">IFERROR(INDEX(属性二级汇总!$B$1:$B$1000,W308),"")</f>
        <v/>
      </c>
      <c r="N308" s="142" t="str">
        <f ca="1">IFERROR(INDEX(属性二级汇总!$C$1:$C$1000,W308)*OR($L$2="生效",(1-INDEX(属性二级汇总!$F$1:$F$1000,W308))),"")</f>
        <v/>
      </c>
      <c r="O308" s="142" t="str">
        <f ca="1">IFERROR(INDEX(属性二级汇总!$E$1:$E$1000,W308),"")</f>
        <v/>
      </c>
      <c r="P308" s="142" t="str">
        <f ca="1">IFERROR(INDEX(属性二级汇总!$H$1:$H$1000,W308),"")</f>
        <v/>
      </c>
      <c r="Q308" s="142" t="str">
        <f ca="1">IFERROR(INDEX(属性二级汇总!$J$1:$J$1000,W308),"")</f>
        <v/>
      </c>
      <c r="W308" s="143" t="str">
        <f ca="1">IFERROR(SMALL(属性二级汇总!$L$2:$L$1000,ROW(W307)),"")</f>
        <v/>
      </c>
    </row>
    <row r="309" spans="13:23">
      <c r="M309" s="142" t="str">
        <f ca="1">IFERROR(INDEX(属性二级汇总!$B$1:$B$1000,W309),"")</f>
        <v/>
      </c>
      <c r="N309" s="142" t="str">
        <f ca="1">IFERROR(INDEX(属性二级汇总!$C$1:$C$1000,W309)*OR($L$2="生效",(1-INDEX(属性二级汇总!$F$1:$F$1000,W309))),"")</f>
        <v/>
      </c>
      <c r="O309" s="142" t="str">
        <f ca="1">IFERROR(INDEX(属性二级汇总!$E$1:$E$1000,W309),"")</f>
        <v/>
      </c>
      <c r="P309" s="142" t="str">
        <f ca="1">IFERROR(INDEX(属性二级汇总!$H$1:$H$1000,W309),"")</f>
        <v/>
      </c>
      <c r="Q309" s="142" t="str">
        <f ca="1">IFERROR(INDEX(属性二级汇总!$J$1:$J$1000,W309),"")</f>
        <v/>
      </c>
      <c r="W309" s="143" t="str">
        <f ca="1">IFERROR(SMALL(属性二级汇总!$L$2:$L$1000,ROW(W308)),"")</f>
        <v/>
      </c>
    </row>
    <row r="310" spans="13:23">
      <c r="M310" s="142" t="str">
        <f ca="1">IFERROR(INDEX(属性二级汇总!$B$1:$B$1000,W310),"")</f>
        <v/>
      </c>
      <c r="N310" s="142" t="str">
        <f ca="1">IFERROR(INDEX(属性二级汇总!$C$1:$C$1000,W310)*OR($L$2="生效",(1-INDEX(属性二级汇总!$F$1:$F$1000,W310))),"")</f>
        <v/>
      </c>
      <c r="O310" s="142" t="str">
        <f ca="1">IFERROR(INDEX(属性二级汇总!$E$1:$E$1000,W310),"")</f>
        <v/>
      </c>
      <c r="P310" s="142" t="str">
        <f ca="1">IFERROR(INDEX(属性二级汇总!$H$1:$H$1000,W310),"")</f>
        <v/>
      </c>
      <c r="Q310" s="142" t="str">
        <f ca="1">IFERROR(INDEX(属性二级汇总!$J$1:$J$1000,W310),"")</f>
        <v/>
      </c>
      <c r="W310" s="143" t="str">
        <f ca="1">IFERROR(SMALL(属性二级汇总!$L$2:$L$1000,ROW(W309)),"")</f>
        <v/>
      </c>
    </row>
    <row r="311" spans="13:23">
      <c r="M311" s="142" t="str">
        <f ca="1">IFERROR(INDEX(属性二级汇总!$B$1:$B$1000,W311),"")</f>
        <v/>
      </c>
      <c r="N311" s="142" t="str">
        <f ca="1">IFERROR(INDEX(属性二级汇总!$C$1:$C$1000,W311)*OR($L$2="生效",(1-INDEX(属性二级汇总!$F$1:$F$1000,W311))),"")</f>
        <v/>
      </c>
      <c r="O311" s="142" t="str">
        <f ca="1">IFERROR(INDEX(属性二级汇总!$E$1:$E$1000,W311),"")</f>
        <v/>
      </c>
      <c r="P311" s="142" t="str">
        <f ca="1">IFERROR(INDEX(属性二级汇总!$H$1:$H$1000,W311),"")</f>
        <v/>
      </c>
      <c r="Q311" s="142" t="str">
        <f ca="1">IFERROR(INDEX(属性二级汇总!$J$1:$J$1000,W311),"")</f>
        <v/>
      </c>
      <c r="W311" s="143" t="str">
        <f ca="1">IFERROR(SMALL(属性二级汇总!$L$2:$L$1000,ROW(W310)),"")</f>
        <v/>
      </c>
    </row>
    <row r="312" spans="13:23">
      <c r="M312" s="142" t="str">
        <f ca="1">IFERROR(INDEX(属性二级汇总!$B$1:$B$1000,W312),"")</f>
        <v/>
      </c>
      <c r="N312" s="142" t="str">
        <f ca="1">IFERROR(INDEX(属性二级汇总!$C$1:$C$1000,W312)*OR($L$2="生效",(1-INDEX(属性二级汇总!$F$1:$F$1000,W312))),"")</f>
        <v/>
      </c>
      <c r="O312" s="142" t="str">
        <f ca="1">IFERROR(INDEX(属性二级汇总!$E$1:$E$1000,W312),"")</f>
        <v/>
      </c>
      <c r="P312" s="142" t="str">
        <f ca="1">IFERROR(INDEX(属性二级汇总!$H$1:$H$1000,W312),"")</f>
        <v/>
      </c>
      <c r="Q312" s="142" t="str">
        <f ca="1">IFERROR(INDEX(属性二级汇总!$J$1:$J$1000,W312),"")</f>
        <v/>
      </c>
      <c r="W312" s="143" t="str">
        <f ca="1">IFERROR(SMALL(属性二级汇总!$L$2:$L$1000,ROW(W311)),"")</f>
        <v/>
      </c>
    </row>
    <row r="313" spans="13:23">
      <c r="M313" s="142" t="str">
        <f ca="1">IFERROR(INDEX(属性二级汇总!$B$1:$B$1000,W313),"")</f>
        <v/>
      </c>
      <c r="N313" s="142" t="str">
        <f ca="1">IFERROR(INDEX(属性二级汇总!$C$1:$C$1000,W313)*OR($L$2="生效",(1-INDEX(属性二级汇总!$F$1:$F$1000,W313))),"")</f>
        <v/>
      </c>
      <c r="O313" s="142" t="str">
        <f ca="1">IFERROR(INDEX(属性二级汇总!$E$1:$E$1000,W313),"")</f>
        <v/>
      </c>
      <c r="P313" s="142" t="str">
        <f ca="1">IFERROR(INDEX(属性二级汇总!$H$1:$H$1000,W313),"")</f>
        <v/>
      </c>
      <c r="Q313" s="142" t="str">
        <f ca="1">IFERROR(INDEX(属性二级汇总!$J$1:$J$1000,W313),"")</f>
        <v/>
      </c>
      <c r="W313" s="143" t="str">
        <f ca="1">IFERROR(SMALL(属性二级汇总!$L$2:$L$1000,ROW(W312)),"")</f>
        <v/>
      </c>
    </row>
    <row r="314" spans="13:23">
      <c r="M314" s="142" t="str">
        <f ca="1">IFERROR(INDEX(属性二级汇总!$B$1:$B$1000,W314),"")</f>
        <v/>
      </c>
      <c r="N314" s="142" t="str">
        <f ca="1">IFERROR(INDEX(属性二级汇总!$C$1:$C$1000,W314)*OR($L$2="生效",(1-INDEX(属性二级汇总!$F$1:$F$1000,W314))),"")</f>
        <v/>
      </c>
      <c r="O314" s="142" t="str">
        <f ca="1">IFERROR(INDEX(属性二级汇总!$E$1:$E$1000,W314),"")</f>
        <v/>
      </c>
      <c r="P314" s="142" t="str">
        <f ca="1">IFERROR(INDEX(属性二级汇总!$H$1:$H$1000,W314),"")</f>
        <v/>
      </c>
      <c r="Q314" s="142" t="str">
        <f ca="1">IFERROR(INDEX(属性二级汇总!$J$1:$J$1000,W314),"")</f>
        <v/>
      </c>
      <c r="W314" s="143" t="str">
        <f ca="1">IFERROR(SMALL(属性二级汇总!$L$2:$L$1000,ROW(W313)),"")</f>
        <v/>
      </c>
    </row>
    <row r="315" spans="13:23">
      <c r="M315" s="142" t="str">
        <f ca="1">IFERROR(INDEX(属性二级汇总!$B$1:$B$1000,W315),"")</f>
        <v/>
      </c>
      <c r="N315" s="142" t="str">
        <f ca="1">IFERROR(INDEX(属性二级汇总!$C$1:$C$1000,W315)*OR($L$2="生效",(1-INDEX(属性二级汇总!$F$1:$F$1000,W315))),"")</f>
        <v/>
      </c>
      <c r="O315" s="142" t="str">
        <f ca="1">IFERROR(INDEX(属性二级汇总!$E$1:$E$1000,W315),"")</f>
        <v/>
      </c>
      <c r="P315" s="142" t="str">
        <f ca="1">IFERROR(INDEX(属性二级汇总!$H$1:$H$1000,W315),"")</f>
        <v/>
      </c>
      <c r="Q315" s="142" t="str">
        <f ca="1">IFERROR(INDEX(属性二级汇总!$J$1:$J$1000,W315),"")</f>
        <v/>
      </c>
      <c r="W315" s="143" t="str">
        <f ca="1">IFERROR(SMALL(属性二级汇总!$L$2:$L$1000,ROW(W314)),"")</f>
        <v/>
      </c>
    </row>
    <row r="316" spans="13:23">
      <c r="M316" s="142" t="str">
        <f ca="1">IFERROR(INDEX(属性二级汇总!$B$1:$B$1000,W316),"")</f>
        <v/>
      </c>
      <c r="N316" s="142" t="str">
        <f ca="1">IFERROR(INDEX(属性二级汇总!$C$1:$C$1000,W316)*OR($L$2="生效",(1-INDEX(属性二级汇总!$F$1:$F$1000,W316))),"")</f>
        <v/>
      </c>
      <c r="O316" s="142" t="str">
        <f ca="1">IFERROR(INDEX(属性二级汇总!$E$1:$E$1000,W316),"")</f>
        <v/>
      </c>
      <c r="P316" s="142" t="str">
        <f ca="1">IFERROR(INDEX(属性二级汇总!$H$1:$H$1000,W316),"")</f>
        <v/>
      </c>
      <c r="Q316" s="142" t="str">
        <f ca="1">IFERROR(INDEX(属性二级汇总!$J$1:$J$1000,W316),"")</f>
        <v/>
      </c>
      <c r="W316" s="143" t="str">
        <f ca="1">IFERROR(SMALL(属性二级汇总!$L$2:$L$1000,ROW(W315)),"")</f>
        <v/>
      </c>
    </row>
    <row r="317" spans="13:23">
      <c r="M317" s="142" t="str">
        <f ca="1">IFERROR(INDEX(属性二级汇总!$B$1:$B$1000,W317),"")</f>
        <v/>
      </c>
      <c r="N317" s="142" t="str">
        <f ca="1">IFERROR(INDEX(属性二级汇总!$C$1:$C$1000,W317)*OR($L$2="生效",(1-INDEX(属性二级汇总!$F$1:$F$1000,W317))),"")</f>
        <v/>
      </c>
      <c r="O317" s="142" t="str">
        <f ca="1">IFERROR(INDEX(属性二级汇总!$E$1:$E$1000,W317),"")</f>
        <v/>
      </c>
      <c r="P317" s="142" t="str">
        <f ca="1">IFERROR(INDEX(属性二级汇总!$H$1:$H$1000,W317),"")</f>
        <v/>
      </c>
      <c r="Q317" s="142" t="str">
        <f ca="1">IFERROR(INDEX(属性二级汇总!$J$1:$J$1000,W317),"")</f>
        <v/>
      </c>
      <c r="W317" s="143" t="str">
        <f ca="1">IFERROR(SMALL(属性二级汇总!$L$2:$L$1000,ROW(W316)),"")</f>
        <v/>
      </c>
    </row>
    <row r="318" spans="13:23">
      <c r="M318" s="142" t="str">
        <f ca="1">IFERROR(INDEX(属性二级汇总!$B$1:$B$1000,W318),"")</f>
        <v/>
      </c>
      <c r="N318" s="142" t="str">
        <f ca="1">IFERROR(INDEX(属性二级汇总!$C$1:$C$1000,W318)*OR($L$2="生效",(1-INDEX(属性二级汇总!$F$1:$F$1000,W318))),"")</f>
        <v/>
      </c>
      <c r="O318" s="142" t="str">
        <f ca="1">IFERROR(INDEX(属性二级汇总!$E$1:$E$1000,W318),"")</f>
        <v/>
      </c>
      <c r="P318" s="142" t="str">
        <f ca="1">IFERROR(INDEX(属性二级汇总!$H$1:$H$1000,W318),"")</f>
        <v/>
      </c>
      <c r="Q318" s="142" t="str">
        <f ca="1">IFERROR(INDEX(属性二级汇总!$J$1:$J$1000,W318),"")</f>
        <v/>
      </c>
      <c r="W318" s="143" t="str">
        <f ca="1">IFERROR(SMALL(属性二级汇总!$L$2:$L$1000,ROW(W317)),"")</f>
        <v/>
      </c>
    </row>
    <row r="319" spans="13:23">
      <c r="M319" s="142" t="str">
        <f ca="1">IFERROR(INDEX(属性二级汇总!$B$1:$B$1000,W319),"")</f>
        <v/>
      </c>
      <c r="N319" s="142" t="str">
        <f ca="1">IFERROR(INDEX(属性二级汇总!$C$1:$C$1000,W319)*OR($L$2="生效",(1-INDEX(属性二级汇总!$F$1:$F$1000,W319))),"")</f>
        <v/>
      </c>
      <c r="O319" s="142" t="str">
        <f ca="1">IFERROR(INDEX(属性二级汇总!$E$1:$E$1000,W319),"")</f>
        <v/>
      </c>
      <c r="P319" s="142" t="str">
        <f ca="1">IFERROR(INDEX(属性二级汇总!$H$1:$H$1000,W319),"")</f>
        <v/>
      </c>
      <c r="Q319" s="142" t="str">
        <f ca="1">IFERROR(INDEX(属性二级汇总!$J$1:$J$1000,W319),"")</f>
        <v/>
      </c>
      <c r="W319" s="143" t="str">
        <f ca="1">IFERROR(SMALL(属性二级汇总!$L$2:$L$1000,ROW(W318)),"")</f>
        <v/>
      </c>
    </row>
    <row r="320" spans="13:23">
      <c r="M320" s="142" t="str">
        <f ca="1">IFERROR(INDEX(属性二级汇总!$B$1:$B$1000,W320),"")</f>
        <v/>
      </c>
      <c r="N320" s="142" t="str">
        <f ca="1">IFERROR(INDEX(属性二级汇总!$C$1:$C$1000,W320)*OR($L$2="生效",(1-INDEX(属性二级汇总!$F$1:$F$1000,W320))),"")</f>
        <v/>
      </c>
      <c r="O320" s="142" t="str">
        <f ca="1">IFERROR(INDEX(属性二级汇总!$E$1:$E$1000,W320),"")</f>
        <v/>
      </c>
      <c r="P320" s="142" t="str">
        <f ca="1">IFERROR(INDEX(属性二级汇总!$H$1:$H$1000,W320),"")</f>
        <v/>
      </c>
      <c r="Q320" s="142" t="str">
        <f ca="1">IFERROR(INDEX(属性二级汇总!$J$1:$J$1000,W320),"")</f>
        <v/>
      </c>
      <c r="W320" s="143" t="str">
        <f ca="1">IFERROR(SMALL(属性二级汇总!$L$2:$L$1000,ROW(W319)),"")</f>
        <v/>
      </c>
    </row>
    <row r="321" spans="13:23">
      <c r="M321" s="142" t="str">
        <f ca="1">IFERROR(INDEX(属性二级汇总!$B$1:$B$1000,W321),"")</f>
        <v/>
      </c>
      <c r="N321" s="142" t="str">
        <f ca="1">IFERROR(INDEX(属性二级汇总!$C$1:$C$1000,W321)*OR($L$2="生效",(1-INDEX(属性二级汇总!$F$1:$F$1000,W321))),"")</f>
        <v/>
      </c>
      <c r="O321" s="142" t="str">
        <f ca="1">IFERROR(INDEX(属性二级汇总!$E$1:$E$1000,W321),"")</f>
        <v/>
      </c>
      <c r="P321" s="142" t="str">
        <f ca="1">IFERROR(INDEX(属性二级汇总!$H$1:$H$1000,W321),"")</f>
        <v/>
      </c>
      <c r="Q321" s="142" t="str">
        <f ca="1">IFERROR(INDEX(属性二级汇总!$J$1:$J$1000,W321),"")</f>
        <v/>
      </c>
      <c r="W321" s="143" t="str">
        <f ca="1">IFERROR(SMALL(属性二级汇总!$L$2:$L$1000,ROW(W320)),"")</f>
        <v/>
      </c>
    </row>
    <row r="322" spans="13:23">
      <c r="M322" s="142" t="str">
        <f ca="1">IFERROR(INDEX(属性二级汇总!$B$1:$B$1000,W322),"")</f>
        <v/>
      </c>
      <c r="N322" s="142" t="str">
        <f ca="1">IFERROR(INDEX(属性二级汇总!$C$1:$C$1000,W322)*OR($L$2="生效",(1-INDEX(属性二级汇总!$F$1:$F$1000,W322))),"")</f>
        <v/>
      </c>
      <c r="O322" s="142" t="str">
        <f ca="1">IFERROR(INDEX(属性二级汇总!$E$1:$E$1000,W322),"")</f>
        <v/>
      </c>
      <c r="P322" s="142" t="str">
        <f ca="1">IFERROR(INDEX(属性二级汇总!$H$1:$H$1000,W322),"")</f>
        <v/>
      </c>
      <c r="Q322" s="142" t="str">
        <f ca="1">IFERROR(INDEX(属性二级汇总!$J$1:$J$1000,W322),"")</f>
        <v/>
      </c>
      <c r="W322" s="143" t="str">
        <f ca="1">IFERROR(SMALL(属性二级汇总!$L$2:$L$1000,ROW(W321)),"")</f>
        <v/>
      </c>
    </row>
    <row r="323" spans="13:23">
      <c r="M323" s="142" t="str">
        <f ca="1">IFERROR(INDEX(属性二级汇总!$B$1:$B$1000,W323),"")</f>
        <v/>
      </c>
      <c r="N323" s="142" t="str">
        <f ca="1">IFERROR(INDEX(属性二级汇总!$C$1:$C$1000,W323)*OR($L$2="生效",(1-INDEX(属性二级汇总!$F$1:$F$1000,W323))),"")</f>
        <v/>
      </c>
      <c r="O323" s="142" t="str">
        <f ca="1">IFERROR(INDEX(属性二级汇总!$E$1:$E$1000,W323),"")</f>
        <v/>
      </c>
      <c r="P323" s="142" t="str">
        <f ca="1">IFERROR(INDEX(属性二级汇总!$H$1:$H$1000,W323),"")</f>
        <v/>
      </c>
      <c r="Q323" s="142" t="str">
        <f ca="1">IFERROR(INDEX(属性二级汇总!$J$1:$J$1000,W323),"")</f>
        <v/>
      </c>
      <c r="W323" s="143" t="str">
        <f ca="1">IFERROR(SMALL(属性二级汇总!$L$2:$L$1000,ROW(W322)),"")</f>
        <v/>
      </c>
    </row>
    <row r="324" spans="13:23">
      <c r="M324" s="142" t="str">
        <f ca="1">IFERROR(INDEX(属性二级汇总!$B$1:$B$1000,W324),"")</f>
        <v/>
      </c>
      <c r="N324" s="142" t="str">
        <f ca="1">IFERROR(INDEX(属性二级汇总!$C$1:$C$1000,W324)*OR($L$2="生效",(1-INDEX(属性二级汇总!$F$1:$F$1000,W324))),"")</f>
        <v/>
      </c>
      <c r="O324" s="142" t="str">
        <f ca="1">IFERROR(INDEX(属性二级汇总!$E$1:$E$1000,W324),"")</f>
        <v/>
      </c>
      <c r="P324" s="142" t="str">
        <f ca="1">IFERROR(INDEX(属性二级汇总!$H$1:$H$1000,W324),"")</f>
        <v/>
      </c>
      <c r="Q324" s="142" t="str">
        <f ca="1">IFERROR(INDEX(属性二级汇总!$J$1:$J$1000,W324),"")</f>
        <v/>
      </c>
      <c r="W324" s="143" t="str">
        <f ca="1">IFERROR(SMALL(属性二级汇总!$L$2:$L$1000,ROW(W323)),"")</f>
        <v/>
      </c>
    </row>
    <row r="325" spans="13:23">
      <c r="M325" s="142" t="str">
        <f ca="1">IFERROR(INDEX(属性二级汇总!$B$1:$B$1000,W325),"")</f>
        <v/>
      </c>
      <c r="N325" s="142" t="str">
        <f ca="1">IFERROR(INDEX(属性二级汇总!$C$1:$C$1000,W325)*OR($L$2="生效",(1-INDEX(属性二级汇总!$F$1:$F$1000,W325))),"")</f>
        <v/>
      </c>
      <c r="O325" s="142" t="str">
        <f ca="1">IFERROR(INDEX(属性二级汇总!$E$1:$E$1000,W325),"")</f>
        <v/>
      </c>
      <c r="P325" s="142" t="str">
        <f ca="1">IFERROR(INDEX(属性二级汇总!$H$1:$H$1000,W325),"")</f>
        <v/>
      </c>
      <c r="Q325" s="142" t="str">
        <f ca="1">IFERROR(INDEX(属性二级汇总!$J$1:$J$1000,W325),"")</f>
        <v/>
      </c>
      <c r="W325" s="143" t="str">
        <f ca="1">IFERROR(SMALL(属性二级汇总!$L$2:$L$1000,ROW(W324)),"")</f>
        <v/>
      </c>
    </row>
    <row r="326" spans="13:23">
      <c r="M326" s="142" t="str">
        <f ca="1">IFERROR(INDEX(属性二级汇总!$B$1:$B$1000,W326),"")</f>
        <v/>
      </c>
      <c r="N326" s="142" t="str">
        <f ca="1">IFERROR(INDEX(属性二级汇总!$C$1:$C$1000,W326)*OR($L$2="生效",(1-INDEX(属性二级汇总!$F$1:$F$1000,W326))),"")</f>
        <v/>
      </c>
      <c r="O326" s="142" t="str">
        <f ca="1">IFERROR(INDEX(属性二级汇总!$E$1:$E$1000,W326),"")</f>
        <v/>
      </c>
      <c r="P326" s="142" t="str">
        <f ca="1">IFERROR(INDEX(属性二级汇总!$H$1:$H$1000,W326),"")</f>
        <v/>
      </c>
      <c r="Q326" s="142" t="str">
        <f ca="1">IFERROR(INDEX(属性二级汇总!$J$1:$J$1000,W326),"")</f>
        <v/>
      </c>
      <c r="W326" s="143" t="str">
        <f ca="1">IFERROR(SMALL(属性二级汇总!$L$2:$L$1000,ROW(W325)),"")</f>
        <v/>
      </c>
    </row>
    <row r="327" spans="13:23">
      <c r="M327" s="142" t="str">
        <f ca="1">IFERROR(INDEX(属性二级汇总!$B$1:$B$1000,W327),"")</f>
        <v/>
      </c>
      <c r="N327" s="142" t="str">
        <f ca="1">IFERROR(INDEX(属性二级汇总!$C$1:$C$1000,W327)*OR($L$2="生效",(1-INDEX(属性二级汇总!$F$1:$F$1000,W327))),"")</f>
        <v/>
      </c>
      <c r="O327" s="142" t="str">
        <f ca="1">IFERROR(INDEX(属性二级汇总!$E$1:$E$1000,W327),"")</f>
        <v/>
      </c>
      <c r="P327" s="142" t="str">
        <f ca="1">IFERROR(INDEX(属性二级汇总!$H$1:$H$1000,W327),"")</f>
        <v/>
      </c>
      <c r="Q327" s="142" t="str">
        <f ca="1">IFERROR(INDEX(属性二级汇总!$J$1:$J$1000,W327),"")</f>
        <v/>
      </c>
      <c r="W327" s="143" t="str">
        <f ca="1">IFERROR(SMALL(属性二级汇总!$L$2:$L$1000,ROW(W326)),"")</f>
        <v/>
      </c>
    </row>
    <row r="328" spans="13:23">
      <c r="M328" s="142" t="str">
        <f ca="1">IFERROR(INDEX(属性二级汇总!$B$1:$B$1000,W328),"")</f>
        <v/>
      </c>
      <c r="N328" s="142" t="str">
        <f ca="1">IFERROR(INDEX(属性二级汇总!$C$1:$C$1000,W328)*OR($L$2="生效",(1-INDEX(属性二级汇总!$F$1:$F$1000,W328))),"")</f>
        <v/>
      </c>
      <c r="O328" s="142" t="str">
        <f ca="1">IFERROR(INDEX(属性二级汇总!$E$1:$E$1000,W328),"")</f>
        <v/>
      </c>
      <c r="P328" s="142" t="str">
        <f ca="1">IFERROR(INDEX(属性二级汇总!$H$1:$H$1000,W328),"")</f>
        <v/>
      </c>
      <c r="Q328" s="142" t="str">
        <f ca="1">IFERROR(INDEX(属性二级汇总!$J$1:$J$1000,W328),"")</f>
        <v/>
      </c>
      <c r="W328" s="143" t="str">
        <f ca="1">IFERROR(SMALL(属性二级汇总!$L$2:$L$1000,ROW(W327)),"")</f>
        <v/>
      </c>
    </row>
    <row r="329" spans="13:23">
      <c r="M329" s="142" t="str">
        <f ca="1">IFERROR(INDEX(属性二级汇总!$B$1:$B$1000,W329),"")</f>
        <v/>
      </c>
      <c r="N329" s="142" t="str">
        <f ca="1">IFERROR(INDEX(属性二级汇总!$C$1:$C$1000,W329)*OR($L$2="生效",(1-INDEX(属性二级汇总!$F$1:$F$1000,W329))),"")</f>
        <v/>
      </c>
      <c r="O329" s="142" t="str">
        <f ca="1">IFERROR(INDEX(属性二级汇总!$E$1:$E$1000,W329),"")</f>
        <v/>
      </c>
      <c r="P329" s="142" t="str">
        <f ca="1">IFERROR(INDEX(属性二级汇总!$H$1:$H$1000,W329),"")</f>
        <v/>
      </c>
      <c r="Q329" s="142" t="str">
        <f ca="1">IFERROR(INDEX(属性二级汇总!$J$1:$J$1000,W329),"")</f>
        <v/>
      </c>
      <c r="W329" s="143" t="str">
        <f ca="1">IFERROR(SMALL(属性二级汇总!$L$2:$L$1000,ROW(W328)),"")</f>
        <v/>
      </c>
    </row>
    <row r="330" spans="13:23">
      <c r="M330" s="142" t="str">
        <f ca="1">IFERROR(INDEX(属性二级汇总!$B$1:$B$1000,W330),"")</f>
        <v/>
      </c>
      <c r="N330" s="142" t="str">
        <f ca="1">IFERROR(INDEX(属性二级汇总!$C$1:$C$1000,W330)*OR($L$2="生效",(1-INDEX(属性二级汇总!$F$1:$F$1000,W330))),"")</f>
        <v/>
      </c>
      <c r="O330" s="142" t="str">
        <f ca="1">IFERROR(INDEX(属性二级汇总!$E$1:$E$1000,W330),"")</f>
        <v/>
      </c>
      <c r="P330" s="142" t="str">
        <f ca="1">IFERROR(INDEX(属性二级汇总!$H$1:$H$1000,W330),"")</f>
        <v/>
      </c>
      <c r="Q330" s="142" t="str">
        <f ca="1">IFERROR(INDEX(属性二级汇总!$J$1:$J$1000,W330),"")</f>
        <v/>
      </c>
      <c r="W330" s="143" t="str">
        <f ca="1">IFERROR(SMALL(属性二级汇总!$L$2:$L$1000,ROW(W329)),"")</f>
        <v/>
      </c>
    </row>
    <row r="331" spans="13:23">
      <c r="M331" s="142" t="str">
        <f ca="1">IFERROR(INDEX(属性二级汇总!$B$1:$B$1000,W331),"")</f>
        <v/>
      </c>
      <c r="N331" s="142" t="str">
        <f ca="1">IFERROR(INDEX(属性二级汇总!$C$1:$C$1000,W331)*OR($L$2="生效",(1-INDEX(属性二级汇总!$F$1:$F$1000,W331))),"")</f>
        <v/>
      </c>
      <c r="O331" s="142" t="str">
        <f ca="1">IFERROR(INDEX(属性二级汇总!$E$1:$E$1000,W331),"")</f>
        <v/>
      </c>
      <c r="P331" s="142" t="str">
        <f ca="1">IFERROR(INDEX(属性二级汇总!$H$1:$H$1000,W331),"")</f>
        <v/>
      </c>
      <c r="Q331" s="142" t="str">
        <f ca="1">IFERROR(INDEX(属性二级汇总!$J$1:$J$1000,W331),"")</f>
        <v/>
      </c>
      <c r="W331" s="143" t="str">
        <f ca="1">IFERROR(SMALL(属性二级汇总!$L$2:$L$1000,ROW(W330)),"")</f>
        <v/>
      </c>
    </row>
    <row r="332" spans="13:23">
      <c r="M332" s="142" t="str">
        <f ca="1">IFERROR(INDEX(属性二级汇总!$B$1:$B$1000,W332),"")</f>
        <v/>
      </c>
      <c r="N332" s="142" t="str">
        <f ca="1">IFERROR(INDEX(属性二级汇总!$C$1:$C$1000,W332)*OR($L$2="生效",(1-INDEX(属性二级汇总!$F$1:$F$1000,W332))),"")</f>
        <v/>
      </c>
      <c r="O332" s="142" t="str">
        <f ca="1">IFERROR(INDEX(属性二级汇总!$E$1:$E$1000,W332),"")</f>
        <v/>
      </c>
      <c r="P332" s="142" t="str">
        <f ca="1">IFERROR(INDEX(属性二级汇总!$H$1:$H$1000,W332),"")</f>
        <v/>
      </c>
      <c r="Q332" s="142" t="str">
        <f ca="1">IFERROR(INDEX(属性二级汇总!$J$1:$J$1000,W332),"")</f>
        <v/>
      </c>
      <c r="W332" s="143" t="str">
        <f ca="1">IFERROR(SMALL(属性二级汇总!$L$2:$L$1000,ROW(W331)),"")</f>
        <v/>
      </c>
    </row>
    <row r="333" spans="13:23">
      <c r="M333" s="142" t="str">
        <f ca="1">IFERROR(INDEX(属性二级汇总!$B$1:$B$1000,W333),"")</f>
        <v/>
      </c>
      <c r="N333" s="142" t="str">
        <f ca="1">IFERROR(INDEX(属性二级汇总!$C$1:$C$1000,W333)*OR($L$2="生效",(1-INDEX(属性二级汇总!$F$1:$F$1000,W333))),"")</f>
        <v/>
      </c>
      <c r="O333" s="142" t="str">
        <f ca="1">IFERROR(INDEX(属性二级汇总!$E$1:$E$1000,W333),"")</f>
        <v/>
      </c>
      <c r="P333" s="142" t="str">
        <f ca="1">IFERROR(INDEX(属性二级汇总!$H$1:$H$1000,W333),"")</f>
        <v/>
      </c>
      <c r="Q333" s="142" t="str">
        <f ca="1">IFERROR(INDEX(属性二级汇总!$J$1:$J$1000,W333),"")</f>
        <v/>
      </c>
      <c r="W333" s="143" t="str">
        <f ca="1">IFERROR(SMALL(属性二级汇总!$L$2:$L$1000,ROW(W332)),"")</f>
        <v/>
      </c>
    </row>
    <row r="334" spans="13:23">
      <c r="M334" s="142" t="str">
        <f ca="1">IFERROR(INDEX(属性二级汇总!$B$1:$B$1000,W334),"")</f>
        <v/>
      </c>
      <c r="N334" s="142" t="str">
        <f ca="1">IFERROR(INDEX(属性二级汇总!$C$1:$C$1000,W334)*OR($L$2="生效",(1-INDEX(属性二级汇总!$F$1:$F$1000,W334))),"")</f>
        <v/>
      </c>
      <c r="O334" s="142" t="str">
        <f ca="1">IFERROR(INDEX(属性二级汇总!$E$1:$E$1000,W334),"")</f>
        <v/>
      </c>
      <c r="P334" s="142" t="str">
        <f ca="1">IFERROR(INDEX(属性二级汇总!$H$1:$H$1000,W334),"")</f>
        <v/>
      </c>
      <c r="Q334" s="142" t="str">
        <f ca="1">IFERROR(INDEX(属性二级汇总!$J$1:$J$1000,W334),"")</f>
        <v/>
      </c>
      <c r="W334" s="143" t="str">
        <f ca="1">IFERROR(SMALL(属性二级汇总!$L$2:$L$1000,ROW(W333)),"")</f>
        <v/>
      </c>
    </row>
    <row r="335" spans="13:23">
      <c r="M335" s="142" t="str">
        <f ca="1">IFERROR(INDEX(属性二级汇总!$B$1:$B$1000,W335),"")</f>
        <v/>
      </c>
      <c r="N335" s="142" t="str">
        <f ca="1">IFERROR(INDEX(属性二级汇总!$C$1:$C$1000,W335)*OR($L$2="生效",(1-INDEX(属性二级汇总!$F$1:$F$1000,W335))),"")</f>
        <v/>
      </c>
      <c r="O335" s="142" t="str">
        <f ca="1">IFERROR(INDEX(属性二级汇总!$E$1:$E$1000,W335),"")</f>
        <v/>
      </c>
      <c r="P335" s="142" t="str">
        <f ca="1">IFERROR(INDEX(属性二级汇总!$H$1:$H$1000,W335),"")</f>
        <v/>
      </c>
      <c r="Q335" s="142" t="str">
        <f ca="1">IFERROR(INDEX(属性二级汇总!$J$1:$J$1000,W335),"")</f>
        <v/>
      </c>
      <c r="W335" s="143" t="str">
        <f ca="1">IFERROR(SMALL(属性二级汇总!$L$2:$L$1000,ROW(W334)),"")</f>
        <v/>
      </c>
    </row>
    <row r="336" spans="13:23">
      <c r="M336" s="142" t="str">
        <f ca="1">IFERROR(INDEX(属性二级汇总!$B$1:$B$1000,W336),"")</f>
        <v/>
      </c>
      <c r="N336" s="142" t="str">
        <f ca="1">IFERROR(INDEX(属性二级汇总!$C$1:$C$1000,W336)*OR($L$2="生效",(1-INDEX(属性二级汇总!$F$1:$F$1000,W336))),"")</f>
        <v/>
      </c>
      <c r="O336" s="142" t="str">
        <f ca="1">IFERROR(INDEX(属性二级汇总!$E$1:$E$1000,W336),"")</f>
        <v/>
      </c>
      <c r="P336" s="142" t="str">
        <f ca="1">IFERROR(INDEX(属性二级汇总!$H$1:$H$1000,W336),"")</f>
        <v/>
      </c>
      <c r="Q336" s="142" t="str">
        <f ca="1">IFERROR(INDEX(属性二级汇总!$J$1:$J$1000,W336),"")</f>
        <v/>
      </c>
      <c r="W336" s="143" t="str">
        <f ca="1">IFERROR(SMALL(属性二级汇总!$L$2:$L$1000,ROW(W335)),"")</f>
        <v/>
      </c>
    </row>
    <row r="337" spans="13:23">
      <c r="M337" s="142" t="str">
        <f ca="1">IFERROR(INDEX(属性二级汇总!$B$1:$B$1000,W337),"")</f>
        <v/>
      </c>
      <c r="N337" s="142" t="str">
        <f ca="1">IFERROR(INDEX(属性二级汇总!$C$1:$C$1000,W337)*OR($L$2="生效",(1-INDEX(属性二级汇总!$F$1:$F$1000,W337))),"")</f>
        <v/>
      </c>
      <c r="O337" s="142" t="str">
        <f ca="1">IFERROR(INDEX(属性二级汇总!$E$1:$E$1000,W337),"")</f>
        <v/>
      </c>
      <c r="P337" s="142" t="str">
        <f ca="1">IFERROR(INDEX(属性二级汇总!$H$1:$H$1000,W337),"")</f>
        <v/>
      </c>
      <c r="Q337" s="142" t="str">
        <f ca="1">IFERROR(INDEX(属性二级汇总!$J$1:$J$1000,W337),"")</f>
        <v/>
      </c>
      <c r="W337" s="143" t="str">
        <f ca="1">IFERROR(SMALL(属性二级汇总!$L$2:$L$1000,ROW(W336)),"")</f>
        <v/>
      </c>
    </row>
    <row r="338" spans="13:23">
      <c r="M338" s="142" t="str">
        <f ca="1">IFERROR(INDEX(属性二级汇总!$B$1:$B$1000,W338),"")</f>
        <v/>
      </c>
      <c r="N338" s="142" t="str">
        <f ca="1">IFERROR(INDEX(属性二级汇总!$C$1:$C$1000,W338)*OR($L$2="生效",(1-INDEX(属性二级汇总!$F$1:$F$1000,W338))),"")</f>
        <v/>
      </c>
      <c r="O338" s="142" t="str">
        <f ca="1">IFERROR(INDEX(属性二级汇总!$E$1:$E$1000,W338),"")</f>
        <v/>
      </c>
      <c r="P338" s="142" t="str">
        <f ca="1">IFERROR(INDEX(属性二级汇总!$H$1:$H$1000,W338),"")</f>
        <v/>
      </c>
      <c r="Q338" s="142" t="str">
        <f ca="1">IFERROR(INDEX(属性二级汇总!$J$1:$J$1000,W338),"")</f>
        <v/>
      </c>
      <c r="W338" s="143" t="str">
        <f ca="1">IFERROR(SMALL(属性二级汇总!$L$2:$L$1000,ROW(W337)),"")</f>
        <v/>
      </c>
    </row>
    <row r="339" spans="13:23">
      <c r="M339" s="142" t="str">
        <f ca="1">IFERROR(INDEX(属性二级汇总!$B$1:$B$1000,W339),"")</f>
        <v/>
      </c>
      <c r="N339" s="142" t="str">
        <f ca="1">IFERROR(INDEX(属性二级汇总!$C$1:$C$1000,W339)*OR($L$2="生效",(1-INDEX(属性二级汇总!$F$1:$F$1000,W339))),"")</f>
        <v/>
      </c>
      <c r="O339" s="142" t="str">
        <f ca="1">IFERROR(INDEX(属性二级汇总!$E$1:$E$1000,W339),"")</f>
        <v/>
      </c>
      <c r="P339" s="142" t="str">
        <f ca="1">IFERROR(INDEX(属性二级汇总!$H$1:$H$1000,W339),"")</f>
        <v/>
      </c>
      <c r="Q339" s="142" t="str">
        <f ca="1">IFERROR(INDEX(属性二级汇总!$J$1:$J$1000,W339),"")</f>
        <v/>
      </c>
      <c r="W339" s="143" t="str">
        <f ca="1">IFERROR(SMALL(属性二级汇总!$L$2:$L$1000,ROW(W338)),"")</f>
        <v/>
      </c>
    </row>
    <row r="340" spans="13:23">
      <c r="M340" s="142" t="str">
        <f ca="1">IFERROR(INDEX(属性二级汇总!$B$1:$B$1000,W340),"")</f>
        <v/>
      </c>
      <c r="N340" s="142" t="str">
        <f ca="1">IFERROR(INDEX(属性二级汇总!$C$1:$C$1000,W340)*OR($L$2="生效",(1-INDEX(属性二级汇总!$F$1:$F$1000,W340))),"")</f>
        <v/>
      </c>
      <c r="O340" s="142" t="str">
        <f ca="1">IFERROR(INDEX(属性二级汇总!$E$1:$E$1000,W340),"")</f>
        <v/>
      </c>
      <c r="P340" s="142" t="str">
        <f ca="1">IFERROR(INDEX(属性二级汇总!$H$1:$H$1000,W340),"")</f>
        <v/>
      </c>
      <c r="Q340" s="142" t="str">
        <f ca="1">IFERROR(INDEX(属性二级汇总!$J$1:$J$1000,W340),"")</f>
        <v/>
      </c>
      <c r="W340" s="143" t="str">
        <f ca="1">IFERROR(SMALL(属性二级汇总!$L$2:$L$1000,ROW(W339)),"")</f>
        <v/>
      </c>
    </row>
    <row r="341" spans="13:23">
      <c r="M341" s="142" t="str">
        <f ca="1">IFERROR(INDEX(属性二级汇总!$B$1:$B$1000,W341),"")</f>
        <v/>
      </c>
      <c r="N341" s="142" t="str">
        <f ca="1">IFERROR(INDEX(属性二级汇总!$C$1:$C$1000,W341)*OR($L$2="生效",(1-INDEX(属性二级汇总!$F$1:$F$1000,W341))),"")</f>
        <v/>
      </c>
      <c r="O341" s="142" t="str">
        <f ca="1">IFERROR(INDEX(属性二级汇总!$E$1:$E$1000,W341),"")</f>
        <v/>
      </c>
      <c r="P341" s="142" t="str">
        <f ca="1">IFERROR(INDEX(属性二级汇总!$H$1:$H$1000,W341),"")</f>
        <v/>
      </c>
      <c r="Q341" s="142" t="str">
        <f ca="1">IFERROR(INDEX(属性二级汇总!$J$1:$J$1000,W341),"")</f>
        <v/>
      </c>
      <c r="W341" s="143" t="str">
        <f ca="1">IFERROR(SMALL(属性二级汇总!$L$2:$L$1000,ROW(W340)),"")</f>
        <v/>
      </c>
    </row>
    <row r="342" spans="13:23">
      <c r="M342" s="142" t="str">
        <f ca="1">IFERROR(INDEX(属性二级汇总!$B$1:$B$1000,W342),"")</f>
        <v/>
      </c>
      <c r="N342" s="142" t="str">
        <f ca="1">IFERROR(INDEX(属性二级汇总!$C$1:$C$1000,W342)*OR($L$2="生效",(1-INDEX(属性二级汇总!$F$1:$F$1000,W342))),"")</f>
        <v/>
      </c>
      <c r="O342" s="142" t="str">
        <f ca="1">IFERROR(INDEX(属性二级汇总!$E$1:$E$1000,W342),"")</f>
        <v/>
      </c>
      <c r="P342" s="142" t="str">
        <f ca="1">IFERROR(INDEX(属性二级汇总!$H$1:$H$1000,W342),"")</f>
        <v/>
      </c>
      <c r="Q342" s="142" t="str">
        <f ca="1">IFERROR(INDEX(属性二级汇总!$J$1:$J$1000,W342),"")</f>
        <v/>
      </c>
      <c r="W342" s="143" t="str">
        <f ca="1">IFERROR(SMALL(属性二级汇总!$L$2:$L$1000,ROW(W341)),"")</f>
        <v/>
      </c>
    </row>
    <row r="343" spans="13:23">
      <c r="M343" s="142" t="str">
        <f ca="1">IFERROR(INDEX(属性二级汇总!$B$1:$B$1000,W343),"")</f>
        <v/>
      </c>
      <c r="N343" s="142" t="str">
        <f ca="1">IFERROR(INDEX(属性二级汇总!$C$1:$C$1000,W343)*OR($L$2="生效",(1-INDEX(属性二级汇总!$F$1:$F$1000,W343))),"")</f>
        <v/>
      </c>
      <c r="O343" s="142" t="str">
        <f ca="1">IFERROR(INDEX(属性二级汇总!$E$1:$E$1000,W343),"")</f>
        <v/>
      </c>
      <c r="P343" s="142" t="str">
        <f ca="1">IFERROR(INDEX(属性二级汇总!$H$1:$H$1000,W343),"")</f>
        <v/>
      </c>
      <c r="Q343" s="142" t="str">
        <f ca="1">IFERROR(INDEX(属性二级汇总!$J$1:$J$1000,W343),"")</f>
        <v/>
      </c>
      <c r="W343" s="143" t="str">
        <f ca="1">IFERROR(SMALL(属性二级汇总!$L$2:$L$1000,ROW(W342)),"")</f>
        <v/>
      </c>
    </row>
    <row r="344" spans="13:23">
      <c r="M344" s="142" t="str">
        <f ca="1">IFERROR(INDEX(属性二级汇总!$B$1:$B$1000,W344),"")</f>
        <v/>
      </c>
      <c r="N344" s="142" t="str">
        <f ca="1">IFERROR(INDEX(属性二级汇总!$C$1:$C$1000,W344)*OR($L$2="生效",(1-INDEX(属性二级汇总!$F$1:$F$1000,W344))),"")</f>
        <v/>
      </c>
      <c r="O344" s="142" t="str">
        <f ca="1">IFERROR(INDEX(属性二级汇总!$E$1:$E$1000,W344),"")</f>
        <v/>
      </c>
      <c r="P344" s="142" t="str">
        <f ca="1">IFERROR(INDEX(属性二级汇总!$H$1:$H$1000,W344),"")</f>
        <v/>
      </c>
      <c r="Q344" s="142" t="str">
        <f ca="1">IFERROR(INDEX(属性二级汇总!$J$1:$J$1000,W344),"")</f>
        <v/>
      </c>
      <c r="W344" s="143" t="str">
        <f ca="1">IFERROR(SMALL(属性二级汇总!$L$2:$L$1000,ROW(W343)),"")</f>
        <v/>
      </c>
    </row>
    <row r="345" spans="13:23">
      <c r="M345" s="142" t="str">
        <f ca="1">IFERROR(INDEX(属性二级汇总!$B$1:$B$1000,W345),"")</f>
        <v/>
      </c>
      <c r="N345" s="142" t="str">
        <f ca="1">IFERROR(INDEX(属性二级汇总!$C$1:$C$1000,W345)*OR($L$2="生效",(1-INDEX(属性二级汇总!$F$1:$F$1000,W345))),"")</f>
        <v/>
      </c>
      <c r="O345" s="142" t="str">
        <f ca="1">IFERROR(INDEX(属性二级汇总!$E$1:$E$1000,W345),"")</f>
        <v/>
      </c>
      <c r="P345" s="142" t="str">
        <f ca="1">IFERROR(INDEX(属性二级汇总!$H$1:$H$1000,W345),"")</f>
        <v/>
      </c>
      <c r="Q345" s="142" t="str">
        <f ca="1">IFERROR(INDEX(属性二级汇总!$J$1:$J$1000,W345),"")</f>
        <v/>
      </c>
      <c r="W345" s="143" t="str">
        <f ca="1">IFERROR(SMALL(属性二级汇总!$L$2:$L$1000,ROW(W344)),"")</f>
        <v/>
      </c>
    </row>
    <row r="346" spans="13:23">
      <c r="M346" s="142" t="str">
        <f ca="1">IFERROR(INDEX(属性二级汇总!$B$1:$B$1000,W346),"")</f>
        <v/>
      </c>
      <c r="N346" s="142" t="str">
        <f ca="1">IFERROR(INDEX(属性二级汇总!$C$1:$C$1000,W346)*OR($L$2="生效",(1-INDEX(属性二级汇总!$F$1:$F$1000,W346))),"")</f>
        <v/>
      </c>
      <c r="O346" s="142" t="str">
        <f ca="1">IFERROR(INDEX(属性二级汇总!$E$1:$E$1000,W346),"")</f>
        <v/>
      </c>
      <c r="P346" s="142" t="str">
        <f ca="1">IFERROR(INDEX(属性二级汇总!$H$1:$H$1000,W346),"")</f>
        <v/>
      </c>
      <c r="Q346" s="142" t="str">
        <f ca="1">IFERROR(INDEX(属性二级汇总!$J$1:$J$1000,W346),"")</f>
        <v/>
      </c>
      <c r="W346" s="143" t="str">
        <f ca="1">IFERROR(SMALL(属性二级汇总!$L$2:$L$1000,ROW(W345)),"")</f>
        <v/>
      </c>
    </row>
    <row r="347" spans="13:23">
      <c r="M347" s="142" t="str">
        <f ca="1">IFERROR(INDEX(属性二级汇总!$B$1:$B$1000,W347),"")</f>
        <v/>
      </c>
      <c r="N347" s="142" t="str">
        <f ca="1">IFERROR(INDEX(属性二级汇总!$C$1:$C$1000,W347)*OR($L$2="生效",(1-INDEX(属性二级汇总!$F$1:$F$1000,W347))),"")</f>
        <v/>
      </c>
      <c r="O347" s="142" t="str">
        <f ca="1">IFERROR(INDEX(属性二级汇总!$E$1:$E$1000,W347),"")</f>
        <v/>
      </c>
      <c r="P347" s="142" t="str">
        <f ca="1">IFERROR(INDEX(属性二级汇总!$H$1:$H$1000,W347),"")</f>
        <v/>
      </c>
      <c r="Q347" s="142" t="str">
        <f ca="1">IFERROR(INDEX(属性二级汇总!$J$1:$J$1000,W347),"")</f>
        <v/>
      </c>
      <c r="W347" s="143" t="str">
        <f ca="1">IFERROR(SMALL(属性二级汇总!$L$2:$L$1000,ROW(W346)),"")</f>
        <v/>
      </c>
    </row>
    <row r="348" spans="13:23">
      <c r="M348" s="142" t="str">
        <f ca="1">IFERROR(INDEX(属性二级汇总!$B$1:$B$1000,W348),"")</f>
        <v/>
      </c>
      <c r="N348" s="142" t="str">
        <f ca="1">IFERROR(INDEX(属性二级汇总!$C$1:$C$1000,W348)*OR($L$2="生效",(1-INDEX(属性二级汇总!$F$1:$F$1000,W348))),"")</f>
        <v/>
      </c>
      <c r="O348" s="142" t="str">
        <f ca="1">IFERROR(INDEX(属性二级汇总!$E$1:$E$1000,W348),"")</f>
        <v/>
      </c>
      <c r="P348" s="142" t="str">
        <f ca="1">IFERROR(INDEX(属性二级汇总!$H$1:$H$1000,W348),"")</f>
        <v/>
      </c>
      <c r="Q348" s="142" t="str">
        <f ca="1">IFERROR(INDEX(属性二级汇总!$J$1:$J$1000,W348),"")</f>
        <v/>
      </c>
      <c r="W348" s="143" t="str">
        <f ca="1">IFERROR(SMALL(属性二级汇总!$L$2:$L$1000,ROW(W347)),"")</f>
        <v/>
      </c>
    </row>
    <row r="349" spans="13:23">
      <c r="M349" s="142" t="str">
        <f ca="1">IFERROR(INDEX(属性二级汇总!$B$1:$B$1000,W349),"")</f>
        <v/>
      </c>
      <c r="N349" s="142" t="str">
        <f ca="1">IFERROR(INDEX(属性二级汇总!$C$1:$C$1000,W349)*OR($L$2="生效",(1-INDEX(属性二级汇总!$F$1:$F$1000,W349))),"")</f>
        <v/>
      </c>
      <c r="O349" s="142" t="str">
        <f ca="1">IFERROR(INDEX(属性二级汇总!$E$1:$E$1000,W349),"")</f>
        <v/>
      </c>
      <c r="P349" s="142" t="str">
        <f ca="1">IFERROR(INDEX(属性二级汇总!$H$1:$H$1000,W349),"")</f>
        <v/>
      </c>
      <c r="Q349" s="142" t="str">
        <f ca="1">IFERROR(INDEX(属性二级汇总!$J$1:$J$1000,W349),"")</f>
        <v/>
      </c>
      <c r="W349" s="143" t="str">
        <f ca="1">IFERROR(SMALL(属性二级汇总!$L$2:$L$1000,ROW(W348)),"")</f>
        <v/>
      </c>
    </row>
    <row r="350" spans="13:23">
      <c r="M350" s="142" t="str">
        <f ca="1">IFERROR(INDEX(属性二级汇总!$B$1:$B$1000,W350),"")</f>
        <v/>
      </c>
      <c r="N350" s="142" t="str">
        <f ca="1">IFERROR(INDEX(属性二级汇总!$C$1:$C$1000,W350)*OR($L$2="生效",(1-INDEX(属性二级汇总!$F$1:$F$1000,W350))),"")</f>
        <v/>
      </c>
      <c r="O350" s="142" t="str">
        <f ca="1">IFERROR(INDEX(属性二级汇总!$E$1:$E$1000,W350),"")</f>
        <v/>
      </c>
      <c r="P350" s="142" t="str">
        <f ca="1">IFERROR(INDEX(属性二级汇总!$H$1:$H$1000,W350),"")</f>
        <v/>
      </c>
      <c r="Q350" s="142" t="str">
        <f ca="1">IFERROR(INDEX(属性二级汇总!$J$1:$J$1000,W350),"")</f>
        <v/>
      </c>
      <c r="W350" s="143" t="str">
        <f ca="1">IFERROR(SMALL(属性二级汇总!$L$2:$L$1000,ROW(W349)),"")</f>
        <v/>
      </c>
    </row>
    <row r="351" spans="13:23">
      <c r="M351" s="142" t="str">
        <f ca="1">IFERROR(INDEX(属性二级汇总!$B$1:$B$1000,W351),"")</f>
        <v/>
      </c>
      <c r="N351" s="142" t="str">
        <f ca="1">IFERROR(INDEX(属性二级汇总!$C$1:$C$1000,W351)*OR($L$2="生效",(1-INDEX(属性二级汇总!$F$1:$F$1000,W351))),"")</f>
        <v/>
      </c>
      <c r="O351" s="142" t="str">
        <f ca="1">IFERROR(INDEX(属性二级汇总!$E$1:$E$1000,W351),"")</f>
        <v/>
      </c>
      <c r="P351" s="142" t="str">
        <f ca="1">IFERROR(INDEX(属性二级汇总!$H$1:$H$1000,W351),"")</f>
        <v/>
      </c>
      <c r="Q351" s="142" t="str">
        <f ca="1">IFERROR(INDEX(属性二级汇总!$J$1:$J$1000,W351),"")</f>
        <v/>
      </c>
      <c r="W351" s="143" t="str">
        <f ca="1">IFERROR(SMALL(属性二级汇总!$L$2:$L$1000,ROW(W350)),"")</f>
        <v/>
      </c>
    </row>
    <row r="352" spans="13:23">
      <c r="M352" s="142" t="str">
        <f ca="1">IFERROR(INDEX(属性二级汇总!$B$1:$B$1000,W352),"")</f>
        <v/>
      </c>
      <c r="N352" s="142" t="str">
        <f ca="1">IFERROR(INDEX(属性二级汇总!$C$1:$C$1000,W352)*OR($L$2="生效",(1-INDEX(属性二级汇总!$F$1:$F$1000,W352))),"")</f>
        <v/>
      </c>
      <c r="O352" s="142" t="str">
        <f ca="1">IFERROR(INDEX(属性二级汇总!$E$1:$E$1000,W352),"")</f>
        <v/>
      </c>
      <c r="P352" s="142" t="str">
        <f ca="1">IFERROR(INDEX(属性二级汇总!$H$1:$H$1000,W352),"")</f>
        <v/>
      </c>
      <c r="Q352" s="142" t="str">
        <f ca="1">IFERROR(INDEX(属性二级汇总!$J$1:$J$1000,W352),"")</f>
        <v/>
      </c>
      <c r="W352" s="143" t="str">
        <f ca="1">IFERROR(SMALL(属性二级汇总!$L$2:$L$1000,ROW(W351)),"")</f>
        <v/>
      </c>
    </row>
    <row r="353" spans="13:23">
      <c r="M353" s="142" t="str">
        <f ca="1">IFERROR(INDEX(属性二级汇总!$B$1:$B$1000,W353),"")</f>
        <v/>
      </c>
      <c r="N353" s="142" t="str">
        <f ca="1">IFERROR(INDEX(属性二级汇总!$C$1:$C$1000,W353)*OR($L$2="生效",(1-INDEX(属性二级汇总!$F$1:$F$1000,W353))),"")</f>
        <v/>
      </c>
      <c r="O353" s="142" t="str">
        <f ca="1">IFERROR(INDEX(属性二级汇总!$E$1:$E$1000,W353),"")</f>
        <v/>
      </c>
      <c r="P353" s="142" t="str">
        <f ca="1">IFERROR(INDEX(属性二级汇总!$H$1:$H$1000,W353),"")</f>
        <v/>
      </c>
      <c r="Q353" s="142" t="str">
        <f ca="1">IFERROR(INDEX(属性二级汇总!$J$1:$J$1000,W353),"")</f>
        <v/>
      </c>
      <c r="W353" s="143" t="str">
        <f ca="1">IFERROR(SMALL(属性二级汇总!$L$2:$L$1000,ROW(W352)),"")</f>
        <v/>
      </c>
    </row>
    <row r="354" spans="13:23">
      <c r="M354" s="142" t="str">
        <f ca="1">IFERROR(INDEX(属性二级汇总!$B$1:$B$1000,W354),"")</f>
        <v/>
      </c>
      <c r="N354" s="142" t="str">
        <f ca="1">IFERROR(INDEX(属性二级汇总!$C$1:$C$1000,W354)*OR($L$2="生效",(1-INDEX(属性二级汇总!$F$1:$F$1000,W354))),"")</f>
        <v/>
      </c>
      <c r="O354" s="142" t="str">
        <f ca="1">IFERROR(INDEX(属性二级汇总!$E$1:$E$1000,W354),"")</f>
        <v/>
      </c>
      <c r="P354" s="142" t="str">
        <f ca="1">IFERROR(INDEX(属性二级汇总!$H$1:$H$1000,W354),"")</f>
        <v/>
      </c>
      <c r="Q354" s="142" t="str">
        <f ca="1">IFERROR(INDEX(属性二级汇总!$J$1:$J$1000,W354),"")</f>
        <v/>
      </c>
      <c r="W354" s="143" t="str">
        <f ca="1">IFERROR(SMALL(属性二级汇总!$L$2:$L$1000,ROW(W353)),"")</f>
        <v/>
      </c>
    </row>
    <row r="355" spans="13:23">
      <c r="M355" s="142" t="str">
        <f ca="1">IFERROR(INDEX(属性二级汇总!$B$1:$B$1000,W355),"")</f>
        <v/>
      </c>
      <c r="N355" s="142" t="str">
        <f ca="1">IFERROR(INDEX(属性二级汇总!$C$1:$C$1000,W355)*OR($L$2="生效",(1-INDEX(属性二级汇总!$F$1:$F$1000,W355))),"")</f>
        <v/>
      </c>
      <c r="O355" s="142" t="str">
        <f ca="1">IFERROR(INDEX(属性二级汇总!$E$1:$E$1000,W355),"")</f>
        <v/>
      </c>
      <c r="P355" s="142" t="str">
        <f ca="1">IFERROR(INDEX(属性二级汇总!$H$1:$H$1000,W355),"")</f>
        <v/>
      </c>
      <c r="Q355" s="142" t="str">
        <f ca="1">IFERROR(INDEX(属性二级汇总!$J$1:$J$1000,W355),"")</f>
        <v/>
      </c>
      <c r="W355" s="143" t="str">
        <f ca="1">IFERROR(SMALL(属性二级汇总!$L$2:$L$1000,ROW(W354)),"")</f>
        <v/>
      </c>
    </row>
    <row r="356" spans="13:23">
      <c r="M356" s="142" t="str">
        <f ca="1">IFERROR(INDEX(属性二级汇总!$B$1:$B$1000,W356),"")</f>
        <v/>
      </c>
      <c r="N356" s="142" t="str">
        <f ca="1">IFERROR(INDEX(属性二级汇总!$C$1:$C$1000,W356)*OR($L$2="生效",(1-INDEX(属性二级汇总!$F$1:$F$1000,W356))),"")</f>
        <v/>
      </c>
      <c r="O356" s="142" t="str">
        <f ca="1">IFERROR(INDEX(属性二级汇总!$E$1:$E$1000,W356),"")</f>
        <v/>
      </c>
      <c r="P356" s="142" t="str">
        <f ca="1">IFERROR(INDEX(属性二级汇总!$H$1:$H$1000,W356),"")</f>
        <v/>
      </c>
      <c r="Q356" s="142" t="str">
        <f ca="1">IFERROR(INDEX(属性二级汇总!$J$1:$J$1000,W356),"")</f>
        <v/>
      </c>
      <c r="W356" s="143" t="str">
        <f ca="1">IFERROR(SMALL(属性二级汇总!$L$2:$L$1000,ROW(W355)),"")</f>
        <v/>
      </c>
    </row>
    <row r="357" spans="13:23">
      <c r="M357" s="142" t="str">
        <f ca="1">IFERROR(INDEX(属性二级汇总!$B$1:$B$1000,W357),"")</f>
        <v/>
      </c>
      <c r="N357" s="142" t="str">
        <f ca="1">IFERROR(INDEX(属性二级汇总!$C$1:$C$1000,W357)*OR($L$2="生效",(1-INDEX(属性二级汇总!$F$1:$F$1000,W357))),"")</f>
        <v/>
      </c>
      <c r="O357" s="142" t="str">
        <f ca="1">IFERROR(INDEX(属性二级汇总!$E$1:$E$1000,W357),"")</f>
        <v/>
      </c>
      <c r="P357" s="142" t="str">
        <f ca="1">IFERROR(INDEX(属性二级汇总!$H$1:$H$1000,W357),"")</f>
        <v/>
      </c>
      <c r="Q357" s="142" t="str">
        <f ca="1">IFERROR(INDEX(属性二级汇总!$J$1:$J$1000,W357),"")</f>
        <v/>
      </c>
      <c r="W357" s="143" t="str">
        <f ca="1">IFERROR(SMALL(属性二级汇总!$L$2:$L$1000,ROW(W356)),"")</f>
        <v/>
      </c>
    </row>
    <row r="358" spans="13:23">
      <c r="M358" s="142" t="str">
        <f ca="1">IFERROR(INDEX(属性二级汇总!$B$1:$B$1000,W358),"")</f>
        <v/>
      </c>
      <c r="N358" s="142" t="str">
        <f ca="1">IFERROR(INDEX(属性二级汇总!$C$1:$C$1000,W358)*OR($L$2="生效",(1-INDEX(属性二级汇总!$F$1:$F$1000,W358))),"")</f>
        <v/>
      </c>
      <c r="O358" s="142" t="str">
        <f ca="1">IFERROR(INDEX(属性二级汇总!$E$1:$E$1000,W358),"")</f>
        <v/>
      </c>
      <c r="P358" s="142" t="str">
        <f ca="1">IFERROR(INDEX(属性二级汇总!$H$1:$H$1000,W358),"")</f>
        <v/>
      </c>
      <c r="Q358" s="142" t="str">
        <f ca="1">IFERROR(INDEX(属性二级汇总!$J$1:$J$1000,W358),"")</f>
        <v/>
      </c>
      <c r="W358" s="143" t="str">
        <f ca="1">IFERROR(SMALL(属性二级汇总!$L$2:$L$1000,ROW(W357)),"")</f>
        <v/>
      </c>
    </row>
    <row r="359" spans="13:23">
      <c r="M359" s="142" t="str">
        <f ca="1">IFERROR(INDEX(属性二级汇总!$B$1:$B$1000,W359),"")</f>
        <v/>
      </c>
      <c r="N359" s="142" t="str">
        <f ca="1">IFERROR(INDEX(属性二级汇总!$C$1:$C$1000,W359)*OR($L$2="生效",(1-INDEX(属性二级汇总!$F$1:$F$1000,W359))),"")</f>
        <v/>
      </c>
      <c r="O359" s="142" t="str">
        <f ca="1">IFERROR(INDEX(属性二级汇总!$E$1:$E$1000,W359),"")</f>
        <v/>
      </c>
      <c r="P359" s="142" t="str">
        <f ca="1">IFERROR(INDEX(属性二级汇总!$H$1:$H$1000,W359),"")</f>
        <v/>
      </c>
      <c r="Q359" s="142" t="str">
        <f ca="1">IFERROR(INDEX(属性二级汇总!$J$1:$J$1000,W359),"")</f>
        <v/>
      </c>
      <c r="W359" s="143" t="str">
        <f ca="1">IFERROR(SMALL(属性二级汇总!$L$2:$L$1000,ROW(W358)),"")</f>
        <v/>
      </c>
    </row>
    <row r="360" spans="13:23">
      <c r="M360" s="142" t="str">
        <f ca="1">IFERROR(INDEX(属性二级汇总!$B$1:$B$1000,W360),"")</f>
        <v/>
      </c>
      <c r="N360" s="142" t="str">
        <f ca="1">IFERROR(INDEX(属性二级汇总!$C$1:$C$1000,W360)*OR($L$2="生效",(1-INDEX(属性二级汇总!$F$1:$F$1000,W360))),"")</f>
        <v/>
      </c>
      <c r="O360" s="142" t="str">
        <f ca="1">IFERROR(INDEX(属性二级汇总!$E$1:$E$1000,W360),"")</f>
        <v/>
      </c>
      <c r="P360" s="142" t="str">
        <f ca="1">IFERROR(INDEX(属性二级汇总!$H$1:$H$1000,W360),"")</f>
        <v/>
      </c>
      <c r="Q360" s="142" t="str">
        <f ca="1">IFERROR(INDEX(属性二级汇总!$J$1:$J$1000,W360),"")</f>
        <v/>
      </c>
      <c r="W360" s="143" t="str">
        <f ca="1">IFERROR(SMALL(属性二级汇总!$L$2:$L$1000,ROW(W359)),"")</f>
        <v/>
      </c>
    </row>
    <row r="361" spans="13:23">
      <c r="M361" s="142" t="str">
        <f ca="1">IFERROR(INDEX(属性二级汇总!$B$1:$B$1000,W361),"")</f>
        <v/>
      </c>
      <c r="N361" s="142" t="str">
        <f ca="1">IFERROR(INDEX(属性二级汇总!$C$1:$C$1000,W361)*OR($L$2="生效",(1-INDEX(属性二级汇总!$F$1:$F$1000,W361))),"")</f>
        <v/>
      </c>
      <c r="O361" s="142" t="str">
        <f ca="1">IFERROR(INDEX(属性二级汇总!$E$1:$E$1000,W361),"")</f>
        <v/>
      </c>
      <c r="P361" s="142" t="str">
        <f ca="1">IFERROR(INDEX(属性二级汇总!$H$1:$H$1000,W361),"")</f>
        <v/>
      </c>
      <c r="Q361" s="142" t="str">
        <f ca="1">IFERROR(INDEX(属性二级汇总!$J$1:$J$1000,W361),"")</f>
        <v/>
      </c>
      <c r="W361" s="143" t="str">
        <f ca="1">IFERROR(SMALL(属性二级汇总!$L$2:$L$1000,ROW(W360)),"")</f>
        <v/>
      </c>
    </row>
    <row r="362" spans="13:23">
      <c r="M362" s="142" t="str">
        <f ca="1">IFERROR(INDEX(属性二级汇总!$B$1:$B$1000,W362),"")</f>
        <v/>
      </c>
      <c r="N362" s="142" t="str">
        <f ca="1">IFERROR(INDEX(属性二级汇总!$C$1:$C$1000,W362)*OR($L$2="生效",(1-INDEX(属性二级汇总!$F$1:$F$1000,W362))),"")</f>
        <v/>
      </c>
      <c r="O362" s="142" t="str">
        <f ca="1">IFERROR(INDEX(属性二级汇总!$E$1:$E$1000,W362),"")</f>
        <v/>
      </c>
      <c r="P362" s="142" t="str">
        <f ca="1">IFERROR(INDEX(属性二级汇总!$H$1:$H$1000,W362),"")</f>
        <v/>
      </c>
      <c r="Q362" s="142" t="str">
        <f ca="1">IFERROR(INDEX(属性二级汇总!$J$1:$J$1000,W362),"")</f>
        <v/>
      </c>
      <c r="W362" s="143" t="str">
        <f ca="1">IFERROR(SMALL(属性二级汇总!$L$2:$L$1000,ROW(W361)),"")</f>
        <v/>
      </c>
    </row>
    <row r="363" spans="13:23">
      <c r="M363" s="142" t="str">
        <f ca="1">IFERROR(INDEX(属性二级汇总!$B$1:$B$1000,W363),"")</f>
        <v/>
      </c>
      <c r="N363" s="142" t="str">
        <f ca="1">IFERROR(INDEX(属性二级汇总!$C$1:$C$1000,W363)*OR($L$2="生效",(1-INDEX(属性二级汇总!$F$1:$F$1000,W363))),"")</f>
        <v/>
      </c>
      <c r="O363" s="142" t="str">
        <f ca="1">IFERROR(INDEX(属性二级汇总!$E$1:$E$1000,W363),"")</f>
        <v/>
      </c>
      <c r="P363" s="142" t="str">
        <f ca="1">IFERROR(INDEX(属性二级汇总!$H$1:$H$1000,W363),"")</f>
        <v/>
      </c>
      <c r="Q363" s="142" t="str">
        <f ca="1">IFERROR(INDEX(属性二级汇总!$J$1:$J$1000,W363),"")</f>
        <v/>
      </c>
      <c r="W363" s="143" t="str">
        <f ca="1">IFERROR(SMALL(属性二级汇总!$L$2:$L$1000,ROW(W362)),"")</f>
        <v/>
      </c>
    </row>
    <row r="364" spans="13:23">
      <c r="M364" s="142" t="str">
        <f ca="1">IFERROR(INDEX(属性二级汇总!$B$1:$B$1000,W364),"")</f>
        <v/>
      </c>
      <c r="N364" s="142" t="str">
        <f ca="1">IFERROR(INDEX(属性二级汇总!$C$1:$C$1000,W364)*OR($L$2="生效",(1-INDEX(属性二级汇总!$F$1:$F$1000,W364))),"")</f>
        <v/>
      </c>
      <c r="O364" s="142" t="str">
        <f ca="1">IFERROR(INDEX(属性二级汇总!$E$1:$E$1000,W364),"")</f>
        <v/>
      </c>
      <c r="P364" s="142" t="str">
        <f ca="1">IFERROR(INDEX(属性二级汇总!$H$1:$H$1000,W364),"")</f>
        <v/>
      </c>
      <c r="Q364" s="142" t="str">
        <f ca="1">IFERROR(INDEX(属性二级汇总!$J$1:$J$1000,W364),"")</f>
        <v/>
      </c>
      <c r="W364" s="143" t="str">
        <f ca="1">IFERROR(SMALL(属性二级汇总!$L$2:$L$1000,ROW(W363)),"")</f>
        <v/>
      </c>
    </row>
    <row r="365" spans="13:23">
      <c r="M365" s="142" t="str">
        <f ca="1">IFERROR(INDEX(属性二级汇总!$B$1:$B$1000,W365),"")</f>
        <v/>
      </c>
      <c r="N365" s="142" t="str">
        <f ca="1">IFERROR(INDEX(属性二级汇总!$C$1:$C$1000,W365)*OR($L$2="生效",(1-INDEX(属性二级汇总!$F$1:$F$1000,W365))),"")</f>
        <v/>
      </c>
      <c r="O365" s="142" t="str">
        <f ca="1">IFERROR(INDEX(属性二级汇总!$E$1:$E$1000,W365),"")</f>
        <v/>
      </c>
      <c r="P365" s="142" t="str">
        <f ca="1">IFERROR(INDEX(属性二级汇总!$H$1:$H$1000,W365),"")</f>
        <v/>
      </c>
      <c r="Q365" s="142" t="str">
        <f ca="1">IFERROR(INDEX(属性二级汇总!$J$1:$J$1000,W365),"")</f>
        <v/>
      </c>
      <c r="W365" s="143" t="str">
        <f ca="1">IFERROR(SMALL(属性二级汇总!$L$2:$L$1000,ROW(W364)),"")</f>
        <v/>
      </c>
    </row>
    <row r="366" spans="13:23">
      <c r="M366" s="142" t="str">
        <f ca="1">IFERROR(INDEX(属性二级汇总!$B$1:$B$1000,W366),"")</f>
        <v/>
      </c>
      <c r="N366" s="142" t="str">
        <f ca="1">IFERROR(INDEX(属性二级汇总!$C$1:$C$1000,W366)*OR($L$2="生效",(1-INDEX(属性二级汇总!$F$1:$F$1000,W366))),"")</f>
        <v/>
      </c>
      <c r="O366" s="142" t="str">
        <f ca="1">IFERROR(INDEX(属性二级汇总!$E$1:$E$1000,W366),"")</f>
        <v/>
      </c>
      <c r="P366" s="142" t="str">
        <f ca="1">IFERROR(INDEX(属性二级汇总!$H$1:$H$1000,W366),"")</f>
        <v/>
      </c>
      <c r="Q366" s="142" t="str">
        <f ca="1">IFERROR(INDEX(属性二级汇总!$J$1:$J$1000,W366),"")</f>
        <v/>
      </c>
      <c r="W366" s="143" t="str">
        <f ca="1">IFERROR(SMALL(属性二级汇总!$L$2:$L$1000,ROW(W365)),"")</f>
        <v/>
      </c>
    </row>
    <row r="367" spans="13:23">
      <c r="M367" s="142" t="str">
        <f ca="1">IFERROR(INDEX(属性二级汇总!$B$1:$B$1000,W367),"")</f>
        <v/>
      </c>
      <c r="N367" s="142" t="str">
        <f ca="1">IFERROR(INDEX(属性二级汇总!$C$1:$C$1000,W367)*OR($L$2="生效",(1-INDEX(属性二级汇总!$F$1:$F$1000,W367))),"")</f>
        <v/>
      </c>
      <c r="O367" s="142" t="str">
        <f ca="1">IFERROR(INDEX(属性二级汇总!$E$1:$E$1000,W367),"")</f>
        <v/>
      </c>
      <c r="P367" s="142" t="str">
        <f ca="1">IFERROR(INDEX(属性二级汇总!$H$1:$H$1000,W367),"")</f>
        <v/>
      </c>
      <c r="Q367" s="142" t="str">
        <f ca="1">IFERROR(INDEX(属性二级汇总!$J$1:$J$1000,W367),"")</f>
        <v/>
      </c>
      <c r="W367" s="143" t="str">
        <f ca="1">IFERROR(SMALL(属性二级汇总!$L$2:$L$1000,ROW(W366)),"")</f>
        <v/>
      </c>
    </row>
    <row r="368" spans="13:23">
      <c r="M368" s="142" t="str">
        <f ca="1">IFERROR(INDEX(属性二级汇总!$B$1:$B$1000,W368),"")</f>
        <v/>
      </c>
      <c r="N368" s="142" t="str">
        <f ca="1">IFERROR(INDEX(属性二级汇总!$C$1:$C$1000,W368)*OR($L$2="生效",(1-INDEX(属性二级汇总!$F$1:$F$1000,W368))),"")</f>
        <v/>
      </c>
      <c r="O368" s="142" t="str">
        <f ca="1">IFERROR(INDEX(属性二级汇总!$E$1:$E$1000,W368),"")</f>
        <v/>
      </c>
      <c r="P368" s="142" t="str">
        <f ca="1">IFERROR(INDEX(属性二级汇总!$H$1:$H$1000,W368),"")</f>
        <v/>
      </c>
      <c r="Q368" s="142" t="str">
        <f ca="1">IFERROR(INDEX(属性二级汇总!$J$1:$J$1000,W368),"")</f>
        <v/>
      </c>
      <c r="W368" s="143" t="str">
        <f ca="1">IFERROR(SMALL(属性二级汇总!$L$2:$L$1000,ROW(W367)),"")</f>
        <v/>
      </c>
    </row>
    <row r="369" spans="13:23">
      <c r="M369" s="142" t="str">
        <f ca="1">IFERROR(INDEX(属性二级汇总!$B$1:$B$1000,W369),"")</f>
        <v/>
      </c>
      <c r="N369" s="142" t="str">
        <f ca="1">IFERROR(INDEX(属性二级汇总!$C$1:$C$1000,W369)*OR($L$2="生效",(1-INDEX(属性二级汇总!$F$1:$F$1000,W369))),"")</f>
        <v/>
      </c>
      <c r="O369" s="142" t="str">
        <f ca="1">IFERROR(INDEX(属性二级汇总!$E$1:$E$1000,W369),"")</f>
        <v/>
      </c>
      <c r="P369" s="142" t="str">
        <f ca="1">IFERROR(INDEX(属性二级汇总!$H$1:$H$1000,W369),"")</f>
        <v/>
      </c>
      <c r="Q369" s="142" t="str">
        <f ca="1">IFERROR(INDEX(属性二级汇总!$J$1:$J$1000,W369),"")</f>
        <v/>
      </c>
      <c r="W369" s="143" t="str">
        <f ca="1">IFERROR(SMALL(属性二级汇总!$L$2:$L$1000,ROW(W368)),"")</f>
        <v/>
      </c>
    </row>
    <row r="370" spans="13:23">
      <c r="M370" s="142" t="str">
        <f ca="1">IFERROR(INDEX(属性二级汇总!$B$1:$B$1000,W370),"")</f>
        <v/>
      </c>
      <c r="N370" s="142" t="str">
        <f ca="1">IFERROR(INDEX(属性二级汇总!$C$1:$C$1000,W370)*OR($L$2="生效",(1-INDEX(属性二级汇总!$F$1:$F$1000,W370))),"")</f>
        <v/>
      </c>
      <c r="O370" s="142" t="str">
        <f ca="1">IFERROR(INDEX(属性二级汇总!$E$1:$E$1000,W370),"")</f>
        <v/>
      </c>
      <c r="P370" s="142" t="str">
        <f ca="1">IFERROR(INDEX(属性二级汇总!$H$1:$H$1000,W370),"")</f>
        <v/>
      </c>
      <c r="Q370" s="142" t="str">
        <f ca="1">IFERROR(INDEX(属性二级汇总!$J$1:$J$1000,W370),"")</f>
        <v/>
      </c>
      <c r="W370" s="143" t="str">
        <f ca="1">IFERROR(SMALL(属性二级汇总!$L$2:$L$1000,ROW(W369)),"")</f>
        <v/>
      </c>
    </row>
    <row r="371" spans="13:23">
      <c r="M371" s="142" t="str">
        <f ca="1">IFERROR(INDEX(属性二级汇总!$B$1:$B$1000,W371),"")</f>
        <v/>
      </c>
      <c r="N371" s="142" t="str">
        <f ca="1">IFERROR(INDEX(属性二级汇总!$C$1:$C$1000,W371)*OR($L$2="生效",(1-INDEX(属性二级汇总!$F$1:$F$1000,W371))),"")</f>
        <v/>
      </c>
      <c r="O371" s="142" t="str">
        <f ca="1">IFERROR(INDEX(属性二级汇总!$E$1:$E$1000,W371),"")</f>
        <v/>
      </c>
      <c r="P371" s="142" t="str">
        <f ca="1">IFERROR(INDEX(属性二级汇总!$H$1:$H$1000,W371),"")</f>
        <v/>
      </c>
      <c r="Q371" s="142" t="str">
        <f ca="1">IFERROR(INDEX(属性二级汇总!$J$1:$J$1000,W371),"")</f>
        <v/>
      </c>
      <c r="W371" s="143" t="str">
        <f ca="1">IFERROR(SMALL(属性二级汇总!$L$2:$L$1000,ROW(W370)),"")</f>
        <v/>
      </c>
    </row>
    <row r="372" spans="13:23">
      <c r="M372" s="142" t="str">
        <f ca="1">IFERROR(INDEX(属性二级汇总!$B$1:$B$1000,W372),"")</f>
        <v/>
      </c>
      <c r="N372" s="142" t="str">
        <f ca="1">IFERROR(INDEX(属性二级汇总!$C$1:$C$1000,W372)*OR($L$2="生效",(1-INDEX(属性二级汇总!$F$1:$F$1000,W372))),"")</f>
        <v/>
      </c>
      <c r="O372" s="142" t="str">
        <f ca="1">IFERROR(INDEX(属性二级汇总!$E$1:$E$1000,W372),"")</f>
        <v/>
      </c>
      <c r="P372" s="142" t="str">
        <f ca="1">IFERROR(INDEX(属性二级汇总!$H$1:$H$1000,W372),"")</f>
        <v/>
      </c>
      <c r="Q372" s="142" t="str">
        <f ca="1">IFERROR(INDEX(属性二级汇总!$J$1:$J$1000,W372),"")</f>
        <v/>
      </c>
      <c r="W372" s="143" t="str">
        <f ca="1">IFERROR(SMALL(属性二级汇总!$L$2:$L$1000,ROW(W371)),"")</f>
        <v/>
      </c>
    </row>
    <row r="373" spans="13:23">
      <c r="M373" s="142" t="str">
        <f ca="1">IFERROR(INDEX(属性二级汇总!$B$1:$B$1000,W373),"")</f>
        <v/>
      </c>
      <c r="N373" s="142" t="str">
        <f ca="1">IFERROR(INDEX(属性二级汇总!$C$1:$C$1000,W373)*OR($L$2="生效",(1-INDEX(属性二级汇总!$F$1:$F$1000,W373))),"")</f>
        <v/>
      </c>
      <c r="O373" s="142" t="str">
        <f ca="1">IFERROR(INDEX(属性二级汇总!$E$1:$E$1000,W373),"")</f>
        <v/>
      </c>
      <c r="P373" s="142" t="str">
        <f ca="1">IFERROR(INDEX(属性二级汇总!$H$1:$H$1000,W373),"")</f>
        <v/>
      </c>
      <c r="Q373" s="142" t="str">
        <f ca="1">IFERROR(INDEX(属性二级汇总!$J$1:$J$1000,W373),"")</f>
        <v/>
      </c>
      <c r="W373" s="143" t="str">
        <f ca="1">IFERROR(SMALL(属性二级汇总!$L$2:$L$1000,ROW(W372)),"")</f>
        <v/>
      </c>
    </row>
    <row r="374" spans="13:23">
      <c r="M374" s="142" t="str">
        <f ca="1">IFERROR(INDEX(属性二级汇总!$B$1:$B$1000,W374),"")</f>
        <v/>
      </c>
      <c r="N374" s="142" t="str">
        <f ca="1">IFERROR(INDEX(属性二级汇总!$C$1:$C$1000,W374)*OR($L$2="生效",(1-INDEX(属性二级汇总!$F$1:$F$1000,W374))),"")</f>
        <v/>
      </c>
      <c r="O374" s="142" t="str">
        <f ca="1">IFERROR(INDEX(属性二级汇总!$E$1:$E$1000,W374),"")</f>
        <v/>
      </c>
      <c r="P374" s="142" t="str">
        <f ca="1">IFERROR(INDEX(属性二级汇总!$H$1:$H$1000,W374),"")</f>
        <v/>
      </c>
      <c r="Q374" s="142" t="str">
        <f ca="1">IFERROR(INDEX(属性二级汇总!$J$1:$J$1000,W374),"")</f>
        <v/>
      </c>
      <c r="W374" s="143" t="str">
        <f ca="1">IFERROR(SMALL(属性二级汇总!$L$2:$L$1000,ROW(W373)),"")</f>
        <v/>
      </c>
    </row>
    <row r="375" spans="13:23">
      <c r="M375" s="142" t="str">
        <f ca="1">IFERROR(INDEX(属性二级汇总!$B$1:$B$1000,W375),"")</f>
        <v/>
      </c>
      <c r="N375" s="142" t="str">
        <f ca="1">IFERROR(INDEX(属性二级汇总!$C$1:$C$1000,W375)*OR($L$2="生效",(1-INDEX(属性二级汇总!$F$1:$F$1000,W375))),"")</f>
        <v/>
      </c>
      <c r="O375" s="142" t="str">
        <f ca="1">IFERROR(INDEX(属性二级汇总!$E$1:$E$1000,W375),"")</f>
        <v/>
      </c>
      <c r="P375" s="142" t="str">
        <f ca="1">IFERROR(INDEX(属性二级汇总!$H$1:$H$1000,W375),"")</f>
        <v/>
      </c>
      <c r="Q375" s="142" t="str">
        <f ca="1">IFERROR(INDEX(属性二级汇总!$J$1:$J$1000,W375),"")</f>
        <v/>
      </c>
      <c r="W375" s="143" t="str">
        <f ca="1">IFERROR(SMALL(属性二级汇总!$L$2:$L$1000,ROW(W374)),"")</f>
        <v/>
      </c>
    </row>
    <row r="376" spans="13:23">
      <c r="M376" s="142" t="str">
        <f ca="1">IFERROR(INDEX(属性二级汇总!$B$1:$B$1000,W376),"")</f>
        <v/>
      </c>
      <c r="N376" s="142" t="str">
        <f ca="1">IFERROR(INDEX(属性二级汇总!$C$1:$C$1000,W376)*OR($L$2="生效",(1-INDEX(属性二级汇总!$F$1:$F$1000,W376))),"")</f>
        <v/>
      </c>
      <c r="O376" s="142" t="str">
        <f ca="1">IFERROR(INDEX(属性二级汇总!$E$1:$E$1000,W376),"")</f>
        <v/>
      </c>
      <c r="P376" s="142" t="str">
        <f ca="1">IFERROR(INDEX(属性二级汇总!$H$1:$H$1000,W376),"")</f>
        <v/>
      </c>
      <c r="Q376" s="142" t="str">
        <f ca="1">IFERROR(INDEX(属性二级汇总!$J$1:$J$1000,W376),"")</f>
        <v/>
      </c>
      <c r="W376" s="143" t="str">
        <f ca="1">IFERROR(SMALL(属性二级汇总!$L$2:$L$1000,ROW(W375)),"")</f>
        <v/>
      </c>
    </row>
    <row r="377" spans="13:23">
      <c r="M377" s="142" t="str">
        <f ca="1">IFERROR(INDEX(属性二级汇总!$B$1:$B$1000,W377),"")</f>
        <v/>
      </c>
      <c r="N377" s="142" t="str">
        <f ca="1">IFERROR(INDEX(属性二级汇总!$C$1:$C$1000,W377)*OR($L$2="生效",(1-INDEX(属性二级汇总!$F$1:$F$1000,W377))),"")</f>
        <v/>
      </c>
      <c r="O377" s="142" t="str">
        <f ca="1">IFERROR(INDEX(属性二级汇总!$E$1:$E$1000,W377),"")</f>
        <v/>
      </c>
      <c r="P377" s="142" t="str">
        <f ca="1">IFERROR(INDEX(属性二级汇总!$H$1:$H$1000,W377),"")</f>
        <v/>
      </c>
      <c r="Q377" s="142" t="str">
        <f ca="1">IFERROR(INDEX(属性二级汇总!$J$1:$J$1000,W377),"")</f>
        <v/>
      </c>
      <c r="W377" s="143" t="str">
        <f ca="1">IFERROR(SMALL(属性二级汇总!$L$2:$L$1000,ROW(W376)),"")</f>
        <v/>
      </c>
    </row>
    <row r="378" spans="13:23">
      <c r="M378" s="142" t="str">
        <f ca="1">IFERROR(INDEX(属性二级汇总!$B$1:$B$1000,W378),"")</f>
        <v/>
      </c>
      <c r="N378" s="142" t="str">
        <f ca="1">IFERROR(INDEX(属性二级汇总!$C$1:$C$1000,W378)*OR($L$2="生效",(1-INDEX(属性二级汇总!$F$1:$F$1000,W378))),"")</f>
        <v/>
      </c>
      <c r="O378" s="142" t="str">
        <f ca="1">IFERROR(INDEX(属性二级汇总!$E$1:$E$1000,W378),"")</f>
        <v/>
      </c>
      <c r="P378" s="142" t="str">
        <f ca="1">IFERROR(INDEX(属性二级汇总!$H$1:$H$1000,W378),"")</f>
        <v/>
      </c>
      <c r="Q378" s="142" t="str">
        <f ca="1">IFERROR(INDEX(属性二级汇总!$J$1:$J$1000,W378),"")</f>
        <v/>
      </c>
      <c r="W378" s="143" t="str">
        <f ca="1">IFERROR(SMALL(属性二级汇总!$L$2:$L$1000,ROW(W377)),"")</f>
        <v/>
      </c>
    </row>
    <row r="379" spans="13:23">
      <c r="M379" s="142" t="str">
        <f ca="1">IFERROR(INDEX(属性二级汇总!$B$1:$B$1000,W379),"")</f>
        <v/>
      </c>
      <c r="N379" s="142" t="str">
        <f ca="1">IFERROR(INDEX(属性二级汇总!$C$1:$C$1000,W379)*OR($L$2="生效",(1-INDEX(属性二级汇总!$F$1:$F$1000,W379))),"")</f>
        <v/>
      </c>
      <c r="O379" s="142" t="str">
        <f ca="1">IFERROR(INDEX(属性二级汇总!$E$1:$E$1000,W379),"")</f>
        <v/>
      </c>
      <c r="P379" s="142" t="str">
        <f ca="1">IFERROR(INDEX(属性二级汇总!$H$1:$H$1000,W379),"")</f>
        <v/>
      </c>
      <c r="Q379" s="142" t="str">
        <f ca="1">IFERROR(INDEX(属性二级汇总!$J$1:$J$1000,W379),"")</f>
        <v/>
      </c>
      <c r="W379" s="143" t="str">
        <f ca="1">IFERROR(SMALL(属性二级汇总!$L$2:$L$1000,ROW(W378)),"")</f>
        <v/>
      </c>
    </row>
    <row r="380" spans="13:23">
      <c r="M380" s="142" t="str">
        <f ca="1">IFERROR(INDEX(属性二级汇总!$B$1:$B$1000,W380),"")</f>
        <v/>
      </c>
      <c r="N380" s="142" t="str">
        <f ca="1">IFERROR(INDEX(属性二级汇总!$C$1:$C$1000,W380)*OR($L$2="生效",(1-INDEX(属性二级汇总!$F$1:$F$1000,W380))),"")</f>
        <v/>
      </c>
      <c r="O380" s="142" t="str">
        <f ca="1">IFERROR(INDEX(属性二级汇总!$E$1:$E$1000,W380),"")</f>
        <v/>
      </c>
      <c r="P380" s="142" t="str">
        <f ca="1">IFERROR(INDEX(属性二级汇总!$H$1:$H$1000,W380),"")</f>
        <v/>
      </c>
      <c r="Q380" s="142" t="str">
        <f ca="1">IFERROR(INDEX(属性二级汇总!$J$1:$J$1000,W380),"")</f>
        <v/>
      </c>
      <c r="W380" s="143" t="str">
        <f ca="1">IFERROR(SMALL(属性二级汇总!$L$2:$L$1000,ROW(W379)),"")</f>
        <v/>
      </c>
    </row>
    <row r="381" spans="13:23">
      <c r="M381" s="142" t="str">
        <f ca="1">IFERROR(INDEX(属性二级汇总!$B$1:$B$1000,W381),"")</f>
        <v/>
      </c>
      <c r="N381" s="142" t="str">
        <f ca="1">IFERROR(INDEX(属性二级汇总!$C$1:$C$1000,W381)*OR($L$2="生效",(1-INDEX(属性二级汇总!$F$1:$F$1000,W381))),"")</f>
        <v/>
      </c>
      <c r="O381" s="142" t="str">
        <f ca="1">IFERROR(INDEX(属性二级汇总!$E$1:$E$1000,W381),"")</f>
        <v/>
      </c>
      <c r="P381" s="142" t="str">
        <f ca="1">IFERROR(INDEX(属性二级汇总!$H$1:$H$1000,W381),"")</f>
        <v/>
      </c>
      <c r="Q381" s="142" t="str">
        <f ca="1">IFERROR(INDEX(属性二级汇总!$J$1:$J$1000,W381),"")</f>
        <v/>
      </c>
      <c r="W381" s="143" t="str">
        <f ca="1">IFERROR(SMALL(属性二级汇总!$L$2:$L$1000,ROW(W380)),"")</f>
        <v/>
      </c>
    </row>
    <row r="382" spans="13:23">
      <c r="M382" s="142" t="str">
        <f ca="1">IFERROR(INDEX(属性二级汇总!$B$1:$B$1000,W382),"")</f>
        <v/>
      </c>
      <c r="N382" s="142" t="str">
        <f ca="1">IFERROR(INDEX(属性二级汇总!$C$1:$C$1000,W382)*OR($L$2="生效",(1-INDEX(属性二级汇总!$F$1:$F$1000,W382))),"")</f>
        <v/>
      </c>
      <c r="O382" s="142" t="str">
        <f ca="1">IFERROR(INDEX(属性二级汇总!$E$1:$E$1000,W382),"")</f>
        <v/>
      </c>
      <c r="P382" s="142" t="str">
        <f ca="1">IFERROR(INDEX(属性二级汇总!$H$1:$H$1000,W382),"")</f>
        <v/>
      </c>
      <c r="Q382" s="142" t="str">
        <f ca="1">IFERROR(INDEX(属性二级汇总!$J$1:$J$1000,W382),"")</f>
        <v/>
      </c>
      <c r="W382" s="143" t="str">
        <f ca="1">IFERROR(SMALL(属性二级汇总!$L$2:$L$1000,ROW(W381)),"")</f>
        <v/>
      </c>
    </row>
    <row r="383" spans="13:23">
      <c r="M383" s="142" t="str">
        <f ca="1">IFERROR(INDEX(属性二级汇总!$B$1:$B$1000,W383),"")</f>
        <v/>
      </c>
      <c r="N383" s="142" t="str">
        <f ca="1">IFERROR(INDEX(属性二级汇总!$C$1:$C$1000,W383)*OR($L$2="生效",(1-INDEX(属性二级汇总!$F$1:$F$1000,W383))),"")</f>
        <v/>
      </c>
      <c r="O383" s="142" t="str">
        <f ca="1">IFERROR(INDEX(属性二级汇总!$E$1:$E$1000,W383),"")</f>
        <v/>
      </c>
      <c r="P383" s="142" t="str">
        <f ca="1">IFERROR(INDEX(属性二级汇总!$H$1:$H$1000,W383),"")</f>
        <v/>
      </c>
      <c r="Q383" s="142" t="str">
        <f ca="1">IFERROR(INDEX(属性二级汇总!$J$1:$J$1000,W383),"")</f>
        <v/>
      </c>
      <c r="W383" s="143" t="str">
        <f ca="1">IFERROR(SMALL(属性二级汇总!$L$2:$L$1000,ROW(W382)),"")</f>
        <v/>
      </c>
    </row>
    <row r="384" spans="13:23">
      <c r="M384" s="142" t="str">
        <f ca="1">IFERROR(INDEX(属性二级汇总!$B$1:$B$1000,W384),"")</f>
        <v/>
      </c>
      <c r="N384" s="142" t="str">
        <f ca="1">IFERROR(INDEX(属性二级汇总!$C$1:$C$1000,W384)*OR($L$2="生效",(1-INDEX(属性二级汇总!$F$1:$F$1000,W384))),"")</f>
        <v/>
      </c>
      <c r="O384" s="142" t="str">
        <f ca="1">IFERROR(INDEX(属性二级汇总!$E$1:$E$1000,W384),"")</f>
        <v/>
      </c>
      <c r="P384" s="142" t="str">
        <f ca="1">IFERROR(INDEX(属性二级汇总!$H$1:$H$1000,W384),"")</f>
        <v/>
      </c>
      <c r="Q384" s="142" t="str">
        <f ca="1">IFERROR(INDEX(属性二级汇总!$J$1:$J$1000,W384),"")</f>
        <v/>
      </c>
      <c r="W384" s="143" t="str">
        <f ca="1">IFERROR(SMALL(属性二级汇总!$L$2:$L$1000,ROW(W383)),"")</f>
        <v/>
      </c>
    </row>
    <row r="385" spans="13:23">
      <c r="M385" s="142" t="str">
        <f ca="1">IFERROR(INDEX(属性二级汇总!$B$1:$B$1000,W385),"")</f>
        <v/>
      </c>
      <c r="N385" s="142" t="str">
        <f ca="1">IFERROR(INDEX(属性二级汇总!$C$1:$C$1000,W385)*OR($L$2="生效",(1-INDEX(属性二级汇总!$F$1:$F$1000,W385))),"")</f>
        <v/>
      </c>
      <c r="O385" s="142" t="str">
        <f ca="1">IFERROR(INDEX(属性二级汇总!$E$1:$E$1000,W385),"")</f>
        <v/>
      </c>
      <c r="P385" s="142" t="str">
        <f ca="1">IFERROR(INDEX(属性二级汇总!$H$1:$H$1000,W385),"")</f>
        <v/>
      </c>
      <c r="Q385" s="142" t="str">
        <f ca="1">IFERROR(INDEX(属性二级汇总!$J$1:$J$1000,W385),"")</f>
        <v/>
      </c>
      <c r="W385" s="143" t="str">
        <f ca="1">IFERROR(SMALL(属性二级汇总!$L$2:$L$1000,ROW(W384)),"")</f>
        <v/>
      </c>
    </row>
    <row r="386" spans="13:23">
      <c r="M386" s="142" t="str">
        <f ca="1">IFERROR(INDEX(属性二级汇总!$B$1:$B$1000,W386),"")</f>
        <v/>
      </c>
      <c r="N386" s="142" t="str">
        <f ca="1">IFERROR(INDEX(属性二级汇总!$C$1:$C$1000,W386)*OR($L$2="生效",(1-INDEX(属性二级汇总!$F$1:$F$1000,W386))),"")</f>
        <v/>
      </c>
      <c r="O386" s="142" t="str">
        <f ca="1">IFERROR(INDEX(属性二级汇总!$E$1:$E$1000,W386),"")</f>
        <v/>
      </c>
      <c r="P386" s="142" t="str">
        <f ca="1">IFERROR(INDEX(属性二级汇总!$H$1:$H$1000,W386),"")</f>
        <v/>
      </c>
      <c r="Q386" s="142" t="str">
        <f ca="1">IFERROR(INDEX(属性二级汇总!$J$1:$J$1000,W386),"")</f>
        <v/>
      </c>
      <c r="W386" s="143" t="str">
        <f ca="1">IFERROR(SMALL(属性二级汇总!$L$2:$L$1000,ROW(W385)),"")</f>
        <v/>
      </c>
    </row>
    <row r="387" spans="13:23">
      <c r="M387" s="142" t="str">
        <f ca="1">IFERROR(INDEX(属性二级汇总!$B$1:$B$1000,W387),"")</f>
        <v/>
      </c>
      <c r="N387" s="142" t="str">
        <f ca="1">IFERROR(INDEX(属性二级汇总!$C$1:$C$1000,W387)*OR($L$2="生效",(1-INDEX(属性二级汇总!$F$1:$F$1000,W387))),"")</f>
        <v/>
      </c>
      <c r="O387" s="142" t="str">
        <f ca="1">IFERROR(INDEX(属性二级汇总!$E$1:$E$1000,W387),"")</f>
        <v/>
      </c>
      <c r="P387" s="142" t="str">
        <f ca="1">IFERROR(INDEX(属性二级汇总!$H$1:$H$1000,W387),"")</f>
        <v/>
      </c>
      <c r="Q387" s="142" t="str">
        <f ca="1">IFERROR(INDEX(属性二级汇总!$J$1:$J$1000,W387),"")</f>
        <v/>
      </c>
      <c r="W387" s="143" t="str">
        <f ca="1">IFERROR(SMALL(属性二级汇总!$L$2:$L$1000,ROW(W386)),"")</f>
        <v/>
      </c>
    </row>
    <row r="388" spans="13:23">
      <c r="M388" s="142" t="str">
        <f ca="1">IFERROR(INDEX(属性二级汇总!$B$1:$B$1000,W388),"")</f>
        <v/>
      </c>
      <c r="N388" s="142" t="str">
        <f ca="1">IFERROR(INDEX(属性二级汇总!$C$1:$C$1000,W388)*OR($L$2="生效",(1-INDEX(属性二级汇总!$F$1:$F$1000,W388))),"")</f>
        <v/>
      </c>
      <c r="O388" s="142" t="str">
        <f ca="1">IFERROR(INDEX(属性二级汇总!$E$1:$E$1000,W388),"")</f>
        <v/>
      </c>
      <c r="P388" s="142" t="str">
        <f ca="1">IFERROR(INDEX(属性二级汇总!$H$1:$H$1000,W388),"")</f>
        <v/>
      </c>
      <c r="Q388" s="142" t="str">
        <f ca="1">IFERROR(INDEX(属性二级汇总!$J$1:$J$1000,W388),"")</f>
        <v/>
      </c>
      <c r="W388" s="143" t="str">
        <f ca="1">IFERROR(SMALL(属性二级汇总!$L$2:$L$1000,ROW(W387)),"")</f>
        <v/>
      </c>
    </row>
    <row r="389" spans="13:23">
      <c r="M389" s="142" t="str">
        <f ca="1">IFERROR(INDEX(属性二级汇总!$B$1:$B$1000,W389),"")</f>
        <v/>
      </c>
      <c r="N389" s="142" t="str">
        <f ca="1">IFERROR(INDEX(属性二级汇总!$C$1:$C$1000,W389)*OR($L$2="生效",(1-INDEX(属性二级汇总!$F$1:$F$1000,W389))),"")</f>
        <v/>
      </c>
      <c r="O389" s="142" t="str">
        <f ca="1">IFERROR(INDEX(属性二级汇总!$E$1:$E$1000,W389),"")</f>
        <v/>
      </c>
      <c r="P389" s="142" t="str">
        <f ca="1">IFERROR(INDEX(属性二级汇总!$H$1:$H$1000,W389),"")</f>
        <v/>
      </c>
      <c r="Q389" s="142" t="str">
        <f ca="1">IFERROR(INDEX(属性二级汇总!$J$1:$J$1000,W389),"")</f>
        <v/>
      </c>
      <c r="W389" s="143" t="str">
        <f ca="1">IFERROR(SMALL(属性二级汇总!$L$2:$L$1000,ROW(W388)),"")</f>
        <v/>
      </c>
    </row>
    <row r="390" spans="13:23">
      <c r="M390" s="142" t="str">
        <f ca="1">IFERROR(INDEX(属性二级汇总!$B$1:$B$1000,W390),"")</f>
        <v/>
      </c>
      <c r="N390" s="142" t="str">
        <f ca="1">IFERROR(INDEX(属性二级汇总!$C$1:$C$1000,W390)*OR($L$2="生效",(1-INDEX(属性二级汇总!$F$1:$F$1000,W390))),"")</f>
        <v/>
      </c>
      <c r="O390" s="142" t="str">
        <f ca="1">IFERROR(INDEX(属性二级汇总!$E$1:$E$1000,W390),"")</f>
        <v/>
      </c>
      <c r="P390" s="142" t="str">
        <f ca="1">IFERROR(INDEX(属性二级汇总!$H$1:$H$1000,W390),"")</f>
        <v/>
      </c>
      <c r="Q390" s="142" t="str">
        <f ca="1">IFERROR(INDEX(属性二级汇总!$J$1:$J$1000,W390),"")</f>
        <v/>
      </c>
      <c r="W390" s="143" t="str">
        <f ca="1">IFERROR(SMALL(属性二级汇总!$L$2:$L$1000,ROW(W389)),"")</f>
        <v/>
      </c>
    </row>
    <row r="391" spans="13:23">
      <c r="M391" s="142" t="str">
        <f ca="1">IFERROR(INDEX(属性二级汇总!$B$1:$B$1000,W391),"")</f>
        <v/>
      </c>
      <c r="N391" s="142" t="str">
        <f ca="1">IFERROR(INDEX(属性二级汇总!$C$1:$C$1000,W391)*OR($L$2="生效",(1-INDEX(属性二级汇总!$F$1:$F$1000,W391))),"")</f>
        <v/>
      </c>
      <c r="O391" s="142" t="str">
        <f ca="1">IFERROR(INDEX(属性二级汇总!$E$1:$E$1000,W391),"")</f>
        <v/>
      </c>
      <c r="P391" s="142" t="str">
        <f ca="1">IFERROR(INDEX(属性二级汇总!$H$1:$H$1000,W391),"")</f>
        <v/>
      </c>
      <c r="Q391" s="142" t="str">
        <f ca="1">IFERROR(INDEX(属性二级汇总!$J$1:$J$1000,W391),"")</f>
        <v/>
      </c>
      <c r="W391" s="143" t="str">
        <f ca="1">IFERROR(SMALL(属性二级汇总!$L$2:$L$1000,ROW(W390)),"")</f>
        <v/>
      </c>
    </row>
    <row r="392" spans="13:23">
      <c r="M392" s="142" t="str">
        <f ca="1">IFERROR(INDEX(属性二级汇总!$B$1:$B$1000,W392),"")</f>
        <v/>
      </c>
      <c r="N392" s="142" t="str">
        <f ca="1">IFERROR(INDEX(属性二级汇总!$C$1:$C$1000,W392)*OR($L$2="生效",(1-INDEX(属性二级汇总!$F$1:$F$1000,W392))),"")</f>
        <v/>
      </c>
      <c r="O392" s="142" t="str">
        <f ca="1">IFERROR(INDEX(属性二级汇总!$E$1:$E$1000,W392),"")</f>
        <v/>
      </c>
      <c r="P392" s="142" t="str">
        <f ca="1">IFERROR(INDEX(属性二级汇总!$H$1:$H$1000,W392),"")</f>
        <v/>
      </c>
      <c r="Q392" s="142" t="str">
        <f ca="1">IFERROR(INDEX(属性二级汇总!$J$1:$J$1000,W392),"")</f>
        <v/>
      </c>
      <c r="W392" s="143" t="str">
        <f ca="1">IFERROR(SMALL(属性二级汇总!$L$2:$L$1000,ROW(W391)),"")</f>
        <v/>
      </c>
    </row>
    <row r="393" spans="13:23">
      <c r="M393" s="142" t="str">
        <f ca="1">IFERROR(INDEX(属性二级汇总!$B$1:$B$1000,W393),"")</f>
        <v/>
      </c>
      <c r="N393" s="142" t="str">
        <f ca="1">IFERROR(INDEX(属性二级汇总!$C$1:$C$1000,W393)*OR($L$2="生效",(1-INDEX(属性二级汇总!$F$1:$F$1000,W393))),"")</f>
        <v/>
      </c>
      <c r="O393" s="142" t="str">
        <f ca="1">IFERROR(INDEX(属性二级汇总!$E$1:$E$1000,W393),"")</f>
        <v/>
      </c>
      <c r="P393" s="142" t="str">
        <f ca="1">IFERROR(INDEX(属性二级汇总!$H$1:$H$1000,W393),"")</f>
        <v/>
      </c>
      <c r="Q393" s="142" t="str">
        <f ca="1">IFERROR(INDEX(属性二级汇总!$J$1:$J$1000,W393),"")</f>
        <v/>
      </c>
      <c r="W393" s="143" t="str">
        <f ca="1">IFERROR(SMALL(属性二级汇总!$L$2:$L$1000,ROW(W392)),"")</f>
        <v/>
      </c>
    </row>
    <row r="394" spans="13:23">
      <c r="M394" s="142" t="str">
        <f ca="1">IFERROR(INDEX(属性二级汇总!$B$1:$B$1000,W394),"")</f>
        <v/>
      </c>
      <c r="N394" s="142" t="str">
        <f ca="1">IFERROR(INDEX(属性二级汇总!$C$1:$C$1000,W394)*OR($L$2="生效",(1-INDEX(属性二级汇总!$F$1:$F$1000,W394))),"")</f>
        <v/>
      </c>
      <c r="O394" s="142" t="str">
        <f ca="1">IFERROR(INDEX(属性二级汇总!$E$1:$E$1000,W394),"")</f>
        <v/>
      </c>
      <c r="P394" s="142" t="str">
        <f ca="1">IFERROR(INDEX(属性二级汇总!$H$1:$H$1000,W394),"")</f>
        <v/>
      </c>
      <c r="Q394" s="142" t="str">
        <f ca="1">IFERROR(INDEX(属性二级汇总!$J$1:$J$1000,W394),"")</f>
        <v/>
      </c>
      <c r="W394" s="143" t="str">
        <f ca="1">IFERROR(SMALL(属性二级汇总!$L$2:$L$1000,ROW(W393)),"")</f>
        <v/>
      </c>
    </row>
    <row r="395" spans="13:23">
      <c r="M395" s="142" t="str">
        <f ca="1">IFERROR(INDEX(属性二级汇总!$B$1:$B$1000,W395),"")</f>
        <v/>
      </c>
      <c r="N395" s="142" t="str">
        <f ca="1">IFERROR(INDEX(属性二级汇总!$C$1:$C$1000,W395)*OR($L$2="生效",(1-INDEX(属性二级汇总!$F$1:$F$1000,W395))),"")</f>
        <v/>
      </c>
      <c r="O395" s="142" t="str">
        <f ca="1">IFERROR(INDEX(属性二级汇总!$E$1:$E$1000,W395),"")</f>
        <v/>
      </c>
      <c r="P395" s="142" t="str">
        <f ca="1">IFERROR(INDEX(属性二级汇总!$H$1:$H$1000,W395),"")</f>
        <v/>
      </c>
      <c r="Q395" s="142" t="str">
        <f ca="1">IFERROR(INDEX(属性二级汇总!$J$1:$J$1000,W395),"")</f>
        <v/>
      </c>
      <c r="W395" s="143" t="str">
        <f ca="1">IFERROR(SMALL(属性二级汇总!$L$2:$L$1000,ROW(W394)),"")</f>
        <v/>
      </c>
    </row>
    <row r="396" spans="13:23">
      <c r="M396" s="142" t="str">
        <f ca="1">IFERROR(INDEX(属性二级汇总!$B$1:$B$1000,W396),"")</f>
        <v/>
      </c>
      <c r="N396" s="142" t="str">
        <f ca="1">IFERROR(INDEX(属性二级汇总!$C$1:$C$1000,W396)*OR($L$2="生效",(1-INDEX(属性二级汇总!$F$1:$F$1000,W396))),"")</f>
        <v/>
      </c>
      <c r="O396" s="142" t="str">
        <f ca="1">IFERROR(INDEX(属性二级汇总!$E$1:$E$1000,W396),"")</f>
        <v/>
      </c>
      <c r="P396" s="142" t="str">
        <f ca="1">IFERROR(INDEX(属性二级汇总!$H$1:$H$1000,W396),"")</f>
        <v/>
      </c>
      <c r="Q396" s="142" t="str">
        <f ca="1">IFERROR(INDEX(属性二级汇总!$J$1:$J$1000,W396),"")</f>
        <v/>
      </c>
      <c r="W396" s="143" t="str">
        <f ca="1">IFERROR(SMALL(属性二级汇总!$L$2:$L$1000,ROW(W395)),"")</f>
        <v/>
      </c>
    </row>
    <row r="397" spans="13:23">
      <c r="M397" s="142" t="str">
        <f ca="1">IFERROR(INDEX(属性二级汇总!$B$1:$B$1000,W397),"")</f>
        <v/>
      </c>
      <c r="N397" s="142" t="str">
        <f ca="1">IFERROR(INDEX(属性二级汇总!$C$1:$C$1000,W397)*OR($L$2="生效",(1-INDEX(属性二级汇总!$F$1:$F$1000,W397))),"")</f>
        <v/>
      </c>
      <c r="O397" s="142" t="str">
        <f ca="1">IFERROR(INDEX(属性二级汇总!$E$1:$E$1000,W397),"")</f>
        <v/>
      </c>
      <c r="P397" s="142" t="str">
        <f ca="1">IFERROR(INDEX(属性二级汇总!$H$1:$H$1000,W397),"")</f>
        <v/>
      </c>
      <c r="Q397" s="142" t="str">
        <f ca="1">IFERROR(INDEX(属性二级汇总!$J$1:$J$1000,W397),"")</f>
        <v/>
      </c>
      <c r="W397" s="143" t="str">
        <f ca="1">IFERROR(SMALL(属性二级汇总!$L$2:$L$1000,ROW(W396)),"")</f>
        <v/>
      </c>
    </row>
    <row r="398" spans="13:23">
      <c r="M398" s="142" t="str">
        <f ca="1">IFERROR(INDEX(属性二级汇总!$B$1:$B$1000,W398),"")</f>
        <v/>
      </c>
      <c r="N398" s="142" t="str">
        <f ca="1">IFERROR(INDEX(属性二级汇总!$C$1:$C$1000,W398)*OR($L$2="生效",(1-INDEX(属性二级汇总!$F$1:$F$1000,W398))),"")</f>
        <v/>
      </c>
      <c r="O398" s="142" t="str">
        <f ca="1">IFERROR(INDEX(属性二级汇总!$E$1:$E$1000,W398),"")</f>
        <v/>
      </c>
      <c r="P398" s="142" t="str">
        <f ca="1">IFERROR(INDEX(属性二级汇总!$H$1:$H$1000,W398),"")</f>
        <v/>
      </c>
      <c r="Q398" s="142" t="str">
        <f ca="1">IFERROR(INDEX(属性二级汇总!$J$1:$J$1000,W398),"")</f>
        <v/>
      </c>
      <c r="W398" s="143" t="str">
        <f ca="1">IFERROR(SMALL(属性二级汇总!$L$2:$L$1000,ROW(W397)),"")</f>
        <v/>
      </c>
    </row>
    <row r="399" spans="13:23">
      <c r="M399" s="142" t="str">
        <f ca="1">IFERROR(INDEX(属性二级汇总!$B$1:$B$1000,W399),"")</f>
        <v/>
      </c>
      <c r="N399" s="142" t="str">
        <f ca="1">IFERROR(INDEX(属性二级汇总!$C$1:$C$1000,W399)*OR($L$2="生效",(1-INDEX(属性二级汇总!$F$1:$F$1000,W399))),"")</f>
        <v/>
      </c>
      <c r="O399" s="142" t="str">
        <f ca="1">IFERROR(INDEX(属性二级汇总!$E$1:$E$1000,W399),"")</f>
        <v/>
      </c>
      <c r="P399" s="142" t="str">
        <f ca="1">IFERROR(INDEX(属性二级汇总!$H$1:$H$1000,W399),"")</f>
        <v/>
      </c>
      <c r="Q399" s="142" t="str">
        <f ca="1">IFERROR(INDEX(属性二级汇总!$J$1:$J$1000,W399),"")</f>
        <v/>
      </c>
      <c r="W399" s="143" t="str">
        <f ca="1">IFERROR(SMALL(属性二级汇总!$L$2:$L$1000,ROW(W398)),"")</f>
        <v/>
      </c>
    </row>
    <row r="400" spans="13:23">
      <c r="M400" s="142" t="str">
        <f ca="1">IFERROR(INDEX(属性二级汇总!$B$1:$B$1000,W400),"")</f>
        <v/>
      </c>
      <c r="N400" s="142" t="str">
        <f ca="1">IFERROR(INDEX(属性二级汇总!$C$1:$C$1000,W400)*OR($L$2="生效",(1-INDEX(属性二级汇总!$F$1:$F$1000,W400))),"")</f>
        <v/>
      </c>
      <c r="O400" s="142" t="str">
        <f ca="1">IFERROR(INDEX(属性二级汇总!$E$1:$E$1000,W400),"")</f>
        <v/>
      </c>
      <c r="P400" s="142" t="str">
        <f ca="1">IFERROR(INDEX(属性二级汇总!$H$1:$H$1000,W400),"")</f>
        <v/>
      </c>
      <c r="Q400" s="142" t="str">
        <f ca="1">IFERROR(INDEX(属性二级汇总!$J$1:$J$1000,W400),"")</f>
        <v/>
      </c>
      <c r="W400" s="143" t="str">
        <f ca="1">IFERROR(SMALL(属性二级汇总!$L$2:$L$1000,ROW(W399)),"")</f>
        <v/>
      </c>
    </row>
    <row r="401" spans="13:23">
      <c r="M401" s="142" t="str">
        <f ca="1">IFERROR(INDEX(属性二级汇总!$B$1:$B$1000,W401),"")</f>
        <v/>
      </c>
      <c r="N401" s="142" t="str">
        <f ca="1">IFERROR(INDEX(属性二级汇总!$C$1:$C$1000,W401)*OR($L$2="生效",(1-INDEX(属性二级汇总!$F$1:$F$1000,W401))),"")</f>
        <v/>
      </c>
      <c r="O401" s="142" t="str">
        <f ca="1">IFERROR(INDEX(属性二级汇总!$E$1:$E$1000,W401),"")</f>
        <v/>
      </c>
      <c r="P401" s="142" t="str">
        <f ca="1">IFERROR(INDEX(属性二级汇总!$H$1:$H$1000,W401),"")</f>
        <v/>
      </c>
      <c r="Q401" s="142" t="str">
        <f ca="1">IFERROR(INDEX(属性二级汇总!$J$1:$J$1000,W401),"")</f>
        <v/>
      </c>
      <c r="W401" s="143" t="str">
        <f ca="1">IFERROR(SMALL(属性二级汇总!$L$2:$L$1000,ROW(W400)),"")</f>
        <v/>
      </c>
    </row>
    <row r="402" spans="13:23">
      <c r="M402" s="142" t="str">
        <f ca="1">IFERROR(INDEX(属性二级汇总!$B$1:$B$1000,W402),"")</f>
        <v/>
      </c>
      <c r="N402" s="142" t="str">
        <f ca="1">IFERROR(INDEX(属性二级汇总!$C$1:$C$1000,W402)*OR($L$2="生效",(1-INDEX(属性二级汇总!$F$1:$F$1000,W402))),"")</f>
        <v/>
      </c>
      <c r="O402" s="142" t="str">
        <f ca="1">IFERROR(INDEX(属性二级汇总!$E$1:$E$1000,W402),"")</f>
        <v/>
      </c>
      <c r="P402" s="142" t="str">
        <f ca="1">IFERROR(INDEX(属性二级汇总!$H$1:$H$1000,W402),"")</f>
        <v/>
      </c>
      <c r="Q402" s="142" t="str">
        <f ca="1">IFERROR(INDEX(属性二级汇总!$J$1:$J$1000,W402),"")</f>
        <v/>
      </c>
      <c r="W402" s="143" t="str">
        <f ca="1">IFERROR(SMALL(属性二级汇总!$L$2:$L$1000,ROW(W401)),"")</f>
        <v/>
      </c>
    </row>
    <row r="403" spans="13:23">
      <c r="M403" s="142" t="str">
        <f ca="1">IFERROR(INDEX(属性二级汇总!$B$1:$B$1000,W403),"")</f>
        <v/>
      </c>
      <c r="N403" s="142" t="str">
        <f ca="1">IFERROR(INDEX(属性二级汇总!$C$1:$C$1000,W403)*OR($L$2="生效",(1-INDEX(属性二级汇总!$F$1:$F$1000,W403))),"")</f>
        <v/>
      </c>
      <c r="O403" s="142" t="str">
        <f ca="1">IFERROR(INDEX(属性二级汇总!$E$1:$E$1000,W403),"")</f>
        <v/>
      </c>
      <c r="P403" s="142" t="str">
        <f ca="1">IFERROR(INDEX(属性二级汇总!$H$1:$H$1000,W403),"")</f>
        <v/>
      </c>
      <c r="Q403" s="142" t="str">
        <f ca="1">IFERROR(INDEX(属性二级汇总!$J$1:$J$1000,W403),"")</f>
        <v/>
      </c>
      <c r="W403" s="143" t="str">
        <f ca="1">IFERROR(SMALL(属性二级汇总!$L$2:$L$1000,ROW(W402)),"")</f>
        <v/>
      </c>
    </row>
    <row r="404" spans="13:23">
      <c r="M404" s="142" t="str">
        <f ca="1">IFERROR(INDEX(属性二级汇总!$B$1:$B$1000,W404),"")</f>
        <v/>
      </c>
      <c r="N404" s="142" t="str">
        <f ca="1">IFERROR(INDEX(属性二级汇总!$C$1:$C$1000,W404)*OR($L$2="生效",(1-INDEX(属性二级汇总!$F$1:$F$1000,W404))),"")</f>
        <v/>
      </c>
      <c r="O404" s="142" t="str">
        <f ca="1">IFERROR(INDEX(属性二级汇总!$E$1:$E$1000,W404),"")</f>
        <v/>
      </c>
      <c r="P404" s="142" t="str">
        <f ca="1">IFERROR(INDEX(属性二级汇总!$H$1:$H$1000,W404),"")</f>
        <v/>
      </c>
      <c r="Q404" s="142" t="str">
        <f ca="1">IFERROR(INDEX(属性二级汇总!$J$1:$J$1000,W404),"")</f>
        <v/>
      </c>
      <c r="W404" s="143" t="str">
        <f ca="1">IFERROR(SMALL(属性二级汇总!$L$2:$L$1000,ROW(W403)),"")</f>
        <v/>
      </c>
    </row>
    <row r="405" spans="13:23">
      <c r="M405" s="142" t="str">
        <f ca="1">IFERROR(INDEX(属性二级汇总!$B$1:$B$1000,W405),"")</f>
        <v/>
      </c>
      <c r="N405" s="142" t="str">
        <f ca="1">IFERROR(INDEX(属性二级汇总!$C$1:$C$1000,W405)*OR($L$2="生效",(1-INDEX(属性二级汇总!$F$1:$F$1000,W405))),"")</f>
        <v/>
      </c>
      <c r="O405" s="142" t="str">
        <f ca="1">IFERROR(INDEX(属性二级汇总!$E$1:$E$1000,W405),"")</f>
        <v/>
      </c>
      <c r="P405" s="142" t="str">
        <f ca="1">IFERROR(INDEX(属性二级汇总!$H$1:$H$1000,W405),"")</f>
        <v/>
      </c>
      <c r="Q405" s="142" t="str">
        <f ca="1">IFERROR(INDEX(属性二级汇总!$J$1:$J$1000,W405),"")</f>
        <v/>
      </c>
      <c r="W405" s="143" t="str">
        <f ca="1">IFERROR(SMALL(属性二级汇总!$L$2:$L$1000,ROW(W404)),"")</f>
        <v/>
      </c>
    </row>
    <row r="406" spans="13:23">
      <c r="M406" s="142" t="str">
        <f ca="1">IFERROR(INDEX(属性二级汇总!$B$1:$B$1000,W406),"")</f>
        <v/>
      </c>
      <c r="N406" s="142" t="str">
        <f ca="1">IFERROR(INDEX(属性二级汇总!$C$1:$C$1000,W406)*OR($L$2="生效",(1-INDEX(属性二级汇总!$F$1:$F$1000,W406))),"")</f>
        <v/>
      </c>
      <c r="O406" s="142" t="str">
        <f ca="1">IFERROR(INDEX(属性二级汇总!$E$1:$E$1000,W406),"")</f>
        <v/>
      </c>
      <c r="P406" s="142" t="str">
        <f ca="1">IFERROR(INDEX(属性二级汇总!$H$1:$H$1000,W406),"")</f>
        <v/>
      </c>
      <c r="Q406" s="142" t="str">
        <f ca="1">IFERROR(INDEX(属性二级汇总!$J$1:$J$1000,W406),"")</f>
        <v/>
      </c>
      <c r="W406" s="143" t="str">
        <f ca="1">IFERROR(SMALL(属性二级汇总!$L$2:$L$1000,ROW(W405)),"")</f>
        <v/>
      </c>
    </row>
    <row r="407" spans="13:23">
      <c r="M407" s="142" t="str">
        <f ca="1">IFERROR(INDEX(属性二级汇总!$B$1:$B$1000,W407),"")</f>
        <v/>
      </c>
      <c r="N407" s="142" t="str">
        <f ca="1">IFERROR(INDEX(属性二级汇总!$C$1:$C$1000,W407)*OR($L$2="生效",(1-INDEX(属性二级汇总!$F$1:$F$1000,W407))),"")</f>
        <v/>
      </c>
      <c r="O407" s="142" t="str">
        <f ca="1">IFERROR(INDEX(属性二级汇总!$E$1:$E$1000,W407),"")</f>
        <v/>
      </c>
      <c r="P407" s="142" t="str">
        <f ca="1">IFERROR(INDEX(属性二级汇总!$H$1:$H$1000,W407),"")</f>
        <v/>
      </c>
      <c r="Q407" s="142" t="str">
        <f ca="1">IFERROR(INDEX(属性二级汇总!$J$1:$J$1000,W407),"")</f>
        <v/>
      </c>
      <c r="W407" s="143" t="str">
        <f ca="1">IFERROR(SMALL(属性二级汇总!$L$2:$L$1000,ROW(W406)),"")</f>
        <v/>
      </c>
    </row>
    <row r="408" spans="13:23">
      <c r="M408" s="142" t="str">
        <f ca="1">IFERROR(INDEX(属性二级汇总!$B$1:$B$1000,W408),"")</f>
        <v/>
      </c>
      <c r="N408" s="142" t="str">
        <f ca="1">IFERROR(INDEX(属性二级汇总!$C$1:$C$1000,W408)*OR($L$2="生效",(1-INDEX(属性二级汇总!$F$1:$F$1000,W408))),"")</f>
        <v/>
      </c>
      <c r="O408" s="142" t="str">
        <f ca="1">IFERROR(INDEX(属性二级汇总!$E$1:$E$1000,W408),"")</f>
        <v/>
      </c>
      <c r="P408" s="142" t="str">
        <f ca="1">IFERROR(INDEX(属性二级汇总!$H$1:$H$1000,W408),"")</f>
        <v/>
      </c>
      <c r="Q408" s="142" t="str">
        <f ca="1">IFERROR(INDEX(属性二级汇总!$J$1:$J$1000,W408),"")</f>
        <v/>
      </c>
      <c r="W408" s="143" t="str">
        <f ca="1">IFERROR(SMALL(属性二级汇总!$L$2:$L$1000,ROW(W407)),"")</f>
        <v/>
      </c>
    </row>
    <row r="409" spans="13:23">
      <c r="M409" s="142" t="str">
        <f ca="1">IFERROR(INDEX(属性二级汇总!$B$1:$B$1000,W409),"")</f>
        <v/>
      </c>
      <c r="N409" s="142" t="str">
        <f ca="1">IFERROR(INDEX(属性二级汇总!$C$1:$C$1000,W409)*OR($L$2="生效",(1-INDEX(属性二级汇总!$F$1:$F$1000,W409))),"")</f>
        <v/>
      </c>
      <c r="O409" s="142" t="str">
        <f ca="1">IFERROR(INDEX(属性二级汇总!$E$1:$E$1000,W409),"")</f>
        <v/>
      </c>
      <c r="P409" s="142" t="str">
        <f ca="1">IFERROR(INDEX(属性二级汇总!$H$1:$H$1000,W409),"")</f>
        <v/>
      </c>
      <c r="Q409" s="142" t="str">
        <f ca="1">IFERROR(INDEX(属性二级汇总!$J$1:$J$1000,W409),"")</f>
        <v/>
      </c>
      <c r="W409" s="143" t="str">
        <f ca="1">IFERROR(SMALL(属性二级汇总!$L$2:$L$1000,ROW(W408)),"")</f>
        <v/>
      </c>
    </row>
    <row r="410" spans="13:23">
      <c r="M410" s="142" t="str">
        <f ca="1">IFERROR(INDEX(属性二级汇总!$B$1:$B$1000,W410),"")</f>
        <v/>
      </c>
      <c r="N410" s="142" t="str">
        <f ca="1">IFERROR(INDEX(属性二级汇总!$C$1:$C$1000,W410)*OR($L$2="生效",(1-INDEX(属性二级汇总!$F$1:$F$1000,W410))),"")</f>
        <v/>
      </c>
      <c r="O410" s="142" t="str">
        <f ca="1">IFERROR(INDEX(属性二级汇总!$E$1:$E$1000,W410),"")</f>
        <v/>
      </c>
      <c r="P410" s="142" t="str">
        <f ca="1">IFERROR(INDEX(属性二级汇总!$H$1:$H$1000,W410),"")</f>
        <v/>
      </c>
      <c r="Q410" s="142" t="str">
        <f ca="1">IFERROR(INDEX(属性二级汇总!$J$1:$J$1000,W410),"")</f>
        <v/>
      </c>
      <c r="W410" s="143" t="str">
        <f ca="1">IFERROR(SMALL(属性二级汇总!$L$2:$L$1000,ROW(W409)),"")</f>
        <v/>
      </c>
    </row>
    <row r="411" spans="13:23">
      <c r="M411" s="142" t="str">
        <f ca="1">IFERROR(INDEX(属性二级汇总!$B$1:$B$1000,W411),"")</f>
        <v/>
      </c>
      <c r="N411" s="142" t="str">
        <f ca="1">IFERROR(INDEX(属性二级汇总!$C$1:$C$1000,W411)*OR($L$2="生效",(1-INDEX(属性二级汇总!$F$1:$F$1000,W411))),"")</f>
        <v/>
      </c>
      <c r="O411" s="142" t="str">
        <f ca="1">IFERROR(INDEX(属性二级汇总!$E$1:$E$1000,W411),"")</f>
        <v/>
      </c>
      <c r="P411" s="142" t="str">
        <f ca="1">IFERROR(INDEX(属性二级汇总!$H$1:$H$1000,W411),"")</f>
        <v/>
      </c>
      <c r="Q411" s="142" t="str">
        <f ca="1">IFERROR(INDEX(属性二级汇总!$J$1:$J$1000,W411),"")</f>
        <v/>
      </c>
      <c r="W411" s="143" t="str">
        <f ca="1">IFERROR(SMALL(属性二级汇总!$L$2:$L$1000,ROW(W410)),"")</f>
        <v/>
      </c>
    </row>
    <row r="412" spans="13:23">
      <c r="M412" s="142" t="str">
        <f ca="1">IFERROR(INDEX(属性二级汇总!$B$1:$B$1000,W412),"")</f>
        <v/>
      </c>
      <c r="N412" s="142" t="str">
        <f ca="1">IFERROR(INDEX(属性二级汇总!$C$1:$C$1000,W412)*OR($L$2="生效",(1-INDEX(属性二级汇总!$F$1:$F$1000,W412))),"")</f>
        <v/>
      </c>
      <c r="O412" s="142" t="str">
        <f ca="1">IFERROR(INDEX(属性二级汇总!$E$1:$E$1000,W412),"")</f>
        <v/>
      </c>
      <c r="P412" s="142" t="str">
        <f ca="1">IFERROR(INDEX(属性二级汇总!$H$1:$H$1000,W412),"")</f>
        <v/>
      </c>
      <c r="Q412" s="142" t="str">
        <f ca="1">IFERROR(INDEX(属性二级汇总!$J$1:$J$1000,W412),"")</f>
        <v/>
      </c>
      <c r="W412" s="143" t="str">
        <f ca="1">IFERROR(SMALL(属性二级汇总!$L$2:$L$1000,ROW(W411)),"")</f>
        <v/>
      </c>
    </row>
    <row r="413" spans="13:23">
      <c r="M413" s="142" t="str">
        <f ca="1">IFERROR(INDEX(属性二级汇总!$B$1:$B$1000,W413),"")</f>
        <v/>
      </c>
      <c r="N413" s="142" t="str">
        <f ca="1">IFERROR(INDEX(属性二级汇总!$C$1:$C$1000,W413)*OR($L$2="生效",(1-INDEX(属性二级汇总!$F$1:$F$1000,W413))),"")</f>
        <v/>
      </c>
      <c r="O413" s="142" t="str">
        <f ca="1">IFERROR(INDEX(属性二级汇总!$E$1:$E$1000,W413),"")</f>
        <v/>
      </c>
      <c r="P413" s="142" t="str">
        <f ca="1">IFERROR(INDEX(属性二级汇总!$H$1:$H$1000,W413),"")</f>
        <v/>
      </c>
      <c r="Q413" s="142" t="str">
        <f ca="1">IFERROR(INDEX(属性二级汇总!$J$1:$J$1000,W413),"")</f>
        <v/>
      </c>
      <c r="W413" s="143" t="str">
        <f ca="1">IFERROR(SMALL(属性二级汇总!$L$2:$L$1000,ROW(W412)),"")</f>
        <v/>
      </c>
    </row>
    <row r="414" spans="13:23">
      <c r="M414" s="142" t="str">
        <f ca="1">IFERROR(INDEX(属性二级汇总!$B$1:$B$1000,W414),"")</f>
        <v/>
      </c>
      <c r="N414" s="142" t="str">
        <f ca="1">IFERROR(INDEX(属性二级汇总!$C$1:$C$1000,W414)*OR($L$2="生效",(1-INDEX(属性二级汇总!$F$1:$F$1000,W414))),"")</f>
        <v/>
      </c>
      <c r="O414" s="142" t="str">
        <f ca="1">IFERROR(INDEX(属性二级汇总!$E$1:$E$1000,W414),"")</f>
        <v/>
      </c>
      <c r="P414" s="142" t="str">
        <f ca="1">IFERROR(INDEX(属性二级汇总!$H$1:$H$1000,W414),"")</f>
        <v/>
      </c>
      <c r="Q414" s="142" t="str">
        <f ca="1">IFERROR(INDEX(属性二级汇总!$J$1:$J$1000,W414),"")</f>
        <v/>
      </c>
      <c r="W414" s="143" t="str">
        <f ca="1">IFERROR(SMALL(属性二级汇总!$L$2:$L$1000,ROW(W413)),"")</f>
        <v/>
      </c>
    </row>
    <row r="415" spans="13:23">
      <c r="M415" s="142" t="str">
        <f ca="1">IFERROR(INDEX(属性二级汇总!$B$1:$B$1000,W415),"")</f>
        <v/>
      </c>
      <c r="N415" s="142" t="str">
        <f ca="1">IFERROR(INDEX(属性二级汇总!$C$1:$C$1000,W415)*OR($L$2="生效",(1-INDEX(属性二级汇总!$F$1:$F$1000,W415))),"")</f>
        <v/>
      </c>
      <c r="O415" s="142" t="str">
        <f ca="1">IFERROR(INDEX(属性二级汇总!$E$1:$E$1000,W415),"")</f>
        <v/>
      </c>
      <c r="P415" s="142" t="str">
        <f ca="1">IFERROR(INDEX(属性二级汇总!$H$1:$H$1000,W415),"")</f>
        <v/>
      </c>
      <c r="Q415" s="142" t="str">
        <f ca="1">IFERROR(INDEX(属性二级汇总!$J$1:$J$1000,W415),"")</f>
        <v/>
      </c>
      <c r="W415" s="143" t="str">
        <f ca="1">IFERROR(SMALL(属性二级汇总!$L$2:$L$1000,ROW(W414)),"")</f>
        <v/>
      </c>
    </row>
    <row r="416" spans="13:23">
      <c r="M416" s="142" t="str">
        <f ca="1">IFERROR(INDEX(属性二级汇总!$B$1:$B$1000,W416),"")</f>
        <v/>
      </c>
      <c r="N416" s="142" t="str">
        <f ca="1">IFERROR(INDEX(属性二级汇总!$C$1:$C$1000,W416)*OR($L$2="生效",(1-INDEX(属性二级汇总!$F$1:$F$1000,W416))),"")</f>
        <v/>
      </c>
      <c r="O416" s="142" t="str">
        <f ca="1">IFERROR(INDEX(属性二级汇总!$E$1:$E$1000,W416),"")</f>
        <v/>
      </c>
      <c r="P416" s="142" t="str">
        <f ca="1">IFERROR(INDEX(属性二级汇总!$H$1:$H$1000,W416),"")</f>
        <v/>
      </c>
      <c r="Q416" s="142" t="str">
        <f ca="1">IFERROR(INDEX(属性二级汇总!$J$1:$J$1000,W416),"")</f>
        <v/>
      </c>
      <c r="W416" s="143" t="str">
        <f ca="1">IFERROR(SMALL(属性二级汇总!$L$2:$L$1000,ROW(W415)),"")</f>
        <v/>
      </c>
    </row>
    <row r="417" spans="13:23">
      <c r="M417" s="142" t="str">
        <f ca="1">IFERROR(INDEX(属性二级汇总!$B$1:$B$1000,W417),"")</f>
        <v/>
      </c>
      <c r="N417" s="142" t="str">
        <f ca="1">IFERROR(INDEX(属性二级汇总!$C$1:$C$1000,W417)*OR($L$2="生效",(1-INDEX(属性二级汇总!$F$1:$F$1000,W417))),"")</f>
        <v/>
      </c>
      <c r="O417" s="142" t="str">
        <f ca="1">IFERROR(INDEX(属性二级汇总!$E$1:$E$1000,W417),"")</f>
        <v/>
      </c>
      <c r="P417" s="142" t="str">
        <f ca="1">IFERROR(INDEX(属性二级汇总!$H$1:$H$1000,W417),"")</f>
        <v/>
      </c>
      <c r="Q417" s="142" t="str">
        <f ca="1">IFERROR(INDEX(属性二级汇总!$J$1:$J$1000,W417),"")</f>
        <v/>
      </c>
      <c r="W417" s="143" t="str">
        <f ca="1">IFERROR(SMALL(属性二级汇总!$L$2:$L$1000,ROW(W416)),"")</f>
        <v/>
      </c>
    </row>
    <row r="418" spans="13:23">
      <c r="M418" s="142" t="str">
        <f ca="1">IFERROR(INDEX(属性二级汇总!$B$1:$B$1000,W418),"")</f>
        <v/>
      </c>
      <c r="N418" s="142" t="str">
        <f ca="1">IFERROR(INDEX(属性二级汇总!$C$1:$C$1000,W418)*OR($L$2="生效",(1-INDEX(属性二级汇总!$F$1:$F$1000,W418))),"")</f>
        <v/>
      </c>
      <c r="O418" s="142" t="str">
        <f ca="1">IFERROR(INDEX(属性二级汇总!$E$1:$E$1000,W418),"")</f>
        <v/>
      </c>
      <c r="P418" s="142" t="str">
        <f ca="1">IFERROR(INDEX(属性二级汇总!$H$1:$H$1000,W418),"")</f>
        <v/>
      </c>
      <c r="Q418" s="142" t="str">
        <f ca="1">IFERROR(INDEX(属性二级汇总!$J$1:$J$1000,W418),"")</f>
        <v/>
      </c>
      <c r="W418" s="143" t="str">
        <f ca="1">IFERROR(SMALL(属性二级汇总!$L$2:$L$1000,ROW(W417)),"")</f>
        <v/>
      </c>
    </row>
    <row r="419" spans="13:23">
      <c r="M419" s="142" t="str">
        <f ca="1">IFERROR(INDEX(属性二级汇总!$B$1:$B$1000,W419),"")</f>
        <v/>
      </c>
      <c r="N419" s="142" t="str">
        <f ca="1">IFERROR(INDEX(属性二级汇总!$C$1:$C$1000,W419)*OR($L$2="生效",(1-INDEX(属性二级汇总!$F$1:$F$1000,W419))),"")</f>
        <v/>
      </c>
      <c r="O419" s="142" t="str">
        <f ca="1">IFERROR(INDEX(属性二级汇总!$E$1:$E$1000,W419),"")</f>
        <v/>
      </c>
      <c r="P419" s="142" t="str">
        <f ca="1">IFERROR(INDEX(属性二级汇总!$H$1:$H$1000,W419),"")</f>
        <v/>
      </c>
      <c r="Q419" s="142" t="str">
        <f ca="1">IFERROR(INDEX(属性二级汇总!$J$1:$J$1000,W419),"")</f>
        <v/>
      </c>
      <c r="W419" s="143" t="str">
        <f ca="1">IFERROR(SMALL(属性二级汇总!$L$2:$L$1000,ROW(W418)),"")</f>
        <v/>
      </c>
    </row>
    <row r="420" spans="13:23">
      <c r="M420" s="142" t="str">
        <f ca="1">IFERROR(INDEX(属性二级汇总!$B$1:$B$1000,W420),"")</f>
        <v/>
      </c>
      <c r="N420" s="142" t="str">
        <f ca="1">IFERROR(INDEX(属性二级汇总!$C$1:$C$1000,W420)*OR($L$2="生效",(1-INDEX(属性二级汇总!$F$1:$F$1000,W420))),"")</f>
        <v/>
      </c>
      <c r="O420" s="142" t="str">
        <f ca="1">IFERROR(INDEX(属性二级汇总!$E$1:$E$1000,W420),"")</f>
        <v/>
      </c>
      <c r="P420" s="142" t="str">
        <f ca="1">IFERROR(INDEX(属性二级汇总!$H$1:$H$1000,W420),"")</f>
        <v/>
      </c>
      <c r="Q420" s="142" t="str">
        <f ca="1">IFERROR(INDEX(属性二级汇总!$J$1:$J$1000,W420),"")</f>
        <v/>
      </c>
      <c r="W420" s="143" t="str">
        <f ca="1">IFERROR(SMALL(属性二级汇总!$L$2:$L$1000,ROW(W419)),"")</f>
        <v/>
      </c>
    </row>
    <row r="421" spans="13:23">
      <c r="M421" s="142" t="str">
        <f ca="1">IFERROR(INDEX(属性二级汇总!$B$1:$B$1000,W421),"")</f>
        <v/>
      </c>
      <c r="N421" s="142" t="str">
        <f ca="1">IFERROR(INDEX(属性二级汇总!$C$1:$C$1000,W421)*OR($L$2="生效",(1-INDEX(属性二级汇总!$F$1:$F$1000,W421))),"")</f>
        <v/>
      </c>
      <c r="O421" s="142" t="str">
        <f ca="1">IFERROR(INDEX(属性二级汇总!$E$1:$E$1000,W421),"")</f>
        <v/>
      </c>
      <c r="P421" s="142" t="str">
        <f ca="1">IFERROR(INDEX(属性二级汇总!$H$1:$H$1000,W421),"")</f>
        <v/>
      </c>
      <c r="Q421" s="142" t="str">
        <f ca="1">IFERROR(INDEX(属性二级汇总!$J$1:$J$1000,W421),"")</f>
        <v/>
      </c>
      <c r="W421" s="143" t="str">
        <f ca="1">IFERROR(SMALL(属性二级汇总!$L$2:$L$1000,ROW(W420)),"")</f>
        <v/>
      </c>
    </row>
    <row r="422" spans="13:23">
      <c r="M422" s="142" t="str">
        <f ca="1">IFERROR(INDEX(属性二级汇总!$B$1:$B$1000,W422),"")</f>
        <v/>
      </c>
      <c r="N422" s="142" t="str">
        <f ca="1">IFERROR(INDEX(属性二级汇总!$C$1:$C$1000,W422)*OR($L$2="生效",(1-INDEX(属性二级汇总!$F$1:$F$1000,W422))),"")</f>
        <v/>
      </c>
      <c r="O422" s="142" t="str">
        <f ca="1">IFERROR(INDEX(属性二级汇总!$E$1:$E$1000,W422),"")</f>
        <v/>
      </c>
      <c r="P422" s="142" t="str">
        <f ca="1">IFERROR(INDEX(属性二级汇总!$H$1:$H$1000,W422),"")</f>
        <v/>
      </c>
      <c r="Q422" s="142" t="str">
        <f ca="1">IFERROR(INDEX(属性二级汇总!$J$1:$J$1000,W422),"")</f>
        <v/>
      </c>
      <c r="W422" s="143" t="str">
        <f ca="1">IFERROR(SMALL(属性二级汇总!$L$2:$L$1000,ROW(W421)),"")</f>
        <v/>
      </c>
    </row>
    <row r="423" spans="13:23">
      <c r="M423" s="142" t="str">
        <f ca="1">IFERROR(INDEX(属性二级汇总!$B$1:$B$1000,W423),"")</f>
        <v/>
      </c>
      <c r="N423" s="142" t="str">
        <f ca="1">IFERROR(INDEX(属性二级汇总!$C$1:$C$1000,W423)*OR($L$2="生效",(1-INDEX(属性二级汇总!$F$1:$F$1000,W423))),"")</f>
        <v/>
      </c>
      <c r="O423" s="142" t="str">
        <f ca="1">IFERROR(INDEX(属性二级汇总!$E$1:$E$1000,W423),"")</f>
        <v/>
      </c>
      <c r="P423" s="142" t="str">
        <f ca="1">IFERROR(INDEX(属性二级汇总!$H$1:$H$1000,W423),"")</f>
        <v/>
      </c>
      <c r="Q423" s="142" t="str">
        <f ca="1">IFERROR(INDEX(属性二级汇总!$J$1:$J$1000,W423),"")</f>
        <v/>
      </c>
      <c r="W423" s="143" t="str">
        <f ca="1">IFERROR(SMALL(属性二级汇总!$L$2:$L$1000,ROW(W422)),"")</f>
        <v/>
      </c>
    </row>
    <row r="424" spans="13:23">
      <c r="M424" s="142" t="str">
        <f ca="1">IFERROR(INDEX(属性二级汇总!$B$1:$B$1000,W424),"")</f>
        <v/>
      </c>
      <c r="N424" s="142" t="str">
        <f ca="1">IFERROR(INDEX(属性二级汇总!$C$1:$C$1000,W424)*OR($L$2="生效",(1-INDEX(属性二级汇总!$F$1:$F$1000,W424))),"")</f>
        <v/>
      </c>
      <c r="O424" s="142" t="str">
        <f ca="1">IFERROR(INDEX(属性二级汇总!$E$1:$E$1000,W424),"")</f>
        <v/>
      </c>
      <c r="P424" s="142" t="str">
        <f ca="1">IFERROR(INDEX(属性二级汇总!$H$1:$H$1000,W424),"")</f>
        <v/>
      </c>
      <c r="Q424" s="142" t="str">
        <f ca="1">IFERROR(INDEX(属性二级汇总!$J$1:$J$1000,W424),"")</f>
        <v/>
      </c>
      <c r="W424" s="143" t="str">
        <f ca="1">IFERROR(SMALL(属性二级汇总!$L$2:$L$1000,ROW(W423)),"")</f>
        <v/>
      </c>
    </row>
    <row r="425" spans="13:23">
      <c r="M425" s="142" t="str">
        <f ca="1">IFERROR(INDEX(属性二级汇总!$B$1:$B$1000,W425),"")</f>
        <v/>
      </c>
      <c r="N425" s="142" t="str">
        <f ca="1">IFERROR(INDEX(属性二级汇总!$C$1:$C$1000,W425)*OR($L$2="生效",(1-INDEX(属性二级汇总!$F$1:$F$1000,W425))),"")</f>
        <v/>
      </c>
      <c r="O425" s="142" t="str">
        <f ca="1">IFERROR(INDEX(属性二级汇总!$E$1:$E$1000,W425),"")</f>
        <v/>
      </c>
      <c r="P425" s="142" t="str">
        <f ca="1">IFERROR(INDEX(属性二级汇总!$H$1:$H$1000,W425),"")</f>
        <v/>
      </c>
      <c r="Q425" s="142" t="str">
        <f ca="1">IFERROR(INDEX(属性二级汇总!$J$1:$J$1000,W425),"")</f>
        <v/>
      </c>
      <c r="W425" s="143" t="str">
        <f ca="1">IFERROR(SMALL(属性二级汇总!$L$2:$L$1000,ROW(W424)),"")</f>
        <v/>
      </c>
    </row>
    <row r="426" spans="13:23">
      <c r="M426" s="142" t="str">
        <f ca="1">IFERROR(INDEX(属性二级汇总!$B$1:$B$1000,W426),"")</f>
        <v/>
      </c>
      <c r="N426" s="142" t="str">
        <f ca="1">IFERROR(INDEX(属性二级汇总!$C$1:$C$1000,W426)*OR($L$2="生效",(1-INDEX(属性二级汇总!$F$1:$F$1000,W426))),"")</f>
        <v/>
      </c>
      <c r="O426" s="142" t="str">
        <f ca="1">IFERROR(INDEX(属性二级汇总!$E$1:$E$1000,W426),"")</f>
        <v/>
      </c>
      <c r="P426" s="142" t="str">
        <f ca="1">IFERROR(INDEX(属性二级汇总!$H$1:$H$1000,W426),"")</f>
        <v/>
      </c>
      <c r="Q426" s="142" t="str">
        <f ca="1">IFERROR(INDEX(属性二级汇总!$J$1:$J$1000,W426),"")</f>
        <v/>
      </c>
      <c r="W426" s="143" t="str">
        <f ca="1">IFERROR(SMALL(属性二级汇总!$L$2:$L$1000,ROW(W425)),"")</f>
        <v/>
      </c>
    </row>
    <row r="427" spans="13:23">
      <c r="M427" s="142" t="str">
        <f ca="1">IFERROR(INDEX(属性二级汇总!$B$1:$B$1000,W427),"")</f>
        <v/>
      </c>
      <c r="N427" s="142" t="str">
        <f ca="1">IFERROR(INDEX(属性二级汇总!$C$1:$C$1000,W427)*OR($L$2="生效",(1-INDEX(属性二级汇总!$F$1:$F$1000,W427))),"")</f>
        <v/>
      </c>
      <c r="O427" s="142" t="str">
        <f ca="1">IFERROR(INDEX(属性二级汇总!$E$1:$E$1000,W427),"")</f>
        <v/>
      </c>
      <c r="P427" s="142" t="str">
        <f ca="1">IFERROR(INDEX(属性二级汇总!$H$1:$H$1000,W427),"")</f>
        <v/>
      </c>
      <c r="Q427" s="142" t="str">
        <f ca="1">IFERROR(INDEX(属性二级汇总!$J$1:$J$1000,W427),"")</f>
        <v/>
      </c>
      <c r="W427" s="143" t="str">
        <f ca="1">IFERROR(SMALL(属性二级汇总!$L$2:$L$1000,ROW(W426)),"")</f>
        <v/>
      </c>
    </row>
    <row r="428" spans="13:23">
      <c r="M428" s="142" t="str">
        <f ca="1">IFERROR(INDEX(属性二级汇总!$B$1:$B$1000,W428),"")</f>
        <v/>
      </c>
      <c r="N428" s="142" t="str">
        <f ca="1">IFERROR(INDEX(属性二级汇总!$C$1:$C$1000,W428)*OR($L$2="生效",(1-INDEX(属性二级汇总!$F$1:$F$1000,W428))),"")</f>
        <v/>
      </c>
      <c r="O428" s="142" t="str">
        <f ca="1">IFERROR(INDEX(属性二级汇总!$E$1:$E$1000,W428),"")</f>
        <v/>
      </c>
      <c r="P428" s="142" t="str">
        <f ca="1">IFERROR(INDEX(属性二级汇总!$H$1:$H$1000,W428),"")</f>
        <v/>
      </c>
      <c r="Q428" s="142" t="str">
        <f ca="1">IFERROR(INDEX(属性二级汇总!$J$1:$J$1000,W428),"")</f>
        <v/>
      </c>
      <c r="W428" s="143" t="str">
        <f ca="1">IFERROR(SMALL(属性二级汇总!$L$2:$L$1000,ROW(W427)),"")</f>
        <v/>
      </c>
    </row>
    <row r="429" spans="13:23">
      <c r="M429" s="142" t="str">
        <f ca="1">IFERROR(INDEX(属性二级汇总!$B$1:$B$1000,W429),"")</f>
        <v/>
      </c>
      <c r="N429" s="142" t="str">
        <f ca="1">IFERROR(INDEX(属性二级汇总!$C$1:$C$1000,W429)*OR($L$2="生效",(1-INDEX(属性二级汇总!$F$1:$F$1000,W429))),"")</f>
        <v/>
      </c>
      <c r="O429" s="142" t="str">
        <f ca="1">IFERROR(INDEX(属性二级汇总!$E$1:$E$1000,W429),"")</f>
        <v/>
      </c>
      <c r="P429" s="142" t="str">
        <f ca="1">IFERROR(INDEX(属性二级汇总!$H$1:$H$1000,W429),"")</f>
        <v/>
      </c>
      <c r="Q429" s="142" t="str">
        <f ca="1">IFERROR(INDEX(属性二级汇总!$J$1:$J$1000,W429),"")</f>
        <v/>
      </c>
      <c r="W429" s="143" t="str">
        <f ca="1">IFERROR(SMALL(属性二级汇总!$L$2:$L$1000,ROW(W428)),"")</f>
        <v/>
      </c>
    </row>
    <row r="430" spans="13:23">
      <c r="M430" s="142" t="str">
        <f ca="1">IFERROR(INDEX(属性二级汇总!$B$1:$B$1000,W430),"")</f>
        <v/>
      </c>
      <c r="N430" s="142" t="str">
        <f ca="1">IFERROR(INDEX(属性二级汇总!$C$1:$C$1000,W430)*OR($L$2="生效",(1-INDEX(属性二级汇总!$F$1:$F$1000,W430))),"")</f>
        <v/>
      </c>
      <c r="O430" s="142" t="str">
        <f ca="1">IFERROR(INDEX(属性二级汇总!$E$1:$E$1000,W430),"")</f>
        <v/>
      </c>
      <c r="P430" s="142" t="str">
        <f ca="1">IFERROR(INDEX(属性二级汇总!$H$1:$H$1000,W430),"")</f>
        <v/>
      </c>
      <c r="Q430" s="142" t="str">
        <f ca="1">IFERROR(INDEX(属性二级汇总!$J$1:$J$1000,W430),"")</f>
        <v/>
      </c>
      <c r="W430" s="143" t="str">
        <f ca="1">IFERROR(SMALL(属性二级汇总!$L$2:$L$1000,ROW(W429)),"")</f>
        <v/>
      </c>
    </row>
    <row r="431" spans="13:23">
      <c r="M431" s="142" t="str">
        <f ca="1">IFERROR(INDEX(属性二级汇总!$B$1:$B$1000,W431),"")</f>
        <v/>
      </c>
      <c r="N431" s="142" t="str">
        <f ca="1">IFERROR(INDEX(属性二级汇总!$C$1:$C$1000,W431)*OR($L$2="生效",(1-INDEX(属性二级汇总!$F$1:$F$1000,W431))),"")</f>
        <v/>
      </c>
      <c r="O431" s="142" t="str">
        <f ca="1">IFERROR(INDEX(属性二级汇总!$E$1:$E$1000,W431),"")</f>
        <v/>
      </c>
      <c r="P431" s="142" t="str">
        <f ca="1">IFERROR(INDEX(属性二级汇总!$H$1:$H$1000,W431),"")</f>
        <v/>
      </c>
      <c r="Q431" s="142" t="str">
        <f ca="1">IFERROR(INDEX(属性二级汇总!$J$1:$J$1000,W431),"")</f>
        <v/>
      </c>
      <c r="W431" s="143" t="str">
        <f ca="1">IFERROR(SMALL(属性二级汇总!$L$2:$L$1000,ROW(W430)),"")</f>
        <v/>
      </c>
    </row>
    <row r="432" spans="13:23">
      <c r="M432" s="142" t="str">
        <f ca="1">IFERROR(INDEX(属性二级汇总!$B$1:$B$1000,W432),"")</f>
        <v/>
      </c>
      <c r="N432" s="142" t="str">
        <f ca="1">IFERROR(INDEX(属性二级汇总!$C$1:$C$1000,W432)*OR($L$2="生效",(1-INDEX(属性二级汇总!$F$1:$F$1000,W432))),"")</f>
        <v/>
      </c>
      <c r="O432" s="142" t="str">
        <f ca="1">IFERROR(INDEX(属性二级汇总!$E$1:$E$1000,W432),"")</f>
        <v/>
      </c>
      <c r="P432" s="142" t="str">
        <f ca="1">IFERROR(INDEX(属性二级汇总!$H$1:$H$1000,W432),"")</f>
        <v/>
      </c>
      <c r="Q432" s="142" t="str">
        <f ca="1">IFERROR(INDEX(属性二级汇总!$J$1:$J$1000,W432),"")</f>
        <v/>
      </c>
      <c r="W432" s="143" t="str">
        <f ca="1">IFERROR(SMALL(属性二级汇总!$L$2:$L$1000,ROW(W431)),"")</f>
        <v/>
      </c>
    </row>
    <row r="433" spans="13:23">
      <c r="M433" s="142" t="str">
        <f ca="1">IFERROR(INDEX(属性二级汇总!$B$1:$B$1000,W433),"")</f>
        <v/>
      </c>
      <c r="N433" s="142" t="str">
        <f ca="1">IFERROR(INDEX(属性二级汇总!$C$1:$C$1000,W433)*OR($L$2="生效",(1-INDEX(属性二级汇总!$F$1:$F$1000,W433))),"")</f>
        <v/>
      </c>
      <c r="O433" s="142" t="str">
        <f ca="1">IFERROR(INDEX(属性二级汇总!$E$1:$E$1000,W433),"")</f>
        <v/>
      </c>
      <c r="P433" s="142" t="str">
        <f ca="1">IFERROR(INDEX(属性二级汇总!$H$1:$H$1000,W433),"")</f>
        <v/>
      </c>
      <c r="Q433" s="142" t="str">
        <f ca="1">IFERROR(INDEX(属性二级汇总!$J$1:$J$1000,W433),"")</f>
        <v/>
      </c>
      <c r="W433" s="143" t="str">
        <f ca="1">IFERROR(SMALL(属性二级汇总!$L$2:$L$1000,ROW(W432)),"")</f>
        <v/>
      </c>
    </row>
    <row r="434" spans="13:23">
      <c r="M434" s="142" t="str">
        <f ca="1">IFERROR(INDEX(属性二级汇总!$B$1:$B$1000,W434),"")</f>
        <v/>
      </c>
      <c r="N434" s="142" t="str">
        <f ca="1">IFERROR(INDEX(属性二级汇总!$C$1:$C$1000,W434)*OR($L$2="生效",(1-INDEX(属性二级汇总!$F$1:$F$1000,W434))),"")</f>
        <v/>
      </c>
      <c r="O434" s="142" t="str">
        <f ca="1">IFERROR(INDEX(属性二级汇总!$E$1:$E$1000,W434),"")</f>
        <v/>
      </c>
      <c r="P434" s="142" t="str">
        <f ca="1">IFERROR(INDEX(属性二级汇总!$H$1:$H$1000,W434),"")</f>
        <v/>
      </c>
      <c r="Q434" s="142" t="str">
        <f ca="1">IFERROR(INDEX(属性二级汇总!$J$1:$J$1000,W434),"")</f>
        <v/>
      </c>
      <c r="W434" s="143" t="str">
        <f ca="1">IFERROR(SMALL(属性二级汇总!$L$2:$L$1000,ROW(W433)),"")</f>
        <v/>
      </c>
    </row>
    <row r="435" spans="13:23">
      <c r="M435" s="142" t="str">
        <f ca="1">IFERROR(INDEX(属性二级汇总!$B$1:$B$1000,W435),"")</f>
        <v/>
      </c>
      <c r="N435" s="142" t="str">
        <f ca="1">IFERROR(INDEX(属性二级汇总!$C$1:$C$1000,W435)*OR($L$2="生效",(1-INDEX(属性二级汇总!$F$1:$F$1000,W435))),"")</f>
        <v/>
      </c>
      <c r="O435" s="142" t="str">
        <f ca="1">IFERROR(INDEX(属性二级汇总!$E$1:$E$1000,W435),"")</f>
        <v/>
      </c>
      <c r="P435" s="142" t="str">
        <f ca="1">IFERROR(INDEX(属性二级汇总!$H$1:$H$1000,W435),"")</f>
        <v/>
      </c>
      <c r="Q435" s="142" t="str">
        <f ca="1">IFERROR(INDEX(属性二级汇总!$J$1:$J$1000,W435),"")</f>
        <v/>
      </c>
      <c r="W435" s="143" t="str">
        <f ca="1">IFERROR(SMALL(属性二级汇总!$L$2:$L$1000,ROW(W434)),"")</f>
        <v/>
      </c>
    </row>
    <row r="436" spans="13:23">
      <c r="M436" s="142" t="str">
        <f ca="1">IFERROR(INDEX(属性二级汇总!$B$1:$B$1000,W436),"")</f>
        <v/>
      </c>
      <c r="N436" s="142" t="str">
        <f ca="1">IFERROR(INDEX(属性二级汇总!$C$1:$C$1000,W436)*OR($L$2="生效",(1-INDEX(属性二级汇总!$F$1:$F$1000,W436))),"")</f>
        <v/>
      </c>
      <c r="O436" s="142" t="str">
        <f ca="1">IFERROR(INDEX(属性二级汇总!$E$1:$E$1000,W436),"")</f>
        <v/>
      </c>
      <c r="P436" s="142" t="str">
        <f ca="1">IFERROR(INDEX(属性二级汇总!$H$1:$H$1000,W436),"")</f>
        <v/>
      </c>
      <c r="Q436" s="142" t="str">
        <f ca="1">IFERROR(INDEX(属性二级汇总!$J$1:$J$1000,W436),"")</f>
        <v/>
      </c>
      <c r="W436" s="143" t="str">
        <f ca="1">IFERROR(SMALL(属性二级汇总!$L$2:$L$1000,ROW(W435)),"")</f>
        <v/>
      </c>
    </row>
    <row r="437" spans="13:23">
      <c r="M437" s="142" t="str">
        <f ca="1">IFERROR(INDEX(属性二级汇总!$B$1:$B$1000,W437),"")</f>
        <v/>
      </c>
      <c r="N437" s="142" t="str">
        <f ca="1">IFERROR(INDEX(属性二级汇总!$C$1:$C$1000,W437)*OR($L$2="生效",(1-INDEX(属性二级汇总!$F$1:$F$1000,W437))),"")</f>
        <v/>
      </c>
      <c r="O437" s="142" t="str">
        <f ca="1">IFERROR(INDEX(属性二级汇总!$E$1:$E$1000,W437),"")</f>
        <v/>
      </c>
      <c r="P437" s="142" t="str">
        <f ca="1">IFERROR(INDEX(属性二级汇总!$H$1:$H$1000,W437),"")</f>
        <v/>
      </c>
      <c r="Q437" s="142" t="str">
        <f ca="1">IFERROR(INDEX(属性二级汇总!$J$1:$J$1000,W437),"")</f>
        <v/>
      </c>
      <c r="W437" s="143" t="str">
        <f ca="1">IFERROR(SMALL(属性二级汇总!$L$2:$L$1000,ROW(W436)),"")</f>
        <v/>
      </c>
    </row>
    <row r="438" spans="13:23">
      <c r="M438" s="142" t="str">
        <f ca="1">IFERROR(INDEX(属性二级汇总!$B$1:$B$1000,W438),"")</f>
        <v/>
      </c>
      <c r="N438" s="142" t="str">
        <f ca="1">IFERROR(INDEX(属性二级汇总!$C$1:$C$1000,W438)*OR($L$2="生效",(1-INDEX(属性二级汇总!$F$1:$F$1000,W438))),"")</f>
        <v/>
      </c>
      <c r="O438" s="142" t="str">
        <f ca="1">IFERROR(INDEX(属性二级汇总!$E$1:$E$1000,W438),"")</f>
        <v/>
      </c>
      <c r="P438" s="142" t="str">
        <f ca="1">IFERROR(INDEX(属性二级汇总!$H$1:$H$1000,W438),"")</f>
        <v/>
      </c>
      <c r="Q438" s="142" t="str">
        <f ca="1">IFERROR(INDEX(属性二级汇总!$J$1:$J$1000,W438),"")</f>
        <v/>
      </c>
      <c r="W438" s="143" t="str">
        <f ca="1">IFERROR(SMALL(属性二级汇总!$L$2:$L$1000,ROW(W437)),"")</f>
        <v/>
      </c>
    </row>
    <row r="439" spans="13:23">
      <c r="M439" s="142" t="str">
        <f ca="1">IFERROR(INDEX(属性二级汇总!$B$1:$B$1000,W439),"")</f>
        <v/>
      </c>
      <c r="N439" s="142" t="str">
        <f ca="1">IFERROR(INDEX(属性二级汇总!$C$1:$C$1000,W439)*OR($L$2="生效",(1-INDEX(属性二级汇总!$F$1:$F$1000,W439))),"")</f>
        <v/>
      </c>
      <c r="O439" s="142" t="str">
        <f ca="1">IFERROR(INDEX(属性二级汇总!$E$1:$E$1000,W439),"")</f>
        <v/>
      </c>
      <c r="P439" s="142" t="str">
        <f ca="1">IFERROR(INDEX(属性二级汇总!$H$1:$H$1000,W439),"")</f>
        <v/>
      </c>
      <c r="Q439" s="142" t="str">
        <f ca="1">IFERROR(INDEX(属性二级汇总!$J$1:$J$1000,W439),"")</f>
        <v/>
      </c>
      <c r="W439" s="143" t="str">
        <f ca="1">IFERROR(SMALL(属性二级汇总!$L$2:$L$1000,ROW(W438)),"")</f>
        <v/>
      </c>
    </row>
    <row r="440" spans="13:23">
      <c r="M440" s="142" t="str">
        <f ca="1">IFERROR(INDEX(属性二级汇总!$B$1:$B$1000,W440),"")</f>
        <v/>
      </c>
      <c r="N440" s="142" t="str">
        <f ca="1">IFERROR(INDEX(属性二级汇总!$C$1:$C$1000,W440)*OR($L$2="生效",(1-INDEX(属性二级汇总!$F$1:$F$1000,W440))),"")</f>
        <v/>
      </c>
      <c r="O440" s="142" t="str">
        <f ca="1">IFERROR(INDEX(属性二级汇总!$E$1:$E$1000,W440),"")</f>
        <v/>
      </c>
      <c r="P440" s="142" t="str">
        <f ca="1">IFERROR(INDEX(属性二级汇总!$H$1:$H$1000,W440),"")</f>
        <v/>
      </c>
      <c r="Q440" s="142" t="str">
        <f ca="1">IFERROR(INDEX(属性二级汇总!$J$1:$J$1000,W440),"")</f>
        <v/>
      </c>
      <c r="W440" s="143" t="str">
        <f ca="1">IFERROR(SMALL(属性二级汇总!$L$2:$L$1000,ROW(W439)),"")</f>
        <v/>
      </c>
    </row>
    <row r="441" spans="13:23">
      <c r="M441" s="142" t="str">
        <f ca="1">IFERROR(INDEX(属性二级汇总!$B$1:$B$1000,W441),"")</f>
        <v/>
      </c>
      <c r="N441" s="142" t="str">
        <f ca="1">IFERROR(INDEX(属性二级汇总!$C$1:$C$1000,W441)*OR($L$2="生效",(1-INDEX(属性二级汇总!$F$1:$F$1000,W441))),"")</f>
        <v/>
      </c>
      <c r="O441" s="142" t="str">
        <f ca="1">IFERROR(INDEX(属性二级汇总!$E$1:$E$1000,W441),"")</f>
        <v/>
      </c>
      <c r="P441" s="142" t="str">
        <f ca="1">IFERROR(INDEX(属性二级汇总!$H$1:$H$1000,W441),"")</f>
        <v/>
      </c>
      <c r="Q441" s="142" t="str">
        <f ca="1">IFERROR(INDEX(属性二级汇总!$J$1:$J$1000,W441),"")</f>
        <v/>
      </c>
      <c r="W441" s="143" t="str">
        <f ca="1">IFERROR(SMALL(属性二级汇总!$L$2:$L$1000,ROW(W440)),"")</f>
        <v/>
      </c>
    </row>
    <row r="442" spans="13:23">
      <c r="M442" s="142" t="str">
        <f ca="1">IFERROR(INDEX(属性二级汇总!$B$1:$B$1000,W442),"")</f>
        <v/>
      </c>
      <c r="N442" s="142" t="str">
        <f ca="1">IFERROR(INDEX(属性二级汇总!$C$1:$C$1000,W442)*OR($L$2="生效",(1-INDEX(属性二级汇总!$F$1:$F$1000,W442))),"")</f>
        <v/>
      </c>
      <c r="O442" s="142" t="str">
        <f ca="1">IFERROR(INDEX(属性二级汇总!$E$1:$E$1000,W442),"")</f>
        <v/>
      </c>
      <c r="P442" s="142" t="str">
        <f ca="1">IFERROR(INDEX(属性二级汇总!$H$1:$H$1000,W442),"")</f>
        <v/>
      </c>
      <c r="Q442" s="142" t="str">
        <f ca="1">IFERROR(INDEX(属性二级汇总!$J$1:$J$1000,W442),"")</f>
        <v/>
      </c>
      <c r="W442" s="143" t="str">
        <f ca="1">IFERROR(SMALL(属性二级汇总!$L$2:$L$1000,ROW(W441)),"")</f>
        <v/>
      </c>
    </row>
    <row r="443" spans="13:23">
      <c r="M443" s="142" t="str">
        <f ca="1">IFERROR(INDEX(属性二级汇总!$B$1:$B$1000,W443),"")</f>
        <v/>
      </c>
      <c r="N443" s="142" t="str">
        <f ca="1">IFERROR(INDEX(属性二级汇总!$C$1:$C$1000,W443)*OR($L$2="生效",(1-INDEX(属性二级汇总!$F$1:$F$1000,W443))),"")</f>
        <v/>
      </c>
      <c r="O443" s="142" t="str">
        <f ca="1">IFERROR(INDEX(属性二级汇总!$E$1:$E$1000,W443),"")</f>
        <v/>
      </c>
      <c r="P443" s="142" t="str">
        <f ca="1">IFERROR(INDEX(属性二级汇总!$H$1:$H$1000,W443),"")</f>
        <v/>
      </c>
      <c r="Q443" s="142" t="str">
        <f ca="1">IFERROR(INDEX(属性二级汇总!$J$1:$J$1000,W443),"")</f>
        <v/>
      </c>
      <c r="W443" s="143" t="str">
        <f ca="1">IFERROR(SMALL(属性二级汇总!$L$2:$L$1000,ROW(W442)),"")</f>
        <v/>
      </c>
    </row>
    <row r="444" spans="13:23">
      <c r="M444" s="142" t="str">
        <f ca="1">IFERROR(INDEX(属性二级汇总!$B$1:$B$1000,W444),"")</f>
        <v/>
      </c>
      <c r="N444" s="142" t="str">
        <f ca="1">IFERROR(INDEX(属性二级汇总!$C$1:$C$1000,W444)*OR($L$2="生效",(1-INDEX(属性二级汇总!$F$1:$F$1000,W444))),"")</f>
        <v/>
      </c>
      <c r="O444" s="142" t="str">
        <f ca="1">IFERROR(INDEX(属性二级汇总!$E$1:$E$1000,W444),"")</f>
        <v/>
      </c>
      <c r="P444" s="142" t="str">
        <f ca="1">IFERROR(INDEX(属性二级汇总!$H$1:$H$1000,W444),"")</f>
        <v/>
      </c>
      <c r="Q444" s="142" t="str">
        <f ca="1">IFERROR(INDEX(属性二级汇总!$J$1:$J$1000,W444),"")</f>
        <v/>
      </c>
      <c r="W444" s="143" t="str">
        <f ca="1">IFERROR(SMALL(属性二级汇总!$L$2:$L$1000,ROW(W443)),"")</f>
        <v/>
      </c>
    </row>
    <row r="445" spans="13:23">
      <c r="M445" s="142" t="str">
        <f ca="1">IFERROR(INDEX(属性二级汇总!$B$1:$B$1000,W445),"")</f>
        <v/>
      </c>
      <c r="N445" s="142" t="str">
        <f ca="1">IFERROR(INDEX(属性二级汇总!$C$1:$C$1000,W445)*OR($L$2="生效",(1-INDEX(属性二级汇总!$F$1:$F$1000,W445))),"")</f>
        <v/>
      </c>
      <c r="O445" s="142" t="str">
        <f ca="1">IFERROR(INDEX(属性二级汇总!$E$1:$E$1000,W445),"")</f>
        <v/>
      </c>
      <c r="P445" s="142" t="str">
        <f ca="1">IFERROR(INDEX(属性二级汇总!$H$1:$H$1000,W445),"")</f>
        <v/>
      </c>
      <c r="Q445" s="142" t="str">
        <f ca="1">IFERROR(INDEX(属性二级汇总!$J$1:$J$1000,W445),"")</f>
        <v/>
      </c>
      <c r="W445" s="143" t="str">
        <f ca="1">IFERROR(SMALL(属性二级汇总!$L$2:$L$1000,ROW(W444)),"")</f>
        <v/>
      </c>
    </row>
    <row r="446" spans="13:23">
      <c r="M446" s="142" t="str">
        <f ca="1">IFERROR(INDEX(属性二级汇总!$B$1:$B$1000,W446),"")</f>
        <v/>
      </c>
      <c r="N446" s="142" t="str">
        <f ca="1">IFERROR(INDEX(属性二级汇总!$C$1:$C$1000,W446)*OR($L$2="生效",(1-INDEX(属性二级汇总!$F$1:$F$1000,W446))),"")</f>
        <v/>
      </c>
      <c r="O446" s="142" t="str">
        <f ca="1">IFERROR(INDEX(属性二级汇总!$E$1:$E$1000,W446),"")</f>
        <v/>
      </c>
      <c r="P446" s="142" t="str">
        <f ca="1">IFERROR(INDEX(属性二级汇总!$H$1:$H$1000,W446),"")</f>
        <v/>
      </c>
      <c r="Q446" s="142" t="str">
        <f ca="1">IFERROR(INDEX(属性二级汇总!$J$1:$J$1000,W446),"")</f>
        <v/>
      </c>
      <c r="W446" s="143" t="str">
        <f ca="1">IFERROR(SMALL(属性二级汇总!$L$2:$L$1000,ROW(W445)),"")</f>
        <v/>
      </c>
    </row>
    <row r="447" spans="13:23">
      <c r="M447" s="142" t="str">
        <f ca="1">IFERROR(INDEX(属性二级汇总!$B$1:$B$1000,W447),"")</f>
        <v/>
      </c>
      <c r="N447" s="142" t="str">
        <f ca="1">IFERROR(INDEX(属性二级汇总!$C$1:$C$1000,W447)*OR($L$2="生效",(1-INDEX(属性二级汇总!$F$1:$F$1000,W447))),"")</f>
        <v/>
      </c>
      <c r="O447" s="142" t="str">
        <f ca="1">IFERROR(INDEX(属性二级汇总!$E$1:$E$1000,W447),"")</f>
        <v/>
      </c>
      <c r="P447" s="142" t="str">
        <f ca="1">IFERROR(INDEX(属性二级汇总!$H$1:$H$1000,W447),"")</f>
        <v/>
      </c>
      <c r="Q447" s="142" t="str">
        <f ca="1">IFERROR(INDEX(属性二级汇总!$J$1:$J$1000,W447),"")</f>
        <v/>
      </c>
      <c r="W447" s="143" t="str">
        <f ca="1">IFERROR(SMALL(属性二级汇总!$L$2:$L$1000,ROW(W446)),"")</f>
        <v/>
      </c>
    </row>
    <row r="448" spans="13:23">
      <c r="M448" s="142" t="str">
        <f ca="1">IFERROR(INDEX(属性二级汇总!$B$1:$B$1000,W448),"")</f>
        <v/>
      </c>
      <c r="N448" s="142" t="str">
        <f ca="1">IFERROR(INDEX(属性二级汇总!$C$1:$C$1000,W448)*OR($L$2="生效",(1-INDEX(属性二级汇总!$F$1:$F$1000,W448))),"")</f>
        <v/>
      </c>
      <c r="O448" s="142" t="str">
        <f ca="1">IFERROR(INDEX(属性二级汇总!$E$1:$E$1000,W448),"")</f>
        <v/>
      </c>
      <c r="P448" s="142" t="str">
        <f ca="1">IFERROR(INDEX(属性二级汇总!$H$1:$H$1000,W448),"")</f>
        <v/>
      </c>
      <c r="Q448" s="142" t="str">
        <f ca="1">IFERROR(INDEX(属性二级汇总!$J$1:$J$1000,W448),"")</f>
        <v/>
      </c>
      <c r="W448" s="143" t="str">
        <f ca="1">IFERROR(SMALL(属性二级汇总!$L$2:$L$1000,ROW(W447)),"")</f>
        <v/>
      </c>
    </row>
    <row r="449" spans="13:23">
      <c r="M449" s="142" t="str">
        <f ca="1">IFERROR(INDEX(属性二级汇总!$B$1:$B$1000,W449),"")</f>
        <v/>
      </c>
      <c r="N449" s="142" t="str">
        <f ca="1">IFERROR(INDEX(属性二级汇总!$C$1:$C$1000,W449)*OR($L$2="生效",(1-INDEX(属性二级汇总!$F$1:$F$1000,W449))),"")</f>
        <v/>
      </c>
      <c r="O449" s="142" t="str">
        <f ca="1">IFERROR(INDEX(属性二级汇总!$E$1:$E$1000,W449),"")</f>
        <v/>
      </c>
      <c r="P449" s="142" t="str">
        <f ca="1">IFERROR(INDEX(属性二级汇总!$H$1:$H$1000,W449),"")</f>
        <v/>
      </c>
      <c r="Q449" s="142" t="str">
        <f ca="1">IFERROR(INDEX(属性二级汇总!$J$1:$J$1000,W449),"")</f>
        <v/>
      </c>
      <c r="W449" s="143" t="str">
        <f ca="1">IFERROR(SMALL(属性二级汇总!$L$2:$L$1000,ROW(W448)),"")</f>
        <v/>
      </c>
    </row>
    <row r="450" spans="13:23">
      <c r="M450" s="142" t="str">
        <f ca="1">IFERROR(INDEX(属性二级汇总!$B$1:$B$1000,W450),"")</f>
        <v/>
      </c>
      <c r="N450" s="142" t="str">
        <f ca="1">IFERROR(INDEX(属性二级汇总!$C$1:$C$1000,W450)*OR($L$2="生效",(1-INDEX(属性二级汇总!$F$1:$F$1000,W450))),"")</f>
        <v/>
      </c>
      <c r="O450" s="142" t="str">
        <f ca="1">IFERROR(INDEX(属性二级汇总!$E$1:$E$1000,W450),"")</f>
        <v/>
      </c>
      <c r="P450" s="142" t="str">
        <f ca="1">IFERROR(INDEX(属性二级汇总!$H$1:$H$1000,W450),"")</f>
        <v/>
      </c>
      <c r="Q450" s="142" t="str">
        <f ca="1">IFERROR(INDEX(属性二级汇总!$J$1:$J$1000,W450),"")</f>
        <v/>
      </c>
      <c r="W450" s="143" t="str">
        <f ca="1">IFERROR(SMALL(属性二级汇总!$L$2:$L$1000,ROW(W449)),"")</f>
        <v/>
      </c>
    </row>
    <row r="451" spans="13:23">
      <c r="M451" s="142" t="str">
        <f ca="1">IFERROR(INDEX(属性二级汇总!$B$1:$B$1000,W451),"")</f>
        <v/>
      </c>
      <c r="N451" s="142" t="str">
        <f ca="1">IFERROR(INDEX(属性二级汇总!$C$1:$C$1000,W451)*OR($L$2="生效",(1-INDEX(属性二级汇总!$F$1:$F$1000,W451))),"")</f>
        <v/>
      </c>
      <c r="O451" s="142" t="str">
        <f ca="1">IFERROR(INDEX(属性二级汇总!$E$1:$E$1000,W451),"")</f>
        <v/>
      </c>
      <c r="P451" s="142" t="str">
        <f ca="1">IFERROR(INDEX(属性二级汇总!$H$1:$H$1000,W451),"")</f>
        <v/>
      </c>
      <c r="Q451" s="142" t="str">
        <f ca="1">IFERROR(INDEX(属性二级汇总!$J$1:$J$1000,W451),"")</f>
        <v/>
      </c>
      <c r="W451" s="143" t="str">
        <f ca="1">IFERROR(SMALL(属性二级汇总!$L$2:$L$1000,ROW(W450)),"")</f>
        <v/>
      </c>
    </row>
    <row r="452" spans="13:23">
      <c r="M452" s="142" t="str">
        <f ca="1">IFERROR(INDEX(属性二级汇总!$B$1:$B$1000,W452),"")</f>
        <v/>
      </c>
      <c r="N452" s="142" t="str">
        <f ca="1">IFERROR(INDEX(属性二级汇总!$C$1:$C$1000,W452)*OR($L$2="生效",(1-INDEX(属性二级汇总!$F$1:$F$1000,W452))),"")</f>
        <v/>
      </c>
      <c r="O452" s="142" t="str">
        <f ca="1">IFERROR(INDEX(属性二级汇总!$E$1:$E$1000,W452),"")</f>
        <v/>
      </c>
      <c r="P452" s="142" t="str">
        <f ca="1">IFERROR(INDEX(属性二级汇总!$H$1:$H$1000,W452),"")</f>
        <v/>
      </c>
      <c r="Q452" s="142" t="str">
        <f ca="1">IFERROR(INDEX(属性二级汇总!$J$1:$J$1000,W452),"")</f>
        <v/>
      </c>
      <c r="W452" s="143" t="str">
        <f ca="1">IFERROR(SMALL(属性二级汇总!$L$2:$L$1000,ROW(W451)),"")</f>
        <v/>
      </c>
    </row>
    <row r="453" spans="13:23">
      <c r="M453" s="142" t="str">
        <f ca="1">IFERROR(INDEX(属性二级汇总!$B$1:$B$1000,W453),"")</f>
        <v/>
      </c>
      <c r="N453" s="142" t="str">
        <f ca="1">IFERROR(INDEX(属性二级汇总!$C$1:$C$1000,W453)*OR($L$2="生效",(1-INDEX(属性二级汇总!$F$1:$F$1000,W453))),"")</f>
        <v/>
      </c>
      <c r="O453" s="142" t="str">
        <f ca="1">IFERROR(INDEX(属性二级汇总!$E$1:$E$1000,W453),"")</f>
        <v/>
      </c>
      <c r="P453" s="142" t="str">
        <f ca="1">IFERROR(INDEX(属性二级汇总!$H$1:$H$1000,W453),"")</f>
        <v/>
      </c>
      <c r="Q453" s="142" t="str">
        <f ca="1">IFERROR(INDEX(属性二级汇总!$J$1:$J$1000,W453),"")</f>
        <v/>
      </c>
      <c r="W453" s="143" t="str">
        <f ca="1">IFERROR(SMALL(属性二级汇总!$L$2:$L$1000,ROW(W452)),"")</f>
        <v/>
      </c>
    </row>
    <row r="454" spans="13:23">
      <c r="M454" s="142" t="str">
        <f ca="1">IFERROR(INDEX(属性二级汇总!$B$1:$B$1000,W454),"")</f>
        <v/>
      </c>
      <c r="N454" s="142" t="str">
        <f ca="1">IFERROR(INDEX(属性二级汇总!$C$1:$C$1000,W454)*OR($L$2="生效",(1-INDEX(属性二级汇总!$F$1:$F$1000,W454))),"")</f>
        <v/>
      </c>
      <c r="O454" s="142" t="str">
        <f ca="1">IFERROR(INDEX(属性二级汇总!$E$1:$E$1000,W454),"")</f>
        <v/>
      </c>
      <c r="P454" s="142" t="str">
        <f ca="1">IFERROR(INDEX(属性二级汇总!$H$1:$H$1000,W454),"")</f>
        <v/>
      </c>
      <c r="Q454" s="142" t="str">
        <f ca="1">IFERROR(INDEX(属性二级汇总!$J$1:$J$1000,W454),"")</f>
        <v/>
      </c>
      <c r="W454" s="143" t="str">
        <f ca="1">IFERROR(SMALL(属性二级汇总!$L$2:$L$1000,ROW(W453)),"")</f>
        <v/>
      </c>
    </row>
    <row r="455" spans="13:23">
      <c r="M455" s="142" t="str">
        <f ca="1">IFERROR(INDEX(属性二级汇总!$B$1:$B$1000,W455),"")</f>
        <v/>
      </c>
      <c r="N455" s="142" t="str">
        <f ca="1">IFERROR(INDEX(属性二级汇总!$C$1:$C$1000,W455)*OR($L$2="生效",(1-INDEX(属性二级汇总!$F$1:$F$1000,W455))),"")</f>
        <v/>
      </c>
      <c r="O455" s="142" t="str">
        <f ca="1">IFERROR(INDEX(属性二级汇总!$E$1:$E$1000,W455),"")</f>
        <v/>
      </c>
      <c r="P455" s="142" t="str">
        <f ca="1">IFERROR(INDEX(属性二级汇总!$H$1:$H$1000,W455),"")</f>
        <v/>
      </c>
      <c r="Q455" s="142" t="str">
        <f ca="1">IFERROR(INDEX(属性二级汇总!$J$1:$J$1000,W455),"")</f>
        <v/>
      </c>
      <c r="W455" s="143" t="str">
        <f ca="1">IFERROR(SMALL(属性二级汇总!$L$2:$L$1000,ROW(W454)),"")</f>
        <v/>
      </c>
    </row>
    <row r="456" spans="13:23">
      <c r="M456" s="142" t="str">
        <f ca="1">IFERROR(INDEX(属性二级汇总!$B$1:$B$1000,W456),"")</f>
        <v/>
      </c>
      <c r="N456" s="142" t="str">
        <f ca="1">IFERROR(INDEX(属性二级汇总!$C$1:$C$1000,W456)*OR($L$2="生效",(1-INDEX(属性二级汇总!$F$1:$F$1000,W456))),"")</f>
        <v/>
      </c>
      <c r="O456" s="142" t="str">
        <f ca="1">IFERROR(INDEX(属性二级汇总!$E$1:$E$1000,W456),"")</f>
        <v/>
      </c>
      <c r="P456" s="142" t="str">
        <f ca="1">IFERROR(INDEX(属性二级汇总!$H$1:$H$1000,W456),"")</f>
        <v/>
      </c>
      <c r="Q456" s="142" t="str">
        <f ca="1">IFERROR(INDEX(属性二级汇总!$J$1:$J$1000,W456),"")</f>
        <v/>
      </c>
      <c r="W456" s="143" t="str">
        <f ca="1">IFERROR(SMALL(属性二级汇总!$L$2:$L$1000,ROW(W455)),"")</f>
        <v/>
      </c>
    </row>
    <row r="457" spans="13:23">
      <c r="M457" s="142" t="str">
        <f ca="1">IFERROR(INDEX(属性二级汇总!$B$1:$B$1000,W457),"")</f>
        <v/>
      </c>
      <c r="N457" s="142" t="str">
        <f ca="1">IFERROR(INDEX(属性二级汇总!$C$1:$C$1000,W457)*OR($L$2="生效",(1-INDEX(属性二级汇总!$F$1:$F$1000,W457))),"")</f>
        <v/>
      </c>
      <c r="O457" s="142" t="str">
        <f ca="1">IFERROR(INDEX(属性二级汇总!$E$1:$E$1000,W457),"")</f>
        <v/>
      </c>
      <c r="P457" s="142" t="str">
        <f ca="1">IFERROR(INDEX(属性二级汇总!$H$1:$H$1000,W457),"")</f>
        <v/>
      </c>
      <c r="Q457" s="142" t="str">
        <f ca="1">IFERROR(INDEX(属性二级汇总!$J$1:$J$1000,W457),"")</f>
        <v/>
      </c>
      <c r="W457" s="143" t="str">
        <f ca="1">IFERROR(SMALL(属性二级汇总!$L$2:$L$1000,ROW(W456)),"")</f>
        <v/>
      </c>
    </row>
    <row r="458" spans="13:23">
      <c r="M458" s="142" t="str">
        <f ca="1">IFERROR(INDEX(属性二级汇总!$B$1:$B$1000,W458),"")</f>
        <v/>
      </c>
      <c r="N458" s="142" t="str">
        <f ca="1">IFERROR(INDEX(属性二级汇总!$C$1:$C$1000,W458)*OR($L$2="生效",(1-INDEX(属性二级汇总!$F$1:$F$1000,W458))),"")</f>
        <v/>
      </c>
      <c r="O458" s="142" t="str">
        <f ca="1">IFERROR(INDEX(属性二级汇总!$E$1:$E$1000,W458),"")</f>
        <v/>
      </c>
      <c r="P458" s="142" t="str">
        <f ca="1">IFERROR(INDEX(属性二级汇总!$H$1:$H$1000,W458),"")</f>
        <v/>
      </c>
      <c r="Q458" s="142" t="str">
        <f ca="1">IFERROR(INDEX(属性二级汇总!$J$1:$J$1000,W458),"")</f>
        <v/>
      </c>
      <c r="W458" s="143" t="str">
        <f ca="1">IFERROR(SMALL(属性二级汇总!$L$2:$L$1000,ROW(W457)),"")</f>
        <v/>
      </c>
    </row>
    <row r="459" spans="13:23">
      <c r="M459" s="142" t="str">
        <f ca="1">IFERROR(INDEX(属性二级汇总!$B$1:$B$1000,W459),"")</f>
        <v/>
      </c>
      <c r="N459" s="142" t="str">
        <f ca="1">IFERROR(INDEX(属性二级汇总!$C$1:$C$1000,W459)*OR($L$2="生效",(1-INDEX(属性二级汇总!$F$1:$F$1000,W459))),"")</f>
        <v/>
      </c>
      <c r="O459" s="142" t="str">
        <f ca="1">IFERROR(INDEX(属性二级汇总!$E$1:$E$1000,W459),"")</f>
        <v/>
      </c>
      <c r="P459" s="142" t="str">
        <f ca="1">IFERROR(INDEX(属性二级汇总!$H$1:$H$1000,W459),"")</f>
        <v/>
      </c>
      <c r="Q459" s="142" t="str">
        <f ca="1">IFERROR(INDEX(属性二级汇总!$J$1:$J$1000,W459),"")</f>
        <v/>
      </c>
      <c r="W459" s="143" t="str">
        <f ca="1">IFERROR(SMALL(属性二级汇总!$L$2:$L$1000,ROW(W458)),"")</f>
        <v/>
      </c>
    </row>
    <row r="460" spans="13:23">
      <c r="M460" s="142" t="str">
        <f ca="1">IFERROR(INDEX(属性二级汇总!$B$1:$B$1000,W460),"")</f>
        <v/>
      </c>
      <c r="N460" s="142" t="str">
        <f ca="1">IFERROR(INDEX(属性二级汇总!$C$1:$C$1000,W460)*OR($L$2="生效",(1-INDEX(属性二级汇总!$F$1:$F$1000,W460))),"")</f>
        <v/>
      </c>
      <c r="O460" s="142" t="str">
        <f ca="1">IFERROR(INDEX(属性二级汇总!$E$1:$E$1000,W460),"")</f>
        <v/>
      </c>
      <c r="P460" s="142" t="str">
        <f ca="1">IFERROR(INDEX(属性二级汇总!$H$1:$H$1000,W460),"")</f>
        <v/>
      </c>
      <c r="Q460" s="142" t="str">
        <f ca="1">IFERROR(INDEX(属性二级汇总!$J$1:$J$1000,W460),"")</f>
        <v/>
      </c>
      <c r="W460" s="143" t="str">
        <f ca="1">IFERROR(SMALL(属性二级汇总!$L$2:$L$1000,ROW(W459)),"")</f>
        <v/>
      </c>
    </row>
    <row r="461" spans="13:23">
      <c r="M461" s="142" t="str">
        <f ca="1">IFERROR(INDEX(属性二级汇总!$B$1:$B$1000,W461),"")</f>
        <v/>
      </c>
      <c r="N461" s="142" t="str">
        <f ca="1">IFERROR(INDEX(属性二级汇总!$C$1:$C$1000,W461)*OR($L$2="生效",(1-INDEX(属性二级汇总!$F$1:$F$1000,W461))),"")</f>
        <v/>
      </c>
      <c r="O461" s="142" t="str">
        <f ca="1">IFERROR(INDEX(属性二级汇总!$E$1:$E$1000,W461),"")</f>
        <v/>
      </c>
      <c r="P461" s="142" t="str">
        <f ca="1">IFERROR(INDEX(属性二级汇总!$H$1:$H$1000,W461),"")</f>
        <v/>
      </c>
      <c r="Q461" s="142" t="str">
        <f ca="1">IFERROR(INDEX(属性二级汇总!$J$1:$J$1000,W461),"")</f>
        <v/>
      </c>
      <c r="W461" s="143" t="str">
        <f ca="1">IFERROR(SMALL(属性二级汇总!$L$2:$L$1000,ROW(W460)),"")</f>
        <v/>
      </c>
    </row>
    <row r="462" spans="13:23">
      <c r="M462" s="142" t="str">
        <f ca="1">IFERROR(INDEX(属性二级汇总!$B$1:$B$1000,W462),"")</f>
        <v/>
      </c>
      <c r="N462" s="142" t="str">
        <f ca="1">IFERROR(INDEX(属性二级汇总!$C$1:$C$1000,W462)*OR($L$2="生效",(1-INDEX(属性二级汇总!$F$1:$F$1000,W462))),"")</f>
        <v/>
      </c>
      <c r="O462" s="142" t="str">
        <f ca="1">IFERROR(INDEX(属性二级汇总!$E$1:$E$1000,W462),"")</f>
        <v/>
      </c>
      <c r="P462" s="142" t="str">
        <f ca="1">IFERROR(INDEX(属性二级汇总!$H$1:$H$1000,W462),"")</f>
        <v/>
      </c>
      <c r="Q462" s="142" t="str">
        <f ca="1">IFERROR(INDEX(属性二级汇总!$J$1:$J$1000,W462),"")</f>
        <v/>
      </c>
      <c r="W462" s="143" t="str">
        <f ca="1">IFERROR(SMALL(属性二级汇总!$L$2:$L$1000,ROW(W461)),"")</f>
        <v/>
      </c>
    </row>
    <row r="463" spans="13:23">
      <c r="M463" s="142" t="str">
        <f ca="1">IFERROR(INDEX(属性二级汇总!$B$1:$B$1000,W463),"")</f>
        <v/>
      </c>
      <c r="N463" s="142" t="str">
        <f ca="1">IFERROR(INDEX(属性二级汇总!$C$1:$C$1000,W463)*OR($L$2="生效",(1-INDEX(属性二级汇总!$F$1:$F$1000,W463))),"")</f>
        <v/>
      </c>
      <c r="O463" s="142" t="str">
        <f ca="1">IFERROR(INDEX(属性二级汇总!$E$1:$E$1000,W463),"")</f>
        <v/>
      </c>
      <c r="P463" s="142" t="str">
        <f ca="1">IFERROR(INDEX(属性二级汇总!$H$1:$H$1000,W463),"")</f>
        <v/>
      </c>
      <c r="Q463" s="142" t="str">
        <f ca="1">IFERROR(INDEX(属性二级汇总!$J$1:$J$1000,W463),"")</f>
        <v/>
      </c>
      <c r="W463" s="143" t="str">
        <f ca="1">IFERROR(SMALL(属性二级汇总!$L$2:$L$1000,ROW(W462)),"")</f>
        <v/>
      </c>
    </row>
    <row r="464" spans="13:23">
      <c r="M464" s="142" t="str">
        <f ca="1">IFERROR(INDEX(属性二级汇总!$B$1:$B$1000,W464),"")</f>
        <v/>
      </c>
      <c r="N464" s="142" t="str">
        <f ca="1">IFERROR(INDEX(属性二级汇总!$C$1:$C$1000,W464)*OR($L$2="生效",(1-INDEX(属性二级汇总!$F$1:$F$1000,W464))),"")</f>
        <v/>
      </c>
      <c r="O464" s="142" t="str">
        <f ca="1">IFERROR(INDEX(属性二级汇总!$E$1:$E$1000,W464),"")</f>
        <v/>
      </c>
      <c r="P464" s="142" t="str">
        <f ca="1">IFERROR(INDEX(属性二级汇总!$H$1:$H$1000,W464),"")</f>
        <v/>
      </c>
      <c r="Q464" s="142" t="str">
        <f ca="1">IFERROR(INDEX(属性二级汇总!$J$1:$J$1000,W464),"")</f>
        <v/>
      </c>
      <c r="W464" s="143" t="str">
        <f ca="1">IFERROR(SMALL(属性二级汇总!$L$2:$L$1000,ROW(W463)),"")</f>
        <v/>
      </c>
    </row>
    <row r="465" spans="13:23">
      <c r="M465" s="142" t="str">
        <f ca="1">IFERROR(INDEX(属性二级汇总!$B$1:$B$1000,W465),"")</f>
        <v/>
      </c>
      <c r="N465" s="142" t="str">
        <f ca="1">IFERROR(INDEX(属性二级汇总!$C$1:$C$1000,W465)*OR($L$2="生效",(1-INDEX(属性二级汇总!$F$1:$F$1000,W465))),"")</f>
        <v/>
      </c>
      <c r="O465" s="142" t="str">
        <f ca="1">IFERROR(INDEX(属性二级汇总!$E$1:$E$1000,W465),"")</f>
        <v/>
      </c>
      <c r="P465" s="142" t="str">
        <f ca="1">IFERROR(INDEX(属性二级汇总!$H$1:$H$1000,W465),"")</f>
        <v/>
      </c>
      <c r="Q465" s="142" t="str">
        <f ca="1">IFERROR(INDEX(属性二级汇总!$J$1:$J$1000,W465),"")</f>
        <v/>
      </c>
      <c r="W465" s="143" t="str">
        <f ca="1">IFERROR(SMALL(属性二级汇总!$L$2:$L$1000,ROW(W464)),"")</f>
        <v/>
      </c>
    </row>
    <row r="466" spans="13:23">
      <c r="M466" s="142" t="str">
        <f ca="1">IFERROR(INDEX(属性二级汇总!$B$1:$B$1000,W466),"")</f>
        <v/>
      </c>
      <c r="N466" s="142" t="str">
        <f ca="1">IFERROR(INDEX(属性二级汇总!$C$1:$C$1000,W466)*OR($L$2="生效",(1-INDEX(属性二级汇总!$F$1:$F$1000,W466))),"")</f>
        <v/>
      </c>
      <c r="O466" s="142" t="str">
        <f ca="1">IFERROR(INDEX(属性二级汇总!$E$1:$E$1000,W466),"")</f>
        <v/>
      </c>
      <c r="P466" s="142" t="str">
        <f ca="1">IFERROR(INDEX(属性二级汇总!$H$1:$H$1000,W466),"")</f>
        <v/>
      </c>
      <c r="Q466" s="142" t="str">
        <f ca="1">IFERROR(INDEX(属性二级汇总!$J$1:$J$1000,W466),"")</f>
        <v/>
      </c>
      <c r="W466" s="143" t="str">
        <f ca="1">IFERROR(SMALL(属性二级汇总!$L$2:$L$1000,ROW(W465)),"")</f>
        <v/>
      </c>
    </row>
    <row r="467" spans="13:23">
      <c r="M467" s="142" t="str">
        <f ca="1">IFERROR(INDEX(属性二级汇总!$B$1:$B$1000,W467),"")</f>
        <v/>
      </c>
      <c r="N467" s="142" t="str">
        <f ca="1">IFERROR(INDEX(属性二级汇总!$C$1:$C$1000,W467)*OR($L$2="生效",(1-INDEX(属性二级汇总!$F$1:$F$1000,W467))),"")</f>
        <v/>
      </c>
      <c r="O467" s="142" t="str">
        <f ca="1">IFERROR(INDEX(属性二级汇总!$E$1:$E$1000,W467),"")</f>
        <v/>
      </c>
      <c r="P467" s="142" t="str">
        <f ca="1">IFERROR(INDEX(属性二级汇总!$H$1:$H$1000,W467),"")</f>
        <v/>
      </c>
      <c r="Q467" s="142" t="str">
        <f ca="1">IFERROR(INDEX(属性二级汇总!$J$1:$J$1000,W467),"")</f>
        <v/>
      </c>
      <c r="W467" s="143" t="str">
        <f ca="1">IFERROR(SMALL(属性二级汇总!$L$2:$L$1000,ROW(W466)),"")</f>
        <v/>
      </c>
    </row>
    <row r="468" spans="13:23">
      <c r="M468" s="142" t="str">
        <f ca="1">IFERROR(INDEX(属性二级汇总!$B$1:$B$1000,W468),"")</f>
        <v/>
      </c>
      <c r="N468" s="142" t="str">
        <f ca="1">IFERROR(INDEX(属性二级汇总!$C$1:$C$1000,W468)*OR($L$2="生效",(1-INDEX(属性二级汇总!$F$1:$F$1000,W468))),"")</f>
        <v/>
      </c>
      <c r="O468" s="142" t="str">
        <f ca="1">IFERROR(INDEX(属性二级汇总!$E$1:$E$1000,W468),"")</f>
        <v/>
      </c>
      <c r="P468" s="142" t="str">
        <f ca="1">IFERROR(INDEX(属性二级汇总!$H$1:$H$1000,W468),"")</f>
        <v/>
      </c>
      <c r="Q468" s="142" t="str">
        <f ca="1">IFERROR(INDEX(属性二级汇总!$J$1:$J$1000,W468),"")</f>
        <v/>
      </c>
      <c r="W468" s="143" t="str">
        <f ca="1">IFERROR(SMALL(属性二级汇总!$L$2:$L$1000,ROW(W467)),"")</f>
        <v/>
      </c>
    </row>
    <row r="469" spans="13:23">
      <c r="M469" s="142" t="str">
        <f ca="1">IFERROR(INDEX(属性二级汇总!$B$1:$B$1000,W469),"")</f>
        <v/>
      </c>
      <c r="N469" s="142" t="str">
        <f ca="1">IFERROR(INDEX(属性二级汇总!$C$1:$C$1000,W469)*OR($L$2="生效",(1-INDEX(属性二级汇总!$F$1:$F$1000,W469))),"")</f>
        <v/>
      </c>
      <c r="O469" s="142" t="str">
        <f ca="1">IFERROR(INDEX(属性二级汇总!$E$1:$E$1000,W469),"")</f>
        <v/>
      </c>
      <c r="P469" s="142" t="str">
        <f ca="1">IFERROR(INDEX(属性二级汇总!$H$1:$H$1000,W469),"")</f>
        <v/>
      </c>
      <c r="Q469" s="142" t="str">
        <f ca="1">IFERROR(INDEX(属性二级汇总!$J$1:$J$1000,W469),"")</f>
        <v/>
      </c>
      <c r="W469" s="143" t="str">
        <f ca="1">IFERROR(SMALL(属性二级汇总!$L$2:$L$1000,ROW(W468)),"")</f>
        <v/>
      </c>
    </row>
    <row r="470" spans="13:23">
      <c r="M470" s="142" t="str">
        <f ca="1">IFERROR(INDEX(属性二级汇总!$B$1:$B$1000,W470),"")</f>
        <v/>
      </c>
      <c r="N470" s="142" t="str">
        <f ca="1">IFERROR(INDEX(属性二级汇总!$C$1:$C$1000,W470)*OR($L$2="生效",(1-INDEX(属性二级汇总!$F$1:$F$1000,W470))),"")</f>
        <v/>
      </c>
      <c r="O470" s="142" t="str">
        <f ca="1">IFERROR(INDEX(属性二级汇总!$E$1:$E$1000,W470),"")</f>
        <v/>
      </c>
      <c r="P470" s="142" t="str">
        <f ca="1">IFERROR(INDEX(属性二级汇总!$H$1:$H$1000,W470),"")</f>
        <v/>
      </c>
      <c r="Q470" s="142" t="str">
        <f ca="1">IFERROR(INDEX(属性二级汇总!$J$1:$J$1000,W470),"")</f>
        <v/>
      </c>
      <c r="W470" s="143" t="str">
        <f ca="1">IFERROR(SMALL(属性二级汇总!$L$2:$L$1000,ROW(W469)),"")</f>
        <v/>
      </c>
    </row>
    <row r="471" spans="13:23">
      <c r="M471" s="142" t="str">
        <f ca="1">IFERROR(INDEX(属性二级汇总!$B$1:$B$1000,W471),"")</f>
        <v/>
      </c>
      <c r="N471" s="142" t="str">
        <f ca="1">IFERROR(INDEX(属性二级汇总!$C$1:$C$1000,W471)*OR($L$2="生效",(1-INDEX(属性二级汇总!$F$1:$F$1000,W471))),"")</f>
        <v/>
      </c>
      <c r="O471" s="142" t="str">
        <f ca="1">IFERROR(INDEX(属性二级汇总!$E$1:$E$1000,W471),"")</f>
        <v/>
      </c>
      <c r="P471" s="142" t="str">
        <f ca="1">IFERROR(INDEX(属性二级汇总!$H$1:$H$1000,W471),"")</f>
        <v/>
      </c>
      <c r="Q471" s="142" t="str">
        <f ca="1">IFERROR(INDEX(属性二级汇总!$J$1:$J$1000,W471),"")</f>
        <v/>
      </c>
      <c r="W471" s="143" t="str">
        <f ca="1">IFERROR(SMALL(属性二级汇总!$L$2:$L$1000,ROW(W470)),"")</f>
        <v/>
      </c>
    </row>
    <row r="472" spans="13:23">
      <c r="M472" s="142" t="str">
        <f ca="1">IFERROR(INDEX(属性二级汇总!$B$1:$B$1000,W472),"")</f>
        <v/>
      </c>
      <c r="N472" s="142" t="str">
        <f ca="1">IFERROR(INDEX(属性二级汇总!$C$1:$C$1000,W472)*OR($L$2="生效",(1-INDEX(属性二级汇总!$F$1:$F$1000,W472))),"")</f>
        <v/>
      </c>
      <c r="O472" s="142" t="str">
        <f ca="1">IFERROR(INDEX(属性二级汇总!$E$1:$E$1000,W472),"")</f>
        <v/>
      </c>
      <c r="P472" s="142" t="str">
        <f ca="1">IFERROR(INDEX(属性二级汇总!$H$1:$H$1000,W472),"")</f>
        <v/>
      </c>
      <c r="Q472" s="142" t="str">
        <f ca="1">IFERROR(INDEX(属性二级汇总!$J$1:$J$1000,W472),"")</f>
        <v/>
      </c>
      <c r="W472" s="143" t="str">
        <f ca="1">IFERROR(SMALL(属性二级汇总!$L$2:$L$1000,ROW(W471)),"")</f>
        <v/>
      </c>
    </row>
    <row r="473" spans="13:23">
      <c r="M473" s="142" t="str">
        <f ca="1">IFERROR(INDEX(属性二级汇总!$B$1:$B$1000,W473),"")</f>
        <v/>
      </c>
      <c r="N473" s="142" t="str">
        <f ca="1">IFERROR(INDEX(属性二级汇总!$C$1:$C$1000,W473)*OR($L$2="生效",(1-INDEX(属性二级汇总!$F$1:$F$1000,W473))),"")</f>
        <v/>
      </c>
      <c r="O473" s="142" t="str">
        <f ca="1">IFERROR(INDEX(属性二级汇总!$E$1:$E$1000,W473),"")</f>
        <v/>
      </c>
      <c r="P473" s="142" t="str">
        <f ca="1">IFERROR(INDEX(属性二级汇总!$H$1:$H$1000,W473),"")</f>
        <v/>
      </c>
      <c r="Q473" s="142" t="str">
        <f ca="1">IFERROR(INDEX(属性二级汇总!$J$1:$J$1000,W473),"")</f>
        <v/>
      </c>
      <c r="W473" s="143" t="str">
        <f ca="1">IFERROR(SMALL(属性二级汇总!$L$2:$L$1000,ROW(W472)),"")</f>
        <v/>
      </c>
    </row>
    <row r="474" spans="13:23">
      <c r="M474" s="142" t="str">
        <f ca="1">IFERROR(INDEX(属性二级汇总!$B$1:$B$1000,W474),"")</f>
        <v/>
      </c>
      <c r="N474" s="142" t="str">
        <f ca="1">IFERROR(INDEX(属性二级汇总!$C$1:$C$1000,W474)*OR($L$2="生效",(1-INDEX(属性二级汇总!$F$1:$F$1000,W474))),"")</f>
        <v/>
      </c>
      <c r="O474" s="142" t="str">
        <f ca="1">IFERROR(INDEX(属性二级汇总!$E$1:$E$1000,W474),"")</f>
        <v/>
      </c>
      <c r="P474" s="142" t="str">
        <f ca="1">IFERROR(INDEX(属性二级汇总!$H$1:$H$1000,W474),"")</f>
        <v/>
      </c>
      <c r="Q474" s="142" t="str">
        <f ca="1">IFERROR(INDEX(属性二级汇总!$J$1:$J$1000,W474),"")</f>
        <v/>
      </c>
      <c r="W474" s="143" t="str">
        <f ca="1">IFERROR(SMALL(属性二级汇总!$L$2:$L$1000,ROW(W473)),"")</f>
        <v/>
      </c>
    </row>
    <row r="475" spans="13:23">
      <c r="M475" s="142" t="str">
        <f ca="1">IFERROR(INDEX(属性二级汇总!$B$1:$B$1000,W475),"")</f>
        <v/>
      </c>
      <c r="N475" s="142" t="str">
        <f ca="1">IFERROR(INDEX(属性二级汇总!$C$1:$C$1000,W475)*OR($L$2="生效",(1-INDEX(属性二级汇总!$F$1:$F$1000,W475))),"")</f>
        <v/>
      </c>
      <c r="O475" s="142" t="str">
        <f ca="1">IFERROR(INDEX(属性二级汇总!$E$1:$E$1000,W475),"")</f>
        <v/>
      </c>
      <c r="P475" s="142" t="str">
        <f ca="1">IFERROR(INDEX(属性二级汇总!$H$1:$H$1000,W475),"")</f>
        <v/>
      </c>
      <c r="Q475" s="142" t="str">
        <f ca="1">IFERROR(INDEX(属性二级汇总!$J$1:$J$1000,W475),"")</f>
        <v/>
      </c>
      <c r="W475" s="143" t="str">
        <f ca="1">IFERROR(SMALL(属性二级汇总!$L$2:$L$1000,ROW(W474)),"")</f>
        <v/>
      </c>
    </row>
    <row r="476" spans="13:23">
      <c r="M476" s="142" t="str">
        <f ca="1">IFERROR(INDEX(属性二级汇总!$B$1:$B$1000,W476),"")</f>
        <v/>
      </c>
      <c r="N476" s="142" t="str">
        <f ca="1">IFERROR(INDEX(属性二级汇总!$C$1:$C$1000,W476)*OR($L$2="生效",(1-INDEX(属性二级汇总!$F$1:$F$1000,W476))),"")</f>
        <v/>
      </c>
      <c r="O476" s="142" t="str">
        <f ca="1">IFERROR(INDEX(属性二级汇总!$E$1:$E$1000,W476),"")</f>
        <v/>
      </c>
      <c r="P476" s="142" t="str">
        <f ca="1">IFERROR(INDEX(属性二级汇总!$H$1:$H$1000,W476),"")</f>
        <v/>
      </c>
      <c r="Q476" s="142" t="str">
        <f ca="1">IFERROR(INDEX(属性二级汇总!$J$1:$J$1000,W476),"")</f>
        <v/>
      </c>
      <c r="W476" s="143" t="str">
        <f ca="1">IFERROR(SMALL(属性二级汇总!$L$2:$L$1000,ROW(W475)),"")</f>
        <v/>
      </c>
    </row>
    <row r="477" spans="13:23">
      <c r="M477" s="142" t="str">
        <f ca="1">IFERROR(INDEX(属性二级汇总!$B$1:$B$1000,W477),"")</f>
        <v/>
      </c>
      <c r="N477" s="142" t="str">
        <f ca="1">IFERROR(INDEX(属性二级汇总!$C$1:$C$1000,W477)*OR($L$2="生效",(1-INDEX(属性二级汇总!$F$1:$F$1000,W477))),"")</f>
        <v/>
      </c>
      <c r="O477" s="142" t="str">
        <f ca="1">IFERROR(INDEX(属性二级汇总!$E$1:$E$1000,W477),"")</f>
        <v/>
      </c>
      <c r="P477" s="142" t="str">
        <f ca="1">IFERROR(INDEX(属性二级汇总!$H$1:$H$1000,W477),"")</f>
        <v/>
      </c>
      <c r="Q477" s="142" t="str">
        <f ca="1">IFERROR(INDEX(属性二级汇总!$J$1:$J$1000,W477),"")</f>
        <v/>
      </c>
      <c r="W477" s="143" t="str">
        <f ca="1">IFERROR(SMALL(属性二级汇总!$L$2:$L$1000,ROW(W476)),"")</f>
        <v/>
      </c>
    </row>
    <row r="478" spans="13:23">
      <c r="M478" s="142" t="str">
        <f ca="1">IFERROR(INDEX(属性二级汇总!$B$1:$B$1000,W478),"")</f>
        <v/>
      </c>
      <c r="N478" s="142" t="str">
        <f ca="1">IFERROR(INDEX(属性二级汇总!$C$1:$C$1000,W478)*OR($L$2="生效",(1-INDEX(属性二级汇总!$F$1:$F$1000,W478))),"")</f>
        <v/>
      </c>
      <c r="O478" s="142" t="str">
        <f ca="1">IFERROR(INDEX(属性二级汇总!$E$1:$E$1000,W478),"")</f>
        <v/>
      </c>
      <c r="P478" s="142" t="str">
        <f ca="1">IFERROR(INDEX(属性二级汇总!$H$1:$H$1000,W478),"")</f>
        <v/>
      </c>
      <c r="Q478" s="142" t="str">
        <f ca="1">IFERROR(INDEX(属性二级汇总!$J$1:$J$1000,W478),"")</f>
        <v/>
      </c>
      <c r="W478" s="143" t="str">
        <f ca="1">IFERROR(SMALL(属性二级汇总!$L$2:$L$1000,ROW(W477)),"")</f>
        <v/>
      </c>
    </row>
    <row r="479" spans="13:23">
      <c r="M479" s="142" t="str">
        <f ca="1">IFERROR(INDEX(属性二级汇总!$B$1:$B$1000,W479),"")</f>
        <v/>
      </c>
      <c r="N479" s="142" t="str">
        <f ca="1">IFERROR(INDEX(属性二级汇总!$C$1:$C$1000,W479)*OR($L$2="生效",(1-INDEX(属性二级汇总!$F$1:$F$1000,W479))),"")</f>
        <v/>
      </c>
      <c r="O479" s="142" t="str">
        <f ca="1">IFERROR(INDEX(属性二级汇总!$E$1:$E$1000,W479),"")</f>
        <v/>
      </c>
      <c r="P479" s="142" t="str">
        <f ca="1">IFERROR(INDEX(属性二级汇总!$H$1:$H$1000,W479),"")</f>
        <v/>
      </c>
      <c r="Q479" s="142" t="str">
        <f ca="1">IFERROR(INDEX(属性二级汇总!$J$1:$J$1000,W479),"")</f>
        <v/>
      </c>
      <c r="W479" s="143" t="str">
        <f ca="1">IFERROR(SMALL(属性二级汇总!$L$2:$L$1000,ROW(W478)),"")</f>
        <v/>
      </c>
    </row>
    <row r="480" spans="13:23">
      <c r="M480" s="142" t="str">
        <f ca="1">IFERROR(INDEX(属性二级汇总!$B$1:$B$1000,W480),"")</f>
        <v/>
      </c>
      <c r="N480" s="142" t="str">
        <f ca="1">IFERROR(INDEX(属性二级汇总!$C$1:$C$1000,W480)*OR($L$2="生效",(1-INDEX(属性二级汇总!$F$1:$F$1000,W480))),"")</f>
        <v/>
      </c>
      <c r="O480" s="142" t="str">
        <f ca="1">IFERROR(INDEX(属性二级汇总!$E$1:$E$1000,W480),"")</f>
        <v/>
      </c>
      <c r="P480" s="142" t="str">
        <f ca="1">IFERROR(INDEX(属性二级汇总!$H$1:$H$1000,W480),"")</f>
        <v/>
      </c>
      <c r="Q480" s="142" t="str">
        <f ca="1">IFERROR(INDEX(属性二级汇总!$J$1:$J$1000,W480),"")</f>
        <v/>
      </c>
      <c r="W480" s="143" t="str">
        <f ca="1">IFERROR(SMALL(属性二级汇总!$L$2:$L$1000,ROW(W479)),"")</f>
        <v/>
      </c>
    </row>
    <row r="481" spans="13:23">
      <c r="M481" s="142" t="str">
        <f ca="1">IFERROR(INDEX(属性二级汇总!$B$1:$B$1000,W481),"")</f>
        <v/>
      </c>
      <c r="N481" s="142" t="str">
        <f ca="1">IFERROR(INDEX(属性二级汇总!$C$1:$C$1000,W481)*OR($L$2="生效",(1-INDEX(属性二级汇总!$F$1:$F$1000,W481))),"")</f>
        <v/>
      </c>
      <c r="O481" s="142" t="str">
        <f ca="1">IFERROR(INDEX(属性二级汇总!$E$1:$E$1000,W481),"")</f>
        <v/>
      </c>
      <c r="P481" s="142" t="str">
        <f ca="1">IFERROR(INDEX(属性二级汇总!$H$1:$H$1000,W481),"")</f>
        <v/>
      </c>
      <c r="Q481" s="142" t="str">
        <f ca="1">IFERROR(INDEX(属性二级汇总!$J$1:$J$1000,W481),"")</f>
        <v/>
      </c>
      <c r="W481" s="143" t="str">
        <f ca="1">IFERROR(SMALL(属性二级汇总!$L$2:$L$1000,ROW(W480)),"")</f>
        <v/>
      </c>
    </row>
    <row r="482" spans="13:23">
      <c r="M482" s="142" t="str">
        <f ca="1">IFERROR(INDEX(属性二级汇总!$B$1:$B$1000,W482),"")</f>
        <v/>
      </c>
      <c r="N482" s="142" t="str">
        <f ca="1">IFERROR(INDEX(属性二级汇总!$C$1:$C$1000,W482)*OR($L$2="生效",(1-INDEX(属性二级汇总!$F$1:$F$1000,W482))),"")</f>
        <v/>
      </c>
      <c r="O482" s="142" t="str">
        <f ca="1">IFERROR(INDEX(属性二级汇总!$E$1:$E$1000,W482),"")</f>
        <v/>
      </c>
      <c r="P482" s="142" t="str">
        <f ca="1">IFERROR(INDEX(属性二级汇总!$H$1:$H$1000,W482),"")</f>
        <v/>
      </c>
      <c r="Q482" s="142" t="str">
        <f ca="1">IFERROR(INDEX(属性二级汇总!$J$1:$J$1000,W482),"")</f>
        <v/>
      </c>
      <c r="W482" s="143" t="str">
        <f ca="1">IFERROR(SMALL(属性二级汇总!$L$2:$L$1000,ROW(W481)),"")</f>
        <v/>
      </c>
    </row>
    <row r="483" spans="13:23">
      <c r="M483" s="142" t="str">
        <f ca="1">IFERROR(INDEX(属性二级汇总!$B$1:$B$1000,W483),"")</f>
        <v/>
      </c>
      <c r="N483" s="142" t="str">
        <f ca="1">IFERROR(INDEX(属性二级汇总!$C$1:$C$1000,W483)*OR($L$2="生效",(1-INDEX(属性二级汇总!$F$1:$F$1000,W483))),"")</f>
        <v/>
      </c>
      <c r="O483" s="142" t="str">
        <f ca="1">IFERROR(INDEX(属性二级汇总!$E$1:$E$1000,W483),"")</f>
        <v/>
      </c>
      <c r="P483" s="142" t="str">
        <f ca="1">IFERROR(INDEX(属性二级汇总!$H$1:$H$1000,W483),"")</f>
        <v/>
      </c>
      <c r="Q483" s="142" t="str">
        <f ca="1">IFERROR(INDEX(属性二级汇总!$J$1:$J$1000,W483),"")</f>
        <v/>
      </c>
      <c r="W483" s="143" t="str">
        <f ca="1">IFERROR(SMALL(属性二级汇总!$L$2:$L$1000,ROW(W482)),"")</f>
        <v/>
      </c>
    </row>
    <row r="484" spans="13:23">
      <c r="M484" s="142" t="str">
        <f ca="1">IFERROR(INDEX(属性二级汇总!$B$1:$B$1000,W484),"")</f>
        <v/>
      </c>
      <c r="N484" s="142" t="str">
        <f ca="1">IFERROR(INDEX(属性二级汇总!$C$1:$C$1000,W484)*OR($L$2="生效",(1-INDEX(属性二级汇总!$F$1:$F$1000,W484))),"")</f>
        <v/>
      </c>
      <c r="O484" s="142" t="str">
        <f ca="1">IFERROR(INDEX(属性二级汇总!$E$1:$E$1000,W484),"")</f>
        <v/>
      </c>
      <c r="P484" s="142" t="str">
        <f ca="1">IFERROR(INDEX(属性二级汇总!$H$1:$H$1000,W484),"")</f>
        <v/>
      </c>
      <c r="Q484" s="142" t="str">
        <f ca="1">IFERROR(INDEX(属性二级汇总!$J$1:$J$1000,W484),"")</f>
        <v/>
      </c>
      <c r="W484" s="143" t="str">
        <f ca="1">IFERROR(SMALL(属性二级汇总!$L$2:$L$1000,ROW(W483)),"")</f>
        <v/>
      </c>
    </row>
    <row r="485" spans="13:23">
      <c r="M485" s="142" t="str">
        <f ca="1">IFERROR(INDEX(属性二级汇总!$B$1:$B$1000,W485),"")</f>
        <v/>
      </c>
      <c r="N485" s="142" t="str">
        <f ca="1">IFERROR(INDEX(属性二级汇总!$C$1:$C$1000,W485)*OR($L$2="生效",(1-INDEX(属性二级汇总!$F$1:$F$1000,W485))),"")</f>
        <v/>
      </c>
      <c r="O485" s="142" t="str">
        <f ca="1">IFERROR(INDEX(属性二级汇总!$E$1:$E$1000,W485),"")</f>
        <v/>
      </c>
      <c r="P485" s="142" t="str">
        <f ca="1">IFERROR(INDEX(属性二级汇总!$H$1:$H$1000,W485),"")</f>
        <v/>
      </c>
      <c r="Q485" s="142" t="str">
        <f ca="1">IFERROR(INDEX(属性二级汇总!$J$1:$J$1000,W485),"")</f>
        <v/>
      </c>
      <c r="W485" s="143" t="str">
        <f ca="1">IFERROR(SMALL(属性二级汇总!$L$2:$L$1000,ROW(W484)),"")</f>
        <v/>
      </c>
    </row>
    <row r="486" spans="13:23">
      <c r="M486" s="142" t="str">
        <f ca="1">IFERROR(INDEX(属性二级汇总!$B$1:$B$1000,W486),"")</f>
        <v/>
      </c>
      <c r="N486" s="142" t="str">
        <f ca="1">IFERROR(INDEX(属性二级汇总!$C$1:$C$1000,W486)*OR($L$2="生效",(1-INDEX(属性二级汇总!$F$1:$F$1000,W486))),"")</f>
        <v/>
      </c>
      <c r="O486" s="142" t="str">
        <f ca="1">IFERROR(INDEX(属性二级汇总!$E$1:$E$1000,W486),"")</f>
        <v/>
      </c>
      <c r="P486" s="142" t="str">
        <f ca="1">IFERROR(INDEX(属性二级汇总!$H$1:$H$1000,W486),"")</f>
        <v/>
      </c>
      <c r="Q486" s="142" t="str">
        <f ca="1">IFERROR(INDEX(属性二级汇总!$J$1:$J$1000,W486),"")</f>
        <v/>
      </c>
      <c r="W486" s="143" t="str">
        <f ca="1">IFERROR(SMALL(属性二级汇总!$L$2:$L$1000,ROW(W485)),"")</f>
        <v/>
      </c>
    </row>
    <row r="487" spans="13:23">
      <c r="M487" s="142" t="str">
        <f ca="1">IFERROR(INDEX(属性二级汇总!$B$1:$B$1000,W487),"")</f>
        <v/>
      </c>
      <c r="N487" s="142" t="str">
        <f ca="1">IFERROR(INDEX(属性二级汇总!$C$1:$C$1000,W487)*OR($L$2="生效",(1-INDEX(属性二级汇总!$F$1:$F$1000,W487))),"")</f>
        <v/>
      </c>
      <c r="O487" s="142" t="str">
        <f ca="1">IFERROR(INDEX(属性二级汇总!$E$1:$E$1000,W487),"")</f>
        <v/>
      </c>
      <c r="P487" s="142" t="str">
        <f ca="1">IFERROR(INDEX(属性二级汇总!$H$1:$H$1000,W487),"")</f>
        <v/>
      </c>
      <c r="Q487" s="142" t="str">
        <f ca="1">IFERROR(INDEX(属性二级汇总!$J$1:$J$1000,W487),"")</f>
        <v/>
      </c>
      <c r="W487" s="143" t="str">
        <f ca="1">IFERROR(SMALL(属性二级汇总!$L$2:$L$1000,ROW(W486)),"")</f>
        <v/>
      </c>
    </row>
    <row r="488" spans="13:23">
      <c r="M488" s="142" t="str">
        <f ca="1">IFERROR(INDEX(属性二级汇总!$B$1:$B$1000,W488),"")</f>
        <v/>
      </c>
      <c r="N488" s="142" t="str">
        <f ca="1">IFERROR(INDEX(属性二级汇总!$C$1:$C$1000,W488)*OR($L$2="生效",(1-INDEX(属性二级汇总!$F$1:$F$1000,W488))),"")</f>
        <v/>
      </c>
      <c r="O488" s="142" t="str">
        <f ca="1">IFERROR(INDEX(属性二级汇总!$E$1:$E$1000,W488),"")</f>
        <v/>
      </c>
      <c r="P488" s="142" t="str">
        <f ca="1">IFERROR(INDEX(属性二级汇总!$H$1:$H$1000,W488),"")</f>
        <v/>
      </c>
      <c r="Q488" s="142" t="str">
        <f ca="1">IFERROR(INDEX(属性二级汇总!$J$1:$J$1000,W488),"")</f>
        <v/>
      </c>
      <c r="W488" s="143" t="str">
        <f ca="1">IFERROR(SMALL(属性二级汇总!$L$2:$L$1000,ROW(W487)),"")</f>
        <v/>
      </c>
    </row>
    <row r="489" spans="13:23">
      <c r="M489" s="142" t="str">
        <f ca="1">IFERROR(INDEX(属性二级汇总!$B$1:$B$1000,W489),"")</f>
        <v/>
      </c>
      <c r="N489" s="142" t="str">
        <f ca="1">IFERROR(INDEX(属性二级汇总!$C$1:$C$1000,W489)*OR($L$2="生效",(1-INDEX(属性二级汇总!$F$1:$F$1000,W489))),"")</f>
        <v/>
      </c>
      <c r="O489" s="142" t="str">
        <f ca="1">IFERROR(INDEX(属性二级汇总!$E$1:$E$1000,W489),"")</f>
        <v/>
      </c>
      <c r="P489" s="142" t="str">
        <f ca="1">IFERROR(INDEX(属性二级汇总!$H$1:$H$1000,W489),"")</f>
        <v/>
      </c>
      <c r="Q489" s="142" t="str">
        <f ca="1">IFERROR(INDEX(属性二级汇总!$J$1:$J$1000,W489),"")</f>
        <v/>
      </c>
      <c r="W489" s="143" t="str">
        <f ca="1">IFERROR(SMALL(属性二级汇总!$L$2:$L$1000,ROW(W488)),"")</f>
        <v/>
      </c>
    </row>
    <row r="490" spans="13:23">
      <c r="M490" s="142" t="str">
        <f ca="1">IFERROR(INDEX(属性二级汇总!$B$1:$B$1000,W490),"")</f>
        <v/>
      </c>
      <c r="N490" s="142" t="str">
        <f ca="1">IFERROR(INDEX(属性二级汇总!$C$1:$C$1000,W490)*OR($L$2="生效",(1-INDEX(属性二级汇总!$F$1:$F$1000,W490))),"")</f>
        <v/>
      </c>
      <c r="O490" s="142" t="str">
        <f ca="1">IFERROR(INDEX(属性二级汇总!$E$1:$E$1000,W490),"")</f>
        <v/>
      </c>
      <c r="P490" s="142" t="str">
        <f ca="1">IFERROR(INDEX(属性二级汇总!$H$1:$H$1000,W490),"")</f>
        <v/>
      </c>
      <c r="Q490" s="142" t="str">
        <f ca="1">IFERROR(INDEX(属性二级汇总!$J$1:$J$1000,W490),"")</f>
        <v/>
      </c>
      <c r="W490" s="143" t="str">
        <f ca="1">IFERROR(SMALL(属性二级汇总!$L$2:$L$1000,ROW(W489)),"")</f>
        <v/>
      </c>
    </row>
    <row r="491" spans="13:23">
      <c r="M491" s="142" t="str">
        <f ca="1">IFERROR(INDEX(属性二级汇总!$B$1:$B$1000,W491),"")</f>
        <v/>
      </c>
      <c r="N491" s="142" t="str">
        <f ca="1">IFERROR(INDEX(属性二级汇总!$C$1:$C$1000,W491)*OR($L$2="生效",(1-INDEX(属性二级汇总!$F$1:$F$1000,W491))),"")</f>
        <v/>
      </c>
      <c r="O491" s="142" t="str">
        <f ca="1">IFERROR(INDEX(属性二级汇总!$E$1:$E$1000,W491),"")</f>
        <v/>
      </c>
      <c r="P491" s="142" t="str">
        <f ca="1">IFERROR(INDEX(属性二级汇总!$H$1:$H$1000,W491),"")</f>
        <v/>
      </c>
      <c r="Q491" s="142" t="str">
        <f ca="1">IFERROR(INDEX(属性二级汇总!$J$1:$J$1000,W491),"")</f>
        <v/>
      </c>
      <c r="W491" s="143" t="str">
        <f ca="1">IFERROR(SMALL(属性二级汇总!$L$2:$L$1000,ROW(W490)),"")</f>
        <v/>
      </c>
    </row>
    <row r="492" spans="13:23">
      <c r="M492" s="142" t="str">
        <f ca="1">IFERROR(INDEX(属性二级汇总!$B$1:$B$1000,W492),"")</f>
        <v/>
      </c>
      <c r="N492" s="142" t="str">
        <f ca="1">IFERROR(INDEX(属性二级汇总!$C$1:$C$1000,W492)*OR($L$2="生效",(1-INDEX(属性二级汇总!$F$1:$F$1000,W492))),"")</f>
        <v/>
      </c>
      <c r="O492" s="142" t="str">
        <f ca="1">IFERROR(INDEX(属性二级汇总!$E$1:$E$1000,W492),"")</f>
        <v/>
      </c>
      <c r="P492" s="142" t="str">
        <f ca="1">IFERROR(INDEX(属性二级汇总!$H$1:$H$1000,W492),"")</f>
        <v/>
      </c>
      <c r="Q492" s="142" t="str">
        <f ca="1">IFERROR(INDEX(属性二级汇总!$J$1:$J$1000,W492),"")</f>
        <v/>
      </c>
      <c r="W492" s="143" t="str">
        <f ca="1">IFERROR(SMALL(属性二级汇总!$L$2:$L$1000,ROW(W491)),"")</f>
        <v/>
      </c>
    </row>
    <row r="493" spans="13:23">
      <c r="M493" s="142" t="str">
        <f ca="1">IFERROR(INDEX(属性二级汇总!$B$1:$B$1000,W493),"")</f>
        <v/>
      </c>
      <c r="N493" s="142" t="str">
        <f ca="1">IFERROR(INDEX(属性二级汇总!$C$1:$C$1000,W493)*OR($L$2="生效",(1-INDEX(属性二级汇总!$F$1:$F$1000,W493))),"")</f>
        <v/>
      </c>
      <c r="O493" s="142" t="str">
        <f ca="1">IFERROR(INDEX(属性二级汇总!$E$1:$E$1000,W493),"")</f>
        <v/>
      </c>
      <c r="P493" s="142" t="str">
        <f ca="1">IFERROR(INDEX(属性二级汇总!$H$1:$H$1000,W493),"")</f>
        <v/>
      </c>
      <c r="Q493" s="142" t="str">
        <f ca="1">IFERROR(INDEX(属性二级汇总!$J$1:$J$1000,W493),"")</f>
        <v/>
      </c>
      <c r="W493" s="143" t="str">
        <f ca="1">IFERROR(SMALL(属性二级汇总!$L$2:$L$1000,ROW(W492)),"")</f>
        <v/>
      </c>
    </row>
    <row r="494" spans="13:23">
      <c r="M494" s="142" t="str">
        <f ca="1">IFERROR(INDEX(属性二级汇总!$B$1:$B$1000,W494),"")</f>
        <v/>
      </c>
      <c r="N494" s="142" t="str">
        <f ca="1">IFERROR(INDEX(属性二级汇总!$C$1:$C$1000,W494)*OR($L$2="生效",(1-INDEX(属性二级汇总!$F$1:$F$1000,W494))),"")</f>
        <v/>
      </c>
      <c r="O494" s="142" t="str">
        <f ca="1">IFERROR(INDEX(属性二级汇总!$E$1:$E$1000,W494),"")</f>
        <v/>
      </c>
      <c r="P494" s="142" t="str">
        <f ca="1">IFERROR(INDEX(属性二级汇总!$H$1:$H$1000,W494),"")</f>
        <v/>
      </c>
      <c r="Q494" s="142" t="str">
        <f ca="1">IFERROR(INDEX(属性二级汇总!$J$1:$J$1000,W494),"")</f>
        <v/>
      </c>
      <c r="W494" s="143" t="str">
        <f ca="1">IFERROR(SMALL(属性二级汇总!$L$2:$L$1000,ROW(W493)),"")</f>
        <v/>
      </c>
    </row>
    <row r="495" spans="13:23">
      <c r="M495" s="142" t="str">
        <f ca="1">IFERROR(INDEX(属性二级汇总!$B$1:$B$1000,W495),"")</f>
        <v/>
      </c>
      <c r="N495" s="142" t="str">
        <f ca="1">IFERROR(INDEX(属性二级汇总!$C$1:$C$1000,W495)*OR($L$2="生效",(1-INDEX(属性二级汇总!$F$1:$F$1000,W495))),"")</f>
        <v/>
      </c>
      <c r="O495" s="142" t="str">
        <f ca="1">IFERROR(INDEX(属性二级汇总!$E$1:$E$1000,W495),"")</f>
        <v/>
      </c>
      <c r="P495" s="142" t="str">
        <f ca="1">IFERROR(INDEX(属性二级汇总!$H$1:$H$1000,W495),"")</f>
        <v/>
      </c>
      <c r="Q495" s="142" t="str">
        <f ca="1">IFERROR(INDEX(属性二级汇总!$J$1:$J$1000,W495),"")</f>
        <v/>
      </c>
      <c r="W495" s="143" t="str">
        <f ca="1">IFERROR(SMALL(属性二级汇总!$L$2:$L$1000,ROW(W494)),"")</f>
        <v/>
      </c>
    </row>
    <row r="496" spans="13:23">
      <c r="M496" s="142" t="str">
        <f ca="1">IFERROR(INDEX(属性二级汇总!$B$1:$B$1000,W496),"")</f>
        <v/>
      </c>
      <c r="N496" s="142" t="str">
        <f ca="1">IFERROR(INDEX(属性二级汇总!$C$1:$C$1000,W496)*OR($L$2="生效",(1-INDEX(属性二级汇总!$F$1:$F$1000,W496))),"")</f>
        <v/>
      </c>
      <c r="O496" s="142" t="str">
        <f ca="1">IFERROR(INDEX(属性二级汇总!$E$1:$E$1000,W496),"")</f>
        <v/>
      </c>
      <c r="P496" s="142" t="str">
        <f ca="1">IFERROR(INDEX(属性二级汇总!$H$1:$H$1000,W496),"")</f>
        <v/>
      </c>
      <c r="Q496" s="142" t="str">
        <f ca="1">IFERROR(INDEX(属性二级汇总!$J$1:$J$1000,W496),"")</f>
        <v/>
      </c>
      <c r="W496" s="143" t="str">
        <f ca="1">IFERROR(SMALL(属性二级汇总!$L$2:$L$1000,ROW(W495)),"")</f>
        <v/>
      </c>
    </row>
    <row r="497" spans="13:23">
      <c r="M497" s="142" t="str">
        <f ca="1">IFERROR(INDEX(属性二级汇总!$B$1:$B$1000,W497),"")</f>
        <v/>
      </c>
      <c r="N497" s="142" t="str">
        <f ca="1">IFERROR(INDEX(属性二级汇总!$C$1:$C$1000,W497)*OR($L$2="生效",(1-INDEX(属性二级汇总!$F$1:$F$1000,W497))),"")</f>
        <v/>
      </c>
      <c r="O497" s="142" t="str">
        <f ca="1">IFERROR(INDEX(属性二级汇总!$E$1:$E$1000,W497),"")</f>
        <v/>
      </c>
      <c r="P497" s="142" t="str">
        <f ca="1">IFERROR(INDEX(属性二级汇总!$H$1:$H$1000,W497),"")</f>
        <v/>
      </c>
      <c r="Q497" s="142" t="str">
        <f ca="1">IFERROR(INDEX(属性二级汇总!$J$1:$J$1000,W497),"")</f>
        <v/>
      </c>
      <c r="W497" s="143" t="str">
        <f ca="1">IFERROR(SMALL(属性二级汇总!$L$2:$L$1000,ROW(W496)),"")</f>
        <v/>
      </c>
    </row>
    <row r="498" spans="13:23">
      <c r="M498" s="142" t="str">
        <f ca="1">IFERROR(INDEX(属性二级汇总!$B$1:$B$1000,W498),"")</f>
        <v/>
      </c>
      <c r="N498" s="142" t="str">
        <f ca="1">IFERROR(INDEX(属性二级汇总!$C$1:$C$1000,W498)*OR($L$2="生效",(1-INDEX(属性二级汇总!$F$1:$F$1000,W498))),"")</f>
        <v/>
      </c>
      <c r="O498" s="142" t="str">
        <f ca="1">IFERROR(INDEX(属性二级汇总!$E$1:$E$1000,W498),"")</f>
        <v/>
      </c>
      <c r="P498" s="142" t="str">
        <f ca="1">IFERROR(INDEX(属性二级汇总!$H$1:$H$1000,W498),"")</f>
        <v/>
      </c>
      <c r="Q498" s="142" t="str">
        <f ca="1">IFERROR(INDEX(属性二级汇总!$J$1:$J$1000,W498),"")</f>
        <v/>
      </c>
      <c r="W498" s="143" t="str">
        <f ca="1">IFERROR(SMALL(属性二级汇总!$L$2:$L$1000,ROW(W497)),"")</f>
        <v/>
      </c>
    </row>
    <row r="499" spans="13:23">
      <c r="M499" s="142" t="str">
        <f ca="1">IFERROR(INDEX(属性二级汇总!$B$1:$B$1000,W499),"")</f>
        <v/>
      </c>
      <c r="N499" s="142" t="str">
        <f ca="1">IFERROR(INDEX(属性二级汇总!$C$1:$C$1000,W499)*OR($L$2="生效",(1-INDEX(属性二级汇总!$F$1:$F$1000,W499))),"")</f>
        <v/>
      </c>
      <c r="O499" s="142" t="str">
        <f ca="1">IFERROR(INDEX(属性二级汇总!$E$1:$E$1000,W499),"")</f>
        <v/>
      </c>
      <c r="P499" s="142" t="str">
        <f ca="1">IFERROR(INDEX(属性二级汇总!$H$1:$H$1000,W499),"")</f>
        <v/>
      </c>
      <c r="Q499" s="142" t="str">
        <f ca="1">IFERROR(INDEX(属性二级汇总!$J$1:$J$1000,W499),"")</f>
        <v/>
      </c>
      <c r="W499" s="143" t="str">
        <f ca="1">IFERROR(SMALL(属性二级汇总!$L$2:$L$1000,ROW(W498)),"")</f>
        <v/>
      </c>
    </row>
    <row r="500" spans="13:23">
      <c r="M500" s="142" t="str">
        <f ca="1">IFERROR(INDEX(属性二级汇总!$B$1:$B$1000,W500),"")</f>
        <v/>
      </c>
      <c r="N500" s="142" t="str">
        <f ca="1">IFERROR(INDEX(属性二级汇总!$C$1:$C$1000,W500)*OR($L$2="生效",(1-INDEX(属性二级汇总!$F$1:$F$1000,W500))),"")</f>
        <v/>
      </c>
      <c r="O500" s="142" t="str">
        <f ca="1">IFERROR(INDEX(属性二级汇总!$E$1:$E$1000,W500),"")</f>
        <v/>
      </c>
      <c r="P500" s="142" t="str">
        <f ca="1">IFERROR(INDEX(属性二级汇总!$H$1:$H$1000,W500),"")</f>
        <v/>
      </c>
      <c r="Q500" s="142" t="str">
        <f ca="1">IFERROR(INDEX(属性二级汇总!$J$1:$J$1000,W500),"")</f>
        <v/>
      </c>
      <c r="W500" s="143" t="str">
        <f ca="1">IFERROR(SMALL(属性二级汇总!$L$2:$L$1000,ROW(W499)),"")</f>
        <v/>
      </c>
    </row>
    <row r="501" spans="13:23">
      <c r="M501" s="142" t="str">
        <f ca="1">IFERROR(INDEX(属性二级汇总!$B$1:$B$1000,W501),"")</f>
        <v/>
      </c>
      <c r="N501" s="142" t="str">
        <f ca="1">IFERROR(INDEX(属性二级汇总!$C$1:$C$1000,W501)*OR($L$2="生效",(1-INDEX(属性二级汇总!$F$1:$F$1000,W501))),"")</f>
        <v/>
      </c>
      <c r="O501" s="142" t="str">
        <f ca="1">IFERROR(INDEX(属性二级汇总!$E$1:$E$1000,W501),"")</f>
        <v/>
      </c>
      <c r="P501" s="142" t="str">
        <f ca="1">IFERROR(INDEX(属性二级汇总!$H$1:$H$1000,W501),"")</f>
        <v/>
      </c>
      <c r="Q501" s="142" t="str">
        <f ca="1">IFERROR(INDEX(属性二级汇总!$J$1:$J$1000,W501),"")</f>
        <v/>
      </c>
      <c r="W501" s="143" t="str">
        <f ca="1">IFERROR(SMALL(属性二级汇总!$L$2:$L$1000,ROW(W500)),"")</f>
        <v/>
      </c>
    </row>
    <row r="502" spans="13:23">
      <c r="M502" s="142" t="str">
        <f ca="1">IFERROR(INDEX(属性二级汇总!$B$1:$B$1000,W502),"")</f>
        <v/>
      </c>
      <c r="N502" s="142" t="str">
        <f ca="1">IFERROR(INDEX(属性二级汇总!$C$1:$C$1000,W502)*OR($L$2="生效",(1-INDEX(属性二级汇总!$F$1:$F$1000,W502))),"")</f>
        <v/>
      </c>
      <c r="O502" s="142" t="str">
        <f ca="1">IFERROR(INDEX(属性二级汇总!$E$1:$E$1000,W502),"")</f>
        <v/>
      </c>
      <c r="P502" s="142" t="str">
        <f ca="1">IFERROR(INDEX(属性二级汇总!$H$1:$H$1000,W502),"")</f>
        <v/>
      </c>
      <c r="Q502" s="142" t="str">
        <f ca="1">IFERROR(INDEX(属性二级汇总!$J$1:$J$1000,W502),"")</f>
        <v/>
      </c>
      <c r="W502" s="143" t="str">
        <f ca="1">IFERROR(SMALL(属性二级汇总!$L$2:$L$1000,ROW(W501)),"")</f>
        <v/>
      </c>
    </row>
    <row r="503" spans="13:23">
      <c r="M503" s="142" t="str">
        <f ca="1">IFERROR(INDEX(属性二级汇总!$B$1:$B$1000,W503),"")</f>
        <v/>
      </c>
      <c r="N503" s="142" t="str">
        <f ca="1">IFERROR(INDEX(属性二级汇总!$C$1:$C$1000,W503)*OR($L$2="生效",(1-INDEX(属性二级汇总!$F$1:$F$1000,W503))),"")</f>
        <v/>
      </c>
      <c r="O503" s="142" t="str">
        <f ca="1">IFERROR(INDEX(属性二级汇总!$E$1:$E$1000,W503),"")</f>
        <v/>
      </c>
      <c r="P503" s="142" t="str">
        <f ca="1">IFERROR(INDEX(属性二级汇总!$H$1:$H$1000,W503),"")</f>
        <v/>
      </c>
      <c r="Q503" s="142" t="str">
        <f ca="1">IFERROR(INDEX(属性二级汇总!$J$1:$J$1000,W503),"")</f>
        <v/>
      </c>
      <c r="W503" s="143" t="str">
        <f ca="1">IFERROR(SMALL(属性二级汇总!$L$2:$L$1000,ROW(W502)),"")</f>
        <v/>
      </c>
    </row>
    <row r="504" spans="13:23">
      <c r="M504" s="142" t="str">
        <f ca="1">IFERROR(INDEX(属性二级汇总!$B$1:$B$1000,W504),"")</f>
        <v/>
      </c>
      <c r="N504" s="142" t="str">
        <f ca="1">IFERROR(INDEX(属性二级汇总!$C$1:$C$1000,W504)*OR($L$2="生效",(1-INDEX(属性二级汇总!$F$1:$F$1000,W504))),"")</f>
        <v/>
      </c>
      <c r="O504" s="142" t="str">
        <f ca="1">IFERROR(INDEX(属性二级汇总!$E$1:$E$1000,W504),"")</f>
        <v/>
      </c>
      <c r="P504" s="142" t="str">
        <f ca="1">IFERROR(INDEX(属性二级汇总!$H$1:$H$1000,W504),"")</f>
        <v/>
      </c>
      <c r="Q504" s="142" t="str">
        <f ca="1">IFERROR(INDEX(属性二级汇总!$J$1:$J$1000,W504),"")</f>
        <v/>
      </c>
      <c r="W504" s="143" t="str">
        <f ca="1">IFERROR(SMALL(属性二级汇总!$L$2:$L$1000,ROW(W503)),"")</f>
        <v/>
      </c>
    </row>
    <row r="505" spans="13:23">
      <c r="M505" s="142" t="str">
        <f ca="1">IFERROR(INDEX(属性二级汇总!$B$1:$B$1000,W505),"")</f>
        <v/>
      </c>
      <c r="N505" s="142" t="str">
        <f ca="1">IFERROR(INDEX(属性二级汇总!$C$1:$C$1000,W505)*OR($L$2="生效",(1-INDEX(属性二级汇总!$F$1:$F$1000,W505))),"")</f>
        <v/>
      </c>
      <c r="O505" s="142" t="str">
        <f ca="1">IFERROR(INDEX(属性二级汇总!$E$1:$E$1000,W505),"")</f>
        <v/>
      </c>
      <c r="P505" s="142" t="str">
        <f ca="1">IFERROR(INDEX(属性二级汇总!$H$1:$H$1000,W505),"")</f>
        <v/>
      </c>
      <c r="Q505" s="142" t="str">
        <f ca="1">IFERROR(INDEX(属性二级汇总!$J$1:$J$1000,W505),"")</f>
        <v/>
      </c>
      <c r="W505" s="143" t="str">
        <f ca="1">IFERROR(SMALL(属性二级汇总!$L$2:$L$1000,ROW(W504)),"")</f>
        <v/>
      </c>
    </row>
    <row r="506" spans="13:23">
      <c r="M506" s="142" t="str">
        <f ca="1">IFERROR(INDEX(属性二级汇总!$B$1:$B$1000,W506),"")</f>
        <v/>
      </c>
      <c r="N506" s="142" t="str">
        <f ca="1">IFERROR(INDEX(属性二级汇总!$C$1:$C$1000,W506)*OR($L$2="生效",(1-INDEX(属性二级汇总!$F$1:$F$1000,W506))),"")</f>
        <v/>
      </c>
      <c r="O506" s="142" t="str">
        <f ca="1">IFERROR(INDEX(属性二级汇总!$E$1:$E$1000,W506),"")</f>
        <v/>
      </c>
      <c r="P506" s="142" t="str">
        <f ca="1">IFERROR(INDEX(属性二级汇总!$H$1:$H$1000,W506),"")</f>
        <v/>
      </c>
      <c r="Q506" s="142" t="str">
        <f ca="1">IFERROR(INDEX(属性二级汇总!$J$1:$J$1000,W506),"")</f>
        <v/>
      </c>
      <c r="W506" s="143" t="str">
        <f ca="1">IFERROR(SMALL(属性二级汇总!$L$2:$L$1000,ROW(W505)),"")</f>
        <v/>
      </c>
    </row>
    <row r="507" spans="13:23">
      <c r="M507" s="142" t="str">
        <f ca="1">IFERROR(INDEX(属性二级汇总!$B$1:$B$1000,W507),"")</f>
        <v/>
      </c>
      <c r="N507" s="142" t="str">
        <f ca="1">IFERROR(INDEX(属性二级汇总!$C$1:$C$1000,W507)*OR($L$2="生效",(1-INDEX(属性二级汇总!$F$1:$F$1000,W507))),"")</f>
        <v/>
      </c>
      <c r="O507" s="142" t="str">
        <f ca="1">IFERROR(INDEX(属性二级汇总!$E$1:$E$1000,W507),"")</f>
        <v/>
      </c>
      <c r="P507" s="142" t="str">
        <f ca="1">IFERROR(INDEX(属性二级汇总!$H$1:$H$1000,W507),"")</f>
        <v/>
      </c>
      <c r="Q507" s="142" t="str">
        <f ca="1">IFERROR(INDEX(属性二级汇总!$J$1:$J$1000,W507),"")</f>
        <v/>
      </c>
      <c r="W507" s="143" t="str">
        <f ca="1">IFERROR(SMALL(属性二级汇总!$L$2:$L$1000,ROW(W506)),"")</f>
        <v/>
      </c>
    </row>
    <row r="508" spans="13:23">
      <c r="M508" s="142" t="str">
        <f ca="1">IFERROR(INDEX(属性二级汇总!$B$1:$B$1000,W508),"")</f>
        <v/>
      </c>
      <c r="N508" s="142" t="str">
        <f ca="1">IFERROR(INDEX(属性二级汇总!$C$1:$C$1000,W508)*OR($L$2="生效",(1-INDEX(属性二级汇总!$F$1:$F$1000,W508))),"")</f>
        <v/>
      </c>
      <c r="O508" s="142" t="str">
        <f ca="1">IFERROR(INDEX(属性二级汇总!$E$1:$E$1000,W508),"")</f>
        <v/>
      </c>
      <c r="P508" s="142" t="str">
        <f ca="1">IFERROR(INDEX(属性二级汇总!$H$1:$H$1000,W508),"")</f>
        <v/>
      </c>
      <c r="Q508" s="142" t="str">
        <f ca="1">IFERROR(INDEX(属性二级汇总!$J$1:$J$1000,W508),"")</f>
        <v/>
      </c>
      <c r="W508" s="143" t="str">
        <f ca="1">IFERROR(SMALL(属性二级汇总!$L$2:$L$1000,ROW(W507)),"")</f>
        <v/>
      </c>
    </row>
    <row r="509" spans="13:23">
      <c r="M509" s="142" t="str">
        <f ca="1">IFERROR(INDEX(属性二级汇总!$B$1:$B$1000,W509),"")</f>
        <v/>
      </c>
      <c r="N509" s="142" t="str">
        <f ca="1">IFERROR(INDEX(属性二级汇总!$C$1:$C$1000,W509)*OR($L$2="生效",(1-INDEX(属性二级汇总!$F$1:$F$1000,W509))),"")</f>
        <v/>
      </c>
      <c r="O509" s="142" t="str">
        <f ca="1">IFERROR(INDEX(属性二级汇总!$E$1:$E$1000,W509),"")</f>
        <v/>
      </c>
      <c r="P509" s="142" t="str">
        <f ca="1">IFERROR(INDEX(属性二级汇总!$H$1:$H$1000,W509),"")</f>
        <v/>
      </c>
      <c r="Q509" s="142" t="str">
        <f ca="1">IFERROR(INDEX(属性二级汇总!$J$1:$J$1000,W509),"")</f>
        <v/>
      </c>
      <c r="W509" s="143" t="str">
        <f ca="1">IFERROR(SMALL(属性二级汇总!$L$2:$L$1000,ROW(W508)),"")</f>
        <v/>
      </c>
    </row>
    <row r="510" spans="13:23">
      <c r="M510" s="142" t="str">
        <f ca="1">IFERROR(INDEX(属性二级汇总!$B$1:$B$1000,W510),"")</f>
        <v/>
      </c>
      <c r="N510" s="142" t="str">
        <f ca="1">IFERROR(INDEX(属性二级汇总!$C$1:$C$1000,W510)*OR($L$2="生效",(1-INDEX(属性二级汇总!$F$1:$F$1000,W510))),"")</f>
        <v/>
      </c>
      <c r="O510" s="142" t="str">
        <f ca="1">IFERROR(INDEX(属性二级汇总!$E$1:$E$1000,W510),"")</f>
        <v/>
      </c>
      <c r="P510" s="142" t="str">
        <f ca="1">IFERROR(INDEX(属性二级汇总!$H$1:$H$1000,W510),"")</f>
        <v/>
      </c>
      <c r="Q510" s="142" t="str">
        <f ca="1">IFERROR(INDEX(属性二级汇总!$J$1:$J$1000,W510),"")</f>
        <v/>
      </c>
      <c r="W510" s="143" t="str">
        <f ca="1">IFERROR(SMALL(属性二级汇总!$L$2:$L$1000,ROW(W509)),"")</f>
        <v/>
      </c>
    </row>
    <row r="511" spans="13:23">
      <c r="M511" s="142" t="str">
        <f ca="1">IFERROR(INDEX(属性二级汇总!$B$1:$B$1000,W511),"")</f>
        <v/>
      </c>
      <c r="N511" s="142" t="str">
        <f ca="1">IFERROR(INDEX(属性二级汇总!$C$1:$C$1000,W511)*OR($L$2="生效",(1-INDEX(属性二级汇总!$F$1:$F$1000,W511))),"")</f>
        <v/>
      </c>
      <c r="O511" s="142" t="str">
        <f ca="1">IFERROR(INDEX(属性二级汇总!$E$1:$E$1000,W511),"")</f>
        <v/>
      </c>
      <c r="P511" s="142" t="str">
        <f ca="1">IFERROR(INDEX(属性二级汇总!$H$1:$H$1000,W511),"")</f>
        <v/>
      </c>
      <c r="Q511" s="142" t="str">
        <f ca="1">IFERROR(INDEX(属性二级汇总!$J$1:$J$1000,W511),"")</f>
        <v/>
      </c>
      <c r="W511" s="143" t="str">
        <f ca="1">IFERROR(SMALL(属性二级汇总!$L$2:$L$1000,ROW(W510)),"")</f>
        <v/>
      </c>
    </row>
    <row r="512" spans="13:23">
      <c r="M512" s="142" t="str">
        <f ca="1">IFERROR(INDEX(属性二级汇总!$B$1:$B$1000,W512),"")</f>
        <v/>
      </c>
      <c r="N512" s="142" t="str">
        <f ca="1">IFERROR(INDEX(属性二级汇总!$C$1:$C$1000,W512)*OR($L$2="生效",(1-INDEX(属性二级汇总!$F$1:$F$1000,W512))),"")</f>
        <v/>
      </c>
      <c r="O512" s="142" t="str">
        <f ca="1">IFERROR(INDEX(属性二级汇总!$E$1:$E$1000,W512),"")</f>
        <v/>
      </c>
      <c r="P512" s="142" t="str">
        <f ca="1">IFERROR(INDEX(属性二级汇总!$H$1:$H$1000,W512),"")</f>
        <v/>
      </c>
      <c r="Q512" s="142" t="str">
        <f ca="1">IFERROR(INDEX(属性二级汇总!$J$1:$J$1000,W512),"")</f>
        <v/>
      </c>
      <c r="W512" s="143" t="str">
        <f ca="1">IFERROR(SMALL(属性二级汇总!$L$2:$L$1000,ROW(W511)),"")</f>
        <v/>
      </c>
    </row>
    <row r="513" spans="13:23">
      <c r="M513" s="142" t="str">
        <f ca="1">IFERROR(INDEX(属性二级汇总!$B$1:$B$1000,W513),"")</f>
        <v/>
      </c>
      <c r="N513" s="142" t="str">
        <f ca="1">IFERROR(INDEX(属性二级汇总!$C$1:$C$1000,W513)*OR($L$2="生效",(1-INDEX(属性二级汇总!$F$1:$F$1000,W513))),"")</f>
        <v/>
      </c>
      <c r="O513" s="142" t="str">
        <f ca="1">IFERROR(INDEX(属性二级汇总!$E$1:$E$1000,W513),"")</f>
        <v/>
      </c>
      <c r="P513" s="142" t="str">
        <f ca="1">IFERROR(INDEX(属性二级汇总!$H$1:$H$1000,W513),"")</f>
        <v/>
      </c>
      <c r="Q513" s="142" t="str">
        <f ca="1">IFERROR(INDEX(属性二级汇总!$J$1:$J$1000,W513),"")</f>
        <v/>
      </c>
      <c r="W513" s="143" t="str">
        <f ca="1">IFERROR(SMALL(属性二级汇总!$L$2:$L$1000,ROW(W512)),"")</f>
        <v/>
      </c>
    </row>
    <row r="514" spans="13:23">
      <c r="M514" s="142" t="str">
        <f ca="1">IFERROR(INDEX(属性二级汇总!$B$1:$B$1000,W514),"")</f>
        <v/>
      </c>
      <c r="N514" s="142" t="str">
        <f ca="1">IFERROR(INDEX(属性二级汇总!$C$1:$C$1000,W514)*OR($L$2="生效",(1-INDEX(属性二级汇总!$F$1:$F$1000,W514))),"")</f>
        <v/>
      </c>
      <c r="O514" s="142" t="str">
        <f ca="1">IFERROR(INDEX(属性二级汇总!$E$1:$E$1000,W514),"")</f>
        <v/>
      </c>
      <c r="P514" s="142" t="str">
        <f ca="1">IFERROR(INDEX(属性二级汇总!$H$1:$H$1000,W514),"")</f>
        <v/>
      </c>
      <c r="Q514" s="142" t="str">
        <f ca="1">IFERROR(INDEX(属性二级汇总!$J$1:$J$1000,W514),"")</f>
        <v/>
      </c>
      <c r="W514" s="143" t="str">
        <f ca="1">IFERROR(SMALL(属性二级汇总!$L$2:$L$1000,ROW(W513)),"")</f>
        <v/>
      </c>
    </row>
    <row r="515" spans="13:23">
      <c r="M515" s="142" t="str">
        <f ca="1">IFERROR(INDEX(属性二级汇总!$B$1:$B$1000,W515),"")</f>
        <v/>
      </c>
      <c r="N515" s="142" t="str">
        <f ca="1">IFERROR(INDEX(属性二级汇总!$C$1:$C$1000,W515)*OR($L$2="生效",(1-INDEX(属性二级汇总!$F$1:$F$1000,W515))),"")</f>
        <v/>
      </c>
      <c r="O515" s="142" t="str">
        <f ca="1">IFERROR(INDEX(属性二级汇总!$E$1:$E$1000,W515),"")</f>
        <v/>
      </c>
      <c r="P515" s="142" t="str">
        <f ca="1">IFERROR(INDEX(属性二级汇总!$H$1:$H$1000,W515),"")</f>
        <v/>
      </c>
      <c r="Q515" s="142" t="str">
        <f ca="1">IFERROR(INDEX(属性二级汇总!$J$1:$J$1000,W515),"")</f>
        <v/>
      </c>
      <c r="W515" s="143" t="str">
        <f ca="1">IFERROR(SMALL(属性二级汇总!$L$2:$L$1000,ROW(W514)),"")</f>
        <v/>
      </c>
    </row>
    <row r="516" spans="13:23">
      <c r="M516" s="142" t="str">
        <f ca="1">IFERROR(INDEX(属性二级汇总!$B$1:$B$1000,W516),"")</f>
        <v/>
      </c>
      <c r="N516" s="142" t="str">
        <f ca="1">IFERROR(INDEX(属性二级汇总!$C$1:$C$1000,W516)*OR($L$2="生效",(1-INDEX(属性二级汇总!$F$1:$F$1000,W516))),"")</f>
        <v/>
      </c>
      <c r="O516" s="142" t="str">
        <f ca="1">IFERROR(INDEX(属性二级汇总!$E$1:$E$1000,W516),"")</f>
        <v/>
      </c>
      <c r="P516" s="142" t="str">
        <f ca="1">IFERROR(INDEX(属性二级汇总!$H$1:$H$1000,W516),"")</f>
        <v/>
      </c>
      <c r="Q516" s="142" t="str">
        <f ca="1">IFERROR(INDEX(属性二级汇总!$J$1:$J$1000,W516),"")</f>
        <v/>
      </c>
      <c r="W516" s="143" t="str">
        <f ca="1">IFERROR(SMALL(属性二级汇总!$L$2:$L$1000,ROW(W515)),"")</f>
        <v/>
      </c>
    </row>
    <row r="517" spans="13:23">
      <c r="M517" s="142" t="str">
        <f ca="1">IFERROR(INDEX(属性二级汇总!$B$1:$B$1000,W517),"")</f>
        <v/>
      </c>
      <c r="N517" s="142" t="str">
        <f ca="1">IFERROR(INDEX(属性二级汇总!$C$1:$C$1000,W517)*OR($L$2="生效",(1-INDEX(属性二级汇总!$F$1:$F$1000,W517))),"")</f>
        <v/>
      </c>
      <c r="O517" s="142" t="str">
        <f ca="1">IFERROR(INDEX(属性二级汇总!$E$1:$E$1000,W517),"")</f>
        <v/>
      </c>
      <c r="P517" s="142" t="str">
        <f ca="1">IFERROR(INDEX(属性二级汇总!$H$1:$H$1000,W517),"")</f>
        <v/>
      </c>
      <c r="Q517" s="142" t="str">
        <f ca="1">IFERROR(INDEX(属性二级汇总!$J$1:$J$1000,W517),"")</f>
        <v/>
      </c>
      <c r="W517" s="143" t="str">
        <f ca="1">IFERROR(SMALL(属性二级汇总!$L$2:$L$1000,ROW(W516)),"")</f>
        <v/>
      </c>
    </row>
    <row r="518" spans="13:23">
      <c r="M518" s="142" t="str">
        <f ca="1">IFERROR(INDEX(属性二级汇总!$B$1:$B$1000,W518),"")</f>
        <v/>
      </c>
      <c r="N518" s="142" t="str">
        <f ca="1">IFERROR(INDEX(属性二级汇总!$C$1:$C$1000,W518)*OR($L$2="生效",(1-INDEX(属性二级汇总!$F$1:$F$1000,W518))),"")</f>
        <v/>
      </c>
      <c r="O518" s="142" t="str">
        <f ca="1">IFERROR(INDEX(属性二级汇总!$E$1:$E$1000,W518),"")</f>
        <v/>
      </c>
      <c r="P518" s="142" t="str">
        <f ca="1">IFERROR(INDEX(属性二级汇总!$H$1:$H$1000,W518),"")</f>
        <v/>
      </c>
      <c r="Q518" s="142" t="str">
        <f ca="1">IFERROR(INDEX(属性二级汇总!$J$1:$J$1000,W518),"")</f>
        <v/>
      </c>
      <c r="W518" s="143" t="str">
        <f ca="1">IFERROR(SMALL(属性二级汇总!$L$2:$L$1000,ROW(W517)),"")</f>
        <v/>
      </c>
    </row>
    <row r="519" spans="13:23">
      <c r="M519" s="142" t="str">
        <f ca="1">IFERROR(INDEX(属性二级汇总!$B$1:$B$1000,W519),"")</f>
        <v/>
      </c>
      <c r="N519" s="142" t="str">
        <f ca="1">IFERROR(INDEX(属性二级汇总!$C$1:$C$1000,W519)*OR($L$2="生效",(1-INDEX(属性二级汇总!$F$1:$F$1000,W519))),"")</f>
        <v/>
      </c>
      <c r="O519" s="142" t="str">
        <f ca="1">IFERROR(INDEX(属性二级汇总!$E$1:$E$1000,W519),"")</f>
        <v/>
      </c>
      <c r="P519" s="142" t="str">
        <f ca="1">IFERROR(INDEX(属性二级汇总!$H$1:$H$1000,W519),"")</f>
        <v/>
      </c>
      <c r="Q519" s="142" t="str">
        <f ca="1">IFERROR(INDEX(属性二级汇总!$J$1:$J$1000,W519),"")</f>
        <v/>
      </c>
      <c r="W519" s="143" t="str">
        <f ca="1">IFERROR(SMALL(属性二级汇总!$L$2:$L$1000,ROW(W518)),"")</f>
        <v/>
      </c>
    </row>
    <row r="520" spans="13:23">
      <c r="M520" s="142" t="str">
        <f ca="1">IFERROR(INDEX(属性二级汇总!$B$1:$B$1000,W520),"")</f>
        <v/>
      </c>
      <c r="N520" s="142" t="str">
        <f ca="1">IFERROR(INDEX(属性二级汇总!$C$1:$C$1000,W520)*OR($L$2="生效",(1-INDEX(属性二级汇总!$F$1:$F$1000,W520))),"")</f>
        <v/>
      </c>
      <c r="O520" s="142" t="str">
        <f ca="1">IFERROR(INDEX(属性二级汇总!$E$1:$E$1000,W520),"")</f>
        <v/>
      </c>
      <c r="P520" s="142" t="str">
        <f ca="1">IFERROR(INDEX(属性二级汇总!$H$1:$H$1000,W520),"")</f>
        <v/>
      </c>
      <c r="Q520" s="142" t="str">
        <f ca="1">IFERROR(INDEX(属性二级汇总!$J$1:$J$1000,W520),"")</f>
        <v/>
      </c>
      <c r="W520" s="143" t="str">
        <f ca="1">IFERROR(SMALL(属性二级汇总!$L$2:$L$1000,ROW(W519)),"")</f>
        <v/>
      </c>
    </row>
    <row r="521" spans="13:23">
      <c r="M521" s="142" t="str">
        <f ca="1">IFERROR(INDEX(属性二级汇总!$B$1:$B$1000,W521),"")</f>
        <v/>
      </c>
      <c r="N521" s="142" t="str">
        <f ca="1">IFERROR(INDEX(属性二级汇总!$C$1:$C$1000,W521)*OR($L$2="生效",(1-INDEX(属性二级汇总!$F$1:$F$1000,W521))),"")</f>
        <v/>
      </c>
      <c r="O521" s="142" t="str">
        <f ca="1">IFERROR(INDEX(属性二级汇总!$E$1:$E$1000,W521),"")</f>
        <v/>
      </c>
      <c r="P521" s="142" t="str">
        <f ca="1">IFERROR(INDEX(属性二级汇总!$H$1:$H$1000,W521),"")</f>
        <v/>
      </c>
      <c r="Q521" s="142" t="str">
        <f ca="1">IFERROR(INDEX(属性二级汇总!$J$1:$J$1000,W521),"")</f>
        <v/>
      </c>
      <c r="W521" s="143" t="str">
        <f ca="1">IFERROR(SMALL(属性二级汇总!$L$2:$L$1000,ROW(W520)),"")</f>
        <v/>
      </c>
    </row>
    <row r="522" spans="13:23">
      <c r="M522" s="142" t="str">
        <f ca="1">IFERROR(INDEX(属性二级汇总!$B$1:$B$1000,W522),"")</f>
        <v/>
      </c>
      <c r="N522" s="142" t="str">
        <f ca="1">IFERROR(INDEX(属性二级汇总!$C$1:$C$1000,W522)*OR($L$2="生效",(1-INDEX(属性二级汇总!$F$1:$F$1000,W522))),"")</f>
        <v/>
      </c>
      <c r="O522" s="142" t="str">
        <f ca="1">IFERROR(INDEX(属性二级汇总!$E$1:$E$1000,W522),"")</f>
        <v/>
      </c>
      <c r="P522" s="142" t="str">
        <f ca="1">IFERROR(INDEX(属性二级汇总!$H$1:$H$1000,W522),"")</f>
        <v/>
      </c>
      <c r="Q522" s="142" t="str">
        <f ca="1">IFERROR(INDEX(属性二级汇总!$J$1:$J$1000,W522),"")</f>
        <v/>
      </c>
      <c r="W522" s="143" t="str">
        <f ca="1">IFERROR(SMALL(属性二级汇总!$L$2:$L$1000,ROW(W521)),"")</f>
        <v/>
      </c>
    </row>
    <row r="523" spans="13:23">
      <c r="M523" s="142" t="str">
        <f ca="1">IFERROR(INDEX(属性二级汇总!$B$1:$B$1000,W523),"")</f>
        <v/>
      </c>
      <c r="N523" s="142" t="str">
        <f ca="1">IFERROR(INDEX(属性二级汇总!$C$1:$C$1000,W523)*OR($L$2="生效",(1-INDEX(属性二级汇总!$F$1:$F$1000,W523))),"")</f>
        <v/>
      </c>
      <c r="O523" s="142" t="str">
        <f ca="1">IFERROR(INDEX(属性二级汇总!$E$1:$E$1000,W523),"")</f>
        <v/>
      </c>
      <c r="P523" s="142" t="str">
        <f ca="1">IFERROR(INDEX(属性二级汇总!$H$1:$H$1000,W523),"")</f>
        <v/>
      </c>
      <c r="Q523" s="142" t="str">
        <f ca="1">IFERROR(INDEX(属性二级汇总!$J$1:$J$1000,W523),"")</f>
        <v/>
      </c>
      <c r="W523" s="143" t="str">
        <f ca="1">IFERROR(SMALL(属性二级汇总!$L$2:$L$1000,ROW(W522)),"")</f>
        <v/>
      </c>
    </row>
    <row r="524" spans="13:23">
      <c r="M524" s="142" t="str">
        <f ca="1">IFERROR(INDEX(属性二级汇总!$B$1:$B$1000,W524),"")</f>
        <v/>
      </c>
      <c r="N524" s="142" t="str">
        <f ca="1">IFERROR(INDEX(属性二级汇总!$C$1:$C$1000,W524)*OR($L$2="生效",(1-INDEX(属性二级汇总!$F$1:$F$1000,W524))),"")</f>
        <v/>
      </c>
      <c r="O524" s="142" t="str">
        <f ca="1">IFERROR(INDEX(属性二级汇总!$E$1:$E$1000,W524),"")</f>
        <v/>
      </c>
      <c r="P524" s="142" t="str">
        <f ca="1">IFERROR(INDEX(属性二级汇总!$H$1:$H$1000,W524),"")</f>
        <v/>
      </c>
      <c r="Q524" s="142" t="str">
        <f ca="1">IFERROR(INDEX(属性二级汇总!$J$1:$J$1000,W524),"")</f>
        <v/>
      </c>
      <c r="W524" s="143" t="str">
        <f ca="1">IFERROR(SMALL(属性二级汇总!$L$2:$L$1000,ROW(W523)),"")</f>
        <v/>
      </c>
    </row>
    <row r="525" spans="13:23">
      <c r="M525" s="142" t="str">
        <f ca="1">IFERROR(INDEX(属性二级汇总!$B$1:$B$1000,W525),"")</f>
        <v/>
      </c>
      <c r="N525" s="142" t="str">
        <f ca="1">IFERROR(INDEX(属性二级汇总!$C$1:$C$1000,W525)*OR($L$2="生效",(1-INDEX(属性二级汇总!$F$1:$F$1000,W525))),"")</f>
        <v/>
      </c>
      <c r="O525" s="142" t="str">
        <f ca="1">IFERROR(INDEX(属性二级汇总!$E$1:$E$1000,W525),"")</f>
        <v/>
      </c>
      <c r="P525" s="142" t="str">
        <f ca="1">IFERROR(INDEX(属性二级汇总!$H$1:$H$1000,W525),"")</f>
        <v/>
      </c>
      <c r="Q525" s="142" t="str">
        <f ca="1">IFERROR(INDEX(属性二级汇总!$J$1:$J$1000,W525),"")</f>
        <v/>
      </c>
      <c r="W525" s="143" t="str">
        <f ca="1">IFERROR(SMALL(属性二级汇总!$L$2:$L$1000,ROW(W524)),"")</f>
        <v/>
      </c>
    </row>
    <row r="526" spans="13:23">
      <c r="M526" s="142" t="str">
        <f ca="1">IFERROR(INDEX(属性二级汇总!$B$1:$B$1000,W526),"")</f>
        <v/>
      </c>
      <c r="N526" s="142" t="str">
        <f ca="1">IFERROR(INDEX(属性二级汇总!$C$1:$C$1000,W526)*OR($L$2="生效",(1-INDEX(属性二级汇总!$F$1:$F$1000,W526))),"")</f>
        <v/>
      </c>
      <c r="O526" s="142" t="str">
        <f ca="1">IFERROR(INDEX(属性二级汇总!$E$1:$E$1000,W526),"")</f>
        <v/>
      </c>
      <c r="P526" s="142" t="str">
        <f ca="1">IFERROR(INDEX(属性二级汇总!$H$1:$H$1000,W526),"")</f>
        <v/>
      </c>
      <c r="Q526" s="142" t="str">
        <f ca="1">IFERROR(INDEX(属性二级汇总!$J$1:$J$1000,W526),"")</f>
        <v/>
      </c>
      <c r="W526" s="143" t="str">
        <f ca="1">IFERROR(SMALL(属性二级汇总!$L$2:$L$1000,ROW(W525)),"")</f>
        <v/>
      </c>
    </row>
    <row r="527" spans="13:23">
      <c r="M527" s="142" t="str">
        <f ca="1">IFERROR(INDEX(属性二级汇总!$B$1:$B$1000,W527),"")</f>
        <v/>
      </c>
      <c r="N527" s="142" t="str">
        <f ca="1">IFERROR(INDEX(属性二级汇总!$C$1:$C$1000,W527)*OR($L$2="生效",(1-INDEX(属性二级汇总!$F$1:$F$1000,W527))),"")</f>
        <v/>
      </c>
      <c r="O527" s="142" t="str">
        <f ca="1">IFERROR(INDEX(属性二级汇总!$E$1:$E$1000,W527),"")</f>
        <v/>
      </c>
      <c r="P527" s="142" t="str">
        <f ca="1">IFERROR(INDEX(属性二级汇总!$H$1:$H$1000,W527),"")</f>
        <v/>
      </c>
      <c r="Q527" s="142" t="str">
        <f ca="1">IFERROR(INDEX(属性二级汇总!$J$1:$J$1000,W527),"")</f>
        <v/>
      </c>
      <c r="W527" s="143" t="str">
        <f ca="1">IFERROR(SMALL(属性二级汇总!$L$2:$L$1000,ROW(W526)),"")</f>
        <v/>
      </c>
    </row>
    <row r="528" spans="13:23">
      <c r="M528" s="142" t="str">
        <f ca="1">IFERROR(INDEX(属性二级汇总!$B$1:$B$1000,W528),"")</f>
        <v/>
      </c>
      <c r="N528" s="142" t="str">
        <f ca="1">IFERROR(INDEX(属性二级汇总!$C$1:$C$1000,W528)*OR($L$2="生效",(1-INDEX(属性二级汇总!$F$1:$F$1000,W528))),"")</f>
        <v/>
      </c>
      <c r="O528" s="142" t="str">
        <f ca="1">IFERROR(INDEX(属性二级汇总!$E$1:$E$1000,W528),"")</f>
        <v/>
      </c>
      <c r="P528" s="142" t="str">
        <f ca="1">IFERROR(INDEX(属性二级汇总!$H$1:$H$1000,W528),"")</f>
        <v/>
      </c>
      <c r="Q528" s="142" t="str">
        <f ca="1">IFERROR(INDEX(属性二级汇总!$J$1:$J$1000,W528),"")</f>
        <v/>
      </c>
      <c r="W528" s="143" t="str">
        <f ca="1">IFERROR(SMALL(属性二级汇总!$L$2:$L$1000,ROW(W527)),"")</f>
        <v/>
      </c>
    </row>
    <row r="529" spans="13:23">
      <c r="M529" s="142" t="str">
        <f ca="1">IFERROR(INDEX(属性二级汇总!$B$1:$B$1000,W529),"")</f>
        <v/>
      </c>
      <c r="N529" s="142" t="str">
        <f ca="1">IFERROR(INDEX(属性二级汇总!$C$1:$C$1000,W529)*OR($L$2="生效",(1-INDEX(属性二级汇总!$F$1:$F$1000,W529))),"")</f>
        <v/>
      </c>
      <c r="O529" s="142" t="str">
        <f ca="1">IFERROR(INDEX(属性二级汇总!$E$1:$E$1000,W529),"")</f>
        <v/>
      </c>
      <c r="P529" s="142" t="str">
        <f ca="1">IFERROR(INDEX(属性二级汇总!$H$1:$H$1000,W529),"")</f>
        <v/>
      </c>
      <c r="Q529" s="142" t="str">
        <f ca="1">IFERROR(INDEX(属性二级汇总!$J$1:$J$1000,W529),"")</f>
        <v/>
      </c>
      <c r="W529" s="143" t="str">
        <f ca="1">IFERROR(SMALL(属性二级汇总!$L$2:$L$1000,ROW(W528)),"")</f>
        <v/>
      </c>
    </row>
    <row r="530" spans="13:23">
      <c r="M530" s="142" t="str">
        <f ca="1">IFERROR(INDEX(属性二级汇总!$B$1:$B$1000,W530),"")</f>
        <v/>
      </c>
      <c r="N530" s="142" t="str">
        <f ca="1">IFERROR(INDEX(属性二级汇总!$C$1:$C$1000,W530)*OR($L$2="生效",(1-INDEX(属性二级汇总!$F$1:$F$1000,W530))),"")</f>
        <v/>
      </c>
      <c r="O530" s="142" t="str">
        <f ca="1">IFERROR(INDEX(属性二级汇总!$E$1:$E$1000,W530),"")</f>
        <v/>
      </c>
      <c r="P530" s="142" t="str">
        <f ca="1">IFERROR(INDEX(属性二级汇总!$H$1:$H$1000,W530),"")</f>
        <v/>
      </c>
      <c r="Q530" s="142" t="str">
        <f ca="1">IFERROR(INDEX(属性二级汇总!$J$1:$J$1000,W530),"")</f>
        <v/>
      </c>
      <c r="W530" s="143" t="str">
        <f ca="1">IFERROR(SMALL(属性二级汇总!$L$2:$L$1000,ROW(W529)),"")</f>
        <v/>
      </c>
    </row>
    <row r="531" spans="13:23">
      <c r="M531" s="142" t="str">
        <f ca="1">IFERROR(INDEX(属性二级汇总!$B$1:$B$1000,W531),"")</f>
        <v/>
      </c>
      <c r="N531" s="142" t="str">
        <f ca="1">IFERROR(INDEX(属性二级汇总!$C$1:$C$1000,W531)*OR($L$2="生效",(1-INDEX(属性二级汇总!$F$1:$F$1000,W531))),"")</f>
        <v/>
      </c>
      <c r="O531" s="142" t="str">
        <f ca="1">IFERROR(INDEX(属性二级汇总!$E$1:$E$1000,W531),"")</f>
        <v/>
      </c>
      <c r="P531" s="142" t="str">
        <f ca="1">IFERROR(INDEX(属性二级汇总!$H$1:$H$1000,W531),"")</f>
        <v/>
      </c>
      <c r="Q531" s="142" t="str">
        <f ca="1">IFERROR(INDEX(属性二级汇总!$J$1:$J$1000,W531),"")</f>
        <v/>
      </c>
      <c r="W531" s="143" t="str">
        <f ca="1">IFERROR(SMALL(属性二级汇总!$L$2:$L$1000,ROW(W530)),"")</f>
        <v/>
      </c>
    </row>
    <row r="532" spans="13:23">
      <c r="M532" s="142" t="str">
        <f ca="1">IFERROR(INDEX(属性二级汇总!$B$1:$B$1000,W532),"")</f>
        <v/>
      </c>
      <c r="N532" s="142" t="str">
        <f ca="1">IFERROR(INDEX(属性二级汇总!$C$1:$C$1000,W532)*OR($L$2="生效",(1-INDEX(属性二级汇总!$F$1:$F$1000,W532))),"")</f>
        <v/>
      </c>
      <c r="O532" s="142" t="str">
        <f ca="1">IFERROR(INDEX(属性二级汇总!$E$1:$E$1000,W532),"")</f>
        <v/>
      </c>
      <c r="P532" s="142" t="str">
        <f ca="1">IFERROR(INDEX(属性二级汇总!$H$1:$H$1000,W532),"")</f>
        <v/>
      </c>
      <c r="Q532" s="142" t="str">
        <f ca="1">IFERROR(INDEX(属性二级汇总!$J$1:$J$1000,W532),"")</f>
        <v/>
      </c>
      <c r="W532" s="143" t="str">
        <f ca="1">IFERROR(SMALL(属性二级汇总!$L$2:$L$1000,ROW(W531)),"")</f>
        <v/>
      </c>
    </row>
    <row r="533" spans="13:23">
      <c r="M533" s="142" t="str">
        <f ca="1">IFERROR(INDEX(属性二级汇总!$B$1:$B$1000,W533),"")</f>
        <v/>
      </c>
      <c r="N533" s="142" t="str">
        <f ca="1">IFERROR(INDEX(属性二级汇总!$C$1:$C$1000,W533)*OR($L$2="生效",(1-INDEX(属性二级汇总!$F$1:$F$1000,W533))),"")</f>
        <v/>
      </c>
      <c r="O533" s="142" t="str">
        <f ca="1">IFERROR(INDEX(属性二级汇总!$E$1:$E$1000,W533),"")</f>
        <v/>
      </c>
      <c r="P533" s="142" t="str">
        <f ca="1">IFERROR(INDEX(属性二级汇总!$H$1:$H$1000,W533),"")</f>
        <v/>
      </c>
      <c r="Q533" s="142" t="str">
        <f ca="1">IFERROR(INDEX(属性二级汇总!$J$1:$J$1000,W533),"")</f>
        <v/>
      </c>
      <c r="W533" s="143" t="str">
        <f ca="1">IFERROR(SMALL(属性二级汇总!$L$2:$L$1000,ROW(W532)),"")</f>
        <v/>
      </c>
    </row>
    <row r="534" spans="13:23">
      <c r="M534" s="142" t="str">
        <f ca="1">IFERROR(INDEX(属性二级汇总!$B$1:$B$1000,W534),"")</f>
        <v/>
      </c>
      <c r="N534" s="142" t="str">
        <f ca="1">IFERROR(INDEX(属性二级汇总!$C$1:$C$1000,W534)*OR($L$2="生效",(1-INDEX(属性二级汇总!$F$1:$F$1000,W534))),"")</f>
        <v/>
      </c>
      <c r="O534" s="142" t="str">
        <f ca="1">IFERROR(INDEX(属性二级汇总!$E$1:$E$1000,W534),"")</f>
        <v/>
      </c>
      <c r="P534" s="142" t="str">
        <f ca="1">IFERROR(INDEX(属性二级汇总!$H$1:$H$1000,W534),"")</f>
        <v/>
      </c>
      <c r="Q534" s="142" t="str">
        <f ca="1">IFERROR(INDEX(属性二级汇总!$J$1:$J$1000,W534),"")</f>
        <v/>
      </c>
      <c r="W534" s="143" t="str">
        <f ca="1">IFERROR(SMALL(属性二级汇总!$L$2:$L$1000,ROW(W533)),"")</f>
        <v/>
      </c>
    </row>
    <row r="535" spans="13:23">
      <c r="M535" s="142" t="str">
        <f ca="1">IFERROR(INDEX(属性二级汇总!$B$1:$B$1000,W535),"")</f>
        <v/>
      </c>
      <c r="N535" s="142" t="str">
        <f ca="1">IFERROR(INDEX(属性二级汇总!$C$1:$C$1000,W535)*OR($L$2="生效",(1-INDEX(属性二级汇总!$F$1:$F$1000,W535))),"")</f>
        <v/>
      </c>
      <c r="O535" s="142" t="str">
        <f ca="1">IFERROR(INDEX(属性二级汇总!$E$1:$E$1000,W535),"")</f>
        <v/>
      </c>
      <c r="P535" s="142" t="str">
        <f ca="1">IFERROR(INDEX(属性二级汇总!$H$1:$H$1000,W535),"")</f>
        <v/>
      </c>
      <c r="Q535" s="142" t="str">
        <f ca="1">IFERROR(INDEX(属性二级汇总!$J$1:$J$1000,W535),"")</f>
        <v/>
      </c>
      <c r="W535" s="143" t="str">
        <f ca="1">IFERROR(SMALL(属性二级汇总!$L$2:$L$1000,ROW(W534)),"")</f>
        <v/>
      </c>
    </row>
    <row r="536" spans="13:23">
      <c r="M536" s="142" t="str">
        <f ca="1">IFERROR(INDEX(属性二级汇总!$B$1:$B$1000,W536),"")</f>
        <v/>
      </c>
      <c r="N536" s="142" t="str">
        <f ca="1">IFERROR(INDEX(属性二级汇总!$C$1:$C$1000,W536)*OR($L$2="生效",(1-INDEX(属性二级汇总!$F$1:$F$1000,W536))),"")</f>
        <v/>
      </c>
      <c r="O536" s="142" t="str">
        <f ca="1">IFERROR(INDEX(属性二级汇总!$E$1:$E$1000,W536),"")</f>
        <v/>
      </c>
      <c r="P536" s="142" t="str">
        <f ca="1">IFERROR(INDEX(属性二级汇总!$H$1:$H$1000,W536),"")</f>
        <v/>
      </c>
      <c r="Q536" s="142" t="str">
        <f ca="1">IFERROR(INDEX(属性二级汇总!$J$1:$J$1000,W536),"")</f>
        <v/>
      </c>
      <c r="W536" s="143" t="str">
        <f ca="1">IFERROR(SMALL(属性二级汇总!$L$2:$L$1000,ROW(W535)),"")</f>
        <v/>
      </c>
    </row>
    <row r="537" spans="13:23">
      <c r="M537" s="142" t="str">
        <f ca="1">IFERROR(INDEX(属性二级汇总!$B$1:$B$1000,W537),"")</f>
        <v/>
      </c>
      <c r="N537" s="142" t="str">
        <f ca="1">IFERROR(INDEX(属性二级汇总!$C$1:$C$1000,W537)*OR($L$2="生效",(1-INDEX(属性二级汇总!$F$1:$F$1000,W537))),"")</f>
        <v/>
      </c>
      <c r="O537" s="142" t="str">
        <f ca="1">IFERROR(INDEX(属性二级汇总!$E$1:$E$1000,W537),"")</f>
        <v/>
      </c>
      <c r="P537" s="142" t="str">
        <f ca="1">IFERROR(INDEX(属性二级汇总!$H$1:$H$1000,W537),"")</f>
        <v/>
      </c>
      <c r="Q537" s="142" t="str">
        <f ca="1">IFERROR(INDEX(属性二级汇总!$J$1:$J$1000,W537),"")</f>
        <v/>
      </c>
      <c r="W537" s="143" t="str">
        <f ca="1">IFERROR(SMALL(属性二级汇总!$L$2:$L$1000,ROW(W536)),"")</f>
        <v/>
      </c>
    </row>
    <row r="538" spans="13:23">
      <c r="M538" s="142" t="str">
        <f ca="1">IFERROR(INDEX(属性二级汇总!$B$1:$B$1000,W538),"")</f>
        <v/>
      </c>
      <c r="N538" s="142" t="str">
        <f ca="1">IFERROR(INDEX(属性二级汇总!$C$1:$C$1000,W538)*OR($L$2="生效",(1-INDEX(属性二级汇总!$F$1:$F$1000,W538))),"")</f>
        <v/>
      </c>
      <c r="O538" s="142" t="str">
        <f ca="1">IFERROR(INDEX(属性二级汇总!$E$1:$E$1000,W538),"")</f>
        <v/>
      </c>
      <c r="P538" s="142" t="str">
        <f ca="1">IFERROR(INDEX(属性二级汇总!$H$1:$H$1000,W538),"")</f>
        <v/>
      </c>
      <c r="Q538" s="142" t="str">
        <f ca="1">IFERROR(INDEX(属性二级汇总!$J$1:$J$1000,W538),"")</f>
        <v/>
      </c>
      <c r="W538" s="143" t="str">
        <f ca="1">IFERROR(SMALL(属性二级汇总!$L$2:$L$1000,ROW(W537)),"")</f>
        <v/>
      </c>
    </row>
    <row r="539" spans="13:23">
      <c r="M539" s="142" t="str">
        <f ca="1">IFERROR(INDEX(属性二级汇总!$B$1:$B$1000,W539),"")</f>
        <v/>
      </c>
      <c r="N539" s="142" t="str">
        <f ca="1">IFERROR(INDEX(属性二级汇总!$C$1:$C$1000,W539)*OR($L$2="生效",(1-INDEX(属性二级汇总!$F$1:$F$1000,W539))),"")</f>
        <v/>
      </c>
      <c r="O539" s="142" t="str">
        <f ca="1">IFERROR(INDEX(属性二级汇总!$E$1:$E$1000,W539),"")</f>
        <v/>
      </c>
      <c r="P539" s="142" t="str">
        <f ca="1">IFERROR(INDEX(属性二级汇总!$H$1:$H$1000,W539),"")</f>
        <v/>
      </c>
      <c r="Q539" s="142" t="str">
        <f ca="1">IFERROR(INDEX(属性二级汇总!$J$1:$J$1000,W539),"")</f>
        <v/>
      </c>
      <c r="W539" s="143" t="str">
        <f ca="1">IFERROR(SMALL(属性二级汇总!$L$2:$L$1000,ROW(W538)),"")</f>
        <v/>
      </c>
    </row>
    <row r="540" spans="13:23">
      <c r="M540" s="142" t="str">
        <f ca="1">IFERROR(INDEX(属性二级汇总!$B$1:$B$1000,W540),"")</f>
        <v/>
      </c>
      <c r="N540" s="142" t="str">
        <f ca="1">IFERROR(INDEX(属性二级汇总!$C$1:$C$1000,W540)*OR($L$2="生效",(1-INDEX(属性二级汇总!$F$1:$F$1000,W540))),"")</f>
        <v/>
      </c>
      <c r="O540" s="142" t="str">
        <f ca="1">IFERROR(INDEX(属性二级汇总!$E$1:$E$1000,W540),"")</f>
        <v/>
      </c>
      <c r="P540" s="142" t="str">
        <f ca="1">IFERROR(INDEX(属性二级汇总!$H$1:$H$1000,W540),"")</f>
        <v/>
      </c>
      <c r="Q540" s="142" t="str">
        <f ca="1">IFERROR(INDEX(属性二级汇总!$J$1:$J$1000,W540),"")</f>
        <v/>
      </c>
      <c r="W540" s="143" t="str">
        <f ca="1">IFERROR(SMALL(属性二级汇总!$L$2:$L$1000,ROW(W539)),"")</f>
        <v/>
      </c>
    </row>
    <row r="541" spans="13:23">
      <c r="M541" s="142" t="str">
        <f ca="1">IFERROR(INDEX(属性二级汇总!$B$1:$B$1000,W541),"")</f>
        <v/>
      </c>
      <c r="N541" s="142" t="str">
        <f ca="1">IFERROR(INDEX(属性二级汇总!$C$1:$C$1000,W541)*OR($L$2="生效",(1-INDEX(属性二级汇总!$F$1:$F$1000,W541))),"")</f>
        <v/>
      </c>
      <c r="O541" s="142" t="str">
        <f ca="1">IFERROR(INDEX(属性二级汇总!$E$1:$E$1000,W541),"")</f>
        <v/>
      </c>
      <c r="P541" s="142" t="str">
        <f ca="1">IFERROR(INDEX(属性二级汇总!$H$1:$H$1000,W541),"")</f>
        <v/>
      </c>
      <c r="Q541" s="142" t="str">
        <f ca="1">IFERROR(INDEX(属性二级汇总!$J$1:$J$1000,W541),"")</f>
        <v/>
      </c>
      <c r="W541" s="143" t="str">
        <f ca="1">IFERROR(SMALL(属性二级汇总!$L$2:$L$1000,ROW(W540)),"")</f>
        <v/>
      </c>
    </row>
    <row r="542" spans="13:23">
      <c r="M542" s="142" t="str">
        <f ca="1">IFERROR(INDEX(属性二级汇总!$B$1:$B$1000,W542),"")</f>
        <v/>
      </c>
      <c r="N542" s="142" t="str">
        <f ca="1">IFERROR(INDEX(属性二级汇总!$C$1:$C$1000,W542)*OR($L$2="生效",(1-INDEX(属性二级汇总!$F$1:$F$1000,W542))),"")</f>
        <v/>
      </c>
      <c r="O542" s="142" t="str">
        <f ca="1">IFERROR(INDEX(属性二级汇总!$E$1:$E$1000,W542),"")</f>
        <v/>
      </c>
      <c r="P542" s="142" t="str">
        <f ca="1">IFERROR(INDEX(属性二级汇总!$H$1:$H$1000,W542),"")</f>
        <v/>
      </c>
      <c r="Q542" s="142" t="str">
        <f ca="1">IFERROR(INDEX(属性二级汇总!$J$1:$J$1000,W542),"")</f>
        <v/>
      </c>
      <c r="W542" s="143" t="str">
        <f ca="1">IFERROR(SMALL(属性二级汇总!$L$2:$L$1000,ROW(W541)),"")</f>
        <v/>
      </c>
    </row>
    <row r="543" spans="13:23">
      <c r="M543" s="142" t="str">
        <f ca="1">IFERROR(INDEX(属性二级汇总!$B$1:$B$1000,W543),"")</f>
        <v/>
      </c>
      <c r="N543" s="142" t="str">
        <f ca="1">IFERROR(INDEX(属性二级汇总!$C$1:$C$1000,W543)*OR($L$2="生效",(1-INDEX(属性二级汇总!$F$1:$F$1000,W543))),"")</f>
        <v/>
      </c>
      <c r="O543" s="142" t="str">
        <f ca="1">IFERROR(INDEX(属性二级汇总!$E$1:$E$1000,W543),"")</f>
        <v/>
      </c>
      <c r="P543" s="142" t="str">
        <f ca="1">IFERROR(INDEX(属性二级汇总!$H$1:$H$1000,W543),"")</f>
        <v/>
      </c>
      <c r="Q543" s="142" t="str">
        <f ca="1">IFERROR(INDEX(属性二级汇总!$J$1:$J$1000,W543),"")</f>
        <v/>
      </c>
      <c r="W543" s="143" t="str">
        <f ca="1">IFERROR(SMALL(属性二级汇总!$L$2:$L$1000,ROW(W542)),"")</f>
        <v/>
      </c>
    </row>
    <row r="544" spans="13:23">
      <c r="M544" s="142" t="str">
        <f ca="1">IFERROR(INDEX(属性二级汇总!$B$1:$B$1000,W544),"")</f>
        <v/>
      </c>
      <c r="N544" s="142" t="str">
        <f ca="1">IFERROR(INDEX(属性二级汇总!$C$1:$C$1000,W544)*OR($L$2="生效",(1-INDEX(属性二级汇总!$F$1:$F$1000,W544))),"")</f>
        <v/>
      </c>
      <c r="O544" s="142" t="str">
        <f ca="1">IFERROR(INDEX(属性二级汇总!$E$1:$E$1000,W544),"")</f>
        <v/>
      </c>
      <c r="P544" s="142" t="str">
        <f ca="1">IFERROR(INDEX(属性二级汇总!$H$1:$H$1000,W544),"")</f>
        <v/>
      </c>
      <c r="Q544" s="142" t="str">
        <f ca="1">IFERROR(INDEX(属性二级汇总!$J$1:$J$1000,W544),"")</f>
        <v/>
      </c>
      <c r="W544" s="143" t="str">
        <f ca="1">IFERROR(SMALL(属性二级汇总!$L$2:$L$1000,ROW(W543)),"")</f>
        <v/>
      </c>
    </row>
    <row r="545" spans="13:23">
      <c r="M545" s="142" t="str">
        <f ca="1">IFERROR(INDEX(属性二级汇总!$B$1:$B$1000,W545),"")</f>
        <v/>
      </c>
      <c r="N545" s="142" t="str">
        <f ca="1">IFERROR(INDEX(属性二级汇总!$C$1:$C$1000,W545)*OR($L$2="生效",(1-INDEX(属性二级汇总!$F$1:$F$1000,W545))),"")</f>
        <v/>
      </c>
      <c r="O545" s="142" t="str">
        <f ca="1">IFERROR(INDEX(属性二级汇总!$E$1:$E$1000,W545),"")</f>
        <v/>
      </c>
      <c r="P545" s="142" t="str">
        <f ca="1">IFERROR(INDEX(属性二级汇总!$H$1:$H$1000,W545),"")</f>
        <v/>
      </c>
      <c r="Q545" s="142" t="str">
        <f ca="1">IFERROR(INDEX(属性二级汇总!$J$1:$J$1000,W545),"")</f>
        <v/>
      </c>
      <c r="W545" s="143" t="str">
        <f ca="1">IFERROR(SMALL(属性二级汇总!$L$2:$L$1000,ROW(W544)),"")</f>
        <v/>
      </c>
    </row>
    <row r="546" spans="13:23">
      <c r="M546" s="142" t="str">
        <f ca="1">IFERROR(INDEX(属性二级汇总!$B$1:$B$1000,W546),"")</f>
        <v/>
      </c>
      <c r="N546" s="142" t="str">
        <f ca="1">IFERROR(INDEX(属性二级汇总!$C$1:$C$1000,W546)*OR($L$2="生效",(1-INDEX(属性二级汇总!$F$1:$F$1000,W546))),"")</f>
        <v/>
      </c>
      <c r="O546" s="142" t="str">
        <f ca="1">IFERROR(INDEX(属性二级汇总!$E$1:$E$1000,W546),"")</f>
        <v/>
      </c>
      <c r="P546" s="142" t="str">
        <f ca="1">IFERROR(INDEX(属性二级汇总!$H$1:$H$1000,W546),"")</f>
        <v/>
      </c>
      <c r="Q546" s="142" t="str">
        <f ca="1">IFERROR(INDEX(属性二级汇总!$J$1:$J$1000,W546),"")</f>
        <v/>
      </c>
      <c r="W546" s="143" t="str">
        <f ca="1">IFERROR(SMALL(属性二级汇总!$L$2:$L$1000,ROW(W545)),"")</f>
        <v/>
      </c>
    </row>
    <row r="547" spans="13:23">
      <c r="M547" s="142" t="str">
        <f ca="1">IFERROR(INDEX(属性二级汇总!$B$1:$B$1000,W547),"")</f>
        <v/>
      </c>
      <c r="N547" s="142" t="str">
        <f ca="1">IFERROR(INDEX(属性二级汇总!$C$1:$C$1000,W547)*OR($L$2="生效",(1-INDEX(属性二级汇总!$F$1:$F$1000,W547))),"")</f>
        <v/>
      </c>
      <c r="O547" s="142" t="str">
        <f ca="1">IFERROR(INDEX(属性二级汇总!$E$1:$E$1000,W547),"")</f>
        <v/>
      </c>
      <c r="P547" s="142" t="str">
        <f ca="1">IFERROR(INDEX(属性二级汇总!$H$1:$H$1000,W547),"")</f>
        <v/>
      </c>
      <c r="Q547" s="142" t="str">
        <f ca="1">IFERROR(INDEX(属性二级汇总!$J$1:$J$1000,W547),"")</f>
        <v/>
      </c>
      <c r="W547" s="143" t="str">
        <f ca="1">IFERROR(SMALL(属性二级汇总!$L$2:$L$1000,ROW(W546)),"")</f>
        <v/>
      </c>
    </row>
    <row r="548" spans="13:23">
      <c r="M548" s="142" t="str">
        <f ca="1">IFERROR(INDEX(属性二级汇总!$B$1:$B$1000,W548),"")</f>
        <v/>
      </c>
      <c r="N548" s="142" t="str">
        <f ca="1">IFERROR(INDEX(属性二级汇总!$C$1:$C$1000,W548)*OR($L$2="生效",(1-INDEX(属性二级汇总!$F$1:$F$1000,W548))),"")</f>
        <v/>
      </c>
      <c r="O548" s="142" t="str">
        <f ca="1">IFERROR(INDEX(属性二级汇总!$E$1:$E$1000,W548),"")</f>
        <v/>
      </c>
      <c r="P548" s="142" t="str">
        <f ca="1">IFERROR(INDEX(属性二级汇总!$H$1:$H$1000,W548),"")</f>
        <v/>
      </c>
      <c r="Q548" s="142" t="str">
        <f ca="1">IFERROR(INDEX(属性二级汇总!$J$1:$J$1000,W548),"")</f>
        <v/>
      </c>
      <c r="W548" s="143" t="str">
        <f ca="1">IFERROR(SMALL(属性二级汇总!$L$2:$L$1000,ROW(W547)),"")</f>
        <v/>
      </c>
    </row>
    <row r="549" spans="13:23">
      <c r="M549" s="142" t="str">
        <f ca="1">IFERROR(INDEX(属性二级汇总!$B$1:$B$1000,W549),"")</f>
        <v/>
      </c>
      <c r="N549" s="142" t="str">
        <f ca="1">IFERROR(INDEX(属性二级汇总!$C$1:$C$1000,W549)*OR($L$2="生效",(1-INDEX(属性二级汇总!$F$1:$F$1000,W549))),"")</f>
        <v/>
      </c>
      <c r="O549" s="142" t="str">
        <f ca="1">IFERROR(INDEX(属性二级汇总!$E$1:$E$1000,W549),"")</f>
        <v/>
      </c>
      <c r="P549" s="142" t="str">
        <f ca="1">IFERROR(INDEX(属性二级汇总!$H$1:$H$1000,W549),"")</f>
        <v/>
      </c>
      <c r="Q549" s="142" t="str">
        <f ca="1">IFERROR(INDEX(属性二级汇总!$J$1:$J$1000,W549),"")</f>
        <v/>
      </c>
      <c r="W549" s="143" t="str">
        <f ca="1">IFERROR(SMALL(属性二级汇总!$L$2:$L$1000,ROW(W548)),"")</f>
        <v/>
      </c>
    </row>
    <row r="550" spans="13:23">
      <c r="M550" s="142" t="str">
        <f ca="1">IFERROR(INDEX(属性二级汇总!$B$1:$B$1000,W550),"")</f>
        <v/>
      </c>
      <c r="N550" s="142" t="str">
        <f ca="1">IFERROR(INDEX(属性二级汇总!$C$1:$C$1000,W550)*OR($L$2="生效",(1-INDEX(属性二级汇总!$F$1:$F$1000,W550))),"")</f>
        <v/>
      </c>
      <c r="O550" s="142" t="str">
        <f ca="1">IFERROR(INDEX(属性二级汇总!$E$1:$E$1000,W550),"")</f>
        <v/>
      </c>
      <c r="P550" s="142" t="str">
        <f ca="1">IFERROR(INDEX(属性二级汇总!$H$1:$H$1000,W550),"")</f>
        <v/>
      </c>
      <c r="Q550" s="142" t="str">
        <f ca="1">IFERROR(INDEX(属性二级汇总!$J$1:$J$1000,W550),"")</f>
        <v/>
      </c>
      <c r="W550" s="143" t="str">
        <f ca="1">IFERROR(SMALL(属性二级汇总!$L$2:$L$1000,ROW(W549)),"")</f>
        <v/>
      </c>
    </row>
    <row r="551" spans="13:23">
      <c r="M551" s="142" t="str">
        <f ca="1">IFERROR(INDEX(属性二级汇总!$B$1:$B$1000,W551),"")</f>
        <v/>
      </c>
      <c r="N551" s="142" t="str">
        <f ca="1">IFERROR(INDEX(属性二级汇总!$C$1:$C$1000,W551)*OR($L$2="生效",(1-INDEX(属性二级汇总!$F$1:$F$1000,W551))),"")</f>
        <v/>
      </c>
      <c r="O551" s="142" t="str">
        <f ca="1">IFERROR(INDEX(属性二级汇总!$E$1:$E$1000,W551),"")</f>
        <v/>
      </c>
      <c r="P551" s="142" t="str">
        <f ca="1">IFERROR(INDEX(属性二级汇总!$H$1:$H$1000,W551),"")</f>
        <v/>
      </c>
      <c r="Q551" s="142" t="str">
        <f ca="1">IFERROR(INDEX(属性二级汇总!$J$1:$J$1000,W551),"")</f>
        <v/>
      </c>
      <c r="W551" s="143" t="str">
        <f ca="1">IFERROR(SMALL(属性二级汇总!$L$2:$L$1000,ROW(W550)),"")</f>
        <v/>
      </c>
    </row>
    <row r="552" spans="13:23">
      <c r="M552" s="142" t="str">
        <f ca="1">IFERROR(INDEX(属性二级汇总!$B$1:$B$1000,W552),"")</f>
        <v/>
      </c>
      <c r="N552" s="142" t="str">
        <f ca="1">IFERROR(INDEX(属性二级汇总!$C$1:$C$1000,W552)*OR($L$2="生效",(1-INDEX(属性二级汇总!$F$1:$F$1000,W552))),"")</f>
        <v/>
      </c>
      <c r="O552" s="142" t="str">
        <f ca="1">IFERROR(INDEX(属性二级汇总!$E$1:$E$1000,W552),"")</f>
        <v/>
      </c>
      <c r="P552" s="142" t="str">
        <f ca="1">IFERROR(INDEX(属性二级汇总!$H$1:$H$1000,W552),"")</f>
        <v/>
      </c>
      <c r="Q552" s="142" t="str">
        <f ca="1">IFERROR(INDEX(属性二级汇总!$J$1:$J$1000,W552),"")</f>
        <v/>
      </c>
      <c r="W552" s="143" t="str">
        <f ca="1">IFERROR(SMALL(属性二级汇总!$L$2:$L$1000,ROW(W551)),"")</f>
        <v/>
      </c>
    </row>
    <row r="553" spans="13:23">
      <c r="M553" s="142" t="str">
        <f ca="1">IFERROR(INDEX(属性二级汇总!$B$1:$B$1000,W553),"")</f>
        <v/>
      </c>
      <c r="N553" s="142" t="str">
        <f ca="1">IFERROR(INDEX(属性二级汇总!$C$1:$C$1000,W553)*OR($L$2="生效",(1-INDEX(属性二级汇总!$F$1:$F$1000,W553))),"")</f>
        <v/>
      </c>
      <c r="O553" s="142" t="str">
        <f ca="1">IFERROR(INDEX(属性二级汇总!$E$1:$E$1000,W553),"")</f>
        <v/>
      </c>
      <c r="P553" s="142" t="str">
        <f ca="1">IFERROR(INDEX(属性二级汇总!$H$1:$H$1000,W553),"")</f>
        <v/>
      </c>
      <c r="Q553" s="142" t="str">
        <f ca="1">IFERROR(INDEX(属性二级汇总!$J$1:$J$1000,W553),"")</f>
        <v/>
      </c>
      <c r="W553" s="143" t="str">
        <f ca="1">IFERROR(SMALL(属性二级汇总!$L$2:$L$1000,ROW(W552)),"")</f>
        <v/>
      </c>
    </row>
    <row r="554" spans="13:23">
      <c r="M554" s="142" t="str">
        <f ca="1">IFERROR(INDEX(属性二级汇总!$B$1:$B$1000,W554),"")</f>
        <v/>
      </c>
      <c r="N554" s="142" t="str">
        <f ca="1">IFERROR(INDEX(属性二级汇总!$C$1:$C$1000,W554)*OR($L$2="生效",(1-INDEX(属性二级汇总!$F$1:$F$1000,W554))),"")</f>
        <v/>
      </c>
      <c r="O554" s="142" t="str">
        <f ca="1">IFERROR(INDEX(属性二级汇总!$E$1:$E$1000,W554),"")</f>
        <v/>
      </c>
      <c r="P554" s="142" t="str">
        <f ca="1">IFERROR(INDEX(属性二级汇总!$H$1:$H$1000,W554),"")</f>
        <v/>
      </c>
      <c r="Q554" s="142" t="str">
        <f ca="1">IFERROR(INDEX(属性二级汇总!$J$1:$J$1000,W554),"")</f>
        <v/>
      </c>
      <c r="W554" s="143" t="str">
        <f ca="1">IFERROR(SMALL(属性二级汇总!$L$2:$L$1000,ROW(W553)),"")</f>
        <v/>
      </c>
    </row>
    <row r="555" spans="13:23">
      <c r="M555" s="142" t="str">
        <f ca="1">IFERROR(INDEX(属性二级汇总!$B$1:$B$1000,W555),"")</f>
        <v/>
      </c>
      <c r="N555" s="142" t="str">
        <f ca="1">IFERROR(INDEX(属性二级汇总!$C$1:$C$1000,W555)*OR($L$2="生效",(1-INDEX(属性二级汇总!$F$1:$F$1000,W555))),"")</f>
        <v/>
      </c>
      <c r="O555" s="142" t="str">
        <f ca="1">IFERROR(INDEX(属性二级汇总!$E$1:$E$1000,W555),"")</f>
        <v/>
      </c>
      <c r="P555" s="142" t="str">
        <f ca="1">IFERROR(INDEX(属性二级汇总!$H$1:$H$1000,W555),"")</f>
        <v/>
      </c>
      <c r="Q555" s="142" t="str">
        <f ca="1">IFERROR(INDEX(属性二级汇总!$J$1:$J$1000,W555),"")</f>
        <v/>
      </c>
      <c r="W555" s="143" t="str">
        <f ca="1">IFERROR(SMALL(属性二级汇总!$L$2:$L$1000,ROW(W554)),"")</f>
        <v/>
      </c>
    </row>
    <row r="556" spans="13:23">
      <c r="M556" s="142" t="str">
        <f ca="1">IFERROR(INDEX(属性二级汇总!$B$1:$B$1000,W556),"")</f>
        <v/>
      </c>
      <c r="N556" s="142" t="str">
        <f ca="1">IFERROR(INDEX(属性二级汇总!$C$1:$C$1000,W556)*OR($L$2="生效",(1-INDEX(属性二级汇总!$F$1:$F$1000,W556))),"")</f>
        <v/>
      </c>
      <c r="O556" s="142" t="str">
        <f ca="1">IFERROR(INDEX(属性二级汇总!$E$1:$E$1000,W556),"")</f>
        <v/>
      </c>
      <c r="P556" s="142" t="str">
        <f ca="1">IFERROR(INDEX(属性二级汇总!$H$1:$H$1000,W556),"")</f>
        <v/>
      </c>
      <c r="Q556" s="142" t="str">
        <f ca="1">IFERROR(INDEX(属性二级汇总!$J$1:$J$1000,W556),"")</f>
        <v/>
      </c>
      <c r="W556" s="143" t="str">
        <f ca="1">IFERROR(SMALL(属性二级汇总!$L$2:$L$1000,ROW(W555)),"")</f>
        <v/>
      </c>
    </row>
    <row r="557" spans="13:23">
      <c r="M557" s="142" t="str">
        <f ca="1">IFERROR(INDEX(属性二级汇总!$B$1:$B$1000,W557),"")</f>
        <v/>
      </c>
      <c r="N557" s="142" t="str">
        <f ca="1">IFERROR(INDEX(属性二级汇总!$C$1:$C$1000,W557)*OR($L$2="生效",(1-INDEX(属性二级汇总!$F$1:$F$1000,W557))),"")</f>
        <v/>
      </c>
      <c r="O557" s="142" t="str">
        <f ca="1">IFERROR(INDEX(属性二级汇总!$E$1:$E$1000,W557),"")</f>
        <v/>
      </c>
      <c r="P557" s="142" t="str">
        <f ca="1">IFERROR(INDEX(属性二级汇总!$H$1:$H$1000,W557),"")</f>
        <v/>
      </c>
      <c r="Q557" s="142" t="str">
        <f ca="1">IFERROR(INDEX(属性二级汇总!$J$1:$J$1000,W557),"")</f>
        <v/>
      </c>
      <c r="W557" s="143" t="str">
        <f ca="1">IFERROR(SMALL(属性二级汇总!$L$2:$L$1000,ROW(W556)),"")</f>
        <v/>
      </c>
    </row>
    <row r="558" spans="13:23">
      <c r="M558" s="142" t="str">
        <f ca="1">IFERROR(INDEX(属性二级汇总!$B$1:$B$1000,W558),"")</f>
        <v/>
      </c>
      <c r="N558" s="142" t="str">
        <f ca="1">IFERROR(INDEX(属性二级汇总!$C$1:$C$1000,W558)*OR($L$2="生效",(1-INDEX(属性二级汇总!$F$1:$F$1000,W558))),"")</f>
        <v/>
      </c>
      <c r="O558" s="142" t="str">
        <f ca="1">IFERROR(INDEX(属性二级汇总!$E$1:$E$1000,W558),"")</f>
        <v/>
      </c>
      <c r="P558" s="142" t="str">
        <f ca="1">IFERROR(INDEX(属性二级汇总!$H$1:$H$1000,W558),"")</f>
        <v/>
      </c>
      <c r="Q558" s="142" t="str">
        <f ca="1">IFERROR(INDEX(属性二级汇总!$J$1:$J$1000,W558),"")</f>
        <v/>
      </c>
      <c r="W558" s="143" t="str">
        <f ca="1">IFERROR(SMALL(属性二级汇总!$L$2:$L$1000,ROW(W557)),"")</f>
        <v/>
      </c>
    </row>
    <row r="559" spans="13:23">
      <c r="M559" s="142" t="str">
        <f ca="1">IFERROR(INDEX(属性二级汇总!$B$1:$B$1000,W559),"")</f>
        <v/>
      </c>
      <c r="N559" s="142" t="str">
        <f ca="1">IFERROR(INDEX(属性二级汇总!$C$1:$C$1000,W559)*OR($L$2="生效",(1-INDEX(属性二级汇总!$F$1:$F$1000,W559))),"")</f>
        <v/>
      </c>
      <c r="O559" s="142" t="str">
        <f ca="1">IFERROR(INDEX(属性二级汇总!$E$1:$E$1000,W559),"")</f>
        <v/>
      </c>
      <c r="P559" s="142" t="str">
        <f ca="1">IFERROR(INDEX(属性二级汇总!$H$1:$H$1000,W559),"")</f>
        <v/>
      </c>
      <c r="Q559" s="142" t="str">
        <f ca="1">IFERROR(INDEX(属性二级汇总!$J$1:$J$1000,W559),"")</f>
        <v/>
      </c>
      <c r="W559" s="143" t="str">
        <f ca="1">IFERROR(SMALL(属性二级汇总!$L$2:$L$1000,ROW(W558)),"")</f>
        <v/>
      </c>
    </row>
    <row r="560" spans="13:23">
      <c r="M560" s="142" t="str">
        <f ca="1">IFERROR(INDEX(属性二级汇总!$B$1:$B$1000,W560),"")</f>
        <v/>
      </c>
      <c r="N560" s="142" t="str">
        <f ca="1">IFERROR(INDEX(属性二级汇总!$C$1:$C$1000,W560)*OR($L$2="生效",(1-INDEX(属性二级汇总!$F$1:$F$1000,W560))),"")</f>
        <v/>
      </c>
      <c r="O560" s="142" t="str">
        <f ca="1">IFERROR(INDEX(属性二级汇总!$E$1:$E$1000,W560),"")</f>
        <v/>
      </c>
      <c r="P560" s="142" t="str">
        <f ca="1">IFERROR(INDEX(属性二级汇总!$H$1:$H$1000,W560),"")</f>
        <v/>
      </c>
      <c r="Q560" s="142" t="str">
        <f ca="1">IFERROR(INDEX(属性二级汇总!$J$1:$J$1000,W560),"")</f>
        <v/>
      </c>
      <c r="W560" s="143" t="str">
        <f ca="1">IFERROR(SMALL(属性二级汇总!$L$2:$L$1000,ROW(W559)),"")</f>
        <v/>
      </c>
    </row>
    <row r="561" spans="13:23">
      <c r="M561" s="142" t="str">
        <f ca="1">IFERROR(INDEX(属性二级汇总!$B$1:$B$1000,W561),"")</f>
        <v/>
      </c>
      <c r="N561" s="142" t="str">
        <f ca="1">IFERROR(INDEX(属性二级汇总!$C$1:$C$1000,W561)*OR($L$2="生效",(1-INDEX(属性二级汇总!$F$1:$F$1000,W561))),"")</f>
        <v/>
      </c>
      <c r="O561" s="142" t="str">
        <f ca="1">IFERROR(INDEX(属性二级汇总!$E$1:$E$1000,W561),"")</f>
        <v/>
      </c>
      <c r="P561" s="142" t="str">
        <f ca="1">IFERROR(INDEX(属性二级汇总!$H$1:$H$1000,W561),"")</f>
        <v/>
      </c>
      <c r="Q561" s="142" t="str">
        <f ca="1">IFERROR(INDEX(属性二级汇总!$J$1:$J$1000,W561),"")</f>
        <v/>
      </c>
      <c r="W561" s="143" t="str">
        <f ca="1">IFERROR(SMALL(属性二级汇总!$L$2:$L$1000,ROW(W560)),"")</f>
        <v/>
      </c>
    </row>
    <row r="562" spans="13:23">
      <c r="M562" s="142" t="str">
        <f ca="1">IFERROR(INDEX(属性二级汇总!$B$1:$B$1000,W562),"")</f>
        <v/>
      </c>
      <c r="N562" s="142" t="str">
        <f ca="1">IFERROR(INDEX(属性二级汇总!$C$1:$C$1000,W562)*OR($L$2="生效",(1-INDEX(属性二级汇总!$F$1:$F$1000,W562))),"")</f>
        <v/>
      </c>
      <c r="O562" s="142" t="str">
        <f ca="1">IFERROR(INDEX(属性二级汇总!$E$1:$E$1000,W562),"")</f>
        <v/>
      </c>
      <c r="P562" s="142" t="str">
        <f ca="1">IFERROR(INDEX(属性二级汇总!$H$1:$H$1000,W562),"")</f>
        <v/>
      </c>
      <c r="Q562" s="142" t="str">
        <f ca="1">IFERROR(INDEX(属性二级汇总!$J$1:$J$1000,W562),"")</f>
        <v/>
      </c>
      <c r="W562" s="143" t="str">
        <f ca="1">IFERROR(SMALL(属性二级汇总!$L$2:$L$1000,ROW(W561)),"")</f>
        <v/>
      </c>
    </row>
    <row r="563" spans="13:23">
      <c r="M563" s="142" t="str">
        <f ca="1">IFERROR(INDEX(属性二级汇总!$B$1:$B$1000,W563),"")</f>
        <v/>
      </c>
      <c r="N563" s="142" t="str">
        <f ca="1">IFERROR(INDEX(属性二级汇总!$C$1:$C$1000,W563)*OR($L$2="生效",(1-INDEX(属性二级汇总!$F$1:$F$1000,W563))),"")</f>
        <v/>
      </c>
      <c r="O563" s="142" t="str">
        <f ca="1">IFERROR(INDEX(属性二级汇总!$E$1:$E$1000,W563),"")</f>
        <v/>
      </c>
      <c r="P563" s="142" t="str">
        <f ca="1">IFERROR(INDEX(属性二级汇总!$H$1:$H$1000,W563),"")</f>
        <v/>
      </c>
      <c r="Q563" s="142" t="str">
        <f ca="1">IFERROR(INDEX(属性二级汇总!$J$1:$J$1000,W563),"")</f>
        <v/>
      </c>
      <c r="W563" s="143" t="str">
        <f ca="1">IFERROR(SMALL(属性二级汇总!$L$2:$L$1000,ROW(W562)),"")</f>
        <v/>
      </c>
    </row>
    <row r="564" spans="13:23">
      <c r="M564" s="142" t="str">
        <f ca="1">IFERROR(INDEX(属性二级汇总!$B$1:$B$1000,W564),"")</f>
        <v/>
      </c>
      <c r="N564" s="142" t="str">
        <f ca="1">IFERROR(INDEX(属性二级汇总!$C$1:$C$1000,W564)*OR($L$2="生效",(1-INDEX(属性二级汇总!$F$1:$F$1000,W564))),"")</f>
        <v/>
      </c>
      <c r="O564" s="142" t="str">
        <f ca="1">IFERROR(INDEX(属性二级汇总!$E$1:$E$1000,W564),"")</f>
        <v/>
      </c>
      <c r="P564" s="142" t="str">
        <f ca="1">IFERROR(INDEX(属性二级汇总!$H$1:$H$1000,W564),"")</f>
        <v/>
      </c>
      <c r="Q564" s="142" t="str">
        <f ca="1">IFERROR(INDEX(属性二级汇总!$J$1:$J$1000,W564),"")</f>
        <v/>
      </c>
      <c r="W564" s="143" t="str">
        <f ca="1">IFERROR(SMALL(属性二级汇总!$L$2:$L$1000,ROW(W563)),"")</f>
        <v/>
      </c>
    </row>
    <row r="565" spans="13:23">
      <c r="M565" s="142" t="str">
        <f ca="1">IFERROR(INDEX(属性二级汇总!$B$1:$B$1000,W565),"")</f>
        <v/>
      </c>
      <c r="N565" s="142" t="str">
        <f ca="1">IFERROR(INDEX(属性二级汇总!$C$1:$C$1000,W565)*OR($L$2="生效",(1-INDEX(属性二级汇总!$F$1:$F$1000,W565))),"")</f>
        <v/>
      </c>
      <c r="O565" s="142" t="str">
        <f ca="1">IFERROR(INDEX(属性二级汇总!$E$1:$E$1000,W565),"")</f>
        <v/>
      </c>
      <c r="P565" s="142" t="str">
        <f ca="1">IFERROR(INDEX(属性二级汇总!$H$1:$H$1000,W565),"")</f>
        <v/>
      </c>
      <c r="Q565" s="142" t="str">
        <f ca="1">IFERROR(INDEX(属性二级汇总!$J$1:$J$1000,W565),"")</f>
        <v/>
      </c>
      <c r="W565" s="143" t="str">
        <f ca="1">IFERROR(SMALL(属性二级汇总!$L$2:$L$1000,ROW(W564)),"")</f>
        <v/>
      </c>
    </row>
    <row r="566" spans="13:23">
      <c r="M566" s="142" t="str">
        <f ca="1">IFERROR(INDEX(属性二级汇总!$B$1:$B$1000,W566),"")</f>
        <v/>
      </c>
      <c r="N566" s="142" t="str">
        <f ca="1">IFERROR(INDEX(属性二级汇总!$C$1:$C$1000,W566)*OR($L$2="生效",(1-INDEX(属性二级汇总!$F$1:$F$1000,W566))),"")</f>
        <v/>
      </c>
      <c r="O566" s="142" t="str">
        <f ca="1">IFERROR(INDEX(属性二级汇总!$E$1:$E$1000,W566),"")</f>
        <v/>
      </c>
      <c r="P566" s="142" t="str">
        <f ca="1">IFERROR(INDEX(属性二级汇总!$H$1:$H$1000,W566),"")</f>
        <v/>
      </c>
      <c r="Q566" s="142" t="str">
        <f ca="1">IFERROR(INDEX(属性二级汇总!$J$1:$J$1000,W566),"")</f>
        <v/>
      </c>
      <c r="W566" s="143" t="str">
        <f ca="1">IFERROR(SMALL(属性二级汇总!$L$2:$L$1000,ROW(W565)),"")</f>
        <v/>
      </c>
    </row>
    <row r="567" spans="13:23">
      <c r="M567" s="142" t="str">
        <f ca="1">IFERROR(INDEX(属性二级汇总!$B$1:$B$1000,W567),"")</f>
        <v/>
      </c>
      <c r="N567" s="142" t="str">
        <f ca="1">IFERROR(INDEX(属性二级汇总!$C$1:$C$1000,W567)*OR($L$2="生效",(1-INDEX(属性二级汇总!$F$1:$F$1000,W567))),"")</f>
        <v/>
      </c>
      <c r="O567" s="142" t="str">
        <f ca="1">IFERROR(INDEX(属性二级汇总!$E$1:$E$1000,W567),"")</f>
        <v/>
      </c>
      <c r="P567" s="142" t="str">
        <f ca="1">IFERROR(INDEX(属性二级汇总!$H$1:$H$1000,W567),"")</f>
        <v/>
      </c>
      <c r="Q567" s="142" t="str">
        <f ca="1">IFERROR(INDEX(属性二级汇总!$J$1:$J$1000,W567),"")</f>
        <v/>
      </c>
      <c r="W567" s="143" t="str">
        <f ca="1">IFERROR(SMALL(属性二级汇总!$L$2:$L$1000,ROW(W566)),"")</f>
        <v/>
      </c>
    </row>
    <row r="568" spans="13:23">
      <c r="M568" s="142" t="str">
        <f ca="1">IFERROR(INDEX(属性二级汇总!$B$1:$B$1000,W568),"")</f>
        <v/>
      </c>
      <c r="N568" s="142" t="str">
        <f ca="1">IFERROR(INDEX(属性二级汇总!$C$1:$C$1000,W568)*OR($L$2="生效",(1-INDEX(属性二级汇总!$F$1:$F$1000,W568))),"")</f>
        <v/>
      </c>
      <c r="O568" s="142" t="str">
        <f ca="1">IFERROR(INDEX(属性二级汇总!$E$1:$E$1000,W568),"")</f>
        <v/>
      </c>
      <c r="P568" s="142" t="str">
        <f ca="1">IFERROR(INDEX(属性二级汇总!$H$1:$H$1000,W568),"")</f>
        <v/>
      </c>
      <c r="Q568" s="142" t="str">
        <f ca="1">IFERROR(INDEX(属性二级汇总!$J$1:$J$1000,W568),"")</f>
        <v/>
      </c>
      <c r="W568" s="143" t="str">
        <f ca="1">IFERROR(SMALL(属性二级汇总!$L$2:$L$1000,ROW(W567)),"")</f>
        <v/>
      </c>
    </row>
    <row r="569" spans="13:23">
      <c r="M569" s="142" t="str">
        <f ca="1">IFERROR(INDEX(属性二级汇总!$B$1:$B$1000,W569),"")</f>
        <v/>
      </c>
      <c r="N569" s="142" t="str">
        <f ca="1">IFERROR(INDEX(属性二级汇总!$C$1:$C$1000,W569)*OR($L$2="生效",(1-INDEX(属性二级汇总!$F$1:$F$1000,W569))),"")</f>
        <v/>
      </c>
      <c r="O569" s="142" t="str">
        <f ca="1">IFERROR(INDEX(属性二级汇总!$E$1:$E$1000,W569),"")</f>
        <v/>
      </c>
      <c r="P569" s="142" t="str">
        <f ca="1">IFERROR(INDEX(属性二级汇总!$H$1:$H$1000,W569),"")</f>
        <v/>
      </c>
      <c r="Q569" s="142" t="str">
        <f ca="1">IFERROR(INDEX(属性二级汇总!$J$1:$J$1000,W569),"")</f>
        <v/>
      </c>
      <c r="W569" s="143" t="str">
        <f ca="1">IFERROR(SMALL(属性二级汇总!$L$2:$L$1000,ROW(W568)),"")</f>
        <v/>
      </c>
    </row>
    <row r="570" spans="13:23">
      <c r="M570" s="142" t="str">
        <f ca="1">IFERROR(INDEX(属性二级汇总!$B$1:$B$1000,W570),"")</f>
        <v/>
      </c>
      <c r="N570" s="142" t="str">
        <f ca="1">IFERROR(INDEX(属性二级汇总!$C$1:$C$1000,W570)*OR($L$2="生效",(1-INDEX(属性二级汇总!$F$1:$F$1000,W570))),"")</f>
        <v/>
      </c>
      <c r="O570" s="142" t="str">
        <f ca="1">IFERROR(INDEX(属性二级汇总!$E$1:$E$1000,W570),"")</f>
        <v/>
      </c>
      <c r="P570" s="142" t="str">
        <f ca="1">IFERROR(INDEX(属性二级汇总!$H$1:$H$1000,W570),"")</f>
        <v/>
      </c>
      <c r="Q570" s="142" t="str">
        <f ca="1">IFERROR(INDEX(属性二级汇总!$J$1:$J$1000,W570),"")</f>
        <v/>
      </c>
      <c r="W570" s="143" t="str">
        <f ca="1">IFERROR(SMALL(属性二级汇总!$L$2:$L$1000,ROW(W569)),"")</f>
        <v/>
      </c>
    </row>
    <row r="571" spans="13:23">
      <c r="M571" s="142" t="str">
        <f ca="1">IFERROR(INDEX(属性二级汇总!$B$1:$B$1000,W571),"")</f>
        <v/>
      </c>
      <c r="N571" s="142" t="str">
        <f ca="1">IFERROR(INDEX(属性二级汇总!$C$1:$C$1000,W571)*OR($L$2="生效",(1-INDEX(属性二级汇总!$F$1:$F$1000,W571))),"")</f>
        <v/>
      </c>
      <c r="O571" s="142" t="str">
        <f ca="1">IFERROR(INDEX(属性二级汇总!$E$1:$E$1000,W571),"")</f>
        <v/>
      </c>
      <c r="P571" s="142" t="str">
        <f ca="1">IFERROR(INDEX(属性二级汇总!$H$1:$H$1000,W571),"")</f>
        <v/>
      </c>
      <c r="Q571" s="142" t="str">
        <f ca="1">IFERROR(INDEX(属性二级汇总!$J$1:$J$1000,W571),"")</f>
        <v/>
      </c>
      <c r="W571" s="143" t="str">
        <f ca="1">IFERROR(SMALL(属性二级汇总!$L$2:$L$1000,ROW(W570)),"")</f>
        <v/>
      </c>
    </row>
    <row r="572" spans="13:23">
      <c r="M572" s="142" t="str">
        <f ca="1">IFERROR(INDEX(属性二级汇总!$B$1:$B$1000,W572),"")</f>
        <v/>
      </c>
      <c r="N572" s="142" t="str">
        <f ca="1">IFERROR(INDEX(属性二级汇总!$C$1:$C$1000,W572)*OR($L$2="生效",(1-INDEX(属性二级汇总!$F$1:$F$1000,W572))),"")</f>
        <v/>
      </c>
      <c r="O572" s="142" t="str">
        <f ca="1">IFERROR(INDEX(属性二级汇总!$E$1:$E$1000,W572),"")</f>
        <v/>
      </c>
      <c r="P572" s="142" t="str">
        <f ca="1">IFERROR(INDEX(属性二级汇总!$H$1:$H$1000,W572),"")</f>
        <v/>
      </c>
      <c r="Q572" s="142" t="str">
        <f ca="1">IFERROR(INDEX(属性二级汇总!$J$1:$J$1000,W572),"")</f>
        <v/>
      </c>
      <c r="W572" s="143" t="str">
        <f ca="1">IFERROR(SMALL(属性二级汇总!$L$2:$L$1000,ROW(W571)),"")</f>
        <v/>
      </c>
    </row>
    <row r="573" spans="13:23">
      <c r="M573" s="142" t="str">
        <f ca="1">IFERROR(INDEX(属性二级汇总!$B$1:$B$1000,W573),"")</f>
        <v/>
      </c>
      <c r="N573" s="142" t="str">
        <f ca="1">IFERROR(INDEX(属性二级汇总!$C$1:$C$1000,W573)*OR($L$2="生效",(1-INDEX(属性二级汇总!$F$1:$F$1000,W573))),"")</f>
        <v/>
      </c>
      <c r="O573" s="142" t="str">
        <f ca="1">IFERROR(INDEX(属性二级汇总!$E$1:$E$1000,W573),"")</f>
        <v/>
      </c>
      <c r="P573" s="142" t="str">
        <f ca="1">IFERROR(INDEX(属性二级汇总!$H$1:$H$1000,W573),"")</f>
        <v/>
      </c>
      <c r="Q573" s="142" t="str">
        <f ca="1">IFERROR(INDEX(属性二级汇总!$J$1:$J$1000,W573),"")</f>
        <v/>
      </c>
      <c r="W573" s="143" t="str">
        <f ca="1">IFERROR(SMALL(属性二级汇总!$L$2:$L$1000,ROW(W572)),"")</f>
        <v/>
      </c>
    </row>
    <row r="574" spans="13:23">
      <c r="M574" s="142" t="str">
        <f ca="1">IFERROR(INDEX(属性二级汇总!$B$1:$B$1000,W574),"")</f>
        <v/>
      </c>
      <c r="N574" s="142" t="str">
        <f ca="1">IFERROR(INDEX(属性二级汇总!$C$1:$C$1000,W574)*OR($L$2="生效",(1-INDEX(属性二级汇总!$F$1:$F$1000,W574))),"")</f>
        <v/>
      </c>
      <c r="O574" s="142" t="str">
        <f ca="1">IFERROR(INDEX(属性二级汇总!$E$1:$E$1000,W574),"")</f>
        <v/>
      </c>
      <c r="P574" s="142" t="str">
        <f ca="1">IFERROR(INDEX(属性二级汇总!$H$1:$H$1000,W574),"")</f>
        <v/>
      </c>
      <c r="Q574" s="142" t="str">
        <f ca="1">IFERROR(INDEX(属性二级汇总!$J$1:$J$1000,W574),"")</f>
        <v/>
      </c>
      <c r="W574" s="143" t="str">
        <f ca="1">IFERROR(SMALL(属性二级汇总!$L$2:$L$1000,ROW(W573)),"")</f>
        <v/>
      </c>
    </row>
    <row r="575" spans="13:23">
      <c r="M575" s="142" t="str">
        <f ca="1">IFERROR(INDEX(属性二级汇总!$B$1:$B$1000,W575),"")</f>
        <v/>
      </c>
      <c r="N575" s="142" t="str">
        <f ca="1">IFERROR(INDEX(属性二级汇总!$C$1:$C$1000,W575)*OR($L$2="生效",(1-INDEX(属性二级汇总!$F$1:$F$1000,W575))),"")</f>
        <v/>
      </c>
      <c r="O575" s="142" t="str">
        <f ca="1">IFERROR(INDEX(属性二级汇总!$E$1:$E$1000,W575),"")</f>
        <v/>
      </c>
      <c r="P575" s="142" t="str">
        <f ca="1">IFERROR(INDEX(属性二级汇总!$H$1:$H$1000,W575),"")</f>
        <v/>
      </c>
      <c r="Q575" s="142" t="str">
        <f ca="1">IFERROR(INDEX(属性二级汇总!$J$1:$J$1000,W575),"")</f>
        <v/>
      </c>
      <c r="W575" s="143" t="str">
        <f ca="1">IFERROR(SMALL(属性二级汇总!$L$2:$L$1000,ROW(W574)),"")</f>
        <v/>
      </c>
    </row>
    <row r="576" spans="13:23">
      <c r="M576" s="142" t="str">
        <f ca="1">IFERROR(INDEX(属性二级汇总!$B$1:$B$1000,W576),"")</f>
        <v/>
      </c>
      <c r="N576" s="142" t="str">
        <f ca="1">IFERROR(INDEX(属性二级汇总!$C$1:$C$1000,W576)*OR($L$2="生效",(1-INDEX(属性二级汇总!$F$1:$F$1000,W576))),"")</f>
        <v/>
      </c>
      <c r="O576" s="142" t="str">
        <f ca="1">IFERROR(INDEX(属性二级汇总!$E$1:$E$1000,W576),"")</f>
        <v/>
      </c>
      <c r="P576" s="142" t="str">
        <f ca="1">IFERROR(INDEX(属性二级汇总!$H$1:$H$1000,W576),"")</f>
        <v/>
      </c>
      <c r="Q576" s="142" t="str">
        <f ca="1">IFERROR(INDEX(属性二级汇总!$J$1:$J$1000,W576),"")</f>
        <v/>
      </c>
      <c r="W576" s="143" t="str">
        <f ca="1">IFERROR(SMALL(属性二级汇总!$L$2:$L$1000,ROW(W575)),"")</f>
        <v/>
      </c>
    </row>
    <row r="577" spans="13:23">
      <c r="M577" s="142" t="str">
        <f ca="1">IFERROR(INDEX(属性二级汇总!$B$1:$B$1000,W577),"")</f>
        <v/>
      </c>
      <c r="N577" s="142" t="str">
        <f ca="1">IFERROR(INDEX(属性二级汇总!$C$1:$C$1000,W577)*OR($L$2="生效",(1-INDEX(属性二级汇总!$F$1:$F$1000,W577))),"")</f>
        <v/>
      </c>
      <c r="O577" s="142" t="str">
        <f ca="1">IFERROR(INDEX(属性二级汇总!$E$1:$E$1000,W577),"")</f>
        <v/>
      </c>
      <c r="P577" s="142" t="str">
        <f ca="1">IFERROR(INDEX(属性二级汇总!$H$1:$H$1000,W577),"")</f>
        <v/>
      </c>
      <c r="Q577" s="142" t="str">
        <f ca="1">IFERROR(INDEX(属性二级汇总!$J$1:$J$1000,W577),"")</f>
        <v/>
      </c>
      <c r="W577" s="143" t="str">
        <f ca="1">IFERROR(SMALL(属性二级汇总!$L$2:$L$1000,ROW(W576)),"")</f>
        <v/>
      </c>
    </row>
    <row r="578" spans="13:23">
      <c r="M578" s="142" t="str">
        <f ca="1">IFERROR(INDEX(属性二级汇总!$B$1:$B$1000,W578),"")</f>
        <v/>
      </c>
      <c r="N578" s="142" t="str">
        <f ca="1">IFERROR(INDEX(属性二级汇总!$C$1:$C$1000,W578)*OR($L$2="生效",(1-INDEX(属性二级汇总!$F$1:$F$1000,W578))),"")</f>
        <v/>
      </c>
      <c r="O578" s="142" t="str">
        <f ca="1">IFERROR(INDEX(属性二级汇总!$E$1:$E$1000,W578),"")</f>
        <v/>
      </c>
      <c r="P578" s="142" t="str">
        <f ca="1">IFERROR(INDEX(属性二级汇总!$H$1:$H$1000,W578),"")</f>
        <v/>
      </c>
      <c r="Q578" s="142" t="str">
        <f ca="1">IFERROR(INDEX(属性二级汇总!$J$1:$J$1000,W578),"")</f>
        <v/>
      </c>
      <c r="W578" s="143" t="str">
        <f ca="1">IFERROR(SMALL(属性二级汇总!$L$2:$L$1000,ROW(W577)),"")</f>
        <v/>
      </c>
    </row>
    <row r="579" spans="13:23">
      <c r="M579" s="142" t="str">
        <f ca="1">IFERROR(INDEX(属性二级汇总!$B$1:$B$1000,W579),"")</f>
        <v/>
      </c>
      <c r="N579" s="142" t="str">
        <f ca="1">IFERROR(INDEX(属性二级汇总!$C$1:$C$1000,W579)*OR($L$2="生效",(1-INDEX(属性二级汇总!$F$1:$F$1000,W579))),"")</f>
        <v/>
      </c>
      <c r="O579" s="142" t="str">
        <f ca="1">IFERROR(INDEX(属性二级汇总!$E$1:$E$1000,W579),"")</f>
        <v/>
      </c>
      <c r="P579" s="142" t="str">
        <f ca="1">IFERROR(INDEX(属性二级汇总!$H$1:$H$1000,W579),"")</f>
        <v/>
      </c>
      <c r="Q579" s="142" t="str">
        <f ca="1">IFERROR(INDEX(属性二级汇总!$J$1:$J$1000,W579),"")</f>
        <v/>
      </c>
      <c r="W579" s="143" t="str">
        <f ca="1">IFERROR(SMALL(属性二级汇总!$L$2:$L$1000,ROW(W578)),"")</f>
        <v/>
      </c>
    </row>
    <row r="580" spans="13:23">
      <c r="M580" s="142" t="str">
        <f ca="1">IFERROR(INDEX(属性二级汇总!$B$1:$B$1000,W580),"")</f>
        <v/>
      </c>
      <c r="N580" s="142" t="str">
        <f ca="1">IFERROR(INDEX(属性二级汇总!$C$1:$C$1000,W580)*OR($L$2="生效",(1-INDEX(属性二级汇总!$F$1:$F$1000,W580))),"")</f>
        <v/>
      </c>
      <c r="O580" s="142" t="str">
        <f ca="1">IFERROR(INDEX(属性二级汇总!$E$1:$E$1000,W580),"")</f>
        <v/>
      </c>
      <c r="P580" s="142" t="str">
        <f ca="1">IFERROR(INDEX(属性二级汇总!$H$1:$H$1000,W580),"")</f>
        <v/>
      </c>
      <c r="Q580" s="142" t="str">
        <f ca="1">IFERROR(INDEX(属性二级汇总!$J$1:$J$1000,W580),"")</f>
        <v/>
      </c>
      <c r="W580" s="143" t="str">
        <f ca="1">IFERROR(SMALL(属性二级汇总!$L$2:$L$1000,ROW(W579)),"")</f>
        <v/>
      </c>
    </row>
    <row r="581" spans="13:23">
      <c r="M581" s="142" t="str">
        <f ca="1">IFERROR(INDEX(属性二级汇总!$B$1:$B$1000,W581),"")</f>
        <v/>
      </c>
      <c r="N581" s="142" t="str">
        <f ca="1">IFERROR(INDEX(属性二级汇总!$C$1:$C$1000,W581)*OR($L$2="生效",(1-INDEX(属性二级汇总!$F$1:$F$1000,W581))),"")</f>
        <v/>
      </c>
      <c r="O581" s="142" t="str">
        <f ca="1">IFERROR(INDEX(属性二级汇总!$E$1:$E$1000,W581),"")</f>
        <v/>
      </c>
      <c r="P581" s="142" t="str">
        <f ca="1">IFERROR(INDEX(属性二级汇总!$H$1:$H$1000,W581),"")</f>
        <v/>
      </c>
      <c r="Q581" s="142" t="str">
        <f ca="1">IFERROR(INDEX(属性二级汇总!$J$1:$J$1000,W581),"")</f>
        <v/>
      </c>
      <c r="W581" s="143" t="str">
        <f ca="1">IFERROR(SMALL(属性二级汇总!$L$2:$L$1000,ROW(W580)),"")</f>
        <v/>
      </c>
    </row>
    <row r="582" spans="13:23">
      <c r="M582" s="142" t="str">
        <f ca="1">IFERROR(INDEX(属性二级汇总!$B$1:$B$1000,W582),"")</f>
        <v/>
      </c>
      <c r="N582" s="142" t="str">
        <f ca="1">IFERROR(INDEX(属性二级汇总!$C$1:$C$1000,W582)*OR($L$2="生效",(1-INDEX(属性二级汇总!$F$1:$F$1000,W582))),"")</f>
        <v/>
      </c>
      <c r="O582" s="142" t="str">
        <f ca="1">IFERROR(INDEX(属性二级汇总!$E$1:$E$1000,W582),"")</f>
        <v/>
      </c>
      <c r="P582" s="142" t="str">
        <f ca="1">IFERROR(INDEX(属性二级汇总!$H$1:$H$1000,W582),"")</f>
        <v/>
      </c>
      <c r="Q582" s="142" t="str">
        <f ca="1">IFERROR(INDEX(属性二级汇总!$J$1:$J$1000,W582),"")</f>
        <v/>
      </c>
      <c r="W582" s="143" t="str">
        <f ca="1">IFERROR(SMALL(属性二级汇总!$L$2:$L$1000,ROW(W581)),"")</f>
        <v/>
      </c>
    </row>
    <row r="583" spans="13:23">
      <c r="M583" s="142" t="str">
        <f ca="1">IFERROR(INDEX(属性二级汇总!$B$1:$B$1000,W583),"")</f>
        <v/>
      </c>
      <c r="N583" s="142" t="str">
        <f ca="1">IFERROR(INDEX(属性二级汇总!$C$1:$C$1000,W583)*OR($L$2="生效",(1-INDEX(属性二级汇总!$F$1:$F$1000,W583))),"")</f>
        <v/>
      </c>
      <c r="O583" s="142" t="str">
        <f ca="1">IFERROR(INDEX(属性二级汇总!$E$1:$E$1000,W583),"")</f>
        <v/>
      </c>
      <c r="P583" s="142" t="str">
        <f ca="1">IFERROR(INDEX(属性二级汇总!$H$1:$H$1000,W583),"")</f>
        <v/>
      </c>
      <c r="Q583" s="142" t="str">
        <f ca="1">IFERROR(INDEX(属性二级汇总!$J$1:$J$1000,W583),"")</f>
        <v/>
      </c>
      <c r="W583" s="143" t="str">
        <f ca="1">IFERROR(SMALL(属性二级汇总!$L$2:$L$1000,ROW(W582)),"")</f>
        <v/>
      </c>
    </row>
    <row r="584" spans="13:23">
      <c r="M584" s="142" t="str">
        <f ca="1">IFERROR(INDEX(属性二级汇总!$B$1:$B$1000,W584),"")</f>
        <v/>
      </c>
      <c r="N584" s="142" t="str">
        <f ca="1">IFERROR(INDEX(属性二级汇总!$C$1:$C$1000,W584)*OR($L$2="生效",(1-INDEX(属性二级汇总!$F$1:$F$1000,W584))),"")</f>
        <v/>
      </c>
      <c r="O584" s="142" t="str">
        <f ca="1">IFERROR(INDEX(属性二级汇总!$E$1:$E$1000,W584),"")</f>
        <v/>
      </c>
      <c r="P584" s="142" t="str">
        <f ca="1">IFERROR(INDEX(属性二级汇总!$H$1:$H$1000,W584),"")</f>
        <v/>
      </c>
      <c r="Q584" s="142" t="str">
        <f ca="1">IFERROR(INDEX(属性二级汇总!$J$1:$J$1000,W584),"")</f>
        <v/>
      </c>
      <c r="W584" s="143" t="str">
        <f ca="1">IFERROR(SMALL(属性二级汇总!$L$2:$L$1000,ROW(W583)),"")</f>
        <v/>
      </c>
    </row>
    <row r="585" spans="13:23">
      <c r="M585" s="142" t="str">
        <f ca="1">IFERROR(INDEX(属性二级汇总!$B$1:$B$1000,W585),"")</f>
        <v/>
      </c>
      <c r="N585" s="142" t="str">
        <f ca="1">IFERROR(INDEX(属性二级汇总!$C$1:$C$1000,W585)*OR($L$2="生效",(1-INDEX(属性二级汇总!$F$1:$F$1000,W585))),"")</f>
        <v/>
      </c>
      <c r="O585" s="142" t="str">
        <f ca="1">IFERROR(INDEX(属性二级汇总!$E$1:$E$1000,W585),"")</f>
        <v/>
      </c>
      <c r="P585" s="142" t="str">
        <f ca="1">IFERROR(INDEX(属性二级汇总!$H$1:$H$1000,W585),"")</f>
        <v/>
      </c>
      <c r="Q585" s="142" t="str">
        <f ca="1">IFERROR(INDEX(属性二级汇总!$J$1:$J$1000,W585),"")</f>
        <v/>
      </c>
      <c r="W585" s="143" t="str">
        <f ca="1">IFERROR(SMALL(属性二级汇总!$L$2:$L$1000,ROW(W584)),"")</f>
        <v/>
      </c>
    </row>
    <row r="586" spans="13:23">
      <c r="M586" s="142" t="str">
        <f ca="1">IFERROR(INDEX(属性二级汇总!$B$1:$B$1000,W586),"")</f>
        <v/>
      </c>
      <c r="N586" s="142" t="str">
        <f ca="1">IFERROR(INDEX(属性二级汇总!$C$1:$C$1000,W586)*OR($L$2="生效",(1-INDEX(属性二级汇总!$F$1:$F$1000,W586))),"")</f>
        <v/>
      </c>
      <c r="O586" s="142" t="str">
        <f ca="1">IFERROR(INDEX(属性二级汇总!$E$1:$E$1000,W586),"")</f>
        <v/>
      </c>
      <c r="P586" s="142" t="str">
        <f ca="1">IFERROR(INDEX(属性二级汇总!$H$1:$H$1000,W586),"")</f>
        <v/>
      </c>
      <c r="Q586" s="142" t="str">
        <f ca="1">IFERROR(INDEX(属性二级汇总!$J$1:$J$1000,W586),"")</f>
        <v/>
      </c>
      <c r="W586" s="143" t="str">
        <f ca="1">IFERROR(SMALL(属性二级汇总!$L$2:$L$1000,ROW(W585)),"")</f>
        <v/>
      </c>
    </row>
    <row r="587" spans="13:23">
      <c r="M587" s="142" t="str">
        <f ca="1">IFERROR(INDEX(属性二级汇总!$B$1:$B$1000,W587),"")</f>
        <v/>
      </c>
      <c r="N587" s="142" t="str">
        <f ca="1">IFERROR(INDEX(属性二级汇总!$C$1:$C$1000,W587)*OR($L$2="生效",(1-INDEX(属性二级汇总!$F$1:$F$1000,W587))),"")</f>
        <v/>
      </c>
      <c r="O587" s="142" t="str">
        <f ca="1">IFERROR(INDEX(属性二级汇总!$E$1:$E$1000,W587),"")</f>
        <v/>
      </c>
      <c r="P587" s="142" t="str">
        <f ca="1">IFERROR(INDEX(属性二级汇总!$H$1:$H$1000,W587),"")</f>
        <v/>
      </c>
      <c r="Q587" s="142" t="str">
        <f ca="1">IFERROR(INDEX(属性二级汇总!$J$1:$J$1000,W587),"")</f>
        <v/>
      </c>
      <c r="W587" s="143" t="str">
        <f ca="1">IFERROR(SMALL(属性二级汇总!$L$2:$L$1000,ROW(W586)),"")</f>
        <v/>
      </c>
    </row>
    <row r="588" spans="13:23">
      <c r="M588" s="142" t="str">
        <f ca="1">IFERROR(INDEX(属性二级汇总!$B$1:$B$1000,W588),"")</f>
        <v/>
      </c>
      <c r="N588" s="142" t="str">
        <f ca="1">IFERROR(INDEX(属性二级汇总!$C$1:$C$1000,W588)*OR($L$2="生效",(1-INDEX(属性二级汇总!$F$1:$F$1000,W588))),"")</f>
        <v/>
      </c>
      <c r="O588" s="142" t="str">
        <f ca="1">IFERROR(INDEX(属性二级汇总!$E$1:$E$1000,W588),"")</f>
        <v/>
      </c>
      <c r="P588" s="142" t="str">
        <f ca="1">IFERROR(INDEX(属性二级汇总!$H$1:$H$1000,W588),"")</f>
        <v/>
      </c>
      <c r="Q588" s="142" t="str">
        <f ca="1">IFERROR(INDEX(属性二级汇总!$J$1:$J$1000,W588),"")</f>
        <v/>
      </c>
      <c r="W588" s="143" t="str">
        <f ca="1">IFERROR(SMALL(属性二级汇总!$L$2:$L$1000,ROW(W587)),"")</f>
        <v/>
      </c>
    </row>
    <row r="589" spans="13:23">
      <c r="M589" s="142" t="str">
        <f ca="1">IFERROR(INDEX(属性二级汇总!$B$1:$B$1000,W589),"")</f>
        <v/>
      </c>
      <c r="N589" s="142" t="str">
        <f ca="1">IFERROR(INDEX(属性二级汇总!$C$1:$C$1000,W589)*OR($L$2="生效",(1-INDEX(属性二级汇总!$F$1:$F$1000,W589))),"")</f>
        <v/>
      </c>
      <c r="O589" s="142" t="str">
        <f ca="1">IFERROR(INDEX(属性二级汇总!$E$1:$E$1000,W589),"")</f>
        <v/>
      </c>
      <c r="P589" s="142" t="str">
        <f ca="1">IFERROR(INDEX(属性二级汇总!$H$1:$H$1000,W589),"")</f>
        <v/>
      </c>
      <c r="Q589" s="142" t="str">
        <f ca="1">IFERROR(INDEX(属性二级汇总!$J$1:$J$1000,W589),"")</f>
        <v/>
      </c>
      <c r="W589" s="143" t="str">
        <f ca="1">IFERROR(SMALL(属性二级汇总!$L$2:$L$1000,ROW(W588)),"")</f>
        <v/>
      </c>
    </row>
    <row r="590" spans="13:23">
      <c r="M590" s="142" t="str">
        <f ca="1">IFERROR(INDEX(属性二级汇总!$B$1:$B$1000,W590),"")</f>
        <v/>
      </c>
      <c r="N590" s="142" t="str">
        <f ca="1">IFERROR(INDEX(属性二级汇总!$C$1:$C$1000,W590)*OR($L$2="生效",(1-INDEX(属性二级汇总!$F$1:$F$1000,W590))),"")</f>
        <v/>
      </c>
      <c r="O590" s="142" t="str">
        <f ca="1">IFERROR(INDEX(属性二级汇总!$E$1:$E$1000,W590),"")</f>
        <v/>
      </c>
      <c r="P590" s="142" t="str">
        <f ca="1">IFERROR(INDEX(属性二级汇总!$H$1:$H$1000,W590),"")</f>
        <v/>
      </c>
      <c r="Q590" s="142" t="str">
        <f ca="1">IFERROR(INDEX(属性二级汇总!$J$1:$J$1000,W590),"")</f>
        <v/>
      </c>
      <c r="W590" s="143" t="str">
        <f ca="1">IFERROR(SMALL(属性二级汇总!$L$2:$L$1000,ROW(W589)),"")</f>
        <v/>
      </c>
    </row>
    <row r="591" spans="13:23">
      <c r="M591" s="142" t="str">
        <f ca="1">IFERROR(INDEX(属性二级汇总!$B$1:$B$1000,W591),"")</f>
        <v/>
      </c>
      <c r="N591" s="142" t="str">
        <f ca="1">IFERROR(INDEX(属性二级汇总!$C$1:$C$1000,W591)*OR($L$2="生效",(1-INDEX(属性二级汇总!$F$1:$F$1000,W591))),"")</f>
        <v/>
      </c>
      <c r="O591" s="142" t="str">
        <f ca="1">IFERROR(INDEX(属性二级汇总!$E$1:$E$1000,W591),"")</f>
        <v/>
      </c>
      <c r="P591" s="142" t="str">
        <f ca="1">IFERROR(INDEX(属性二级汇总!$H$1:$H$1000,W591),"")</f>
        <v/>
      </c>
      <c r="Q591" s="142" t="str">
        <f ca="1">IFERROR(INDEX(属性二级汇总!$J$1:$J$1000,W591),"")</f>
        <v/>
      </c>
      <c r="W591" s="143" t="str">
        <f ca="1">IFERROR(SMALL(属性二级汇总!$L$2:$L$1000,ROW(W590)),"")</f>
        <v/>
      </c>
    </row>
    <row r="592" spans="13:23">
      <c r="M592" s="142" t="str">
        <f ca="1">IFERROR(INDEX(属性二级汇总!$B$1:$B$1000,W592),"")</f>
        <v/>
      </c>
      <c r="N592" s="142" t="str">
        <f ca="1">IFERROR(INDEX(属性二级汇总!$C$1:$C$1000,W592)*OR($L$2="生效",(1-INDEX(属性二级汇总!$F$1:$F$1000,W592))),"")</f>
        <v/>
      </c>
      <c r="O592" s="142" t="str">
        <f ca="1">IFERROR(INDEX(属性二级汇总!$E$1:$E$1000,W592),"")</f>
        <v/>
      </c>
      <c r="P592" s="142" t="str">
        <f ca="1">IFERROR(INDEX(属性二级汇总!$H$1:$H$1000,W592),"")</f>
        <v/>
      </c>
      <c r="Q592" s="142" t="str">
        <f ca="1">IFERROR(INDEX(属性二级汇总!$J$1:$J$1000,W592),"")</f>
        <v/>
      </c>
      <c r="W592" s="143" t="str">
        <f ca="1">IFERROR(SMALL(属性二级汇总!$L$2:$L$1000,ROW(W591)),"")</f>
        <v/>
      </c>
    </row>
    <row r="593" spans="13:23">
      <c r="M593" s="142" t="str">
        <f ca="1">IFERROR(INDEX(属性二级汇总!$B$1:$B$1000,W593),"")</f>
        <v/>
      </c>
      <c r="N593" s="142" t="str">
        <f ca="1">IFERROR(INDEX(属性二级汇总!$C$1:$C$1000,W593)*OR($L$2="生效",(1-INDEX(属性二级汇总!$F$1:$F$1000,W593))),"")</f>
        <v/>
      </c>
      <c r="O593" s="142" t="str">
        <f ca="1">IFERROR(INDEX(属性二级汇总!$E$1:$E$1000,W593),"")</f>
        <v/>
      </c>
      <c r="P593" s="142" t="str">
        <f ca="1">IFERROR(INDEX(属性二级汇总!$H$1:$H$1000,W593),"")</f>
        <v/>
      </c>
      <c r="Q593" s="142" t="str">
        <f ca="1">IFERROR(INDEX(属性二级汇总!$J$1:$J$1000,W593),"")</f>
        <v/>
      </c>
      <c r="W593" s="143" t="str">
        <f ca="1">IFERROR(SMALL(属性二级汇总!$L$2:$L$1000,ROW(W592)),"")</f>
        <v/>
      </c>
    </row>
    <row r="594" spans="13:23">
      <c r="M594" s="142" t="str">
        <f ca="1">IFERROR(INDEX(属性二级汇总!$B$1:$B$1000,W594),"")</f>
        <v/>
      </c>
      <c r="N594" s="142" t="str">
        <f ca="1">IFERROR(INDEX(属性二级汇总!$C$1:$C$1000,W594)*OR($L$2="生效",(1-INDEX(属性二级汇总!$F$1:$F$1000,W594))),"")</f>
        <v/>
      </c>
      <c r="O594" s="142" t="str">
        <f ca="1">IFERROR(INDEX(属性二级汇总!$E$1:$E$1000,W594),"")</f>
        <v/>
      </c>
      <c r="P594" s="142" t="str">
        <f ca="1">IFERROR(INDEX(属性二级汇总!$H$1:$H$1000,W594),"")</f>
        <v/>
      </c>
      <c r="Q594" s="142" t="str">
        <f ca="1">IFERROR(INDEX(属性二级汇总!$J$1:$J$1000,W594),"")</f>
        <v/>
      </c>
      <c r="W594" s="143" t="str">
        <f ca="1">IFERROR(SMALL(属性二级汇总!$L$2:$L$1000,ROW(W593)),"")</f>
        <v/>
      </c>
    </row>
    <row r="595" spans="13:23">
      <c r="M595" s="142" t="str">
        <f ca="1">IFERROR(INDEX(属性二级汇总!$B$1:$B$1000,W595),"")</f>
        <v/>
      </c>
      <c r="N595" s="142" t="str">
        <f ca="1">IFERROR(INDEX(属性二级汇总!$C$1:$C$1000,W595)*OR($L$2="生效",(1-INDEX(属性二级汇总!$F$1:$F$1000,W595))),"")</f>
        <v/>
      </c>
      <c r="O595" s="142" t="str">
        <f ca="1">IFERROR(INDEX(属性二级汇总!$E$1:$E$1000,W595),"")</f>
        <v/>
      </c>
      <c r="P595" s="142" t="str">
        <f ca="1">IFERROR(INDEX(属性二级汇总!$H$1:$H$1000,W595),"")</f>
        <v/>
      </c>
      <c r="Q595" s="142" t="str">
        <f ca="1">IFERROR(INDEX(属性二级汇总!$J$1:$J$1000,W595),"")</f>
        <v/>
      </c>
      <c r="W595" s="143" t="str">
        <f ca="1">IFERROR(SMALL(属性二级汇总!$L$2:$L$1000,ROW(W594)),"")</f>
        <v/>
      </c>
    </row>
    <row r="596" spans="13:23">
      <c r="M596" s="142" t="str">
        <f ca="1">IFERROR(INDEX(属性二级汇总!$B$1:$B$1000,W596),"")</f>
        <v/>
      </c>
      <c r="N596" s="142" t="str">
        <f ca="1">IFERROR(INDEX(属性二级汇总!$C$1:$C$1000,W596)*OR($L$2="生效",(1-INDEX(属性二级汇总!$F$1:$F$1000,W596))),"")</f>
        <v/>
      </c>
      <c r="O596" s="142" t="str">
        <f ca="1">IFERROR(INDEX(属性二级汇总!$E$1:$E$1000,W596),"")</f>
        <v/>
      </c>
      <c r="P596" s="142" t="str">
        <f ca="1">IFERROR(INDEX(属性二级汇总!$H$1:$H$1000,W596),"")</f>
        <v/>
      </c>
      <c r="Q596" s="142" t="str">
        <f ca="1">IFERROR(INDEX(属性二级汇总!$J$1:$J$1000,W596),"")</f>
        <v/>
      </c>
      <c r="W596" s="143" t="str">
        <f ca="1">IFERROR(SMALL(属性二级汇总!$L$2:$L$1000,ROW(W595)),"")</f>
        <v/>
      </c>
    </row>
    <row r="597" spans="13:23">
      <c r="M597" s="142" t="str">
        <f ca="1">IFERROR(INDEX(属性二级汇总!$B$1:$B$1000,W597),"")</f>
        <v/>
      </c>
      <c r="N597" s="142" t="str">
        <f ca="1">IFERROR(INDEX(属性二级汇总!$C$1:$C$1000,W597)*OR($L$2="生效",(1-INDEX(属性二级汇总!$F$1:$F$1000,W597))),"")</f>
        <v/>
      </c>
      <c r="O597" s="142" t="str">
        <f ca="1">IFERROR(INDEX(属性二级汇总!$E$1:$E$1000,W597),"")</f>
        <v/>
      </c>
      <c r="P597" s="142" t="str">
        <f ca="1">IFERROR(INDEX(属性二级汇总!$H$1:$H$1000,W597),"")</f>
        <v/>
      </c>
      <c r="Q597" s="142" t="str">
        <f ca="1">IFERROR(INDEX(属性二级汇总!$J$1:$J$1000,W597),"")</f>
        <v/>
      </c>
      <c r="W597" s="143" t="str">
        <f ca="1">IFERROR(SMALL(属性二级汇总!$L$2:$L$1000,ROW(W596)),"")</f>
        <v/>
      </c>
    </row>
    <row r="598" spans="13:23">
      <c r="M598" s="142" t="str">
        <f ca="1">IFERROR(INDEX(属性二级汇总!$B$1:$B$1000,W598),"")</f>
        <v/>
      </c>
      <c r="N598" s="142" t="str">
        <f ca="1">IFERROR(INDEX(属性二级汇总!$C$1:$C$1000,W598)*OR($L$2="生效",(1-INDEX(属性二级汇总!$F$1:$F$1000,W598))),"")</f>
        <v/>
      </c>
      <c r="O598" s="142" t="str">
        <f ca="1">IFERROR(INDEX(属性二级汇总!$E$1:$E$1000,W598),"")</f>
        <v/>
      </c>
      <c r="P598" s="142" t="str">
        <f ca="1">IFERROR(INDEX(属性二级汇总!$H$1:$H$1000,W598),"")</f>
        <v/>
      </c>
      <c r="Q598" s="142" t="str">
        <f ca="1">IFERROR(INDEX(属性二级汇总!$J$1:$J$1000,W598),"")</f>
        <v/>
      </c>
      <c r="W598" s="143" t="str">
        <f ca="1">IFERROR(SMALL(属性二级汇总!$L$2:$L$1000,ROW(W597)),"")</f>
        <v/>
      </c>
    </row>
    <row r="599" spans="13:23">
      <c r="M599" s="142" t="str">
        <f ca="1">IFERROR(INDEX(属性二级汇总!$B$1:$B$1000,W599),"")</f>
        <v/>
      </c>
      <c r="N599" s="142" t="str">
        <f ca="1">IFERROR(INDEX(属性二级汇总!$C$1:$C$1000,W599)*OR($L$2="生效",(1-INDEX(属性二级汇总!$F$1:$F$1000,W599))),"")</f>
        <v/>
      </c>
      <c r="O599" s="142" t="str">
        <f ca="1">IFERROR(INDEX(属性二级汇总!$E$1:$E$1000,W599),"")</f>
        <v/>
      </c>
      <c r="P599" s="142" t="str">
        <f ca="1">IFERROR(INDEX(属性二级汇总!$H$1:$H$1000,W599),"")</f>
        <v/>
      </c>
      <c r="Q599" s="142" t="str">
        <f ca="1">IFERROR(INDEX(属性二级汇总!$J$1:$J$1000,W599),"")</f>
        <v/>
      </c>
      <c r="W599" s="143" t="str">
        <f ca="1">IFERROR(SMALL(属性二级汇总!$L$2:$L$1000,ROW(W598)),"")</f>
        <v/>
      </c>
    </row>
    <row r="600" spans="13:23">
      <c r="M600" s="142" t="str">
        <f ca="1">IFERROR(INDEX(属性二级汇总!$B$1:$B$1000,W600),"")</f>
        <v/>
      </c>
      <c r="N600" s="142" t="str">
        <f ca="1">IFERROR(INDEX(属性二级汇总!$C$1:$C$1000,W600)*OR($L$2="生效",(1-INDEX(属性二级汇总!$F$1:$F$1000,W600))),"")</f>
        <v/>
      </c>
      <c r="O600" s="142" t="str">
        <f ca="1">IFERROR(INDEX(属性二级汇总!$E$1:$E$1000,W600),"")</f>
        <v/>
      </c>
      <c r="P600" s="142" t="str">
        <f ca="1">IFERROR(INDEX(属性二级汇总!$H$1:$H$1000,W600),"")</f>
        <v/>
      </c>
      <c r="Q600" s="142" t="str">
        <f ca="1">IFERROR(INDEX(属性二级汇总!$J$1:$J$1000,W600),"")</f>
        <v/>
      </c>
      <c r="W600" s="143" t="str">
        <f ca="1">IFERROR(SMALL(属性二级汇总!$L$2:$L$1000,ROW(W599)),"")</f>
        <v/>
      </c>
    </row>
    <row r="601" spans="13:23">
      <c r="M601" s="142" t="str">
        <f ca="1">IFERROR(INDEX(属性二级汇总!$B$1:$B$1000,W601),"")</f>
        <v/>
      </c>
      <c r="N601" s="142" t="str">
        <f ca="1">IFERROR(INDEX(属性二级汇总!$C$1:$C$1000,W601)*OR($L$2="生效",(1-INDEX(属性二级汇总!$F$1:$F$1000,W601))),"")</f>
        <v/>
      </c>
      <c r="O601" s="142" t="str">
        <f ca="1">IFERROR(INDEX(属性二级汇总!$E$1:$E$1000,W601),"")</f>
        <v/>
      </c>
      <c r="P601" s="142" t="str">
        <f ca="1">IFERROR(INDEX(属性二级汇总!$H$1:$H$1000,W601),"")</f>
        <v/>
      </c>
      <c r="Q601" s="142" t="str">
        <f ca="1">IFERROR(INDEX(属性二级汇总!$J$1:$J$1000,W601),"")</f>
        <v/>
      </c>
      <c r="W601" s="143" t="str">
        <f ca="1">IFERROR(SMALL(属性二级汇总!$L$2:$L$1000,ROW(W600)),"")</f>
        <v/>
      </c>
    </row>
    <row r="602" spans="13:23">
      <c r="M602" s="142" t="str">
        <f ca="1">IFERROR(INDEX(属性二级汇总!$B$1:$B$1000,W602),"")</f>
        <v/>
      </c>
      <c r="N602" s="142" t="str">
        <f ca="1">IFERROR(INDEX(属性二级汇总!$C$1:$C$1000,W602)*OR($L$2="生效",(1-INDEX(属性二级汇总!$F$1:$F$1000,W602))),"")</f>
        <v/>
      </c>
      <c r="O602" s="142" t="str">
        <f ca="1">IFERROR(INDEX(属性二级汇总!$E$1:$E$1000,W602),"")</f>
        <v/>
      </c>
      <c r="P602" s="142" t="str">
        <f ca="1">IFERROR(INDEX(属性二级汇总!$H$1:$H$1000,W602),"")</f>
        <v/>
      </c>
      <c r="Q602" s="142" t="str">
        <f ca="1">IFERROR(INDEX(属性二级汇总!$J$1:$J$1000,W602),"")</f>
        <v/>
      </c>
      <c r="W602" s="143" t="str">
        <f ca="1">IFERROR(SMALL(属性二级汇总!$L$2:$L$1000,ROW(W601)),"")</f>
        <v/>
      </c>
    </row>
    <row r="603" spans="13:23">
      <c r="M603" s="142" t="str">
        <f ca="1">IFERROR(INDEX(属性二级汇总!$B$1:$B$1000,W603),"")</f>
        <v/>
      </c>
      <c r="N603" s="142" t="str">
        <f ca="1">IFERROR(INDEX(属性二级汇总!$C$1:$C$1000,W603)*OR($L$2="生效",(1-INDEX(属性二级汇总!$F$1:$F$1000,W603))),"")</f>
        <v/>
      </c>
      <c r="O603" s="142" t="str">
        <f ca="1">IFERROR(INDEX(属性二级汇总!$E$1:$E$1000,W603),"")</f>
        <v/>
      </c>
      <c r="P603" s="142" t="str">
        <f ca="1">IFERROR(INDEX(属性二级汇总!$H$1:$H$1000,W603),"")</f>
        <v/>
      </c>
      <c r="Q603" s="142" t="str">
        <f ca="1">IFERROR(INDEX(属性二级汇总!$J$1:$J$1000,W603),"")</f>
        <v/>
      </c>
      <c r="W603" s="143" t="str">
        <f ca="1">IFERROR(SMALL(属性二级汇总!$L$2:$L$1000,ROW(W602)),"")</f>
        <v/>
      </c>
    </row>
    <row r="604" spans="13:23">
      <c r="M604" s="142" t="str">
        <f ca="1">IFERROR(INDEX(属性二级汇总!$B$1:$B$1000,W604),"")</f>
        <v/>
      </c>
      <c r="N604" s="142" t="str">
        <f ca="1">IFERROR(INDEX(属性二级汇总!$C$1:$C$1000,W604)*OR($L$2="生效",(1-INDEX(属性二级汇总!$F$1:$F$1000,W604))),"")</f>
        <v/>
      </c>
      <c r="O604" s="142" t="str">
        <f ca="1">IFERROR(INDEX(属性二级汇总!$E$1:$E$1000,W604),"")</f>
        <v/>
      </c>
      <c r="P604" s="142" t="str">
        <f ca="1">IFERROR(INDEX(属性二级汇总!$H$1:$H$1000,W604),"")</f>
        <v/>
      </c>
      <c r="Q604" s="142" t="str">
        <f ca="1">IFERROR(INDEX(属性二级汇总!$J$1:$J$1000,W604),"")</f>
        <v/>
      </c>
      <c r="W604" s="143" t="str">
        <f ca="1">IFERROR(SMALL(属性二级汇总!$L$2:$L$1000,ROW(W603)),"")</f>
        <v/>
      </c>
    </row>
    <row r="605" spans="13:23">
      <c r="M605" s="142" t="str">
        <f ca="1">IFERROR(INDEX(属性二级汇总!$B$1:$B$1000,W605),"")</f>
        <v/>
      </c>
      <c r="N605" s="142" t="str">
        <f ca="1">IFERROR(INDEX(属性二级汇总!$C$1:$C$1000,W605)*OR($L$2="生效",(1-INDEX(属性二级汇总!$F$1:$F$1000,W605))),"")</f>
        <v/>
      </c>
      <c r="O605" s="142" t="str">
        <f ca="1">IFERROR(INDEX(属性二级汇总!$E$1:$E$1000,W605),"")</f>
        <v/>
      </c>
      <c r="P605" s="142" t="str">
        <f ca="1">IFERROR(INDEX(属性二级汇总!$H$1:$H$1000,W605),"")</f>
        <v/>
      </c>
      <c r="Q605" s="142" t="str">
        <f ca="1">IFERROR(INDEX(属性二级汇总!$J$1:$J$1000,W605),"")</f>
        <v/>
      </c>
      <c r="W605" s="143" t="str">
        <f ca="1">IFERROR(SMALL(属性二级汇总!$L$2:$L$1000,ROW(W604)),"")</f>
        <v/>
      </c>
    </row>
    <row r="606" spans="13:23">
      <c r="M606" s="142" t="str">
        <f ca="1">IFERROR(INDEX(属性二级汇总!$B$1:$B$1000,W606),"")</f>
        <v/>
      </c>
      <c r="N606" s="142" t="str">
        <f ca="1">IFERROR(INDEX(属性二级汇总!$C$1:$C$1000,W606)*OR($L$2="生效",(1-INDEX(属性二级汇总!$F$1:$F$1000,W606))),"")</f>
        <v/>
      </c>
      <c r="O606" s="142" t="str">
        <f ca="1">IFERROR(INDEX(属性二级汇总!$E$1:$E$1000,W606),"")</f>
        <v/>
      </c>
      <c r="P606" s="142" t="str">
        <f ca="1">IFERROR(INDEX(属性二级汇总!$H$1:$H$1000,W606),"")</f>
        <v/>
      </c>
      <c r="Q606" s="142" t="str">
        <f ca="1">IFERROR(INDEX(属性二级汇总!$J$1:$J$1000,W606),"")</f>
        <v/>
      </c>
      <c r="W606" s="143" t="str">
        <f ca="1">IFERROR(SMALL(属性二级汇总!$L$2:$L$1000,ROW(W605)),"")</f>
        <v/>
      </c>
    </row>
    <row r="607" spans="13:23">
      <c r="M607" s="142" t="str">
        <f ca="1">IFERROR(INDEX(属性二级汇总!$B$1:$B$1000,W607),"")</f>
        <v/>
      </c>
      <c r="N607" s="142" t="str">
        <f ca="1">IFERROR(INDEX(属性二级汇总!$C$1:$C$1000,W607)*OR($L$2="生效",(1-INDEX(属性二级汇总!$F$1:$F$1000,W607))),"")</f>
        <v/>
      </c>
      <c r="O607" s="142" t="str">
        <f ca="1">IFERROR(INDEX(属性二级汇总!$E$1:$E$1000,W607),"")</f>
        <v/>
      </c>
      <c r="P607" s="142" t="str">
        <f ca="1">IFERROR(INDEX(属性二级汇总!$H$1:$H$1000,W607),"")</f>
        <v/>
      </c>
      <c r="Q607" s="142" t="str">
        <f ca="1">IFERROR(INDEX(属性二级汇总!$J$1:$J$1000,W607),"")</f>
        <v/>
      </c>
      <c r="W607" s="143" t="str">
        <f ca="1">IFERROR(SMALL(属性二级汇总!$L$2:$L$1000,ROW(W606)),"")</f>
        <v/>
      </c>
    </row>
    <row r="608" spans="13:23">
      <c r="M608" s="142" t="str">
        <f ca="1">IFERROR(INDEX(属性二级汇总!$B$1:$B$1000,W608),"")</f>
        <v/>
      </c>
      <c r="N608" s="142" t="str">
        <f ca="1">IFERROR(INDEX(属性二级汇总!$C$1:$C$1000,W608)*OR($L$2="生效",(1-INDEX(属性二级汇总!$F$1:$F$1000,W608))),"")</f>
        <v/>
      </c>
      <c r="O608" s="142" t="str">
        <f ca="1">IFERROR(INDEX(属性二级汇总!$E$1:$E$1000,W608),"")</f>
        <v/>
      </c>
      <c r="P608" s="142" t="str">
        <f ca="1">IFERROR(INDEX(属性二级汇总!$H$1:$H$1000,W608),"")</f>
        <v/>
      </c>
      <c r="Q608" s="142" t="str">
        <f ca="1">IFERROR(INDEX(属性二级汇总!$J$1:$J$1000,W608),"")</f>
        <v/>
      </c>
      <c r="W608" s="143" t="str">
        <f ca="1">IFERROR(SMALL(属性二级汇总!$L$2:$L$1000,ROW(W607)),"")</f>
        <v/>
      </c>
    </row>
    <row r="609" spans="13:23">
      <c r="M609" s="142" t="str">
        <f ca="1">IFERROR(INDEX(属性二级汇总!$B$1:$B$1000,W609),"")</f>
        <v/>
      </c>
      <c r="N609" s="142" t="str">
        <f ca="1">IFERROR(INDEX(属性二级汇总!$C$1:$C$1000,W609)*OR($L$2="生效",(1-INDEX(属性二级汇总!$F$1:$F$1000,W609))),"")</f>
        <v/>
      </c>
      <c r="O609" s="142" t="str">
        <f ca="1">IFERROR(INDEX(属性二级汇总!$E$1:$E$1000,W609),"")</f>
        <v/>
      </c>
      <c r="P609" s="142" t="str">
        <f ca="1">IFERROR(INDEX(属性二级汇总!$H$1:$H$1000,W609),"")</f>
        <v/>
      </c>
      <c r="Q609" s="142" t="str">
        <f ca="1">IFERROR(INDEX(属性二级汇总!$J$1:$J$1000,W609),"")</f>
        <v/>
      </c>
      <c r="W609" s="143" t="str">
        <f ca="1">IFERROR(SMALL(属性二级汇总!$L$2:$L$1000,ROW(W608)),"")</f>
        <v/>
      </c>
    </row>
    <row r="610" spans="13:23">
      <c r="M610" s="142" t="str">
        <f ca="1">IFERROR(INDEX(属性二级汇总!$B$1:$B$1000,W610),"")</f>
        <v/>
      </c>
      <c r="N610" s="142" t="str">
        <f ca="1">IFERROR(INDEX(属性二级汇总!$C$1:$C$1000,W610)*OR($L$2="生效",(1-INDEX(属性二级汇总!$F$1:$F$1000,W610))),"")</f>
        <v/>
      </c>
      <c r="O610" s="142" t="str">
        <f ca="1">IFERROR(INDEX(属性二级汇总!$E$1:$E$1000,W610),"")</f>
        <v/>
      </c>
      <c r="P610" s="142" t="str">
        <f ca="1">IFERROR(INDEX(属性二级汇总!$H$1:$H$1000,W610),"")</f>
        <v/>
      </c>
      <c r="Q610" s="142" t="str">
        <f ca="1">IFERROR(INDEX(属性二级汇总!$J$1:$J$1000,W610),"")</f>
        <v/>
      </c>
      <c r="W610" s="143" t="str">
        <f ca="1">IFERROR(SMALL(属性二级汇总!$L$2:$L$1000,ROW(W609)),"")</f>
        <v/>
      </c>
    </row>
    <row r="611" spans="13:23">
      <c r="M611" s="142" t="str">
        <f ca="1">IFERROR(INDEX(属性二级汇总!$B$1:$B$1000,W611),"")</f>
        <v/>
      </c>
      <c r="N611" s="142" t="str">
        <f ca="1">IFERROR(INDEX(属性二级汇总!$C$1:$C$1000,W611)*OR($L$2="生效",(1-INDEX(属性二级汇总!$F$1:$F$1000,W611))),"")</f>
        <v/>
      </c>
      <c r="O611" s="142" t="str">
        <f ca="1">IFERROR(INDEX(属性二级汇总!$E$1:$E$1000,W611),"")</f>
        <v/>
      </c>
      <c r="P611" s="142" t="str">
        <f ca="1">IFERROR(INDEX(属性二级汇总!$H$1:$H$1000,W611),"")</f>
        <v/>
      </c>
      <c r="Q611" s="142" t="str">
        <f ca="1">IFERROR(INDEX(属性二级汇总!$J$1:$J$1000,W611),"")</f>
        <v/>
      </c>
      <c r="W611" s="143" t="str">
        <f ca="1">IFERROR(SMALL(属性二级汇总!$L$2:$L$1000,ROW(W610)),"")</f>
        <v/>
      </c>
    </row>
    <row r="612" spans="13:23">
      <c r="M612" s="142" t="str">
        <f ca="1">IFERROR(INDEX(属性二级汇总!$B$1:$B$1000,W612),"")</f>
        <v/>
      </c>
      <c r="N612" s="142" t="str">
        <f ca="1">IFERROR(INDEX(属性二级汇总!$C$1:$C$1000,W612)*OR($L$2="生效",(1-INDEX(属性二级汇总!$F$1:$F$1000,W612))),"")</f>
        <v/>
      </c>
      <c r="O612" s="142" t="str">
        <f ca="1">IFERROR(INDEX(属性二级汇总!$E$1:$E$1000,W612),"")</f>
        <v/>
      </c>
      <c r="P612" s="142" t="str">
        <f ca="1">IFERROR(INDEX(属性二级汇总!$H$1:$H$1000,W612),"")</f>
        <v/>
      </c>
      <c r="Q612" s="142" t="str">
        <f ca="1">IFERROR(INDEX(属性二级汇总!$J$1:$J$1000,W612),"")</f>
        <v/>
      </c>
      <c r="W612" s="143" t="str">
        <f ca="1">IFERROR(SMALL(属性二级汇总!$L$2:$L$1000,ROW(W611)),"")</f>
        <v/>
      </c>
    </row>
    <row r="613" spans="13:23">
      <c r="M613" s="142" t="str">
        <f ca="1">IFERROR(INDEX(属性二级汇总!$B$1:$B$1000,W613),"")</f>
        <v/>
      </c>
      <c r="N613" s="142" t="str">
        <f ca="1">IFERROR(INDEX(属性二级汇总!$C$1:$C$1000,W613)*OR($L$2="生效",(1-INDEX(属性二级汇总!$F$1:$F$1000,W613))),"")</f>
        <v/>
      </c>
      <c r="O613" s="142" t="str">
        <f ca="1">IFERROR(INDEX(属性二级汇总!$E$1:$E$1000,W613),"")</f>
        <v/>
      </c>
      <c r="P613" s="142" t="str">
        <f ca="1">IFERROR(INDEX(属性二级汇总!$H$1:$H$1000,W613),"")</f>
        <v/>
      </c>
      <c r="Q613" s="142" t="str">
        <f ca="1">IFERROR(INDEX(属性二级汇总!$J$1:$J$1000,W613),"")</f>
        <v/>
      </c>
      <c r="W613" s="143" t="str">
        <f ca="1">IFERROR(SMALL(属性二级汇总!$L$2:$L$1000,ROW(W612)),"")</f>
        <v/>
      </c>
    </row>
    <row r="614" spans="13:23">
      <c r="M614" s="142" t="str">
        <f ca="1">IFERROR(INDEX(属性二级汇总!$B$1:$B$1000,W614),"")</f>
        <v/>
      </c>
      <c r="N614" s="142" t="str">
        <f ca="1">IFERROR(INDEX(属性二级汇总!$C$1:$C$1000,W614)*OR($L$2="生效",(1-INDEX(属性二级汇总!$F$1:$F$1000,W614))),"")</f>
        <v/>
      </c>
      <c r="O614" s="142" t="str">
        <f ca="1">IFERROR(INDEX(属性二级汇总!$E$1:$E$1000,W614),"")</f>
        <v/>
      </c>
      <c r="P614" s="142" t="str">
        <f ca="1">IFERROR(INDEX(属性二级汇总!$H$1:$H$1000,W614),"")</f>
        <v/>
      </c>
      <c r="Q614" s="142" t="str">
        <f ca="1">IFERROR(INDEX(属性二级汇总!$J$1:$J$1000,W614),"")</f>
        <v/>
      </c>
      <c r="W614" s="143" t="str">
        <f ca="1">IFERROR(SMALL(属性二级汇总!$L$2:$L$1000,ROW(W613)),"")</f>
        <v/>
      </c>
    </row>
    <row r="615" spans="13:23">
      <c r="M615" s="142" t="str">
        <f ca="1">IFERROR(INDEX(属性二级汇总!$B$1:$B$1000,W615),"")</f>
        <v/>
      </c>
      <c r="N615" s="142" t="str">
        <f ca="1">IFERROR(INDEX(属性二级汇总!$C$1:$C$1000,W615)*OR($L$2="生效",(1-INDEX(属性二级汇总!$F$1:$F$1000,W615))),"")</f>
        <v/>
      </c>
      <c r="O615" s="142" t="str">
        <f ca="1">IFERROR(INDEX(属性二级汇总!$E$1:$E$1000,W615),"")</f>
        <v/>
      </c>
      <c r="P615" s="142" t="str">
        <f ca="1">IFERROR(INDEX(属性二级汇总!$H$1:$H$1000,W615),"")</f>
        <v/>
      </c>
      <c r="Q615" s="142" t="str">
        <f ca="1">IFERROR(INDEX(属性二级汇总!$J$1:$J$1000,W615),"")</f>
        <v/>
      </c>
      <c r="W615" s="143" t="str">
        <f ca="1">IFERROR(SMALL(属性二级汇总!$L$2:$L$1000,ROW(W614)),"")</f>
        <v/>
      </c>
    </row>
    <row r="616" spans="13:23">
      <c r="M616" s="142" t="str">
        <f ca="1">IFERROR(INDEX(属性二级汇总!$B$1:$B$1000,W616),"")</f>
        <v/>
      </c>
      <c r="N616" s="142" t="str">
        <f ca="1">IFERROR(INDEX(属性二级汇总!$C$1:$C$1000,W616)*OR($L$2="生效",(1-INDEX(属性二级汇总!$F$1:$F$1000,W616))),"")</f>
        <v/>
      </c>
      <c r="O616" s="142" t="str">
        <f ca="1">IFERROR(INDEX(属性二级汇总!$E$1:$E$1000,W616),"")</f>
        <v/>
      </c>
      <c r="P616" s="142" t="str">
        <f ca="1">IFERROR(INDEX(属性二级汇总!$H$1:$H$1000,W616),"")</f>
        <v/>
      </c>
      <c r="Q616" s="142" t="str">
        <f ca="1">IFERROR(INDEX(属性二级汇总!$J$1:$J$1000,W616),"")</f>
        <v/>
      </c>
      <c r="W616" s="143" t="str">
        <f ca="1">IFERROR(SMALL(属性二级汇总!$L$2:$L$1000,ROW(W615)),"")</f>
        <v/>
      </c>
    </row>
    <row r="617" spans="13:23">
      <c r="M617" s="142" t="str">
        <f ca="1">IFERROR(INDEX(属性二级汇总!$B$1:$B$1000,W617),"")</f>
        <v/>
      </c>
      <c r="N617" s="142" t="str">
        <f ca="1">IFERROR(INDEX(属性二级汇总!$C$1:$C$1000,W617)*OR($L$2="生效",(1-INDEX(属性二级汇总!$F$1:$F$1000,W617))),"")</f>
        <v/>
      </c>
      <c r="O617" s="142" t="str">
        <f ca="1">IFERROR(INDEX(属性二级汇总!$E$1:$E$1000,W617),"")</f>
        <v/>
      </c>
      <c r="P617" s="142" t="str">
        <f ca="1">IFERROR(INDEX(属性二级汇总!$H$1:$H$1000,W617),"")</f>
        <v/>
      </c>
      <c r="Q617" s="142" t="str">
        <f ca="1">IFERROR(INDEX(属性二级汇总!$J$1:$J$1000,W617),"")</f>
        <v/>
      </c>
      <c r="W617" s="143" t="str">
        <f ca="1">IFERROR(SMALL(属性二级汇总!$L$2:$L$1000,ROW(W616)),"")</f>
        <v/>
      </c>
    </row>
    <row r="618" spans="13:23">
      <c r="M618" s="142" t="str">
        <f ca="1">IFERROR(INDEX(属性二级汇总!$B$1:$B$1000,W618),"")</f>
        <v/>
      </c>
      <c r="N618" s="142" t="str">
        <f ca="1">IFERROR(INDEX(属性二级汇总!$C$1:$C$1000,W618)*OR($L$2="生效",(1-INDEX(属性二级汇总!$F$1:$F$1000,W618))),"")</f>
        <v/>
      </c>
      <c r="O618" s="142" t="str">
        <f ca="1">IFERROR(INDEX(属性二级汇总!$E$1:$E$1000,W618),"")</f>
        <v/>
      </c>
      <c r="P618" s="142" t="str">
        <f ca="1">IFERROR(INDEX(属性二级汇总!$H$1:$H$1000,W618),"")</f>
        <v/>
      </c>
      <c r="Q618" s="142" t="str">
        <f ca="1">IFERROR(INDEX(属性二级汇总!$J$1:$J$1000,W618),"")</f>
        <v/>
      </c>
      <c r="W618" s="143" t="str">
        <f ca="1">IFERROR(SMALL(属性二级汇总!$L$2:$L$1000,ROW(W617)),"")</f>
        <v/>
      </c>
    </row>
    <row r="619" spans="13:23">
      <c r="M619" s="142" t="str">
        <f ca="1">IFERROR(INDEX(属性二级汇总!$B$1:$B$1000,W619),"")</f>
        <v/>
      </c>
      <c r="N619" s="142" t="str">
        <f ca="1">IFERROR(INDEX(属性二级汇总!$C$1:$C$1000,W619)*OR($L$2="生效",(1-INDEX(属性二级汇总!$F$1:$F$1000,W619))),"")</f>
        <v/>
      </c>
      <c r="O619" s="142" t="str">
        <f ca="1">IFERROR(INDEX(属性二级汇总!$E$1:$E$1000,W619),"")</f>
        <v/>
      </c>
      <c r="P619" s="142" t="str">
        <f ca="1">IFERROR(INDEX(属性二级汇总!$H$1:$H$1000,W619),"")</f>
        <v/>
      </c>
      <c r="Q619" s="142" t="str">
        <f ca="1">IFERROR(INDEX(属性二级汇总!$J$1:$J$1000,W619),"")</f>
        <v/>
      </c>
      <c r="W619" s="143" t="str">
        <f ca="1">IFERROR(SMALL(属性二级汇总!$L$2:$L$1000,ROW(W618)),"")</f>
        <v/>
      </c>
    </row>
    <row r="620" spans="13:23">
      <c r="M620" s="142" t="str">
        <f ca="1">IFERROR(INDEX(属性二级汇总!$B$1:$B$1000,W620),"")</f>
        <v/>
      </c>
      <c r="N620" s="142" t="str">
        <f ca="1">IFERROR(INDEX(属性二级汇总!$C$1:$C$1000,W620)*OR($L$2="生效",(1-INDEX(属性二级汇总!$F$1:$F$1000,W620))),"")</f>
        <v/>
      </c>
      <c r="O620" s="142" t="str">
        <f ca="1">IFERROR(INDEX(属性二级汇总!$E$1:$E$1000,W620),"")</f>
        <v/>
      </c>
      <c r="P620" s="142" t="str">
        <f ca="1">IFERROR(INDEX(属性二级汇总!$H$1:$H$1000,W620),"")</f>
        <v/>
      </c>
      <c r="Q620" s="142" t="str">
        <f ca="1">IFERROR(INDEX(属性二级汇总!$J$1:$J$1000,W620),"")</f>
        <v/>
      </c>
      <c r="W620" s="143" t="str">
        <f ca="1">IFERROR(SMALL(属性二级汇总!$L$2:$L$1000,ROW(W619)),"")</f>
        <v/>
      </c>
    </row>
    <row r="621" spans="13:23">
      <c r="M621" s="142" t="str">
        <f ca="1">IFERROR(INDEX(属性二级汇总!$B$1:$B$1000,W621),"")</f>
        <v/>
      </c>
      <c r="N621" s="142" t="str">
        <f ca="1">IFERROR(INDEX(属性二级汇总!$C$1:$C$1000,W621)*OR($L$2="生效",(1-INDEX(属性二级汇总!$F$1:$F$1000,W621))),"")</f>
        <v/>
      </c>
      <c r="O621" s="142" t="str">
        <f ca="1">IFERROR(INDEX(属性二级汇总!$E$1:$E$1000,W621),"")</f>
        <v/>
      </c>
      <c r="P621" s="142" t="str">
        <f ca="1">IFERROR(INDEX(属性二级汇总!$H$1:$H$1000,W621),"")</f>
        <v/>
      </c>
      <c r="Q621" s="142" t="str">
        <f ca="1">IFERROR(INDEX(属性二级汇总!$J$1:$J$1000,W621),"")</f>
        <v/>
      </c>
      <c r="W621" s="143" t="str">
        <f ca="1">IFERROR(SMALL(属性二级汇总!$L$2:$L$1000,ROW(W620)),"")</f>
        <v/>
      </c>
    </row>
    <row r="622" spans="13:23">
      <c r="M622" s="142" t="str">
        <f ca="1">IFERROR(INDEX(属性二级汇总!$B$1:$B$1000,W622),"")</f>
        <v/>
      </c>
      <c r="N622" s="142" t="str">
        <f ca="1">IFERROR(INDEX(属性二级汇总!$C$1:$C$1000,W622)*OR($L$2="生效",(1-INDEX(属性二级汇总!$F$1:$F$1000,W622))),"")</f>
        <v/>
      </c>
      <c r="O622" s="142" t="str">
        <f ca="1">IFERROR(INDEX(属性二级汇总!$E$1:$E$1000,W622),"")</f>
        <v/>
      </c>
      <c r="P622" s="142" t="str">
        <f ca="1">IFERROR(INDEX(属性二级汇总!$H$1:$H$1000,W622),"")</f>
        <v/>
      </c>
      <c r="Q622" s="142" t="str">
        <f ca="1">IFERROR(INDEX(属性二级汇总!$J$1:$J$1000,W622),"")</f>
        <v/>
      </c>
      <c r="W622" s="143" t="str">
        <f ca="1">IFERROR(SMALL(属性二级汇总!$L$2:$L$1000,ROW(W621)),"")</f>
        <v/>
      </c>
    </row>
    <row r="623" spans="13:23">
      <c r="M623" s="142" t="str">
        <f ca="1">IFERROR(INDEX(属性二级汇总!$B$1:$B$1000,W623),"")</f>
        <v/>
      </c>
      <c r="N623" s="142" t="str">
        <f ca="1">IFERROR(INDEX(属性二级汇总!$C$1:$C$1000,W623)*OR($L$2="生效",(1-INDEX(属性二级汇总!$F$1:$F$1000,W623))),"")</f>
        <v/>
      </c>
      <c r="O623" s="142" t="str">
        <f ca="1">IFERROR(INDEX(属性二级汇总!$E$1:$E$1000,W623),"")</f>
        <v/>
      </c>
      <c r="P623" s="142" t="str">
        <f ca="1">IFERROR(INDEX(属性二级汇总!$H$1:$H$1000,W623),"")</f>
        <v/>
      </c>
      <c r="Q623" s="142" t="str">
        <f ca="1">IFERROR(INDEX(属性二级汇总!$J$1:$J$1000,W623),"")</f>
        <v/>
      </c>
      <c r="W623" s="143" t="str">
        <f ca="1">IFERROR(SMALL(属性二级汇总!$L$2:$L$1000,ROW(W622)),"")</f>
        <v/>
      </c>
    </row>
    <row r="624" spans="13:23">
      <c r="M624" s="142" t="str">
        <f ca="1">IFERROR(INDEX(属性二级汇总!$B$1:$B$1000,W624),"")</f>
        <v/>
      </c>
      <c r="N624" s="142" t="str">
        <f ca="1">IFERROR(INDEX(属性二级汇总!$C$1:$C$1000,W624)*OR($L$2="生效",(1-INDEX(属性二级汇总!$F$1:$F$1000,W624))),"")</f>
        <v/>
      </c>
      <c r="O624" s="142" t="str">
        <f ca="1">IFERROR(INDEX(属性二级汇总!$E$1:$E$1000,W624),"")</f>
        <v/>
      </c>
      <c r="P624" s="142" t="str">
        <f ca="1">IFERROR(INDEX(属性二级汇总!$H$1:$H$1000,W624),"")</f>
        <v/>
      </c>
      <c r="Q624" s="142" t="str">
        <f ca="1">IFERROR(INDEX(属性二级汇总!$J$1:$J$1000,W624),"")</f>
        <v/>
      </c>
      <c r="W624" s="143" t="str">
        <f ca="1">IFERROR(SMALL(属性二级汇总!$L$2:$L$1000,ROW(W623)),"")</f>
        <v/>
      </c>
    </row>
    <row r="625" spans="13:23">
      <c r="M625" s="142" t="str">
        <f ca="1">IFERROR(INDEX(属性二级汇总!$B$1:$B$1000,W625),"")</f>
        <v/>
      </c>
      <c r="N625" s="142" t="str">
        <f ca="1">IFERROR(INDEX(属性二级汇总!$C$1:$C$1000,W625)*OR($L$2="生效",(1-INDEX(属性二级汇总!$F$1:$F$1000,W625))),"")</f>
        <v/>
      </c>
      <c r="O625" s="142" t="str">
        <f ca="1">IFERROR(INDEX(属性二级汇总!$E$1:$E$1000,W625),"")</f>
        <v/>
      </c>
      <c r="P625" s="142" t="str">
        <f ca="1">IFERROR(INDEX(属性二级汇总!$H$1:$H$1000,W625),"")</f>
        <v/>
      </c>
      <c r="Q625" s="142" t="str">
        <f ca="1">IFERROR(INDEX(属性二级汇总!$J$1:$J$1000,W625),"")</f>
        <v/>
      </c>
      <c r="W625" s="143" t="str">
        <f ca="1">IFERROR(SMALL(属性二级汇总!$L$2:$L$1000,ROW(W624)),"")</f>
        <v/>
      </c>
    </row>
    <row r="626" spans="13:23">
      <c r="M626" s="142" t="str">
        <f ca="1">IFERROR(INDEX(属性二级汇总!$B$1:$B$1000,W626),"")</f>
        <v/>
      </c>
      <c r="N626" s="142" t="str">
        <f ca="1">IFERROR(INDEX(属性二级汇总!$C$1:$C$1000,W626)*OR($L$2="生效",(1-INDEX(属性二级汇总!$F$1:$F$1000,W626))),"")</f>
        <v/>
      </c>
      <c r="O626" s="142" t="str">
        <f ca="1">IFERROR(INDEX(属性二级汇总!$E$1:$E$1000,W626),"")</f>
        <v/>
      </c>
      <c r="P626" s="142" t="str">
        <f ca="1">IFERROR(INDEX(属性二级汇总!$H$1:$H$1000,W626),"")</f>
        <v/>
      </c>
      <c r="Q626" s="142" t="str">
        <f ca="1">IFERROR(INDEX(属性二级汇总!$J$1:$J$1000,W626),"")</f>
        <v/>
      </c>
      <c r="W626" s="143" t="str">
        <f ca="1">IFERROR(SMALL(属性二级汇总!$L$2:$L$1000,ROW(W625)),"")</f>
        <v/>
      </c>
    </row>
    <row r="627" spans="13:23">
      <c r="M627" s="142" t="str">
        <f ca="1">IFERROR(INDEX(属性二级汇总!$B$1:$B$1000,W627),"")</f>
        <v/>
      </c>
      <c r="N627" s="142" t="str">
        <f ca="1">IFERROR(INDEX(属性二级汇总!$C$1:$C$1000,W627)*OR($L$2="生效",(1-INDEX(属性二级汇总!$F$1:$F$1000,W627))),"")</f>
        <v/>
      </c>
      <c r="O627" s="142" t="str">
        <f ca="1">IFERROR(INDEX(属性二级汇总!$E$1:$E$1000,W627),"")</f>
        <v/>
      </c>
      <c r="P627" s="142" t="str">
        <f ca="1">IFERROR(INDEX(属性二级汇总!$H$1:$H$1000,W627),"")</f>
        <v/>
      </c>
      <c r="Q627" s="142" t="str">
        <f ca="1">IFERROR(INDEX(属性二级汇总!$J$1:$J$1000,W627),"")</f>
        <v/>
      </c>
      <c r="W627" s="143" t="str">
        <f ca="1">IFERROR(SMALL(属性二级汇总!$L$2:$L$1000,ROW(W626)),"")</f>
        <v/>
      </c>
    </row>
    <row r="628" spans="13:23">
      <c r="M628" s="142" t="str">
        <f ca="1">IFERROR(INDEX(属性二级汇总!$B$1:$B$1000,W628),"")</f>
        <v/>
      </c>
      <c r="N628" s="142" t="str">
        <f ca="1">IFERROR(INDEX(属性二级汇总!$C$1:$C$1000,W628)*OR($L$2="生效",(1-INDEX(属性二级汇总!$F$1:$F$1000,W628))),"")</f>
        <v/>
      </c>
      <c r="O628" s="142" t="str">
        <f ca="1">IFERROR(INDEX(属性二级汇总!$E$1:$E$1000,W628),"")</f>
        <v/>
      </c>
      <c r="P628" s="142" t="str">
        <f ca="1">IFERROR(INDEX(属性二级汇总!$H$1:$H$1000,W628),"")</f>
        <v/>
      </c>
      <c r="Q628" s="142" t="str">
        <f ca="1">IFERROR(INDEX(属性二级汇总!$J$1:$J$1000,W628),"")</f>
        <v/>
      </c>
      <c r="W628" s="143" t="str">
        <f ca="1">IFERROR(SMALL(属性二级汇总!$L$2:$L$1000,ROW(W627)),"")</f>
        <v/>
      </c>
    </row>
    <row r="629" spans="13:23">
      <c r="M629" s="142" t="str">
        <f ca="1">IFERROR(INDEX(属性二级汇总!$B$1:$B$1000,W629),"")</f>
        <v/>
      </c>
      <c r="N629" s="142" t="str">
        <f ca="1">IFERROR(INDEX(属性二级汇总!$C$1:$C$1000,W629)*OR($L$2="生效",(1-INDEX(属性二级汇总!$F$1:$F$1000,W629))),"")</f>
        <v/>
      </c>
      <c r="O629" s="142" t="str">
        <f ca="1">IFERROR(INDEX(属性二级汇总!$E$1:$E$1000,W629),"")</f>
        <v/>
      </c>
      <c r="P629" s="142" t="str">
        <f ca="1">IFERROR(INDEX(属性二级汇总!$H$1:$H$1000,W629),"")</f>
        <v/>
      </c>
      <c r="Q629" s="142" t="str">
        <f ca="1">IFERROR(INDEX(属性二级汇总!$J$1:$J$1000,W629),"")</f>
        <v/>
      </c>
      <c r="W629" s="143" t="str">
        <f ca="1">IFERROR(SMALL(属性二级汇总!$L$2:$L$1000,ROW(W628)),"")</f>
        <v/>
      </c>
    </row>
    <row r="630" spans="13:23">
      <c r="M630" s="142" t="str">
        <f ca="1">IFERROR(INDEX(属性二级汇总!$B$1:$B$1000,W630),"")</f>
        <v/>
      </c>
      <c r="N630" s="142" t="str">
        <f ca="1">IFERROR(INDEX(属性二级汇总!$C$1:$C$1000,W630)*OR($L$2="生效",(1-INDEX(属性二级汇总!$F$1:$F$1000,W630))),"")</f>
        <v/>
      </c>
      <c r="O630" s="142" t="str">
        <f ca="1">IFERROR(INDEX(属性二级汇总!$E$1:$E$1000,W630),"")</f>
        <v/>
      </c>
      <c r="P630" s="142" t="str">
        <f ca="1">IFERROR(INDEX(属性二级汇总!$H$1:$H$1000,W630),"")</f>
        <v/>
      </c>
      <c r="Q630" s="142" t="str">
        <f ca="1">IFERROR(INDEX(属性二级汇总!$J$1:$J$1000,W630),"")</f>
        <v/>
      </c>
      <c r="W630" s="143" t="str">
        <f ca="1">IFERROR(SMALL(属性二级汇总!$L$2:$L$1000,ROW(W629)),"")</f>
        <v/>
      </c>
    </row>
    <row r="631" spans="13:23">
      <c r="M631" s="142" t="str">
        <f ca="1">IFERROR(INDEX(属性二级汇总!$B$1:$B$1000,W631),"")</f>
        <v/>
      </c>
      <c r="N631" s="142" t="str">
        <f ca="1">IFERROR(INDEX(属性二级汇总!$C$1:$C$1000,W631)*OR($L$2="生效",(1-INDEX(属性二级汇总!$F$1:$F$1000,W631))),"")</f>
        <v/>
      </c>
      <c r="O631" s="142" t="str">
        <f ca="1">IFERROR(INDEX(属性二级汇总!$E$1:$E$1000,W631),"")</f>
        <v/>
      </c>
      <c r="P631" s="142" t="str">
        <f ca="1">IFERROR(INDEX(属性二级汇总!$H$1:$H$1000,W631),"")</f>
        <v/>
      </c>
      <c r="Q631" s="142" t="str">
        <f ca="1">IFERROR(INDEX(属性二级汇总!$J$1:$J$1000,W631),"")</f>
        <v/>
      </c>
      <c r="W631" s="143" t="str">
        <f ca="1">IFERROR(SMALL(属性二级汇总!$L$2:$L$1000,ROW(W630)),"")</f>
        <v/>
      </c>
    </row>
    <row r="632" spans="13:23">
      <c r="M632" s="142" t="str">
        <f ca="1">IFERROR(INDEX(属性二级汇总!$B$1:$B$1000,W632),"")</f>
        <v/>
      </c>
      <c r="N632" s="142" t="str">
        <f ca="1">IFERROR(INDEX(属性二级汇总!$C$1:$C$1000,W632)*OR($L$2="生效",(1-INDEX(属性二级汇总!$F$1:$F$1000,W632))),"")</f>
        <v/>
      </c>
      <c r="O632" s="142" t="str">
        <f ca="1">IFERROR(INDEX(属性二级汇总!$E$1:$E$1000,W632),"")</f>
        <v/>
      </c>
      <c r="P632" s="142" t="str">
        <f ca="1">IFERROR(INDEX(属性二级汇总!$H$1:$H$1000,W632),"")</f>
        <v/>
      </c>
      <c r="Q632" s="142" t="str">
        <f ca="1">IFERROR(INDEX(属性二级汇总!$J$1:$J$1000,W632),"")</f>
        <v/>
      </c>
      <c r="W632" s="143" t="str">
        <f ca="1">IFERROR(SMALL(属性二级汇总!$L$2:$L$1000,ROW(W631)),"")</f>
        <v/>
      </c>
    </row>
    <row r="633" spans="13:23">
      <c r="M633" s="142" t="str">
        <f ca="1">IFERROR(INDEX(属性二级汇总!$B$1:$B$1000,W633),"")</f>
        <v/>
      </c>
      <c r="N633" s="142" t="str">
        <f ca="1">IFERROR(INDEX(属性二级汇总!$C$1:$C$1000,W633)*OR($L$2="生效",(1-INDEX(属性二级汇总!$F$1:$F$1000,W633))),"")</f>
        <v/>
      </c>
      <c r="O633" s="142" t="str">
        <f ca="1">IFERROR(INDEX(属性二级汇总!$E$1:$E$1000,W633),"")</f>
        <v/>
      </c>
      <c r="P633" s="142" t="str">
        <f ca="1">IFERROR(INDEX(属性二级汇总!$H$1:$H$1000,W633),"")</f>
        <v/>
      </c>
      <c r="Q633" s="142" t="str">
        <f ca="1">IFERROR(INDEX(属性二级汇总!$J$1:$J$1000,W633),"")</f>
        <v/>
      </c>
      <c r="W633" s="143" t="str">
        <f ca="1">IFERROR(SMALL(属性二级汇总!$L$2:$L$1000,ROW(W632)),"")</f>
        <v/>
      </c>
    </row>
    <row r="634" spans="13:23">
      <c r="M634" s="142" t="str">
        <f ca="1">IFERROR(INDEX(属性二级汇总!$B$1:$B$1000,W634),"")</f>
        <v/>
      </c>
      <c r="N634" s="142" t="str">
        <f ca="1">IFERROR(INDEX(属性二级汇总!$C$1:$C$1000,W634)*OR($L$2="生效",(1-INDEX(属性二级汇总!$F$1:$F$1000,W634))),"")</f>
        <v/>
      </c>
      <c r="O634" s="142" t="str">
        <f ca="1">IFERROR(INDEX(属性二级汇总!$E$1:$E$1000,W634),"")</f>
        <v/>
      </c>
      <c r="P634" s="142" t="str">
        <f ca="1">IFERROR(INDEX(属性二级汇总!$H$1:$H$1000,W634),"")</f>
        <v/>
      </c>
      <c r="Q634" s="142" t="str">
        <f ca="1">IFERROR(INDEX(属性二级汇总!$J$1:$J$1000,W634),"")</f>
        <v/>
      </c>
      <c r="W634" s="143" t="str">
        <f ca="1">IFERROR(SMALL(属性二级汇总!$L$2:$L$1000,ROW(W633)),"")</f>
        <v/>
      </c>
    </row>
    <row r="635" spans="13:23">
      <c r="M635" s="142" t="str">
        <f ca="1">IFERROR(INDEX(属性二级汇总!$B$1:$B$1000,W635),"")</f>
        <v/>
      </c>
      <c r="N635" s="142" t="str">
        <f ca="1">IFERROR(INDEX(属性二级汇总!$C$1:$C$1000,W635)*OR($L$2="生效",(1-INDEX(属性二级汇总!$F$1:$F$1000,W635))),"")</f>
        <v/>
      </c>
      <c r="O635" s="142" t="str">
        <f ca="1">IFERROR(INDEX(属性二级汇总!$E$1:$E$1000,W635),"")</f>
        <v/>
      </c>
      <c r="P635" s="142" t="str">
        <f ca="1">IFERROR(INDEX(属性二级汇总!$H$1:$H$1000,W635),"")</f>
        <v/>
      </c>
      <c r="Q635" s="142" t="str">
        <f ca="1">IFERROR(INDEX(属性二级汇总!$J$1:$J$1000,W635),"")</f>
        <v/>
      </c>
      <c r="W635" s="143" t="str">
        <f ca="1">IFERROR(SMALL(属性二级汇总!$L$2:$L$1000,ROW(W634)),"")</f>
        <v/>
      </c>
    </row>
    <row r="636" spans="13:23">
      <c r="M636" s="142" t="str">
        <f ca="1">IFERROR(INDEX(属性二级汇总!$B$1:$B$1000,W636),"")</f>
        <v/>
      </c>
      <c r="N636" s="142" t="str">
        <f ca="1">IFERROR(INDEX(属性二级汇总!$C$1:$C$1000,W636)*OR($L$2="生效",(1-INDEX(属性二级汇总!$F$1:$F$1000,W636))),"")</f>
        <v/>
      </c>
      <c r="O636" s="142" t="str">
        <f ca="1">IFERROR(INDEX(属性二级汇总!$E$1:$E$1000,W636),"")</f>
        <v/>
      </c>
      <c r="P636" s="142" t="str">
        <f ca="1">IFERROR(INDEX(属性二级汇总!$H$1:$H$1000,W636),"")</f>
        <v/>
      </c>
      <c r="Q636" s="142" t="str">
        <f ca="1">IFERROR(INDEX(属性二级汇总!$J$1:$J$1000,W636),"")</f>
        <v/>
      </c>
      <c r="W636" s="143" t="str">
        <f ca="1">IFERROR(SMALL(属性二级汇总!$L$2:$L$1000,ROW(W635)),"")</f>
        <v/>
      </c>
    </row>
    <row r="637" spans="13:23">
      <c r="M637" s="142" t="str">
        <f ca="1">IFERROR(INDEX(属性二级汇总!$B$1:$B$1000,W637),"")</f>
        <v/>
      </c>
      <c r="N637" s="142" t="str">
        <f ca="1">IFERROR(INDEX(属性二级汇总!$C$1:$C$1000,W637)*OR($L$2="生效",(1-INDEX(属性二级汇总!$F$1:$F$1000,W637))),"")</f>
        <v/>
      </c>
      <c r="O637" s="142" t="str">
        <f ca="1">IFERROR(INDEX(属性二级汇总!$E$1:$E$1000,W637),"")</f>
        <v/>
      </c>
      <c r="P637" s="142" t="str">
        <f ca="1">IFERROR(INDEX(属性二级汇总!$H$1:$H$1000,W637),"")</f>
        <v/>
      </c>
      <c r="Q637" s="142" t="str">
        <f ca="1">IFERROR(INDEX(属性二级汇总!$J$1:$J$1000,W637),"")</f>
        <v/>
      </c>
      <c r="W637" s="143" t="str">
        <f ca="1">IFERROR(SMALL(属性二级汇总!$L$2:$L$1000,ROW(W636)),"")</f>
        <v/>
      </c>
    </row>
    <row r="638" spans="13:23">
      <c r="M638" s="142" t="str">
        <f ca="1">IFERROR(INDEX(属性二级汇总!$B$1:$B$1000,W638),"")</f>
        <v/>
      </c>
      <c r="N638" s="142" t="str">
        <f ca="1">IFERROR(INDEX(属性二级汇总!$C$1:$C$1000,W638)*OR($L$2="生效",(1-INDEX(属性二级汇总!$F$1:$F$1000,W638))),"")</f>
        <v/>
      </c>
      <c r="O638" s="142" t="str">
        <f ca="1">IFERROR(INDEX(属性二级汇总!$E$1:$E$1000,W638),"")</f>
        <v/>
      </c>
      <c r="P638" s="142" t="str">
        <f ca="1">IFERROR(INDEX(属性二级汇总!$H$1:$H$1000,W638),"")</f>
        <v/>
      </c>
      <c r="Q638" s="142" t="str">
        <f ca="1">IFERROR(INDEX(属性二级汇总!$J$1:$J$1000,W638),"")</f>
        <v/>
      </c>
      <c r="W638" s="143" t="str">
        <f ca="1">IFERROR(SMALL(属性二级汇总!$L$2:$L$1000,ROW(W637)),"")</f>
        <v/>
      </c>
    </row>
    <row r="639" spans="13:23">
      <c r="M639" s="142" t="str">
        <f ca="1">IFERROR(INDEX(属性二级汇总!$B$1:$B$1000,W639),"")</f>
        <v/>
      </c>
      <c r="N639" s="142" t="str">
        <f ca="1">IFERROR(INDEX(属性二级汇总!$C$1:$C$1000,W639)*OR($L$2="生效",(1-INDEX(属性二级汇总!$F$1:$F$1000,W639))),"")</f>
        <v/>
      </c>
      <c r="O639" s="142" t="str">
        <f ca="1">IFERROR(INDEX(属性二级汇总!$E$1:$E$1000,W639),"")</f>
        <v/>
      </c>
      <c r="P639" s="142" t="str">
        <f ca="1">IFERROR(INDEX(属性二级汇总!$H$1:$H$1000,W639),"")</f>
        <v/>
      </c>
      <c r="Q639" s="142" t="str">
        <f ca="1">IFERROR(INDEX(属性二级汇总!$J$1:$J$1000,W639),"")</f>
        <v/>
      </c>
      <c r="W639" s="143" t="str">
        <f ca="1">IFERROR(SMALL(属性二级汇总!$L$2:$L$1000,ROW(W638)),"")</f>
        <v/>
      </c>
    </row>
    <row r="640" spans="13:23">
      <c r="M640" s="142" t="str">
        <f ca="1">IFERROR(INDEX(属性二级汇总!$B$1:$B$1000,W640),"")</f>
        <v/>
      </c>
      <c r="N640" s="142" t="str">
        <f ca="1">IFERROR(INDEX(属性二级汇总!$C$1:$C$1000,W640)*OR($L$2="生效",(1-INDEX(属性二级汇总!$F$1:$F$1000,W640))),"")</f>
        <v/>
      </c>
      <c r="O640" s="142" t="str">
        <f ca="1">IFERROR(INDEX(属性二级汇总!$E$1:$E$1000,W640),"")</f>
        <v/>
      </c>
      <c r="P640" s="142" t="str">
        <f ca="1">IFERROR(INDEX(属性二级汇总!$H$1:$H$1000,W640),"")</f>
        <v/>
      </c>
      <c r="Q640" s="142" t="str">
        <f ca="1">IFERROR(INDEX(属性二级汇总!$J$1:$J$1000,W640),"")</f>
        <v/>
      </c>
      <c r="W640" s="143" t="str">
        <f ca="1">IFERROR(SMALL(属性二级汇总!$L$2:$L$1000,ROW(W639)),"")</f>
        <v/>
      </c>
    </row>
    <row r="641" spans="13:23">
      <c r="M641" s="142" t="str">
        <f ca="1">IFERROR(INDEX(属性二级汇总!$B$1:$B$1000,W641),"")</f>
        <v/>
      </c>
      <c r="N641" s="142" t="str">
        <f ca="1">IFERROR(INDEX(属性二级汇总!$C$1:$C$1000,W641)*OR($L$2="生效",(1-INDEX(属性二级汇总!$F$1:$F$1000,W641))),"")</f>
        <v/>
      </c>
      <c r="O641" s="142" t="str">
        <f ca="1">IFERROR(INDEX(属性二级汇总!$E$1:$E$1000,W641),"")</f>
        <v/>
      </c>
      <c r="P641" s="142" t="str">
        <f ca="1">IFERROR(INDEX(属性二级汇总!$H$1:$H$1000,W641),"")</f>
        <v/>
      </c>
      <c r="Q641" s="142" t="str">
        <f ca="1">IFERROR(INDEX(属性二级汇总!$J$1:$J$1000,W641),"")</f>
        <v/>
      </c>
      <c r="W641" s="143" t="str">
        <f ca="1">IFERROR(SMALL(属性二级汇总!$L$2:$L$1000,ROW(W640)),"")</f>
        <v/>
      </c>
    </row>
    <row r="642" spans="13:23">
      <c r="M642" s="142" t="str">
        <f ca="1">IFERROR(INDEX(属性二级汇总!$B$1:$B$1000,W642),"")</f>
        <v/>
      </c>
      <c r="N642" s="142" t="str">
        <f ca="1">IFERROR(INDEX(属性二级汇总!$C$1:$C$1000,W642)*OR($L$2="生效",(1-INDEX(属性二级汇总!$F$1:$F$1000,W642))),"")</f>
        <v/>
      </c>
      <c r="O642" s="142" t="str">
        <f ca="1">IFERROR(INDEX(属性二级汇总!$E$1:$E$1000,W642),"")</f>
        <v/>
      </c>
      <c r="P642" s="142" t="str">
        <f ca="1">IFERROR(INDEX(属性二级汇总!$H$1:$H$1000,W642),"")</f>
        <v/>
      </c>
      <c r="Q642" s="142" t="str">
        <f ca="1">IFERROR(INDEX(属性二级汇总!$J$1:$J$1000,W642),"")</f>
        <v/>
      </c>
      <c r="W642" s="143" t="str">
        <f ca="1">IFERROR(SMALL(属性二级汇总!$L$2:$L$1000,ROW(W641)),"")</f>
        <v/>
      </c>
    </row>
    <row r="643" spans="13:23">
      <c r="M643" s="142" t="str">
        <f ca="1">IFERROR(INDEX(属性二级汇总!$B$1:$B$1000,W643),"")</f>
        <v/>
      </c>
      <c r="N643" s="142" t="str">
        <f ca="1">IFERROR(INDEX(属性二级汇总!$C$1:$C$1000,W643)*OR($L$2="生效",(1-INDEX(属性二级汇总!$F$1:$F$1000,W643))),"")</f>
        <v/>
      </c>
      <c r="O643" s="142" t="str">
        <f ca="1">IFERROR(INDEX(属性二级汇总!$E$1:$E$1000,W643),"")</f>
        <v/>
      </c>
      <c r="P643" s="142" t="str">
        <f ca="1">IFERROR(INDEX(属性二级汇总!$H$1:$H$1000,W643),"")</f>
        <v/>
      </c>
      <c r="Q643" s="142" t="str">
        <f ca="1">IFERROR(INDEX(属性二级汇总!$J$1:$J$1000,W643),"")</f>
        <v/>
      </c>
      <c r="W643" s="143" t="str">
        <f ca="1">IFERROR(SMALL(属性二级汇总!$L$2:$L$1000,ROW(W642)),"")</f>
        <v/>
      </c>
    </row>
    <row r="644" spans="13:23">
      <c r="M644" s="142" t="str">
        <f ca="1">IFERROR(INDEX(属性二级汇总!$B$1:$B$1000,W644),"")</f>
        <v/>
      </c>
      <c r="N644" s="142" t="str">
        <f ca="1">IFERROR(INDEX(属性二级汇总!$C$1:$C$1000,W644)*OR($L$2="生效",(1-INDEX(属性二级汇总!$F$1:$F$1000,W644))),"")</f>
        <v/>
      </c>
      <c r="O644" s="142" t="str">
        <f ca="1">IFERROR(INDEX(属性二级汇总!$E$1:$E$1000,W644),"")</f>
        <v/>
      </c>
      <c r="P644" s="142" t="str">
        <f ca="1">IFERROR(INDEX(属性二级汇总!$H$1:$H$1000,W644),"")</f>
        <v/>
      </c>
      <c r="Q644" s="142" t="str">
        <f ca="1">IFERROR(INDEX(属性二级汇总!$J$1:$J$1000,W644),"")</f>
        <v/>
      </c>
      <c r="W644" s="143" t="str">
        <f ca="1">IFERROR(SMALL(属性二级汇总!$L$2:$L$1000,ROW(W643)),"")</f>
        <v/>
      </c>
    </row>
    <row r="645" spans="13:23">
      <c r="M645" s="142" t="str">
        <f ca="1">IFERROR(INDEX(属性二级汇总!$B$1:$B$1000,W645),"")</f>
        <v/>
      </c>
      <c r="N645" s="142" t="str">
        <f ca="1">IFERROR(INDEX(属性二级汇总!$C$1:$C$1000,W645)*OR($L$2="生效",(1-INDEX(属性二级汇总!$F$1:$F$1000,W645))),"")</f>
        <v/>
      </c>
      <c r="O645" s="142" t="str">
        <f ca="1">IFERROR(INDEX(属性二级汇总!$E$1:$E$1000,W645),"")</f>
        <v/>
      </c>
      <c r="P645" s="142" t="str">
        <f ca="1">IFERROR(INDEX(属性二级汇总!$H$1:$H$1000,W645),"")</f>
        <v/>
      </c>
      <c r="Q645" s="142" t="str">
        <f ca="1">IFERROR(INDEX(属性二级汇总!$J$1:$J$1000,W645),"")</f>
        <v/>
      </c>
      <c r="W645" s="143" t="str">
        <f ca="1">IFERROR(SMALL(属性二级汇总!$L$2:$L$1000,ROW(W644)),"")</f>
        <v/>
      </c>
    </row>
    <row r="646" spans="13:23">
      <c r="M646" s="142" t="str">
        <f ca="1">IFERROR(INDEX(属性二级汇总!$B$1:$B$1000,W646),"")</f>
        <v/>
      </c>
      <c r="N646" s="142" t="str">
        <f ca="1">IFERROR(INDEX(属性二级汇总!$C$1:$C$1000,W646)*OR($L$2="生效",(1-INDEX(属性二级汇总!$F$1:$F$1000,W646))),"")</f>
        <v/>
      </c>
      <c r="O646" s="142" t="str">
        <f ca="1">IFERROR(INDEX(属性二级汇总!$E$1:$E$1000,W646),"")</f>
        <v/>
      </c>
      <c r="P646" s="142" t="str">
        <f ca="1">IFERROR(INDEX(属性二级汇总!$H$1:$H$1000,W646),"")</f>
        <v/>
      </c>
      <c r="Q646" s="142" t="str">
        <f ca="1">IFERROR(INDEX(属性二级汇总!$J$1:$J$1000,W646),"")</f>
        <v/>
      </c>
      <c r="W646" s="143" t="str">
        <f ca="1">IFERROR(SMALL(属性二级汇总!$L$2:$L$1000,ROW(W645)),"")</f>
        <v/>
      </c>
    </row>
    <row r="647" spans="13:23">
      <c r="M647" s="142" t="str">
        <f ca="1">IFERROR(INDEX(属性二级汇总!$B$1:$B$1000,W647),"")</f>
        <v/>
      </c>
      <c r="N647" s="142" t="str">
        <f ca="1">IFERROR(INDEX(属性二级汇总!$C$1:$C$1000,W647)*OR($L$2="生效",(1-INDEX(属性二级汇总!$F$1:$F$1000,W647))),"")</f>
        <v/>
      </c>
      <c r="O647" s="142" t="str">
        <f ca="1">IFERROR(INDEX(属性二级汇总!$E$1:$E$1000,W647),"")</f>
        <v/>
      </c>
      <c r="P647" s="142" t="str">
        <f ca="1">IFERROR(INDEX(属性二级汇总!$H$1:$H$1000,W647),"")</f>
        <v/>
      </c>
      <c r="Q647" s="142" t="str">
        <f ca="1">IFERROR(INDEX(属性二级汇总!$J$1:$J$1000,W647),"")</f>
        <v/>
      </c>
      <c r="W647" s="143" t="str">
        <f ca="1">IFERROR(SMALL(属性二级汇总!$L$2:$L$1000,ROW(W646)),"")</f>
        <v/>
      </c>
    </row>
    <row r="648" spans="13:23">
      <c r="M648" s="142" t="str">
        <f ca="1">IFERROR(INDEX(属性二级汇总!$B$1:$B$1000,W648),"")</f>
        <v/>
      </c>
      <c r="N648" s="142" t="str">
        <f ca="1">IFERROR(INDEX(属性二级汇总!$C$1:$C$1000,W648)*OR($L$2="生效",(1-INDEX(属性二级汇总!$F$1:$F$1000,W648))),"")</f>
        <v/>
      </c>
      <c r="O648" s="142" t="str">
        <f ca="1">IFERROR(INDEX(属性二级汇总!$E$1:$E$1000,W648),"")</f>
        <v/>
      </c>
      <c r="P648" s="142" t="str">
        <f ca="1">IFERROR(INDEX(属性二级汇总!$H$1:$H$1000,W648),"")</f>
        <v/>
      </c>
      <c r="Q648" s="142" t="str">
        <f ca="1">IFERROR(INDEX(属性二级汇总!$J$1:$J$1000,W648),"")</f>
        <v/>
      </c>
      <c r="W648" s="143" t="str">
        <f ca="1">IFERROR(SMALL(属性二级汇总!$L$2:$L$1000,ROW(W647)),"")</f>
        <v/>
      </c>
    </row>
    <row r="649" spans="13:23">
      <c r="M649" s="142" t="str">
        <f ca="1">IFERROR(INDEX(属性二级汇总!$B$1:$B$1000,W649),"")</f>
        <v/>
      </c>
      <c r="N649" s="142" t="str">
        <f ca="1">IFERROR(INDEX(属性二级汇总!$C$1:$C$1000,W649)*OR($L$2="生效",(1-INDEX(属性二级汇总!$F$1:$F$1000,W649))),"")</f>
        <v/>
      </c>
      <c r="O649" s="142" t="str">
        <f ca="1">IFERROR(INDEX(属性二级汇总!$E$1:$E$1000,W649),"")</f>
        <v/>
      </c>
      <c r="P649" s="142" t="str">
        <f ca="1">IFERROR(INDEX(属性二级汇总!$H$1:$H$1000,W649),"")</f>
        <v/>
      </c>
      <c r="Q649" s="142" t="str">
        <f ca="1">IFERROR(INDEX(属性二级汇总!$J$1:$J$1000,W649),"")</f>
        <v/>
      </c>
      <c r="W649" s="143" t="str">
        <f ca="1">IFERROR(SMALL(属性二级汇总!$L$2:$L$1000,ROW(W648)),"")</f>
        <v/>
      </c>
    </row>
    <row r="650" spans="13:23">
      <c r="M650" s="142" t="str">
        <f ca="1">IFERROR(INDEX(属性二级汇总!$B$1:$B$1000,W650),"")</f>
        <v/>
      </c>
      <c r="N650" s="142" t="str">
        <f ca="1">IFERROR(INDEX(属性二级汇总!$C$1:$C$1000,W650)*OR($L$2="生效",(1-INDEX(属性二级汇总!$F$1:$F$1000,W650))),"")</f>
        <v/>
      </c>
      <c r="O650" s="142" t="str">
        <f ca="1">IFERROR(INDEX(属性二级汇总!$E$1:$E$1000,W650),"")</f>
        <v/>
      </c>
      <c r="P650" s="142" t="str">
        <f ca="1">IFERROR(INDEX(属性二级汇总!$H$1:$H$1000,W650),"")</f>
        <v/>
      </c>
      <c r="Q650" s="142" t="str">
        <f ca="1">IFERROR(INDEX(属性二级汇总!$J$1:$J$1000,W650),"")</f>
        <v/>
      </c>
      <c r="W650" s="143" t="str">
        <f ca="1">IFERROR(SMALL(属性二级汇总!$L$2:$L$1000,ROW(W649)),"")</f>
        <v/>
      </c>
    </row>
    <row r="651" spans="13:23">
      <c r="M651" s="142" t="str">
        <f ca="1">IFERROR(INDEX(属性二级汇总!$B$1:$B$1000,W651),"")</f>
        <v/>
      </c>
      <c r="N651" s="142" t="str">
        <f ca="1">IFERROR(INDEX(属性二级汇总!$C$1:$C$1000,W651)*OR($L$2="生效",(1-INDEX(属性二级汇总!$F$1:$F$1000,W651))),"")</f>
        <v/>
      </c>
      <c r="O651" s="142" t="str">
        <f ca="1">IFERROR(INDEX(属性二级汇总!$E$1:$E$1000,W651),"")</f>
        <v/>
      </c>
      <c r="P651" s="142" t="str">
        <f ca="1">IFERROR(INDEX(属性二级汇总!$H$1:$H$1000,W651),"")</f>
        <v/>
      </c>
      <c r="Q651" s="142" t="str">
        <f ca="1">IFERROR(INDEX(属性二级汇总!$J$1:$J$1000,W651),"")</f>
        <v/>
      </c>
      <c r="W651" s="143" t="str">
        <f ca="1">IFERROR(SMALL(属性二级汇总!$L$2:$L$1000,ROW(W650)),"")</f>
        <v/>
      </c>
    </row>
    <row r="652" spans="13:23">
      <c r="M652" s="142" t="str">
        <f ca="1">IFERROR(INDEX(属性二级汇总!$B$1:$B$1000,W652),"")</f>
        <v/>
      </c>
      <c r="N652" s="142" t="str">
        <f ca="1">IFERROR(INDEX(属性二级汇总!$C$1:$C$1000,W652)*OR($L$2="生效",(1-INDEX(属性二级汇总!$F$1:$F$1000,W652))),"")</f>
        <v/>
      </c>
      <c r="O652" s="142" t="str">
        <f ca="1">IFERROR(INDEX(属性二级汇总!$E$1:$E$1000,W652),"")</f>
        <v/>
      </c>
      <c r="P652" s="142" t="str">
        <f ca="1">IFERROR(INDEX(属性二级汇总!$H$1:$H$1000,W652),"")</f>
        <v/>
      </c>
      <c r="Q652" s="142" t="str">
        <f ca="1">IFERROR(INDEX(属性二级汇总!$J$1:$J$1000,W652),"")</f>
        <v/>
      </c>
      <c r="W652" s="143" t="str">
        <f ca="1">IFERROR(SMALL(属性二级汇总!$L$2:$L$1000,ROW(W651)),"")</f>
        <v/>
      </c>
    </row>
    <row r="653" spans="13:23">
      <c r="M653" s="142" t="str">
        <f ca="1">IFERROR(INDEX(属性二级汇总!$B$1:$B$1000,W653),"")</f>
        <v/>
      </c>
      <c r="N653" s="142" t="str">
        <f ca="1">IFERROR(INDEX(属性二级汇总!$C$1:$C$1000,W653)*OR($L$2="生效",(1-INDEX(属性二级汇总!$F$1:$F$1000,W653))),"")</f>
        <v/>
      </c>
      <c r="O653" s="142" t="str">
        <f ca="1">IFERROR(INDEX(属性二级汇总!$E$1:$E$1000,W653),"")</f>
        <v/>
      </c>
      <c r="P653" s="142" t="str">
        <f ca="1">IFERROR(INDEX(属性二级汇总!$H$1:$H$1000,W653),"")</f>
        <v/>
      </c>
      <c r="Q653" s="142" t="str">
        <f ca="1">IFERROR(INDEX(属性二级汇总!$J$1:$J$1000,W653),"")</f>
        <v/>
      </c>
      <c r="W653" s="143" t="str">
        <f ca="1">IFERROR(SMALL(属性二级汇总!$L$2:$L$1000,ROW(W652)),"")</f>
        <v/>
      </c>
    </row>
    <row r="654" spans="13:23">
      <c r="M654" s="142" t="str">
        <f ca="1">IFERROR(INDEX(属性二级汇总!$B$1:$B$1000,W654),"")</f>
        <v/>
      </c>
      <c r="N654" s="142" t="str">
        <f ca="1">IFERROR(INDEX(属性二级汇总!$C$1:$C$1000,W654)*OR($L$2="生效",(1-INDEX(属性二级汇总!$F$1:$F$1000,W654))),"")</f>
        <v/>
      </c>
      <c r="O654" s="142" t="str">
        <f ca="1">IFERROR(INDEX(属性二级汇总!$E$1:$E$1000,W654),"")</f>
        <v/>
      </c>
      <c r="P654" s="142" t="str">
        <f ca="1">IFERROR(INDEX(属性二级汇总!$H$1:$H$1000,W654),"")</f>
        <v/>
      </c>
      <c r="Q654" s="142" t="str">
        <f ca="1">IFERROR(INDEX(属性二级汇总!$J$1:$J$1000,W654),"")</f>
        <v/>
      </c>
      <c r="W654" s="143" t="str">
        <f ca="1">IFERROR(SMALL(属性二级汇总!$L$2:$L$1000,ROW(W653)),"")</f>
        <v/>
      </c>
    </row>
    <row r="655" spans="13:23">
      <c r="M655" s="142" t="str">
        <f ca="1">IFERROR(INDEX(属性二级汇总!$B$1:$B$1000,W655),"")</f>
        <v/>
      </c>
      <c r="N655" s="142" t="str">
        <f ca="1">IFERROR(INDEX(属性二级汇总!$C$1:$C$1000,W655)*OR($L$2="生效",(1-INDEX(属性二级汇总!$F$1:$F$1000,W655))),"")</f>
        <v/>
      </c>
      <c r="O655" s="142" t="str">
        <f ca="1">IFERROR(INDEX(属性二级汇总!$E$1:$E$1000,W655),"")</f>
        <v/>
      </c>
      <c r="P655" s="142" t="str">
        <f ca="1">IFERROR(INDEX(属性二级汇总!$H$1:$H$1000,W655),"")</f>
        <v/>
      </c>
      <c r="Q655" s="142" t="str">
        <f ca="1">IFERROR(INDEX(属性二级汇总!$J$1:$J$1000,W655),"")</f>
        <v/>
      </c>
      <c r="W655" s="143" t="str">
        <f ca="1">IFERROR(SMALL(属性二级汇总!$L$2:$L$1000,ROW(W654)),"")</f>
        <v/>
      </c>
    </row>
    <row r="656" spans="13:23">
      <c r="M656" s="142" t="str">
        <f ca="1">IFERROR(INDEX(属性二级汇总!$B$1:$B$1000,W656),"")</f>
        <v/>
      </c>
      <c r="N656" s="142" t="str">
        <f ca="1">IFERROR(INDEX(属性二级汇总!$C$1:$C$1000,W656)*OR($L$2="生效",(1-INDEX(属性二级汇总!$F$1:$F$1000,W656))),"")</f>
        <v/>
      </c>
      <c r="O656" s="142" t="str">
        <f ca="1">IFERROR(INDEX(属性二级汇总!$E$1:$E$1000,W656),"")</f>
        <v/>
      </c>
      <c r="P656" s="142" t="str">
        <f ca="1">IFERROR(INDEX(属性二级汇总!$H$1:$H$1000,W656),"")</f>
        <v/>
      </c>
      <c r="Q656" s="142" t="str">
        <f ca="1">IFERROR(INDEX(属性二级汇总!$J$1:$J$1000,W656),"")</f>
        <v/>
      </c>
      <c r="W656" s="143" t="str">
        <f ca="1">IFERROR(SMALL(属性二级汇总!$L$2:$L$1000,ROW(W655)),"")</f>
        <v/>
      </c>
    </row>
    <row r="657" spans="13:23">
      <c r="M657" s="142" t="str">
        <f ca="1">IFERROR(INDEX(属性二级汇总!$B$1:$B$1000,W657),"")</f>
        <v/>
      </c>
      <c r="N657" s="142" t="str">
        <f ca="1">IFERROR(INDEX(属性二级汇总!$C$1:$C$1000,W657)*OR($L$2="生效",(1-INDEX(属性二级汇总!$F$1:$F$1000,W657))),"")</f>
        <v/>
      </c>
      <c r="O657" s="142" t="str">
        <f ca="1">IFERROR(INDEX(属性二级汇总!$E$1:$E$1000,W657),"")</f>
        <v/>
      </c>
      <c r="P657" s="142" t="str">
        <f ca="1">IFERROR(INDEX(属性二级汇总!$H$1:$H$1000,W657),"")</f>
        <v/>
      </c>
      <c r="Q657" s="142" t="str">
        <f ca="1">IFERROR(INDEX(属性二级汇总!$J$1:$J$1000,W657),"")</f>
        <v/>
      </c>
      <c r="W657" s="143" t="str">
        <f ca="1">IFERROR(SMALL(属性二级汇总!$L$2:$L$1000,ROW(W656)),"")</f>
        <v/>
      </c>
    </row>
    <row r="658" spans="13:23">
      <c r="M658" s="142" t="str">
        <f ca="1">IFERROR(INDEX(属性二级汇总!$B$1:$B$1000,W658),"")</f>
        <v/>
      </c>
      <c r="N658" s="142" t="str">
        <f ca="1">IFERROR(INDEX(属性二级汇总!$C$1:$C$1000,W658)*OR($L$2="生效",(1-INDEX(属性二级汇总!$F$1:$F$1000,W658))),"")</f>
        <v/>
      </c>
      <c r="O658" s="142" t="str">
        <f ca="1">IFERROR(INDEX(属性二级汇总!$E$1:$E$1000,W658),"")</f>
        <v/>
      </c>
      <c r="P658" s="142" t="str">
        <f ca="1">IFERROR(INDEX(属性二级汇总!$H$1:$H$1000,W658),"")</f>
        <v/>
      </c>
      <c r="Q658" s="142" t="str">
        <f ca="1">IFERROR(INDEX(属性二级汇总!$J$1:$J$1000,W658),"")</f>
        <v/>
      </c>
      <c r="W658" s="143" t="str">
        <f ca="1">IFERROR(SMALL(属性二级汇总!$L$2:$L$1000,ROW(W657)),"")</f>
        <v/>
      </c>
    </row>
    <row r="659" spans="13:23">
      <c r="M659" s="142" t="str">
        <f ca="1">IFERROR(INDEX(属性二级汇总!$B$1:$B$1000,W659),"")</f>
        <v/>
      </c>
      <c r="N659" s="142" t="str">
        <f ca="1">IFERROR(INDEX(属性二级汇总!$C$1:$C$1000,W659)*OR($L$2="生效",(1-INDEX(属性二级汇总!$F$1:$F$1000,W659))),"")</f>
        <v/>
      </c>
      <c r="O659" s="142" t="str">
        <f ca="1">IFERROR(INDEX(属性二级汇总!$E$1:$E$1000,W659),"")</f>
        <v/>
      </c>
      <c r="P659" s="142" t="str">
        <f ca="1">IFERROR(INDEX(属性二级汇总!$H$1:$H$1000,W659),"")</f>
        <v/>
      </c>
      <c r="Q659" s="142" t="str">
        <f ca="1">IFERROR(INDEX(属性二级汇总!$J$1:$J$1000,W659),"")</f>
        <v/>
      </c>
      <c r="W659" s="143" t="str">
        <f ca="1">IFERROR(SMALL(属性二级汇总!$L$2:$L$1000,ROW(W658)),"")</f>
        <v/>
      </c>
    </row>
    <row r="660" spans="13:23">
      <c r="M660" s="142" t="str">
        <f ca="1">IFERROR(INDEX(属性二级汇总!$B$1:$B$1000,W660),"")</f>
        <v/>
      </c>
      <c r="N660" s="142" t="str">
        <f ca="1">IFERROR(INDEX(属性二级汇总!$C$1:$C$1000,W660)*OR($L$2="生效",(1-INDEX(属性二级汇总!$F$1:$F$1000,W660))),"")</f>
        <v/>
      </c>
      <c r="O660" s="142" t="str">
        <f ca="1">IFERROR(INDEX(属性二级汇总!$E$1:$E$1000,W660),"")</f>
        <v/>
      </c>
      <c r="P660" s="142" t="str">
        <f ca="1">IFERROR(INDEX(属性二级汇总!$H$1:$H$1000,W660),"")</f>
        <v/>
      </c>
      <c r="Q660" s="142" t="str">
        <f ca="1">IFERROR(INDEX(属性二级汇总!$J$1:$J$1000,W660),"")</f>
        <v/>
      </c>
      <c r="W660" s="143" t="str">
        <f ca="1">IFERROR(SMALL(属性二级汇总!$L$2:$L$1000,ROW(W659)),"")</f>
        <v/>
      </c>
    </row>
    <row r="661" spans="13:23">
      <c r="M661" s="142" t="str">
        <f ca="1">IFERROR(INDEX(属性二级汇总!$B$1:$B$1000,W661),"")</f>
        <v/>
      </c>
      <c r="N661" s="142" t="str">
        <f ca="1">IFERROR(INDEX(属性二级汇总!$C$1:$C$1000,W661)*OR($L$2="生效",(1-INDEX(属性二级汇总!$F$1:$F$1000,W661))),"")</f>
        <v/>
      </c>
      <c r="O661" s="142" t="str">
        <f ca="1">IFERROR(INDEX(属性二级汇总!$E$1:$E$1000,W661),"")</f>
        <v/>
      </c>
      <c r="P661" s="142" t="str">
        <f ca="1">IFERROR(INDEX(属性二级汇总!$H$1:$H$1000,W661),"")</f>
        <v/>
      </c>
      <c r="Q661" s="142" t="str">
        <f ca="1">IFERROR(INDEX(属性二级汇总!$J$1:$J$1000,W661),"")</f>
        <v/>
      </c>
      <c r="W661" s="143" t="str">
        <f ca="1">IFERROR(SMALL(属性二级汇总!$L$2:$L$1000,ROW(W660)),"")</f>
        <v/>
      </c>
    </row>
    <row r="662" spans="13:23">
      <c r="M662" s="142" t="str">
        <f ca="1">IFERROR(INDEX(属性二级汇总!$B$1:$B$1000,W662),"")</f>
        <v/>
      </c>
      <c r="N662" s="142" t="str">
        <f ca="1">IFERROR(INDEX(属性二级汇总!$C$1:$C$1000,W662)*OR($L$2="生效",(1-INDEX(属性二级汇总!$F$1:$F$1000,W662))),"")</f>
        <v/>
      </c>
      <c r="O662" s="142" t="str">
        <f ca="1">IFERROR(INDEX(属性二级汇总!$E$1:$E$1000,W662),"")</f>
        <v/>
      </c>
      <c r="P662" s="142" t="str">
        <f ca="1">IFERROR(INDEX(属性二级汇总!$H$1:$H$1000,W662),"")</f>
        <v/>
      </c>
      <c r="Q662" s="142" t="str">
        <f ca="1">IFERROR(INDEX(属性二级汇总!$J$1:$J$1000,W662),"")</f>
        <v/>
      </c>
      <c r="W662" s="143" t="str">
        <f ca="1">IFERROR(SMALL(属性二级汇总!$L$2:$L$1000,ROW(W661)),"")</f>
        <v/>
      </c>
    </row>
    <row r="663" spans="13:23">
      <c r="M663" s="142" t="str">
        <f ca="1">IFERROR(INDEX(属性二级汇总!$B$1:$B$1000,W663),"")</f>
        <v/>
      </c>
      <c r="N663" s="142" t="str">
        <f ca="1">IFERROR(INDEX(属性二级汇总!$C$1:$C$1000,W663)*OR($L$2="生效",(1-INDEX(属性二级汇总!$F$1:$F$1000,W663))),"")</f>
        <v/>
      </c>
      <c r="O663" s="142" t="str">
        <f ca="1">IFERROR(INDEX(属性二级汇总!$E$1:$E$1000,W663),"")</f>
        <v/>
      </c>
      <c r="P663" s="142" t="str">
        <f ca="1">IFERROR(INDEX(属性二级汇总!$H$1:$H$1000,W663),"")</f>
        <v/>
      </c>
      <c r="Q663" s="142" t="str">
        <f ca="1">IFERROR(INDEX(属性二级汇总!$J$1:$J$1000,W663),"")</f>
        <v/>
      </c>
      <c r="W663" s="143" t="str">
        <f ca="1">IFERROR(SMALL(属性二级汇总!$L$2:$L$1000,ROW(W662)),"")</f>
        <v/>
      </c>
    </row>
    <row r="664" spans="13:23">
      <c r="M664" s="142" t="str">
        <f ca="1">IFERROR(INDEX(属性二级汇总!$B$1:$B$1000,W664),"")</f>
        <v/>
      </c>
      <c r="N664" s="142" t="str">
        <f ca="1">IFERROR(INDEX(属性二级汇总!$C$1:$C$1000,W664)*OR($L$2="生效",(1-INDEX(属性二级汇总!$F$1:$F$1000,W664))),"")</f>
        <v/>
      </c>
      <c r="O664" s="142" t="str">
        <f ca="1">IFERROR(INDEX(属性二级汇总!$E$1:$E$1000,W664),"")</f>
        <v/>
      </c>
      <c r="P664" s="142" t="str">
        <f ca="1">IFERROR(INDEX(属性二级汇总!$H$1:$H$1000,W664),"")</f>
        <v/>
      </c>
      <c r="Q664" s="142" t="str">
        <f ca="1">IFERROR(INDEX(属性二级汇总!$J$1:$J$1000,W664),"")</f>
        <v/>
      </c>
      <c r="W664" s="143" t="str">
        <f ca="1">IFERROR(SMALL(属性二级汇总!$L$2:$L$1000,ROW(W663)),"")</f>
        <v/>
      </c>
    </row>
    <row r="665" spans="13:23">
      <c r="M665" s="142" t="str">
        <f ca="1">IFERROR(INDEX(属性二级汇总!$B$1:$B$1000,W665),"")</f>
        <v/>
      </c>
      <c r="N665" s="142" t="str">
        <f ca="1">IFERROR(INDEX(属性二级汇总!$C$1:$C$1000,W665)*OR($L$2="生效",(1-INDEX(属性二级汇总!$F$1:$F$1000,W665))),"")</f>
        <v/>
      </c>
      <c r="O665" s="142" t="str">
        <f ca="1">IFERROR(INDEX(属性二级汇总!$E$1:$E$1000,W665),"")</f>
        <v/>
      </c>
      <c r="P665" s="142" t="str">
        <f ca="1">IFERROR(INDEX(属性二级汇总!$H$1:$H$1000,W665),"")</f>
        <v/>
      </c>
      <c r="Q665" s="142" t="str">
        <f ca="1">IFERROR(INDEX(属性二级汇总!$J$1:$J$1000,W665),"")</f>
        <v/>
      </c>
      <c r="W665" s="143" t="str">
        <f ca="1">IFERROR(SMALL(属性二级汇总!$L$2:$L$1000,ROW(W664)),"")</f>
        <v/>
      </c>
    </row>
    <row r="666" spans="13:23">
      <c r="M666" s="142" t="str">
        <f ca="1">IFERROR(INDEX(属性二级汇总!$B$1:$B$1000,W666),"")</f>
        <v/>
      </c>
      <c r="N666" s="142" t="str">
        <f ca="1">IFERROR(INDEX(属性二级汇总!$C$1:$C$1000,W666)*OR($L$2="生效",(1-INDEX(属性二级汇总!$F$1:$F$1000,W666))),"")</f>
        <v/>
      </c>
      <c r="O666" s="142" t="str">
        <f ca="1">IFERROR(INDEX(属性二级汇总!$E$1:$E$1000,W666),"")</f>
        <v/>
      </c>
      <c r="P666" s="142" t="str">
        <f ca="1">IFERROR(INDEX(属性二级汇总!$H$1:$H$1000,W666),"")</f>
        <v/>
      </c>
      <c r="Q666" s="142" t="str">
        <f ca="1">IFERROR(INDEX(属性二级汇总!$J$1:$J$1000,W666),"")</f>
        <v/>
      </c>
      <c r="W666" s="143" t="str">
        <f ca="1">IFERROR(SMALL(属性二级汇总!$L$2:$L$1000,ROW(W665)),"")</f>
        <v/>
      </c>
    </row>
    <row r="667" spans="13:23">
      <c r="M667" s="142" t="str">
        <f ca="1">IFERROR(INDEX(属性二级汇总!$B$1:$B$1000,W667),"")</f>
        <v/>
      </c>
      <c r="N667" s="142" t="str">
        <f ca="1">IFERROR(INDEX(属性二级汇总!$C$1:$C$1000,W667)*OR($L$2="生效",(1-INDEX(属性二级汇总!$F$1:$F$1000,W667))),"")</f>
        <v/>
      </c>
      <c r="O667" s="142" t="str">
        <f ca="1">IFERROR(INDEX(属性二级汇总!$E$1:$E$1000,W667),"")</f>
        <v/>
      </c>
      <c r="P667" s="142" t="str">
        <f ca="1">IFERROR(INDEX(属性二级汇总!$H$1:$H$1000,W667),"")</f>
        <v/>
      </c>
      <c r="Q667" s="142" t="str">
        <f ca="1">IFERROR(INDEX(属性二级汇总!$J$1:$J$1000,W667),"")</f>
        <v/>
      </c>
      <c r="W667" s="143" t="str">
        <f ca="1">IFERROR(SMALL(属性二级汇总!$L$2:$L$1000,ROW(W666)),"")</f>
        <v/>
      </c>
    </row>
    <row r="668" spans="13:23">
      <c r="M668" s="142" t="str">
        <f ca="1">IFERROR(INDEX(属性二级汇总!$B$1:$B$1000,W668),"")</f>
        <v/>
      </c>
      <c r="N668" s="142" t="str">
        <f ca="1">IFERROR(INDEX(属性二级汇总!$C$1:$C$1000,W668)*OR($L$2="生效",(1-INDEX(属性二级汇总!$F$1:$F$1000,W668))),"")</f>
        <v/>
      </c>
      <c r="O668" s="142" t="str">
        <f ca="1">IFERROR(INDEX(属性二级汇总!$E$1:$E$1000,W668),"")</f>
        <v/>
      </c>
      <c r="P668" s="142" t="str">
        <f ca="1">IFERROR(INDEX(属性二级汇总!$H$1:$H$1000,W668),"")</f>
        <v/>
      </c>
      <c r="Q668" s="142" t="str">
        <f ca="1">IFERROR(INDEX(属性二级汇总!$J$1:$J$1000,W668),"")</f>
        <v/>
      </c>
      <c r="W668" s="143" t="str">
        <f ca="1">IFERROR(SMALL(属性二级汇总!$L$2:$L$1000,ROW(W667)),"")</f>
        <v/>
      </c>
    </row>
    <row r="669" spans="13:23">
      <c r="M669" s="142" t="str">
        <f ca="1">IFERROR(INDEX(属性二级汇总!$B$1:$B$1000,W669),"")</f>
        <v/>
      </c>
      <c r="N669" s="142" t="str">
        <f ca="1">IFERROR(INDEX(属性二级汇总!$C$1:$C$1000,W669)*OR($L$2="生效",(1-INDEX(属性二级汇总!$F$1:$F$1000,W669))),"")</f>
        <v/>
      </c>
      <c r="O669" s="142" t="str">
        <f ca="1">IFERROR(INDEX(属性二级汇总!$E$1:$E$1000,W669),"")</f>
        <v/>
      </c>
      <c r="P669" s="142" t="str">
        <f ca="1">IFERROR(INDEX(属性二级汇总!$H$1:$H$1000,W669),"")</f>
        <v/>
      </c>
      <c r="Q669" s="142" t="str">
        <f ca="1">IFERROR(INDEX(属性二级汇总!$J$1:$J$1000,W669),"")</f>
        <v/>
      </c>
      <c r="W669" s="143" t="str">
        <f ca="1">IFERROR(SMALL(属性二级汇总!$L$2:$L$1000,ROW(W668)),"")</f>
        <v/>
      </c>
    </row>
    <row r="670" spans="13:23">
      <c r="M670" s="142" t="str">
        <f ca="1">IFERROR(INDEX(属性二级汇总!$B$1:$B$1000,W670),"")</f>
        <v/>
      </c>
      <c r="N670" s="142" t="str">
        <f ca="1">IFERROR(INDEX(属性二级汇总!$C$1:$C$1000,W670)*OR($L$2="生效",(1-INDEX(属性二级汇总!$F$1:$F$1000,W670))),"")</f>
        <v/>
      </c>
      <c r="O670" s="142" t="str">
        <f ca="1">IFERROR(INDEX(属性二级汇总!$E$1:$E$1000,W670),"")</f>
        <v/>
      </c>
      <c r="P670" s="142" t="str">
        <f ca="1">IFERROR(INDEX(属性二级汇总!$H$1:$H$1000,W670),"")</f>
        <v/>
      </c>
      <c r="Q670" s="142" t="str">
        <f ca="1">IFERROR(INDEX(属性二级汇总!$J$1:$J$1000,W670),"")</f>
        <v/>
      </c>
      <c r="W670" s="143" t="str">
        <f ca="1">IFERROR(SMALL(属性二级汇总!$L$2:$L$1000,ROW(W669)),"")</f>
        <v/>
      </c>
    </row>
    <row r="671" spans="13:23">
      <c r="M671" s="142" t="str">
        <f ca="1">IFERROR(INDEX(属性二级汇总!$B$1:$B$1000,W671),"")</f>
        <v/>
      </c>
      <c r="N671" s="142" t="str">
        <f ca="1">IFERROR(INDEX(属性二级汇总!$C$1:$C$1000,W671)*OR($L$2="生效",(1-INDEX(属性二级汇总!$F$1:$F$1000,W671))),"")</f>
        <v/>
      </c>
      <c r="O671" s="142" t="str">
        <f ca="1">IFERROR(INDEX(属性二级汇总!$E$1:$E$1000,W671),"")</f>
        <v/>
      </c>
      <c r="P671" s="142" t="str">
        <f ca="1">IFERROR(INDEX(属性二级汇总!$H$1:$H$1000,W671),"")</f>
        <v/>
      </c>
      <c r="Q671" s="142" t="str">
        <f ca="1">IFERROR(INDEX(属性二级汇总!$J$1:$J$1000,W671),"")</f>
        <v/>
      </c>
      <c r="W671" s="143" t="str">
        <f ca="1">IFERROR(SMALL(属性二级汇总!$L$2:$L$1000,ROW(W670)),"")</f>
        <v/>
      </c>
    </row>
    <row r="672" spans="13:23">
      <c r="M672" s="142" t="str">
        <f ca="1">IFERROR(INDEX(属性二级汇总!$B$1:$B$1000,W672),"")</f>
        <v/>
      </c>
      <c r="N672" s="142" t="str">
        <f ca="1">IFERROR(INDEX(属性二级汇总!$C$1:$C$1000,W672)*OR($L$2="生效",(1-INDEX(属性二级汇总!$F$1:$F$1000,W672))),"")</f>
        <v/>
      </c>
      <c r="O672" s="142" t="str">
        <f ca="1">IFERROR(INDEX(属性二级汇总!$E$1:$E$1000,W672),"")</f>
        <v/>
      </c>
      <c r="P672" s="142" t="str">
        <f ca="1">IFERROR(INDEX(属性二级汇总!$H$1:$H$1000,W672),"")</f>
        <v/>
      </c>
      <c r="Q672" s="142" t="str">
        <f ca="1">IFERROR(INDEX(属性二级汇总!$J$1:$J$1000,W672),"")</f>
        <v/>
      </c>
      <c r="W672" s="143" t="str">
        <f ca="1">IFERROR(SMALL(属性二级汇总!$L$2:$L$1000,ROW(W671)),"")</f>
        <v/>
      </c>
    </row>
    <row r="673" spans="13:23">
      <c r="M673" s="142" t="str">
        <f ca="1">IFERROR(INDEX(属性二级汇总!$B$1:$B$1000,W673),"")</f>
        <v/>
      </c>
      <c r="N673" s="142" t="str">
        <f ca="1">IFERROR(INDEX(属性二级汇总!$C$1:$C$1000,W673)*OR($L$2="生效",(1-INDEX(属性二级汇总!$F$1:$F$1000,W673))),"")</f>
        <v/>
      </c>
      <c r="O673" s="142" t="str">
        <f ca="1">IFERROR(INDEX(属性二级汇总!$E$1:$E$1000,W673),"")</f>
        <v/>
      </c>
      <c r="P673" s="142" t="str">
        <f ca="1">IFERROR(INDEX(属性二级汇总!$H$1:$H$1000,W673),"")</f>
        <v/>
      </c>
      <c r="Q673" s="142" t="str">
        <f ca="1">IFERROR(INDEX(属性二级汇总!$J$1:$J$1000,W673),"")</f>
        <v/>
      </c>
      <c r="W673" s="143" t="str">
        <f ca="1">IFERROR(SMALL(属性二级汇总!$L$2:$L$1000,ROW(W672)),"")</f>
        <v/>
      </c>
    </row>
    <row r="674" spans="13:23">
      <c r="M674" s="142" t="str">
        <f ca="1">IFERROR(INDEX(属性二级汇总!$B$1:$B$1000,W674),"")</f>
        <v/>
      </c>
      <c r="N674" s="142" t="str">
        <f ca="1">IFERROR(INDEX(属性二级汇总!$C$1:$C$1000,W674)*OR($L$2="生效",(1-INDEX(属性二级汇总!$F$1:$F$1000,W674))),"")</f>
        <v/>
      </c>
      <c r="O674" s="142" t="str">
        <f ca="1">IFERROR(INDEX(属性二级汇总!$E$1:$E$1000,W674),"")</f>
        <v/>
      </c>
      <c r="P674" s="142" t="str">
        <f ca="1">IFERROR(INDEX(属性二级汇总!$H$1:$H$1000,W674),"")</f>
        <v/>
      </c>
      <c r="Q674" s="142" t="str">
        <f ca="1">IFERROR(INDEX(属性二级汇总!$J$1:$J$1000,W674),"")</f>
        <v/>
      </c>
      <c r="W674" s="143" t="str">
        <f ca="1">IFERROR(SMALL(属性二级汇总!$L$2:$L$1000,ROW(W673)),"")</f>
        <v/>
      </c>
    </row>
    <row r="675" spans="13:23">
      <c r="M675" s="142" t="str">
        <f ca="1">IFERROR(INDEX(属性二级汇总!$B$1:$B$1000,W675),"")</f>
        <v/>
      </c>
      <c r="N675" s="142" t="str">
        <f ca="1">IFERROR(INDEX(属性二级汇总!$C$1:$C$1000,W675)*OR($L$2="生效",(1-INDEX(属性二级汇总!$F$1:$F$1000,W675))),"")</f>
        <v/>
      </c>
      <c r="O675" s="142" t="str">
        <f ca="1">IFERROR(INDEX(属性二级汇总!$E$1:$E$1000,W675),"")</f>
        <v/>
      </c>
      <c r="P675" s="142" t="str">
        <f ca="1">IFERROR(INDEX(属性二级汇总!$H$1:$H$1000,W675),"")</f>
        <v/>
      </c>
      <c r="Q675" s="142" t="str">
        <f ca="1">IFERROR(INDEX(属性二级汇总!$J$1:$J$1000,W675),"")</f>
        <v/>
      </c>
      <c r="W675" s="143" t="str">
        <f ca="1">IFERROR(SMALL(属性二级汇总!$L$2:$L$1000,ROW(W674)),"")</f>
        <v/>
      </c>
    </row>
    <row r="676" spans="13:23">
      <c r="M676" s="142" t="str">
        <f ca="1">IFERROR(INDEX(属性二级汇总!$B$1:$B$1000,W676),"")</f>
        <v/>
      </c>
      <c r="N676" s="142" t="str">
        <f ca="1">IFERROR(INDEX(属性二级汇总!$C$1:$C$1000,W676)*OR($L$2="生效",(1-INDEX(属性二级汇总!$F$1:$F$1000,W676))),"")</f>
        <v/>
      </c>
      <c r="O676" s="142" t="str">
        <f ca="1">IFERROR(INDEX(属性二级汇总!$E$1:$E$1000,W676),"")</f>
        <v/>
      </c>
      <c r="P676" s="142" t="str">
        <f ca="1">IFERROR(INDEX(属性二级汇总!$H$1:$H$1000,W676),"")</f>
        <v/>
      </c>
      <c r="Q676" s="142" t="str">
        <f ca="1">IFERROR(INDEX(属性二级汇总!$J$1:$J$1000,W676),"")</f>
        <v/>
      </c>
      <c r="W676" s="143" t="str">
        <f ca="1">IFERROR(SMALL(属性二级汇总!$L$2:$L$1000,ROW(W675)),"")</f>
        <v/>
      </c>
    </row>
    <row r="677" spans="13:23">
      <c r="M677" s="142" t="str">
        <f ca="1">IFERROR(INDEX(属性二级汇总!$B$1:$B$1000,W677),"")</f>
        <v/>
      </c>
      <c r="N677" s="142" t="str">
        <f ca="1">IFERROR(INDEX(属性二级汇总!$C$1:$C$1000,W677)*OR($L$2="生效",(1-INDEX(属性二级汇总!$F$1:$F$1000,W677))),"")</f>
        <v/>
      </c>
      <c r="O677" s="142" t="str">
        <f ca="1">IFERROR(INDEX(属性二级汇总!$E$1:$E$1000,W677),"")</f>
        <v/>
      </c>
      <c r="P677" s="142" t="str">
        <f ca="1">IFERROR(INDEX(属性二级汇总!$H$1:$H$1000,W677),"")</f>
        <v/>
      </c>
      <c r="Q677" s="142" t="str">
        <f ca="1">IFERROR(INDEX(属性二级汇总!$J$1:$J$1000,W677),"")</f>
        <v/>
      </c>
      <c r="W677" s="143" t="str">
        <f ca="1">IFERROR(SMALL(属性二级汇总!$L$2:$L$1000,ROW(W676)),"")</f>
        <v/>
      </c>
    </row>
    <row r="678" spans="13:23">
      <c r="M678" s="142" t="str">
        <f ca="1">IFERROR(INDEX(属性二级汇总!$B$1:$B$1000,W678),"")</f>
        <v/>
      </c>
      <c r="N678" s="142" t="str">
        <f ca="1">IFERROR(INDEX(属性二级汇总!$C$1:$C$1000,W678)*OR($L$2="生效",(1-INDEX(属性二级汇总!$F$1:$F$1000,W678))),"")</f>
        <v/>
      </c>
      <c r="O678" s="142" t="str">
        <f ca="1">IFERROR(INDEX(属性二级汇总!$E$1:$E$1000,W678),"")</f>
        <v/>
      </c>
      <c r="P678" s="142" t="str">
        <f ca="1">IFERROR(INDEX(属性二级汇总!$H$1:$H$1000,W678),"")</f>
        <v/>
      </c>
      <c r="Q678" s="142" t="str">
        <f ca="1">IFERROR(INDEX(属性二级汇总!$J$1:$J$1000,W678),"")</f>
        <v/>
      </c>
      <c r="W678" s="143" t="str">
        <f ca="1">IFERROR(SMALL(属性二级汇总!$L$2:$L$1000,ROW(W677)),"")</f>
        <v/>
      </c>
    </row>
    <row r="679" spans="13:23">
      <c r="M679" s="142" t="str">
        <f ca="1">IFERROR(INDEX(属性二级汇总!$B$1:$B$1000,W679),"")</f>
        <v/>
      </c>
      <c r="N679" s="142" t="str">
        <f ca="1">IFERROR(INDEX(属性二级汇总!$C$1:$C$1000,W679)*OR($L$2="生效",(1-INDEX(属性二级汇总!$F$1:$F$1000,W679))),"")</f>
        <v/>
      </c>
      <c r="O679" s="142" t="str">
        <f ca="1">IFERROR(INDEX(属性二级汇总!$E$1:$E$1000,W679),"")</f>
        <v/>
      </c>
      <c r="P679" s="142" t="str">
        <f ca="1">IFERROR(INDEX(属性二级汇总!$H$1:$H$1000,W679),"")</f>
        <v/>
      </c>
      <c r="Q679" s="142" t="str">
        <f ca="1">IFERROR(INDEX(属性二级汇总!$J$1:$J$1000,W679),"")</f>
        <v/>
      </c>
      <c r="W679" s="143" t="str">
        <f ca="1">IFERROR(SMALL(属性二级汇总!$L$2:$L$1000,ROW(W678)),"")</f>
        <v/>
      </c>
    </row>
    <row r="680" spans="13:23">
      <c r="M680" s="142" t="str">
        <f ca="1">IFERROR(INDEX(属性二级汇总!$B$1:$B$1000,W680),"")</f>
        <v/>
      </c>
      <c r="N680" s="142" t="str">
        <f ca="1">IFERROR(INDEX(属性二级汇总!$C$1:$C$1000,W680)*OR($L$2="生效",(1-INDEX(属性二级汇总!$F$1:$F$1000,W680))),"")</f>
        <v/>
      </c>
      <c r="O680" s="142" t="str">
        <f ca="1">IFERROR(INDEX(属性二级汇总!$E$1:$E$1000,W680),"")</f>
        <v/>
      </c>
      <c r="P680" s="142" t="str">
        <f ca="1">IFERROR(INDEX(属性二级汇总!$H$1:$H$1000,W680),"")</f>
        <v/>
      </c>
      <c r="Q680" s="142" t="str">
        <f ca="1">IFERROR(INDEX(属性二级汇总!$J$1:$J$1000,W680),"")</f>
        <v/>
      </c>
      <c r="W680" s="143" t="str">
        <f ca="1">IFERROR(SMALL(属性二级汇总!$L$2:$L$1000,ROW(W679)),"")</f>
        <v/>
      </c>
    </row>
    <row r="681" spans="13:23">
      <c r="M681" s="142" t="str">
        <f ca="1">IFERROR(INDEX(属性二级汇总!$B$1:$B$1000,W681),"")</f>
        <v/>
      </c>
      <c r="N681" s="142" t="str">
        <f ca="1">IFERROR(INDEX(属性二级汇总!$C$1:$C$1000,W681)*OR($L$2="生效",(1-INDEX(属性二级汇总!$F$1:$F$1000,W681))),"")</f>
        <v/>
      </c>
      <c r="O681" s="142" t="str">
        <f ca="1">IFERROR(INDEX(属性二级汇总!$E$1:$E$1000,W681),"")</f>
        <v/>
      </c>
      <c r="P681" s="142" t="str">
        <f ca="1">IFERROR(INDEX(属性二级汇总!$H$1:$H$1000,W681),"")</f>
        <v/>
      </c>
      <c r="Q681" s="142" t="str">
        <f ca="1">IFERROR(INDEX(属性二级汇总!$J$1:$J$1000,W681),"")</f>
        <v/>
      </c>
      <c r="W681" s="143" t="str">
        <f ca="1">IFERROR(SMALL(属性二级汇总!$L$2:$L$1000,ROW(W680)),"")</f>
        <v/>
      </c>
    </row>
    <row r="682" spans="13:23">
      <c r="M682" s="142" t="str">
        <f ca="1">IFERROR(INDEX(属性二级汇总!$B$1:$B$1000,W682),"")</f>
        <v/>
      </c>
      <c r="N682" s="142" t="str">
        <f ca="1">IFERROR(INDEX(属性二级汇总!$C$1:$C$1000,W682)*OR($L$2="生效",(1-INDEX(属性二级汇总!$F$1:$F$1000,W682))),"")</f>
        <v/>
      </c>
      <c r="O682" s="142" t="str">
        <f ca="1">IFERROR(INDEX(属性二级汇总!$E$1:$E$1000,W682),"")</f>
        <v/>
      </c>
      <c r="P682" s="142" t="str">
        <f ca="1">IFERROR(INDEX(属性二级汇总!$H$1:$H$1000,W682),"")</f>
        <v/>
      </c>
      <c r="Q682" s="142" t="str">
        <f ca="1">IFERROR(INDEX(属性二级汇总!$J$1:$J$1000,W682),"")</f>
        <v/>
      </c>
      <c r="W682" s="143" t="str">
        <f ca="1">IFERROR(SMALL(属性二级汇总!$L$2:$L$1000,ROW(W681)),"")</f>
        <v/>
      </c>
    </row>
    <row r="683" spans="13:23">
      <c r="M683" s="142" t="str">
        <f ca="1">IFERROR(INDEX(属性二级汇总!$B$1:$B$1000,W683),"")</f>
        <v/>
      </c>
      <c r="N683" s="142" t="str">
        <f ca="1">IFERROR(INDEX(属性二级汇总!$C$1:$C$1000,W683)*OR($L$2="生效",(1-INDEX(属性二级汇总!$F$1:$F$1000,W683))),"")</f>
        <v/>
      </c>
      <c r="O683" s="142" t="str">
        <f ca="1">IFERROR(INDEX(属性二级汇总!$E$1:$E$1000,W683),"")</f>
        <v/>
      </c>
      <c r="P683" s="142" t="str">
        <f ca="1">IFERROR(INDEX(属性二级汇总!$H$1:$H$1000,W683),"")</f>
        <v/>
      </c>
      <c r="Q683" s="142" t="str">
        <f ca="1">IFERROR(INDEX(属性二级汇总!$J$1:$J$1000,W683),"")</f>
        <v/>
      </c>
      <c r="W683" s="143" t="str">
        <f ca="1">IFERROR(SMALL(属性二级汇总!$L$2:$L$1000,ROW(W682)),"")</f>
        <v/>
      </c>
    </row>
    <row r="684" spans="13:23">
      <c r="M684" s="142" t="str">
        <f ca="1">IFERROR(INDEX(属性二级汇总!$B$1:$B$1000,W684),"")</f>
        <v/>
      </c>
      <c r="N684" s="142" t="str">
        <f ca="1">IFERROR(INDEX(属性二级汇总!$C$1:$C$1000,W684)*OR($L$2="生效",(1-INDEX(属性二级汇总!$F$1:$F$1000,W684))),"")</f>
        <v/>
      </c>
      <c r="O684" s="142" t="str">
        <f ca="1">IFERROR(INDEX(属性二级汇总!$E$1:$E$1000,W684),"")</f>
        <v/>
      </c>
      <c r="P684" s="142" t="str">
        <f ca="1">IFERROR(INDEX(属性二级汇总!$H$1:$H$1000,W684),"")</f>
        <v/>
      </c>
      <c r="Q684" s="142" t="str">
        <f ca="1">IFERROR(INDEX(属性二级汇总!$J$1:$J$1000,W684),"")</f>
        <v/>
      </c>
      <c r="W684" s="143" t="str">
        <f ca="1">IFERROR(SMALL(属性二级汇总!$L$2:$L$1000,ROW(W683)),"")</f>
        <v/>
      </c>
    </row>
    <row r="685" spans="13:23">
      <c r="M685" s="142" t="str">
        <f ca="1">IFERROR(INDEX(属性二级汇总!$B$1:$B$1000,W685),"")</f>
        <v/>
      </c>
      <c r="N685" s="142" t="str">
        <f ca="1">IFERROR(INDEX(属性二级汇总!$C$1:$C$1000,W685)*OR($L$2="生效",(1-INDEX(属性二级汇总!$F$1:$F$1000,W685))),"")</f>
        <v/>
      </c>
      <c r="O685" s="142" t="str">
        <f ca="1">IFERROR(INDEX(属性二级汇总!$E$1:$E$1000,W685),"")</f>
        <v/>
      </c>
      <c r="P685" s="142" t="str">
        <f ca="1">IFERROR(INDEX(属性二级汇总!$H$1:$H$1000,W685),"")</f>
        <v/>
      </c>
      <c r="Q685" s="142" t="str">
        <f ca="1">IFERROR(INDEX(属性二级汇总!$J$1:$J$1000,W685),"")</f>
        <v/>
      </c>
      <c r="W685" s="143" t="str">
        <f ca="1">IFERROR(SMALL(属性二级汇总!$L$2:$L$1000,ROW(W684)),"")</f>
        <v/>
      </c>
    </row>
    <row r="686" spans="13:23">
      <c r="M686" s="142" t="str">
        <f ca="1">IFERROR(INDEX(属性二级汇总!$B$1:$B$1000,W686),"")</f>
        <v/>
      </c>
      <c r="N686" s="142" t="str">
        <f ca="1">IFERROR(INDEX(属性二级汇总!$C$1:$C$1000,W686)*OR($L$2="生效",(1-INDEX(属性二级汇总!$F$1:$F$1000,W686))),"")</f>
        <v/>
      </c>
      <c r="O686" s="142" t="str">
        <f ca="1">IFERROR(INDEX(属性二级汇总!$E$1:$E$1000,W686),"")</f>
        <v/>
      </c>
      <c r="P686" s="142" t="str">
        <f ca="1">IFERROR(INDEX(属性二级汇总!$H$1:$H$1000,W686),"")</f>
        <v/>
      </c>
      <c r="Q686" s="142" t="str">
        <f ca="1">IFERROR(INDEX(属性二级汇总!$J$1:$J$1000,W686),"")</f>
        <v/>
      </c>
      <c r="W686" s="143" t="str">
        <f ca="1">IFERROR(SMALL(属性二级汇总!$L$2:$L$1000,ROW(W685)),"")</f>
        <v/>
      </c>
    </row>
    <row r="687" spans="13:23">
      <c r="M687" s="142" t="str">
        <f ca="1">IFERROR(INDEX(属性二级汇总!$B$1:$B$1000,W687),"")</f>
        <v/>
      </c>
      <c r="N687" s="142" t="str">
        <f ca="1">IFERROR(INDEX(属性二级汇总!$C$1:$C$1000,W687)*OR($L$2="生效",(1-INDEX(属性二级汇总!$F$1:$F$1000,W687))),"")</f>
        <v/>
      </c>
      <c r="O687" s="142" t="str">
        <f ca="1">IFERROR(INDEX(属性二级汇总!$E$1:$E$1000,W687),"")</f>
        <v/>
      </c>
      <c r="P687" s="142" t="str">
        <f ca="1">IFERROR(INDEX(属性二级汇总!$H$1:$H$1000,W687),"")</f>
        <v/>
      </c>
      <c r="Q687" s="142" t="str">
        <f ca="1">IFERROR(INDEX(属性二级汇总!$J$1:$J$1000,W687),"")</f>
        <v/>
      </c>
      <c r="W687" s="143" t="str">
        <f ca="1">IFERROR(SMALL(属性二级汇总!$L$2:$L$1000,ROW(W686)),"")</f>
        <v/>
      </c>
    </row>
    <row r="688" spans="13:23">
      <c r="M688" s="142" t="str">
        <f ca="1">IFERROR(INDEX(属性二级汇总!$B$1:$B$1000,W688),"")</f>
        <v/>
      </c>
      <c r="N688" s="142" t="str">
        <f ca="1">IFERROR(INDEX(属性二级汇总!$C$1:$C$1000,W688)*OR($L$2="生效",(1-INDEX(属性二级汇总!$F$1:$F$1000,W688))),"")</f>
        <v/>
      </c>
      <c r="O688" s="142" t="str">
        <f ca="1">IFERROR(INDEX(属性二级汇总!$E$1:$E$1000,W688),"")</f>
        <v/>
      </c>
      <c r="P688" s="142" t="str">
        <f ca="1">IFERROR(INDEX(属性二级汇总!$H$1:$H$1000,W688),"")</f>
        <v/>
      </c>
      <c r="Q688" s="142" t="str">
        <f ca="1">IFERROR(INDEX(属性二级汇总!$J$1:$J$1000,W688),"")</f>
        <v/>
      </c>
      <c r="W688" s="143" t="str">
        <f ca="1">IFERROR(SMALL(属性二级汇总!$L$2:$L$1000,ROW(W687)),"")</f>
        <v/>
      </c>
    </row>
    <row r="689" spans="13:23">
      <c r="M689" s="142" t="str">
        <f ca="1">IFERROR(INDEX(属性二级汇总!$B$1:$B$1000,W689),"")</f>
        <v/>
      </c>
      <c r="N689" s="142" t="str">
        <f ca="1">IFERROR(INDEX(属性二级汇总!$C$1:$C$1000,W689)*OR($L$2="生效",(1-INDEX(属性二级汇总!$F$1:$F$1000,W689))),"")</f>
        <v/>
      </c>
      <c r="O689" s="142" t="str">
        <f ca="1">IFERROR(INDEX(属性二级汇总!$E$1:$E$1000,W689),"")</f>
        <v/>
      </c>
      <c r="P689" s="142" t="str">
        <f ca="1">IFERROR(INDEX(属性二级汇总!$H$1:$H$1000,W689),"")</f>
        <v/>
      </c>
      <c r="Q689" s="142" t="str">
        <f ca="1">IFERROR(INDEX(属性二级汇总!$J$1:$J$1000,W689),"")</f>
        <v/>
      </c>
      <c r="W689" s="143" t="str">
        <f ca="1">IFERROR(SMALL(属性二级汇总!$L$2:$L$1000,ROW(W688)),"")</f>
        <v/>
      </c>
    </row>
    <row r="690" spans="13:23">
      <c r="M690" s="142" t="str">
        <f ca="1">IFERROR(INDEX(属性二级汇总!$B$1:$B$1000,W690),"")</f>
        <v/>
      </c>
      <c r="N690" s="142" t="str">
        <f ca="1">IFERROR(INDEX(属性二级汇总!$C$1:$C$1000,W690)*OR($L$2="生效",(1-INDEX(属性二级汇总!$F$1:$F$1000,W690))),"")</f>
        <v/>
      </c>
      <c r="O690" s="142" t="str">
        <f ca="1">IFERROR(INDEX(属性二级汇总!$E$1:$E$1000,W690),"")</f>
        <v/>
      </c>
      <c r="P690" s="142" t="str">
        <f ca="1">IFERROR(INDEX(属性二级汇总!$H$1:$H$1000,W690),"")</f>
        <v/>
      </c>
      <c r="Q690" s="142" t="str">
        <f ca="1">IFERROR(INDEX(属性二级汇总!$J$1:$J$1000,W690),"")</f>
        <v/>
      </c>
      <c r="W690" s="143" t="str">
        <f ca="1">IFERROR(SMALL(属性二级汇总!$L$2:$L$1000,ROW(W689)),"")</f>
        <v/>
      </c>
    </row>
    <row r="691" spans="13:23">
      <c r="M691" s="142" t="str">
        <f ca="1">IFERROR(INDEX(属性二级汇总!$B$1:$B$1000,W691),"")</f>
        <v/>
      </c>
      <c r="N691" s="142" t="str">
        <f ca="1">IFERROR(INDEX(属性二级汇总!$C$1:$C$1000,W691)*OR($L$2="生效",(1-INDEX(属性二级汇总!$F$1:$F$1000,W691))),"")</f>
        <v/>
      </c>
      <c r="O691" s="142" t="str">
        <f ca="1">IFERROR(INDEX(属性二级汇总!$E$1:$E$1000,W691),"")</f>
        <v/>
      </c>
      <c r="P691" s="142" t="str">
        <f ca="1">IFERROR(INDEX(属性二级汇总!$H$1:$H$1000,W691),"")</f>
        <v/>
      </c>
      <c r="Q691" s="142" t="str">
        <f ca="1">IFERROR(INDEX(属性二级汇总!$J$1:$J$1000,W691),"")</f>
        <v/>
      </c>
      <c r="W691" s="143" t="str">
        <f ca="1">IFERROR(SMALL(属性二级汇总!$L$2:$L$1000,ROW(W690)),"")</f>
        <v/>
      </c>
    </row>
    <row r="692" spans="13:23">
      <c r="M692" s="142" t="str">
        <f ca="1">IFERROR(INDEX(属性二级汇总!$B$1:$B$1000,W692),"")</f>
        <v/>
      </c>
      <c r="N692" s="142" t="str">
        <f ca="1">IFERROR(INDEX(属性二级汇总!$C$1:$C$1000,W692)*OR($L$2="生效",(1-INDEX(属性二级汇总!$F$1:$F$1000,W692))),"")</f>
        <v/>
      </c>
      <c r="O692" s="142" t="str">
        <f ca="1">IFERROR(INDEX(属性二级汇总!$E$1:$E$1000,W692),"")</f>
        <v/>
      </c>
      <c r="P692" s="142" t="str">
        <f ca="1">IFERROR(INDEX(属性二级汇总!$H$1:$H$1000,W692),"")</f>
        <v/>
      </c>
      <c r="Q692" s="142" t="str">
        <f ca="1">IFERROR(INDEX(属性二级汇总!$J$1:$J$1000,W692),"")</f>
        <v/>
      </c>
      <c r="W692" s="143" t="str">
        <f ca="1">IFERROR(SMALL(属性二级汇总!$L$2:$L$1000,ROW(W691)),"")</f>
        <v/>
      </c>
    </row>
    <row r="693" spans="13:23">
      <c r="M693" s="142" t="str">
        <f ca="1">IFERROR(INDEX(属性二级汇总!$B$1:$B$1000,W693),"")</f>
        <v/>
      </c>
      <c r="N693" s="142" t="str">
        <f ca="1">IFERROR(INDEX(属性二级汇总!$C$1:$C$1000,W693)*OR($L$2="生效",(1-INDEX(属性二级汇总!$F$1:$F$1000,W693))),"")</f>
        <v/>
      </c>
      <c r="O693" s="142" t="str">
        <f ca="1">IFERROR(INDEX(属性二级汇总!$E$1:$E$1000,W693),"")</f>
        <v/>
      </c>
      <c r="P693" s="142" t="str">
        <f ca="1">IFERROR(INDEX(属性二级汇总!$H$1:$H$1000,W693),"")</f>
        <v/>
      </c>
      <c r="Q693" s="142" t="str">
        <f ca="1">IFERROR(INDEX(属性二级汇总!$J$1:$J$1000,W693),"")</f>
        <v/>
      </c>
      <c r="W693" s="143" t="str">
        <f ca="1">IFERROR(SMALL(属性二级汇总!$L$2:$L$1000,ROW(W692)),"")</f>
        <v/>
      </c>
    </row>
    <row r="694" spans="13:23">
      <c r="M694" s="142" t="str">
        <f ca="1">IFERROR(INDEX(属性二级汇总!$B$1:$B$1000,W694),"")</f>
        <v/>
      </c>
      <c r="N694" s="142" t="str">
        <f ca="1">IFERROR(INDEX(属性二级汇总!$C$1:$C$1000,W694)*OR($L$2="生效",(1-INDEX(属性二级汇总!$F$1:$F$1000,W694))),"")</f>
        <v/>
      </c>
      <c r="O694" s="142" t="str">
        <f ca="1">IFERROR(INDEX(属性二级汇总!$E$1:$E$1000,W694),"")</f>
        <v/>
      </c>
      <c r="P694" s="142" t="str">
        <f ca="1">IFERROR(INDEX(属性二级汇总!$H$1:$H$1000,W694),"")</f>
        <v/>
      </c>
      <c r="Q694" s="142" t="str">
        <f ca="1">IFERROR(INDEX(属性二级汇总!$J$1:$J$1000,W694),"")</f>
        <v/>
      </c>
      <c r="W694" s="143" t="str">
        <f ca="1">IFERROR(SMALL(属性二级汇总!$L$2:$L$1000,ROW(W693)),"")</f>
        <v/>
      </c>
    </row>
    <row r="695" spans="13:23">
      <c r="M695" s="142" t="str">
        <f ca="1">IFERROR(INDEX(属性二级汇总!$B$1:$B$1000,W695),"")</f>
        <v/>
      </c>
      <c r="N695" s="142" t="str">
        <f ca="1">IFERROR(INDEX(属性二级汇总!$C$1:$C$1000,W695)*OR($L$2="生效",(1-INDEX(属性二级汇总!$F$1:$F$1000,W695))),"")</f>
        <v/>
      </c>
      <c r="O695" s="142" t="str">
        <f ca="1">IFERROR(INDEX(属性二级汇总!$E$1:$E$1000,W695),"")</f>
        <v/>
      </c>
      <c r="P695" s="142" t="str">
        <f ca="1">IFERROR(INDEX(属性二级汇总!$H$1:$H$1000,W695),"")</f>
        <v/>
      </c>
      <c r="Q695" s="142" t="str">
        <f ca="1">IFERROR(INDEX(属性二级汇总!$J$1:$J$1000,W695),"")</f>
        <v/>
      </c>
      <c r="W695" s="143" t="str">
        <f ca="1">IFERROR(SMALL(属性二级汇总!$L$2:$L$1000,ROW(W694)),"")</f>
        <v/>
      </c>
    </row>
    <row r="696" spans="13:23">
      <c r="M696" s="142" t="str">
        <f ca="1">IFERROR(INDEX(属性二级汇总!$B$1:$B$1000,W696),"")</f>
        <v/>
      </c>
      <c r="N696" s="142" t="str">
        <f ca="1">IFERROR(INDEX(属性二级汇总!$C$1:$C$1000,W696)*OR($L$2="生效",(1-INDEX(属性二级汇总!$F$1:$F$1000,W696))),"")</f>
        <v/>
      </c>
      <c r="O696" s="142" t="str">
        <f ca="1">IFERROR(INDEX(属性二级汇总!$E$1:$E$1000,W696),"")</f>
        <v/>
      </c>
      <c r="P696" s="142" t="str">
        <f ca="1">IFERROR(INDEX(属性二级汇总!$H$1:$H$1000,W696),"")</f>
        <v/>
      </c>
      <c r="Q696" s="142" t="str">
        <f ca="1">IFERROR(INDEX(属性二级汇总!$J$1:$J$1000,W696),"")</f>
        <v/>
      </c>
      <c r="W696" s="143" t="str">
        <f ca="1">IFERROR(SMALL(属性二级汇总!$L$2:$L$1000,ROW(W695)),"")</f>
        <v/>
      </c>
    </row>
    <row r="697" spans="13:23">
      <c r="M697" s="142" t="str">
        <f ca="1">IFERROR(INDEX(属性二级汇总!$B$1:$B$1000,W697),"")</f>
        <v/>
      </c>
      <c r="N697" s="142" t="str">
        <f ca="1">IFERROR(INDEX(属性二级汇总!$C$1:$C$1000,W697)*OR($L$2="生效",(1-INDEX(属性二级汇总!$F$1:$F$1000,W697))),"")</f>
        <v/>
      </c>
      <c r="O697" s="142" t="str">
        <f ca="1">IFERROR(INDEX(属性二级汇总!$E$1:$E$1000,W697),"")</f>
        <v/>
      </c>
      <c r="P697" s="142" t="str">
        <f ca="1">IFERROR(INDEX(属性二级汇总!$H$1:$H$1000,W697),"")</f>
        <v/>
      </c>
      <c r="Q697" s="142" t="str">
        <f ca="1">IFERROR(INDEX(属性二级汇总!$J$1:$J$1000,W697),"")</f>
        <v/>
      </c>
      <c r="W697" s="143" t="str">
        <f ca="1">IFERROR(SMALL(属性二级汇总!$L$2:$L$1000,ROW(W696)),"")</f>
        <v/>
      </c>
    </row>
    <row r="698" spans="13:23">
      <c r="M698" s="142" t="str">
        <f ca="1">IFERROR(INDEX(属性二级汇总!$B$1:$B$1000,W698),"")</f>
        <v/>
      </c>
      <c r="N698" s="142" t="str">
        <f ca="1">IFERROR(INDEX(属性二级汇总!$C$1:$C$1000,W698)*OR($L$2="生效",(1-INDEX(属性二级汇总!$F$1:$F$1000,W698))),"")</f>
        <v/>
      </c>
      <c r="O698" s="142" t="str">
        <f ca="1">IFERROR(INDEX(属性二级汇总!$E$1:$E$1000,W698),"")</f>
        <v/>
      </c>
      <c r="P698" s="142" t="str">
        <f ca="1">IFERROR(INDEX(属性二级汇总!$H$1:$H$1000,W698),"")</f>
        <v/>
      </c>
      <c r="Q698" s="142" t="str">
        <f ca="1">IFERROR(INDEX(属性二级汇总!$J$1:$J$1000,W698),"")</f>
        <v/>
      </c>
      <c r="W698" s="143" t="str">
        <f ca="1">IFERROR(SMALL(属性二级汇总!$L$2:$L$1000,ROW(W697)),"")</f>
        <v/>
      </c>
    </row>
    <row r="699" spans="13:23">
      <c r="M699" s="142" t="str">
        <f ca="1">IFERROR(INDEX(属性二级汇总!$B$1:$B$1000,W699),"")</f>
        <v/>
      </c>
      <c r="N699" s="142" t="str">
        <f ca="1">IFERROR(INDEX(属性二级汇总!$C$1:$C$1000,W699)*OR($L$2="生效",(1-INDEX(属性二级汇总!$F$1:$F$1000,W699))),"")</f>
        <v/>
      </c>
      <c r="O699" s="142" t="str">
        <f ca="1">IFERROR(INDEX(属性二级汇总!$E$1:$E$1000,W699),"")</f>
        <v/>
      </c>
      <c r="P699" s="142" t="str">
        <f ca="1">IFERROR(INDEX(属性二级汇总!$H$1:$H$1000,W699),"")</f>
        <v/>
      </c>
      <c r="Q699" s="142" t="str">
        <f ca="1">IFERROR(INDEX(属性二级汇总!$J$1:$J$1000,W699),"")</f>
        <v/>
      </c>
      <c r="W699" s="143" t="str">
        <f ca="1">IFERROR(SMALL(属性二级汇总!$L$2:$L$1000,ROW(W698)),"")</f>
        <v/>
      </c>
    </row>
    <row r="700" spans="13:23">
      <c r="M700" s="142" t="str">
        <f ca="1">IFERROR(INDEX(属性二级汇总!$B$1:$B$1000,W700),"")</f>
        <v/>
      </c>
      <c r="N700" s="142" t="str">
        <f ca="1">IFERROR(INDEX(属性二级汇总!$C$1:$C$1000,W700)*OR($L$2="生效",(1-INDEX(属性二级汇总!$F$1:$F$1000,W700))),"")</f>
        <v/>
      </c>
      <c r="O700" s="142" t="str">
        <f ca="1">IFERROR(INDEX(属性二级汇总!$E$1:$E$1000,W700),"")</f>
        <v/>
      </c>
      <c r="P700" s="142" t="str">
        <f ca="1">IFERROR(INDEX(属性二级汇总!$H$1:$H$1000,W700),"")</f>
        <v/>
      </c>
      <c r="Q700" s="142" t="str">
        <f ca="1">IFERROR(INDEX(属性二级汇总!$J$1:$J$1000,W700),"")</f>
        <v/>
      </c>
      <c r="W700" s="143" t="str">
        <f ca="1">IFERROR(SMALL(属性二级汇总!$L$2:$L$1000,ROW(W699)),"")</f>
        <v/>
      </c>
    </row>
    <row r="701" spans="13:23">
      <c r="M701" s="142" t="str">
        <f ca="1">IFERROR(INDEX(属性二级汇总!$B$1:$B$1000,W701),"")</f>
        <v/>
      </c>
      <c r="N701" s="142" t="str">
        <f ca="1">IFERROR(INDEX(属性二级汇总!$C$1:$C$1000,W701)*OR($L$2="生效",(1-INDEX(属性二级汇总!$F$1:$F$1000,W701))),"")</f>
        <v/>
      </c>
      <c r="O701" s="142" t="str">
        <f ca="1">IFERROR(INDEX(属性二级汇总!$E$1:$E$1000,W701),"")</f>
        <v/>
      </c>
      <c r="P701" s="142" t="str">
        <f ca="1">IFERROR(INDEX(属性二级汇总!$H$1:$H$1000,W701),"")</f>
        <v/>
      </c>
      <c r="Q701" s="142" t="str">
        <f ca="1">IFERROR(INDEX(属性二级汇总!$J$1:$J$1000,W701),"")</f>
        <v/>
      </c>
      <c r="W701" s="143" t="str">
        <f ca="1">IFERROR(SMALL(属性二级汇总!$L$2:$L$1000,ROW(W700)),"")</f>
        <v/>
      </c>
    </row>
    <row r="702" spans="13:23">
      <c r="M702" s="142" t="str">
        <f ca="1">IFERROR(INDEX(属性二级汇总!$B$1:$B$1000,W702),"")</f>
        <v/>
      </c>
      <c r="N702" s="142" t="str">
        <f ca="1">IFERROR(INDEX(属性二级汇总!$C$1:$C$1000,W702)*OR($L$2="生效",(1-INDEX(属性二级汇总!$F$1:$F$1000,W702))),"")</f>
        <v/>
      </c>
      <c r="O702" s="142" t="str">
        <f ca="1">IFERROR(INDEX(属性二级汇总!$E$1:$E$1000,W702),"")</f>
        <v/>
      </c>
      <c r="P702" s="142" t="str">
        <f ca="1">IFERROR(INDEX(属性二级汇总!$H$1:$H$1000,W702),"")</f>
        <v/>
      </c>
      <c r="Q702" s="142" t="str">
        <f ca="1">IFERROR(INDEX(属性二级汇总!$J$1:$J$1000,W702),"")</f>
        <v/>
      </c>
      <c r="W702" s="143" t="str">
        <f ca="1">IFERROR(SMALL(属性二级汇总!$L$2:$L$1000,ROW(W701)),"")</f>
        <v/>
      </c>
    </row>
    <row r="703" spans="13:23">
      <c r="M703" s="142" t="str">
        <f ca="1">IFERROR(INDEX(属性二级汇总!$B$1:$B$1000,W703),"")</f>
        <v/>
      </c>
      <c r="N703" s="142" t="str">
        <f ca="1">IFERROR(INDEX(属性二级汇总!$C$1:$C$1000,W703)*OR($L$2="生效",(1-INDEX(属性二级汇总!$F$1:$F$1000,W703))),"")</f>
        <v/>
      </c>
      <c r="O703" s="142" t="str">
        <f ca="1">IFERROR(INDEX(属性二级汇总!$E$1:$E$1000,W703),"")</f>
        <v/>
      </c>
      <c r="P703" s="142" t="str">
        <f ca="1">IFERROR(INDEX(属性二级汇总!$H$1:$H$1000,W703),"")</f>
        <v/>
      </c>
      <c r="Q703" s="142" t="str">
        <f ca="1">IFERROR(INDEX(属性二级汇总!$J$1:$J$1000,W703),"")</f>
        <v/>
      </c>
      <c r="W703" s="143" t="str">
        <f ca="1">IFERROR(SMALL(属性二级汇总!$L$2:$L$1000,ROW(W702)),"")</f>
        <v/>
      </c>
    </row>
    <row r="704" spans="13:23">
      <c r="M704" s="142" t="str">
        <f ca="1">IFERROR(INDEX(属性二级汇总!$B$1:$B$1000,W704),"")</f>
        <v/>
      </c>
      <c r="N704" s="142" t="str">
        <f ca="1">IFERROR(INDEX(属性二级汇总!$C$1:$C$1000,W704)*OR($L$2="生效",(1-INDEX(属性二级汇总!$F$1:$F$1000,W704))),"")</f>
        <v/>
      </c>
      <c r="O704" s="142" t="str">
        <f ca="1">IFERROR(INDEX(属性二级汇总!$E$1:$E$1000,W704),"")</f>
        <v/>
      </c>
      <c r="P704" s="142" t="str">
        <f ca="1">IFERROR(INDEX(属性二级汇总!$H$1:$H$1000,W704),"")</f>
        <v/>
      </c>
      <c r="Q704" s="142" t="str">
        <f ca="1">IFERROR(INDEX(属性二级汇总!$J$1:$J$1000,W704),"")</f>
        <v/>
      </c>
      <c r="W704" s="143" t="str">
        <f ca="1">IFERROR(SMALL(属性二级汇总!$L$2:$L$1000,ROW(W703)),"")</f>
        <v/>
      </c>
    </row>
    <row r="705" spans="13:23">
      <c r="M705" s="142" t="str">
        <f ca="1">IFERROR(INDEX(属性二级汇总!$B$1:$B$1000,W705),"")</f>
        <v/>
      </c>
      <c r="N705" s="142" t="str">
        <f ca="1">IFERROR(INDEX(属性二级汇总!$C$1:$C$1000,W705)*OR($L$2="生效",(1-INDEX(属性二级汇总!$F$1:$F$1000,W705))),"")</f>
        <v/>
      </c>
      <c r="O705" s="142" t="str">
        <f ca="1">IFERROR(INDEX(属性二级汇总!$E$1:$E$1000,W705),"")</f>
        <v/>
      </c>
      <c r="P705" s="142" t="str">
        <f ca="1">IFERROR(INDEX(属性二级汇总!$H$1:$H$1000,W705),"")</f>
        <v/>
      </c>
      <c r="Q705" s="142" t="str">
        <f ca="1">IFERROR(INDEX(属性二级汇总!$J$1:$J$1000,W705),"")</f>
        <v/>
      </c>
      <c r="W705" s="143" t="str">
        <f ca="1">IFERROR(SMALL(属性二级汇总!$L$2:$L$1000,ROW(W704)),"")</f>
        <v/>
      </c>
    </row>
    <row r="706" spans="13:23">
      <c r="M706" s="142" t="str">
        <f ca="1">IFERROR(INDEX(属性二级汇总!$B$1:$B$1000,W706),"")</f>
        <v/>
      </c>
      <c r="N706" s="142" t="str">
        <f ca="1">IFERROR(INDEX(属性二级汇总!$C$1:$C$1000,W706)*OR($L$2="生效",(1-INDEX(属性二级汇总!$F$1:$F$1000,W706))),"")</f>
        <v/>
      </c>
      <c r="O706" s="142" t="str">
        <f ca="1">IFERROR(INDEX(属性二级汇总!$E$1:$E$1000,W706),"")</f>
        <v/>
      </c>
      <c r="P706" s="142" t="str">
        <f ca="1">IFERROR(INDEX(属性二级汇总!$H$1:$H$1000,W706),"")</f>
        <v/>
      </c>
      <c r="Q706" s="142" t="str">
        <f ca="1">IFERROR(INDEX(属性二级汇总!$J$1:$J$1000,W706),"")</f>
        <v/>
      </c>
      <c r="W706" s="143" t="str">
        <f ca="1">IFERROR(SMALL(属性二级汇总!$L$2:$L$1000,ROW(W705)),"")</f>
        <v/>
      </c>
    </row>
    <row r="707" spans="13:23">
      <c r="M707" s="142" t="str">
        <f ca="1">IFERROR(INDEX(属性二级汇总!$B$1:$B$1000,W707),"")</f>
        <v/>
      </c>
      <c r="N707" s="142" t="str">
        <f ca="1">IFERROR(INDEX(属性二级汇总!$C$1:$C$1000,W707)*OR($L$2="生效",(1-INDEX(属性二级汇总!$F$1:$F$1000,W707))),"")</f>
        <v/>
      </c>
      <c r="O707" s="142" t="str">
        <f ca="1">IFERROR(INDEX(属性二级汇总!$E$1:$E$1000,W707),"")</f>
        <v/>
      </c>
      <c r="P707" s="142" t="str">
        <f ca="1">IFERROR(INDEX(属性二级汇总!$H$1:$H$1000,W707),"")</f>
        <v/>
      </c>
      <c r="Q707" s="142" t="str">
        <f ca="1">IFERROR(INDEX(属性二级汇总!$J$1:$J$1000,W707),"")</f>
        <v/>
      </c>
      <c r="W707" s="143" t="str">
        <f ca="1">IFERROR(SMALL(属性二级汇总!$L$2:$L$1000,ROW(W706)),"")</f>
        <v/>
      </c>
    </row>
    <row r="708" spans="13:23">
      <c r="M708" s="142" t="str">
        <f ca="1">IFERROR(INDEX(属性二级汇总!$B$1:$B$1000,W708),"")</f>
        <v/>
      </c>
      <c r="N708" s="142" t="str">
        <f ca="1">IFERROR(INDEX(属性二级汇总!$C$1:$C$1000,W708)*OR($L$2="生效",(1-INDEX(属性二级汇总!$F$1:$F$1000,W708))),"")</f>
        <v/>
      </c>
      <c r="O708" s="142" t="str">
        <f ca="1">IFERROR(INDEX(属性二级汇总!$E$1:$E$1000,W708),"")</f>
        <v/>
      </c>
      <c r="P708" s="142" t="str">
        <f ca="1">IFERROR(INDEX(属性二级汇总!$H$1:$H$1000,W708),"")</f>
        <v/>
      </c>
      <c r="Q708" s="142" t="str">
        <f ca="1">IFERROR(INDEX(属性二级汇总!$J$1:$J$1000,W708),"")</f>
        <v/>
      </c>
      <c r="W708" s="143" t="str">
        <f ca="1">IFERROR(SMALL(属性二级汇总!$L$2:$L$1000,ROW(W707)),"")</f>
        <v/>
      </c>
    </row>
    <row r="709" spans="13:23">
      <c r="M709" s="142" t="str">
        <f ca="1">IFERROR(INDEX(属性二级汇总!$B$1:$B$1000,W709),"")</f>
        <v/>
      </c>
      <c r="N709" s="142" t="str">
        <f ca="1">IFERROR(INDEX(属性二级汇总!$C$1:$C$1000,W709)*OR($L$2="生效",(1-INDEX(属性二级汇总!$F$1:$F$1000,W709))),"")</f>
        <v/>
      </c>
      <c r="O709" s="142" t="str">
        <f ca="1">IFERROR(INDEX(属性二级汇总!$E$1:$E$1000,W709),"")</f>
        <v/>
      </c>
      <c r="P709" s="142" t="str">
        <f ca="1">IFERROR(INDEX(属性二级汇总!$H$1:$H$1000,W709),"")</f>
        <v/>
      </c>
      <c r="Q709" s="142" t="str">
        <f ca="1">IFERROR(INDEX(属性二级汇总!$J$1:$J$1000,W709),"")</f>
        <v/>
      </c>
      <c r="W709" s="143" t="str">
        <f ca="1">IFERROR(SMALL(属性二级汇总!$L$2:$L$1000,ROW(W708)),"")</f>
        <v/>
      </c>
    </row>
    <row r="710" spans="13:23">
      <c r="M710" s="142" t="str">
        <f ca="1">IFERROR(INDEX(属性二级汇总!$B$1:$B$1000,W710),"")</f>
        <v/>
      </c>
      <c r="N710" s="142" t="str">
        <f ca="1">IFERROR(INDEX(属性二级汇总!$C$1:$C$1000,W710)*OR($L$2="生效",(1-INDEX(属性二级汇总!$F$1:$F$1000,W710))),"")</f>
        <v/>
      </c>
      <c r="O710" s="142" t="str">
        <f ca="1">IFERROR(INDEX(属性二级汇总!$E$1:$E$1000,W710),"")</f>
        <v/>
      </c>
      <c r="P710" s="142" t="str">
        <f ca="1">IFERROR(INDEX(属性二级汇总!$H$1:$H$1000,W710),"")</f>
        <v/>
      </c>
      <c r="Q710" s="142" t="str">
        <f ca="1">IFERROR(INDEX(属性二级汇总!$J$1:$J$1000,W710),"")</f>
        <v/>
      </c>
      <c r="W710" s="143" t="str">
        <f ca="1">IFERROR(SMALL(属性二级汇总!$L$2:$L$1000,ROW(W709)),"")</f>
        <v/>
      </c>
    </row>
    <row r="711" spans="13:23">
      <c r="M711" s="142" t="str">
        <f ca="1">IFERROR(INDEX(属性二级汇总!$B$1:$B$1000,W711),"")</f>
        <v/>
      </c>
      <c r="N711" s="142" t="str">
        <f ca="1">IFERROR(INDEX(属性二级汇总!$C$1:$C$1000,W711)*OR($L$2="生效",(1-INDEX(属性二级汇总!$F$1:$F$1000,W711))),"")</f>
        <v/>
      </c>
      <c r="O711" s="142" t="str">
        <f ca="1">IFERROR(INDEX(属性二级汇总!$E$1:$E$1000,W711),"")</f>
        <v/>
      </c>
      <c r="P711" s="142" t="str">
        <f ca="1">IFERROR(INDEX(属性二级汇总!$H$1:$H$1000,W711),"")</f>
        <v/>
      </c>
      <c r="Q711" s="142" t="str">
        <f ca="1">IFERROR(INDEX(属性二级汇总!$J$1:$J$1000,W711),"")</f>
        <v/>
      </c>
      <c r="W711" s="143" t="str">
        <f ca="1">IFERROR(SMALL(属性二级汇总!$L$2:$L$1000,ROW(W710)),"")</f>
        <v/>
      </c>
    </row>
    <row r="712" spans="13:23">
      <c r="M712" s="142" t="str">
        <f ca="1">IFERROR(INDEX(属性二级汇总!$B$1:$B$1000,W712),"")</f>
        <v/>
      </c>
      <c r="N712" s="142" t="str">
        <f ca="1">IFERROR(INDEX(属性二级汇总!$C$1:$C$1000,W712)*OR($L$2="生效",(1-INDEX(属性二级汇总!$F$1:$F$1000,W712))),"")</f>
        <v/>
      </c>
      <c r="O712" s="142" t="str">
        <f ca="1">IFERROR(INDEX(属性二级汇总!$E$1:$E$1000,W712),"")</f>
        <v/>
      </c>
      <c r="P712" s="142" t="str">
        <f ca="1">IFERROR(INDEX(属性二级汇总!$H$1:$H$1000,W712),"")</f>
        <v/>
      </c>
      <c r="Q712" s="142" t="str">
        <f ca="1">IFERROR(INDEX(属性二级汇总!$J$1:$J$1000,W712),"")</f>
        <v/>
      </c>
      <c r="W712" s="143" t="str">
        <f ca="1">IFERROR(SMALL(属性二级汇总!$L$2:$L$1000,ROW(W711)),"")</f>
        <v/>
      </c>
    </row>
    <row r="713" spans="13:23">
      <c r="M713" s="142" t="str">
        <f ca="1">IFERROR(INDEX(属性二级汇总!$B$1:$B$1000,W713),"")</f>
        <v/>
      </c>
      <c r="N713" s="142" t="str">
        <f ca="1">IFERROR(INDEX(属性二级汇总!$C$1:$C$1000,W713)*OR($L$2="生效",(1-INDEX(属性二级汇总!$F$1:$F$1000,W713))),"")</f>
        <v/>
      </c>
      <c r="O713" s="142" t="str">
        <f ca="1">IFERROR(INDEX(属性二级汇总!$E$1:$E$1000,W713),"")</f>
        <v/>
      </c>
      <c r="P713" s="142" t="str">
        <f ca="1">IFERROR(INDEX(属性二级汇总!$H$1:$H$1000,W713),"")</f>
        <v/>
      </c>
      <c r="Q713" s="142" t="str">
        <f ca="1">IFERROR(INDEX(属性二级汇总!$J$1:$J$1000,W713),"")</f>
        <v/>
      </c>
      <c r="W713" s="143" t="str">
        <f ca="1">IFERROR(SMALL(属性二级汇总!$L$2:$L$1000,ROW(W712)),"")</f>
        <v/>
      </c>
    </row>
    <row r="714" spans="13:23">
      <c r="M714" s="142" t="str">
        <f ca="1">IFERROR(INDEX(属性二级汇总!$B$1:$B$1000,W714),"")</f>
        <v/>
      </c>
      <c r="N714" s="142" t="str">
        <f ca="1">IFERROR(INDEX(属性二级汇总!$C$1:$C$1000,W714)*OR($L$2="生效",(1-INDEX(属性二级汇总!$F$1:$F$1000,W714))),"")</f>
        <v/>
      </c>
      <c r="O714" s="142" t="str">
        <f ca="1">IFERROR(INDEX(属性二级汇总!$E$1:$E$1000,W714),"")</f>
        <v/>
      </c>
      <c r="P714" s="142" t="str">
        <f ca="1">IFERROR(INDEX(属性二级汇总!$H$1:$H$1000,W714),"")</f>
        <v/>
      </c>
      <c r="Q714" s="142" t="str">
        <f ca="1">IFERROR(INDEX(属性二级汇总!$J$1:$J$1000,W714),"")</f>
        <v/>
      </c>
      <c r="W714" s="143" t="str">
        <f ca="1">IFERROR(SMALL(属性二级汇总!$L$2:$L$1000,ROW(W713)),"")</f>
        <v/>
      </c>
    </row>
    <row r="715" spans="13:23">
      <c r="M715" s="142" t="str">
        <f ca="1">IFERROR(INDEX(属性二级汇总!$B$1:$B$1000,W715),"")</f>
        <v/>
      </c>
      <c r="N715" s="142" t="str">
        <f ca="1">IFERROR(INDEX(属性二级汇总!$C$1:$C$1000,W715)*OR($L$2="生效",(1-INDEX(属性二级汇总!$F$1:$F$1000,W715))),"")</f>
        <v/>
      </c>
      <c r="O715" s="142" t="str">
        <f ca="1">IFERROR(INDEX(属性二级汇总!$E$1:$E$1000,W715),"")</f>
        <v/>
      </c>
      <c r="P715" s="142" t="str">
        <f ca="1">IFERROR(INDEX(属性二级汇总!$H$1:$H$1000,W715),"")</f>
        <v/>
      </c>
      <c r="Q715" s="142" t="str">
        <f ca="1">IFERROR(INDEX(属性二级汇总!$J$1:$J$1000,W715),"")</f>
        <v/>
      </c>
      <c r="W715" s="143" t="str">
        <f ca="1">IFERROR(SMALL(属性二级汇总!$L$2:$L$1000,ROW(W714)),"")</f>
        <v/>
      </c>
    </row>
    <row r="716" spans="13:23">
      <c r="M716" s="142" t="str">
        <f ca="1">IFERROR(INDEX(属性二级汇总!$B$1:$B$1000,W716),"")</f>
        <v/>
      </c>
      <c r="N716" s="142" t="str">
        <f ca="1">IFERROR(INDEX(属性二级汇总!$C$1:$C$1000,W716)*OR($L$2="生效",(1-INDEX(属性二级汇总!$F$1:$F$1000,W716))),"")</f>
        <v/>
      </c>
      <c r="O716" s="142" t="str">
        <f ca="1">IFERROR(INDEX(属性二级汇总!$E$1:$E$1000,W716),"")</f>
        <v/>
      </c>
      <c r="P716" s="142" t="str">
        <f ca="1">IFERROR(INDEX(属性二级汇总!$H$1:$H$1000,W716),"")</f>
        <v/>
      </c>
      <c r="Q716" s="142" t="str">
        <f ca="1">IFERROR(INDEX(属性二级汇总!$J$1:$J$1000,W716),"")</f>
        <v/>
      </c>
      <c r="W716" s="143" t="str">
        <f ca="1">IFERROR(SMALL(属性二级汇总!$L$2:$L$1000,ROW(W715)),"")</f>
        <v/>
      </c>
    </row>
    <row r="717" spans="13:23">
      <c r="M717" s="142" t="str">
        <f ca="1">IFERROR(INDEX(属性二级汇总!$B$1:$B$1000,W717),"")</f>
        <v/>
      </c>
      <c r="N717" s="142" t="str">
        <f ca="1">IFERROR(INDEX(属性二级汇总!$C$1:$C$1000,W717)*OR($L$2="生效",(1-INDEX(属性二级汇总!$F$1:$F$1000,W717))),"")</f>
        <v/>
      </c>
      <c r="O717" s="142" t="str">
        <f ca="1">IFERROR(INDEX(属性二级汇总!$E$1:$E$1000,W717),"")</f>
        <v/>
      </c>
      <c r="P717" s="142" t="str">
        <f ca="1">IFERROR(INDEX(属性二级汇总!$H$1:$H$1000,W717),"")</f>
        <v/>
      </c>
      <c r="Q717" s="142" t="str">
        <f ca="1">IFERROR(INDEX(属性二级汇总!$J$1:$J$1000,W717),"")</f>
        <v/>
      </c>
      <c r="W717" s="143" t="str">
        <f ca="1">IFERROR(SMALL(属性二级汇总!$L$2:$L$1000,ROW(W716)),"")</f>
        <v/>
      </c>
    </row>
    <row r="718" spans="13:23">
      <c r="M718" s="142" t="str">
        <f ca="1">IFERROR(INDEX(属性二级汇总!$B$1:$B$1000,W718),"")</f>
        <v/>
      </c>
      <c r="N718" s="142" t="str">
        <f ca="1">IFERROR(INDEX(属性二级汇总!$C$1:$C$1000,W718)*OR($L$2="生效",(1-INDEX(属性二级汇总!$F$1:$F$1000,W718))),"")</f>
        <v/>
      </c>
      <c r="O718" s="142" t="str">
        <f ca="1">IFERROR(INDEX(属性二级汇总!$E$1:$E$1000,W718),"")</f>
        <v/>
      </c>
      <c r="P718" s="142" t="str">
        <f ca="1">IFERROR(INDEX(属性二级汇总!$H$1:$H$1000,W718),"")</f>
        <v/>
      </c>
      <c r="Q718" s="142" t="str">
        <f ca="1">IFERROR(INDEX(属性二级汇总!$J$1:$J$1000,W718),"")</f>
        <v/>
      </c>
      <c r="W718" s="143" t="str">
        <f ca="1">IFERROR(SMALL(属性二级汇总!$L$2:$L$1000,ROW(W717)),"")</f>
        <v/>
      </c>
    </row>
    <row r="719" spans="13:23">
      <c r="M719" s="142" t="str">
        <f ca="1">IFERROR(INDEX(属性二级汇总!$B$1:$B$1000,W719),"")</f>
        <v/>
      </c>
      <c r="N719" s="142" t="str">
        <f ca="1">IFERROR(INDEX(属性二级汇总!$C$1:$C$1000,W719)*OR($L$2="生效",(1-INDEX(属性二级汇总!$F$1:$F$1000,W719))),"")</f>
        <v/>
      </c>
      <c r="O719" s="142" t="str">
        <f ca="1">IFERROR(INDEX(属性二级汇总!$E$1:$E$1000,W719),"")</f>
        <v/>
      </c>
      <c r="P719" s="142" t="str">
        <f ca="1">IFERROR(INDEX(属性二级汇总!$H$1:$H$1000,W719),"")</f>
        <v/>
      </c>
      <c r="Q719" s="142" t="str">
        <f ca="1">IFERROR(INDEX(属性二级汇总!$J$1:$J$1000,W719),"")</f>
        <v/>
      </c>
      <c r="W719" s="143" t="str">
        <f ca="1">IFERROR(SMALL(属性二级汇总!$L$2:$L$1000,ROW(W718)),"")</f>
        <v/>
      </c>
    </row>
    <row r="720" spans="13:23">
      <c r="M720" s="142" t="str">
        <f ca="1">IFERROR(INDEX(属性二级汇总!$B$1:$B$1000,W720),"")</f>
        <v/>
      </c>
      <c r="N720" s="142" t="str">
        <f ca="1">IFERROR(INDEX(属性二级汇总!$C$1:$C$1000,W720)*OR($L$2="生效",(1-INDEX(属性二级汇总!$F$1:$F$1000,W720))),"")</f>
        <v/>
      </c>
      <c r="O720" s="142" t="str">
        <f ca="1">IFERROR(INDEX(属性二级汇总!$E$1:$E$1000,W720),"")</f>
        <v/>
      </c>
      <c r="P720" s="142" t="str">
        <f ca="1">IFERROR(INDEX(属性二级汇总!$H$1:$H$1000,W720),"")</f>
        <v/>
      </c>
      <c r="Q720" s="142" t="str">
        <f ca="1">IFERROR(INDEX(属性二级汇总!$J$1:$J$1000,W720),"")</f>
        <v/>
      </c>
      <c r="W720" s="143" t="str">
        <f ca="1">IFERROR(SMALL(属性二级汇总!$L$2:$L$1000,ROW(W719)),"")</f>
        <v/>
      </c>
    </row>
    <row r="721" spans="13:23">
      <c r="M721" s="142" t="str">
        <f ca="1">IFERROR(INDEX(属性二级汇总!$B$1:$B$1000,W721),"")</f>
        <v/>
      </c>
      <c r="N721" s="142" t="str">
        <f ca="1">IFERROR(INDEX(属性二级汇总!$C$1:$C$1000,W721)*OR($L$2="生效",(1-INDEX(属性二级汇总!$F$1:$F$1000,W721))),"")</f>
        <v/>
      </c>
      <c r="O721" s="142" t="str">
        <f ca="1">IFERROR(INDEX(属性二级汇总!$E$1:$E$1000,W721),"")</f>
        <v/>
      </c>
      <c r="P721" s="142" t="str">
        <f ca="1">IFERROR(INDEX(属性二级汇总!$H$1:$H$1000,W721),"")</f>
        <v/>
      </c>
      <c r="Q721" s="142" t="str">
        <f ca="1">IFERROR(INDEX(属性二级汇总!$J$1:$J$1000,W721),"")</f>
        <v/>
      </c>
      <c r="W721" s="143" t="str">
        <f ca="1">IFERROR(SMALL(属性二级汇总!$L$2:$L$1000,ROW(W720)),"")</f>
        <v/>
      </c>
    </row>
    <row r="722" spans="13:23">
      <c r="M722" s="142" t="str">
        <f ca="1">IFERROR(INDEX(属性二级汇总!$B$1:$B$1000,W722),"")</f>
        <v/>
      </c>
      <c r="N722" s="142" t="str">
        <f ca="1">IFERROR(INDEX(属性二级汇总!$C$1:$C$1000,W722)*OR($L$2="生效",(1-INDEX(属性二级汇总!$F$1:$F$1000,W722))),"")</f>
        <v/>
      </c>
      <c r="O722" s="142" t="str">
        <f ca="1">IFERROR(INDEX(属性二级汇总!$E$1:$E$1000,W722),"")</f>
        <v/>
      </c>
      <c r="P722" s="142" t="str">
        <f ca="1">IFERROR(INDEX(属性二级汇总!$H$1:$H$1000,W722),"")</f>
        <v/>
      </c>
      <c r="Q722" s="142" t="str">
        <f ca="1">IFERROR(INDEX(属性二级汇总!$J$1:$J$1000,W722),"")</f>
        <v/>
      </c>
      <c r="W722" s="143" t="str">
        <f ca="1">IFERROR(SMALL(属性二级汇总!$L$2:$L$1000,ROW(W721)),"")</f>
        <v/>
      </c>
    </row>
    <row r="723" spans="13:23">
      <c r="M723" s="142" t="str">
        <f ca="1">IFERROR(INDEX(属性二级汇总!$B$1:$B$1000,W723),"")</f>
        <v/>
      </c>
      <c r="N723" s="142" t="str">
        <f ca="1">IFERROR(INDEX(属性二级汇总!$C$1:$C$1000,W723)*OR($L$2="生效",(1-INDEX(属性二级汇总!$F$1:$F$1000,W723))),"")</f>
        <v/>
      </c>
      <c r="O723" s="142" t="str">
        <f ca="1">IFERROR(INDEX(属性二级汇总!$E$1:$E$1000,W723),"")</f>
        <v/>
      </c>
      <c r="P723" s="142" t="str">
        <f ca="1">IFERROR(INDEX(属性二级汇总!$H$1:$H$1000,W723),"")</f>
        <v/>
      </c>
      <c r="Q723" s="142" t="str">
        <f ca="1">IFERROR(INDEX(属性二级汇总!$J$1:$J$1000,W723),"")</f>
        <v/>
      </c>
      <c r="W723" s="143" t="str">
        <f ca="1">IFERROR(SMALL(属性二级汇总!$L$2:$L$1000,ROW(W722)),"")</f>
        <v/>
      </c>
    </row>
    <row r="724" spans="13:23">
      <c r="M724" s="142" t="str">
        <f ca="1">IFERROR(INDEX(属性二级汇总!$B$1:$B$1000,W724),"")</f>
        <v/>
      </c>
      <c r="N724" s="142" t="str">
        <f ca="1">IFERROR(INDEX(属性二级汇总!$C$1:$C$1000,W724)*OR($L$2="生效",(1-INDEX(属性二级汇总!$F$1:$F$1000,W724))),"")</f>
        <v/>
      </c>
      <c r="O724" s="142" t="str">
        <f ca="1">IFERROR(INDEX(属性二级汇总!$E$1:$E$1000,W724),"")</f>
        <v/>
      </c>
      <c r="P724" s="142" t="str">
        <f ca="1">IFERROR(INDEX(属性二级汇总!$H$1:$H$1000,W724),"")</f>
        <v/>
      </c>
      <c r="Q724" s="142" t="str">
        <f ca="1">IFERROR(INDEX(属性二级汇总!$J$1:$J$1000,W724),"")</f>
        <v/>
      </c>
      <c r="W724" s="143" t="str">
        <f ca="1">IFERROR(SMALL(属性二级汇总!$L$2:$L$1000,ROW(W723)),"")</f>
        <v/>
      </c>
    </row>
    <row r="725" spans="13:23">
      <c r="M725" s="142" t="str">
        <f ca="1">IFERROR(INDEX(属性二级汇总!$B$1:$B$1000,W725),"")</f>
        <v/>
      </c>
      <c r="N725" s="142" t="str">
        <f ca="1">IFERROR(INDEX(属性二级汇总!$C$1:$C$1000,W725)*OR($L$2="生效",(1-INDEX(属性二级汇总!$F$1:$F$1000,W725))),"")</f>
        <v/>
      </c>
      <c r="O725" s="142" t="str">
        <f ca="1">IFERROR(INDEX(属性二级汇总!$E$1:$E$1000,W725),"")</f>
        <v/>
      </c>
      <c r="P725" s="142" t="str">
        <f ca="1">IFERROR(INDEX(属性二级汇总!$H$1:$H$1000,W725),"")</f>
        <v/>
      </c>
      <c r="Q725" s="142" t="str">
        <f ca="1">IFERROR(INDEX(属性二级汇总!$J$1:$J$1000,W725),"")</f>
        <v/>
      </c>
      <c r="W725" s="143" t="str">
        <f ca="1">IFERROR(SMALL(属性二级汇总!$L$2:$L$1000,ROW(W724)),"")</f>
        <v/>
      </c>
    </row>
    <row r="726" spans="13:23">
      <c r="M726" s="142" t="str">
        <f ca="1">IFERROR(INDEX(属性二级汇总!$B$1:$B$1000,W726),"")</f>
        <v/>
      </c>
      <c r="N726" s="142" t="str">
        <f ca="1">IFERROR(INDEX(属性二级汇总!$C$1:$C$1000,W726)*OR($L$2="生效",(1-INDEX(属性二级汇总!$F$1:$F$1000,W726))),"")</f>
        <v/>
      </c>
      <c r="O726" s="142" t="str">
        <f ca="1">IFERROR(INDEX(属性二级汇总!$E$1:$E$1000,W726),"")</f>
        <v/>
      </c>
      <c r="P726" s="142" t="str">
        <f ca="1">IFERROR(INDEX(属性二级汇总!$H$1:$H$1000,W726),"")</f>
        <v/>
      </c>
      <c r="Q726" s="142" t="str">
        <f ca="1">IFERROR(INDEX(属性二级汇总!$J$1:$J$1000,W726),"")</f>
        <v/>
      </c>
      <c r="W726" s="143" t="str">
        <f ca="1">IFERROR(SMALL(属性二级汇总!$L$2:$L$1000,ROW(W725)),"")</f>
        <v/>
      </c>
    </row>
    <row r="727" spans="13:23">
      <c r="M727" s="142" t="str">
        <f ca="1">IFERROR(INDEX(属性二级汇总!$B$1:$B$1000,W727),"")</f>
        <v/>
      </c>
      <c r="N727" s="142" t="str">
        <f ca="1">IFERROR(INDEX(属性二级汇总!$C$1:$C$1000,W727)*OR($L$2="生效",(1-INDEX(属性二级汇总!$F$1:$F$1000,W727))),"")</f>
        <v/>
      </c>
      <c r="O727" s="142" t="str">
        <f ca="1">IFERROR(INDEX(属性二级汇总!$E$1:$E$1000,W727),"")</f>
        <v/>
      </c>
      <c r="P727" s="142" t="str">
        <f ca="1">IFERROR(INDEX(属性二级汇总!$H$1:$H$1000,W727),"")</f>
        <v/>
      </c>
      <c r="Q727" s="142" t="str">
        <f ca="1">IFERROR(INDEX(属性二级汇总!$J$1:$J$1000,W727),"")</f>
        <v/>
      </c>
      <c r="W727" s="143" t="str">
        <f ca="1">IFERROR(SMALL(属性二级汇总!$L$2:$L$1000,ROW(W726)),"")</f>
        <v/>
      </c>
    </row>
    <row r="728" spans="13:23">
      <c r="M728" s="142" t="str">
        <f ca="1">IFERROR(INDEX(属性二级汇总!$B$1:$B$1000,W728),"")</f>
        <v/>
      </c>
      <c r="N728" s="142" t="str">
        <f ca="1">IFERROR(INDEX(属性二级汇总!$C$1:$C$1000,W728)*OR($L$2="生效",(1-INDEX(属性二级汇总!$F$1:$F$1000,W728))),"")</f>
        <v/>
      </c>
      <c r="O728" s="142" t="str">
        <f ca="1">IFERROR(INDEX(属性二级汇总!$E$1:$E$1000,W728),"")</f>
        <v/>
      </c>
      <c r="P728" s="142" t="str">
        <f ca="1">IFERROR(INDEX(属性二级汇总!$H$1:$H$1000,W728),"")</f>
        <v/>
      </c>
      <c r="Q728" s="142" t="str">
        <f ca="1">IFERROR(INDEX(属性二级汇总!$J$1:$J$1000,W728),"")</f>
        <v/>
      </c>
      <c r="W728" s="143" t="str">
        <f ca="1">IFERROR(SMALL(属性二级汇总!$L$2:$L$1000,ROW(W727)),"")</f>
        <v/>
      </c>
    </row>
    <row r="729" spans="13:23">
      <c r="M729" s="142" t="str">
        <f ca="1">IFERROR(INDEX(属性二级汇总!$B$1:$B$1000,W729),"")</f>
        <v/>
      </c>
      <c r="N729" s="142" t="str">
        <f ca="1">IFERROR(INDEX(属性二级汇总!$C$1:$C$1000,W729)*OR($L$2="生效",(1-INDEX(属性二级汇总!$F$1:$F$1000,W729))),"")</f>
        <v/>
      </c>
      <c r="O729" s="142" t="str">
        <f ca="1">IFERROR(INDEX(属性二级汇总!$E$1:$E$1000,W729),"")</f>
        <v/>
      </c>
      <c r="P729" s="142" t="str">
        <f ca="1">IFERROR(INDEX(属性二级汇总!$H$1:$H$1000,W729),"")</f>
        <v/>
      </c>
      <c r="Q729" s="142" t="str">
        <f ca="1">IFERROR(INDEX(属性二级汇总!$J$1:$J$1000,W729),"")</f>
        <v/>
      </c>
      <c r="W729" s="143" t="str">
        <f ca="1">IFERROR(SMALL(属性二级汇总!$L$2:$L$1000,ROW(W728)),"")</f>
        <v/>
      </c>
    </row>
    <row r="730" spans="13:23">
      <c r="M730" s="142" t="str">
        <f ca="1">IFERROR(INDEX(属性二级汇总!$B$1:$B$1000,W730),"")</f>
        <v/>
      </c>
      <c r="N730" s="142" t="str">
        <f ca="1">IFERROR(INDEX(属性二级汇总!$C$1:$C$1000,W730)*OR($L$2="生效",(1-INDEX(属性二级汇总!$F$1:$F$1000,W730))),"")</f>
        <v/>
      </c>
      <c r="O730" s="142" t="str">
        <f ca="1">IFERROR(INDEX(属性二级汇总!$E$1:$E$1000,W730),"")</f>
        <v/>
      </c>
      <c r="P730" s="142" t="str">
        <f ca="1">IFERROR(INDEX(属性二级汇总!$H$1:$H$1000,W730),"")</f>
        <v/>
      </c>
      <c r="Q730" s="142" t="str">
        <f ca="1">IFERROR(INDEX(属性二级汇总!$J$1:$J$1000,W730),"")</f>
        <v/>
      </c>
      <c r="W730" s="143" t="str">
        <f ca="1">IFERROR(SMALL(属性二级汇总!$L$2:$L$1000,ROW(W729)),"")</f>
        <v/>
      </c>
    </row>
    <row r="731" spans="13:23">
      <c r="M731" s="142" t="str">
        <f ca="1">IFERROR(INDEX(属性二级汇总!$B$1:$B$1000,W731),"")</f>
        <v/>
      </c>
      <c r="N731" s="142" t="str">
        <f ca="1">IFERROR(INDEX(属性二级汇总!$C$1:$C$1000,W731)*OR($L$2="生效",(1-INDEX(属性二级汇总!$F$1:$F$1000,W731))),"")</f>
        <v/>
      </c>
      <c r="O731" s="142" t="str">
        <f ca="1">IFERROR(INDEX(属性二级汇总!$E$1:$E$1000,W731),"")</f>
        <v/>
      </c>
      <c r="P731" s="142" t="str">
        <f ca="1">IFERROR(INDEX(属性二级汇总!$H$1:$H$1000,W731),"")</f>
        <v/>
      </c>
      <c r="Q731" s="142" t="str">
        <f ca="1">IFERROR(INDEX(属性二级汇总!$J$1:$J$1000,W731),"")</f>
        <v/>
      </c>
      <c r="W731" s="143" t="str">
        <f ca="1">IFERROR(SMALL(属性二级汇总!$L$2:$L$1000,ROW(W730)),"")</f>
        <v/>
      </c>
    </row>
    <row r="732" spans="13:23">
      <c r="M732" s="142" t="str">
        <f ca="1">IFERROR(INDEX(属性二级汇总!$B$1:$B$1000,W732),"")</f>
        <v/>
      </c>
      <c r="N732" s="142" t="str">
        <f ca="1">IFERROR(INDEX(属性二级汇总!$C$1:$C$1000,W732)*OR($L$2="生效",(1-INDEX(属性二级汇总!$F$1:$F$1000,W732))),"")</f>
        <v/>
      </c>
      <c r="O732" s="142" t="str">
        <f ca="1">IFERROR(INDEX(属性二级汇总!$E$1:$E$1000,W732),"")</f>
        <v/>
      </c>
      <c r="P732" s="142" t="str">
        <f ca="1">IFERROR(INDEX(属性二级汇总!$H$1:$H$1000,W732),"")</f>
        <v/>
      </c>
      <c r="Q732" s="142" t="str">
        <f ca="1">IFERROR(INDEX(属性二级汇总!$J$1:$J$1000,W732),"")</f>
        <v/>
      </c>
      <c r="W732" s="143" t="str">
        <f ca="1">IFERROR(SMALL(属性二级汇总!$L$2:$L$1000,ROW(W731)),"")</f>
        <v/>
      </c>
    </row>
    <row r="733" spans="13:23">
      <c r="M733" s="142" t="str">
        <f ca="1">IFERROR(INDEX(属性二级汇总!$B$1:$B$1000,W733),"")</f>
        <v/>
      </c>
      <c r="N733" s="142" t="str">
        <f ca="1">IFERROR(INDEX(属性二级汇总!$C$1:$C$1000,W733)*OR($L$2="生效",(1-INDEX(属性二级汇总!$F$1:$F$1000,W733))),"")</f>
        <v/>
      </c>
      <c r="O733" s="142" t="str">
        <f ca="1">IFERROR(INDEX(属性二级汇总!$E$1:$E$1000,W733),"")</f>
        <v/>
      </c>
      <c r="P733" s="142" t="str">
        <f ca="1">IFERROR(INDEX(属性二级汇总!$H$1:$H$1000,W733),"")</f>
        <v/>
      </c>
      <c r="Q733" s="142" t="str">
        <f ca="1">IFERROR(INDEX(属性二级汇总!$J$1:$J$1000,W733),"")</f>
        <v/>
      </c>
      <c r="W733" s="143" t="str">
        <f ca="1">IFERROR(SMALL(属性二级汇总!$L$2:$L$1000,ROW(W732)),"")</f>
        <v/>
      </c>
    </row>
    <row r="734" spans="13:23">
      <c r="M734" s="142" t="str">
        <f ca="1">IFERROR(INDEX(属性二级汇总!$B$1:$B$1000,W734),"")</f>
        <v/>
      </c>
      <c r="N734" s="142" t="str">
        <f ca="1">IFERROR(INDEX(属性二级汇总!$C$1:$C$1000,W734)*OR($L$2="生效",(1-INDEX(属性二级汇总!$F$1:$F$1000,W734))),"")</f>
        <v/>
      </c>
      <c r="O734" s="142" t="str">
        <f ca="1">IFERROR(INDEX(属性二级汇总!$E$1:$E$1000,W734),"")</f>
        <v/>
      </c>
      <c r="P734" s="142" t="str">
        <f ca="1">IFERROR(INDEX(属性二级汇总!$H$1:$H$1000,W734),"")</f>
        <v/>
      </c>
      <c r="Q734" s="142" t="str">
        <f ca="1">IFERROR(INDEX(属性二级汇总!$J$1:$J$1000,W734),"")</f>
        <v/>
      </c>
      <c r="W734" s="143" t="str">
        <f ca="1">IFERROR(SMALL(属性二级汇总!$L$2:$L$1000,ROW(W733)),"")</f>
        <v/>
      </c>
    </row>
    <row r="735" spans="13:23">
      <c r="M735" s="142" t="str">
        <f ca="1">IFERROR(INDEX(属性二级汇总!$B$1:$B$1000,W735),"")</f>
        <v/>
      </c>
      <c r="N735" s="142" t="str">
        <f ca="1">IFERROR(INDEX(属性二级汇总!$C$1:$C$1000,W735)*OR($L$2="生效",(1-INDEX(属性二级汇总!$F$1:$F$1000,W735))),"")</f>
        <v/>
      </c>
      <c r="O735" s="142" t="str">
        <f ca="1">IFERROR(INDEX(属性二级汇总!$E$1:$E$1000,W735),"")</f>
        <v/>
      </c>
      <c r="P735" s="142" t="str">
        <f ca="1">IFERROR(INDEX(属性二级汇总!$H$1:$H$1000,W735),"")</f>
        <v/>
      </c>
      <c r="Q735" s="142" t="str">
        <f ca="1">IFERROR(INDEX(属性二级汇总!$J$1:$J$1000,W735),"")</f>
        <v/>
      </c>
      <c r="W735" s="143" t="str">
        <f ca="1">IFERROR(SMALL(属性二级汇总!$L$2:$L$1000,ROW(W734)),"")</f>
        <v/>
      </c>
    </row>
    <row r="736" spans="13:23">
      <c r="M736" s="142" t="str">
        <f ca="1">IFERROR(INDEX(属性二级汇总!$B$1:$B$1000,W736),"")</f>
        <v/>
      </c>
      <c r="N736" s="142" t="str">
        <f ca="1">IFERROR(INDEX(属性二级汇总!$C$1:$C$1000,W736)*OR($L$2="生效",(1-INDEX(属性二级汇总!$F$1:$F$1000,W736))),"")</f>
        <v/>
      </c>
      <c r="O736" s="142" t="str">
        <f ca="1">IFERROR(INDEX(属性二级汇总!$E$1:$E$1000,W736),"")</f>
        <v/>
      </c>
      <c r="P736" s="142" t="str">
        <f ca="1">IFERROR(INDEX(属性二级汇总!$H$1:$H$1000,W736),"")</f>
        <v/>
      </c>
      <c r="Q736" s="142" t="str">
        <f ca="1">IFERROR(INDEX(属性二级汇总!$J$1:$J$1000,W736),"")</f>
        <v/>
      </c>
      <c r="W736" s="143" t="str">
        <f ca="1">IFERROR(SMALL(属性二级汇总!$L$2:$L$1000,ROW(W735)),"")</f>
        <v/>
      </c>
    </row>
    <row r="737" spans="13:23">
      <c r="M737" s="142" t="str">
        <f ca="1">IFERROR(INDEX(属性二级汇总!$B$1:$B$1000,W737),"")</f>
        <v/>
      </c>
      <c r="N737" s="142" t="str">
        <f ca="1">IFERROR(INDEX(属性二级汇总!$C$1:$C$1000,W737)*OR($L$2="生效",(1-INDEX(属性二级汇总!$F$1:$F$1000,W737))),"")</f>
        <v/>
      </c>
      <c r="O737" s="142" t="str">
        <f ca="1">IFERROR(INDEX(属性二级汇总!$E$1:$E$1000,W737),"")</f>
        <v/>
      </c>
      <c r="P737" s="142" t="str">
        <f ca="1">IFERROR(INDEX(属性二级汇总!$H$1:$H$1000,W737),"")</f>
        <v/>
      </c>
      <c r="Q737" s="142" t="str">
        <f ca="1">IFERROR(INDEX(属性二级汇总!$J$1:$J$1000,W737),"")</f>
        <v/>
      </c>
      <c r="W737" s="143" t="str">
        <f ca="1">IFERROR(SMALL(属性二级汇总!$L$2:$L$1000,ROW(W736)),"")</f>
        <v/>
      </c>
    </row>
    <row r="738" spans="13:23">
      <c r="M738" s="142" t="str">
        <f ca="1">IFERROR(INDEX(属性二级汇总!$B$1:$B$1000,W738),"")</f>
        <v/>
      </c>
      <c r="N738" s="142" t="str">
        <f ca="1">IFERROR(INDEX(属性二级汇总!$C$1:$C$1000,W738)*OR($L$2="生效",(1-INDEX(属性二级汇总!$F$1:$F$1000,W738))),"")</f>
        <v/>
      </c>
      <c r="O738" s="142" t="str">
        <f ca="1">IFERROR(INDEX(属性二级汇总!$E$1:$E$1000,W738),"")</f>
        <v/>
      </c>
      <c r="P738" s="142" t="str">
        <f ca="1">IFERROR(INDEX(属性二级汇总!$H$1:$H$1000,W738),"")</f>
        <v/>
      </c>
      <c r="Q738" s="142" t="str">
        <f ca="1">IFERROR(INDEX(属性二级汇总!$J$1:$J$1000,W738),"")</f>
        <v/>
      </c>
      <c r="W738" s="143" t="str">
        <f ca="1">IFERROR(SMALL(属性二级汇总!$L$2:$L$1000,ROW(W737)),"")</f>
        <v/>
      </c>
    </row>
    <row r="739" spans="13:23">
      <c r="M739" s="142" t="str">
        <f ca="1">IFERROR(INDEX(属性二级汇总!$B$1:$B$1000,W739),"")</f>
        <v/>
      </c>
      <c r="N739" s="142" t="str">
        <f ca="1">IFERROR(INDEX(属性二级汇总!$C$1:$C$1000,W739)*OR($L$2="生效",(1-INDEX(属性二级汇总!$F$1:$F$1000,W739))),"")</f>
        <v/>
      </c>
      <c r="O739" s="142" t="str">
        <f ca="1">IFERROR(INDEX(属性二级汇总!$E$1:$E$1000,W739),"")</f>
        <v/>
      </c>
      <c r="P739" s="142" t="str">
        <f ca="1">IFERROR(INDEX(属性二级汇总!$H$1:$H$1000,W739),"")</f>
        <v/>
      </c>
      <c r="Q739" s="142" t="str">
        <f ca="1">IFERROR(INDEX(属性二级汇总!$J$1:$J$1000,W739),"")</f>
        <v/>
      </c>
      <c r="W739" s="143" t="str">
        <f ca="1">IFERROR(SMALL(属性二级汇总!$L$2:$L$1000,ROW(W738)),"")</f>
        <v/>
      </c>
    </row>
    <row r="740" spans="13:23">
      <c r="M740" s="142" t="str">
        <f ca="1">IFERROR(INDEX(属性二级汇总!$B$1:$B$1000,W740),"")</f>
        <v/>
      </c>
      <c r="N740" s="142" t="str">
        <f ca="1">IFERROR(INDEX(属性二级汇总!$C$1:$C$1000,W740)*OR($L$2="生效",(1-INDEX(属性二级汇总!$F$1:$F$1000,W740))),"")</f>
        <v/>
      </c>
      <c r="O740" s="142" t="str">
        <f ca="1">IFERROR(INDEX(属性二级汇总!$E$1:$E$1000,W740),"")</f>
        <v/>
      </c>
      <c r="P740" s="142" t="str">
        <f ca="1">IFERROR(INDEX(属性二级汇总!$H$1:$H$1000,W740),"")</f>
        <v/>
      </c>
      <c r="Q740" s="142" t="str">
        <f ca="1">IFERROR(INDEX(属性二级汇总!$J$1:$J$1000,W740),"")</f>
        <v/>
      </c>
      <c r="W740" s="143" t="str">
        <f ca="1">IFERROR(SMALL(属性二级汇总!$L$2:$L$1000,ROW(W739)),"")</f>
        <v/>
      </c>
    </row>
    <row r="741" spans="13:23">
      <c r="M741" s="142" t="str">
        <f ca="1">IFERROR(INDEX(属性二级汇总!$B$1:$B$1000,W741),"")</f>
        <v/>
      </c>
      <c r="N741" s="142" t="str">
        <f ca="1">IFERROR(INDEX(属性二级汇总!$C$1:$C$1000,W741)*OR($L$2="生效",(1-INDEX(属性二级汇总!$F$1:$F$1000,W741))),"")</f>
        <v/>
      </c>
      <c r="O741" s="142" t="str">
        <f ca="1">IFERROR(INDEX(属性二级汇总!$E$1:$E$1000,W741),"")</f>
        <v/>
      </c>
      <c r="P741" s="142" t="str">
        <f ca="1">IFERROR(INDEX(属性二级汇总!$H$1:$H$1000,W741),"")</f>
        <v/>
      </c>
      <c r="Q741" s="142" t="str">
        <f ca="1">IFERROR(INDEX(属性二级汇总!$J$1:$J$1000,W741),"")</f>
        <v/>
      </c>
      <c r="W741" s="143" t="str">
        <f ca="1">IFERROR(SMALL(属性二级汇总!$L$2:$L$1000,ROW(W740)),"")</f>
        <v/>
      </c>
    </row>
    <row r="742" spans="13:23">
      <c r="M742" s="142" t="str">
        <f ca="1">IFERROR(INDEX(属性二级汇总!$B$1:$B$1000,W742),"")</f>
        <v/>
      </c>
      <c r="N742" s="142" t="str">
        <f ca="1">IFERROR(INDEX(属性二级汇总!$C$1:$C$1000,W742)*OR($L$2="生效",(1-INDEX(属性二级汇总!$F$1:$F$1000,W742))),"")</f>
        <v/>
      </c>
      <c r="O742" s="142" t="str">
        <f ca="1">IFERROR(INDEX(属性二级汇总!$E$1:$E$1000,W742),"")</f>
        <v/>
      </c>
      <c r="P742" s="142" t="str">
        <f ca="1">IFERROR(INDEX(属性二级汇总!$H$1:$H$1000,W742),"")</f>
        <v/>
      </c>
      <c r="Q742" s="142" t="str">
        <f ca="1">IFERROR(INDEX(属性二级汇总!$J$1:$J$1000,W742),"")</f>
        <v/>
      </c>
      <c r="W742" s="143" t="str">
        <f ca="1">IFERROR(SMALL(属性二级汇总!$L$2:$L$1000,ROW(W741)),"")</f>
        <v/>
      </c>
    </row>
    <row r="743" spans="13:23">
      <c r="M743" s="142" t="str">
        <f ca="1">IFERROR(INDEX(属性二级汇总!$B$1:$B$1000,W743),"")</f>
        <v/>
      </c>
      <c r="N743" s="142" t="str">
        <f ca="1">IFERROR(INDEX(属性二级汇总!$C$1:$C$1000,W743)*OR($L$2="生效",(1-INDEX(属性二级汇总!$F$1:$F$1000,W743))),"")</f>
        <v/>
      </c>
      <c r="O743" s="142" t="str">
        <f ca="1">IFERROR(INDEX(属性二级汇总!$E$1:$E$1000,W743),"")</f>
        <v/>
      </c>
      <c r="P743" s="142" t="str">
        <f ca="1">IFERROR(INDEX(属性二级汇总!$H$1:$H$1000,W743),"")</f>
        <v/>
      </c>
      <c r="Q743" s="142" t="str">
        <f ca="1">IFERROR(INDEX(属性二级汇总!$J$1:$J$1000,W743),"")</f>
        <v/>
      </c>
      <c r="W743" s="143" t="str">
        <f ca="1">IFERROR(SMALL(属性二级汇总!$L$2:$L$1000,ROW(W742)),"")</f>
        <v/>
      </c>
    </row>
    <row r="744" spans="13:23">
      <c r="M744" s="142" t="str">
        <f ca="1">IFERROR(INDEX(属性二级汇总!$B$1:$B$1000,W744),"")</f>
        <v/>
      </c>
      <c r="N744" s="142" t="str">
        <f ca="1">IFERROR(INDEX(属性二级汇总!$C$1:$C$1000,W744)*OR($L$2="生效",(1-INDEX(属性二级汇总!$F$1:$F$1000,W744))),"")</f>
        <v/>
      </c>
      <c r="O744" s="142" t="str">
        <f ca="1">IFERROR(INDEX(属性二级汇总!$E$1:$E$1000,W744),"")</f>
        <v/>
      </c>
      <c r="P744" s="142" t="str">
        <f ca="1">IFERROR(INDEX(属性二级汇总!$H$1:$H$1000,W744),"")</f>
        <v/>
      </c>
      <c r="Q744" s="142" t="str">
        <f ca="1">IFERROR(INDEX(属性二级汇总!$J$1:$J$1000,W744),"")</f>
        <v/>
      </c>
      <c r="W744" s="143" t="str">
        <f ca="1">IFERROR(SMALL(属性二级汇总!$L$2:$L$1000,ROW(W743)),"")</f>
        <v/>
      </c>
    </row>
    <row r="745" spans="13:23">
      <c r="M745" s="142" t="str">
        <f ca="1">IFERROR(INDEX(属性二级汇总!$B$1:$B$1000,W745),"")</f>
        <v/>
      </c>
      <c r="N745" s="142" t="str">
        <f ca="1">IFERROR(INDEX(属性二级汇总!$C$1:$C$1000,W745)*OR($L$2="生效",(1-INDEX(属性二级汇总!$F$1:$F$1000,W745))),"")</f>
        <v/>
      </c>
      <c r="O745" s="142" t="str">
        <f ca="1">IFERROR(INDEX(属性二级汇总!$E$1:$E$1000,W745),"")</f>
        <v/>
      </c>
      <c r="P745" s="142" t="str">
        <f ca="1">IFERROR(INDEX(属性二级汇总!$H$1:$H$1000,W745),"")</f>
        <v/>
      </c>
      <c r="Q745" s="142" t="str">
        <f ca="1">IFERROR(INDEX(属性二级汇总!$J$1:$J$1000,W745),"")</f>
        <v/>
      </c>
      <c r="W745" s="143" t="str">
        <f ca="1">IFERROR(SMALL(属性二级汇总!$L$2:$L$1000,ROW(W744)),"")</f>
        <v/>
      </c>
    </row>
    <row r="746" spans="13:23">
      <c r="M746" s="142" t="str">
        <f ca="1">IFERROR(INDEX(属性二级汇总!$B$1:$B$1000,W746),"")</f>
        <v/>
      </c>
      <c r="N746" s="142" t="str">
        <f ca="1">IFERROR(INDEX(属性二级汇总!$C$1:$C$1000,W746)*OR($L$2="生效",(1-INDEX(属性二级汇总!$F$1:$F$1000,W746))),"")</f>
        <v/>
      </c>
      <c r="O746" s="142" t="str">
        <f ca="1">IFERROR(INDEX(属性二级汇总!$E$1:$E$1000,W746),"")</f>
        <v/>
      </c>
      <c r="P746" s="142" t="str">
        <f ca="1">IFERROR(INDEX(属性二级汇总!$H$1:$H$1000,W746),"")</f>
        <v/>
      </c>
      <c r="Q746" s="142" t="str">
        <f ca="1">IFERROR(INDEX(属性二级汇总!$J$1:$J$1000,W746),"")</f>
        <v/>
      </c>
      <c r="W746" s="143" t="str">
        <f ca="1">IFERROR(SMALL(属性二级汇总!$L$2:$L$1000,ROW(W745)),"")</f>
        <v/>
      </c>
    </row>
    <row r="747" spans="13:23">
      <c r="M747" s="142" t="str">
        <f ca="1">IFERROR(INDEX(属性二级汇总!$B$1:$B$1000,W747),"")</f>
        <v/>
      </c>
      <c r="N747" s="142" t="str">
        <f ca="1">IFERROR(INDEX(属性二级汇总!$C$1:$C$1000,W747)*OR($L$2="生效",(1-INDEX(属性二级汇总!$F$1:$F$1000,W747))),"")</f>
        <v/>
      </c>
      <c r="O747" s="142" t="str">
        <f ca="1">IFERROR(INDEX(属性二级汇总!$E$1:$E$1000,W747),"")</f>
        <v/>
      </c>
      <c r="P747" s="142" t="str">
        <f ca="1">IFERROR(INDEX(属性二级汇总!$H$1:$H$1000,W747),"")</f>
        <v/>
      </c>
      <c r="Q747" s="142" t="str">
        <f ca="1">IFERROR(INDEX(属性二级汇总!$J$1:$J$1000,W747),"")</f>
        <v/>
      </c>
      <c r="W747" s="143" t="str">
        <f ca="1">IFERROR(SMALL(属性二级汇总!$L$2:$L$1000,ROW(W746)),"")</f>
        <v/>
      </c>
    </row>
    <row r="748" spans="13:23">
      <c r="M748" s="142" t="str">
        <f ca="1">IFERROR(INDEX(属性二级汇总!$B$1:$B$1000,W748),"")</f>
        <v/>
      </c>
      <c r="N748" s="142" t="str">
        <f ca="1">IFERROR(INDEX(属性二级汇总!$C$1:$C$1000,W748)*OR($L$2="生效",(1-INDEX(属性二级汇总!$F$1:$F$1000,W748))),"")</f>
        <v/>
      </c>
      <c r="O748" s="142" t="str">
        <f ca="1">IFERROR(INDEX(属性二级汇总!$E$1:$E$1000,W748),"")</f>
        <v/>
      </c>
      <c r="P748" s="142" t="str">
        <f ca="1">IFERROR(INDEX(属性二级汇总!$H$1:$H$1000,W748),"")</f>
        <v/>
      </c>
      <c r="Q748" s="142" t="str">
        <f ca="1">IFERROR(INDEX(属性二级汇总!$J$1:$J$1000,W748),"")</f>
        <v/>
      </c>
      <c r="W748" s="143" t="str">
        <f ca="1">IFERROR(SMALL(属性二级汇总!$L$2:$L$1000,ROW(W747)),"")</f>
        <v/>
      </c>
    </row>
    <row r="749" spans="13:23">
      <c r="M749" s="142" t="str">
        <f ca="1">IFERROR(INDEX(属性二级汇总!$B$1:$B$1000,W749),"")</f>
        <v/>
      </c>
      <c r="N749" s="142" t="str">
        <f ca="1">IFERROR(INDEX(属性二级汇总!$C$1:$C$1000,W749)*OR($L$2="生效",(1-INDEX(属性二级汇总!$F$1:$F$1000,W749))),"")</f>
        <v/>
      </c>
      <c r="O749" s="142" t="str">
        <f ca="1">IFERROR(INDEX(属性二级汇总!$E$1:$E$1000,W749),"")</f>
        <v/>
      </c>
      <c r="P749" s="142" t="str">
        <f ca="1">IFERROR(INDEX(属性二级汇总!$H$1:$H$1000,W749),"")</f>
        <v/>
      </c>
      <c r="Q749" s="142" t="str">
        <f ca="1">IFERROR(INDEX(属性二级汇总!$J$1:$J$1000,W749),"")</f>
        <v/>
      </c>
      <c r="W749" s="143" t="str">
        <f ca="1">IFERROR(SMALL(属性二级汇总!$L$2:$L$1000,ROW(W748)),"")</f>
        <v/>
      </c>
    </row>
    <row r="750" spans="13:23">
      <c r="M750" s="142" t="str">
        <f ca="1">IFERROR(INDEX(属性二级汇总!$B$1:$B$1000,W750),"")</f>
        <v/>
      </c>
      <c r="N750" s="142" t="str">
        <f ca="1">IFERROR(INDEX(属性二级汇总!$C$1:$C$1000,W750)*OR($L$2="生效",(1-INDEX(属性二级汇总!$F$1:$F$1000,W750))),"")</f>
        <v/>
      </c>
      <c r="O750" s="142" t="str">
        <f ca="1">IFERROR(INDEX(属性二级汇总!$E$1:$E$1000,W750),"")</f>
        <v/>
      </c>
      <c r="P750" s="142" t="str">
        <f ca="1">IFERROR(INDEX(属性二级汇总!$H$1:$H$1000,W750),"")</f>
        <v/>
      </c>
      <c r="Q750" s="142" t="str">
        <f ca="1">IFERROR(INDEX(属性二级汇总!$J$1:$J$1000,W750),"")</f>
        <v/>
      </c>
      <c r="W750" s="143" t="str">
        <f ca="1">IFERROR(SMALL(属性二级汇总!$L$2:$L$1000,ROW(W749)),"")</f>
        <v/>
      </c>
    </row>
    <row r="751" spans="13:23">
      <c r="M751" s="142" t="str">
        <f ca="1">IFERROR(INDEX(属性二级汇总!$B$1:$B$1000,W751),"")</f>
        <v/>
      </c>
      <c r="N751" s="142" t="str">
        <f ca="1">IFERROR(INDEX(属性二级汇总!$C$1:$C$1000,W751)*OR($L$2="生效",(1-INDEX(属性二级汇总!$F$1:$F$1000,W751))),"")</f>
        <v/>
      </c>
      <c r="O751" s="142" t="str">
        <f ca="1">IFERROR(INDEX(属性二级汇总!$E$1:$E$1000,W751),"")</f>
        <v/>
      </c>
      <c r="P751" s="142" t="str">
        <f ca="1">IFERROR(INDEX(属性二级汇总!$H$1:$H$1000,W751),"")</f>
        <v/>
      </c>
      <c r="Q751" s="142" t="str">
        <f ca="1">IFERROR(INDEX(属性二级汇总!$J$1:$J$1000,W751),"")</f>
        <v/>
      </c>
      <c r="W751" s="143" t="str">
        <f ca="1">IFERROR(SMALL(属性二级汇总!$L$2:$L$1000,ROW(W750)),"")</f>
        <v/>
      </c>
    </row>
    <row r="752" spans="13:23">
      <c r="M752" s="142" t="str">
        <f ca="1">IFERROR(INDEX(属性二级汇总!$B$1:$B$1000,W752),"")</f>
        <v/>
      </c>
      <c r="N752" s="142" t="str">
        <f ca="1">IFERROR(INDEX(属性二级汇总!$C$1:$C$1000,W752)*OR($L$2="生效",(1-INDEX(属性二级汇总!$F$1:$F$1000,W752))),"")</f>
        <v/>
      </c>
      <c r="O752" s="142" t="str">
        <f ca="1">IFERROR(INDEX(属性二级汇总!$E$1:$E$1000,W752),"")</f>
        <v/>
      </c>
      <c r="P752" s="142" t="str">
        <f ca="1">IFERROR(INDEX(属性二级汇总!$H$1:$H$1000,W752),"")</f>
        <v/>
      </c>
      <c r="Q752" s="142" t="str">
        <f ca="1">IFERROR(INDEX(属性二级汇总!$J$1:$J$1000,W752),"")</f>
        <v/>
      </c>
      <c r="W752" s="143" t="str">
        <f ca="1">IFERROR(SMALL(属性二级汇总!$L$2:$L$1000,ROW(W751)),"")</f>
        <v/>
      </c>
    </row>
    <row r="753" spans="13:23">
      <c r="M753" s="142" t="str">
        <f ca="1">IFERROR(INDEX(属性二级汇总!$B$1:$B$1000,W753),"")</f>
        <v/>
      </c>
      <c r="N753" s="142" t="str">
        <f ca="1">IFERROR(INDEX(属性二级汇总!$C$1:$C$1000,W753)*OR($L$2="生效",(1-INDEX(属性二级汇总!$F$1:$F$1000,W753))),"")</f>
        <v/>
      </c>
      <c r="O753" s="142" t="str">
        <f ca="1">IFERROR(INDEX(属性二级汇总!$E$1:$E$1000,W753),"")</f>
        <v/>
      </c>
      <c r="P753" s="142" t="str">
        <f ca="1">IFERROR(INDEX(属性二级汇总!$H$1:$H$1000,W753),"")</f>
        <v/>
      </c>
      <c r="Q753" s="142" t="str">
        <f ca="1">IFERROR(INDEX(属性二级汇总!$J$1:$J$1000,W753),"")</f>
        <v/>
      </c>
      <c r="W753" s="143" t="str">
        <f ca="1">IFERROR(SMALL(属性二级汇总!$L$2:$L$1000,ROW(W752)),"")</f>
        <v/>
      </c>
    </row>
    <row r="754" spans="13:23">
      <c r="M754" s="142" t="str">
        <f ca="1">IFERROR(INDEX(属性二级汇总!$B$1:$B$1000,W754),"")</f>
        <v/>
      </c>
      <c r="N754" s="142" t="str">
        <f ca="1">IFERROR(INDEX(属性二级汇总!$C$1:$C$1000,W754)*OR($L$2="生效",(1-INDEX(属性二级汇总!$F$1:$F$1000,W754))),"")</f>
        <v/>
      </c>
      <c r="O754" s="142" t="str">
        <f ca="1">IFERROR(INDEX(属性二级汇总!$E$1:$E$1000,W754),"")</f>
        <v/>
      </c>
      <c r="P754" s="142" t="str">
        <f ca="1">IFERROR(INDEX(属性二级汇总!$H$1:$H$1000,W754),"")</f>
        <v/>
      </c>
      <c r="Q754" s="142" t="str">
        <f ca="1">IFERROR(INDEX(属性二级汇总!$J$1:$J$1000,W754),"")</f>
        <v/>
      </c>
      <c r="W754" s="143" t="str">
        <f ca="1">IFERROR(SMALL(属性二级汇总!$L$2:$L$1000,ROW(W753)),"")</f>
        <v/>
      </c>
    </row>
    <row r="755" spans="13:23">
      <c r="M755" s="142" t="str">
        <f ca="1">IFERROR(INDEX(属性二级汇总!$B$1:$B$1000,W755),"")</f>
        <v/>
      </c>
      <c r="N755" s="142" t="str">
        <f ca="1">IFERROR(INDEX(属性二级汇总!$C$1:$C$1000,W755)*OR($L$2="生效",(1-INDEX(属性二级汇总!$F$1:$F$1000,W755))),"")</f>
        <v/>
      </c>
      <c r="O755" s="142" t="str">
        <f ca="1">IFERROR(INDEX(属性二级汇总!$E$1:$E$1000,W755),"")</f>
        <v/>
      </c>
      <c r="P755" s="142" t="str">
        <f ca="1">IFERROR(INDEX(属性二级汇总!$H$1:$H$1000,W755),"")</f>
        <v/>
      </c>
      <c r="Q755" s="142" t="str">
        <f ca="1">IFERROR(INDEX(属性二级汇总!$J$1:$J$1000,W755),"")</f>
        <v/>
      </c>
      <c r="W755" s="143" t="str">
        <f ca="1">IFERROR(SMALL(属性二级汇总!$L$2:$L$1000,ROW(W754)),"")</f>
        <v/>
      </c>
    </row>
    <row r="756" spans="13:23">
      <c r="M756" s="142" t="str">
        <f ca="1">IFERROR(INDEX(属性二级汇总!$B$1:$B$1000,W756),"")</f>
        <v/>
      </c>
      <c r="N756" s="142" t="str">
        <f ca="1">IFERROR(INDEX(属性二级汇总!$C$1:$C$1000,W756)*OR($L$2="生效",(1-INDEX(属性二级汇总!$F$1:$F$1000,W756))),"")</f>
        <v/>
      </c>
      <c r="O756" s="142" t="str">
        <f ca="1">IFERROR(INDEX(属性二级汇总!$E$1:$E$1000,W756),"")</f>
        <v/>
      </c>
      <c r="P756" s="142" t="str">
        <f ca="1">IFERROR(INDEX(属性二级汇总!$H$1:$H$1000,W756),"")</f>
        <v/>
      </c>
      <c r="Q756" s="142" t="str">
        <f ca="1">IFERROR(INDEX(属性二级汇总!$J$1:$J$1000,W756),"")</f>
        <v/>
      </c>
      <c r="W756" s="143" t="str">
        <f ca="1">IFERROR(SMALL(属性二级汇总!$L$2:$L$1000,ROW(W755)),"")</f>
        <v/>
      </c>
    </row>
    <row r="757" spans="13:23">
      <c r="M757" s="142" t="str">
        <f ca="1">IFERROR(INDEX(属性二级汇总!$B$1:$B$1000,W757),"")</f>
        <v/>
      </c>
      <c r="N757" s="142" t="str">
        <f ca="1">IFERROR(INDEX(属性二级汇总!$C$1:$C$1000,W757)*OR($L$2="生效",(1-INDEX(属性二级汇总!$F$1:$F$1000,W757))),"")</f>
        <v/>
      </c>
      <c r="O757" s="142" t="str">
        <f ca="1">IFERROR(INDEX(属性二级汇总!$E$1:$E$1000,W757),"")</f>
        <v/>
      </c>
      <c r="P757" s="142" t="str">
        <f ca="1">IFERROR(INDEX(属性二级汇总!$H$1:$H$1000,W757),"")</f>
        <v/>
      </c>
      <c r="Q757" s="142" t="str">
        <f ca="1">IFERROR(INDEX(属性二级汇总!$J$1:$J$1000,W757),"")</f>
        <v/>
      </c>
      <c r="W757" s="143" t="str">
        <f ca="1">IFERROR(SMALL(属性二级汇总!$L$2:$L$1000,ROW(W756)),"")</f>
        <v/>
      </c>
    </row>
    <row r="758" spans="13:23">
      <c r="M758" s="142" t="str">
        <f ca="1">IFERROR(INDEX(属性二级汇总!$B$1:$B$1000,W758),"")</f>
        <v/>
      </c>
      <c r="N758" s="142" t="str">
        <f ca="1">IFERROR(INDEX(属性二级汇总!$C$1:$C$1000,W758)*OR($L$2="生效",(1-INDEX(属性二级汇总!$F$1:$F$1000,W758))),"")</f>
        <v/>
      </c>
      <c r="O758" s="142" t="str">
        <f ca="1">IFERROR(INDEX(属性二级汇总!$E$1:$E$1000,W758),"")</f>
        <v/>
      </c>
      <c r="P758" s="142" t="str">
        <f ca="1">IFERROR(INDEX(属性二级汇总!$H$1:$H$1000,W758),"")</f>
        <v/>
      </c>
      <c r="Q758" s="142" t="str">
        <f ca="1">IFERROR(INDEX(属性二级汇总!$J$1:$J$1000,W758),"")</f>
        <v/>
      </c>
      <c r="W758" s="143" t="str">
        <f ca="1">IFERROR(SMALL(属性二级汇总!$L$2:$L$1000,ROW(W757)),"")</f>
        <v/>
      </c>
    </row>
    <row r="759" spans="13:23">
      <c r="M759" s="142" t="str">
        <f ca="1">IFERROR(INDEX(属性二级汇总!$B$1:$B$1000,W759),"")</f>
        <v/>
      </c>
      <c r="N759" s="142" t="str">
        <f ca="1">IFERROR(INDEX(属性二级汇总!$C$1:$C$1000,W759)*OR($L$2="生效",(1-INDEX(属性二级汇总!$F$1:$F$1000,W759))),"")</f>
        <v/>
      </c>
      <c r="O759" s="142" t="str">
        <f ca="1">IFERROR(INDEX(属性二级汇总!$E$1:$E$1000,W759),"")</f>
        <v/>
      </c>
      <c r="P759" s="142" t="str">
        <f ca="1">IFERROR(INDEX(属性二级汇总!$H$1:$H$1000,W759),"")</f>
        <v/>
      </c>
      <c r="Q759" s="142" t="str">
        <f ca="1">IFERROR(INDEX(属性二级汇总!$J$1:$J$1000,W759),"")</f>
        <v/>
      </c>
      <c r="W759" s="143" t="str">
        <f ca="1">IFERROR(SMALL(属性二级汇总!$L$2:$L$1000,ROW(W758)),"")</f>
        <v/>
      </c>
    </row>
    <row r="760" spans="13:23">
      <c r="M760" s="142" t="str">
        <f ca="1">IFERROR(INDEX(属性二级汇总!$B$1:$B$1000,W760),"")</f>
        <v/>
      </c>
      <c r="N760" s="142" t="str">
        <f ca="1">IFERROR(INDEX(属性二级汇总!$C$1:$C$1000,W760)*OR($L$2="生效",(1-INDEX(属性二级汇总!$F$1:$F$1000,W760))),"")</f>
        <v/>
      </c>
      <c r="O760" s="142" t="str">
        <f ca="1">IFERROR(INDEX(属性二级汇总!$E$1:$E$1000,W760),"")</f>
        <v/>
      </c>
      <c r="P760" s="142" t="str">
        <f ca="1">IFERROR(INDEX(属性二级汇总!$H$1:$H$1000,W760),"")</f>
        <v/>
      </c>
      <c r="Q760" s="142" t="str">
        <f ca="1">IFERROR(INDEX(属性二级汇总!$J$1:$J$1000,W760),"")</f>
        <v/>
      </c>
      <c r="W760" s="143" t="str">
        <f ca="1">IFERROR(SMALL(属性二级汇总!$L$2:$L$1000,ROW(W759)),"")</f>
        <v/>
      </c>
    </row>
    <row r="761" spans="13:23">
      <c r="M761" s="142" t="str">
        <f ca="1">IFERROR(INDEX(属性二级汇总!$B$1:$B$1000,W761),"")</f>
        <v/>
      </c>
      <c r="N761" s="142" t="str">
        <f ca="1">IFERROR(INDEX(属性二级汇总!$C$1:$C$1000,W761)*OR($L$2="生效",(1-INDEX(属性二级汇总!$F$1:$F$1000,W761))),"")</f>
        <v/>
      </c>
      <c r="O761" s="142" t="str">
        <f ca="1">IFERROR(INDEX(属性二级汇总!$E$1:$E$1000,W761),"")</f>
        <v/>
      </c>
      <c r="P761" s="142" t="str">
        <f ca="1">IFERROR(INDEX(属性二级汇总!$H$1:$H$1000,W761),"")</f>
        <v/>
      </c>
      <c r="Q761" s="142" t="str">
        <f ca="1">IFERROR(INDEX(属性二级汇总!$J$1:$J$1000,W761),"")</f>
        <v/>
      </c>
      <c r="W761" s="143" t="str">
        <f ca="1">IFERROR(SMALL(属性二级汇总!$L$2:$L$1000,ROW(W760)),"")</f>
        <v/>
      </c>
    </row>
    <row r="762" spans="13:23">
      <c r="M762" s="142" t="str">
        <f ca="1">IFERROR(INDEX(属性二级汇总!$B$1:$B$1000,W762),"")</f>
        <v/>
      </c>
      <c r="N762" s="142" t="str">
        <f ca="1">IFERROR(INDEX(属性二级汇总!$C$1:$C$1000,W762)*OR($L$2="生效",(1-INDEX(属性二级汇总!$F$1:$F$1000,W762))),"")</f>
        <v/>
      </c>
      <c r="O762" s="142" t="str">
        <f ca="1">IFERROR(INDEX(属性二级汇总!$E$1:$E$1000,W762),"")</f>
        <v/>
      </c>
      <c r="P762" s="142" t="str">
        <f ca="1">IFERROR(INDEX(属性二级汇总!$H$1:$H$1000,W762),"")</f>
        <v/>
      </c>
      <c r="Q762" s="142" t="str">
        <f ca="1">IFERROR(INDEX(属性二级汇总!$J$1:$J$1000,W762),"")</f>
        <v/>
      </c>
      <c r="W762" s="143" t="str">
        <f ca="1">IFERROR(SMALL(属性二级汇总!$L$2:$L$1000,ROW(W761)),"")</f>
        <v/>
      </c>
    </row>
    <row r="763" spans="13:23">
      <c r="M763" s="142" t="str">
        <f ca="1">IFERROR(INDEX(属性二级汇总!$B$1:$B$1000,W763),"")</f>
        <v/>
      </c>
      <c r="N763" s="142" t="str">
        <f ca="1">IFERROR(INDEX(属性二级汇总!$C$1:$C$1000,W763)*OR($L$2="生效",(1-INDEX(属性二级汇总!$F$1:$F$1000,W763))),"")</f>
        <v/>
      </c>
      <c r="O763" s="142" t="str">
        <f ca="1">IFERROR(INDEX(属性二级汇总!$E$1:$E$1000,W763),"")</f>
        <v/>
      </c>
      <c r="P763" s="142" t="str">
        <f ca="1">IFERROR(INDEX(属性二级汇总!$H$1:$H$1000,W763),"")</f>
        <v/>
      </c>
      <c r="Q763" s="142" t="str">
        <f ca="1">IFERROR(INDEX(属性二级汇总!$J$1:$J$1000,W763),"")</f>
        <v/>
      </c>
      <c r="W763" s="143" t="str">
        <f ca="1">IFERROR(SMALL(属性二级汇总!$L$2:$L$1000,ROW(W762)),"")</f>
        <v/>
      </c>
    </row>
    <row r="764" spans="13:23">
      <c r="M764" s="142" t="str">
        <f ca="1">IFERROR(INDEX(属性二级汇总!$B$1:$B$1000,W764),"")</f>
        <v/>
      </c>
      <c r="N764" s="142" t="str">
        <f ca="1">IFERROR(INDEX(属性二级汇总!$C$1:$C$1000,W764)*OR($L$2="生效",(1-INDEX(属性二级汇总!$F$1:$F$1000,W764))),"")</f>
        <v/>
      </c>
      <c r="O764" s="142" t="str">
        <f ca="1">IFERROR(INDEX(属性二级汇总!$E$1:$E$1000,W764),"")</f>
        <v/>
      </c>
      <c r="P764" s="142" t="str">
        <f ca="1">IFERROR(INDEX(属性二级汇总!$H$1:$H$1000,W764),"")</f>
        <v/>
      </c>
      <c r="Q764" s="142" t="str">
        <f ca="1">IFERROR(INDEX(属性二级汇总!$J$1:$J$1000,W764),"")</f>
        <v/>
      </c>
      <c r="W764" s="143" t="str">
        <f ca="1">IFERROR(SMALL(属性二级汇总!$L$2:$L$1000,ROW(W763)),"")</f>
        <v/>
      </c>
    </row>
    <row r="765" spans="13:23">
      <c r="M765" s="142" t="str">
        <f ca="1">IFERROR(INDEX(属性二级汇总!$B$1:$B$1000,W765),"")</f>
        <v/>
      </c>
      <c r="N765" s="142" t="str">
        <f ca="1">IFERROR(INDEX(属性二级汇总!$C$1:$C$1000,W765)*OR($L$2="生效",(1-INDEX(属性二级汇总!$F$1:$F$1000,W765))),"")</f>
        <v/>
      </c>
      <c r="O765" s="142" t="str">
        <f ca="1">IFERROR(INDEX(属性二级汇总!$E$1:$E$1000,W765),"")</f>
        <v/>
      </c>
      <c r="P765" s="142" t="str">
        <f ca="1">IFERROR(INDEX(属性二级汇总!$H$1:$H$1000,W765),"")</f>
        <v/>
      </c>
      <c r="Q765" s="142" t="str">
        <f ca="1">IFERROR(INDEX(属性二级汇总!$J$1:$J$1000,W765),"")</f>
        <v/>
      </c>
      <c r="W765" s="143" t="str">
        <f ca="1">IFERROR(SMALL(属性二级汇总!$L$2:$L$1000,ROW(W764)),"")</f>
        <v/>
      </c>
    </row>
    <row r="766" spans="13:23">
      <c r="M766" s="142" t="str">
        <f ca="1">IFERROR(INDEX(属性二级汇总!$B$1:$B$1000,W766),"")</f>
        <v/>
      </c>
      <c r="N766" s="142" t="str">
        <f ca="1">IFERROR(INDEX(属性二级汇总!$C$1:$C$1000,W766)*OR($L$2="生效",(1-INDEX(属性二级汇总!$F$1:$F$1000,W766))),"")</f>
        <v/>
      </c>
      <c r="O766" s="142" t="str">
        <f ca="1">IFERROR(INDEX(属性二级汇总!$E$1:$E$1000,W766),"")</f>
        <v/>
      </c>
      <c r="P766" s="142" t="str">
        <f ca="1">IFERROR(INDEX(属性二级汇总!$H$1:$H$1000,W766),"")</f>
        <v/>
      </c>
      <c r="Q766" s="142" t="str">
        <f ca="1">IFERROR(INDEX(属性二级汇总!$J$1:$J$1000,W766),"")</f>
        <v/>
      </c>
      <c r="W766" s="143" t="str">
        <f ca="1">IFERROR(SMALL(属性二级汇总!$L$2:$L$1000,ROW(W765)),"")</f>
        <v/>
      </c>
    </row>
    <row r="767" spans="13:23">
      <c r="M767" s="142" t="str">
        <f ca="1">IFERROR(INDEX(属性二级汇总!$B$1:$B$1000,W767),"")</f>
        <v/>
      </c>
      <c r="N767" s="142" t="str">
        <f ca="1">IFERROR(INDEX(属性二级汇总!$C$1:$C$1000,W767)*OR($L$2="生效",(1-INDEX(属性二级汇总!$F$1:$F$1000,W767))),"")</f>
        <v/>
      </c>
      <c r="O767" s="142" t="str">
        <f ca="1">IFERROR(INDEX(属性二级汇总!$E$1:$E$1000,W767),"")</f>
        <v/>
      </c>
      <c r="P767" s="142" t="str">
        <f ca="1">IFERROR(INDEX(属性二级汇总!$H$1:$H$1000,W767),"")</f>
        <v/>
      </c>
      <c r="Q767" s="142" t="str">
        <f ca="1">IFERROR(INDEX(属性二级汇总!$J$1:$J$1000,W767),"")</f>
        <v/>
      </c>
      <c r="W767" s="143" t="str">
        <f ca="1">IFERROR(SMALL(属性二级汇总!$L$2:$L$1000,ROW(W766)),"")</f>
        <v/>
      </c>
    </row>
    <row r="768" spans="13:23">
      <c r="M768" s="142" t="str">
        <f ca="1">IFERROR(INDEX(属性二级汇总!$B$1:$B$1000,W768),"")</f>
        <v/>
      </c>
      <c r="N768" s="142" t="str">
        <f ca="1">IFERROR(INDEX(属性二级汇总!$C$1:$C$1000,W768)*OR($L$2="生效",(1-INDEX(属性二级汇总!$F$1:$F$1000,W768))),"")</f>
        <v/>
      </c>
      <c r="O768" s="142" t="str">
        <f ca="1">IFERROR(INDEX(属性二级汇总!$E$1:$E$1000,W768),"")</f>
        <v/>
      </c>
      <c r="P768" s="142" t="str">
        <f ca="1">IFERROR(INDEX(属性二级汇总!$H$1:$H$1000,W768),"")</f>
        <v/>
      </c>
      <c r="Q768" s="142" t="str">
        <f ca="1">IFERROR(INDEX(属性二级汇总!$J$1:$J$1000,W768),"")</f>
        <v/>
      </c>
      <c r="W768" s="143" t="str">
        <f ca="1">IFERROR(SMALL(属性二级汇总!$L$2:$L$1000,ROW(W767)),"")</f>
        <v/>
      </c>
    </row>
    <row r="769" spans="13:23">
      <c r="M769" s="142" t="str">
        <f ca="1">IFERROR(INDEX(属性二级汇总!$B$1:$B$1000,W769),"")</f>
        <v/>
      </c>
      <c r="N769" s="142" t="str">
        <f ca="1">IFERROR(INDEX(属性二级汇总!$C$1:$C$1000,W769)*OR($L$2="生效",(1-INDEX(属性二级汇总!$F$1:$F$1000,W769))),"")</f>
        <v/>
      </c>
      <c r="O769" s="142" t="str">
        <f ca="1">IFERROR(INDEX(属性二级汇总!$E$1:$E$1000,W769),"")</f>
        <v/>
      </c>
      <c r="P769" s="142" t="str">
        <f ca="1">IFERROR(INDEX(属性二级汇总!$H$1:$H$1000,W769),"")</f>
        <v/>
      </c>
      <c r="Q769" s="142" t="str">
        <f ca="1">IFERROR(INDEX(属性二级汇总!$J$1:$J$1000,W769),"")</f>
        <v/>
      </c>
      <c r="W769" s="143" t="str">
        <f ca="1">IFERROR(SMALL(属性二级汇总!$L$2:$L$1000,ROW(W768)),"")</f>
        <v/>
      </c>
    </row>
    <row r="770" spans="13:23">
      <c r="M770" s="142" t="str">
        <f ca="1">IFERROR(INDEX(属性二级汇总!$B$1:$B$1000,W770),"")</f>
        <v/>
      </c>
      <c r="N770" s="142" t="str">
        <f ca="1">IFERROR(INDEX(属性二级汇总!$C$1:$C$1000,W770)*OR($L$2="生效",(1-INDEX(属性二级汇总!$F$1:$F$1000,W770))),"")</f>
        <v/>
      </c>
      <c r="O770" s="142" t="str">
        <f ca="1">IFERROR(INDEX(属性二级汇总!$E$1:$E$1000,W770),"")</f>
        <v/>
      </c>
      <c r="P770" s="142" t="str">
        <f ca="1">IFERROR(INDEX(属性二级汇总!$H$1:$H$1000,W770),"")</f>
        <v/>
      </c>
      <c r="Q770" s="142" t="str">
        <f ca="1">IFERROR(INDEX(属性二级汇总!$J$1:$J$1000,W770),"")</f>
        <v/>
      </c>
      <c r="W770" s="143" t="str">
        <f ca="1">IFERROR(SMALL(属性二级汇总!$L$2:$L$1000,ROW(W769)),"")</f>
        <v/>
      </c>
    </row>
    <row r="771" spans="13:23">
      <c r="M771" s="142" t="str">
        <f ca="1">IFERROR(INDEX(属性二级汇总!$B$1:$B$1000,W771),"")</f>
        <v/>
      </c>
      <c r="N771" s="142" t="str">
        <f ca="1">IFERROR(INDEX(属性二级汇总!$C$1:$C$1000,W771)*OR($L$2="生效",(1-INDEX(属性二级汇总!$F$1:$F$1000,W771))),"")</f>
        <v/>
      </c>
      <c r="O771" s="142" t="str">
        <f ca="1">IFERROR(INDEX(属性二级汇总!$E$1:$E$1000,W771),"")</f>
        <v/>
      </c>
      <c r="P771" s="142" t="str">
        <f ca="1">IFERROR(INDEX(属性二级汇总!$H$1:$H$1000,W771),"")</f>
        <v/>
      </c>
      <c r="Q771" s="142" t="str">
        <f ca="1">IFERROR(INDEX(属性二级汇总!$J$1:$J$1000,W771),"")</f>
        <v/>
      </c>
      <c r="W771" s="143" t="str">
        <f ca="1">IFERROR(SMALL(属性二级汇总!$L$2:$L$1000,ROW(W770)),"")</f>
        <v/>
      </c>
    </row>
    <row r="772" spans="13:23">
      <c r="M772" s="142" t="str">
        <f ca="1">IFERROR(INDEX(属性二级汇总!$B$1:$B$1000,W772),"")</f>
        <v/>
      </c>
      <c r="N772" s="142" t="str">
        <f ca="1">IFERROR(INDEX(属性二级汇总!$C$1:$C$1000,W772)*OR($L$2="生效",(1-INDEX(属性二级汇总!$F$1:$F$1000,W772))),"")</f>
        <v/>
      </c>
      <c r="O772" s="142" t="str">
        <f ca="1">IFERROR(INDEX(属性二级汇总!$E$1:$E$1000,W772),"")</f>
        <v/>
      </c>
      <c r="P772" s="142" t="str">
        <f ca="1">IFERROR(INDEX(属性二级汇总!$H$1:$H$1000,W772),"")</f>
        <v/>
      </c>
      <c r="Q772" s="142" t="str">
        <f ca="1">IFERROR(INDEX(属性二级汇总!$J$1:$J$1000,W772),"")</f>
        <v/>
      </c>
      <c r="W772" s="143" t="str">
        <f ca="1">IFERROR(SMALL(属性二级汇总!$L$2:$L$1000,ROW(W771)),"")</f>
        <v/>
      </c>
    </row>
    <row r="773" spans="13:23">
      <c r="M773" s="142" t="str">
        <f ca="1">IFERROR(INDEX(属性二级汇总!$B$1:$B$1000,W773),"")</f>
        <v/>
      </c>
      <c r="N773" s="142" t="str">
        <f ca="1">IFERROR(INDEX(属性二级汇总!$C$1:$C$1000,W773)*OR($L$2="生效",(1-INDEX(属性二级汇总!$F$1:$F$1000,W773))),"")</f>
        <v/>
      </c>
      <c r="O773" s="142" t="str">
        <f ca="1">IFERROR(INDEX(属性二级汇总!$E$1:$E$1000,W773),"")</f>
        <v/>
      </c>
      <c r="P773" s="142" t="str">
        <f ca="1">IFERROR(INDEX(属性二级汇总!$H$1:$H$1000,W773),"")</f>
        <v/>
      </c>
      <c r="Q773" s="142" t="str">
        <f ca="1">IFERROR(INDEX(属性二级汇总!$J$1:$J$1000,W773),"")</f>
        <v/>
      </c>
      <c r="W773" s="143" t="str">
        <f ca="1">IFERROR(SMALL(属性二级汇总!$L$2:$L$1000,ROW(W772)),"")</f>
        <v/>
      </c>
    </row>
    <row r="774" spans="13:23">
      <c r="M774" s="142" t="str">
        <f ca="1">IFERROR(INDEX(属性二级汇总!$B$1:$B$1000,W774),"")</f>
        <v/>
      </c>
      <c r="N774" s="142" t="str">
        <f ca="1">IFERROR(INDEX(属性二级汇总!$C$1:$C$1000,W774)*OR($L$2="生效",(1-INDEX(属性二级汇总!$F$1:$F$1000,W774))),"")</f>
        <v/>
      </c>
      <c r="O774" s="142" t="str">
        <f ca="1">IFERROR(INDEX(属性二级汇总!$E$1:$E$1000,W774),"")</f>
        <v/>
      </c>
      <c r="P774" s="142" t="str">
        <f ca="1">IFERROR(INDEX(属性二级汇总!$H$1:$H$1000,W774),"")</f>
        <v/>
      </c>
      <c r="Q774" s="142" t="str">
        <f ca="1">IFERROR(INDEX(属性二级汇总!$J$1:$J$1000,W774),"")</f>
        <v/>
      </c>
      <c r="W774" s="143" t="str">
        <f ca="1">IFERROR(SMALL(属性二级汇总!$L$2:$L$1000,ROW(W773)),"")</f>
        <v/>
      </c>
    </row>
    <row r="775" spans="13:23">
      <c r="M775" s="142" t="str">
        <f ca="1">IFERROR(INDEX(属性二级汇总!$B$1:$B$1000,W775),"")</f>
        <v/>
      </c>
      <c r="N775" s="142" t="str">
        <f ca="1">IFERROR(INDEX(属性二级汇总!$C$1:$C$1000,W775)*OR($L$2="生效",(1-INDEX(属性二级汇总!$F$1:$F$1000,W775))),"")</f>
        <v/>
      </c>
      <c r="O775" s="142" t="str">
        <f ca="1">IFERROR(INDEX(属性二级汇总!$E$1:$E$1000,W775),"")</f>
        <v/>
      </c>
      <c r="P775" s="142" t="str">
        <f ca="1">IFERROR(INDEX(属性二级汇总!$H$1:$H$1000,W775),"")</f>
        <v/>
      </c>
      <c r="Q775" s="142" t="str">
        <f ca="1">IFERROR(INDEX(属性二级汇总!$J$1:$J$1000,W775),"")</f>
        <v/>
      </c>
      <c r="W775" s="143" t="str">
        <f ca="1">IFERROR(SMALL(属性二级汇总!$L$2:$L$1000,ROW(W774)),"")</f>
        <v/>
      </c>
    </row>
    <row r="776" spans="13:23">
      <c r="M776" s="142" t="str">
        <f ca="1">IFERROR(INDEX(属性二级汇总!$B$1:$B$1000,W776),"")</f>
        <v/>
      </c>
      <c r="N776" s="142" t="str">
        <f ca="1">IFERROR(INDEX(属性二级汇总!$C$1:$C$1000,W776)*OR($L$2="生效",(1-INDEX(属性二级汇总!$F$1:$F$1000,W776))),"")</f>
        <v/>
      </c>
      <c r="O776" s="142" t="str">
        <f ca="1">IFERROR(INDEX(属性二级汇总!$E$1:$E$1000,W776),"")</f>
        <v/>
      </c>
      <c r="P776" s="142" t="str">
        <f ca="1">IFERROR(INDEX(属性二级汇总!$H$1:$H$1000,W776),"")</f>
        <v/>
      </c>
      <c r="Q776" s="142" t="str">
        <f ca="1">IFERROR(INDEX(属性二级汇总!$J$1:$J$1000,W776),"")</f>
        <v/>
      </c>
      <c r="W776" s="143" t="str">
        <f ca="1">IFERROR(SMALL(属性二级汇总!$L$2:$L$1000,ROW(W775)),"")</f>
        <v/>
      </c>
    </row>
    <row r="777" spans="13:23">
      <c r="M777" s="142" t="str">
        <f ca="1">IFERROR(INDEX(属性二级汇总!$B$1:$B$1000,W777),"")</f>
        <v/>
      </c>
      <c r="N777" s="142" t="str">
        <f ca="1">IFERROR(INDEX(属性二级汇总!$C$1:$C$1000,W777)*OR($L$2="生效",(1-INDEX(属性二级汇总!$F$1:$F$1000,W777))),"")</f>
        <v/>
      </c>
      <c r="O777" s="142" t="str">
        <f ca="1">IFERROR(INDEX(属性二级汇总!$E$1:$E$1000,W777),"")</f>
        <v/>
      </c>
      <c r="P777" s="142" t="str">
        <f ca="1">IFERROR(INDEX(属性二级汇总!$H$1:$H$1000,W777),"")</f>
        <v/>
      </c>
      <c r="Q777" s="142" t="str">
        <f ca="1">IFERROR(INDEX(属性二级汇总!$J$1:$J$1000,W777),"")</f>
        <v/>
      </c>
      <c r="W777" s="143" t="str">
        <f ca="1">IFERROR(SMALL(属性二级汇总!$L$2:$L$1000,ROW(W776)),"")</f>
        <v/>
      </c>
    </row>
    <row r="778" spans="13:23">
      <c r="M778" s="142" t="str">
        <f ca="1">IFERROR(INDEX(属性二级汇总!$B$1:$B$1000,W778),"")</f>
        <v/>
      </c>
      <c r="N778" s="142" t="str">
        <f ca="1">IFERROR(INDEX(属性二级汇总!$C$1:$C$1000,W778)*OR($L$2="生效",(1-INDEX(属性二级汇总!$F$1:$F$1000,W778))),"")</f>
        <v/>
      </c>
      <c r="O778" s="142" t="str">
        <f ca="1">IFERROR(INDEX(属性二级汇总!$E$1:$E$1000,W778),"")</f>
        <v/>
      </c>
      <c r="P778" s="142" t="str">
        <f ca="1">IFERROR(INDEX(属性二级汇总!$H$1:$H$1000,W778),"")</f>
        <v/>
      </c>
      <c r="Q778" s="142" t="str">
        <f ca="1">IFERROR(INDEX(属性二级汇总!$J$1:$J$1000,W778),"")</f>
        <v/>
      </c>
      <c r="W778" s="143" t="str">
        <f ca="1">IFERROR(SMALL(属性二级汇总!$L$2:$L$1000,ROW(W777)),"")</f>
        <v/>
      </c>
    </row>
    <row r="779" spans="13:23">
      <c r="M779" s="142" t="str">
        <f ca="1">IFERROR(INDEX(属性二级汇总!$B$1:$B$1000,W779),"")</f>
        <v/>
      </c>
      <c r="N779" s="142" t="str">
        <f ca="1">IFERROR(INDEX(属性二级汇总!$C$1:$C$1000,W779)*OR($L$2="生效",(1-INDEX(属性二级汇总!$F$1:$F$1000,W779))),"")</f>
        <v/>
      </c>
      <c r="O779" s="142" t="str">
        <f ca="1">IFERROR(INDEX(属性二级汇总!$E$1:$E$1000,W779),"")</f>
        <v/>
      </c>
      <c r="P779" s="142" t="str">
        <f ca="1">IFERROR(INDEX(属性二级汇总!$H$1:$H$1000,W779),"")</f>
        <v/>
      </c>
      <c r="Q779" s="142" t="str">
        <f ca="1">IFERROR(INDEX(属性二级汇总!$J$1:$J$1000,W779),"")</f>
        <v/>
      </c>
      <c r="W779" s="143" t="str">
        <f ca="1">IFERROR(SMALL(属性二级汇总!$L$2:$L$1000,ROW(W778)),"")</f>
        <v/>
      </c>
    </row>
    <row r="780" spans="13:23">
      <c r="M780" s="142" t="str">
        <f ca="1">IFERROR(INDEX(属性二级汇总!$B$1:$B$1000,W780),"")</f>
        <v/>
      </c>
      <c r="N780" s="142" t="str">
        <f ca="1">IFERROR(INDEX(属性二级汇总!$C$1:$C$1000,W780)*OR($L$2="生效",(1-INDEX(属性二级汇总!$F$1:$F$1000,W780))),"")</f>
        <v/>
      </c>
      <c r="O780" s="142" t="str">
        <f ca="1">IFERROR(INDEX(属性二级汇总!$E$1:$E$1000,W780),"")</f>
        <v/>
      </c>
      <c r="P780" s="142" t="str">
        <f ca="1">IFERROR(INDEX(属性二级汇总!$H$1:$H$1000,W780),"")</f>
        <v/>
      </c>
      <c r="Q780" s="142" t="str">
        <f ca="1">IFERROR(INDEX(属性二级汇总!$J$1:$J$1000,W780),"")</f>
        <v/>
      </c>
      <c r="W780" s="143" t="str">
        <f ca="1">IFERROR(SMALL(属性二级汇总!$L$2:$L$1000,ROW(W779)),"")</f>
        <v/>
      </c>
    </row>
    <row r="781" spans="13:23">
      <c r="M781" s="142" t="str">
        <f ca="1">IFERROR(INDEX(属性二级汇总!$B$1:$B$1000,W781),"")</f>
        <v/>
      </c>
      <c r="N781" s="142" t="str">
        <f ca="1">IFERROR(INDEX(属性二级汇总!$C$1:$C$1000,W781)*OR($L$2="生效",(1-INDEX(属性二级汇总!$F$1:$F$1000,W781))),"")</f>
        <v/>
      </c>
      <c r="O781" s="142" t="str">
        <f ca="1">IFERROR(INDEX(属性二级汇总!$E$1:$E$1000,W781),"")</f>
        <v/>
      </c>
      <c r="P781" s="142" t="str">
        <f ca="1">IFERROR(INDEX(属性二级汇总!$H$1:$H$1000,W781),"")</f>
        <v/>
      </c>
      <c r="Q781" s="142" t="str">
        <f ca="1">IFERROR(INDEX(属性二级汇总!$J$1:$J$1000,W781),"")</f>
        <v/>
      </c>
      <c r="W781" s="143" t="str">
        <f ca="1">IFERROR(SMALL(属性二级汇总!$L$2:$L$1000,ROW(W780)),"")</f>
        <v/>
      </c>
    </row>
    <row r="782" spans="13:23">
      <c r="M782" s="142" t="str">
        <f ca="1">IFERROR(INDEX(属性二级汇总!$B$1:$B$1000,W782),"")</f>
        <v/>
      </c>
      <c r="N782" s="142" t="str">
        <f ca="1">IFERROR(INDEX(属性二级汇总!$C$1:$C$1000,W782)*OR($L$2="生效",(1-INDEX(属性二级汇总!$F$1:$F$1000,W782))),"")</f>
        <v/>
      </c>
      <c r="O782" s="142" t="str">
        <f ca="1">IFERROR(INDEX(属性二级汇总!$E$1:$E$1000,W782),"")</f>
        <v/>
      </c>
      <c r="P782" s="142" t="str">
        <f ca="1">IFERROR(INDEX(属性二级汇总!$H$1:$H$1000,W782),"")</f>
        <v/>
      </c>
      <c r="Q782" s="142" t="str">
        <f ca="1">IFERROR(INDEX(属性二级汇总!$J$1:$J$1000,W782),"")</f>
        <v/>
      </c>
      <c r="W782" s="143" t="str">
        <f ca="1">IFERROR(SMALL(属性二级汇总!$L$2:$L$1000,ROW(W781)),"")</f>
        <v/>
      </c>
    </row>
    <row r="783" spans="13:23">
      <c r="M783" s="142" t="str">
        <f ca="1">IFERROR(INDEX(属性二级汇总!$B$1:$B$1000,W783),"")</f>
        <v/>
      </c>
      <c r="N783" s="142" t="str">
        <f ca="1">IFERROR(INDEX(属性二级汇总!$C$1:$C$1000,W783)*OR($L$2="生效",(1-INDEX(属性二级汇总!$F$1:$F$1000,W783))),"")</f>
        <v/>
      </c>
      <c r="O783" s="142" t="str">
        <f ca="1">IFERROR(INDEX(属性二级汇总!$E$1:$E$1000,W783),"")</f>
        <v/>
      </c>
      <c r="P783" s="142" t="str">
        <f ca="1">IFERROR(INDEX(属性二级汇总!$H$1:$H$1000,W783),"")</f>
        <v/>
      </c>
      <c r="Q783" s="142" t="str">
        <f ca="1">IFERROR(INDEX(属性二级汇总!$J$1:$J$1000,W783),"")</f>
        <v/>
      </c>
      <c r="W783" s="143" t="str">
        <f ca="1">IFERROR(SMALL(属性二级汇总!$L$2:$L$1000,ROW(W782)),"")</f>
        <v/>
      </c>
    </row>
    <row r="784" spans="13:23">
      <c r="M784" s="142" t="str">
        <f ca="1">IFERROR(INDEX(属性二级汇总!$B$1:$B$1000,W784),"")</f>
        <v/>
      </c>
      <c r="N784" s="142" t="str">
        <f ca="1">IFERROR(INDEX(属性二级汇总!$C$1:$C$1000,W784)*OR($L$2="生效",(1-INDEX(属性二级汇总!$F$1:$F$1000,W784))),"")</f>
        <v/>
      </c>
      <c r="O784" s="142" t="str">
        <f ca="1">IFERROR(INDEX(属性二级汇总!$E$1:$E$1000,W784),"")</f>
        <v/>
      </c>
      <c r="P784" s="142" t="str">
        <f ca="1">IFERROR(INDEX(属性二级汇总!$H$1:$H$1000,W784),"")</f>
        <v/>
      </c>
      <c r="Q784" s="142" t="str">
        <f ca="1">IFERROR(INDEX(属性二级汇总!$J$1:$J$1000,W784),"")</f>
        <v/>
      </c>
      <c r="W784" s="143" t="str">
        <f ca="1">IFERROR(SMALL(属性二级汇总!$L$2:$L$1000,ROW(W783)),"")</f>
        <v/>
      </c>
    </row>
    <row r="785" spans="13:23">
      <c r="M785" s="142" t="str">
        <f ca="1">IFERROR(INDEX(属性二级汇总!$B$1:$B$1000,W785),"")</f>
        <v/>
      </c>
      <c r="N785" s="142" t="str">
        <f ca="1">IFERROR(INDEX(属性二级汇总!$C$1:$C$1000,W785)*OR($L$2="生效",(1-INDEX(属性二级汇总!$F$1:$F$1000,W785))),"")</f>
        <v/>
      </c>
      <c r="O785" s="142" t="str">
        <f ca="1">IFERROR(INDEX(属性二级汇总!$E$1:$E$1000,W785),"")</f>
        <v/>
      </c>
      <c r="P785" s="142" t="str">
        <f ca="1">IFERROR(INDEX(属性二级汇总!$H$1:$H$1000,W785),"")</f>
        <v/>
      </c>
      <c r="Q785" s="142" t="str">
        <f ca="1">IFERROR(INDEX(属性二级汇总!$J$1:$J$1000,W785),"")</f>
        <v/>
      </c>
      <c r="W785" s="143" t="str">
        <f ca="1">IFERROR(SMALL(属性二级汇总!$L$2:$L$1000,ROW(W784)),"")</f>
        <v/>
      </c>
    </row>
    <row r="786" spans="13:23">
      <c r="M786" s="142" t="str">
        <f ca="1">IFERROR(INDEX(属性二级汇总!$B$1:$B$1000,W786),"")</f>
        <v/>
      </c>
      <c r="N786" s="142" t="str">
        <f ca="1">IFERROR(INDEX(属性二级汇总!$C$1:$C$1000,W786)*OR($L$2="生效",(1-INDEX(属性二级汇总!$F$1:$F$1000,W786))),"")</f>
        <v/>
      </c>
      <c r="O786" s="142" t="str">
        <f ca="1">IFERROR(INDEX(属性二级汇总!$E$1:$E$1000,W786),"")</f>
        <v/>
      </c>
      <c r="P786" s="142" t="str">
        <f ca="1">IFERROR(INDEX(属性二级汇总!$H$1:$H$1000,W786),"")</f>
        <v/>
      </c>
      <c r="Q786" s="142" t="str">
        <f ca="1">IFERROR(INDEX(属性二级汇总!$J$1:$J$1000,W786),"")</f>
        <v/>
      </c>
      <c r="W786" s="143" t="str">
        <f ca="1">IFERROR(SMALL(属性二级汇总!$L$2:$L$1000,ROW(W785)),"")</f>
        <v/>
      </c>
    </row>
    <row r="787" spans="13:23">
      <c r="M787" s="142" t="str">
        <f ca="1">IFERROR(INDEX(属性二级汇总!$B$1:$B$1000,W787),"")</f>
        <v/>
      </c>
      <c r="N787" s="142" t="str">
        <f ca="1">IFERROR(INDEX(属性二级汇总!$C$1:$C$1000,W787)*OR($L$2="生效",(1-INDEX(属性二级汇总!$F$1:$F$1000,W787))),"")</f>
        <v/>
      </c>
      <c r="O787" s="142" t="str">
        <f ca="1">IFERROR(INDEX(属性二级汇总!$E$1:$E$1000,W787),"")</f>
        <v/>
      </c>
      <c r="P787" s="142" t="str">
        <f ca="1">IFERROR(INDEX(属性二级汇总!$H$1:$H$1000,W787),"")</f>
        <v/>
      </c>
      <c r="Q787" s="142" t="str">
        <f ca="1">IFERROR(INDEX(属性二级汇总!$J$1:$J$1000,W787),"")</f>
        <v/>
      </c>
      <c r="W787" s="143" t="str">
        <f ca="1">IFERROR(SMALL(属性二级汇总!$L$2:$L$1000,ROW(W786)),"")</f>
        <v/>
      </c>
    </row>
    <row r="788" spans="13:23">
      <c r="M788" s="142" t="str">
        <f ca="1">IFERROR(INDEX(属性二级汇总!$B$1:$B$1000,W788),"")</f>
        <v/>
      </c>
      <c r="N788" s="142" t="str">
        <f ca="1">IFERROR(INDEX(属性二级汇总!$C$1:$C$1000,W788)*OR($L$2="生效",(1-INDEX(属性二级汇总!$F$1:$F$1000,W788))),"")</f>
        <v/>
      </c>
      <c r="O788" s="142" t="str">
        <f ca="1">IFERROR(INDEX(属性二级汇总!$E$1:$E$1000,W788),"")</f>
        <v/>
      </c>
      <c r="P788" s="142" t="str">
        <f ca="1">IFERROR(INDEX(属性二级汇总!$H$1:$H$1000,W788),"")</f>
        <v/>
      </c>
      <c r="Q788" s="142" t="str">
        <f ca="1">IFERROR(INDEX(属性二级汇总!$J$1:$J$1000,W788),"")</f>
        <v/>
      </c>
      <c r="W788" s="143" t="str">
        <f ca="1">IFERROR(SMALL(属性二级汇总!$L$2:$L$1000,ROW(W787)),"")</f>
        <v/>
      </c>
    </row>
    <row r="789" spans="13:23">
      <c r="M789" s="142" t="str">
        <f ca="1">IFERROR(INDEX(属性二级汇总!$B$1:$B$1000,W789),"")</f>
        <v/>
      </c>
      <c r="N789" s="142" t="str">
        <f ca="1">IFERROR(INDEX(属性二级汇总!$C$1:$C$1000,W789)*OR($L$2="生效",(1-INDEX(属性二级汇总!$F$1:$F$1000,W789))),"")</f>
        <v/>
      </c>
      <c r="O789" s="142" t="str">
        <f ca="1">IFERROR(INDEX(属性二级汇总!$E$1:$E$1000,W789),"")</f>
        <v/>
      </c>
      <c r="P789" s="142" t="str">
        <f ca="1">IFERROR(INDEX(属性二级汇总!$H$1:$H$1000,W789),"")</f>
        <v/>
      </c>
      <c r="Q789" s="142" t="str">
        <f ca="1">IFERROR(INDEX(属性二级汇总!$J$1:$J$1000,W789),"")</f>
        <v/>
      </c>
      <c r="W789" s="143" t="str">
        <f ca="1">IFERROR(SMALL(属性二级汇总!$L$2:$L$1000,ROW(W788)),"")</f>
        <v/>
      </c>
    </row>
    <row r="790" spans="13:23">
      <c r="M790" s="142" t="str">
        <f ca="1">IFERROR(INDEX(属性二级汇总!$B$1:$B$1000,W790),"")</f>
        <v/>
      </c>
      <c r="N790" s="142" t="str">
        <f ca="1">IFERROR(INDEX(属性二级汇总!$C$1:$C$1000,W790)*OR($L$2="生效",(1-INDEX(属性二级汇总!$F$1:$F$1000,W790))),"")</f>
        <v/>
      </c>
      <c r="O790" s="142" t="str">
        <f ca="1">IFERROR(INDEX(属性二级汇总!$E$1:$E$1000,W790),"")</f>
        <v/>
      </c>
      <c r="P790" s="142" t="str">
        <f ca="1">IFERROR(INDEX(属性二级汇总!$H$1:$H$1000,W790),"")</f>
        <v/>
      </c>
      <c r="Q790" s="142" t="str">
        <f ca="1">IFERROR(INDEX(属性二级汇总!$J$1:$J$1000,W790),"")</f>
        <v/>
      </c>
      <c r="W790" s="143" t="str">
        <f ca="1">IFERROR(SMALL(属性二级汇总!$L$2:$L$1000,ROW(W789)),"")</f>
        <v/>
      </c>
    </row>
    <row r="791" spans="13:23">
      <c r="M791" s="142" t="str">
        <f ca="1">IFERROR(INDEX(属性二级汇总!$B$1:$B$1000,W791),"")</f>
        <v/>
      </c>
      <c r="N791" s="142" t="str">
        <f ca="1">IFERROR(INDEX(属性二级汇总!$C$1:$C$1000,W791)*OR($L$2="生效",(1-INDEX(属性二级汇总!$F$1:$F$1000,W791))),"")</f>
        <v/>
      </c>
      <c r="O791" s="142" t="str">
        <f ca="1">IFERROR(INDEX(属性二级汇总!$E$1:$E$1000,W791),"")</f>
        <v/>
      </c>
      <c r="P791" s="142" t="str">
        <f ca="1">IFERROR(INDEX(属性二级汇总!$H$1:$H$1000,W791),"")</f>
        <v/>
      </c>
      <c r="Q791" s="142" t="str">
        <f ca="1">IFERROR(INDEX(属性二级汇总!$J$1:$J$1000,W791),"")</f>
        <v/>
      </c>
      <c r="W791" s="143" t="str">
        <f ca="1">IFERROR(SMALL(属性二级汇总!$L$2:$L$1000,ROW(W790)),"")</f>
        <v/>
      </c>
    </row>
    <row r="792" spans="13:23">
      <c r="M792" s="142" t="str">
        <f ca="1">IFERROR(INDEX(属性二级汇总!$B$1:$B$1000,W792),"")</f>
        <v/>
      </c>
      <c r="N792" s="142" t="str">
        <f ca="1">IFERROR(INDEX(属性二级汇总!$C$1:$C$1000,W792)*OR($L$2="生效",(1-INDEX(属性二级汇总!$F$1:$F$1000,W792))),"")</f>
        <v/>
      </c>
      <c r="O792" s="142" t="str">
        <f ca="1">IFERROR(INDEX(属性二级汇总!$E$1:$E$1000,W792),"")</f>
        <v/>
      </c>
      <c r="P792" s="142" t="str">
        <f ca="1">IFERROR(INDEX(属性二级汇总!$H$1:$H$1000,W792),"")</f>
        <v/>
      </c>
      <c r="Q792" s="142" t="str">
        <f ca="1">IFERROR(INDEX(属性二级汇总!$J$1:$J$1000,W792),"")</f>
        <v/>
      </c>
      <c r="W792" s="143" t="str">
        <f ca="1">IFERROR(SMALL(属性二级汇总!$L$2:$L$1000,ROW(W791)),"")</f>
        <v/>
      </c>
    </row>
    <row r="793" spans="13:23">
      <c r="M793" s="142" t="str">
        <f ca="1">IFERROR(INDEX(属性二级汇总!$B$1:$B$1000,W793),"")</f>
        <v/>
      </c>
      <c r="N793" s="142" t="str">
        <f ca="1">IFERROR(INDEX(属性二级汇总!$C$1:$C$1000,W793)*OR($L$2="生效",(1-INDEX(属性二级汇总!$F$1:$F$1000,W793))),"")</f>
        <v/>
      </c>
      <c r="O793" s="142" t="str">
        <f ca="1">IFERROR(INDEX(属性二级汇总!$E$1:$E$1000,W793),"")</f>
        <v/>
      </c>
      <c r="P793" s="142" t="str">
        <f ca="1">IFERROR(INDEX(属性二级汇总!$H$1:$H$1000,W793),"")</f>
        <v/>
      </c>
      <c r="Q793" s="142" t="str">
        <f ca="1">IFERROR(INDEX(属性二级汇总!$J$1:$J$1000,W793),"")</f>
        <v/>
      </c>
      <c r="W793" s="143" t="str">
        <f ca="1">IFERROR(SMALL(属性二级汇总!$L$2:$L$1000,ROW(W792)),"")</f>
        <v/>
      </c>
    </row>
    <row r="794" spans="13:23">
      <c r="M794" s="142" t="str">
        <f ca="1">IFERROR(INDEX(属性二级汇总!$B$1:$B$1000,W794),"")</f>
        <v/>
      </c>
      <c r="N794" s="142" t="str">
        <f ca="1">IFERROR(INDEX(属性二级汇总!$C$1:$C$1000,W794)*OR($L$2="生效",(1-INDEX(属性二级汇总!$F$1:$F$1000,W794))),"")</f>
        <v/>
      </c>
      <c r="O794" s="142" t="str">
        <f ca="1">IFERROR(INDEX(属性二级汇总!$E$1:$E$1000,W794),"")</f>
        <v/>
      </c>
      <c r="P794" s="142" t="str">
        <f ca="1">IFERROR(INDEX(属性二级汇总!$H$1:$H$1000,W794),"")</f>
        <v/>
      </c>
      <c r="Q794" s="142" t="str">
        <f ca="1">IFERROR(INDEX(属性二级汇总!$J$1:$J$1000,W794),"")</f>
        <v/>
      </c>
      <c r="W794" s="143" t="str">
        <f ca="1">IFERROR(SMALL(属性二级汇总!$L$2:$L$1000,ROW(W793)),"")</f>
        <v/>
      </c>
    </row>
    <row r="795" spans="13:23">
      <c r="M795" s="142" t="str">
        <f ca="1">IFERROR(INDEX(属性二级汇总!$B$1:$B$1000,W795),"")</f>
        <v/>
      </c>
      <c r="N795" s="142" t="str">
        <f ca="1">IFERROR(INDEX(属性二级汇总!$C$1:$C$1000,W795)*OR($L$2="生效",(1-INDEX(属性二级汇总!$F$1:$F$1000,W795))),"")</f>
        <v/>
      </c>
      <c r="O795" s="142" t="str">
        <f ca="1">IFERROR(INDEX(属性二级汇总!$E$1:$E$1000,W795),"")</f>
        <v/>
      </c>
      <c r="P795" s="142" t="str">
        <f ca="1">IFERROR(INDEX(属性二级汇总!$H$1:$H$1000,W795),"")</f>
        <v/>
      </c>
      <c r="Q795" s="142" t="str">
        <f ca="1">IFERROR(INDEX(属性二级汇总!$J$1:$J$1000,W795),"")</f>
        <v/>
      </c>
      <c r="W795" s="143" t="str">
        <f ca="1">IFERROR(SMALL(属性二级汇总!$L$2:$L$1000,ROW(W794)),"")</f>
        <v/>
      </c>
    </row>
    <row r="796" spans="13:23">
      <c r="M796" s="142" t="str">
        <f ca="1">IFERROR(INDEX(属性二级汇总!$B$1:$B$1000,W796),"")</f>
        <v/>
      </c>
      <c r="N796" s="142" t="str">
        <f ca="1">IFERROR(INDEX(属性二级汇总!$C$1:$C$1000,W796)*OR($L$2="生效",(1-INDEX(属性二级汇总!$F$1:$F$1000,W796))),"")</f>
        <v/>
      </c>
      <c r="O796" s="142" t="str">
        <f ca="1">IFERROR(INDEX(属性二级汇总!$E$1:$E$1000,W796),"")</f>
        <v/>
      </c>
      <c r="P796" s="142" t="str">
        <f ca="1">IFERROR(INDEX(属性二级汇总!$H$1:$H$1000,W796),"")</f>
        <v/>
      </c>
      <c r="Q796" s="142" t="str">
        <f ca="1">IFERROR(INDEX(属性二级汇总!$J$1:$J$1000,W796),"")</f>
        <v/>
      </c>
      <c r="W796" s="143" t="str">
        <f ca="1">IFERROR(SMALL(属性二级汇总!$L$2:$L$1000,ROW(W795)),"")</f>
        <v/>
      </c>
    </row>
    <row r="797" spans="13:23">
      <c r="M797" s="142" t="str">
        <f ca="1">IFERROR(INDEX(属性二级汇总!$B$1:$B$1000,W797),"")</f>
        <v/>
      </c>
      <c r="N797" s="142" t="str">
        <f ca="1">IFERROR(INDEX(属性二级汇总!$C$1:$C$1000,W797)*OR($L$2="生效",(1-INDEX(属性二级汇总!$F$1:$F$1000,W797))),"")</f>
        <v/>
      </c>
      <c r="O797" s="142" t="str">
        <f ca="1">IFERROR(INDEX(属性二级汇总!$E$1:$E$1000,W797),"")</f>
        <v/>
      </c>
      <c r="P797" s="142" t="str">
        <f ca="1">IFERROR(INDEX(属性二级汇总!$H$1:$H$1000,W797),"")</f>
        <v/>
      </c>
      <c r="Q797" s="142" t="str">
        <f ca="1">IFERROR(INDEX(属性二级汇总!$J$1:$J$1000,W797),"")</f>
        <v/>
      </c>
      <c r="W797" s="143" t="str">
        <f ca="1">IFERROR(SMALL(属性二级汇总!$L$2:$L$1000,ROW(W796)),"")</f>
        <v/>
      </c>
    </row>
    <row r="798" spans="13:23">
      <c r="M798" s="142" t="str">
        <f ca="1">IFERROR(INDEX(属性二级汇总!$B$1:$B$1000,W798),"")</f>
        <v/>
      </c>
      <c r="N798" s="142" t="str">
        <f ca="1">IFERROR(INDEX(属性二级汇总!$C$1:$C$1000,W798)*OR($L$2="生效",(1-INDEX(属性二级汇总!$F$1:$F$1000,W798))),"")</f>
        <v/>
      </c>
      <c r="O798" s="142" t="str">
        <f ca="1">IFERROR(INDEX(属性二级汇总!$E$1:$E$1000,W798),"")</f>
        <v/>
      </c>
      <c r="P798" s="142" t="str">
        <f ca="1">IFERROR(INDEX(属性二级汇总!$H$1:$H$1000,W798),"")</f>
        <v/>
      </c>
      <c r="Q798" s="142" t="str">
        <f ca="1">IFERROR(INDEX(属性二级汇总!$J$1:$J$1000,W798),"")</f>
        <v/>
      </c>
      <c r="W798" s="143" t="str">
        <f ca="1">IFERROR(SMALL(属性二级汇总!$L$2:$L$1000,ROW(W797)),"")</f>
        <v/>
      </c>
    </row>
    <row r="799" spans="13:23">
      <c r="M799" s="142" t="str">
        <f ca="1">IFERROR(INDEX(属性二级汇总!$B$1:$B$1000,W799),"")</f>
        <v/>
      </c>
      <c r="N799" s="142" t="str">
        <f ca="1">IFERROR(INDEX(属性二级汇总!$C$1:$C$1000,W799)*OR($L$2="生效",(1-INDEX(属性二级汇总!$F$1:$F$1000,W799))),"")</f>
        <v/>
      </c>
      <c r="O799" s="142" t="str">
        <f ca="1">IFERROR(INDEX(属性二级汇总!$E$1:$E$1000,W799),"")</f>
        <v/>
      </c>
      <c r="P799" s="142" t="str">
        <f ca="1">IFERROR(INDEX(属性二级汇总!$H$1:$H$1000,W799),"")</f>
        <v/>
      </c>
      <c r="Q799" s="142" t="str">
        <f ca="1">IFERROR(INDEX(属性二级汇总!$J$1:$J$1000,W799),"")</f>
        <v/>
      </c>
      <c r="W799" s="143" t="str">
        <f ca="1">IFERROR(SMALL(属性二级汇总!$L$2:$L$1000,ROW(W798)),"")</f>
        <v/>
      </c>
    </row>
    <row r="800" spans="13:23">
      <c r="M800" s="142" t="str">
        <f ca="1">IFERROR(INDEX(属性二级汇总!$B$1:$B$1000,W800),"")</f>
        <v/>
      </c>
      <c r="N800" s="142" t="str">
        <f ca="1">IFERROR(INDEX(属性二级汇总!$C$1:$C$1000,W800)*OR($L$2="生效",(1-INDEX(属性二级汇总!$F$1:$F$1000,W800))),"")</f>
        <v/>
      </c>
      <c r="O800" s="142" t="str">
        <f ca="1">IFERROR(INDEX(属性二级汇总!$E$1:$E$1000,W800),"")</f>
        <v/>
      </c>
      <c r="P800" s="142" t="str">
        <f ca="1">IFERROR(INDEX(属性二级汇总!$H$1:$H$1000,W800),"")</f>
        <v/>
      </c>
      <c r="Q800" s="142" t="str">
        <f ca="1">IFERROR(INDEX(属性二级汇总!$J$1:$J$1000,W800),"")</f>
        <v/>
      </c>
      <c r="W800" s="143" t="str">
        <f ca="1">IFERROR(SMALL(属性二级汇总!$L$2:$L$1000,ROW(W799)),"")</f>
        <v/>
      </c>
    </row>
    <row r="801" spans="13:23">
      <c r="M801" s="142" t="str">
        <f ca="1">IFERROR(INDEX(属性二级汇总!$B$1:$B$1000,W801),"")</f>
        <v/>
      </c>
      <c r="N801" s="142" t="str">
        <f ca="1">IFERROR(INDEX(属性二级汇总!$C$1:$C$1000,W801)*OR($L$2="生效",(1-INDEX(属性二级汇总!$F$1:$F$1000,W801))),"")</f>
        <v/>
      </c>
      <c r="O801" s="142" t="str">
        <f ca="1">IFERROR(INDEX(属性二级汇总!$E$1:$E$1000,W801),"")</f>
        <v/>
      </c>
      <c r="P801" s="142" t="str">
        <f ca="1">IFERROR(INDEX(属性二级汇总!$H$1:$H$1000,W801),"")</f>
        <v/>
      </c>
      <c r="Q801" s="142" t="str">
        <f ca="1">IFERROR(INDEX(属性二级汇总!$J$1:$J$1000,W801),"")</f>
        <v/>
      </c>
      <c r="W801" s="143" t="str">
        <f ca="1">IFERROR(SMALL(属性二级汇总!$L$2:$L$1000,ROW(W800)),"")</f>
        <v/>
      </c>
    </row>
    <row r="802" spans="13:23">
      <c r="M802" s="142" t="str">
        <f ca="1">IFERROR(INDEX(属性二级汇总!$B$1:$B$1000,W802),"")</f>
        <v/>
      </c>
      <c r="N802" s="142" t="str">
        <f ca="1">IFERROR(INDEX(属性二级汇总!$C$1:$C$1000,W802)*OR($L$2="生效",(1-INDEX(属性二级汇总!$F$1:$F$1000,W802))),"")</f>
        <v/>
      </c>
      <c r="O802" s="142" t="str">
        <f ca="1">IFERROR(INDEX(属性二级汇总!$E$1:$E$1000,W802),"")</f>
        <v/>
      </c>
      <c r="P802" s="142" t="str">
        <f ca="1">IFERROR(INDEX(属性二级汇总!$H$1:$H$1000,W802),"")</f>
        <v/>
      </c>
      <c r="Q802" s="142" t="str">
        <f ca="1">IFERROR(INDEX(属性二级汇总!$J$1:$J$1000,W802),"")</f>
        <v/>
      </c>
      <c r="W802" s="143" t="str">
        <f ca="1">IFERROR(SMALL(属性二级汇总!$L$2:$L$1000,ROW(W801)),"")</f>
        <v/>
      </c>
    </row>
    <row r="803" spans="13:23">
      <c r="M803" s="142" t="str">
        <f ca="1">IFERROR(INDEX(属性二级汇总!$B$1:$B$1000,W803),"")</f>
        <v/>
      </c>
      <c r="N803" s="142" t="str">
        <f ca="1">IFERROR(INDEX(属性二级汇总!$C$1:$C$1000,W803)*OR($L$2="生效",(1-INDEX(属性二级汇总!$F$1:$F$1000,W803))),"")</f>
        <v/>
      </c>
      <c r="O803" s="142" t="str">
        <f ca="1">IFERROR(INDEX(属性二级汇总!$E$1:$E$1000,W803),"")</f>
        <v/>
      </c>
      <c r="P803" s="142" t="str">
        <f ca="1">IFERROR(INDEX(属性二级汇总!$H$1:$H$1000,W803),"")</f>
        <v/>
      </c>
      <c r="Q803" s="142" t="str">
        <f ca="1">IFERROR(INDEX(属性二级汇总!$J$1:$J$1000,W803),"")</f>
        <v/>
      </c>
      <c r="W803" s="143" t="str">
        <f ca="1">IFERROR(SMALL(属性二级汇总!$L$2:$L$1000,ROW(W802)),"")</f>
        <v/>
      </c>
    </row>
    <row r="804" spans="13:23">
      <c r="M804" s="142" t="str">
        <f ca="1">IFERROR(INDEX(属性二级汇总!$B$1:$B$1000,W804),"")</f>
        <v/>
      </c>
      <c r="N804" s="142" t="str">
        <f ca="1">IFERROR(INDEX(属性二级汇总!$C$1:$C$1000,W804)*OR($L$2="生效",(1-INDEX(属性二级汇总!$F$1:$F$1000,W804))),"")</f>
        <v/>
      </c>
      <c r="O804" s="142" t="str">
        <f ca="1">IFERROR(INDEX(属性二级汇总!$E$1:$E$1000,W804),"")</f>
        <v/>
      </c>
      <c r="P804" s="142" t="str">
        <f ca="1">IFERROR(INDEX(属性二级汇总!$H$1:$H$1000,W804),"")</f>
        <v/>
      </c>
      <c r="Q804" s="142" t="str">
        <f ca="1">IFERROR(INDEX(属性二级汇总!$J$1:$J$1000,W804),"")</f>
        <v/>
      </c>
      <c r="W804" s="143" t="str">
        <f ca="1">IFERROR(SMALL(属性二级汇总!$L$2:$L$1000,ROW(W803)),"")</f>
        <v/>
      </c>
    </row>
    <row r="805" spans="13:23">
      <c r="M805" s="142" t="str">
        <f ca="1">IFERROR(INDEX(属性二级汇总!$B$1:$B$1000,W805),"")</f>
        <v/>
      </c>
      <c r="N805" s="142" t="str">
        <f ca="1">IFERROR(INDEX(属性二级汇总!$C$1:$C$1000,W805)*OR($L$2="生效",(1-INDEX(属性二级汇总!$F$1:$F$1000,W805))),"")</f>
        <v/>
      </c>
      <c r="O805" s="142" t="str">
        <f ca="1">IFERROR(INDEX(属性二级汇总!$E$1:$E$1000,W805),"")</f>
        <v/>
      </c>
      <c r="P805" s="142" t="str">
        <f ca="1">IFERROR(INDEX(属性二级汇总!$H$1:$H$1000,W805),"")</f>
        <v/>
      </c>
      <c r="Q805" s="142" t="str">
        <f ca="1">IFERROR(INDEX(属性二级汇总!$J$1:$J$1000,W805),"")</f>
        <v/>
      </c>
      <c r="W805" s="143" t="str">
        <f ca="1">IFERROR(SMALL(属性二级汇总!$L$2:$L$1000,ROW(W804)),"")</f>
        <v/>
      </c>
    </row>
    <row r="806" spans="13:23">
      <c r="M806" s="142" t="str">
        <f ca="1">IFERROR(INDEX(属性二级汇总!$B$1:$B$1000,W806),"")</f>
        <v/>
      </c>
      <c r="N806" s="142" t="str">
        <f ca="1">IFERROR(INDEX(属性二级汇总!$C$1:$C$1000,W806)*OR($L$2="生效",(1-INDEX(属性二级汇总!$F$1:$F$1000,W806))),"")</f>
        <v/>
      </c>
      <c r="O806" s="142" t="str">
        <f ca="1">IFERROR(INDEX(属性二级汇总!$E$1:$E$1000,W806),"")</f>
        <v/>
      </c>
      <c r="P806" s="142" t="str">
        <f ca="1">IFERROR(INDEX(属性二级汇总!$H$1:$H$1000,W806),"")</f>
        <v/>
      </c>
      <c r="Q806" s="142" t="str">
        <f ca="1">IFERROR(INDEX(属性二级汇总!$J$1:$J$1000,W806),"")</f>
        <v/>
      </c>
      <c r="W806" s="143" t="str">
        <f ca="1">IFERROR(SMALL(属性二级汇总!$L$2:$L$1000,ROW(W805)),"")</f>
        <v/>
      </c>
    </row>
    <row r="807" spans="13:23">
      <c r="M807" s="142" t="str">
        <f ca="1">IFERROR(INDEX(属性二级汇总!$B$1:$B$1000,W807),"")</f>
        <v/>
      </c>
      <c r="N807" s="142" t="str">
        <f ca="1">IFERROR(INDEX(属性二级汇总!$C$1:$C$1000,W807)*OR($L$2="生效",(1-INDEX(属性二级汇总!$F$1:$F$1000,W807))),"")</f>
        <v/>
      </c>
      <c r="O807" s="142" t="str">
        <f ca="1">IFERROR(INDEX(属性二级汇总!$E$1:$E$1000,W807),"")</f>
        <v/>
      </c>
      <c r="P807" s="142" t="str">
        <f ca="1">IFERROR(INDEX(属性二级汇总!$H$1:$H$1000,W807),"")</f>
        <v/>
      </c>
      <c r="Q807" s="142" t="str">
        <f ca="1">IFERROR(INDEX(属性二级汇总!$J$1:$J$1000,W807),"")</f>
        <v/>
      </c>
      <c r="W807" s="143" t="str">
        <f ca="1">IFERROR(SMALL(属性二级汇总!$L$2:$L$1000,ROW(W806)),"")</f>
        <v/>
      </c>
    </row>
    <row r="808" spans="13:23">
      <c r="M808" s="142" t="str">
        <f ca="1">IFERROR(INDEX(属性二级汇总!$B$1:$B$1000,W808),"")</f>
        <v/>
      </c>
      <c r="N808" s="142" t="str">
        <f ca="1">IFERROR(INDEX(属性二级汇总!$C$1:$C$1000,W808)*OR($L$2="生效",(1-INDEX(属性二级汇总!$F$1:$F$1000,W808))),"")</f>
        <v/>
      </c>
      <c r="O808" s="142" t="str">
        <f ca="1">IFERROR(INDEX(属性二级汇总!$E$1:$E$1000,W808),"")</f>
        <v/>
      </c>
      <c r="P808" s="142" t="str">
        <f ca="1">IFERROR(INDEX(属性二级汇总!$H$1:$H$1000,W808),"")</f>
        <v/>
      </c>
      <c r="Q808" s="142" t="str">
        <f ca="1">IFERROR(INDEX(属性二级汇总!$J$1:$J$1000,W808),"")</f>
        <v/>
      </c>
      <c r="W808" s="143" t="str">
        <f ca="1">IFERROR(SMALL(属性二级汇总!$L$2:$L$1000,ROW(W807)),"")</f>
        <v/>
      </c>
    </row>
    <row r="809" spans="13:23">
      <c r="M809" s="142" t="str">
        <f ca="1">IFERROR(INDEX(属性二级汇总!$B$1:$B$1000,W809),"")</f>
        <v/>
      </c>
      <c r="N809" s="142" t="str">
        <f ca="1">IFERROR(INDEX(属性二级汇总!$C$1:$C$1000,W809)*OR($L$2="生效",(1-INDEX(属性二级汇总!$F$1:$F$1000,W809))),"")</f>
        <v/>
      </c>
      <c r="O809" s="142" t="str">
        <f ca="1">IFERROR(INDEX(属性二级汇总!$E$1:$E$1000,W809),"")</f>
        <v/>
      </c>
      <c r="P809" s="142" t="str">
        <f ca="1">IFERROR(INDEX(属性二级汇总!$H$1:$H$1000,W809),"")</f>
        <v/>
      </c>
      <c r="Q809" s="142" t="str">
        <f ca="1">IFERROR(INDEX(属性二级汇总!$J$1:$J$1000,W809),"")</f>
        <v/>
      </c>
      <c r="W809" s="143" t="str">
        <f ca="1">IFERROR(SMALL(属性二级汇总!$L$2:$L$1000,ROW(W808)),"")</f>
        <v/>
      </c>
    </row>
    <row r="810" spans="13:23">
      <c r="M810" s="142" t="str">
        <f ca="1">IFERROR(INDEX(属性二级汇总!$B$1:$B$1000,W810),"")</f>
        <v/>
      </c>
      <c r="N810" s="142" t="str">
        <f ca="1">IFERROR(INDEX(属性二级汇总!$C$1:$C$1000,W810)*OR($L$2="生效",(1-INDEX(属性二级汇总!$F$1:$F$1000,W810))),"")</f>
        <v/>
      </c>
      <c r="O810" s="142" t="str">
        <f ca="1">IFERROR(INDEX(属性二级汇总!$E$1:$E$1000,W810),"")</f>
        <v/>
      </c>
      <c r="P810" s="142" t="str">
        <f ca="1">IFERROR(INDEX(属性二级汇总!$H$1:$H$1000,W810),"")</f>
        <v/>
      </c>
      <c r="Q810" s="142" t="str">
        <f ca="1">IFERROR(INDEX(属性二级汇总!$J$1:$J$1000,W810),"")</f>
        <v/>
      </c>
      <c r="W810" s="143" t="str">
        <f ca="1">IFERROR(SMALL(属性二级汇总!$L$2:$L$1000,ROW(W809)),"")</f>
        <v/>
      </c>
    </row>
    <row r="811" spans="13:23">
      <c r="M811" s="142" t="str">
        <f ca="1">IFERROR(INDEX(属性二级汇总!$B$1:$B$1000,W811),"")</f>
        <v/>
      </c>
      <c r="N811" s="142" t="str">
        <f ca="1">IFERROR(INDEX(属性二级汇总!$C$1:$C$1000,W811)*OR($L$2="生效",(1-INDEX(属性二级汇总!$F$1:$F$1000,W811))),"")</f>
        <v/>
      </c>
      <c r="O811" s="142" t="str">
        <f ca="1">IFERROR(INDEX(属性二级汇总!$E$1:$E$1000,W811),"")</f>
        <v/>
      </c>
      <c r="P811" s="142" t="str">
        <f ca="1">IFERROR(INDEX(属性二级汇总!$H$1:$H$1000,W811),"")</f>
        <v/>
      </c>
      <c r="Q811" s="142" t="str">
        <f ca="1">IFERROR(INDEX(属性二级汇总!$J$1:$J$1000,W811),"")</f>
        <v/>
      </c>
      <c r="W811" s="143" t="str">
        <f ca="1">IFERROR(SMALL(属性二级汇总!$L$2:$L$1000,ROW(W810)),"")</f>
        <v/>
      </c>
    </row>
    <row r="812" spans="13:23">
      <c r="M812" s="142" t="str">
        <f ca="1">IFERROR(INDEX(属性二级汇总!$B$1:$B$1000,W812),"")</f>
        <v/>
      </c>
      <c r="N812" s="142" t="str">
        <f ca="1">IFERROR(INDEX(属性二级汇总!$C$1:$C$1000,W812)*OR($L$2="生效",(1-INDEX(属性二级汇总!$F$1:$F$1000,W812))),"")</f>
        <v/>
      </c>
      <c r="O812" s="142" t="str">
        <f ca="1">IFERROR(INDEX(属性二级汇总!$E$1:$E$1000,W812),"")</f>
        <v/>
      </c>
      <c r="P812" s="142" t="str">
        <f ca="1">IFERROR(INDEX(属性二级汇总!$H$1:$H$1000,W812),"")</f>
        <v/>
      </c>
      <c r="Q812" s="142" t="str">
        <f ca="1">IFERROR(INDEX(属性二级汇总!$J$1:$J$1000,W812),"")</f>
        <v/>
      </c>
      <c r="W812" s="143" t="str">
        <f ca="1">IFERROR(SMALL(属性二级汇总!$L$2:$L$1000,ROW(W811)),"")</f>
        <v/>
      </c>
    </row>
    <row r="813" spans="13:23">
      <c r="M813" s="142" t="str">
        <f ca="1">IFERROR(INDEX(属性二级汇总!$B$1:$B$1000,W813),"")</f>
        <v/>
      </c>
      <c r="N813" s="142" t="str">
        <f ca="1">IFERROR(INDEX(属性二级汇总!$C$1:$C$1000,W813)*OR($L$2="生效",(1-INDEX(属性二级汇总!$F$1:$F$1000,W813))),"")</f>
        <v/>
      </c>
      <c r="O813" s="142" t="str">
        <f ca="1">IFERROR(INDEX(属性二级汇总!$E$1:$E$1000,W813),"")</f>
        <v/>
      </c>
      <c r="P813" s="142" t="str">
        <f ca="1">IFERROR(INDEX(属性二级汇总!$H$1:$H$1000,W813),"")</f>
        <v/>
      </c>
      <c r="Q813" s="142" t="str">
        <f ca="1">IFERROR(INDEX(属性二级汇总!$J$1:$J$1000,W813),"")</f>
        <v/>
      </c>
      <c r="W813" s="143" t="str">
        <f ca="1">IFERROR(SMALL(属性二级汇总!$L$2:$L$1000,ROW(W812)),"")</f>
        <v/>
      </c>
    </row>
    <row r="814" spans="13:23">
      <c r="M814" s="142" t="str">
        <f ca="1">IFERROR(INDEX(属性二级汇总!$B$1:$B$1000,W814),"")</f>
        <v/>
      </c>
      <c r="N814" s="142" t="str">
        <f ca="1">IFERROR(INDEX(属性二级汇总!$C$1:$C$1000,W814)*OR($L$2="生效",(1-INDEX(属性二级汇总!$F$1:$F$1000,W814))),"")</f>
        <v/>
      </c>
      <c r="O814" s="142" t="str">
        <f ca="1">IFERROR(INDEX(属性二级汇总!$E$1:$E$1000,W814),"")</f>
        <v/>
      </c>
      <c r="P814" s="142" t="str">
        <f ca="1">IFERROR(INDEX(属性二级汇总!$H$1:$H$1000,W814),"")</f>
        <v/>
      </c>
      <c r="Q814" s="142" t="str">
        <f ca="1">IFERROR(INDEX(属性二级汇总!$J$1:$J$1000,W814),"")</f>
        <v/>
      </c>
      <c r="W814" s="143" t="str">
        <f ca="1">IFERROR(SMALL(属性二级汇总!$L$2:$L$1000,ROW(W813)),"")</f>
        <v/>
      </c>
    </row>
    <row r="815" spans="13:23">
      <c r="M815" s="142" t="str">
        <f ca="1">IFERROR(INDEX(属性二级汇总!$B$1:$B$1000,W815),"")</f>
        <v/>
      </c>
      <c r="N815" s="142" t="str">
        <f ca="1">IFERROR(INDEX(属性二级汇总!$C$1:$C$1000,W815)*OR($L$2="生效",(1-INDEX(属性二级汇总!$F$1:$F$1000,W815))),"")</f>
        <v/>
      </c>
      <c r="O815" s="142" t="str">
        <f ca="1">IFERROR(INDEX(属性二级汇总!$E$1:$E$1000,W815),"")</f>
        <v/>
      </c>
      <c r="P815" s="142" t="str">
        <f ca="1">IFERROR(INDEX(属性二级汇总!$H$1:$H$1000,W815),"")</f>
        <v/>
      </c>
      <c r="Q815" s="142" t="str">
        <f ca="1">IFERROR(INDEX(属性二级汇总!$J$1:$J$1000,W815),"")</f>
        <v/>
      </c>
      <c r="W815" s="143" t="str">
        <f ca="1">IFERROR(SMALL(属性二级汇总!$L$2:$L$1000,ROW(W814)),"")</f>
        <v/>
      </c>
    </row>
    <row r="816" spans="13:23">
      <c r="M816" s="142" t="str">
        <f ca="1">IFERROR(INDEX(属性二级汇总!$B$1:$B$1000,W816),"")</f>
        <v/>
      </c>
      <c r="N816" s="142" t="str">
        <f ca="1">IFERROR(INDEX(属性二级汇总!$C$1:$C$1000,W816)*OR($L$2="生效",(1-INDEX(属性二级汇总!$F$1:$F$1000,W816))),"")</f>
        <v/>
      </c>
      <c r="O816" s="142" t="str">
        <f ca="1">IFERROR(INDEX(属性二级汇总!$E$1:$E$1000,W816),"")</f>
        <v/>
      </c>
      <c r="P816" s="142" t="str">
        <f ca="1">IFERROR(INDEX(属性二级汇总!$H$1:$H$1000,W816),"")</f>
        <v/>
      </c>
      <c r="Q816" s="142" t="str">
        <f ca="1">IFERROR(INDEX(属性二级汇总!$J$1:$J$1000,W816),"")</f>
        <v/>
      </c>
      <c r="W816" s="143" t="str">
        <f ca="1">IFERROR(SMALL(属性二级汇总!$L$2:$L$1000,ROW(W815)),"")</f>
        <v/>
      </c>
    </row>
    <row r="817" spans="13:23">
      <c r="M817" s="142" t="str">
        <f ca="1">IFERROR(INDEX(属性二级汇总!$B$1:$B$1000,W817),"")</f>
        <v/>
      </c>
      <c r="N817" s="142" t="str">
        <f ca="1">IFERROR(INDEX(属性二级汇总!$C$1:$C$1000,W817)*OR($L$2="生效",(1-INDEX(属性二级汇总!$F$1:$F$1000,W817))),"")</f>
        <v/>
      </c>
      <c r="O817" s="142" t="str">
        <f ca="1">IFERROR(INDEX(属性二级汇总!$E$1:$E$1000,W817),"")</f>
        <v/>
      </c>
      <c r="P817" s="142" t="str">
        <f ca="1">IFERROR(INDEX(属性二级汇总!$H$1:$H$1000,W817),"")</f>
        <v/>
      </c>
      <c r="Q817" s="142" t="str">
        <f ca="1">IFERROR(INDEX(属性二级汇总!$J$1:$J$1000,W817),"")</f>
        <v/>
      </c>
      <c r="W817" s="143" t="str">
        <f ca="1">IFERROR(SMALL(属性二级汇总!$L$2:$L$1000,ROW(W816)),"")</f>
        <v/>
      </c>
    </row>
    <row r="818" spans="13:23">
      <c r="M818" s="142" t="str">
        <f ca="1">IFERROR(INDEX(属性二级汇总!$B$1:$B$1000,W818),"")</f>
        <v/>
      </c>
      <c r="N818" s="142" t="str">
        <f ca="1">IFERROR(INDEX(属性二级汇总!$C$1:$C$1000,W818)*OR($L$2="生效",(1-INDEX(属性二级汇总!$F$1:$F$1000,W818))),"")</f>
        <v/>
      </c>
      <c r="O818" s="142" t="str">
        <f ca="1">IFERROR(INDEX(属性二级汇总!$E$1:$E$1000,W818),"")</f>
        <v/>
      </c>
      <c r="P818" s="142" t="str">
        <f ca="1">IFERROR(INDEX(属性二级汇总!$H$1:$H$1000,W818),"")</f>
        <v/>
      </c>
      <c r="Q818" s="142" t="str">
        <f ca="1">IFERROR(INDEX(属性二级汇总!$J$1:$J$1000,W818),"")</f>
        <v/>
      </c>
      <c r="W818" s="143" t="str">
        <f ca="1">IFERROR(SMALL(属性二级汇总!$L$2:$L$1000,ROW(W817)),"")</f>
        <v/>
      </c>
    </row>
    <row r="819" spans="13:23">
      <c r="M819" s="142" t="str">
        <f ca="1">IFERROR(INDEX(属性二级汇总!$B$1:$B$1000,W819),"")</f>
        <v/>
      </c>
      <c r="N819" s="142" t="str">
        <f ca="1">IFERROR(INDEX(属性二级汇总!$C$1:$C$1000,W819)*OR($L$2="生效",(1-INDEX(属性二级汇总!$F$1:$F$1000,W819))),"")</f>
        <v/>
      </c>
      <c r="O819" s="142" t="str">
        <f ca="1">IFERROR(INDEX(属性二级汇总!$E$1:$E$1000,W819),"")</f>
        <v/>
      </c>
      <c r="P819" s="142" t="str">
        <f ca="1">IFERROR(INDEX(属性二级汇总!$H$1:$H$1000,W819),"")</f>
        <v/>
      </c>
      <c r="Q819" s="142" t="str">
        <f ca="1">IFERROR(INDEX(属性二级汇总!$J$1:$J$1000,W819),"")</f>
        <v/>
      </c>
      <c r="W819" s="143" t="str">
        <f ca="1">IFERROR(SMALL(属性二级汇总!$L$2:$L$1000,ROW(W818)),"")</f>
        <v/>
      </c>
    </row>
    <row r="820" spans="13:23">
      <c r="M820" s="142" t="str">
        <f ca="1">IFERROR(INDEX(属性二级汇总!$B$1:$B$1000,W820),"")</f>
        <v/>
      </c>
      <c r="N820" s="142" t="str">
        <f ca="1">IFERROR(INDEX(属性二级汇总!$C$1:$C$1000,W820)*OR($L$2="生效",(1-INDEX(属性二级汇总!$F$1:$F$1000,W820))),"")</f>
        <v/>
      </c>
      <c r="O820" s="142" t="str">
        <f ca="1">IFERROR(INDEX(属性二级汇总!$E$1:$E$1000,W820),"")</f>
        <v/>
      </c>
      <c r="P820" s="142" t="str">
        <f ca="1">IFERROR(INDEX(属性二级汇总!$H$1:$H$1000,W820),"")</f>
        <v/>
      </c>
      <c r="Q820" s="142" t="str">
        <f ca="1">IFERROR(INDEX(属性二级汇总!$J$1:$J$1000,W820),"")</f>
        <v/>
      </c>
      <c r="W820" s="143" t="str">
        <f ca="1">IFERROR(SMALL(属性二级汇总!$L$2:$L$1000,ROW(W819)),"")</f>
        <v/>
      </c>
    </row>
    <row r="821" spans="13:23">
      <c r="M821" s="142" t="str">
        <f ca="1">IFERROR(INDEX(属性二级汇总!$B$1:$B$1000,W821),"")</f>
        <v/>
      </c>
      <c r="N821" s="142" t="str">
        <f ca="1">IFERROR(INDEX(属性二级汇总!$C$1:$C$1000,W821)*OR($L$2="生效",(1-INDEX(属性二级汇总!$F$1:$F$1000,W821))),"")</f>
        <v/>
      </c>
      <c r="O821" s="142" t="str">
        <f ca="1">IFERROR(INDEX(属性二级汇总!$E$1:$E$1000,W821),"")</f>
        <v/>
      </c>
      <c r="P821" s="142" t="str">
        <f ca="1">IFERROR(INDEX(属性二级汇总!$H$1:$H$1000,W821),"")</f>
        <v/>
      </c>
      <c r="Q821" s="142" t="str">
        <f ca="1">IFERROR(INDEX(属性二级汇总!$J$1:$J$1000,W821),"")</f>
        <v/>
      </c>
      <c r="W821" s="143" t="str">
        <f ca="1">IFERROR(SMALL(属性二级汇总!$L$2:$L$1000,ROW(W820)),"")</f>
        <v/>
      </c>
    </row>
    <row r="822" spans="13:23">
      <c r="M822" s="142" t="str">
        <f ca="1">IFERROR(INDEX(属性二级汇总!$B$1:$B$1000,W822),"")</f>
        <v/>
      </c>
      <c r="N822" s="142" t="str">
        <f ca="1">IFERROR(INDEX(属性二级汇总!$C$1:$C$1000,W822)*OR($L$2="生效",(1-INDEX(属性二级汇总!$F$1:$F$1000,W822))),"")</f>
        <v/>
      </c>
      <c r="O822" s="142" t="str">
        <f ca="1">IFERROR(INDEX(属性二级汇总!$E$1:$E$1000,W822),"")</f>
        <v/>
      </c>
      <c r="P822" s="142" t="str">
        <f ca="1">IFERROR(INDEX(属性二级汇总!$H$1:$H$1000,W822),"")</f>
        <v/>
      </c>
      <c r="Q822" s="142" t="str">
        <f ca="1">IFERROR(INDEX(属性二级汇总!$J$1:$J$1000,W822),"")</f>
        <v/>
      </c>
      <c r="W822" s="143" t="str">
        <f ca="1">IFERROR(SMALL(属性二级汇总!$L$2:$L$1000,ROW(W821)),"")</f>
        <v/>
      </c>
    </row>
    <row r="823" spans="13:23">
      <c r="M823" s="142" t="str">
        <f ca="1">IFERROR(INDEX(属性二级汇总!$B$1:$B$1000,W823),"")</f>
        <v/>
      </c>
      <c r="N823" s="142" t="str">
        <f ca="1">IFERROR(INDEX(属性二级汇总!$C$1:$C$1000,W823)*OR($L$2="生效",(1-INDEX(属性二级汇总!$F$1:$F$1000,W823))),"")</f>
        <v/>
      </c>
      <c r="O823" s="142" t="str">
        <f ca="1">IFERROR(INDEX(属性二级汇总!$E$1:$E$1000,W823),"")</f>
        <v/>
      </c>
      <c r="P823" s="142" t="str">
        <f ca="1">IFERROR(INDEX(属性二级汇总!$H$1:$H$1000,W823),"")</f>
        <v/>
      </c>
      <c r="Q823" s="142" t="str">
        <f ca="1">IFERROR(INDEX(属性二级汇总!$J$1:$J$1000,W823),"")</f>
        <v/>
      </c>
      <c r="W823" s="143" t="str">
        <f ca="1">IFERROR(SMALL(属性二级汇总!$L$2:$L$1000,ROW(W822)),"")</f>
        <v/>
      </c>
    </row>
    <row r="824" spans="13:23">
      <c r="M824" s="142" t="str">
        <f ca="1">IFERROR(INDEX(属性二级汇总!$B$1:$B$1000,W824),"")</f>
        <v/>
      </c>
      <c r="N824" s="142" t="str">
        <f ca="1">IFERROR(INDEX(属性二级汇总!$C$1:$C$1000,W824)*OR($L$2="生效",(1-INDEX(属性二级汇总!$F$1:$F$1000,W824))),"")</f>
        <v/>
      </c>
      <c r="O824" s="142" t="str">
        <f ca="1">IFERROR(INDEX(属性二级汇总!$E$1:$E$1000,W824),"")</f>
        <v/>
      </c>
      <c r="P824" s="142" t="str">
        <f ca="1">IFERROR(INDEX(属性二级汇总!$H$1:$H$1000,W824),"")</f>
        <v/>
      </c>
      <c r="Q824" s="142" t="str">
        <f ca="1">IFERROR(INDEX(属性二级汇总!$J$1:$J$1000,W824),"")</f>
        <v/>
      </c>
      <c r="W824" s="143" t="str">
        <f ca="1">IFERROR(SMALL(属性二级汇总!$L$2:$L$1000,ROW(W823)),"")</f>
        <v/>
      </c>
    </row>
    <row r="825" spans="13:23">
      <c r="M825" s="142" t="str">
        <f ca="1">IFERROR(INDEX(属性二级汇总!$B$1:$B$1000,W825),"")</f>
        <v/>
      </c>
      <c r="N825" s="142" t="str">
        <f ca="1">IFERROR(INDEX(属性二级汇总!$C$1:$C$1000,W825)*OR($L$2="生效",(1-INDEX(属性二级汇总!$F$1:$F$1000,W825))),"")</f>
        <v/>
      </c>
      <c r="O825" s="142" t="str">
        <f ca="1">IFERROR(INDEX(属性二级汇总!$E$1:$E$1000,W825),"")</f>
        <v/>
      </c>
      <c r="P825" s="142" t="str">
        <f ca="1">IFERROR(INDEX(属性二级汇总!$H$1:$H$1000,W825),"")</f>
        <v/>
      </c>
      <c r="Q825" s="142" t="str">
        <f ca="1">IFERROR(INDEX(属性二级汇总!$J$1:$J$1000,W825),"")</f>
        <v/>
      </c>
      <c r="W825" s="143" t="str">
        <f ca="1">IFERROR(SMALL(属性二级汇总!$L$2:$L$1000,ROW(W824)),"")</f>
        <v/>
      </c>
    </row>
    <row r="826" spans="13:23">
      <c r="M826" s="142" t="str">
        <f ca="1">IFERROR(INDEX(属性二级汇总!$B$1:$B$1000,W826),"")</f>
        <v/>
      </c>
      <c r="N826" s="142" t="str">
        <f ca="1">IFERROR(INDEX(属性二级汇总!$C$1:$C$1000,W826)*OR($L$2="生效",(1-INDEX(属性二级汇总!$F$1:$F$1000,W826))),"")</f>
        <v/>
      </c>
      <c r="O826" s="142" t="str">
        <f ca="1">IFERROR(INDEX(属性二级汇总!$E$1:$E$1000,W826),"")</f>
        <v/>
      </c>
      <c r="P826" s="142" t="str">
        <f ca="1">IFERROR(INDEX(属性二级汇总!$H$1:$H$1000,W826),"")</f>
        <v/>
      </c>
      <c r="Q826" s="142" t="str">
        <f ca="1">IFERROR(INDEX(属性二级汇总!$J$1:$J$1000,W826),"")</f>
        <v/>
      </c>
      <c r="W826" s="143" t="str">
        <f ca="1">IFERROR(SMALL(属性二级汇总!$L$2:$L$1000,ROW(W825)),"")</f>
        <v/>
      </c>
    </row>
    <row r="827" spans="13:23">
      <c r="M827" s="142" t="str">
        <f ca="1">IFERROR(INDEX(属性二级汇总!$B$1:$B$1000,W827),"")</f>
        <v/>
      </c>
      <c r="N827" s="142" t="str">
        <f ca="1">IFERROR(INDEX(属性二级汇总!$C$1:$C$1000,W827)*OR($L$2="生效",(1-INDEX(属性二级汇总!$F$1:$F$1000,W827))),"")</f>
        <v/>
      </c>
      <c r="O827" s="142" t="str">
        <f ca="1">IFERROR(INDEX(属性二级汇总!$E$1:$E$1000,W827),"")</f>
        <v/>
      </c>
      <c r="P827" s="142" t="str">
        <f ca="1">IFERROR(INDEX(属性二级汇总!$H$1:$H$1000,W827),"")</f>
        <v/>
      </c>
      <c r="Q827" s="142" t="str">
        <f ca="1">IFERROR(INDEX(属性二级汇总!$J$1:$J$1000,W827),"")</f>
        <v/>
      </c>
      <c r="W827" s="143" t="str">
        <f ca="1">IFERROR(SMALL(属性二级汇总!$L$2:$L$1000,ROW(W826)),"")</f>
        <v/>
      </c>
    </row>
    <row r="828" spans="13:23">
      <c r="M828" s="142" t="str">
        <f ca="1">IFERROR(INDEX(属性二级汇总!$B$1:$B$1000,W828),"")</f>
        <v/>
      </c>
      <c r="N828" s="142" t="str">
        <f ca="1">IFERROR(INDEX(属性二级汇总!$C$1:$C$1000,W828)*OR($L$2="生效",(1-INDEX(属性二级汇总!$F$1:$F$1000,W828))),"")</f>
        <v/>
      </c>
      <c r="O828" s="142" t="str">
        <f ca="1">IFERROR(INDEX(属性二级汇总!$E$1:$E$1000,W828),"")</f>
        <v/>
      </c>
      <c r="P828" s="142" t="str">
        <f ca="1">IFERROR(INDEX(属性二级汇总!$H$1:$H$1000,W828),"")</f>
        <v/>
      </c>
      <c r="Q828" s="142" t="str">
        <f ca="1">IFERROR(INDEX(属性二级汇总!$J$1:$J$1000,W828),"")</f>
        <v/>
      </c>
      <c r="W828" s="143" t="str">
        <f ca="1">IFERROR(SMALL(属性二级汇总!$L$2:$L$1000,ROW(W827)),"")</f>
        <v/>
      </c>
    </row>
    <row r="829" spans="13:23">
      <c r="M829" s="142" t="str">
        <f ca="1">IFERROR(INDEX(属性二级汇总!$B$1:$B$1000,W829),"")</f>
        <v/>
      </c>
      <c r="N829" s="142" t="str">
        <f ca="1">IFERROR(INDEX(属性二级汇总!$C$1:$C$1000,W829)*OR($L$2="生效",(1-INDEX(属性二级汇总!$F$1:$F$1000,W829))),"")</f>
        <v/>
      </c>
      <c r="O829" s="142" t="str">
        <f ca="1">IFERROR(INDEX(属性二级汇总!$E$1:$E$1000,W829),"")</f>
        <v/>
      </c>
      <c r="P829" s="142" t="str">
        <f ca="1">IFERROR(INDEX(属性二级汇总!$H$1:$H$1000,W829),"")</f>
        <v/>
      </c>
      <c r="Q829" s="142" t="str">
        <f ca="1">IFERROR(INDEX(属性二级汇总!$J$1:$J$1000,W829),"")</f>
        <v/>
      </c>
      <c r="W829" s="143" t="str">
        <f ca="1">IFERROR(SMALL(属性二级汇总!$L$2:$L$1000,ROW(W828)),"")</f>
        <v/>
      </c>
    </row>
    <row r="830" spans="13:23">
      <c r="M830" s="142" t="str">
        <f ca="1">IFERROR(INDEX(属性二级汇总!$B$1:$B$1000,W830),"")</f>
        <v/>
      </c>
      <c r="N830" s="142" t="str">
        <f ca="1">IFERROR(INDEX(属性二级汇总!$C$1:$C$1000,W830)*OR($L$2="生效",(1-INDEX(属性二级汇总!$F$1:$F$1000,W830))),"")</f>
        <v/>
      </c>
      <c r="O830" s="142" t="str">
        <f ca="1">IFERROR(INDEX(属性二级汇总!$E$1:$E$1000,W830),"")</f>
        <v/>
      </c>
      <c r="P830" s="142" t="str">
        <f ca="1">IFERROR(INDEX(属性二级汇总!$H$1:$H$1000,W830),"")</f>
        <v/>
      </c>
      <c r="Q830" s="142" t="str">
        <f ca="1">IFERROR(INDEX(属性二级汇总!$J$1:$J$1000,W830),"")</f>
        <v/>
      </c>
      <c r="W830" s="143" t="str">
        <f ca="1">IFERROR(SMALL(属性二级汇总!$L$2:$L$1000,ROW(W829)),"")</f>
        <v/>
      </c>
    </row>
    <row r="831" spans="13:23">
      <c r="M831" s="142" t="str">
        <f ca="1">IFERROR(INDEX(属性二级汇总!$B$1:$B$1000,W831),"")</f>
        <v/>
      </c>
      <c r="N831" s="142" t="str">
        <f ca="1">IFERROR(INDEX(属性二级汇总!$C$1:$C$1000,W831)*OR($L$2="生效",(1-INDEX(属性二级汇总!$F$1:$F$1000,W831))),"")</f>
        <v/>
      </c>
      <c r="O831" s="142" t="str">
        <f ca="1">IFERROR(INDEX(属性二级汇总!$E$1:$E$1000,W831),"")</f>
        <v/>
      </c>
      <c r="P831" s="142" t="str">
        <f ca="1">IFERROR(INDEX(属性二级汇总!$H$1:$H$1000,W831),"")</f>
        <v/>
      </c>
      <c r="Q831" s="142" t="str">
        <f ca="1">IFERROR(INDEX(属性二级汇总!$J$1:$J$1000,W831),"")</f>
        <v/>
      </c>
      <c r="W831" s="143" t="str">
        <f ca="1">IFERROR(SMALL(属性二级汇总!$L$2:$L$1000,ROW(W830)),"")</f>
        <v/>
      </c>
    </row>
    <row r="832" spans="13:23">
      <c r="M832" s="142" t="str">
        <f ca="1">IFERROR(INDEX(属性二级汇总!$B$1:$B$1000,W832),"")</f>
        <v/>
      </c>
      <c r="N832" s="142" t="str">
        <f ca="1">IFERROR(INDEX(属性二级汇总!$C$1:$C$1000,W832)*OR($L$2="生效",(1-INDEX(属性二级汇总!$F$1:$F$1000,W832))),"")</f>
        <v/>
      </c>
      <c r="O832" s="142" t="str">
        <f ca="1">IFERROR(INDEX(属性二级汇总!$E$1:$E$1000,W832),"")</f>
        <v/>
      </c>
      <c r="P832" s="142" t="str">
        <f ca="1">IFERROR(INDEX(属性二级汇总!$H$1:$H$1000,W832),"")</f>
        <v/>
      </c>
      <c r="Q832" s="142" t="str">
        <f ca="1">IFERROR(INDEX(属性二级汇总!$J$1:$J$1000,W832),"")</f>
        <v/>
      </c>
      <c r="W832" s="143" t="str">
        <f ca="1">IFERROR(SMALL(属性二级汇总!$L$2:$L$1000,ROW(W831)),"")</f>
        <v/>
      </c>
    </row>
    <row r="833" spans="13:23">
      <c r="M833" s="142" t="str">
        <f ca="1">IFERROR(INDEX(属性二级汇总!$B$1:$B$1000,W833),"")</f>
        <v/>
      </c>
      <c r="N833" s="142" t="str">
        <f ca="1">IFERROR(INDEX(属性二级汇总!$C$1:$C$1000,W833)*OR($L$2="生效",(1-INDEX(属性二级汇总!$F$1:$F$1000,W833))),"")</f>
        <v/>
      </c>
      <c r="O833" s="142" t="str">
        <f ca="1">IFERROR(INDEX(属性二级汇总!$E$1:$E$1000,W833),"")</f>
        <v/>
      </c>
      <c r="P833" s="142" t="str">
        <f ca="1">IFERROR(INDEX(属性二级汇总!$H$1:$H$1000,W833),"")</f>
        <v/>
      </c>
      <c r="Q833" s="142" t="str">
        <f ca="1">IFERROR(INDEX(属性二级汇总!$J$1:$J$1000,W833),"")</f>
        <v/>
      </c>
      <c r="W833" s="143" t="str">
        <f ca="1">IFERROR(SMALL(属性二级汇总!$L$2:$L$1000,ROW(W832)),"")</f>
        <v/>
      </c>
    </row>
    <row r="834" spans="13:23">
      <c r="M834" s="142" t="str">
        <f ca="1">IFERROR(INDEX(属性二级汇总!$B$1:$B$1000,W834),"")</f>
        <v/>
      </c>
      <c r="N834" s="142" t="str">
        <f ca="1">IFERROR(INDEX(属性二级汇总!$C$1:$C$1000,W834)*OR($L$2="生效",(1-INDEX(属性二级汇总!$F$1:$F$1000,W834))),"")</f>
        <v/>
      </c>
      <c r="O834" s="142" t="str">
        <f ca="1">IFERROR(INDEX(属性二级汇总!$E$1:$E$1000,W834),"")</f>
        <v/>
      </c>
      <c r="P834" s="142" t="str">
        <f ca="1">IFERROR(INDEX(属性二级汇总!$H$1:$H$1000,W834),"")</f>
        <v/>
      </c>
      <c r="Q834" s="142" t="str">
        <f ca="1">IFERROR(INDEX(属性二级汇总!$J$1:$J$1000,W834),"")</f>
        <v/>
      </c>
      <c r="W834" s="143" t="str">
        <f ca="1">IFERROR(SMALL(属性二级汇总!$L$2:$L$1000,ROW(W833)),"")</f>
        <v/>
      </c>
    </row>
    <row r="835" spans="13:23">
      <c r="M835" s="142" t="str">
        <f ca="1">IFERROR(INDEX(属性二级汇总!$B$1:$B$1000,W835),"")</f>
        <v/>
      </c>
      <c r="N835" s="142" t="str">
        <f ca="1">IFERROR(INDEX(属性二级汇总!$C$1:$C$1000,W835)*OR($L$2="生效",(1-INDEX(属性二级汇总!$F$1:$F$1000,W835))),"")</f>
        <v/>
      </c>
      <c r="O835" s="142" t="str">
        <f ca="1">IFERROR(INDEX(属性二级汇总!$E$1:$E$1000,W835),"")</f>
        <v/>
      </c>
      <c r="P835" s="142" t="str">
        <f ca="1">IFERROR(INDEX(属性二级汇总!$H$1:$H$1000,W835),"")</f>
        <v/>
      </c>
      <c r="Q835" s="142" t="str">
        <f ca="1">IFERROR(INDEX(属性二级汇总!$J$1:$J$1000,W835),"")</f>
        <v/>
      </c>
      <c r="W835" s="143" t="str">
        <f ca="1">IFERROR(SMALL(属性二级汇总!$L$2:$L$1000,ROW(W834)),"")</f>
        <v/>
      </c>
    </row>
    <row r="836" spans="13:23">
      <c r="M836" s="142" t="str">
        <f ca="1">IFERROR(INDEX(属性二级汇总!$B$1:$B$1000,W836),"")</f>
        <v/>
      </c>
      <c r="N836" s="142" t="str">
        <f ca="1">IFERROR(INDEX(属性二级汇总!$C$1:$C$1000,W836)*OR($L$2="生效",(1-INDEX(属性二级汇总!$F$1:$F$1000,W836))),"")</f>
        <v/>
      </c>
      <c r="O836" s="142" t="str">
        <f ca="1">IFERROR(INDEX(属性二级汇总!$E$1:$E$1000,W836),"")</f>
        <v/>
      </c>
      <c r="P836" s="142" t="str">
        <f ca="1">IFERROR(INDEX(属性二级汇总!$H$1:$H$1000,W836),"")</f>
        <v/>
      </c>
      <c r="Q836" s="142" t="str">
        <f ca="1">IFERROR(INDEX(属性二级汇总!$J$1:$J$1000,W836),"")</f>
        <v/>
      </c>
      <c r="W836" s="143" t="str">
        <f ca="1">IFERROR(SMALL(属性二级汇总!$L$2:$L$1000,ROW(W835)),"")</f>
        <v/>
      </c>
    </row>
    <row r="837" spans="13:23">
      <c r="M837" s="142" t="str">
        <f ca="1">IFERROR(INDEX(属性二级汇总!$B$1:$B$1000,W837),"")</f>
        <v/>
      </c>
      <c r="N837" s="142" t="str">
        <f ca="1">IFERROR(INDEX(属性二级汇总!$C$1:$C$1000,W837)*OR($L$2="生效",(1-INDEX(属性二级汇总!$F$1:$F$1000,W837))),"")</f>
        <v/>
      </c>
      <c r="O837" s="142" t="str">
        <f ca="1">IFERROR(INDEX(属性二级汇总!$E$1:$E$1000,W837),"")</f>
        <v/>
      </c>
      <c r="P837" s="142" t="str">
        <f ca="1">IFERROR(INDEX(属性二级汇总!$H$1:$H$1000,W837),"")</f>
        <v/>
      </c>
      <c r="Q837" s="142" t="str">
        <f ca="1">IFERROR(INDEX(属性二级汇总!$J$1:$J$1000,W837),"")</f>
        <v/>
      </c>
      <c r="W837" s="143" t="str">
        <f ca="1">IFERROR(SMALL(属性二级汇总!$L$2:$L$1000,ROW(W836)),"")</f>
        <v/>
      </c>
    </row>
    <row r="838" spans="13:23">
      <c r="M838" s="142" t="str">
        <f ca="1">IFERROR(INDEX(属性二级汇总!$B$1:$B$1000,W838),"")</f>
        <v/>
      </c>
      <c r="N838" s="142" t="str">
        <f ca="1">IFERROR(INDEX(属性二级汇总!$C$1:$C$1000,W838)*OR($L$2="生效",(1-INDEX(属性二级汇总!$F$1:$F$1000,W838))),"")</f>
        <v/>
      </c>
      <c r="O838" s="142" t="str">
        <f ca="1">IFERROR(INDEX(属性二级汇总!$E$1:$E$1000,W838),"")</f>
        <v/>
      </c>
      <c r="P838" s="142" t="str">
        <f ca="1">IFERROR(INDEX(属性二级汇总!$H$1:$H$1000,W838),"")</f>
        <v/>
      </c>
      <c r="Q838" s="142" t="str">
        <f ca="1">IFERROR(INDEX(属性二级汇总!$J$1:$J$1000,W838),"")</f>
        <v/>
      </c>
      <c r="W838" s="143" t="str">
        <f ca="1">IFERROR(SMALL(属性二级汇总!$L$2:$L$1000,ROW(W837)),"")</f>
        <v/>
      </c>
    </row>
    <row r="839" spans="13:23">
      <c r="M839" s="142" t="str">
        <f ca="1">IFERROR(INDEX(属性二级汇总!$B$1:$B$1000,W839),"")</f>
        <v/>
      </c>
      <c r="N839" s="142" t="str">
        <f ca="1">IFERROR(INDEX(属性二级汇总!$C$1:$C$1000,W839)*OR($L$2="生效",(1-INDEX(属性二级汇总!$F$1:$F$1000,W839))),"")</f>
        <v/>
      </c>
      <c r="O839" s="142" t="str">
        <f ca="1">IFERROR(INDEX(属性二级汇总!$E$1:$E$1000,W839),"")</f>
        <v/>
      </c>
      <c r="P839" s="142" t="str">
        <f ca="1">IFERROR(INDEX(属性二级汇总!$H$1:$H$1000,W839),"")</f>
        <v/>
      </c>
      <c r="Q839" s="142" t="str">
        <f ca="1">IFERROR(INDEX(属性二级汇总!$J$1:$J$1000,W839),"")</f>
        <v/>
      </c>
      <c r="W839" s="143" t="str">
        <f ca="1">IFERROR(SMALL(属性二级汇总!$L$2:$L$1000,ROW(W838)),"")</f>
        <v/>
      </c>
    </row>
    <row r="840" spans="13:23">
      <c r="M840" s="142" t="str">
        <f ca="1">IFERROR(INDEX(属性二级汇总!$B$1:$B$1000,W840),"")</f>
        <v/>
      </c>
      <c r="N840" s="142" t="str">
        <f ca="1">IFERROR(INDEX(属性二级汇总!$C$1:$C$1000,W840)*OR($L$2="生效",(1-INDEX(属性二级汇总!$F$1:$F$1000,W840))),"")</f>
        <v/>
      </c>
      <c r="O840" s="142" t="str">
        <f ca="1">IFERROR(INDEX(属性二级汇总!$E$1:$E$1000,W840),"")</f>
        <v/>
      </c>
      <c r="P840" s="142" t="str">
        <f ca="1">IFERROR(INDEX(属性二级汇总!$H$1:$H$1000,W840),"")</f>
        <v/>
      </c>
      <c r="Q840" s="142" t="str">
        <f ca="1">IFERROR(INDEX(属性二级汇总!$J$1:$J$1000,W840),"")</f>
        <v/>
      </c>
      <c r="W840" s="143" t="str">
        <f ca="1">IFERROR(SMALL(属性二级汇总!$L$2:$L$1000,ROW(W839)),"")</f>
        <v/>
      </c>
    </row>
    <row r="841" spans="13:23">
      <c r="M841" s="142" t="str">
        <f ca="1">IFERROR(INDEX(属性二级汇总!$B$1:$B$1000,W841),"")</f>
        <v/>
      </c>
      <c r="N841" s="142" t="str">
        <f ca="1">IFERROR(INDEX(属性二级汇总!$C$1:$C$1000,W841)*OR($L$2="生效",(1-INDEX(属性二级汇总!$F$1:$F$1000,W841))),"")</f>
        <v/>
      </c>
      <c r="O841" s="142" t="str">
        <f ca="1">IFERROR(INDEX(属性二级汇总!$E$1:$E$1000,W841),"")</f>
        <v/>
      </c>
      <c r="P841" s="142" t="str">
        <f ca="1">IFERROR(INDEX(属性二级汇总!$H$1:$H$1000,W841),"")</f>
        <v/>
      </c>
      <c r="Q841" s="142" t="str">
        <f ca="1">IFERROR(INDEX(属性二级汇总!$J$1:$J$1000,W841),"")</f>
        <v/>
      </c>
      <c r="W841" s="143" t="str">
        <f ca="1">IFERROR(SMALL(属性二级汇总!$L$2:$L$1000,ROW(W840)),"")</f>
        <v/>
      </c>
    </row>
    <row r="842" spans="13:23">
      <c r="M842" s="142" t="str">
        <f ca="1">IFERROR(INDEX(属性二级汇总!$B$1:$B$1000,W842),"")</f>
        <v/>
      </c>
      <c r="N842" s="142" t="str">
        <f ca="1">IFERROR(INDEX(属性二级汇总!$C$1:$C$1000,W842)*OR($L$2="生效",(1-INDEX(属性二级汇总!$F$1:$F$1000,W842))),"")</f>
        <v/>
      </c>
      <c r="O842" s="142" t="str">
        <f ca="1">IFERROR(INDEX(属性二级汇总!$E$1:$E$1000,W842),"")</f>
        <v/>
      </c>
      <c r="P842" s="142" t="str">
        <f ca="1">IFERROR(INDEX(属性二级汇总!$H$1:$H$1000,W842),"")</f>
        <v/>
      </c>
      <c r="Q842" s="142" t="str">
        <f ca="1">IFERROR(INDEX(属性二级汇总!$J$1:$J$1000,W842),"")</f>
        <v/>
      </c>
      <c r="W842" s="143" t="str">
        <f ca="1">IFERROR(SMALL(属性二级汇总!$L$2:$L$1000,ROW(W841)),"")</f>
        <v/>
      </c>
    </row>
    <row r="843" spans="13:23">
      <c r="M843" s="142" t="str">
        <f ca="1">IFERROR(INDEX(属性二级汇总!$B$1:$B$1000,W843),"")</f>
        <v/>
      </c>
      <c r="N843" s="142" t="str">
        <f ca="1">IFERROR(INDEX(属性二级汇总!$C$1:$C$1000,W843)*OR($L$2="生效",(1-INDEX(属性二级汇总!$F$1:$F$1000,W843))),"")</f>
        <v/>
      </c>
      <c r="O843" s="142" t="str">
        <f ca="1">IFERROR(INDEX(属性二级汇总!$E$1:$E$1000,W843),"")</f>
        <v/>
      </c>
      <c r="P843" s="142" t="str">
        <f ca="1">IFERROR(INDEX(属性二级汇总!$H$1:$H$1000,W843),"")</f>
        <v/>
      </c>
      <c r="Q843" s="142" t="str">
        <f ca="1">IFERROR(INDEX(属性二级汇总!$J$1:$J$1000,W843),"")</f>
        <v/>
      </c>
      <c r="W843" s="143" t="str">
        <f ca="1">IFERROR(SMALL(属性二级汇总!$L$2:$L$1000,ROW(W842)),"")</f>
        <v/>
      </c>
    </row>
    <row r="844" spans="13:23">
      <c r="M844" s="142" t="str">
        <f ca="1">IFERROR(INDEX(属性二级汇总!$B$1:$B$1000,W844),"")</f>
        <v/>
      </c>
      <c r="N844" s="142" t="str">
        <f ca="1">IFERROR(INDEX(属性二级汇总!$C$1:$C$1000,W844)*OR($L$2="生效",(1-INDEX(属性二级汇总!$F$1:$F$1000,W844))),"")</f>
        <v/>
      </c>
      <c r="O844" s="142" t="str">
        <f ca="1">IFERROR(INDEX(属性二级汇总!$E$1:$E$1000,W844),"")</f>
        <v/>
      </c>
      <c r="P844" s="142" t="str">
        <f ca="1">IFERROR(INDEX(属性二级汇总!$H$1:$H$1000,W844),"")</f>
        <v/>
      </c>
      <c r="Q844" s="142" t="str">
        <f ca="1">IFERROR(INDEX(属性二级汇总!$J$1:$J$1000,W844),"")</f>
        <v/>
      </c>
      <c r="W844" s="143" t="str">
        <f ca="1">IFERROR(SMALL(属性二级汇总!$L$2:$L$1000,ROW(W843)),"")</f>
        <v/>
      </c>
    </row>
    <row r="845" spans="13:23">
      <c r="M845" s="142" t="str">
        <f ca="1">IFERROR(INDEX(属性二级汇总!$B$1:$B$1000,W845),"")</f>
        <v/>
      </c>
      <c r="N845" s="142" t="str">
        <f ca="1">IFERROR(INDEX(属性二级汇总!$C$1:$C$1000,W845)*OR($L$2="生效",(1-INDEX(属性二级汇总!$F$1:$F$1000,W845))),"")</f>
        <v/>
      </c>
      <c r="O845" s="142" t="str">
        <f ca="1">IFERROR(INDEX(属性二级汇总!$E$1:$E$1000,W845),"")</f>
        <v/>
      </c>
      <c r="P845" s="142" t="str">
        <f ca="1">IFERROR(INDEX(属性二级汇总!$H$1:$H$1000,W845),"")</f>
        <v/>
      </c>
      <c r="Q845" s="142" t="str">
        <f ca="1">IFERROR(INDEX(属性二级汇总!$J$1:$J$1000,W845),"")</f>
        <v/>
      </c>
      <c r="W845" s="143" t="str">
        <f ca="1">IFERROR(SMALL(属性二级汇总!$L$2:$L$1000,ROW(W844)),"")</f>
        <v/>
      </c>
    </row>
    <row r="846" spans="13:23">
      <c r="M846" s="142" t="str">
        <f ca="1">IFERROR(INDEX(属性二级汇总!$B$1:$B$1000,W846),"")</f>
        <v/>
      </c>
      <c r="N846" s="142" t="str">
        <f ca="1">IFERROR(INDEX(属性二级汇总!$C$1:$C$1000,W846)*OR($L$2="生效",(1-INDEX(属性二级汇总!$F$1:$F$1000,W846))),"")</f>
        <v/>
      </c>
      <c r="O846" s="142" t="str">
        <f ca="1">IFERROR(INDEX(属性二级汇总!$E$1:$E$1000,W846),"")</f>
        <v/>
      </c>
      <c r="P846" s="142" t="str">
        <f ca="1">IFERROR(INDEX(属性二级汇总!$H$1:$H$1000,W846),"")</f>
        <v/>
      </c>
      <c r="Q846" s="142" t="str">
        <f ca="1">IFERROR(INDEX(属性二级汇总!$J$1:$J$1000,W846),"")</f>
        <v/>
      </c>
      <c r="W846" s="143" t="str">
        <f ca="1">IFERROR(SMALL(属性二级汇总!$L$2:$L$1000,ROW(W845)),"")</f>
        <v/>
      </c>
    </row>
    <row r="847" spans="13:23">
      <c r="M847" s="142" t="str">
        <f ca="1">IFERROR(INDEX(属性二级汇总!$B$1:$B$1000,W847),"")</f>
        <v/>
      </c>
      <c r="N847" s="142" t="str">
        <f ca="1">IFERROR(INDEX(属性二级汇总!$C$1:$C$1000,W847)*OR($L$2="生效",(1-INDEX(属性二级汇总!$F$1:$F$1000,W847))),"")</f>
        <v/>
      </c>
      <c r="O847" s="142" t="str">
        <f ca="1">IFERROR(INDEX(属性二级汇总!$E$1:$E$1000,W847),"")</f>
        <v/>
      </c>
      <c r="P847" s="142" t="str">
        <f ca="1">IFERROR(INDEX(属性二级汇总!$H$1:$H$1000,W847),"")</f>
        <v/>
      </c>
      <c r="Q847" s="142" t="str">
        <f ca="1">IFERROR(INDEX(属性二级汇总!$J$1:$J$1000,W847),"")</f>
        <v/>
      </c>
      <c r="W847" s="143" t="str">
        <f ca="1">IFERROR(SMALL(属性二级汇总!$L$2:$L$1000,ROW(W846)),"")</f>
        <v/>
      </c>
    </row>
    <row r="848" spans="13:23">
      <c r="M848" s="142" t="str">
        <f ca="1">IFERROR(INDEX(属性二级汇总!$B$1:$B$1000,W848),"")</f>
        <v/>
      </c>
      <c r="N848" s="142" t="str">
        <f ca="1">IFERROR(INDEX(属性二级汇总!$C$1:$C$1000,W848)*OR($L$2="生效",(1-INDEX(属性二级汇总!$F$1:$F$1000,W848))),"")</f>
        <v/>
      </c>
      <c r="O848" s="142" t="str">
        <f ca="1">IFERROR(INDEX(属性二级汇总!$E$1:$E$1000,W848),"")</f>
        <v/>
      </c>
      <c r="P848" s="142" t="str">
        <f ca="1">IFERROR(INDEX(属性二级汇总!$H$1:$H$1000,W848),"")</f>
        <v/>
      </c>
      <c r="Q848" s="142" t="str">
        <f ca="1">IFERROR(INDEX(属性二级汇总!$J$1:$J$1000,W848),"")</f>
        <v/>
      </c>
      <c r="W848" s="143" t="str">
        <f ca="1">IFERROR(SMALL(属性二级汇总!$L$2:$L$1000,ROW(W847)),"")</f>
        <v/>
      </c>
    </row>
    <row r="849" spans="13:23">
      <c r="M849" s="142" t="str">
        <f ca="1">IFERROR(INDEX(属性二级汇总!$B$1:$B$1000,W849),"")</f>
        <v/>
      </c>
      <c r="N849" s="142" t="str">
        <f ca="1">IFERROR(INDEX(属性二级汇总!$C$1:$C$1000,W849)*OR($L$2="生效",(1-INDEX(属性二级汇总!$F$1:$F$1000,W849))),"")</f>
        <v/>
      </c>
      <c r="O849" s="142" t="str">
        <f ca="1">IFERROR(INDEX(属性二级汇总!$E$1:$E$1000,W849),"")</f>
        <v/>
      </c>
      <c r="P849" s="142" t="str">
        <f ca="1">IFERROR(INDEX(属性二级汇总!$H$1:$H$1000,W849),"")</f>
        <v/>
      </c>
      <c r="Q849" s="142" t="str">
        <f ca="1">IFERROR(INDEX(属性二级汇总!$J$1:$J$1000,W849),"")</f>
        <v/>
      </c>
      <c r="W849" s="143" t="str">
        <f ca="1">IFERROR(SMALL(属性二级汇总!$L$2:$L$1000,ROW(W848)),"")</f>
        <v/>
      </c>
    </row>
    <row r="850" spans="13:23">
      <c r="M850" s="142" t="str">
        <f ca="1">IFERROR(INDEX(属性二级汇总!$B$1:$B$1000,W850),"")</f>
        <v/>
      </c>
      <c r="N850" s="142" t="str">
        <f ca="1">IFERROR(INDEX(属性二级汇总!$C$1:$C$1000,W850)*OR($L$2="生效",(1-INDEX(属性二级汇总!$F$1:$F$1000,W850))),"")</f>
        <v/>
      </c>
      <c r="O850" s="142" t="str">
        <f ca="1">IFERROR(INDEX(属性二级汇总!$E$1:$E$1000,W850),"")</f>
        <v/>
      </c>
      <c r="P850" s="142" t="str">
        <f ca="1">IFERROR(INDEX(属性二级汇总!$H$1:$H$1000,W850),"")</f>
        <v/>
      </c>
      <c r="Q850" s="142" t="str">
        <f ca="1">IFERROR(INDEX(属性二级汇总!$J$1:$J$1000,W850),"")</f>
        <v/>
      </c>
      <c r="W850" s="143" t="str">
        <f ca="1">IFERROR(SMALL(属性二级汇总!$L$2:$L$1000,ROW(W849)),"")</f>
        <v/>
      </c>
    </row>
    <row r="851" spans="13:23">
      <c r="M851" s="142" t="str">
        <f ca="1">IFERROR(INDEX(属性二级汇总!$B$1:$B$1000,W851),"")</f>
        <v/>
      </c>
      <c r="N851" s="142" t="str">
        <f ca="1">IFERROR(INDEX(属性二级汇总!$C$1:$C$1000,W851)*OR($L$2="生效",(1-INDEX(属性二级汇总!$F$1:$F$1000,W851))),"")</f>
        <v/>
      </c>
      <c r="O851" s="142" t="str">
        <f ca="1">IFERROR(INDEX(属性二级汇总!$E$1:$E$1000,W851),"")</f>
        <v/>
      </c>
      <c r="P851" s="142" t="str">
        <f ca="1">IFERROR(INDEX(属性二级汇总!$H$1:$H$1000,W851),"")</f>
        <v/>
      </c>
      <c r="Q851" s="142" t="str">
        <f ca="1">IFERROR(INDEX(属性二级汇总!$J$1:$J$1000,W851),"")</f>
        <v/>
      </c>
      <c r="W851" s="143" t="str">
        <f ca="1">IFERROR(SMALL(属性二级汇总!$L$2:$L$1000,ROW(W850)),"")</f>
        <v/>
      </c>
    </row>
    <row r="852" spans="13:23">
      <c r="M852" s="142" t="str">
        <f ca="1">IFERROR(INDEX(属性二级汇总!$B$1:$B$1000,W852),"")</f>
        <v/>
      </c>
      <c r="N852" s="142" t="str">
        <f ca="1">IFERROR(INDEX(属性二级汇总!$C$1:$C$1000,W852)*OR($L$2="生效",(1-INDEX(属性二级汇总!$F$1:$F$1000,W852))),"")</f>
        <v/>
      </c>
      <c r="O852" s="142" t="str">
        <f ca="1">IFERROR(INDEX(属性二级汇总!$E$1:$E$1000,W852),"")</f>
        <v/>
      </c>
      <c r="P852" s="142" t="str">
        <f ca="1">IFERROR(INDEX(属性二级汇总!$H$1:$H$1000,W852),"")</f>
        <v/>
      </c>
      <c r="Q852" s="142" t="str">
        <f ca="1">IFERROR(INDEX(属性二级汇总!$J$1:$J$1000,W852),"")</f>
        <v/>
      </c>
      <c r="W852" s="143" t="str">
        <f ca="1">IFERROR(SMALL(属性二级汇总!$L$2:$L$1000,ROW(W851)),"")</f>
        <v/>
      </c>
    </row>
    <row r="853" spans="13:23">
      <c r="M853" s="142" t="str">
        <f ca="1">IFERROR(INDEX(属性二级汇总!$B$1:$B$1000,W853),"")</f>
        <v/>
      </c>
      <c r="N853" s="142" t="str">
        <f ca="1">IFERROR(INDEX(属性二级汇总!$C$1:$C$1000,W853)*OR($L$2="生效",(1-INDEX(属性二级汇总!$F$1:$F$1000,W853))),"")</f>
        <v/>
      </c>
      <c r="O853" s="142" t="str">
        <f ca="1">IFERROR(INDEX(属性二级汇总!$E$1:$E$1000,W853),"")</f>
        <v/>
      </c>
      <c r="P853" s="142" t="str">
        <f ca="1">IFERROR(INDEX(属性二级汇总!$H$1:$H$1000,W853),"")</f>
        <v/>
      </c>
      <c r="Q853" s="142" t="str">
        <f ca="1">IFERROR(INDEX(属性二级汇总!$J$1:$J$1000,W853),"")</f>
        <v/>
      </c>
      <c r="W853" s="143" t="str">
        <f ca="1">IFERROR(SMALL(属性二级汇总!$L$2:$L$1000,ROW(W852)),"")</f>
        <v/>
      </c>
    </row>
    <row r="854" spans="13:23">
      <c r="M854" s="142" t="str">
        <f ca="1">IFERROR(INDEX(属性二级汇总!$B$1:$B$1000,W854),"")</f>
        <v/>
      </c>
      <c r="N854" s="142" t="str">
        <f ca="1">IFERROR(INDEX(属性二级汇总!$C$1:$C$1000,W854)*OR($L$2="生效",(1-INDEX(属性二级汇总!$F$1:$F$1000,W854))),"")</f>
        <v/>
      </c>
      <c r="O854" s="142" t="str">
        <f ca="1">IFERROR(INDEX(属性二级汇总!$E$1:$E$1000,W854),"")</f>
        <v/>
      </c>
      <c r="P854" s="142" t="str">
        <f ca="1">IFERROR(INDEX(属性二级汇总!$H$1:$H$1000,W854),"")</f>
        <v/>
      </c>
      <c r="Q854" s="142" t="str">
        <f ca="1">IFERROR(INDEX(属性二级汇总!$J$1:$J$1000,W854),"")</f>
        <v/>
      </c>
      <c r="W854" s="143" t="str">
        <f ca="1">IFERROR(SMALL(属性二级汇总!$L$2:$L$1000,ROW(W853)),"")</f>
        <v/>
      </c>
    </row>
    <row r="855" spans="13:23">
      <c r="M855" s="142" t="str">
        <f ca="1">IFERROR(INDEX(属性二级汇总!$B$1:$B$1000,W855),"")</f>
        <v/>
      </c>
      <c r="N855" s="142" t="str">
        <f ca="1">IFERROR(INDEX(属性二级汇总!$C$1:$C$1000,W855)*OR($L$2="生效",(1-INDEX(属性二级汇总!$F$1:$F$1000,W855))),"")</f>
        <v/>
      </c>
      <c r="O855" s="142" t="str">
        <f ca="1">IFERROR(INDEX(属性二级汇总!$E$1:$E$1000,W855),"")</f>
        <v/>
      </c>
      <c r="P855" s="142" t="str">
        <f ca="1">IFERROR(INDEX(属性二级汇总!$H$1:$H$1000,W855),"")</f>
        <v/>
      </c>
      <c r="Q855" s="142" t="str">
        <f ca="1">IFERROR(INDEX(属性二级汇总!$J$1:$J$1000,W855),"")</f>
        <v/>
      </c>
      <c r="W855" s="143" t="str">
        <f ca="1">IFERROR(SMALL(属性二级汇总!$L$2:$L$1000,ROW(W854)),"")</f>
        <v/>
      </c>
    </row>
    <row r="856" spans="13:23">
      <c r="M856" s="142" t="str">
        <f ca="1">IFERROR(INDEX(属性二级汇总!$B$1:$B$1000,W856),"")</f>
        <v/>
      </c>
      <c r="N856" s="142" t="str">
        <f ca="1">IFERROR(INDEX(属性二级汇总!$C$1:$C$1000,W856)*OR($L$2="生效",(1-INDEX(属性二级汇总!$F$1:$F$1000,W856))),"")</f>
        <v/>
      </c>
      <c r="O856" s="142" t="str">
        <f ca="1">IFERROR(INDEX(属性二级汇总!$E$1:$E$1000,W856),"")</f>
        <v/>
      </c>
      <c r="P856" s="142" t="str">
        <f ca="1">IFERROR(INDEX(属性二级汇总!$H$1:$H$1000,W856),"")</f>
        <v/>
      </c>
      <c r="Q856" s="142" t="str">
        <f ca="1">IFERROR(INDEX(属性二级汇总!$J$1:$J$1000,W856),"")</f>
        <v/>
      </c>
      <c r="W856" s="143" t="str">
        <f ca="1">IFERROR(SMALL(属性二级汇总!$L$2:$L$1000,ROW(W855)),"")</f>
        <v/>
      </c>
    </row>
    <row r="857" spans="13:23">
      <c r="M857" s="142" t="str">
        <f ca="1">IFERROR(INDEX(属性二级汇总!$B$1:$B$1000,W857),"")</f>
        <v/>
      </c>
      <c r="N857" s="142" t="str">
        <f ca="1">IFERROR(INDEX(属性二级汇总!$C$1:$C$1000,W857)*OR($L$2="生效",(1-INDEX(属性二级汇总!$F$1:$F$1000,W857))),"")</f>
        <v/>
      </c>
      <c r="O857" s="142" t="str">
        <f ca="1">IFERROR(INDEX(属性二级汇总!$E$1:$E$1000,W857),"")</f>
        <v/>
      </c>
      <c r="P857" s="142" t="str">
        <f ca="1">IFERROR(INDEX(属性二级汇总!$H$1:$H$1000,W857),"")</f>
        <v/>
      </c>
      <c r="Q857" s="142" t="str">
        <f ca="1">IFERROR(INDEX(属性二级汇总!$J$1:$J$1000,W857),"")</f>
        <v/>
      </c>
      <c r="W857" s="143" t="str">
        <f ca="1">IFERROR(SMALL(属性二级汇总!$L$2:$L$1000,ROW(W856)),"")</f>
        <v/>
      </c>
    </row>
    <row r="858" spans="13:23">
      <c r="M858" s="142" t="str">
        <f ca="1">IFERROR(INDEX(属性二级汇总!$B$1:$B$1000,W858),"")</f>
        <v/>
      </c>
      <c r="N858" s="142" t="str">
        <f ca="1">IFERROR(INDEX(属性二级汇总!$C$1:$C$1000,W858)*OR($L$2="生效",(1-INDEX(属性二级汇总!$F$1:$F$1000,W858))),"")</f>
        <v/>
      </c>
      <c r="O858" s="142" t="str">
        <f ca="1">IFERROR(INDEX(属性二级汇总!$E$1:$E$1000,W858),"")</f>
        <v/>
      </c>
      <c r="P858" s="142" t="str">
        <f ca="1">IFERROR(INDEX(属性二级汇总!$H$1:$H$1000,W858),"")</f>
        <v/>
      </c>
      <c r="Q858" s="142" t="str">
        <f ca="1">IFERROR(INDEX(属性二级汇总!$J$1:$J$1000,W858),"")</f>
        <v/>
      </c>
      <c r="W858" s="143" t="str">
        <f ca="1">IFERROR(SMALL(属性二级汇总!$L$2:$L$1000,ROW(W857)),"")</f>
        <v/>
      </c>
    </row>
    <row r="859" spans="13:23">
      <c r="M859" s="142" t="str">
        <f ca="1">IFERROR(INDEX(属性二级汇总!$B$1:$B$1000,W859),"")</f>
        <v/>
      </c>
      <c r="N859" s="142" t="str">
        <f ca="1">IFERROR(INDEX(属性二级汇总!$C$1:$C$1000,W859)*OR($L$2="生效",(1-INDEX(属性二级汇总!$F$1:$F$1000,W859))),"")</f>
        <v/>
      </c>
      <c r="O859" s="142" t="str">
        <f ca="1">IFERROR(INDEX(属性二级汇总!$E$1:$E$1000,W859),"")</f>
        <v/>
      </c>
      <c r="P859" s="142" t="str">
        <f ca="1">IFERROR(INDEX(属性二级汇总!$H$1:$H$1000,W859),"")</f>
        <v/>
      </c>
      <c r="Q859" s="142" t="str">
        <f ca="1">IFERROR(INDEX(属性二级汇总!$J$1:$J$1000,W859),"")</f>
        <v/>
      </c>
      <c r="W859" s="143" t="str">
        <f ca="1">IFERROR(SMALL(属性二级汇总!$L$2:$L$1000,ROW(W858)),"")</f>
        <v/>
      </c>
    </row>
    <row r="860" spans="13:23">
      <c r="M860" s="142" t="str">
        <f ca="1">IFERROR(INDEX(属性二级汇总!$B$1:$B$1000,W860),"")</f>
        <v/>
      </c>
      <c r="N860" s="142" t="str">
        <f ca="1">IFERROR(INDEX(属性二级汇总!$C$1:$C$1000,W860)*OR($L$2="生效",(1-INDEX(属性二级汇总!$F$1:$F$1000,W860))),"")</f>
        <v/>
      </c>
      <c r="O860" s="142" t="str">
        <f ca="1">IFERROR(INDEX(属性二级汇总!$E$1:$E$1000,W860),"")</f>
        <v/>
      </c>
      <c r="P860" s="142" t="str">
        <f ca="1">IFERROR(INDEX(属性二级汇总!$H$1:$H$1000,W860),"")</f>
        <v/>
      </c>
      <c r="Q860" s="142" t="str">
        <f ca="1">IFERROR(INDEX(属性二级汇总!$J$1:$J$1000,W860),"")</f>
        <v/>
      </c>
      <c r="W860" s="143" t="str">
        <f ca="1">IFERROR(SMALL(属性二级汇总!$L$2:$L$1000,ROW(W859)),"")</f>
        <v/>
      </c>
    </row>
    <row r="861" spans="13:23">
      <c r="M861" s="142" t="str">
        <f ca="1">IFERROR(INDEX(属性二级汇总!$B$1:$B$1000,W861),"")</f>
        <v/>
      </c>
      <c r="N861" s="142" t="str">
        <f ca="1">IFERROR(INDEX(属性二级汇总!$C$1:$C$1000,W861)*OR($L$2="生效",(1-INDEX(属性二级汇总!$F$1:$F$1000,W861))),"")</f>
        <v/>
      </c>
      <c r="O861" s="142" t="str">
        <f ca="1">IFERROR(INDEX(属性二级汇总!$E$1:$E$1000,W861),"")</f>
        <v/>
      </c>
      <c r="P861" s="142" t="str">
        <f ca="1">IFERROR(INDEX(属性二级汇总!$H$1:$H$1000,W861),"")</f>
        <v/>
      </c>
      <c r="Q861" s="142" t="str">
        <f ca="1">IFERROR(INDEX(属性二级汇总!$J$1:$J$1000,W861),"")</f>
        <v/>
      </c>
      <c r="W861" s="143" t="str">
        <f ca="1">IFERROR(SMALL(属性二级汇总!$L$2:$L$1000,ROW(W860)),"")</f>
        <v/>
      </c>
    </row>
    <row r="862" spans="13:23">
      <c r="M862" s="142" t="str">
        <f ca="1">IFERROR(INDEX(属性二级汇总!$B$1:$B$1000,W862),"")</f>
        <v/>
      </c>
      <c r="N862" s="142" t="str">
        <f ca="1">IFERROR(INDEX(属性二级汇总!$C$1:$C$1000,W862)*OR($L$2="生效",(1-INDEX(属性二级汇总!$F$1:$F$1000,W862))),"")</f>
        <v/>
      </c>
      <c r="O862" s="142" t="str">
        <f ca="1">IFERROR(INDEX(属性二级汇总!$E$1:$E$1000,W862),"")</f>
        <v/>
      </c>
      <c r="P862" s="142" t="str">
        <f ca="1">IFERROR(INDEX(属性二级汇总!$H$1:$H$1000,W862),"")</f>
        <v/>
      </c>
      <c r="Q862" s="142" t="str">
        <f ca="1">IFERROR(INDEX(属性二级汇总!$J$1:$J$1000,W862),"")</f>
        <v/>
      </c>
      <c r="W862" s="143" t="str">
        <f ca="1">IFERROR(SMALL(属性二级汇总!$L$2:$L$1000,ROW(W861)),"")</f>
        <v/>
      </c>
    </row>
    <row r="863" spans="13:23">
      <c r="M863" s="142" t="str">
        <f ca="1">IFERROR(INDEX(属性二级汇总!$B$1:$B$1000,W863),"")</f>
        <v/>
      </c>
      <c r="N863" s="142" t="str">
        <f ca="1">IFERROR(INDEX(属性二级汇总!$C$1:$C$1000,W863)*OR($L$2="生效",(1-INDEX(属性二级汇总!$F$1:$F$1000,W863))),"")</f>
        <v/>
      </c>
      <c r="O863" s="142" t="str">
        <f ca="1">IFERROR(INDEX(属性二级汇总!$E$1:$E$1000,W863),"")</f>
        <v/>
      </c>
      <c r="P863" s="142" t="str">
        <f ca="1">IFERROR(INDEX(属性二级汇总!$H$1:$H$1000,W863),"")</f>
        <v/>
      </c>
      <c r="Q863" s="142" t="str">
        <f ca="1">IFERROR(INDEX(属性二级汇总!$J$1:$J$1000,W863),"")</f>
        <v/>
      </c>
      <c r="W863" s="143" t="str">
        <f ca="1">IFERROR(SMALL(属性二级汇总!$L$2:$L$1000,ROW(W862)),"")</f>
        <v/>
      </c>
    </row>
    <row r="864" spans="13:23">
      <c r="M864" s="142" t="str">
        <f ca="1">IFERROR(INDEX(属性二级汇总!$B$1:$B$1000,W864),"")</f>
        <v/>
      </c>
      <c r="N864" s="142" t="str">
        <f ca="1">IFERROR(INDEX(属性二级汇总!$C$1:$C$1000,W864)*OR($L$2="生效",(1-INDEX(属性二级汇总!$F$1:$F$1000,W864))),"")</f>
        <v/>
      </c>
      <c r="O864" s="142" t="str">
        <f ca="1">IFERROR(INDEX(属性二级汇总!$E$1:$E$1000,W864),"")</f>
        <v/>
      </c>
      <c r="P864" s="142" t="str">
        <f ca="1">IFERROR(INDEX(属性二级汇总!$H$1:$H$1000,W864),"")</f>
        <v/>
      </c>
      <c r="Q864" s="142" t="str">
        <f ca="1">IFERROR(INDEX(属性二级汇总!$J$1:$J$1000,W864),"")</f>
        <v/>
      </c>
      <c r="W864" s="143" t="str">
        <f ca="1">IFERROR(SMALL(属性二级汇总!$L$2:$L$1000,ROW(W863)),"")</f>
        <v/>
      </c>
    </row>
    <row r="865" spans="13:23">
      <c r="M865" s="142" t="str">
        <f ca="1">IFERROR(INDEX(属性二级汇总!$B$1:$B$1000,W865),"")</f>
        <v/>
      </c>
      <c r="N865" s="142" t="str">
        <f ca="1">IFERROR(INDEX(属性二级汇总!$C$1:$C$1000,W865)*OR($L$2="生效",(1-INDEX(属性二级汇总!$F$1:$F$1000,W865))),"")</f>
        <v/>
      </c>
      <c r="O865" s="142" t="str">
        <f ca="1">IFERROR(INDEX(属性二级汇总!$E$1:$E$1000,W865),"")</f>
        <v/>
      </c>
      <c r="P865" s="142" t="str">
        <f ca="1">IFERROR(INDEX(属性二级汇总!$H$1:$H$1000,W865),"")</f>
        <v/>
      </c>
      <c r="Q865" s="142" t="str">
        <f ca="1">IFERROR(INDEX(属性二级汇总!$J$1:$J$1000,W865),"")</f>
        <v/>
      </c>
      <c r="W865" s="143" t="str">
        <f ca="1">IFERROR(SMALL(属性二级汇总!$L$2:$L$1000,ROW(W864)),"")</f>
        <v/>
      </c>
    </row>
    <row r="866" spans="13:23">
      <c r="M866" s="142" t="str">
        <f ca="1">IFERROR(INDEX(属性二级汇总!$B$1:$B$1000,W866),"")</f>
        <v/>
      </c>
      <c r="N866" s="142" t="str">
        <f ca="1">IFERROR(INDEX(属性二级汇总!$C$1:$C$1000,W866)*OR($L$2="生效",(1-INDEX(属性二级汇总!$F$1:$F$1000,W866))),"")</f>
        <v/>
      </c>
      <c r="O866" s="142" t="str">
        <f ca="1">IFERROR(INDEX(属性二级汇总!$E$1:$E$1000,W866),"")</f>
        <v/>
      </c>
      <c r="P866" s="142" t="str">
        <f ca="1">IFERROR(INDEX(属性二级汇总!$H$1:$H$1000,W866),"")</f>
        <v/>
      </c>
      <c r="Q866" s="142" t="str">
        <f ca="1">IFERROR(INDEX(属性二级汇总!$J$1:$J$1000,W866),"")</f>
        <v/>
      </c>
      <c r="W866" s="143" t="str">
        <f ca="1">IFERROR(SMALL(属性二级汇总!$L$2:$L$1000,ROW(W865)),"")</f>
        <v/>
      </c>
    </row>
    <row r="867" spans="13:23">
      <c r="M867" s="142" t="str">
        <f ca="1">IFERROR(INDEX(属性二级汇总!$B$1:$B$1000,W867),"")</f>
        <v/>
      </c>
      <c r="N867" s="142" t="str">
        <f ca="1">IFERROR(INDEX(属性二级汇总!$C$1:$C$1000,W867)*OR($L$2="生效",(1-INDEX(属性二级汇总!$F$1:$F$1000,W867))),"")</f>
        <v/>
      </c>
      <c r="O867" s="142" t="str">
        <f ca="1">IFERROR(INDEX(属性二级汇总!$E$1:$E$1000,W867),"")</f>
        <v/>
      </c>
      <c r="P867" s="142" t="str">
        <f ca="1">IFERROR(INDEX(属性二级汇总!$H$1:$H$1000,W867),"")</f>
        <v/>
      </c>
      <c r="Q867" s="142" t="str">
        <f ca="1">IFERROR(INDEX(属性二级汇总!$J$1:$J$1000,W867),"")</f>
        <v/>
      </c>
      <c r="W867" s="143" t="str">
        <f ca="1">IFERROR(SMALL(属性二级汇总!$L$2:$L$1000,ROW(W866)),"")</f>
        <v/>
      </c>
    </row>
    <row r="868" spans="13:23">
      <c r="M868" s="142" t="str">
        <f ca="1">IFERROR(INDEX(属性二级汇总!$B$1:$B$1000,W868),"")</f>
        <v/>
      </c>
      <c r="N868" s="142" t="str">
        <f ca="1">IFERROR(INDEX(属性二级汇总!$C$1:$C$1000,W868)*OR($L$2="生效",(1-INDEX(属性二级汇总!$F$1:$F$1000,W868))),"")</f>
        <v/>
      </c>
      <c r="O868" s="142" t="str">
        <f ca="1">IFERROR(INDEX(属性二级汇总!$E$1:$E$1000,W868),"")</f>
        <v/>
      </c>
      <c r="P868" s="142" t="str">
        <f ca="1">IFERROR(INDEX(属性二级汇总!$H$1:$H$1000,W868),"")</f>
        <v/>
      </c>
      <c r="Q868" s="142" t="str">
        <f ca="1">IFERROR(INDEX(属性二级汇总!$J$1:$J$1000,W868),"")</f>
        <v/>
      </c>
      <c r="W868" s="143" t="str">
        <f ca="1">IFERROR(SMALL(属性二级汇总!$L$2:$L$1000,ROW(W867)),"")</f>
        <v/>
      </c>
    </row>
    <row r="869" spans="13:23">
      <c r="M869" s="142" t="str">
        <f ca="1">IFERROR(INDEX(属性二级汇总!$B$1:$B$1000,W869),"")</f>
        <v/>
      </c>
      <c r="N869" s="142" t="str">
        <f ca="1">IFERROR(INDEX(属性二级汇总!$C$1:$C$1000,W869)*OR($L$2="生效",(1-INDEX(属性二级汇总!$F$1:$F$1000,W869))),"")</f>
        <v/>
      </c>
      <c r="O869" s="142" t="str">
        <f ca="1">IFERROR(INDEX(属性二级汇总!$E$1:$E$1000,W869),"")</f>
        <v/>
      </c>
      <c r="P869" s="142" t="str">
        <f ca="1">IFERROR(INDEX(属性二级汇总!$H$1:$H$1000,W869),"")</f>
        <v/>
      </c>
      <c r="Q869" s="142" t="str">
        <f ca="1">IFERROR(INDEX(属性二级汇总!$J$1:$J$1000,W869),"")</f>
        <v/>
      </c>
      <c r="W869" s="143" t="str">
        <f ca="1">IFERROR(SMALL(属性二级汇总!$L$2:$L$1000,ROW(W868)),"")</f>
        <v/>
      </c>
    </row>
    <row r="870" spans="13:23">
      <c r="M870" s="142" t="str">
        <f ca="1">IFERROR(INDEX(属性二级汇总!$B$1:$B$1000,W870),"")</f>
        <v/>
      </c>
      <c r="N870" s="142" t="str">
        <f ca="1">IFERROR(INDEX(属性二级汇总!$C$1:$C$1000,W870)*OR($L$2="生效",(1-INDEX(属性二级汇总!$F$1:$F$1000,W870))),"")</f>
        <v/>
      </c>
      <c r="O870" s="142" t="str">
        <f ca="1">IFERROR(INDEX(属性二级汇总!$E$1:$E$1000,W870),"")</f>
        <v/>
      </c>
      <c r="P870" s="142" t="str">
        <f ca="1">IFERROR(INDEX(属性二级汇总!$H$1:$H$1000,W870),"")</f>
        <v/>
      </c>
      <c r="Q870" s="142" t="str">
        <f ca="1">IFERROR(INDEX(属性二级汇总!$J$1:$J$1000,W870),"")</f>
        <v/>
      </c>
      <c r="W870" s="143" t="str">
        <f ca="1">IFERROR(SMALL(属性二级汇总!$L$2:$L$1000,ROW(W869)),"")</f>
        <v/>
      </c>
    </row>
    <row r="871" spans="13:23">
      <c r="M871" s="142" t="str">
        <f ca="1">IFERROR(INDEX(属性二级汇总!$B$1:$B$1000,W871),"")</f>
        <v/>
      </c>
      <c r="N871" s="142" t="str">
        <f ca="1">IFERROR(INDEX(属性二级汇总!$C$1:$C$1000,W871)*OR($L$2="生效",(1-INDEX(属性二级汇总!$F$1:$F$1000,W871))),"")</f>
        <v/>
      </c>
      <c r="O871" s="142" t="str">
        <f ca="1">IFERROR(INDEX(属性二级汇总!$E$1:$E$1000,W871),"")</f>
        <v/>
      </c>
      <c r="P871" s="142" t="str">
        <f ca="1">IFERROR(INDEX(属性二级汇总!$H$1:$H$1000,W871),"")</f>
        <v/>
      </c>
      <c r="Q871" s="142" t="str">
        <f ca="1">IFERROR(INDEX(属性二级汇总!$J$1:$J$1000,W871),"")</f>
        <v/>
      </c>
      <c r="W871" s="143" t="str">
        <f ca="1">IFERROR(SMALL(属性二级汇总!$L$2:$L$1000,ROW(W870)),"")</f>
        <v/>
      </c>
    </row>
    <row r="872" spans="13:23">
      <c r="M872" s="142" t="str">
        <f ca="1">IFERROR(INDEX(属性二级汇总!$B$1:$B$1000,W872),"")</f>
        <v/>
      </c>
      <c r="N872" s="142" t="str">
        <f ca="1">IFERROR(INDEX(属性二级汇总!$C$1:$C$1000,W872)*OR($L$2="生效",(1-INDEX(属性二级汇总!$F$1:$F$1000,W872))),"")</f>
        <v/>
      </c>
      <c r="O872" s="142" t="str">
        <f ca="1">IFERROR(INDEX(属性二级汇总!$E$1:$E$1000,W872),"")</f>
        <v/>
      </c>
      <c r="P872" s="142" t="str">
        <f ca="1">IFERROR(INDEX(属性二级汇总!$H$1:$H$1000,W872),"")</f>
        <v/>
      </c>
      <c r="Q872" s="142" t="str">
        <f ca="1">IFERROR(INDEX(属性二级汇总!$J$1:$J$1000,W872),"")</f>
        <v/>
      </c>
      <c r="W872" s="143" t="str">
        <f ca="1">IFERROR(SMALL(属性二级汇总!$L$2:$L$1000,ROW(W871)),"")</f>
        <v/>
      </c>
    </row>
    <row r="873" spans="13:23">
      <c r="M873" s="142" t="str">
        <f ca="1">IFERROR(INDEX(属性二级汇总!$B$1:$B$1000,W873),"")</f>
        <v/>
      </c>
      <c r="N873" s="142" t="str">
        <f ca="1">IFERROR(INDEX(属性二级汇总!$C$1:$C$1000,W873)*OR($L$2="生效",(1-INDEX(属性二级汇总!$F$1:$F$1000,W873))),"")</f>
        <v/>
      </c>
      <c r="O873" s="142" t="str">
        <f ca="1">IFERROR(INDEX(属性二级汇总!$E$1:$E$1000,W873),"")</f>
        <v/>
      </c>
      <c r="P873" s="142" t="str">
        <f ca="1">IFERROR(INDEX(属性二级汇总!$H$1:$H$1000,W873),"")</f>
        <v/>
      </c>
      <c r="Q873" s="142" t="str">
        <f ca="1">IFERROR(INDEX(属性二级汇总!$J$1:$J$1000,W873),"")</f>
        <v/>
      </c>
      <c r="W873" s="143" t="str">
        <f ca="1">IFERROR(SMALL(属性二级汇总!$L$2:$L$1000,ROW(W872)),"")</f>
        <v/>
      </c>
    </row>
    <row r="874" spans="13:23">
      <c r="M874" s="142" t="str">
        <f ca="1">IFERROR(INDEX(属性二级汇总!$B$1:$B$1000,W874),"")</f>
        <v/>
      </c>
      <c r="N874" s="142" t="str">
        <f ca="1">IFERROR(INDEX(属性二级汇总!$C$1:$C$1000,W874)*OR($L$2="生效",(1-INDEX(属性二级汇总!$F$1:$F$1000,W874))),"")</f>
        <v/>
      </c>
      <c r="O874" s="142" t="str">
        <f ca="1">IFERROR(INDEX(属性二级汇总!$E$1:$E$1000,W874),"")</f>
        <v/>
      </c>
      <c r="P874" s="142" t="str">
        <f ca="1">IFERROR(INDEX(属性二级汇总!$H$1:$H$1000,W874),"")</f>
        <v/>
      </c>
      <c r="Q874" s="142" t="str">
        <f ca="1">IFERROR(INDEX(属性二级汇总!$J$1:$J$1000,W874),"")</f>
        <v/>
      </c>
      <c r="W874" s="143" t="str">
        <f ca="1">IFERROR(SMALL(属性二级汇总!$L$2:$L$1000,ROW(W873)),"")</f>
        <v/>
      </c>
    </row>
    <row r="875" spans="13:23">
      <c r="M875" s="142" t="str">
        <f ca="1">IFERROR(INDEX(属性二级汇总!$B$1:$B$1000,W875),"")</f>
        <v/>
      </c>
      <c r="N875" s="142" t="str">
        <f ca="1">IFERROR(INDEX(属性二级汇总!$C$1:$C$1000,W875)*OR($L$2="生效",(1-INDEX(属性二级汇总!$F$1:$F$1000,W875))),"")</f>
        <v/>
      </c>
      <c r="O875" s="142" t="str">
        <f ca="1">IFERROR(INDEX(属性二级汇总!$E$1:$E$1000,W875),"")</f>
        <v/>
      </c>
      <c r="P875" s="142" t="str">
        <f ca="1">IFERROR(INDEX(属性二级汇总!$H$1:$H$1000,W875),"")</f>
        <v/>
      </c>
      <c r="Q875" s="142" t="str">
        <f ca="1">IFERROR(INDEX(属性二级汇总!$J$1:$J$1000,W875),"")</f>
        <v/>
      </c>
      <c r="W875" s="143" t="str">
        <f ca="1">IFERROR(SMALL(属性二级汇总!$L$2:$L$1000,ROW(W874)),"")</f>
        <v/>
      </c>
    </row>
    <row r="876" spans="13:23">
      <c r="M876" s="142" t="str">
        <f ca="1">IFERROR(INDEX(属性二级汇总!$B$1:$B$1000,W876),"")</f>
        <v/>
      </c>
      <c r="N876" s="142" t="str">
        <f ca="1">IFERROR(INDEX(属性二级汇总!$C$1:$C$1000,W876)*OR($L$2="生效",(1-INDEX(属性二级汇总!$F$1:$F$1000,W876))),"")</f>
        <v/>
      </c>
      <c r="O876" s="142" t="str">
        <f ca="1">IFERROR(INDEX(属性二级汇总!$E$1:$E$1000,W876),"")</f>
        <v/>
      </c>
      <c r="P876" s="142" t="str">
        <f ca="1">IFERROR(INDEX(属性二级汇总!$H$1:$H$1000,W876),"")</f>
        <v/>
      </c>
      <c r="Q876" s="142" t="str">
        <f ca="1">IFERROR(INDEX(属性二级汇总!$J$1:$J$1000,W876),"")</f>
        <v/>
      </c>
      <c r="W876" s="143" t="str">
        <f ca="1">IFERROR(SMALL(属性二级汇总!$L$2:$L$1000,ROW(W875)),"")</f>
        <v/>
      </c>
    </row>
    <row r="877" spans="13:23">
      <c r="M877" s="142" t="str">
        <f ca="1">IFERROR(INDEX(属性二级汇总!$B$1:$B$1000,W877),"")</f>
        <v/>
      </c>
      <c r="N877" s="142" t="str">
        <f ca="1">IFERROR(INDEX(属性二级汇总!$C$1:$C$1000,W877)*OR($L$2="生效",(1-INDEX(属性二级汇总!$F$1:$F$1000,W877))),"")</f>
        <v/>
      </c>
      <c r="O877" s="142" t="str">
        <f ca="1">IFERROR(INDEX(属性二级汇总!$E$1:$E$1000,W877),"")</f>
        <v/>
      </c>
      <c r="P877" s="142" t="str">
        <f ca="1">IFERROR(INDEX(属性二级汇总!$H$1:$H$1000,W877),"")</f>
        <v/>
      </c>
      <c r="Q877" s="142" t="str">
        <f ca="1">IFERROR(INDEX(属性二级汇总!$J$1:$J$1000,W877),"")</f>
        <v/>
      </c>
      <c r="W877" s="143" t="str">
        <f ca="1">IFERROR(SMALL(属性二级汇总!$L$2:$L$1000,ROW(W876)),"")</f>
        <v/>
      </c>
    </row>
    <row r="878" spans="13:23">
      <c r="M878" s="142" t="str">
        <f ca="1">IFERROR(INDEX(属性二级汇总!$B$1:$B$1000,W878),"")</f>
        <v/>
      </c>
      <c r="N878" s="142" t="str">
        <f ca="1">IFERROR(INDEX(属性二级汇总!$C$1:$C$1000,W878)*OR($L$2="生效",(1-INDEX(属性二级汇总!$F$1:$F$1000,W878))),"")</f>
        <v/>
      </c>
      <c r="O878" s="142" t="str">
        <f ca="1">IFERROR(INDEX(属性二级汇总!$E$1:$E$1000,W878),"")</f>
        <v/>
      </c>
      <c r="P878" s="142" t="str">
        <f ca="1">IFERROR(INDEX(属性二级汇总!$H$1:$H$1000,W878),"")</f>
        <v/>
      </c>
      <c r="Q878" s="142" t="str">
        <f ca="1">IFERROR(INDEX(属性二级汇总!$J$1:$J$1000,W878),"")</f>
        <v/>
      </c>
      <c r="W878" s="143" t="str">
        <f ca="1">IFERROR(SMALL(属性二级汇总!$L$2:$L$1000,ROW(W877)),"")</f>
        <v/>
      </c>
    </row>
    <row r="879" spans="13:23">
      <c r="M879" s="142" t="str">
        <f ca="1">IFERROR(INDEX(属性二级汇总!$B$1:$B$1000,W879),"")</f>
        <v/>
      </c>
      <c r="N879" s="142" t="str">
        <f ca="1">IFERROR(INDEX(属性二级汇总!$C$1:$C$1000,W879)*OR($L$2="生效",(1-INDEX(属性二级汇总!$F$1:$F$1000,W879))),"")</f>
        <v/>
      </c>
      <c r="O879" s="142" t="str">
        <f ca="1">IFERROR(INDEX(属性二级汇总!$E$1:$E$1000,W879),"")</f>
        <v/>
      </c>
      <c r="P879" s="142" t="str">
        <f ca="1">IFERROR(INDEX(属性二级汇总!$H$1:$H$1000,W879),"")</f>
        <v/>
      </c>
      <c r="Q879" s="142" t="str">
        <f ca="1">IFERROR(INDEX(属性二级汇总!$J$1:$J$1000,W879),"")</f>
        <v/>
      </c>
      <c r="W879" s="143" t="str">
        <f ca="1">IFERROR(SMALL(属性二级汇总!$L$2:$L$1000,ROW(W878)),"")</f>
        <v/>
      </c>
    </row>
    <row r="880" spans="13:23">
      <c r="M880" s="142" t="str">
        <f ca="1">IFERROR(INDEX(属性二级汇总!$B$1:$B$1000,W880),"")</f>
        <v/>
      </c>
      <c r="N880" s="142" t="str">
        <f ca="1">IFERROR(INDEX(属性二级汇总!$C$1:$C$1000,W880)*OR($L$2="生效",(1-INDEX(属性二级汇总!$F$1:$F$1000,W880))),"")</f>
        <v/>
      </c>
      <c r="O880" s="142" t="str">
        <f ca="1">IFERROR(INDEX(属性二级汇总!$E$1:$E$1000,W880),"")</f>
        <v/>
      </c>
      <c r="P880" s="142" t="str">
        <f ca="1">IFERROR(INDEX(属性二级汇总!$H$1:$H$1000,W880),"")</f>
        <v/>
      </c>
      <c r="Q880" s="142" t="str">
        <f ca="1">IFERROR(INDEX(属性二级汇总!$J$1:$J$1000,W880),"")</f>
        <v/>
      </c>
      <c r="W880" s="143" t="str">
        <f ca="1">IFERROR(SMALL(属性二级汇总!$L$2:$L$1000,ROW(W879)),"")</f>
        <v/>
      </c>
    </row>
    <row r="881" spans="13:23">
      <c r="M881" s="142" t="str">
        <f ca="1">IFERROR(INDEX(属性二级汇总!$B$1:$B$1000,W881),"")</f>
        <v/>
      </c>
      <c r="N881" s="142" t="str">
        <f ca="1">IFERROR(INDEX(属性二级汇总!$C$1:$C$1000,W881)*OR($L$2="生效",(1-INDEX(属性二级汇总!$F$1:$F$1000,W881))),"")</f>
        <v/>
      </c>
      <c r="O881" s="142" t="str">
        <f ca="1">IFERROR(INDEX(属性二级汇总!$E$1:$E$1000,W881),"")</f>
        <v/>
      </c>
      <c r="P881" s="142" t="str">
        <f ca="1">IFERROR(INDEX(属性二级汇总!$H$1:$H$1000,W881),"")</f>
        <v/>
      </c>
      <c r="Q881" s="142" t="str">
        <f ca="1">IFERROR(INDEX(属性二级汇总!$J$1:$J$1000,W881),"")</f>
        <v/>
      </c>
      <c r="W881" s="143" t="str">
        <f ca="1">IFERROR(SMALL(属性二级汇总!$L$2:$L$1000,ROW(W880)),"")</f>
        <v/>
      </c>
    </row>
    <row r="882" spans="13:23">
      <c r="M882" s="142" t="str">
        <f ca="1">IFERROR(INDEX(属性二级汇总!$B$1:$B$1000,W882),"")</f>
        <v/>
      </c>
      <c r="N882" s="142" t="str">
        <f ca="1">IFERROR(INDEX(属性二级汇总!$C$1:$C$1000,W882)*OR($L$2="生效",(1-INDEX(属性二级汇总!$F$1:$F$1000,W882))),"")</f>
        <v/>
      </c>
      <c r="O882" s="142" t="str">
        <f ca="1">IFERROR(INDEX(属性二级汇总!$E$1:$E$1000,W882),"")</f>
        <v/>
      </c>
      <c r="P882" s="142" t="str">
        <f ca="1">IFERROR(INDEX(属性二级汇总!$H$1:$H$1000,W882),"")</f>
        <v/>
      </c>
      <c r="Q882" s="142" t="str">
        <f ca="1">IFERROR(INDEX(属性二级汇总!$J$1:$J$1000,W882),"")</f>
        <v/>
      </c>
      <c r="W882" s="143" t="str">
        <f ca="1">IFERROR(SMALL(属性二级汇总!$L$2:$L$1000,ROW(W881)),"")</f>
        <v/>
      </c>
    </row>
    <row r="883" spans="13:23">
      <c r="M883" s="142" t="str">
        <f ca="1">IFERROR(INDEX(属性二级汇总!$B$1:$B$1000,W883),"")</f>
        <v/>
      </c>
      <c r="N883" s="142" t="str">
        <f ca="1">IFERROR(INDEX(属性二级汇总!$C$1:$C$1000,W883)*OR($L$2="生效",(1-INDEX(属性二级汇总!$F$1:$F$1000,W883))),"")</f>
        <v/>
      </c>
      <c r="O883" s="142" t="str">
        <f ca="1">IFERROR(INDEX(属性二级汇总!$E$1:$E$1000,W883),"")</f>
        <v/>
      </c>
      <c r="P883" s="142" t="str">
        <f ca="1">IFERROR(INDEX(属性二级汇总!$H$1:$H$1000,W883),"")</f>
        <v/>
      </c>
      <c r="Q883" s="142" t="str">
        <f ca="1">IFERROR(INDEX(属性二级汇总!$J$1:$J$1000,W883),"")</f>
        <v/>
      </c>
      <c r="W883" s="143" t="str">
        <f ca="1">IFERROR(SMALL(属性二级汇总!$L$2:$L$1000,ROW(W882)),"")</f>
        <v/>
      </c>
    </row>
    <row r="884" spans="13:23">
      <c r="M884" s="142" t="str">
        <f ca="1">IFERROR(INDEX(属性二级汇总!$B$1:$B$1000,W884),"")</f>
        <v/>
      </c>
      <c r="N884" s="142" t="str">
        <f ca="1">IFERROR(INDEX(属性二级汇总!$C$1:$C$1000,W884)*OR($L$2="生效",(1-INDEX(属性二级汇总!$F$1:$F$1000,W884))),"")</f>
        <v/>
      </c>
      <c r="O884" s="142" t="str">
        <f ca="1">IFERROR(INDEX(属性二级汇总!$E$1:$E$1000,W884),"")</f>
        <v/>
      </c>
      <c r="P884" s="142" t="str">
        <f ca="1">IFERROR(INDEX(属性二级汇总!$H$1:$H$1000,W884),"")</f>
        <v/>
      </c>
      <c r="Q884" s="142" t="str">
        <f ca="1">IFERROR(INDEX(属性二级汇总!$J$1:$J$1000,W884),"")</f>
        <v/>
      </c>
      <c r="W884" s="143" t="str">
        <f ca="1">IFERROR(SMALL(属性二级汇总!$L$2:$L$1000,ROW(W883)),"")</f>
        <v/>
      </c>
    </row>
    <row r="885" spans="13:23">
      <c r="M885" s="142" t="str">
        <f ca="1">IFERROR(INDEX(属性二级汇总!$B$1:$B$1000,W885),"")</f>
        <v/>
      </c>
      <c r="N885" s="142" t="str">
        <f ca="1">IFERROR(INDEX(属性二级汇总!$C$1:$C$1000,W885)*OR($L$2="生效",(1-INDEX(属性二级汇总!$F$1:$F$1000,W885))),"")</f>
        <v/>
      </c>
      <c r="O885" s="142" t="str">
        <f ca="1">IFERROR(INDEX(属性二级汇总!$E$1:$E$1000,W885),"")</f>
        <v/>
      </c>
      <c r="P885" s="142" t="str">
        <f ca="1">IFERROR(INDEX(属性二级汇总!$H$1:$H$1000,W885),"")</f>
        <v/>
      </c>
      <c r="Q885" s="142" t="str">
        <f ca="1">IFERROR(INDEX(属性二级汇总!$J$1:$J$1000,W885),"")</f>
        <v/>
      </c>
      <c r="W885" s="143" t="str">
        <f ca="1">IFERROR(SMALL(属性二级汇总!$L$2:$L$1000,ROW(W884)),"")</f>
        <v/>
      </c>
    </row>
    <row r="886" spans="13:23">
      <c r="M886" s="142" t="str">
        <f ca="1">IFERROR(INDEX(属性二级汇总!$B$1:$B$1000,W886),"")</f>
        <v/>
      </c>
      <c r="N886" s="142" t="str">
        <f ca="1">IFERROR(INDEX(属性二级汇总!$C$1:$C$1000,W886)*OR($L$2="生效",(1-INDEX(属性二级汇总!$F$1:$F$1000,W886))),"")</f>
        <v/>
      </c>
      <c r="O886" s="142" t="str">
        <f ca="1">IFERROR(INDEX(属性二级汇总!$E$1:$E$1000,W886),"")</f>
        <v/>
      </c>
      <c r="P886" s="142" t="str">
        <f ca="1">IFERROR(INDEX(属性二级汇总!$H$1:$H$1000,W886),"")</f>
        <v/>
      </c>
      <c r="Q886" s="142" t="str">
        <f ca="1">IFERROR(INDEX(属性二级汇总!$J$1:$J$1000,W886),"")</f>
        <v/>
      </c>
      <c r="W886" s="143" t="str">
        <f ca="1">IFERROR(SMALL(属性二级汇总!$L$2:$L$1000,ROW(W885)),"")</f>
        <v/>
      </c>
    </row>
    <row r="887" spans="13:23">
      <c r="M887" s="142" t="str">
        <f ca="1">IFERROR(INDEX(属性二级汇总!$B$1:$B$1000,W887),"")</f>
        <v/>
      </c>
      <c r="N887" s="142" t="str">
        <f ca="1">IFERROR(INDEX(属性二级汇总!$C$1:$C$1000,W887)*OR($L$2="生效",(1-INDEX(属性二级汇总!$F$1:$F$1000,W887))),"")</f>
        <v/>
      </c>
      <c r="O887" s="142" t="str">
        <f ca="1">IFERROR(INDEX(属性二级汇总!$E$1:$E$1000,W887),"")</f>
        <v/>
      </c>
      <c r="P887" s="142" t="str">
        <f ca="1">IFERROR(INDEX(属性二级汇总!$H$1:$H$1000,W887),"")</f>
        <v/>
      </c>
      <c r="Q887" s="142" t="str">
        <f ca="1">IFERROR(INDEX(属性二级汇总!$J$1:$J$1000,W887),"")</f>
        <v/>
      </c>
      <c r="W887" s="143" t="str">
        <f ca="1">IFERROR(SMALL(属性二级汇总!$L$2:$L$1000,ROW(W886)),"")</f>
        <v/>
      </c>
    </row>
    <row r="888" spans="13:23">
      <c r="M888" s="142" t="str">
        <f ca="1">IFERROR(INDEX(属性二级汇总!$B$1:$B$1000,W888),"")</f>
        <v/>
      </c>
      <c r="N888" s="142" t="str">
        <f ca="1">IFERROR(INDEX(属性二级汇总!$C$1:$C$1000,W888)*OR($L$2="生效",(1-INDEX(属性二级汇总!$F$1:$F$1000,W888))),"")</f>
        <v/>
      </c>
      <c r="O888" s="142" t="str">
        <f ca="1">IFERROR(INDEX(属性二级汇总!$E$1:$E$1000,W888),"")</f>
        <v/>
      </c>
      <c r="P888" s="142" t="str">
        <f ca="1">IFERROR(INDEX(属性二级汇总!$H$1:$H$1000,W888),"")</f>
        <v/>
      </c>
      <c r="Q888" s="142" t="str">
        <f ca="1">IFERROR(INDEX(属性二级汇总!$J$1:$J$1000,W888),"")</f>
        <v/>
      </c>
      <c r="W888" s="143" t="str">
        <f ca="1">IFERROR(SMALL(属性二级汇总!$L$2:$L$1000,ROW(W887)),"")</f>
        <v/>
      </c>
    </row>
    <row r="889" spans="13:23">
      <c r="M889" s="142" t="str">
        <f ca="1">IFERROR(INDEX(属性二级汇总!$B$1:$B$1000,W889),"")</f>
        <v/>
      </c>
      <c r="N889" s="142" t="str">
        <f ca="1">IFERROR(INDEX(属性二级汇总!$C$1:$C$1000,W889)*OR($L$2="生效",(1-INDEX(属性二级汇总!$F$1:$F$1000,W889))),"")</f>
        <v/>
      </c>
      <c r="O889" s="142" t="str">
        <f ca="1">IFERROR(INDEX(属性二级汇总!$E$1:$E$1000,W889),"")</f>
        <v/>
      </c>
      <c r="P889" s="142" t="str">
        <f ca="1">IFERROR(INDEX(属性二级汇总!$H$1:$H$1000,W889),"")</f>
        <v/>
      </c>
      <c r="Q889" s="142" t="str">
        <f ca="1">IFERROR(INDEX(属性二级汇总!$J$1:$J$1000,W889),"")</f>
        <v/>
      </c>
      <c r="W889" s="143" t="str">
        <f ca="1">IFERROR(SMALL(属性二级汇总!$L$2:$L$1000,ROW(W888)),"")</f>
        <v/>
      </c>
    </row>
    <row r="890" spans="13:23">
      <c r="M890" s="142" t="str">
        <f ca="1">IFERROR(INDEX(属性二级汇总!$B$1:$B$1000,W890),"")</f>
        <v/>
      </c>
      <c r="N890" s="142" t="str">
        <f ca="1">IFERROR(INDEX(属性二级汇总!$C$1:$C$1000,W890)*OR($L$2="生效",(1-INDEX(属性二级汇总!$F$1:$F$1000,W890))),"")</f>
        <v/>
      </c>
      <c r="O890" s="142" t="str">
        <f ca="1">IFERROR(INDEX(属性二级汇总!$E$1:$E$1000,W890),"")</f>
        <v/>
      </c>
      <c r="P890" s="142" t="str">
        <f ca="1">IFERROR(INDEX(属性二级汇总!$H$1:$H$1000,W890),"")</f>
        <v/>
      </c>
      <c r="Q890" s="142" t="str">
        <f ca="1">IFERROR(INDEX(属性二级汇总!$J$1:$J$1000,W890),"")</f>
        <v/>
      </c>
      <c r="W890" s="143" t="str">
        <f ca="1">IFERROR(SMALL(属性二级汇总!$L$2:$L$1000,ROW(W889)),"")</f>
        <v/>
      </c>
    </row>
    <row r="891" spans="13:23">
      <c r="M891" s="142" t="str">
        <f ca="1">IFERROR(INDEX(属性二级汇总!$B$1:$B$1000,W891),"")</f>
        <v/>
      </c>
      <c r="N891" s="142" t="str">
        <f ca="1">IFERROR(INDEX(属性二级汇总!$C$1:$C$1000,W891)*OR($L$2="生效",(1-INDEX(属性二级汇总!$F$1:$F$1000,W891))),"")</f>
        <v/>
      </c>
      <c r="O891" s="142" t="str">
        <f ca="1">IFERROR(INDEX(属性二级汇总!$E$1:$E$1000,W891),"")</f>
        <v/>
      </c>
      <c r="P891" s="142" t="str">
        <f ca="1">IFERROR(INDEX(属性二级汇总!$H$1:$H$1000,W891),"")</f>
        <v/>
      </c>
      <c r="Q891" s="142" t="str">
        <f ca="1">IFERROR(INDEX(属性二级汇总!$J$1:$J$1000,W891),"")</f>
        <v/>
      </c>
      <c r="W891" s="143" t="str">
        <f ca="1">IFERROR(SMALL(属性二级汇总!$L$2:$L$1000,ROW(W890)),"")</f>
        <v/>
      </c>
    </row>
    <row r="892" spans="13:23">
      <c r="M892" s="142" t="str">
        <f ca="1">IFERROR(INDEX(属性二级汇总!$B$1:$B$1000,W892),"")</f>
        <v/>
      </c>
      <c r="N892" s="142" t="str">
        <f ca="1">IFERROR(INDEX(属性二级汇总!$C$1:$C$1000,W892)*OR($L$2="生效",(1-INDEX(属性二级汇总!$F$1:$F$1000,W892))),"")</f>
        <v/>
      </c>
      <c r="O892" s="142" t="str">
        <f ca="1">IFERROR(INDEX(属性二级汇总!$E$1:$E$1000,W892),"")</f>
        <v/>
      </c>
      <c r="P892" s="142" t="str">
        <f ca="1">IFERROR(INDEX(属性二级汇总!$H$1:$H$1000,W892),"")</f>
        <v/>
      </c>
      <c r="Q892" s="142" t="str">
        <f ca="1">IFERROR(INDEX(属性二级汇总!$J$1:$J$1000,W892),"")</f>
        <v/>
      </c>
      <c r="W892" s="143" t="str">
        <f ca="1">IFERROR(SMALL(属性二级汇总!$L$2:$L$1000,ROW(W891)),"")</f>
        <v/>
      </c>
    </row>
    <row r="893" spans="13:23">
      <c r="M893" s="142" t="str">
        <f ca="1">IFERROR(INDEX(属性二级汇总!$B$1:$B$1000,W893),"")</f>
        <v/>
      </c>
      <c r="N893" s="142" t="str">
        <f ca="1">IFERROR(INDEX(属性二级汇总!$C$1:$C$1000,W893)*OR($L$2="生效",(1-INDEX(属性二级汇总!$F$1:$F$1000,W893))),"")</f>
        <v/>
      </c>
      <c r="O893" s="142" t="str">
        <f ca="1">IFERROR(INDEX(属性二级汇总!$E$1:$E$1000,W893),"")</f>
        <v/>
      </c>
      <c r="P893" s="142" t="str">
        <f ca="1">IFERROR(INDEX(属性二级汇总!$H$1:$H$1000,W893),"")</f>
        <v/>
      </c>
      <c r="Q893" s="142" t="str">
        <f ca="1">IFERROR(INDEX(属性二级汇总!$J$1:$J$1000,W893),"")</f>
        <v/>
      </c>
      <c r="W893" s="143" t="str">
        <f ca="1">IFERROR(SMALL(属性二级汇总!$L$2:$L$1000,ROW(W892)),"")</f>
        <v/>
      </c>
    </row>
    <row r="894" spans="13:23">
      <c r="M894" s="142" t="str">
        <f ca="1">IFERROR(INDEX(属性二级汇总!$B$1:$B$1000,W894),"")</f>
        <v/>
      </c>
      <c r="N894" s="142" t="str">
        <f ca="1">IFERROR(INDEX(属性二级汇总!$C$1:$C$1000,W894)*OR($L$2="生效",(1-INDEX(属性二级汇总!$F$1:$F$1000,W894))),"")</f>
        <v/>
      </c>
      <c r="O894" s="142" t="str">
        <f ca="1">IFERROR(INDEX(属性二级汇总!$E$1:$E$1000,W894),"")</f>
        <v/>
      </c>
      <c r="P894" s="142" t="str">
        <f ca="1">IFERROR(INDEX(属性二级汇总!$H$1:$H$1000,W894),"")</f>
        <v/>
      </c>
      <c r="Q894" s="142" t="str">
        <f ca="1">IFERROR(INDEX(属性二级汇总!$J$1:$J$1000,W894),"")</f>
        <v/>
      </c>
      <c r="W894" s="143" t="str">
        <f ca="1">IFERROR(SMALL(属性二级汇总!$L$2:$L$1000,ROW(W893)),"")</f>
        <v/>
      </c>
    </row>
    <row r="895" spans="13:23">
      <c r="M895" s="142" t="str">
        <f ca="1">IFERROR(INDEX(属性二级汇总!$B$1:$B$1000,W895),"")</f>
        <v/>
      </c>
      <c r="N895" s="142" t="str">
        <f ca="1">IFERROR(INDEX(属性二级汇总!$C$1:$C$1000,W895)*OR($L$2="生效",(1-INDEX(属性二级汇总!$F$1:$F$1000,W895))),"")</f>
        <v/>
      </c>
      <c r="O895" s="142" t="str">
        <f ca="1">IFERROR(INDEX(属性二级汇总!$E$1:$E$1000,W895),"")</f>
        <v/>
      </c>
      <c r="P895" s="142" t="str">
        <f ca="1">IFERROR(INDEX(属性二级汇总!$H$1:$H$1000,W895),"")</f>
        <v/>
      </c>
      <c r="Q895" s="142" t="str">
        <f ca="1">IFERROR(INDEX(属性二级汇总!$J$1:$J$1000,W895),"")</f>
        <v/>
      </c>
      <c r="W895" s="143" t="str">
        <f ca="1">IFERROR(SMALL(属性二级汇总!$L$2:$L$1000,ROW(W894)),"")</f>
        <v/>
      </c>
    </row>
    <row r="896" spans="13:23">
      <c r="M896" s="142" t="str">
        <f ca="1">IFERROR(INDEX(属性二级汇总!$B$1:$B$1000,W896),"")</f>
        <v/>
      </c>
      <c r="N896" s="142" t="str">
        <f ca="1">IFERROR(INDEX(属性二级汇总!$C$1:$C$1000,W896)*OR($L$2="生效",(1-INDEX(属性二级汇总!$F$1:$F$1000,W896))),"")</f>
        <v/>
      </c>
      <c r="O896" s="142" t="str">
        <f ca="1">IFERROR(INDEX(属性二级汇总!$E$1:$E$1000,W896),"")</f>
        <v/>
      </c>
      <c r="P896" s="142" t="str">
        <f ca="1">IFERROR(INDEX(属性二级汇总!$H$1:$H$1000,W896),"")</f>
        <v/>
      </c>
      <c r="Q896" s="142" t="str">
        <f ca="1">IFERROR(INDEX(属性二级汇总!$J$1:$J$1000,W896),"")</f>
        <v/>
      </c>
      <c r="W896" s="143" t="str">
        <f ca="1">IFERROR(SMALL(属性二级汇总!$L$2:$L$1000,ROW(W895)),"")</f>
        <v/>
      </c>
    </row>
    <row r="897" spans="13:23">
      <c r="M897" s="142" t="str">
        <f ca="1">IFERROR(INDEX(属性二级汇总!$B$1:$B$1000,W897),"")</f>
        <v/>
      </c>
      <c r="N897" s="142" t="str">
        <f ca="1">IFERROR(INDEX(属性二级汇总!$C$1:$C$1000,W897)*OR($L$2="生效",(1-INDEX(属性二级汇总!$F$1:$F$1000,W897))),"")</f>
        <v/>
      </c>
      <c r="O897" s="142" t="str">
        <f ca="1">IFERROR(INDEX(属性二级汇总!$E$1:$E$1000,W897),"")</f>
        <v/>
      </c>
      <c r="P897" s="142" t="str">
        <f ca="1">IFERROR(INDEX(属性二级汇总!$H$1:$H$1000,W897),"")</f>
        <v/>
      </c>
      <c r="Q897" s="142" t="str">
        <f ca="1">IFERROR(INDEX(属性二级汇总!$J$1:$J$1000,W897),"")</f>
        <v/>
      </c>
      <c r="W897" s="143" t="str">
        <f ca="1">IFERROR(SMALL(属性二级汇总!$L$2:$L$1000,ROW(W896)),"")</f>
        <v/>
      </c>
    </row>
    <row r="898" spans="13:23">
      <c r="M898" s="142" t="str">
        <f ca="1">IFERROR(INDEX(属性二级汇总!$B$1:$B$1000,W898),"")</f>
        <v/>
      </c>
      <c r="N898" s="142" t="str">
        <f ca="1">IFERROR(INDEX(属性二级汇总!$C$1:$C$1000,W898)*OR($L$2="生效",(1-INDEX(属性二级汇总!$F$1:$F$1000,W898))),"")</f>
        <v/>
      </c>
      <c r="O898" s="142" t="str">
        <f ca="1">IFERROR(INDEX(属性二级汇总!$E$1:$E$1000,W898),"")</f>
        <v/>
      </c>
      <c r="P898" s="142" t="str">
        <f ca="1">IFERROR(INDEX(属性二级汇总!$H$1:$H$1000,W898),"")</f>
        <v/>
      </c>
      <c r="Q898" s="142" t="str">
        <f ca="1">IFERROR(INDEX(属性二级汇总!$J$1:$J$1000,W898),"")</f>
        <v/>
      </c>
      <c r="W898" s="143" t="str">
        <f ca="1">IFERROR(SMALL(属性二级汇总!$L$2:$L$1000,ROW(W897)),"")</f>
        <v/>
      </c>
    </row>
    <row r="899" spans="13:23">
      <c r="M899" s="142" t="str">
        <f ca="1">IFERROR(INDEX(属性二级汇总!$B$1:$B$1000,W899),"")</f>
        <v/>
      </c>
      <c r="N899" s="142" t="str">
        <f ca="1">IFERROR(INDEX(属性二级汇总!$C$1:$C$1000,W899)*OR($L$2="生效",(1-INDEX(属性二级汇总!$F$1:$F$1000,W899))),"")</f>
        <v/>
      </c>
      <c r="O899" s="142" t="str">
        <f ca="1">IFERROR(INDEX(属性二级汇总!$E$1:$E$1000,W899),"")</f>
        <v/>
      </c>
      <c r="P899" s="142" t="str">
        <f ca="1">IFERROR(INDEX(属性二级汇总!$H$1:$H$1000,W899),"")</f>
        <v/>
      </c>
      <c r="Q899" s="142" t="str">
        <f ca="1">IFERROR(INDEX(属性二级汇总!$J$1:$J$1000,W899),"")</f>
        <v/>
      </c>
      <c r="W899" s="143" t="str">
        <f ca="1">IFERROR(SMALL(属性二级汇总!$L$2:$L$1000,ROW(W898)),"")</f>
        <v/>
      </c>
    </row>
    <row r="900" spans="13:23">
      <c r="M900" s="142" t="str">
        <f ca="1">IFERROR(INDEX(属性二级汇总!$B$1:$B$1000,W900),"")</f>
        <v/>
      </c>
      <c r="N900" s="142" t="str">
        <f ca="1">IFERROR(INDEX(属性二级汇总!$C$1:$C$1000,W900)*OR($L$2="生效",(1-INDEX(属性二级汇总!$F$1:$F$1000,W900))),"")</f>
        <v/>
      </c>
      <c r="O900" s="142" t="str">
        <f ca="1">IFERROR(INDEX(属性二级汇总!$E$1:$E$1000,W900),"")</f>
        <v/>
      </c>
      <c r="P900" s="142" t="str">
        <f ca="1">IFERROR(INDEX(属性二级汇总!$H$1:$H$1000,W900),"")</f>
        <v/>
      </c>
      <c r="Q900" s="142" t="str">
        <f ca="1">IFERROR(INDEX(属性二级汇总!$J$1:$J$1000,W900),"")</f>
        <v/>
      </c>
      <c r="W900" s="143" t="str">
        <f ca="1">IFERROR(SMALL(属性二级汇总!$L$2:$L$1000,ROW(W899)),"")</f>
        <v/>
      </c>
    </row>
    <row r="901" spans="13:23">
      <c r="M901" s="142" t="str">
        <f ca="1">IFERROR(INDEX(属性二级汇总!$B$1:$B$1000,W901),"")</f>
        <v/>
      </c>
      <c r="N901" s="142" t="str">
        <f ca="1">IFERROR(INDEX(属性二级汇总!$C$1:$C$1000,W901)*OR($L$2="生效",(1-INDEX(属性二级汇总!$F$1:$F$1000,W901))),"")</f>
        <v/>
      </c>
      <c r="O901" s="142" t="str">
        <f ca="1">IFERROR(INDEX(属性二级汇总!$E$1:$E$1000,W901),"")</f>
        <v/>
      </c>
      <c r="P901" s="142" t="str">
        <f ca="1">IFERROR(INDEX(属性二级汇总!$H$1:$H$1000,W901),"")</f>
        <v/>
      </c>
      <c r="Q901" s="142" t="str">
        <f ca="1">IFERROR(INDEX(属性二级汇总!$J$1:$J$1000,W901),"")</f>
        <v/>
      </c>
      <c r="W901" s="143" t="str">
        <f ca="1">IFERROR(SMALL(属性二级汇总!$L$2:$L$1000,ROW(W900)),"")</f>
        <v/>
      </c>
    </row>
    <row r="902" spans="13:23">
      <c r="M902" s="142" t="str">
        <f ca="1">IFERROR(INDEX(属性二级汇总!$B$1:$B$1000,W902),"")</f>
        <v/>
      </c>
      <c r="N902" s="142" t="str">
        <f ca="1">IFERROR(INDEX(属性二级汇总!$C$1:$C$1000,W902)*OR($L$2="生效",(1-INDEX(属性二级汇总!$F$1:$F$1000,W902))),"")</f>
        <v/>
      </c>
      <c r="O902" s="142" t="str">
        <f ca="1">IFERROR(INDEX(属性二级汇总!$E$1:$E$1000,W902),"")</f>
        <v/>
      </c>
      <c r="P902" s="142" t="str">
        <f ca="1">IFERROR(INDEX(属性二级汇总!$H$1:$H$1000,W902),"")</f>
        <v/>
      </c>
      <c r="Q902" s="142" t="str">
        <f ca="1">IFERROR(INDEX(属性二级汇总!$J$1:$J$1000,W902),"")</f>
        <v/>
      </c>
      <c r="W902" s="143" t="str">
        <f ca="1">IFERROR(SMALL(属性二级汇总!$L$2:$L$1000,ROW(W901)),"")</f>
        <v/>
      </c>
    </row>
    <row r="903" spans="13:23">
      <c r="M903" s="142" t="str">
        <f ca="1">IFERROR(INDEX(属性二级汇总!$B$1:$B$1000,W903),"")</f>
        <v/>
      </c>
      <c r="N903" s="142" t="str">
        <f ca="1">IFERROR(INDEX(属性二级汇总!$C$1:$C$1000,W903)*OR($L$2="生效",(1-INDEX(属性二级汇总!$F$1:$F$1000,W903))),"")</f>
        <v/>
      </c>
      <c r="O903" s="142" t="str">
        <f ca="1">IFERROR(INDEX(属性二级汇总!$E$1:$E$1000,W903),"")</f>
        <v/>
      </c>
      <c r="P903" s="142" t="str">
        <f ca="1">IFERROR(INDEX(属性二级汇总!$H$1:$H$1000,W903),"")</f>
        <v/>
      </c>
      <c r="Q903" s="142" t="str">
        <f ca="1">IFERROR(INDEX(属性二级汇总!$J$1:$J$1000,W903),"")</f>
        <v/>
      </c>
      <c r="W903" s="143" t="str">
        <f ca="1">IFERROR(SMALL(属性二级汇总!$L$2:$L$1000,ROW(W902)),"")</f>
        <v/>
      </c>
    </row>
    <row r="904" spans="13:23">
      <c r="M904" s="142" t="str">
        <f ca="1">IFERROR(INDEX(属性二级汇总!$B$1:$B$1000,W904),"")</f>
        <v/>
      </c>
      <c r="N904" s="142" t="str">
        <f ca="1">IFERROR(INDEX(属性二级汇总!$C$1:$C$1000,W904)*OR($L$2="生效",(1-INDEX(属性二级汇总!$F$1:$F$1000,W904))),"")</f>
        <v/>
      </c>
      <c r="O904" s="142" t="str">
        <f ca="1">IFERROR(INDEX(属性二级汇总!$E$1:$E$1000,W904),"")</f>
        <v/>
      </c>
      <c r="P904" s="142" t="str">
        <f ca="1">IFERROR(INDEX(属性二级汇总!$H$1:$H$1000,W904),"")</f>
        <v/>
      </c>
      <c r="Q904" s="142" t="str">
        <f ca="1">IFERROR(INDEX(属性二级汇总!$J$1:$J$1000,W904),"")</f>
        <v/>
      </c>
      <c r="W904" s="143" t="str">
        <f ca="1">IFERROR(SMALL(属性二级汇总!$L$2:$L$1000,ROW(W903)),"")</f>
        <v/>
      </c>
    </row>
    <row r="905" spans="13:23">
      <c r="M905" s="142" t="str">
        <f ca="1">IFERROR(INDEX(属性二级汇总!$B$1:$B$1000,W905),"")</f>
        <v/>
      </c>
      <c r="N905" s="142" t="str">
        <f ca="1">IFERROR(INDEX(属性二级汇总!$C$1:$C$1000,W905)*OR($L$2="生效",(1-INDEX(属性二级汇总!$F$1:$F$1000,W905))),"")</f>
        <v/>
      </c>
      <c r="O905" s="142" t="str">
        <f ca="1">IFERROR(INDEX(属性二级汇总!$E$1:$E$1000,W905),"")</f>
        <v/>
      </c>
      <c r="P905" s="142" t="str">
        <f ca="1">IFERROR(INDEX(属性二级汇总!$H$1:$H$1000,W905),"")</f>
        <v/>
      </c>
      <c r="Q905" s="142" t="str">
        <f ca="1">IFERROR(INDEX(属性二级汇总!$J$1:$J$1000,W905),"")</f>
        <v/>
      </c>
      <c r="W905" s="143" t="str">
        <f ca="1">IFERROR(SMALL(属性二级汇总!$L$2:$L$1000,ROW(W904)),"")</f>
        <v/>
      </c>
    </row>
    <row r="906" spans="13:23">
      <c r="M906" s="142" t="str">
        <f ca="1">IFERROR(INDEX(属性二级汇总!$B$1:$B$1000,W906),"")</f>
        <v/>
      </c>
      <c r="N906" s="142" t="str">
        <f ca="1">IFERROR(INDEX(属性二级汇总!$C$1:$C$1000,W906)*OR($L$2="生效",(1-INDEX(属性二级汇总!$F$1:$F$1000,W906))),"")</f>
        <v/>
      </c>
      <c r="O906" s="142" t="str">
        <f ca="1">IFERROR(INDEX(属性二级汇总!$E$1:$E$1000,W906),"")</f>
        <v/>
      </c>
      <c r="P906" s="142" t="str">
        <f ca="1">IFERROR(INDEX(属性二级汇总!$H$1:$H$1000,W906),"")</f>
        <v/>
      </c>
      <c r="Q906" s="142" t="str">
        <f ca="1">IFERROR(INDEX(属性二级汇总!$J$1:$J$1000,W906),"")</f>
        <v/>
      </c>
      <c r="W906" s="143" t="str">
        <f ca="1">IFERROR(SMALL(属性二级汇总!$L$2:$L$1000,ROW(W905)),"")</f>
        <v/>
      </c>
    </row>
    <row r="907" spans="13:23">
      <c r="M907" s="142" t="str">
        <f ca="1">IFERROR(INDEX(属性二级汇总!$B$1:$B$1000,W907),"")</f>
        <v/>
      </c>
      <c r="N907" s="142" t="str">
        <f ca="1">IFERROR(INDEX(属性二级汇总!$C$1:$C$1000,W907)*OR($L$2="生效",(1-INDEX(属性二级汇总!$F$1:$F$1000,W907))),"")</f>
        <v/>
      </c>
      <c r="O907" s="142" t="str">
        <f ca="1">IFERROR(INDEX(属性二级汇总!$E$1:$E$1000,W907),"")</f>
        <v/>
      </c>
      <c r="P907" s="142" t="str">
        <f ca="1">IFERROR(INDEX(属性二级汇总!$H$1:$H$1000,W907),"")</f>
        <v/>
      </c>
      <c r="Q907" s="142" t="str">
        <f ca="1">IFERROR(INDEX(属性二级汇总!$J$1:$J$1000,W907),"")</f>
        <v/>
      </c>
      <c r="W907" s="143" t="str">
        <f ca="1">IFERROR(SMALL(属性二级汇总!$L$2:$L$1000,ROW(W906)),"")</f>
        <v/>
      </c>
    </row>
    <row r="908" spans="13:23">
      <c r="M908" s="142" t="str">
        <f ca="1">IFERROR(INDEX(属性二级汇总!$B$1:$B$1000,W908),"")</f>
        <v/>
      </c>
      <c r="N908" s="142" t="str">
        <f ca="1">IFERROR(INDEX(属性二级汇总!$C$1:$C$1000,W908)*OR($L$2="生效",(1-INDEX(属性二级汇总!$F$1:$F$1000,W908))),"")</f>
        <v/>
      </c>
      <c r="O908" s="142" t="str">
        <f ca="1">IFERROR(INDEX(属性二级汇总!$E$1:$E$1000,W908),"")</f>
        <v/>
      </c>
      <c r="P908" s="142" t="str">
        <f ca="1">IFERROR(INDEX(属性二级汇总!$H$1:$H$1000,W908),"")</f>
        <v/>
      </c>
      <c r="Q908" s="142" t="str">
        <f ca="1">IFERROR(INDEX(属性二级汇总!$J$1:$J$1000,W908),"")</f>
        <v/>
      </c>
      <c r="W908" s="143" t="str">
        <f ca="1">IFERROR(SMALL(属性二级汇总!$L$2:$L$1000,ROW(W907)),"")</f>
        <v/>
      </c>
    </row>
    <row r="909" spans="13:23">
      <c r="M909" s="142" t="str">
        <f ca="1">IFERROR(INDEX(属性二级汇总!$B$1:$B$1000,W909),"")</f>
        <v/>
      </c>
      <c r="N909" s="142" t="str">
        <f ca="1">IFERROR(INDEX(属性二级汇总!$C$1:$C$1000,W909)*OR($L$2="生效",(1-INDEX(属性二级汇总!$F$1:$F$1000,W909))),"")</f>
        <v/>
      </c>
      <c r="O909" s="142" t="str">
        <f ca="1">IFERROR(INDEX(属性二级汇总!$E$1:$E$1000,W909),"")</f>
        <v/>
      </c>
      <c r="P909" s="142" t="str">
        <f ca="1">IFERROR(INDEX(属性二级汇总!$H$1:$H$1000,W909),"")</f>
        <v/>
      </c>
      <c r="Q909" s="142" t="str">
        <f ca="1">IFERROR(INDEX(属性二级汇总!$J$1:$J$1000,W909),"")</f>
        <v/>
      </c>
      <c r="W909" s="143" t="str">
        <f ca="1">IFERROR(SMALL(属性二级汇总!$L$2:$L$1000,ROW(W908)),"")</f>
        <v/>
      </c>
    </row>
    <row r="910" spans="13:23">
      <c r="M910" s="142" t="str">
        <f ca="1">IFERROR(INDEX(属性二级汇总!$B$1:$B$1000,W910),"")</f>
        <v/>
      </c>
      <c r="N910" s="142" t="str">
        <f ca="1">IFERROR(INDEX(属性二级汇总!$C$1:$C$1000,W910)*OR($L$2="生效",(1-INDEX(属性二级汇总!$F$1:$F$1000,W910))),"")</f>
        <v/>
      </c>
      <c r="O910" s="142" t="str">
        <f ca="1">IFERROR(INDEX(属性二级汇总!$E$1:$E$1000,W910),"")</f>
        <v/>
      </c>
      <c r="P910" s="142" t="str">
        <f ca="1">IFERROR(INDEX(属性二级汇总!$H$1:$H$1000,W910),"")</f>
        <v/>
      </c>
      <c r="Q910" s="142" t="str">
        <f ca="1">IFERROR(INDEX(属性二级汇总!$J$1:$J$1000,W910),"")</f>
        <v/>
      </c>
      <c r="W910" s="143" t="str">
        <f ca="1">IFERROR(SMALL(属性二级汇总!$L$2:$L$1000,ROW(W909)),"")</f>
        <v/>
      </c>
    </row>
    <row r="911" spans="13:23">
      <c r="M911" s="142" t="str">
        <f ca="1">IFERROR(INDEX(属性二级汇总!$B$1:$B$1000,W911),"")</f>
        <v/>
      </c>
      <c r="N911" s="142" t="str">
        <f ca="1">IFERROR(INDEX(属性二级汇总!$C$1:$C$1000,W911)*OR($L$2="生效",(1-INDEX(属性二级汇总!$F$1:$F$1000,W911))),"")</f>
        <v/>
      </c>
      <c r="O911" s="142" t="str">
        <f ca="1">IFERROR(INDEX(属性二级汇总!$E$1:$E$1000,W911),"")</f>
        <v/>
      </c>
      <c r="P911" s="142" t="str">
        <f ca="1">IFERROR(INDEX(属性二级汇总!$H$1:$H$1000,W911),"")</f>
        <v/>
      </c>
      <c r="Q911" s="142" t="str">
        <f ca="1">IFERROR(INDEX(属性二级汇总!$J$1:$J$1000,W911),"")</f>
        <v/>
      </c>
      <c r="W911" s="143" t="str">
        <f ca="1">IFERROR(SMALL(属性二级汇总!$L$2:$L$1000,ROW(W910)),"")</f>
        <v/>
      </c>
    </row>
    <row r="912" spans="13:23">
      <c r="M912" s="142" t="str">
        <f ca="1">IFERROR(INDEX(属性二级汇总!$B$1:$B$1000,W912),"")</f>
        <v/>
      </c>
      <c r="N912" s="142" t="str">
        <f ca="1">IFERROR(INDEX(属性二级汇总!$C$1:$C$1000,W912)*OR($L$2="生效",(1-INDEX(属性二级汇总!$F$1:$F$1000,W912))),"")</f>
        <v/>
      </c>
      <c r="O912" s="142" t="str">
        <f ca="1">IFERROR(INDEX(属性二级汇总!$E$1:$E$1000,W912),"")</f>
        <v/>
      </c>
      <c r="P912" s="142" t="str">
        <f ca="1">IFERROR(INDEX(属性二级汇总!$H$1:$H$1000,W912),"")</f>
        <v/>
      </c>
      <c r="Q912" s="142" t="str">
        <f ca="1">IFERROR(INDEX(属性二级汇总!$J$1:$J$1000,W912),"")</f>
        <v/>
      </c>
      <c r="W912" s="143" t="str">
        <f ca="1">IFERROR(SMALL(属性二级汇总!$L$2:$L$1000,ROW(W911)),"")</f>
        <v/>
      </c>
    </row>
    <row r="913" spans="13:23">
      <c r="M913" s="142" t="str">
        <f ca="1">IFERROR(INDEX(属性二级汇总!$B$1:$B$1000,W913),"")</f>
        <v/>
      </c>
      <c r="N913" s="142" t="str">
        <f ca="1">IFERROR(INDEX(属性二级汇总!$C$1:$C$1000,W913)*OR($L$2="生效",(1-INDEX(属性二级汇总!$F$1:$F$1000,W913))),"")</f>
        <v/>
      </c>
      <c r="O913" s="142" t="str">
        <f ca="1">IFERROR(INDEX(属性二级汇总!$E$1:$E$1000,W913),"")</f>
        <v/>
      </c>
      <c r="P913" s="142" t="str">
        <f ca="1">IFERROR(INDEX(属性二级汇总!$H$1:$H$1000,W913),"")</f>
        <v/>
      </c>
      <c r="Q913" s="142" t="str">
        <f ca="1">IFERROR(INDEX(属性二级汇总!$J$1:$J$1000,W913),"")</f>
        <v/>
      </c>
      <c r="W913" s="143" t="str">
        <f ca="1">IFERROR(SMALL(属性二级汇总!$L$2:$L$1000,ROW(W912)),"")</f>
        <v/>
      </c>
    </row>
    <row r="914" spans="13:23">
      <c r="M914" s="142" t="str">
        <f ca="1">IFERROR(INDEX(属性二级汇总!$B$1:$B$1000,W914),"")</f>
        <v/>
      </c>
      <c r="N914" s="142" t="str">
        <f ca="1">IFERROR(INDEX(属性二级汇总!$C$1:$C$1000,W914)*OR($L$2="生效",(1-INDEX(属性二级汇总!$F$1:$F$1000,W914))),"")</f>
        <v/>
      </c>
      <c r="O914" s="142" t="str">
        <f ca="1">IFERROR(INDEX(属性二级汇总!$E$1:$E$1000,W914),"")</f>
        <v/>
      </c>
      <c r="P914" s="142" t="str">
        <f ca="1">IFERROR(INDEX(属性二级汇总!$H$1:$H$1000,W914),"")</f>
        <v/>
      </c>
      <c r="Q914" s="142" t="str">
        <f ca="1">IFERROR(INDEX(属性二级汇总!$J$1:$J$1000,W914),"")</f>
        <v/>
      </c>
      <c r="W914" s="143" t="str">
        <f ca="1">IFERROR(SMALL(属性二级汇总!$L$2:$L$1000,ROW(W913)),"")</f>
        <v/>
      </c>
    </row>
    <row r="915" spans="13:23">
      <c r="M915" s="142" t="str">
        <f ca="1">IFERROR(INDEX(属性二级汇总!$B$1:$B$1000,W915),"")</f>
        <v/>
      </c>
      <c r="N915" s="142" t="str">
        <f ca="1">IFERROR(INDEX(属性二级汇总!$C$1:$C$1000,W915)*OR($L$2="生效",(1-INDEX(属性二级汇总!$F$1:$F$1000,W915))),"")</f>
        <v/>
      </c>
      <c r="O915" s="142" t="str">
        <f ca="1">IFERROR(INDEX(属性二级汇总!$E$1:$E$1000,W915),"")</f>
        <v/>
      </c>
      <c r="P915" s="142" t="str">
        <f ca="1">IFERROR(INDEX(属性二级汇总!$H$1:$H$1000,W915),"")</f>
        <v/>
      </c>
      <c r="Q915" s="142" t="str">
        <f ca="1">IFERROR(INDEX(属性二级汇总!$J$1:$J$1000,W915),"")</f>
        <v/>
      </c>
      <c r="W915" s="143" t="str">
        <f ca="1">IFERROR(SMALL(属性二级汇总!$L$2:$L$1000,ROW(W914)),"")</f>
        <v/>
      </c>
    </row>
    <row r="916" spans="13:23">
      <c r="M916" s="142" t="str">
        <f ca="1">IFERROR(INDEX(属性二级汇总!$B$1:$B$1000,W916),"")</f>
        <v/>
      </c>
      <c r="N916" s="142" t="str">
        <f ca="1">IFERROR(INDEX(属性二级汇总!$C$1:$C$1000,W916)*OR($L$2="生效",(1-INDEX(属性二级汇总!$F$1:$F$1000,W916))),"")</f>
        <v/>
      </c>
      <c r="O916" s="142" t="str">
        <f ca="1">IFERROR(INDEX(属性二级汇总!$E$1:$E$1000,W916),"")</f>
        <v/>
      </c>
      <c r="P916" s="142" t="str">
        <f ca="1">IFERROR(INDEX(属性二级汇总!$H$1:$H$1000,W916),"")</f>
        <v/>
      </c>
      <c r="Q916" s="142" t="str">
        <f ca="1">IFERROR(INDEX(属性二级汇总!$J$1:$J$1000,W916),"")</f>
        <v/>
      </c>
      <c r="W916" s="143" t="str">
        <f ca="1">IFERROR(SMALL(属性二级汇总!$L$2:$L$1000,ROW(W915)),"")</f>
        <v/>
      </c>
    </row>
    <row r="917" spans="13:23">
      <c r="M917" s="142" t="str">
        <f ca="1">IFERROR(INDEX(属性二级汇总!$B$1:$B$1000,W917),"")</f>
        <v/>
      </c>
      <c r="N917" s="142" t="str">
        <f ca="1">IFERROR(INDEX(属性二级汇总!$C$1:$C$1000,W917)*OR($L$2="生效",(1-INDEX(属性二级汇总!$F$1:$F$1000,W917))),"")</f>
        <v/>
      </c>
      <c r="O917" s="142" t="str">
        <f ca="1">IFERROR(INDEX(属性二级汇总!$E$1:$E$1000,W917),"")</f>
        <v/>
      </c>
      <c r="P917" s="142" t="str">
        <f ca="1">IFERROR(INDEX(属性二级汇总!$H$1:$H$1000,W917),"")</f>
        <v/>
      </c>
      <c r="Q917" s="142" t="str">
        <f ca="1">IFERROR(INDEX(属性二级汇总!$J$1:$J$1000,W917),"")</f>
        <v/>
      </c>
      <c r="W917" s="143" t="str">
        <f ca="1">IFERROR(SMALL(属性二级汇总!$L$2:$L$1000,ROW(W916)),"")</f>
        <v/>
      </c>
    </row>
    <row r="918" spans="13:23">
      <c r="M918" s="142" t="str">
        <f ca="1">IFERROR(INDEX(属性二级汇总!$B$1:$B$1000,W918),"")</f>
        <v/>
      </c>
      <c r="N918" s="142" t="str">
        <f ca="1">IFERROR(INDEX(属性二级汇总!$C$1:$C$1000,W918)*OR($L$2="生效",(1-INDEX(属性二级汇总!$F$1:$F$1000,W918))),"")</f>
        <v/>
      </c>
      <c r="O918" s="142" t="str">
        <f ca="1">IFERROR(INDEX(属性二级汇总!$E$1:$E$1000,W918),"")</f>
        <v/>
      </c>
      <c r="P918" s="142" t="str">
        <f ca="1">IFERROR(INDEX(属性二级汇总!$H$1:$H$1000,W918),"")</f>
        <v/>
      </c>
      <c r="Q918" s="142" t="str">
        <f ca="1">IFERROR(INDEX(属性二级汇总!$J$1:$J$1000,W918),"")</f>
        <v/>
      </c>
      <c r="W918" s="143" t="str">
        <f ca="1">IFERROR(SMALL(属性二级汇总!$L$2:$L$1000,ROW(W917)),"")</f>
        <v/>
      </c>
    </row>
    <row r="919" spans="13:23">
      <c r="M919" s="142" t="str">
        <f ca="1">IFERROR(INDEX(属性二级汇总!$B$1:$B$1000,W919),"")</f>
        <v/>
      </c>
      <c r="N919" s="142" t="str">
        <f ca="1">IFERROR(INDEX(属性二级汇总!$C$1:$C$1000,W919)*OR($L$2="生效",(1-INDEX(属性二级汇总!$F$1:$F$1000,W919))),"")</f>
        <v/>
      </c>
      <c r="O919" s="142" t="str">
        <f ca="1">IFERROR(INDEX(属性二级汇总!$E$1:$E$1000,W919),"")</f>
        <v/>
      </c>
      <c r="P919" s="142" t="str">
        <f ca="1">IFERROR(INDEX(属性二级汇总!$H$1:$H$1000,W919),"")</f>
        <v/>
      </c>
      <c r="Q919" s="142" t="str">
        <f ca="1">IFERROR(INDEX(属性二级汇总!$J$1:$J$1000,W919),"")</f>
        <v/>
      </c>
      <c r="W919" s="143" t="str">
        <f ca="1">IFERROR(SMALL(属性二级汇总!$L$2:$L$1000,ROW(W918)),"")</f>
        <v/>
      </c>
    </row>
    <row r="920" spans="13:23">
      <c r="M920" s="142" t="str">
        <f ca="1">IFERROR(INDEX(属性二级汇总!$B$1:$B$1000,W920),"")</f>
        <v/>
      </c>
      <c r="N920" s="142" t="str">
        <f ca="1">IFERROR(INDEX(属性二级汇总!$C$1:$C$1000,W920)*OR($L$2="生效",(1-INDEX(属性二级汇总!$F$1:$F$1000,W920))),"")</f>
        <v/>
      </c>
      <c r="O920" s="142" t="str">
        <f ca="1">IFERROR(INDEX(属性二级汇总!$E$1:$E$1000,W920),"")</f>
        <v/>
      </c>
      <c r="P920" s="142" t="str">
        <f ca="1">IFERROR(INDEX(属性二级汇总!$H$1:$H$1000,W920),"")</f>
        <v/>
      </c>
      <c r="Q920" s="142" t="str">
        <f ca="1">IFERROR(INDEX(属性二级汇总!$J$1:$J$1000,W920),"")</f>
        <v/>
      </c>
      <c r="W920" s="143" t="str">
        <f ca="1">IFERROR(SMALL(属性二级汇总!$L$2:$L$1000,ROW(W919)),"")</f>
        <v/>
      </c>
    </row>
    <row r="921" spans="13:23">
      <c r="M921" s="142" t="str">
        <f ca="1">IFERROR(INDEX(属性二级汇总!$B$1:$B$1000,W921),"")</f>
        <v/>
      </c>
      <c r="N921" s="142" t="str">
        <f ca="1">IFERROR(INDEX(属性二级汇总!$C$1:$C$1000,W921)*OR($L$2="生效",(1-INDEX(属性二级汇总!$F$1:$F$1000,W921))),"")</f>
        <v/>
      </c>
      <c r="O921" s="142" t="str">
        <f ca="1">IFERROR(INDEX(属性二级汇总!$E$1:$E$1000,W921),"")</f>
        <v/>
      </c>
      <c r="P921" s="142" t="str">
        <f ca="1">IFERROR(INDEX(属性二级汇总!$H$1:$H$1000,W921),"")</f>
        <v/>
      </c>
      <c r="Q921" s="142" t="str">
        <f ca="1">IFERROR(INDEX(属性二级汇总!$J$1:$J$1000,W921),"")</f>
        <v/>
      </c>
      <c r="W921" s="143" t="str">
        <f ca="1">IFERROR(SMALL(属性二级汇总!$L$2:$L$1000,ROW(W920)),"")</f>
        <v/>
      </c>
    </row>
    <row r="922" spans="13:23">
      <c r="M922" s="142" t="str">
        <f ca="1">IFERROR(INDEX(属性二级汇总!$B$1:$B$1000,W922),"")</f>
        <v/>
      </c>
      <c r="N922" s="142" t="str">
        <f ca="1">IFERROR(INDEX(属性二级汇总!$C$1:$C$1000,W922)*OR($L$2="生效",(1-INDEX(属性二级汇总!$F$1:$F$1000,W922))),"")</f>
        <v/>
      </c>
      <c r="O922" s="142" t="str">
        <f ca="1">IFERROR(INDEX(属性二级汇总!$E$1:$E$1000,W922),"")</f>
        <v/>
      </c>
      <c r="P922" s="142" t="str">
        <f ca="1">IFERROR(INDEX(属性二级汇总!$H$1:$H$1000,W922),"")</f>
        <v/>
      </c>
      <c r="Q922" s="142" t="str">
        <f ca="1">IFERROR(INDEX(属性二级汇总!$J$1:$J$1000,W922),"")</f>
        <v/>
      </c>
      <c r="W922" s="143" t="str">
        <f ca="1">IFERROR(SMALL(属性二级汇总!$L$2:$L$1000,ROW(W921)),"")</f>
        <v/>
      </c>
    </row>
    <row r="923" spans="13:23">
      <c r="M923" s="142" t="str">
        <f ca="1">IFERROR(INDEX(属性二级汇总!$B$1:$B$1000,W923),"")</f>
        <v/>
      </c>
      <c r="N923" s="142" t="str">
        <f ca="1">IFERROR(INDEX(属性二级汇总!$C$1:$C$1000,W923)*OR($L$2="生效",(1-INDEX(属性二级汇总!$F$1:$F$1000,W923))),"")</f>
        <v/>
      </c>
      <c r="O923" s="142" t="str">
        <f ca="1">IFERROR(INDEX(属性二级汇总!$E$1:$E$1000,W923),"")</f>
        <v/>
      </c>
      <c r="P923" s="142" t="str">
        <f ca="1">IFERROR(INDEX(属性二级汇总!$H$1:$H$1000,W923),"")</f>
        <v/>
      </c>
      <c r="Q923" s="142" t="str">
        <f ca="1">IFERROR(INDEX(属性二级汇总!$J$1:$J$1000,W923),"")</f>
        <v/>
      </c>
      <c r="W923" s="143" t="str">
        <f ca="1">IFERROR(SMALL(属性二级汇总!$L$2:$L$1000,ROW(W922)),"")</f>
        <v/>
      </c>
    </row>
    <row r="924" spans="13:23">
      <c r="M924" s="142" t="str">
        <f ca="1">IFERROR(INDEX(属性二级汇总!$B$1:$B$1000,W924),"")</f>
        <v/>
      </c>
      <c r="N924" s="142" t="str">
        <f ca="1">IFERROR(INDEX(属性二级汇总!$C$1:$C$1000,W924)*OR($L$2="生效",(1-INDEX(属性二级汇总!$F$1:$F$1000,W924))),"")</f>
        <v/>
      </c>
      <c r="O924" s="142" t="str">
        <f ca="1">IFERROR(INDEX(属性二级汇总!$E$1:$E$1000,W924),"")</f>
        <v/>
      </c>
      <c r="P924" s="142" t="str">
        <f ca="1">IFERROR(INDEX(属性二级汇总!$H$1:$H$1000,W924),"")</f>
        <v/>
      </c>
      <c r="Q924" s="142" t="str">
        <f ca="1">IFERROR(INDEX(属性二级汇总!$J$1:$J$1000,W924),"")</f>
        <v/>
      </c>
      <c r="W924" s="143" t="str">
        <f ca="1">IFERROR(SMALL(属性二级汇总!$L$2:$L$1000,ROW(W923)),"")</f>
        <v/>
      </c>
    </row>
    <row r="925" spans="13:23">
      <c r="M925" s="142" t="str">
        <f ca="1">IFERROR(INDEX(属性二级汇总!$B$1:$B$1000,W925),"")</f>
        <v/>
      </c>
      <c r="N925" s="142" t="str">
        <f ca="1">IFERROR(INDEX(属性二级汇总!$C$1:$C$1000,W925)*OR($L$2="生效",(1-INDEX(属性二级汇总!$F$1:$F$1000,W925))),"")</f>
        <v/>
      </c>
      <c r="O925" s="142" t="str">
        <f ca="1">IFERROR(INDEX(属性二级汇总!$E$1:$E$1000,W925),"")</f>
        <v/>
      </c>
      <c r="P925" s="142" t="str">
        <f ca="1">IFERROR(INDEX(属性二级汇总!$H$1:$H$1000,W925),"")</f>
        <v/>
      </c>
      <c r="Q925" s="142" t="str">
        <f ca="1">IFERROR(INDEX(属性二级汇总!$J$1:$J$1000,W925),"")</f>
        <v/>
      </c>
      <c r="W925" s="143" t="str">
        <f ca="1">IFERROR(SMALL(属性二级汇总!$L$2:$L$1000,ROW(W924)),"")</f>
        <v/>
      </c>
    </row>
    <row r="926" spans="13:23">
      <c r="M926" s="142" t="str">
        <f ca="1">IFERROR(INDEX(属性二级汇总!$B$1:$B$1000,W926),"")</f>
        <v/>
      </c>
      <c r="N926" s="142" t="str">
        <f ca="1">IFERROR(INDEX(属性二级汇总!$C$1:$C$1000,W926)*OR($L$2="生效",(1-INDEX(属性二级汇总!$F$1:$F$1000,W926))),"")</f>
        <v/>
      </c>
      <c r="O926" s="142" t="str">
        <f ca="1">IFERROR(INDEX(属性二级汇总!$E$1:$E$1000,W926),"")</f>
        <v/>
      </c>
      <c r="P926" s="142" t="str">
        <f ca="1">IFERROR(INDEX(属性二级汇总!$H$1:$H$1000,W926),"")</f>
        <v/>
      </c>
      <c r="Q926" s="142" t="str">
        <f ca="1">IFERROR(INDEX(属性二级汇总!$J$1:$J$1000,W926),"")</f>
        <v/>
      </c>
      <c r="W926" s="143" t="str">
        <f ca="1">IFERROR(SMALL(属性二级汇总!$L$2:$L$1000,ROW(W925)),"")</f>
        <v/>
      </c>
    </row>
    <row r="927" spans="13:23">
      <c r="M927" s="142" t="str">
        <f ca="1">IFERROR(INDEX(属性二级汇总!$B$1:$B$1000,W927),"")</f>
        <v/>
      </c>
      <c r="N927" s="142" t="str">
        <f ca="1">IFERROR(INDEX(属性二级汇总!$C$1:$C$1000,W927)*OR($L$2="生效",(1-INDEX(属性二级汇总!$F$1:$F$1000,W927))),"")</f>
        <v/>
      </c>
      <c r="O927" s="142" t="str">
        <f ca="1">IFERROR(INDEX(属性二级汇总!$E$1:$E$1000,W927),"")</f>
        <v/>
      </c>
      <c r="P927" s="142" t="str">
        <f ca="1">IFERROR(INDEX(属性二级汇总!$H$1:$H$1000,W927),"")</f>
        <v/>
      </c>
      <c r="Q927" s="142" t="str">
        <f ca="1">IFERROR(INDEX(属性二级汇总!$J$1:$J$1000,W927),"")</f>
        <v/>
      </c>
      <c r="W927" s="143" t="str">
        <f ca="1">IFERROR(SMALL(属性二级汇总!$L$2:$L$1000,ROW(W926)),"")</f>
        <v/>
      </c>
    </row>
    <row r="928" spans="13:23">
      <c r="M928" s="142" t="str">
        <f ca="1">IFERROR(INDEX(属性二级汇总!$B$1:$B$1000,W928),"")</f>
        <v/>
      </c>
      <c r="N928" s="142" t="str">
        <f ca="1">IFERROR(INDEX(属性二级汇总!$C$1:$C$1000,W928)*OR($L$2="生效",(1-INDEX(属性二级汇总!$F$1:$F$1000,W928))),"")</f>
        <v/>
      </c>
      <c r="O928" s="142" t="str">
        <f ca="1">IFERROR(INDEX(属性二级汇总!$E$1:$E$1000,W928),"")</f>
        <v/>
      </c>
      <c r="P928" s="142" t="str">
        <f ca="1">IFERROR(INDEX(属性二级汇总!$H$1:$H$1000,W928),"")</f>
        <v/>
      </c>
      <c r="Q928" s="142" t="str">
        <f ca="1">IFERROR(INDEX(属性二级汇总!$J$1:$J$1000,W928),"")</f>
        <v/>
      </c>
      <c r="W928" s="143" t="str">
        <f ca="1">IFERROR(SMALL(属性二级汇总!$L$2:$L$1000,ROW(W927)),"")</f>
        <v/>
      </c>
    </row>
    <row r="929" spans="13:23">
      <c r="M929" s="142" t="str">
        <f ca="1">IFERROR(INDEX(属性二级汇总!$B$1:$B$1000,W929),"")</f>
        <v/>
      </c>
      <c r="N929" s="142" t="str">
        <f ca="1">IFERROR(INDEX(属性二级汇总!$C$1:$C$1000,W929)*OR($L$2="生效",(1-INDEX(属性二级汇总!$F$1:$F$1000,W929))),"")</f>
        <v/>
      </c>
      <c r="O929" s="142" t="str">
        <f ca="1">IFERROR(INDEX(属性二级汇总!$E$1:$E$1000,W929),"")</f>
        <v/>
      </c>
      <c r="P929" s="142" t="str">
        <f ca="1">IFERROR(INDEX(属性二级汇总!$H$1:$H$1000,W929),"")</f>
        <v/>
      </c>
      <c r="Q929" s="142" t="str">
        <f ca="1">IFERROR(INDEX(属性二级汇总!$J$1:$J$1000,W929),"")</f>
        <v/>
      </c>
      <c r="W929" s="143" t="str">
        <f ca="1">IFERROR(SMALL(属性二级汇总!$L$2:$L$1000,ROW(W928)),"")</f>
        <v/>
      </c>
    </row>
    <row r="930" spans="13:23">
      <c r="M930" s="142" t="str">
        <f ca="1">IFERROR(INDEX(属性二级汇总!$B$1:$B$1000,W930),"")</f>
        <v/>
      </c>
      <c r="N930" s="142" t="str">
        <f ca="1">IFERROR(INDEX(属性二级汇总!$C$1:$C$1000,W930)*OR($L$2="生效",(1-INDEX(属性二级汇总!$F$1:$F$1000,W930))),"")</f>
        <v/>
      </c>
      <c r="O930" s="142" t="str">
        <f ca="1">IFERROR(INDEX(属性二级汇总!$E$1:$E$1000,W930),"")</f>
        <v/>
      </c>
      <c r="P930" s="142" t="str">
        <f ca="1">IFERROR(INDEX(属性二级汇总!$H$1:$H$1000,W930),"")</f>
        <v/>
      </c>
      <c r="Q930" s="142" t="str">
        <f ca="1">IFERROR(INDEX(属性二级汇总!$J$1:$J$1000,W930),"")</f>
        <v/>
      </c>
      <c r="W930" s="143" t="str">
        <f ca="1">IFERROR(SMALL(属性二级汇总!$L$2:$L$1000,ROW(W929)),"")</f>
        <v/>
      </c>
    </row>
    <row r="931" spans="13:23">
      <c r="M931" s="142" t="str">
        <f ca="1">IFERROR(INDEX(属性二级汇总!$B$1:$B$1000,W931),"")</f>
        <v/>
      </c>
      <c r="N931" s="142" t="str">
        <f ca="1">IFERROR(INDEX(属性二级汇总!$C$1:$C$1000,W931)*OR($L$2="生效",(1-INDEX(属性二级汇总!$F$1:$F$1000,W931))),"")</f>
        <v/>
      </c>
      <c r="O931" s="142" t="str">
        <f ca="1">IFERROR(INDEX(属性二级汇总!$E$1:$E$1000,W931),"")</f>
        <v/>
      </c>
      <c r="P931" s="142" t="str">
        <f ca="1">IFERROR(INDEX(属性二级汇总!$H$1:$H$1000,W931),"")</f>
        <v/>
      </c>
      <c r="Q931" s="142" t="str">
        <f ca="1">IFERROR(INDEX(属性二级汇总!$J$1:$J$1000,W931),"")</f>
        <v/>
      </c>
      <c r="W931" s="143" t="str">
        <f ca="1">IFERROR(SMALL(属性二级汇总!$L$2:$L$1000,ROW(W930)),"")</f>
        <v/>
      </c>
    </row>
    <row r="932" spans="13:23">
      <c r="M932" s="142" t="str">
        <f ca="1">IFERROR(INDEX(属性二级汇总!$B$1:$B$1000,W932),"")</f>
        <v/>
      </c>
      <c r="N932" s="142" t="str">
        <f ca="1">IFERROR(INDEX(属性二级汇总!$C$1:$C$1000,W932)*OR($L$2="生效",(1-INDEX(属性二级汇总!$F$1:$F$1000,W932))),"")</f>
        <v/>
      </c>
      <c r="O932" s="142" t="str">
        <f ca="1">IFERROR(INDEX(属性二级汇总!$E$1:$E$1000,W932),"")</f>
        <v/>
      </c>
      <c r="P932" s="142" t="str">
        <f ca="1">IFERROR(INDEX(属性二级汇总!$H$1:$H$1000,W932),"")</f>
        <v/>
      </c>
      <c r="Q932" s="142" t="str">
        <f ca="1">IFERROR(INDEX(属性二级汇总!$J$1:$J$1000,W932),"")</f>
        <v/>
      </c>
      <c r="W932" s="143" t="str">
        <f ca="1">IFERROR(SMALL(属性二级汇总!$L$2:$L$1000,ROW(W931)),"")</f>
        <v/>
      </c>
    </row>
    <row r="933" spans="13:23">
      <c r="M933" s="142" t="str">
        <f ca="1">IFERROR(INDEX(属性二级汇总!$B$1:$B$1000,W933),"")</f>
        <v/>
      </c>
      <c r="N933" s="142" t="str">
        <f ca="1">IFERROR(INDEX(属性二级汇总!$C$1:$C$1000,W933)*OR($L$2="生效",(1-INDEX(属性二级汇总!$F$1:$F$1000,W933))),"")</f>
        <v/>
      </c>
      <c r="O933" s="142" t="str">
        <f ca="1">IFERROR(INDEX(属性二级汇总!$E$1:$E$1000,W933),"")</f>
        <v/>
      </c>
      <c r="P933" s="142" t="str">
        <f ca="1">IFERROR(INDEX(属性二级汇总!$H$1:$H$1000,W933),"")</f>
        <v/>
      </c>
      <c r="Q933" s="142" t="str">
        <f ca="1">IFERROR(INDEX(属性二级汇总!$J$1:$J$1000,W933),"")</f>
        <v/>
      </c>
      <c r="W933" s="143" t="str">
        <f ca="1">IFERROR(SMALL(属性二级汇总!$L$2:$L$1000,ROW(W932)),"")</f>
        <v/>
      </c>
    </row>
    <row r="934" spans="13:23">
      <c r="M934" s="142" t="str">
        <f ca="1">IFERROR(INDEX(属性二级汇总!$B$1:$B$1000,W934),"")</f>
        <v/>
      </c>
      <c r="N934" s="142" t="str">
        <f ca="1">IFERROR(INDEX(属性二级汇总!$C$1:$C$1000,W934)*OR($L$2="生效",(1-INDEX(属性二级汇总!$F$1:$F$1000,W934))),"")</f>
        <v/>
      </c>
      <c r="O934" s="142" t="str">
        <f ca="1">IFERROR(INDEX(属性二级汇总!$E$1:$E$1000,W934),"")</f>
        <v/>
      </c>
      <c r="P934" s="142" t="str">
        <f ca="1">IFERROR(INDEX(属性二级汇总!$H$1:$H$1000,W934),"")</f>
        <v/>
      </c>
      <c r="Q934" s="142" t="str">
        <f ca="1">IFERROR(INDEX(属性二级汇总!$J$1:$J$1000,W934),"")</f>
        <v/>
      </c>
      <c r="W934" s="143" t="str">
        <f ca="1">IFERROR(SMALL(属性二级汇总!$L$2:$L$1000,ROW(W933)),"")</f>
        <v/>
      </c>
    </row>
    <row r="935" spans="13:23">
      <c r="M935" s="142" t="str">
        <f ca="1">IFERROR(INDEX(属性二级汇总!$B$1:$B$1000,W935),"")</f>
        <v/>
      </c>
      <c r="N935" s="142" t="str">
        <f ca="1">IFERROR(INDEX(属性二级汇总!$C$1:$C$1000,W935)*OR($L$2="生效",(1-INDEX(属性二级汇总!$F$1:$F$1000,W935))),"")</f>
        <v/>
      </c>
      <c r="O935" s="142" t="str">
        <f ca="1">IFERROR(INDEX(属性二级汇总!$E$1:$E$1000,W935),"")</f>
        <v/>
      </c>
      <c r="P935" s="142" t="str">
        <f ca="1">IFERROR(INDEX(属性二级汇总!$H$1:$H$1000,W935),"")</f>
        <v/>
      </c>
      <c r="Q935" s="142" t="str">
        <f ca="1">IFERROR(INDEX(属性二级汇总!$J$1:$J$1000,W935),"")</f>
        <v/>
      </c>
      <c r="W935" s="143" t="str">
        <f ca="1">IFERROR(SMALL(属性二级汇总!$L$2:$L$1000,ROW(W934)),"")</f>
        <v/>
      </c>
    </row>
    <row r="936" spans="13:23">
      <c r="M936" s="142" t="str">
        <f ca="1">IFERROR(INDEX(属性二级汇总!$B$1:$B$1000,W936),"")</f>
        <v/>
      </c>
      <c r="N936" s="142" t="str">
        <f ca="1">IFERROR(INDEX(属性二级汇总!$C$1:$C$1000,W936)*OR($L$2="生效",(1-INDEX(属性二级汇总!$F$1:$F$1000,W936))),"")</f>
        <v/>
      </c>
      <c r="O936" s="142" t="str">
        <f ca="1">IFERROR(INDEX(属性二级汇总!$E$1:$E$1000,W936),"")</f>
        <v/>
      </c>
      <c r="P936" s="142" t="str">
        <f ca="1">IFERROR(INDEX(属性二级汇总!$H$1:$H$1000,W936),"")</f>
        <v/>
      </c>
      <c r="Q936" s="142" t="str">
        <f ca="1">IFERROR(INDEX(属性二级汇总!$J$1:$J$1000,W936),"")</f>
        <v/>
      </c>
      <c r="W936" s="143" t="str">
        <f ca="1">IFERROR(SMALL(属性二级汇总!$L$2:$L$1000,ROW(W935)),"")</f>
        <v/>
      </c>
    </row>
    <row r="937" spans="13:23">
      <c r="M937" s="142" t="str">
        <f ca="1">IFERROR(INDEX(属性二级汇总!$B$1:$B$1000,W937),"")</f>
        <v/>
      </c>
      <c r="N937" s="142" t="str">
        <f ca="1">IFERROR(INDEX(属性二级汇总!$C$1:$C$1000,W937)*OR($L$2="生效",(1-INDEX(属性二级汇总!$F$1:$F$1000,W937))),"")</f>
        <v/>
      </c>
      <c r="O937" s="142" t="str">
        <f ca="1">IFERROR(INDEX(属性二级汇总!$E$1:$E$1000,W937),"")</f>
        <v/>
      </c>
      <c r="P937" s="142" t="str">
        <f ca="1">IFERROR(INDEX(属性二级汇总!$H$1:$H$1000,W937),"")</f>
        <v/>
      </c>
      <c r="Q937" s="142" t="str">
        <f ca="1">IFERROR(INDEX(属性二级汇总!$J$1:$J$1000,W937),"")</f>
        <v/>
      </c>
      <c r="W937" s="143" t="str">
        <f ca="1">IFERROR(SMALL(属性二级汇总!$L$2:$L$1000,ROW(W936)),"")</f>
        <v/>
      </c>
    </row>
    <row r="938" spans="13:23">
      <c r="M938" s="142" t="str">
        <f ca="1">IFERROR(INDEX(属性二级汇总!$B$1:$B$1000,W938),"")</f>
        <v/>
      </c>
      <c r="N938" s="142" t="str">
        <f ca="1">IFERROR(INDEX(属性二级汇总!$C$1:$C$1000,W938)*OR($L$2="生效",(1-INDEX(属性二级汇总!$F$1:$F$1000,W938))),"")</f>
        <v/>
      </c>
      <c r="O938" s="142" t="str">
        <f ca="1">IFERROR(INDEX(属性二级汇总!$E$1:$E$1000,W938),"")</f>
        <v/>
      </c>
      <c r="P938" s="142" t="str">
        <f ca="1">IFERROR(INDEX(属性二级汇总!$H$1:$H$1000,W938),"")</f>
        <v/>
      </c>
      <c r="Q938" s="142" t="str">
        <f ca="1">IFERROR(INDEX(属性二级汇总!$J$1:$J$1000,W938),"")</f>
        <v/>
      </c>
      <c r="W938" s="143" t="str">
        <f ca="1">IFERROR(SMALL(属性二级汇总!$L$2:$L$1000,ROW(W937)),"")</f>
        <v/>
      </c>
    </row>
    <row r="939" spans="13:23">
      <c r="M939" s="142" t="str">
        <f ca="1">IFERROR(INDEX(属性二级汇总!$B$1:$B$1000,W939),"")</f>
        <v/>
      </c>
      <c r="N939" s="142" t="str">
        <f ca="1">IFERROR(INDEX(属性二级汇总!$C$1:$C$1000,W939)*OR($L$2="生效",(1-INDEX(属性二级汇总!$F$1:$F$1000,W939))),"")</f>
        <v/>
      </c>
      <c r="O939" s="142" t="str">
        <f ca="1">IFERROR(INDEX(属性二级汇总!$E$1:$E$1000,W939),"")</f>
        <v/>
      </c>
      <c r="P939" s="142" t="str">
        <f ca="1">IFERROR(INDEX(属性二级汇总!$H$1:$H$1000,W939),"")</f>
        <v/>
      </c>
      <c r="Q939" s="142" t="str">
        <f ca="1">IFERROR(INDEX(属性二级汇总!$J$1:$J$1000,W939),"")</f>
        <v/>
      </c>
      <c r="W939" s="143" t="str">
        <f ca="1">IFERROR(SMALL(属性二级汇总!$L$2:$L$1000,ROW(W938)),"")</f>
        <v/>
      </c>
    </row>
    <row r="940" spans="13:23">
      <c r="M940" s="142" t="str">
        <f ca="1">IFERROR(INDEX(属性二级汇总!$B$1:$B$1000,W940),"")</f>
        <v/>
      </c>
      <c r="N940" s="142" t="str">
        <f ca="1">IFERROR(INDEX(属性二级汇总!$C$1:$C$1000,W940)*OR($L$2="生效",(1-INDEX(属性二级汇总!$F$1:$F$1000,W940))),"")</f>
        <v/>
      </c>
      <c r="O940" s="142" t="str">
        <f ca="1">IFERROR(INDEX(属性二级汇总!$E$1:$E$1000,W940),"")</f>
        <v/>
      </c>
      <c r="P940" s="142" t="str">
        <f ca="1">IFERROR(INDEX(属性二级汇总!$H$1:$H$1000,W940),"")</f>
        <v/>
      </c>
      <c r="Q940" s="142" t="str">
        <f ca="1">IFERROR(INDEX(属性二级汇总!$J$1:$J$1000,W940),"")</f>
        <v/>
      </c>
      <c r="W940" s="143" t="str">
        <f ca="1">IFERROR(SMALL(属性二级汇总!$L$2:$L$1000,ROW(W939)),"")</f>
        <v/>
      </c>
    </row>
    <row r="941" spans="13:23">
      <c r="M941" s="142" t="str">
        <f ca="1">IFERROR(INDEX(属性二级汇总!$B$1:$B$1000,W941),"")</f>
        <v/>
      </c>
      <c r="N941" s="142" t="str">
        <f ca="1">IFERROR(INDEX(属性二级汇总!$C$1:$C$1000,W941)*OR($L$2="生效",(1-INDEX(属性二级汇总!$F$1:$F$1000,W941))),"")</f>
        <v/>
      </c>
      <c r="O941" s="142" t="str">
        <f ca="1">IFERROR(INDEX(属性二级汇总!$E$1:$E$1000,W941),"")</f>
        <v/>
      </c>
      <c r="P941" s="142" t="str">
        <f ca="1">IFERROR(INDEX(属性二级汇总!$H$1:$H$1000,W941),"")</f>
        <v/>
      </c>
      <c r="Q941" s="142" t="str">
        <f ca="1">IFERROR(INDEX(属性二级汇总!$J$1:$J$1000,W941),"")</f>
        <v/>
      </c>
      <c r="W941" s="143" t="str">
        <f ca="1">IFERROR(SMALL(属性二级汇总!$L$2:$L$1000,ROW(W940)),"")</f>
        <v/>
      </c>
    </row>
    <row r="942" spans="13:23">
      <c r="M942" s="142" t="str">
        <f ca="1">IFERROR(INDEX(属性二级汇总!$B$1:$B$1000,W942),"")</f>
        <v/>
      </c>
      <c r="N942" s="142" t="str">
        <f ca="1">IFERROR(INDEX(属性二级汇总!$C$1:$C$1000,W942)*OR($L$2="生效",(1-INDEX(属性二级汇总!$F$1:$F$1000,W942))),"")</f>
        <v/>
      </c>
      <c r="O942" s="142" t="str">
        <f ca="1">IFERROR(INDEX(属性二级汇总!$E$1:$E$1000,W942),"")</f>
        <v/>
      </c>
      <c r="P942" s="142" t="str">
        <f ca="1">IFERROR(INDEX(属性二级汇总!$H$1:$H$1000,W942),"")</f>
        <v/>
      </c>
      <c r="Q942" s="142" t="str">
        <f ca="1">IFERROR(INDEX(属性二级汇总!$J$1:$J$1000,W942),"")</f>
        <v/>
      </c>
      <c r="W942" s="143" t="str">
        <f ca="1">IFERROR(SMALL(属性二级汇总!$L$2:$L$1000,ROW(W941)),"")</f>
        <v/>
      </c>
    </row>
    <row r="943" spans="13:23">
      <c r="M943" s="142" t="str">
        <f ca="1">IFERROR(INDEX(属性二级汇总!$B$1:$B$1000,W943),"")</f>
        <v/>
      </c>
      <c r="N943" s="142" t="str">
        <f ca="1">IFERROR(INDEX(属性二级汇总!$C$1:$C$1000,W943)*OR($L$2="生效",(1-INDEX(属性二级汇总!$F$1:$F$1000,W943))),"")</f>
        <v/>
      </c>
      <c r="O943" s="142" t="str">
        <f ca="1">IFERROR(INDEX(属性二级汇总!$E$1:$E$1000,W943),"")</f>
        <v/>
      </c>
      <c r="P943" s="142" t="str">
        <f ca="1">IFERROR(INDEX(属性二级汇总!$H$1:$H$1000,W943),"")</f>
        <v/>
      </c>
      <c r="Q943" s="142" t="str">
        <f ca="1">IFERROR(INDEX(属性二级汇总!$J$1:$J$1000,W943),"")</f>
        <v/>
      </c>
      <c r="W943" s="143" t="str">
        <f ca="1">IFERROR(SMALL(属性二级汇总!$L$2:$L$1000,ROW(W942)),"")</f>
        <v/>
      </c>
    </row>
    <row r="944" spans="13:23">
      <c r="M944" s="142" t="str">
        <f ca="1">IFERROR(INDEX(属性二级汇总!$B$1:$B$1000,W944),"")</f>
        <v/>
      </c>
      <c r="N944" s="142" t="str">
        <f ca="1">IFERROR(INDEX(属性二级汇总!$C$1:$C$1000,W944)*OR($L$2="生效",(1-INDEX(属性二级汇总!$F$1:$F$1000,W944))),"")</f>
        <v/>
      </c>
      <c r="O944" s="142" t="str">
        <f ca="1">IFERROR(INDEX(属性二级汇总!$E$1:$E$1000,W944),"")</f>
        <v/>
      </c>
      <c r="P944" s="142" t="str">
        <f ca="1">IFERROR(INDEX(属性二级汇总!$H$1:$H$1000,W944),"")</f>
        <v/>
      </c>
      <c r="Q944" s="142" t="str">
        <f ca="1">IFERROR(INDEX(属性二级汇总!$J$1:$J$1000,W944),"")</f>
        <v/>
      </c>
      <c r="W944" s="143" t="str">
        <f ca="1">IFERROR(SMALL(属性二级汇总!$L$2:$L$1000,ROW(W943)),"")</f>
        <v/>
      </c>
    </row>
    <row r="945" spans="13:23">
      <c r="M945" s="142" t="str">
        <f ca="1">IFERROR(INDEX(属性二级汇总!$B$1:$B$1000,W945),"")</f>
        <v/>
      </c>
      <c r="N945" s="142" t="str">
        <f ca="1">IFERROR(INDEX(属性二级汇总!$C$1:$C$1000,W945)*OR($L$2="生效",(1-INDEX(属性二级汇总!$F$1:$F$1000,W945))),"")</f>
        <v/>
      </c>
      <c r="O945" s="142" t="str">
        <f ca="1">IFERROR(INDEX(属性二级汇总!$E$1:$E$1000,W945),"")</f>
        <v/>
      </c>
      <c r="P945" s="142" t="str">
        <f ca="1">IFERROR(INDEX(属性二级汇总!$H$1:$H$1000,W945),"")</f>
        <v/>
      </c>
      <c r="Q945" s="142" t="str">
        <f ca="1">IFERROR(INDEX(属性二级汇总!$J$1:$J$1000,W945),"")</f>
        <v/>
      </c>
      <c r="W945" s="143" t="str">
        <f ca="1">IFERROR(SMALL(属性二级汇总!$L$2:$L$1000,ROW(W944)),"")</f>
        <v/>
      </c>
    </row>
    <row r="946" spans="13:23">
      <c r="M946" s="142" t="str">
        <f ca="1">IFERROR(INDEX(属性二级汇总!$B$1:$B$1000,W946),"")</f>
        <v/>
      </c>
      <c r="N946" s="142" t="str">
        <f ca="1">IFERROR(INDEX(属性二级汇总!$C$1:$C$1000,W946)*OR($L$2="生效",(1-INDEX(属性二级汇总!$F$1:$F$1000,W946))),"")</f>
        <v/>
      </c>
      <c r="O946" s="142" t="str">
        <f ca="1">IFERROR(INDEX(属性二级汇总!$E$1:$E$1000,W946),"")</f>
        <v/>
      </c>
      <c r="P946" s="142" t="str">
        <f ca="1">IFERROR(INDEX(属性二级汇总!$H$1:$H$1000,W946),"")</f>
        <v/>
      </c>
      <c r="Q946" s="142" t="str">
        <f ca="1">IFERROR(INDEX(属性二级汇总!$J$1:$J$1000,W946),"")</f>
        <v/>
      </c>
      <c r="W946" s="143" t="str">
        <f ca="1">IFERROR(SMALL(属性二级汇总!$L$2:$L$1000,ROW(W945)),"")</f>
        <v/>
      </c>
    </row>
    <row r="947" spans="13:23">
      <c r="M947" s="142" t="str">
        <f ca="1">IFERROR(INDEX(属性二级汇总!$B$1:$B$1000,W947),"")</f>
        <v/>
      </c>
      <c r="N947" s="142" t="str">
        <f ca="1">IFERROR(INDEX(属性二级汇总!$C$1:$C$1000,W947)*OR($L$2="生效",(1-INDEX(属性二级汇总!$F$1:$F$1000,W947))),"")</f>
        <v/>
      </c>
      <c r="O947" s="142" t="str">
        <f ca="1">IFERROR(INDEX(属性二级汇总!$E$1:$E$1000,W947),"")</f>
        <v/>
      </c>
      <c r="P947" s="142" t="str">
        <f ca="1">IFERROR(INDEX(属性二级汇总!$H$1:$H$1000,W947),"")</f>
        <v/>
      </c>
      <c r="Q947" s="142" t="str">
        <f ca="1">IFERROR(INDEX(属性二级汇总!$J$1:$J$1000,W947),"")</f>
        <v/>
      </c>
      <c r="W947" s="143" t="str">
        <f ca="1">IFERROR(SMALL(属性二级汇总!$L$2:$L$1000,ROW(W946)),"")</f>
        <v/>
      </c>
    </row>
    <row r="948" spans="13:23">
      <c r="M948" s="142" t="str">
        <f ca="1">IFERROR(INDEX(属性二级汇总!$B$1:$B$1000,W948),"")</f>
        <v/>
      </c>
      <c r="N948" s="142" t="str">
        <f ca="1">IFERROR(INDEX(属性二级汇总!$C$1:$C$1000,W948)*OR($L$2="生效",(1-INDEX(属性二级汇总!$F$1:$F$1000,W948))),"")</f>
        <v/>
      </c>
      <c r="O948" s="142" t="str">
        <f ca="1">IFERROR(INDEX(属性二级汇总!$E$1:$E$1000,W948),"")</f>
        <v/>
      </c>
      <c r="P948" s="142" t="str">
        <f ca="1">IFERROR(INDEX(属性二级汇总!$H$1:$H$1000,W948),"")</f>
        <v/>
      </c>
      <c r="Q948" s="142" t="str">
        <f ca="1">IFERROR(INDEX(属性二级汇总!$J$1:$J$1000,W948),"")</f>
        <v/>
      </c>
      <c r="W948" s="143" t="str">
        <f ca="1">IFERROR(SMALL(属性二级汇总!$L$2:$L$1000,ROW(W947)),"")</f>
        <v/>
      </c>
    </row>
    <row r="949" spans="13:23">
      <c r="M949" s="142" t="str">
        <f ca="1">IFERROR(INDEX(属性二级汇总!$B$1:$B$1000,W949),"")</f>
        <v/>
      </c>
      <c r="N949" s="142" t="str">
        <f ca="1">IFERROR(INDEX(属性二级汇总!$C$1:$C$1000,W949)*OR($L$2="生效",(1-INDEX(属性二级汇总!$F$1:$F$1000,W949))),"")</f>
        <v/>
      </c>
      <c r="O949" s="142" t="str">
        <f ca="1">IFERROR(INDEX(属性二级汇总!$E$1:$E$1000,W949),"")</f>
        <v/>
      </c>
      <c r="P949" s="142" t="str">
        <f ca="1">IFERROR(INDEX(属性二级汇总!$H$1:$H$1000,W949),"")</f>
        <v/>
      </c>
      <c r="Q949" s="142" t="str">
        <f ca="1">IFERROR(INDEX(属性二级汇总!$J$1:$J$1000,W949),"")</f>
        <v/>
      </c>
      <c r="W949" s="143" t="str">
        <f ca="1">IFERROR(SMALL(属性二级汇总!$L$2:$L$1000,ROW(W948)),"")</f>
        <v/>
      </c>
    </row>
    <row r="950" spans="13:23">
      <c r="M950" s="142" t="str">
        <f ca="1">IFERROR(INDEX(属性二级汇总!$B$1:$B$1000,W950),"")</f>
        <v/>
      </c>
      <c r="N950" s="142" t="str">
        <f ca="1">IFERROR(INDEX(属性二级汇总!$C$1:$C$1000,W950)*OR($L$2="生效",(1-INDEX(属性二级汇总!$F$1:$F$1000,W950))),"")</f>
        <v/>
      </c>
      <c r="O950" s="142" t="str">
        <f ca="1">IFERROR(INDEX(属性二级汇总!$E$1:$E$1000,W950),"")</f>
        <v/>
      </c>
      <c r="P950" s="142" t="str">
        <f ca="1">IFERROR(INDEX(属性二级汇总!$H$1:$H$1000,W950),"")</f>
        <v/>
      </c>
      <c r="Q950" s="142" t="str">
        <f ca="1">IFERROR(INDEX(属性二级汇总!$J$1:$J$1000,W950),"")</f>
        <v/>
      </c>
      <c r="W950" s="143" t="str">
        <f ca="1">IFERROR(SMALL(属性二级汇总!$L$2:$L$1000,ROW(W949)),"")</f>
        <v/>
      </c>
    </row>
    <row r="951" spans="13:23">
      <c r="M951" s="142" t="str">
        <f ca="1">IFERROR(INDEX(属性二级汇总!$B$1:$B$1000,W951),"")</f>
        <v/>
      </c>
      <c r="N951" s="142" t="str">
        <f ca="1">IFERROR(INDEX(属性二级汇总!$C$1:$C$1000,W951)*OR($L$2="生效",(1-INDEX(属性二级汇总!$F$1:$F$1000,W951))),"")</f>
        <v/>
      </c>
      <c r="O951" s="142" t="str">
        <f ca="1">IFERROR(INDEX(属性二级汇总!$E$1:$E$1000,W951),"")</f>
        <v/>
      </c>
      <c r="P951" s="142" t="str">
        <f ca="1">IFERROR(INDEX(属性二级汇总!$H$1:$H$1000,W951),"")</f>
        <v/>
      </c>
      <c r="Q951" s="142" t="str">
        <f ca="1">IFERROR(INDEX(属性二级汇总!$J$1:$J$1000,W951),"")</f>
        <v/>
      </c>
      <c r="W951" s="143" t="str">
        <f ca="1">IFERROR(SMALL(属性二级汇总!$L$2:$L$1000,ROW(W950)),"")</f>
        <v/>
      </c>
    </row>
    <row r="952" spans="13:23">
      <c r="M952" s="142" t="str">
        <f ca="1">IFERROR(INDEX(属性二级汇总!$B$1:$B$1000,W952),"")</f>
        <v/>
      </c>
      <c r="N952" s="142" t="str">
        <f ca="1">IFERROR(INDEX(属性二级汇总!$C$1:$C$1000,W952)*OR($L$2="生效",(1-INDEX(属性二级汇总!$F$1:$F$1000,W952))),"")</f>
        <v/>
      </c>
      <c r="O952" s="142" t="str">
        <f ca="1">IFERROR(INDEX(属性二级汇总!$E$1:$E$1000,W952),"")</f>
        <v/>
      </c>
      <c r="P952" s="142" t="str">
        <f ca="1">IFERROR(INDEX(属性二级汇总!$H$1:$H$1000,W952),"")</f>
        <v/>
      </c>
      <c r="Q952" s="142" t="str">
        <f ca="1">IFERROR(INDEX(属性二级汇总!$J$1:$J$1000,W952),"")</f>
        <v/>
      </c>
      <c r="W952" s="143" t="str">
        <f ca="1">IFERROR(SMALL(属性二级汇总!$L$2:$L$1000,ROW(W951)),"")</f>
        <v/>
      </c>
    </row>
    <row r="953" spans="13:23">
      <c r="M953" s="142" t="str">
        <f ca="1">IFERROR(INDEX(属性二级汇总!$B$1:$B$1000,W953),"")</f>
        <v/>
      </c>
      <c r="N953" s="142" t="str">
        <f ca="1">IFERROR(INDEX(属性二级汇总!$C$1:$C$1000,W953)*OR($L$2="生效",(1-INDEX(属性二级汇总!$F$1:$F$1000,W953))),"")</f>
        <v/>
      </c>
      <c r="O953" s="142" t="str">
        <f ca="1">IFERROR(INDEX(属性二级汇总!$E$1:$E$1000,W953),"")</f>
        <v/>
      </c>
      <c r="P953" s="142" t="str">
        <f ca="1">IFERROR(INDEX(属性二级汇总!$H$1:$H$1000,W953),"")</f>
        <v/>
      </c>
      <c r="Q953" s="142" t="str">
        <f ca="1">IFERROR(INDEX(属性二级汇总!$J$1:$J$1000,W953),"")</f>
        <v/>
      </c>
      <c r="W953" s="143" t="str">
        <f ca="1">IFERROR(SMALL(属性二级汇总!$L$2:$L$1000,ROW(W952)),"")</f>
        <v/>
      </c>
    </row>
    <row r="954" spans="13:23">
      <c r="M954" s="142" t="str">
        <f ca="1">IFERROR(INDEX(属性二级汇总!$B$1:$B$1000,W954),"")</f>
        <v/>
      </c>
      <c r="N954" s="142" t="str">
        <f ca="1">IFERROR(INDEX(属性二级汇总!$C$1:$C$1000,W954)*OR($L$2="生效",(1-INDEX(属性二级汇总!$F$1:$F$1000,W954))),"")</f>
        <v/>
      </c>
      <c r="O954" s="142" t="str">
        <f ca="1">IFERROR(INDEX(属性二级汇总!$E$1:$E$1000,W954),"")</f>
        <v/>
      </c>
      <c r="P954" s="142" t="str">
        <f ca="1">IFERROR(INDEX(属性二级汇总!$H$1:$H$1000,W954),"")</f>
        <v/>
      </c>
      <c r="Q954" s="142" t="str">
        <f ca="1">IFERROR(INDEX(属性二级汇总!$J$1:$J$1000,W954),"")</f>
        <v/>
      </c>
      <c r="W954" s="143" t="str">
        <f ca="1">IFERROR(SMALL(属性二级汇总!$L$2:$L$1000,ROW(W953)),"")</f>
        <v/>
      </c>
    </row>
    <row r="955" spans="13:23">
      <c r="M955" s="142" t="str">
        <f ca="1">IFERROR(INDEX(属性二级汇总!$B$1:$B$1000,W955),"")</f>
        <v/>
      </c>
      <c r="N955" s="142" t="str">
        <f ca="1">IFERROR(INDEX(属性二级汇总!$C$1:$C$1000,W955)*OR($L$2="生效",(1-INDEX(属性二级汇总!$F$1:$F$1000,W955))),"")</f>
        <v/>
      </c>
      <c r="O955" s="142" t="str">
        <f ca="1">IFERROR(INDEX(属性二级汇总!$E$1:$E$1000,W955),"")</f>
        <v/>
      </c>
      <c r="P955" s="142" t="str">
        <f ca="1">IFERROR(INDEX(属性二级汇总!$H$1:$H$1000,W955),"")</f>
        <v/>
      </c>
      <c r="Q955" s="142" t="str">
        <f ca="1">IFERROR(INDEX(属性二级汇总!$J$1:$J$1000,W955),"")</f>
        <v/>
      </c>
      <c r="W955" s="143" t="str">
        <f ca="1">IFERROR(SMALL(属性二级汇总!$L$2:$L$1000,ROW(W954)),"")</f>
        <v/>
      </c>
    </row>
    <row r="956" spans="13:23">
      <c r="M956" s="142" t="str">
        <f ca="1">IFERROR(INDEX(属性二级汇总!$B$1:$B$1000,W956),"")</f>
        <v/>
      </c>
      <c r="N956" s="142" t="str">
        <f ca="1">IFERROR(INDEX(属性二级汇总!$C$1:$C$1000,W956)*OR($L$2="生效",(1-INDEX(属性二级汇总!$F$1:$F$1000,W956))),"")</f>
        <v/>
      </c>
      <c r="O956" s="142" t="str">
        <f ca="1">IFERROR(INDEX(属性二级汇总!$E$1:$E$1000,W956),"")</f>
        <v/>
      </c>
      <c r="P956" s="142" t="str">
        <f ca="1">IFERROR(INDEX(属性二级汇总!$H$1:$H$1000,W956),"")</f>
        <v/>
      </c>
      <c r="Q956" s="142" t="str">
        <f ca="1">IFERROR(INDEX(属性二级汇总!$J$1:$J$1000,W956),"")</f>
        <v/>
      </c>
      <c r="W956" s="143" t="str">
        <f ca="1">IFERROR(SMALL(属性二级汇总!$L$2:$L$1000,ROW(W955)),"")</f>
        <v/>
      </c>
    </row>
    <row r="957" spans="13:23">
      <c r="M957" s="142" t="str">
        <f ca="1">IFERROR(INDEX(属性二级汇总!$B$1:$B$1000,W957),"")</f>
        <v/>
      </c>
      <c r="N957" s="142" t="str">
        <f ca="1">IFERROR(INDEX(属性二级汇总!$C$1:$C$1000,W957)*OR($L$2="生效",(1-INDEX(属性二级汇总!$F$1:$F$1000,W957))),"")</f>
        <v/>
      </c>
      <c r="O957" s="142" t="str">
        <f ca="1">IFERROR(INDEX(属性二级汇总!$E$1:$E$1000,W957),"")</f>
        <v/>
      </c>
      <c r="P957" s="142" t="str">
        <f ca="1">IFERROR(INDEX(属性二级汇总!$H$1:$H$1000,W957),"")</f>
        <v/>
      </c>
      <c r="Q957" s="142" t="str">
        <f ca="1">IFERROR(INDEX(属性二级汇总!$J$1:$J$1000,W957),"")</f>
        <v/>
      </c>
      <c r="W957" s="143" t="str">
        <f ca="1">IFERROR(SMALL(属性二级汇总!$L$2:$L$1000,ROW(W956)),"")</f>
        <v/>
      </c>
    </row>
    <row r="958" spans="13:23">
      <c r="M958" s="142" t="str">
        <f ca="1">IFERROR(INDEX(属性二级汇总!$B$1:$B$1000,W958),"")</f>
        <v/>
      </c>
      <c r="N958" s="142" t="str">
        <f ca="1">IFERROR(INDEX(属性二级汇总!$C$1:$C$1000,W958)*OR($L$2="生效",(1-INDEX(属性二级汇总!$F$1:$F$1000,W958))),"")</f>
        <v/>
      </c>
      <c r="O958" s="142" t="str">
        <f ca="1">IFERROR(INDEX(属性二级汇总!$E$1:$E$1000,W958),"")</f>
        <v/>
      </c>
      <c r="P958" s="142" t="str">
        <f ca="1">IFERROR(INDEX(属性二级汇总!$H$1:$H$1000,W958),"")</f>
        <v/>
      </c>
      <c r="Q958" s="142" t="str">
        <f ca="1">IFERROR(INDEX(属性二级汇总!$J$1:$J$1000,W958),"")</f>
        <v/>
      </c>
      <c r="W958" s="143" t="str">
        <f ca="1">IFERROR(SMALL(属性二级汇总!$L$2:$L$1000,ROW(W957)),"")</f>
        <v/>
      </c>
    </row>
    <row r="959" spans="13:23">
      <c r="M959" s="142" t="str">
        <f ca="1">IFERROR(INDEX(属性二级汇总!$B$1:$B$1000,W959),"")</f>
        <v/>
      </c>
      <c r="N959" s="142" t="str">
        <f ca="1">IFERROR(INDEX(属性二级汇总!$C$1:$C$1000,W959)*OR($L$2="生效",(1-INDEX(属性二级汇总!$F$1:$F$1000,W959))),"")</f>
        <v/>
      </c>
      <c r="O959" s="142" t="str">
        <f ca="1">IFERROR(INDEX(属性二级汇总!$E$1:$E$1000,W959),"")</f>
        <v/>
      </c>
      <c r="P959" s="142" t="str">
        <f ca="1">IFERROR(INDEX(属性二级汇总!$H$1:$H$1000,W959),"")</f>
        <v/>
      </c>
      <c r="Q959" s="142" t="str">
        <f ca="1">IFERROR(INDEX(属性二级汇总!$J$1:$J$1000,W959),"")</f>
        <v/>
      </c>
      <c r="W959" s="143" t="str">
        <f ca="1">IFERROR(SMALL(属性二级汇总!$L$2:$L$1000,ROW(W958)),"")</f>
        <v/>
      </c>
    </row>
    <row r="960" spans="13:23">
      <c r="M960" s="142" t="str">
        <f ca="1">IFERROR(INDEX(属性二级汇总!$B$1:$B$1000,W960),"")</f>
        <v/>
      </c>
      <c r="N960" s="142" t="str">
        <f ca="1">IFERROR(INDEX(属性二级汇总!$C$1:$C$1000,W960)*OR($L$2="生效",(1-INDEX(属性二级汇总!$F$1:$F$1000,W960))),"")</f>
        <v/>
      </c>
      <c r="O960" s="142" t="str">
        <f ca="1">IFERROR(INDEX(属性二级汇总!$E$1:$E$1000,W960),"")</f>
        <v/>
      </c>
      <c r="P960" s="142" t="str">
        <f ca="1">IFERROR(INDEX(属性二级汇总!$H$1:$H$1000,W960),"")</f>
        <v/>
      </c>
      <c r="Q960" s="142" t="str">
        <f ca="1">IFERROR(INDEX(属性二级汇总!$J$1:$J$1000,W960),"")</f>
        <v/>
      </c>
      <c r="W960" s="143" t="str">
        <f ca="1">IFERROR(SMALL(属性二级汇总!$L$2:$L$1000,ROW(W959)),"")</f>
        <v/>
      </c>
    </row>
    <row r="961" spans="13:23">
      <c r="M961" s="142" t="str">
        <f ca="1">IFERROR(INDEX(属性二级汇总!$B$1:$B$1000,W961),"")</f>
        <v/>
      </c>
      <c r="N961" s="142" t="str">
        <f ca="1">IFERROR(INDEX(属性二级汇总!$C$1:$C$1000,W961)*OR($L$2="生效",(1-INDEX(属性二级汇总!$F$1:$F$1000,W961))),"")</f>
        <v/>
      </c>
      <c r="O961" s="142" t="str">
        <f ca="1">IFERROR(INDEX(属性二级汇总!$E$1:$E$1000,W961),"")</f>
        <v/>
      </c>
      <c r="P961" s="142" t="str">
        <f ca="1">IFERROR(INDEX(属性二级汇总!$H$1:$H$1000,W961),"")</f>
        <v/>
      </c>
      <c r="Q961" s="142" t="str">
        <f ca="1">IFERROR(INDEX(属性二级汇总!$J$1:$J$1000,W961),"")</f>
        <v/>
      </c>
      <c r="W961" s="143" t="str">
        <f ca="1">IFERROR(SMALL(属性二级汇总!$L$2:$L$1000,ROW(W960)),"")</f>
        <v/>
      </c>
    </row>
    <row r="962" spans="13:23">
      <c r="M962" s="142" t="str">
        <f ca="1">IFERROR(INDEX(属性二级汇总!$B$1:$B$1000,W962),"")</f>
        <v/>
      </c>
      <c r="N962" s="142" t="str">
        <f ca="1">IFERROR(INDEX(属性二级汇总!$C$1:$C$1000,W962)*OR($L$2="生效",(1-INDEX(属性二级汇总!$F$1:$F$1000,W962))),"")</f>
        <v/>
      </c>
      <c r="O962" s="142" t="str">
        <f ca="1">IFERROR(INDEX(属性二级汇总!$E$1:$E$1000,W962),"")</f>
        <v/>
      </c>
      <c r="P962" s="142" t="str">
        <f ca="1">IFERROR(INDEX(属性二级汇总!$H$1:$H$1000,W962),"")</f>
        <v/>
      </c>
      <c r="Q962" s="142" t="str">
        <f ca="1">IFERROR(INDEX(属性二级汇总!$J$1:$J$1000,W962),"")</f>
        <v/>
      </c>
      <c r="W962" s="143" t="str">
        <f ca="1">IFERROR(SMALL(属性二级汇总!$L$2:$L$1000,ROW(W961)),"")</f>
        <v/>
      </c>
    </row>
    <row r="963" spans="13:23">
      <c r="M963" s="142" t="str">
        <f ca="1">IFERROR(INDEX(属性二级汇总!$B$1:$B$1000,W963),"")</f>
        <v/>
      </c>
      <c r="N963" s="142" t="str">
        <f ca="1">IFERROR(INDEX(属性二级汇总!$C$1:$C$1000,W963)*OR($L$2="生效",(1-INDEX(属性二级汇总!$F$1:$F$1000,W963))),"")</f>
        <v/>
      </c>
      <c r="O963" s="142" t="str">
        <f ca="1">IFERROR(INDEX(属性二级汇总!$E$1:$E$1000,W963),"")</f>
        <v/>
      </c>
      <c r="P963" s="142" t="str">
        <f ca="1">IFERROR(INDEX(属性二级汇总!$H$1:$H$1000,W963),"")</f>
        <v/>
      </c>
      <c r="Q963" s="142" t="str">
        <f ca="1">IFERROR(INDEX(属性二级汇总!$J$1:$J$1000,W963),"")</f>
        <v/>
      </c>
      <c r="W963" s="143" t="str">
        <f ca="1">IFERROR(SMALL(属性二级汇总!$L$2:$L$1000,ROW(W962)),"")</f>
        <v/>
      </c>
    </row>
    <row r="964" spans="13:23">
      <c r="M964" s="142" t="str">
        <f ca="1">IFERROR(INDEX(属性二级汇总!$B$1:$B$1000,W964),"")</f>
        <v/>
      </c>
      <c r="N964" s="142" t="str">
        <f ca="1">IFERROR(INDEX(属性二级汇总!$C$1:$C$1000,W964)*OR($L$2="生效",(1-INDEX(属性二级汇总!$F$1:$F$1000,W964))),"")</f>
        <v/>
      </c>
      <c r="O964" s="142" t="str">
        <f ca="1">IFERROR(INDEX(属性二级汇总!$E$1:$E$1000,W964),"")</f>
        <v/>
      </c>
      <c r="P964" s="142" t="str">
        <f ca="1">IFERROR(INDEX(属性二级汇总!$H$1:$H$1000,W964),"")</f>
        <v/>
      </c>
      <c r="Q964" s="142" t="str">
        <f ca="1">IFERROR(INDEX(属性二级汇总!$J$1:$J$1000,W964),"")</f>
        <v/>
      </c>
      <c r="W964" s="143" t="str">
        <f ca="1">IFERROR(SMALL(属性二级汇总!$L$2:$L$1000,ROW(W963)),"")</f>
        <v/>
      </c>
    </row>
    <row r="965" spans="13:23">
      <c r="M965" s="142" t="str">
        <f ca="1">IFERROR(INDEX(属性二级汇总!$B$1:$B$1000,W965),"")</f>
        <v/>
      </c>
      <c r="N965" s="142" t="str">
        <f ca="1">IFERROR(INDEX(属性二级汇总!$C$1:$C$1000,W965)*OR($L$2="生效",(1-INDEX(属性二级汇总!$F$1:$F$1000,W965))),"")</f>
        <v/>
      </c>
      <c r="O965" s="142" t="str">
        <f ca="1">IFERROR(INDEX(属性二级汇总!$E$1:$E$1000,W965),"")</f>
        <v/>
      </c>
      <c r="P965" s="142" t="str">
        <f ca="1">IFERROR(INDEX(属性二级汇总!$H$1:$H$1000,W965),"")</f>
        <v/>
      </c>
      <c r="Q965" s="142" t="str">
        <f ca="1">IFERROR(INDEX(属性二级汇总!$J$1:$J$1000,W965),"")</f>
        <v/>
      </c>
      <c r="W965" s="143" t="str">
        <f ca="1">IFERROR(SMALL(属性二级汇总!$L$2:$L$1000,ROW(W964)),"")</f>
        <v/>
      </c>
    </row>
    <row r="966" spans="13:23">
      <c r="M966" s="142" t="str">
        <f ca="1">IFERROR(INDEX(属性二级汇总!$B$1:$B$1000,W966),"")</f>
        <v/>
      </c>
      <c r="N966" s="142" t="str">
        <f ca="1">IFERROR(INDEX(属性二级汇总!$C$1:$C$1000,W966)*OR($L$2="生效",(1-INDEX(属性二级汇总!$F$1:$F$1000,W966))),"")</f>
        <v/>
      </c>
      <c r="O966" s="142" t="str">
        <f ca="1">IFERROR(INDEX(属性二级汇总!$E$1:$E$1000,W966),"")</f>
        <v/>
      </c>
      <c r="P966" s="142" t="str">
        <f ca="1">IFERROR(INDEX(属性二级汇总!$H$1:$H$1000,W966),"")</f>
        <v/>
      </c>
      <c r="Q966" s="142" t="str">
        <f ca="1">IFERROR(INDEX(属性二级汇总!$J$1:$J$1000,W966),"")</f>
        <v/>
      </c>
      <c r="W966" s="143" t="str">
        <f ca="1">IFERROR(SMALL(属性二级汇总!$L$2:$L$1000,ROW(W965)),"")</f>
        <v/>
      </c>
    </row>
    <row r="967" spans="13:23">
      <c r="M967" s="142" t="str">
        <f ca="1">IFERROR(INDEX(属性二级汇总!$B$1:$B$1000,W967),"")</f>
        <v/>
      </c>
      <c r="N967" s="142" t="str">
        <f ca="1">IFERROR(INDEX(属性二级汇总!$C$1:$C$1000,W967)*OR($L$2="生效",(1-INDEX(属性二级汇总!$F$1:$F$1000,W967))),"")</f>
        <v/>
      </c>
      <c r="O967" s="142" t="str">
        <f ca="1">IFERROR(INDEX(属性二级汇总!$E$1:$E$1000,W967),"")</f>
        <v/>
      </c>
      <c r="P967" s="142" t="str">
        <f ca="1">IFERROR(INDEX(属性二级汇总!$H$1:$H$1000,W967),"")</f>
        <v/>
      </c>
      <c r="Q967" s="142" t="str">
        <f ca="1">IFERROR(INDEX(属性二级汇总!$J$1:$J$1000,W967),"")</f>
        <v/>
      </c>
      <c r="W967" s="143" t="str">
        <f ca="1">IFERROR(SMALL(属性二级汇总!$L$2:$L$1000,ROW(W966)),"")</f>
        <v/>
      </c>
    </row>
    <row r="968" spans="13:23">
      <c r="M968" s="142" t="str">
        <f ca="1">IFERROR(INDEX(属性二级汇总!$B$1:$B$1000,W968),"")</f>
        <v/>
      </c>
      <c r="N968" s="142" t="str">
        <f ca="1">IFERROR(INDEX(属性二级汇总!$C$1:$C$1000,W968)*OR($L$2="生效",(1-INDEX(属性二级汇总!$F$1:$F$1000,W968))),"")</f>
        <v/>
      </c>
      <c r="O968" s="142" t="str">
        <f ca="1">IFERROR(INDEX(属性二级汇总!$E$1:$E$1000,W968),"")</f>
        <v/>
      </c>
      <c r="P968" s="142" t="str">
        <f ca="1">IFERROR(INDEX(属性二级汇总!$H$1:$H$1000,W968),"")</f>
        <v/>
      </c>
      <c r="Q968" s="142" t="str">
        <f ca="1">IFERROR(INDEX(属性二级汇总!$J$1:$J$1000,W968),"")</f>
        <v/>
      </c>
      <c r="W968" s="143" t="str">
        <f ca="1">IFERROR(SMALL(属性二级汇总!$L$2:$L$1000,ROW(W967)),"")</f>
        <v/>
      </c>
    </row>
    <row r="969" spans="13:23">
      <c r="M969" s="142" t="str">
        <f ca="1">IFERROR(INDEX(属性二级汇总!$B$1:$B$1000,W969),"")</f>
        <v/>
      </c>
      <c r="N969" s="142" t="str">
        <f ca="1">IFERROR(INDEX(属性二级汇总!$C$1:$C$1000,W969)*OR($L$2="生效",(1-INDEX(属性二级汇总!$F$1:$F$1000,W969))),"")</f>
        <v/>
      </c>
      <c r="O969" s="142" t="str">
        <f ca="1">IFERROR(INDEX(属性二级汇总!$E$1:$E$1000,W969),"")</f>
        <v/>
      </c>
      <c r="P969" s="142" t="str">
        <f ca="1">IFERROR(INDEX(属性二级汇总!$H$1:$H$1000,W969),"")</f>
        <v/>
      </c>
      <c r="Q969" s="142" t="str">
        <f ca="1">IFERROR(INDEX(属性二级汇总!$J$1:$J$1000,W969),"")</f>
        <v/>
      </c>
      <c r="W969" s="143" t="str">
        <f ca="1">IFERROR(SMALL(属性二级汇总!$L$2:$L$1000,ROW(W968)),"")</f>
        <v/>
      </c>
    </row>
    <row r="970" spans="13:23">
      <c r="M970" s="142" t="str">
        <f ca="1">IFERROR(INDEX(属性二级汇总!$B$1:$B$1000,W970),"")</f>
        <v/>
      </c>
      <c r="N970" s="142" t="str">
        <f ca="1">IFERROR(INDEX(属性二级汇总!$C$1:$C$1000,W970)*OR($L$2="生效",(1-INDEX(属性二级汇总!$F$1:$F$1000,W970))),"")</f>
        <v/>
      </c>
      <c r="O970" s="142" t="str">
        <f ca="1">IFERROR(INDEX(属性二级汇总!$E$1:$E$1000,W970),"")</f>
        <v/>
      </c>
      <c r="P970" s="142" t="str">
        <f ca="1">IFERROR(INDEX(属性二级汇总!$H$1:$H$1000,W970),"")</f>
        <v/>
      </c>
      <c r="Q970" s="142" t="str">
        <f ca="1">IFERROR(INDEX(属性二级汇总!$J$1:$J$1000,W970),"")</f>
        <v/>
      </c>
      <c r="W970" s="143" t="str">
        <f ca="1">IFERROR(SMALL(属性二级汇总!$L$2:$L$1000,ROW(W969)),"")</f>
        <v/>
      </c>
    </row>
    <row r="971" spans="13:23">
      <c r="M971" s="142" t="str">
        <f ca="1">IFERROR(INDEX(属性二级汇总!$B$1:$B$1000,W971),"")</f>
        <v/>
      </c>
      <c r="N971" s="142" t="str">
        <f ca="1">IFERROR(INDEX(属性二级汇总!$C$1:$C$1000,W971)*OR($L$2="生效",(1-INDEX(属性二级汇总!$F$1:$F$1000,W971))),"")</f>
        <v/>
      </c>
      <c r="O971" s="142" t="str">
        <f ca="1">IFERROR(INDEX(属性二级汇总!$E$1:$E$1000,W971),"")</f>
        <v/>
      </c>
      <c r="P971" s="142" t="str">
        <f ca="1">IFERROR(INDEX(属性二级汇总!$H$1:$H$1000,W971),"")</f>
        <v/>
      </c>
      <c r="Q971" s="142" t="str">
        <f ca="1">IFERROR(INDEX(属性二级汇总!$J$1:$J$1000,W971),"")</f>
        <v/>
      </c>
      <c r="W971" s="143" t="str">
        <f ca="1">IFERROR(SMALL(属性二级汇总!$L$2:$L$1000,ROW(W970)),"")</f>
        <v/>
      </c>
    </row>
    <row r="972" spans="13:23">
      <c r="M972" s="142" t="str">
        <f ca="1">IFERROR(INDEX(属性二级汇总!$B$1:$B$1000,W972),"")</f>
        <v/>
      </c>
      <c r="N972" s="142" t="str">
        <f ca="1">IFERROR(INDEX(属性二级汇总!$C$1:$C$1000,W972)*OR($L$2="生效",(1-INDEX(属性二级汇总!$F$1:$F$1000,W972))),"")</f>
        <v/>
      </c>
      <c r="O972" s="142" t="str">
        <f ca="1">IFERROR(INDEX(属性二级汇总!$E$1:$E$1000,W972),"")</f>
        <v/>
      </c>
      <c r="P972" s="142" t="str">
        <f ca="1">IFERROR(INDEX(属性二级汇总!$H$1:$H$1000,W972),"")</f>
        <v/>
      </c>
      <c r="Q972" s="142" t="str">
        <f ca="1">IFERROR(INDEX(属性二级汇总!$J$1:$J$1000,W972),"")</f>
        <v/>
      </c>
      <c r="W972" s="143" t="str">
        <f ca="1">IFERROR(SMALL(属性二级汇总!$L$2:$L$1000,ROW(W971)),"")</f>
        <v/>
      </c>
    </row>
    <row r="973" spans="13:23">
      <c r="M973" s="142" t="str">
        <f ca="1">IFERROR(INDEX(属性二级汇总!$B$1:$B$1000,W973),"")</f>
        <v/>
      </c>
      <c r="N973" s="142" t="str">
        <f ca="1">IFERROR(INDEX(属性二级汇总!$C$1:$C$1000,W973)*OR($L$2="生效",(1-INDEX(属性二级汇总!$F$1:$F$1000,W973))),"")</f>
        <v/>
      </c>
      <c r="O973" s="142" t="str">
        <f ca="1">IFERROR(INDEX(属性二级汇总!$E$1:$E$1000,W973),"")</f>
        <v/>
      </c>
      <c r="P973" s="142" t="str">
        <f ca="1">IFERROR(INDEX(属性二级汇总!$H$1:$H$1000,W973),"")</f>
        <v/>
      </c>
      <c r="Q973" s="142" t="str">
        <f ca="1">IFERROR(INDEX(属性二级汇总!$J$1:$J$1000,W973),"")</f>
        <v/>
      </c>
      <c r="W973" s="143" t="str">
        <f ca="1">IFERROR(SMALL(属性二级汇总!$L$2:$L$1000,ROW(W972)),"")</f>
        <v/>
      </c>
    </row>
    <row r="974" spans="13:23">
      <c r="M974" s="142" t="str">
        <f ca="1">IFERROR(INDEX(属性二级汇总!$B$1:$B$1000,W974),"")</f>
        <v/>
      </c>
      <c r="N974" s="142" t="str">
        <f ca="1">IFERROR(INDEX(属性二级汇总!$C$1:$C$1000,W974)*OR($L$2="生效",(1-INDEX(属性二级汇总!$F$1:$F$1000,W974))),"")</f>
        <v/>
      </c>
      <c r="O974" s="142" t="str">
        <f ca="1">IFERROR(INDEX(属性二级汇总!$E$1:$E$1000,W974),"")</f>
        <v/>
      </c>
      <c r="P974" s="142" t="str">
        <f ca="1">IFERROR(INDEX(属性二级汇总!$H$1:$H$1000,W974),"")</f>
        <v/>
      </c>
      <c r="Q974" s="142" t="str">
        <f ca="1">IFERROR(INDEX(属性二级汇总!$J$1:$J$1000,W974),"")</f>
        <v/>
      </c>
      <c r="W974" s="143" t="str">
        <f ca="1">IFERROR(SMALL(属性二级汇总!$L$2:$L$1000,ROW(W973)),"")</f>
        <v/>
      </c>
    </row>
    <row r="975" spans="13:23">
      <c r="M975" s="142" t="str">
        <f ca="1">IFERROR(INDEX(属性二级汇总!$B$1:$B$1000,W975),"")</f>
        <v/>
      </c>
      <c r="N975" s="142" t="str">
        <f ca="1">IFERROR(INDEX(属性二级汇总!$C$1:$C$1000,W975)*OR($L$2="生效",(1-INDEX(属性二级汇总!$F$1:$F$1000,W975))),"")</f>
        <v/>
      </c>
      <c r="O975" s="142" t="str">
        <f ca="1">IFERROR(INDEX(属性二级汇总!$E$1:$E$1000,W975),"")</f>
        <v/>
      </c>
      <c r="P975" s="142" t="str">
        <f ca="1">IFERROR(INDEX(属性二级汇总!$H$1:$H$1000,W975),"")</f>
        <v/>
      </c>
      <c r="Q975" s="142" t="str">
        <f ca="1">IFERROR(INDEX(属性二级汇总!$J$1:$J$1000,W975),"")</f>
        <v/>
      </c>
      <c r="W975" s="143" t="str">
        <f ca="1">IFERROR(SMALL(属性二级汇总!$L$2:$L$1000,ROW(W974)),"")</f>
        <v/>
      </c>
    </row>
    <row r="976" spans="13:23">
      <c r="M976" s="142" t="str">
        <f ca="1">IFERROR(INDEX(属性二级汇总!$B$1:$B$1000,W976),"")</f>
        <v/>
      </c>
      <c r="N976" s="142" t="str">
        <f ca="1">IFERROR(INDEX(属性二级汇总!$C$1:$C$1000,W976)*OR($L$2="生效",(1-INDEX(属性二级汇总!$F$1:$F$1000,W976))),"")</f>
        <v/>
      </c>
      <c r="O976" s="142" t="str">
        <f ca="1">IFERROR(INDEX(属性二级汇总!$E$1:$E$1000,W976),"")</f>
        <v/>
      </c>
      <c r="P976" s="142" t="str">
        <f ca="1">IFERROR(INDEX(属性二级汇总!$H$1:$H$1000,W976),"")</f>
        <v/>
      </c>
      <c r="Q976" s="142" t="str">
        <f ca="1">IFERROR(INDEX(属性二级汇总!$J$1:$J$1000,W976),"")</f>
        <v/>
      </c>
      <c r="W976" s="143" t="str">
        <f ca="1">IFERROR(SMALL(属性二级汇总!$L$2:$L$1000,ROW(W975)),"")</f>
        <v/>
      </c>
    </row>
    <row r="977" spans="13:23">
      <c r="M977" s="142" t="str">
        <f ca="1">IFERROR(INDEX(属性二级汇总!$B$1:$B$1000,W977),"")</f>
        <v/>
      </c>
      <c r="N977" s="142" t="str">
        <f ca="1">IFERROR(INDEX(属性二级汇总!$C$1:$C$1000,W977)*OR($L$2="生效",(1-INDEX(属性二级汇总!$F$1:$F$1000,W977))),"")</f>
        <v/>
      </c>
      <c r="O977" s="142" t="str">
        <f ca="1">IFERROR(INDEX(属性二级汇总!$E$1:$E$1000,W977),"")</f>
        <v/>
      </c>
      <c r="P977" s="142" t="str">
        <f ca="1">IFERROR(INDEX(属性二级汇总!$H$1:$H$1000,W977),"")</f>
        <v/>
      </c>
      <c r="Q977" s="142" t="str">
        <f ca="1">IFERROR(INDEX(属性二级汇总!$J$1:$J$1000,W977),"")</f>
        <v/>
      </c>
      <c r="W977" s="143" t="str">
        <f ca="1">IFERROR(SMALL(属性二级汇总!$L$2:$L$1000,ROW(W976)),"")</f>
        <v/>
      </c>
    </row>
    <row r="978" spans="13:23">
      <c r="M978" s="142" t="str">
        <f ca="1">IFERROR(INDEX(属性二级汇总!$B$1:$B$1000,W978),"")</f>
        <v/>
      </c>
      <c r="N978" s="142" t="str">
        <f ca="1">IFERROR(INDEX(属性二级汇总!$C$1:$C$1000,W978)*OR($L$2="生效",(1-INDEX(属性二级汇总!$F$1:$F$1000,W978))),"")</f>
        <v/>
      </c>
      <c r="O978" s="142" t="str">
        <f ca="1">IFERROR(INDEX(属性二级汇总!$E$1:$E$1000,W978),"")</f>
        <v/>
      </c>
      <c r="P978" s="142" t="str">
        <f ca="1">IFERROR(INDEX(属性二级汇总!$H$1:$H$1000,W978),"")</f>
        <v/>
      </c>
      <c r="Q978" s="142" t="str">
        <f ca="1">IFERROR(INDEX(属性二级汇总!$J$1:$J$1000,W978),"")</f>
        <v/>
      </c>
      <c r="W978" s="143" t="str">
        <f ca="1">IFERROR(SMALL(属性二级汇总!$L$2:$L$1000,ROW(W977)),"")</f>
        <v/>
      </c>
    </row>
    <row r="979" spans="13:23">
      <c r="M979" s="142" t="str">
        <f ca="1">IFERROR(INDEX(属性二级汇总!$B$1:$B$1000,W979),"")</f>
        <v/>
      </c>
      <c r="N979" s="142" t="str">
        <f ca="1">IFERROR(INDEX(属性二级汇总!$C$1:$C$1000,W979)*OR($L$2="生效",(1-INDEX(属性二级汇总!$F$1:$F$1000,W979))),"")</f>
        <v/>
      </c>
      <c r="O979" s="142" t="str">
        <f ca="1">IFERROR(INDEX(属性二级汇总!$E$1:$E$1000,W979),"")</f>
        <v/>
      </c>
      <c r="P979" s="142" t="str">
        <f ca="1">IFERROR(INDEX(属性二级汇总!$H$1:$H$1000,W979),"")</f>
        <v/>
      </c>
      <c r="Q979" s="142" t="str">
        <f ca="1">IFERROR(INDEX(属性二级汇总!$J$1:$J$1000,W979),"")</f>
        <v/>
      </c>
      <c r="W979" s="143" t="str">
        <f ca="1">IFERROR(SMALL(属性二级汇总!$L$2:$L$1000,ROW(W978)),"")</f>
        <v/>
      </c>
    </row>
    <row r="980" spans="13:23">
      <c r="M980" s="142" t="str">
        <f ca="1">IFERROR(INDEX(属性二级汇总!$B$1:$B$1000,W980),"")</f>
        <v/>
      </c>
      <c r="N980" s="142" t="str">
        <f ca="1">IFERROR(INDEX(属性二级汇总!$C$1:$C$1000,W980)*OR($L$2="生效",(1-INDEX(属性二级汇总!$F$1:$F$1000,W980))),"")</f>
        <v/>
      </c>
      <c r="O980" s="142" t="str">
        <f ca="1">IFERROR(INDEX(属性二级汇总!$E$1:$E$1000,W980),"")</f>
        <v/>
      </c>
      <c r="P980" s="142" t="str">
        <f ca="1">IFERROR(INDEX(属性二级汇总!$H$1:$H$1000,W980),"")</f>
        <v/>
      </c>
      <c r="Q980" s="142" t="str">
        <f ca="1">IFERROR(INDEX(属性二级汇总!$J$1:$J$1000,W980),"")</f>
        <v/>
      </c>
      <c r="W980" s="143" t="str">
        <f ca="1">IFERROR(SMALL(属性二级汇总!$L$2:$L$1000,ROW(W979)),"")</f>
        <v/>
      </c>
    </row>
    <row r="981" spans="13:23">
      <c r="M981" s="142" t="str">
        <f ca="1">IFERROR(INDEX(属性二级汇总!$B$1:$B$1000,W981),"")</f>
        <v/>
      </c>
      <c r="N981" s="142" t="str">
        <f ca="1">IFERROR(INDEX(属性二级汇总!$C$1:$C$1000,W981)*OR($L$2="生效",(1-INDEX(属性二级汇总!$F$1:$F$1000,W981))),"")</f>
        <v/>
      </c>
      <c r="O981" s="142" t="str">
        <f ca="1">IFERROR(INDEX(属性二级汇总!$E$1:$E$1000,W981),"")</f>
        <v/>
      </c>
      <c r="P981" s="142" t="str">
        <f ca="1">IFERROR(INDEX(属性二级汇总!$H$1:$H$1000,W981),"")</f>
        <v/>
      </c>
      <c r="Q981" s="142" t="str">
        <f ca="1">IFERROR(INDEX(属性二级汇总!$J$1:$J$1000,W981),"")</f>
        <v/>
      </c>
      <c r="W981" s="143" t="str">
        <f ca="1">IFERROR(SMALL(属性二级汇总!$L$2:$L$1000,ROW(W980)),"")</f>
        <v/>
      </c>
    </row>
    <row r="982" spans="13:23">
      <c r="M982" s="142" t="str">
        <f ca="1">IFERROR(INDEX(属性二级汇总!$B$1:$B$1000,W982),"")</f>
        <v/>
      </c>
      <c r="N982" s="142" t="str">
        <f ca="1">IFERROR(INDEX(属性二级汇总!$C$1:$C$1000,W982)*OR($L$2="生效",(1-INDEX(属性二级汇总!$F$1:$F$1000,W982))),"")</f>
        <v/>
      </c>
      <c r="O982" s="142" t="str">
        <f ca="1">IFERROR(INDEX(属性二级汇总!$E$1:$E$1000,W982),"")</f>
        <v/>
      </c>
      <c r="P982" s="142" t="str">
        <f ca="1">IFERROR(INDEX(属性二级汇总!$H$1:$H$1000,W982),"")</f>
        <v/>
      </c>
      <c r="Q982" s="142" t="str">
        <f ca="1">IFERROR(INDEX(属性二级汇总!$J$1:$J$1000,W982),"")</f>
        <v/>
      </c>
      <c r="W982" s="143" t="str">
        <f ca="1">IFERROR(SMALL(属性二级汇总!$L$2:$L$1000,ROW(W981)),"")</f>
        <v/>
      </c>
    </row>
    <row r="983" spans="13:23">
      <c r="M983" s="142" t="str">
        <f ca="1">IFERROR(INDEX(属性二级汇总!$B$1:$B$1000,W983),"")</f>
        <v/>
      </c>
      <c r="N983" s="142" t="str">
        <f ca="1">IFERROR(INDEX(属性二级汇总!$C$1:$C$1000,W983)*OR($L$2="生效",(1-INDEX(属性二级汇总!$F$1:$F$1000,W983))),"")</f>
        <v/>
      </c>
      <c r="O983" s="142" t="str">
        <f ca="1">IFERROR(INDEX(属性二级汇总!$E$1:$E$1000,W983),"")</f>
        <v/>
      </c>
      <c r="P983" s="142" t="str">
        <f ca="1">IFERROR(INDEX(属性二级汇总!$H$1:$H$1000,W983),"")</f>
        <v/>
      </c>
      <c r="Q983" s="142" t="str">
        <f ca="1">IFERROR(INDEX(属性二级汇总!$J$1:$J$1000,W983),"")</f>
        <v/>
      </c>
      <c r="W983" s="143" t="str">
        <f ca="1">IFERROR(SMALL(属性二级汇总!$L$2:$L$1000,ROW(W982)),"")</f>
        <v/>
      </c>
    </row>
    <row r="984" spans="13:23">
      <c r="M984" s="142" t="str">
        <f ca="1">IFERROR(INDEX(属性二级汇总!$B$1:$B$1000,W984),"")</f>
        <v/>
      </c>
      <c r="N984" s="142" t="str">
        <f ca="1">IFERROR(INDEX(属性二级汇总!$C$1:$C$1000,W984)*OR($L$2="生效",(1-INDEX(属性二级汇总!$F$1:$F$1000,W984))),"")</f>
        <v/>
      </c>
      <c r="O984" s="142" t="str">
        <f ca="1">IFERROR(INDEX(属性二级汇总!$E$1:$E$1000,W984),"")</f>
        <v/>
      </c>
      <c r="P984" s="142" t="str">
        <f ca="1">IFERROR(INDEX(属性二级汇总!$H$1:$H$1000,W984),"")</f>
        <v/>
      </c>
      <c r="Q984" s="142" t="str">
        <f ca="1">IFERROR(INDEX(属性二级汇总!$J$1:$J$1000,W984),"")</f>
        <v/>
      </c>
      <c r="W984" s="143" t="str">
        <f ca="1">IFERROR(SMALL(属性二级汇总!$L$2:$L$1000,ROW(W983)),"")</f>
        <v/>
      </c>
    </row>
    <row r="985" spans="13:23">
      <c r="M985" s="142" t="str">
        <f ca="1">IFERROR(INDEX(属性二级汇总!$B$1:$B$1000,W985),"")</f>
        <v/>
      </c>
      <c r="N985" s="142" t="str">
        <f ca="1">IFERROR(INDEX(属性二级汇总!$C$1:$C$1000,W985)*OR($L$2="生效",(1-INDEX(属性二级汇总!$F$1:$F$1000,W985))),"")</f>
        <v/>
      </c>
      <c r="O985" s="142" t="str">
        <f ca="1">IFERROR(INDEX(属性二级汇总!$E$1:$E$1000,W985),"")</f>
        <v/>
      </c>
      <c r="P985" s="142" t="str">
        <f ca="1">IFERROR(INDEX(属性二级汇总!$H$1:$H$1000,W985),"")</f>
        <v/>
      </c>
      <c r="Q985" s="142" t="str">
        <f ca="1">IFERROR(INDEX(属性二级汇总!$J$1:$J$1000,W985),"")</f>
        <v/>
      </c>
      <c r="W985" s="143" t="str">
        <f ca="1">IFERROR(SMALL(属性二级汇总!$L$2:$L$1000,ROW(W984)),"")</f>
        <v/>
      </c>
    </row>
    <row r="986" spans="13:23">
      <c r="M986" s="142" t="str">
        <f ca="1">IFERROR(INDEX(属性二级汇总!$B$1:$B$1000,W986),"")</f>
        <v/>
      </c>
      <c r="N986" s="142" t="str">
        <f ca="1">IFERROR(INDEX(属性二级汇总!$C$1:$C$1000,W986)*OR($L$2="生效",(1-INDEX(属性二级汇总!$F$1:$F$1000,W986))),"")</f>
        <v/>
      </c>
      <c r="O986" s="142" t="str">
        <f ca="1">IFERROR(INDEX(属性二级汇总!$E$1:$E$1000,W986),"")</f>
        <v/>
      </c>
      <c r="P986" s="142" t="str">
        <f ca="1">IFERROR(INDEX(属性二级汇总!$H$1:$H$1000,W986),"")</f>
        <v/>
      </c>
      <c r="Q986" s="142" t="str">
        <f ca="1">IFERROR(INDEX(属性二级汇总!$J$1:$J$1000,W986),"")</f>
        <v/>
      </c>
      <c r="W986" s="143" t="str">
        <f ca="1">IFERROR(SMALL(属性二级汇总!$L$2:$L$1000,ROW(W985)),"")</f>
        <v/>
      </c>
    </row>
    <row r="987" spans="13:23">
      <c r="M987" s="142" t="str">
        <f ca="1">IFERROR(INDEX(属性二级汇总!$B$1:$B$1000,W987),"")</f>
        <v/>
      </c>
      <c r="N987" s="142" t="str">
        <f ca="1">IFERROR(INDEX(属性二级汇总!$C$1:$C$1000,W987)*OR($L$2="生效",(1-INDEX(属性二级汇总!$F$1:$F$1000,W987))),"")</f>
        <v/>
      </c>
      <c r="O987" s="142" t="str">
        <f ca="1">IFERROR(INDEX(属性二级汇总!$E$1:$E$1000,W987),"")</f>
        <v/>
      </c>
      <c r="P987" s="142" t="str">
        <f ca="1">IFERROR(INDEX(属性二级汇总!$H$1:$H$1000,W987),"")</f>
        <v/>
      </c>
      <c r="Q987" s="142" t="str">
        <f ca="1">IFERROR(INDEX(属性二级汇总!$J$1:$J$1000,W987),"")</f>
        <v/>
      </c>
      <c r="W987" s="143" t="str">
        <f ca="1">IFERROR(SMALL(属性二级汇总!$L$2:$L$1000,ROW(W986)),"")</f>
        <v/>
      </c>
    </row>
    <row r="988" spans="13:23">
      <c r="M988" s="142" t="str">
        <f ca="1">IFERROR(INDEX(属性二级汇总!$B$1:$B$1000,W988),"")</f>
        <v/>
      </c>
      <c r="N988" s="142" t="str">
        <f ca="1">IFERROR(INDEX(属性二级汇总!$C$1:$C$1000,W988)*OR($L$2="生效",(1-INDEX(属性二级汇总!$F$1:$F$1000,W988))),"")</f>
        <v/>
      </c>
      <c r="O988" s="142" t="str">
        <f ca="1">IFERROR(INDEX(属性二级汇总!$E$1:$E$1000,W988),"")</f>
        <v/>
      </c>
      <c r="P988" s="142" t="str">
        <f ca="1">IFERROR(INDEX(属性二级汇总!$H$1:$H$1000,W988),"")</f>
        <v/>
      </c>
      <c r="Q988" s="142" t="str">
        <f ca="1">IFERROR(INDEX(属性二级汇总!$J$1:$J$1000,W988),"")</f>
        <v/>
      </c>
      <c r="W988" s="143" t="str">
        <f ca="1">IFERROR(SMALL(属性二级汇总!$L$2:$L$1000,ROW(W987)),"")</f>
        <v/>
      </c>
    </row>
    <row r="989" spans="13:23">
      <c r="M989" s="142" t="str">
        <f ca="1">IFERROR(INDEX(属性二级汇总!$B$1:$B$1000,W989),"")</f>
        <v/>
      </c>
      <c r="N989" s="142" t="str">
        <f ca="1">IFERROR(INDEX(属性二级汇总!$C$1:$C$1000,W989)*OR($L$2="生效",(1-INDEX(属性二级汇总!$F$1:$F$1000,W989))),"")</f>
        <v/>
      </c>
      <c r="O989" s="142" t="str">
        <f ca="1">IFERROR(INDEX(属性二级汇总!$E$1:$E$1000,W989),"")</f>
        <v/>
      </c>
      <c r="P989" s="142" t="str">
        <f ca="1">IFERROR(INDEX(属性二级汇总!$H$1:$H$1000,W989),"")</f>
        <v/>
      </c>
      <c r="Q989" s="142" t="str">
        <f ca="1">IFERROR(INDEX(属性二级汇总!$J$1:$J$1000,W989),"")</f>
        <v/>
      </c>
      <c r="W989" s="143" t="str">
        <f ca="1">IFERROR(SMALL(属性二级汇总!$L$2:$L$1000,ROW(W988)),"")</f>
        <v/>
      </c>
    </row>
    <row r="990" spans="13:23">
      <c r="M990" s="142" t="str">
        <f ca="1">IFERROR(INDEX(属性二级汇总!$B$1:$B$1000,W990),"")</f>
        <v/>
      </c>
      <c r="N990" s="142" t="str">
        <f ca="1">IFERROR(INDEX(属性二级汇总!$C$1:$C$1000,W990)*OR($L$2="生效",(1-INDEX(属性二级汇总!$F$1:$F$1000,W990))),"")</f>
        <v/>
      </c>
      <c r="O990" s="142" t="str">
        <f ca="1">IFERROR(INDEX(属性二级汇总!$E$1:$E$1000,W990),"")</f>
        <v/>
      </c>
      <c r="P990" s="142" t="str">
        <f ca="1">IFERROR(INDEX(属性二级汇总!$H$1:$H$1000,W990),"")</f>
        <v/>
      </c>
      <c r="Q990" s="142" t="str">
        <f ca="1">IFERROR(INDEX(属性二级汇总!$J$1:$J$1000,W990),"")</f>
        <v/>
      </c>
      <c r="W990" s="143" t="str">
        <f ca="1">IFERROR(SMALL(属性二级汇总!$L$2:$L$1000,ROW(W989)),"")</f>
        <v/>
      </c>
    </row>
    <row r="991" spans="13:23">
      <c r="M991" s="142" t="str">
        <f ca="1">IFERROR(INDEX(属性二级汇总!$B$1:$B$1000,W991),"")</f>
        <v/>
      </c>
      <c r="N991" s="142" t="str">
        <f ca="1">IFERROR(INDEX(属性二级汇总!$C$1:$C$1000,W991)*OR($L$2="生效",(1-INDEX(属性二级汇总!$F$1:$F$1000,W991))),"")</f>
        <v/>
      </c>
      <c r="O991" s="142" t="str">
        <f ca="1">IFERROR(INDEX(属性二级汇总!$E$1:$E$1000,W991),"")</f>
        <v/>
      </c>
      <c r="P991" s="142" t="str">
        <f ca="1">IFERROR(INDEX(属性二级汇总!$H$1:$H$1000,W991),"")</f>
        <v/>
      </c>
      <c r="Q991" s="142" t="str">
        <f ca="1">IFERROR(INDEX(属性二级汇总!$J$1:$J$1000,W991),"")</f>
        <v/>
      </c>
      <c r="W991" s="143" t="str">
        <f ca="1">IFERROR(SMALL(属性二级汇总!$L$2:$L$1000,ROW(W990)),"")</f>
        <v/>
      </c>
    </row>
    <row r="992" spans="13:23">
      <c r="M992" s="142" t="str">
        <f ca="1">IFERROR(INDEX(属性二级汇总!$B$1:$B$1000,W992),"")</f>
        <v/>
      </c>
      <c r="N992" s="142" t="str">
        <f ca="1">IFERROR(INDEX(属性二级汇总!$C$1:$C$1000,W992)*OR($L$2="生效",(1-INDEX(属性二级汇总!$F$1:$F$1000,W992))),"")</f>
        <v/>
      </c>
      <c r="O992" s="142" t="str">
        <f ca="1">IFERROR(INDEX(属性二级汇总!$E$1:$E$1000,W992),"")</f>
        <v/>
      </c>
      <c r="P992" s="142" t="str">
        <f ca="1">IFERROR(INDEX(属性二级汇总!$H$1:$H$1000,W992),"")</f>
        <v/>
      </c>
      <c r="Q992" s="142" t="str">
        <f ca="1">IFERROR(INDEX(属性二级汇总!$J$1:$J$1000,W992),"")</f>
        <v/>
      </c>
      <c r="W992" s="143" t="str">
        <f ca="1">IFERROR(SMALL(属性二级汇总!$L$2:$L$1000,ROW(W991)),"")</f>
        <v/>
      </c>
    </row>
    <row r="993" spans="13:23">
      <c r="M993" s="142" t="str">
        <f ca="1">IFERROR(INDEX(属性二级汇总!$B$1:$B$1000,W993),"")</f>
        <v/>
      </c>
      <c r="N993" s="142" t="str">
        <f ca="1">IFERROR(INDEX(属性二级汇总!$C$1:$C$1000,W993)*OR($L$2="生效",(1-INDEX(属性二级汇总!$F$1:$F$1000,W993))),"")</f>
        <v/>
      </c>
      <c r="O993" s="142" t="str">
        <f ca="1">IFERROR(INDEX(属性二级汇总!$E$1:$E$1000,W993),"")</f>
        <v/>
      </c>
      <c r="P993" s="142" t="str">
        <f ca="1">IFERROR(INDEX(属性二级汇总!$H$1:$H$1000,W993),"")</f>
        <v/>
      </c>
      <c r="Q993" s="142" t="str">
        <f ca="1">IFERROR(INDEX(属性二级汇总!$J$1:$J$1000,W993),"")</f>
        <v/>
      </c>
      <c r="W993" s="143" t="str">
        <f ca="1">IFERROR(SMALL(属性二级汇总!$L$2:$L$1000,ROW(W992)),"")</f>
        <v/>
      </c>
    </row>
    <row r="994" spans="13:23">
      <c r="M994" s="142" t="str">
        <f ca="1">IFERROR(INDEX(属性二级汇总!$B$1:$B$1000,W994),"")</f>
        <v/>
      </c>
      <c r="N994" s="142" t="str">
        <f ca="1">IFERROR(INDEX(属性二级汇总!$C$1:$C$1000,W994)*OR($L$2="生效",(1-INDEX(属性二级汇总!$F$1:$F$1000,W994))),"")</f>
        <v/>
      </c>
      <c r="O994" s="142" t="str">
        <f ca="1">IFERROR(INDEX(属性二级汇总!$E$1:$E$1000,W994),"")</f>
        <v/>
      </c>
      <c r="P994" s="142" t="str">
        <f ca="1">IFERROR(INDEX(属性二级汇总!$H$1:$H$1000,W994),"")</f>
        <v/>
      </c>
      <c r="Q994" s="142" t="str">
        <f ca="1">IFERROR(INDEX(属性二级汇总!$J$1:$J$1000,W994),"")</f>
        <v/>
      </c>
      <c r="W994" s="143" t="str">
        <f ca="1">IFERROR(SMALL(属性二级汇总!$L$2:$L$1000,ROW(W993)),"")</f>
        <v/>
      </c>
    </row>
    <row r="995" spans="13:23">
      <c r="M995" s="142" t="str">
        <f ca="1">IFERROR(INDEX(属性二级汇总!$B$1:$B$1000,W995),"")</f>
        <v/>
      </c>
      <c r="N995" s="142" t="str">
        <f ca="1">IFERROR(INDEX(属性二级汇总!$C$1:$C$1000,W995)*OR($L$2="生效",(1-INDEX(属性二级汇总!$F$1:$F$1000,W995))),"")</f>
        <v/>
      </c>
      <c r="O995" s="142" t="str">
        <f ca="1">IFERROR(INDEX(属性二级汇总!$E$1:$E$1000,W995),"")</f>
        <v/>
      </c>
      <c r="P995" s="142" t="str">
        <f ca="1">IFERROR(INDEX(属性二级汇总!$H$1:$H$1000,W995),"")</f>
        <v/>
      </c>
      <c r="Q995" s="142" t="str">
        <f ca="1">IFERROR(INDEX(属性二级汇总!$J$1:$J$1000,W995),"")</f>
        <v/>
      </c>
      <c r="W995" s="143" t="str">
        <f ca="1">IFERROR(SMALL(属性二级汇总!$L$2:$L$1000,ROW(W994)),"")</f>
        <v/>
      </c>
    </row>
    <row r="996" spans="13:23">
      <c r="M996" s="142" t="str">
        <f ca="1">IFERROR(INDEX(属性二级汇总!$B$1:$B$1000,W996),"")</f>
        <v/>
      </c>
      <c r="N996" s="142" t="str">
        <f ca="1">IFERROR(INDEX(属性二级汇总!$C$1:$C$1000,W996)*OR($L$2="生效",(1-INDEX(属性二级汇总!$F$1:$F$1000,W996))),"")</f>
        <v/>
      </c>
      <c r="O996" s="142" t="str">
        <f ca="1">IFERROR(INDEX(属性二级汇总!$E$1:$E$1000,W996),"")</f>
        <v/>
      </c>
      <c r="P996" s="142" t="str">
        <f ca="1">IFERROR(INDEX(属性二级汇总!$H$1:$H$1000,W996),"")</f>
        <v/>
      </c>
      <c r="Q996" s="142" t="str">
        <f ca="1">IFERROR(INDEX(属性二级汇总!$J$1:$J$1000,W996),"")</f>
        <v/>
      </c>
      <c r="W996" s="143" t="str">
        <f ca="1">IFERROR(SMALL(属性二级汇总!$L$2:$L$1000,ROW(W995)),"")</f>
        <v/>
      </c>
    </row>
    <row r="997" spans="13:23">
      <c r="M997" s="142" t="str">
        <f ca="1">IFERROR(INDEX(属性二级汇总!$B$1:$B$1000,W997),"")</f>
        <v/>
      </c>
      <c r="N997" s="142" t="str">
        <f ca="1">IFERROR(INDEX(属性二级汇总!$C$1:$C$1000,W997)*OR($L$2="生效",(1-INDEX(属性二级汇总!$F$1:$F$1000,W997))),"")</f>
        <v/>
      </c>
      <c r="O997" s="142" t="str">
        <f ca="1">IFERROR(INDEX(属性二级汇总!$E$1:$E$1000,W997),"")</f>
        <v/>
      </c>
      <c r="P997" s="142" t="str">
        <f ca="1">IFERROR(INDEX(属性二级汇总!$H$1:$H$1000,W997),"")</f>
        <v/>
      </c>
      <c r="Q997" s="142" t="str">
        <f ca="1">IFERROR(INDEX(属性二级汇总!$J$1:$J$1000,W997),"")</f>
        <v/>
      </c>
      <c r="W997" s="143" t="str">
        <f ca="1">IFERROR(SMALL(属性二级汇总!$L$2:$L$1000,ROW(W996)),"")</f>
        <v/>
      </c>
    </row>
    <row r="998" spans="13:23">
      <c r="M998" s="142" t="str">
        <f ca="1">IFERROR(INDEX(属性二级汇总!$B$1:$B$1000,W998),"")</f>
        <v/>
      </c>
      <c r="N998" s="142" t="str">
        <f ca="1">IFERROR(INDEX(属性二级汇总!$C$1:$C$1000,W998)*OR($L$2="生效",(1-INDEX(属性二级汇总!$F$1:$F$1000,W998))),"")</f>
        <v/>
      </c>
      <c r="O998" s="142" t="str">
        <f ca="1">IFERROR(INDEX(属性二级汇总!$E$1:$E$1000,W998),"")</f>
        <v/>
      </c>
      <c r="P998" s="142" t="str">
        <f ca="1">IFERROR(INDEX(属性二级汇总!$H$1:$H$1000,W998),"")</f>
        <v/>
      </c>
      <c r="Q998" s="142" t="str">
        <f ca="1">IFERROR(INDEX(属性二级汇总!$J$1:$J$1000,W998),"")</f>
        <v/>
      </c>
      <c r="W998" s="143" t="str">
        <f ca="1">IFERROR(SMALL(属性二级汇总!$L$2:$L$1000,ROW(W997)),"")</f>
        <v/>
      </c>
    </row>
    <row r="999" spans="13:23">
      <c r="M999" s="142" t="str">
        <f ca="1">IFERROR(INDEX(属性二级汇总!$B$1:$B$1000,W999),"")</f>
        <v/>
      </c>
      <c r="N999" s="142" t="str">
        <f ca="1">IFERROR(INDEX(属性二级汇总!$C$1:$C$1000,W999)*OR($L$2="生效",(1-INDEX(属性二级汇总!$F$1:$F$1000,W999))),"")</f>
        <v/>
      </c>
      <c r="O999" s="142" t="str">
        <f ca="1">IFERROR(INDEX(属性二级汇总!$E$1:$E$1000,W999),"")</f>
        <v/>
      </c>
      <c r="P999" s="142" t="str">
        <f ca="1">IFERROR(INDEX(属性二级汇总!$H$1:$H$1000,W999),"")</f>
        <v/>
      </c>
      <c r="Q999" s="142" t="str">
        <f ca="1">IFERROR(INDEX(属性二级汇总!$J$1:$J$1000,W999),"")</f>
        <v/>
      </c>
      <c r="W999" s="143" t="str">
        <f ca="1">IFERROR(SMALL(属性二级汇总!$L$2:$L$1000,ROW(W998)),"")</f>
        <v/>
      </c>
    </row>
    <row r="1000" spans="13:23">
      <c r="M1000" s="142" t="str">
        <f ca="1">IFERROR(INDEX(属性二级汇总!$B$1:$B$1000,W1000),"")</f>
        <v/>
      </c>
      <c r="N1000" s="142" t="str">
        <f ca="1">IFERROR(INDEX(属性二级汇总!$C$1:$C$1000,W1000)*OR($L$2="生效",(1-INDEX(属性二级汇总!$F$1:$F$1000,W1000))),"")</f>
        <v/>
      </c>
      <c r="O1000" s="142" t="str">
        <f ca="1">IFERROR(INDEX(属性二级汇总!$E$1:$E$1000,W1000),"")</f>
        <v/>
      </c>
      <c r="P1000" s="142" t="str">
        <f ca="1">IFERROR(INDEX(属性二级汇总!$H$1:$H$1000,W1000),"")</f>
        <v/>
      </c>
      <c r="Q1000" s="142" t="str">
        <f ca="1">IFERROR(INDEX(属性二级汇总!$J$1:$J$1000,W1000),"")</f>
        <v/>
      </c>
      <c r="W1000" s="143" t="str">
        <f ca="1">IFERROR(SMALL(属性二级汇总!$L$2:$L$1000,ROW(W999)),"")</f>
        <v/>
      </c>
    </row>
    <row r="1001" spans="13:23">
      <c r="M1001" s="142" t="str">
        <f ca="1">IFERROR(INDEX(属性二级汇总!$B$1:$B$1000,W1001),"")</f>
        <v/>
      </c>
      <c r="N1001" s="142" t="str">
        <f ca="1">IFERROR(INDEX(属性二级汇总!$C$1:$C$1000,W1001)*OR($L$2="生效",(1-INDEX(属性二级汇总!$F$1:$F$1000,W1001))),"")</f>
        <v/>
      </c>
      <c r="O1001" s="142" t="str">
        <f ca="1">IFERROR(INDEX(属性二级汇总!$E$1:$E$1000,W1001),"")</f>
        <v/>
      </c>
      <c r="P1001" s="142" t="str">
        <f ca="1">IFERROR(INDEX(属性二级汇总!$H$1:$H$1000,W1001),"")</f>
        <v/>
      </c>
      <c r="Q1001" s="142" t="str">
        <f ca="1">IFERROR(INDEX(属性二级汇总!$J$1:$J$1000,W1001),"")</f>
        <v/>
      </c>
      <c r="W1001" s="143" t="str">
        <f ca="1">IFERROR(SMALL(属性二级汇总!$L$2:$L$1000,ROW(W1000)),"")</f>
        <v/>
      </c>
    </row>
  </sheetData>
  <sheetProtection algorithmName="SHA-512" hashValue="UurUgFdbdGLvNY3Kp2BeqrdFb5onViVulNSrNTSlgKOqjsmBwb1QwR4wR0U0MK2qRcOyJN3TA/5STTQwvFKHhg==" saltValue="goI1mZcI5yKphUZOqGUUNg==" spinCount="100000" sheet="1" objects="1" scenarios="1"/>
  <phoneticPr fontId="1" type="noConversion"/>
  <dataValidations count="1">
    <dataValidation type="list" allowBlank="1" showInputMessage="1" showErrorMessage="1" sqref="L2">
      <formula1>"生效,无效"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14999847407452621"/>
  </sheetPr>
  <dimension ref="A1:AG941"/>
  <sheetViews>
    <sheetView topLeftCell="N1" workbookViewId="0">
      <selection activeCell="Y21" sqref="Y21"/>
    </sheetView>
  </sheetViews>
  <sheetFormatPr defaultRowHeight="14"/>
  <cols>
    <col min="4" max="4" width="9.7265625" customWidth="1"/>
    <col min="7" max="8" width="0" style="3" hidden="1" customWidth="1"/>
    <col min="9" max="9" width="21.1796875" style="3" customWidth="1"/>
    <col min="10" max="10" width="19.81640625" style="3" customWidth="1"/>
    <col min="11" max="18" width="8.7265625" style="3"/>
    <col min="19" max="19" width="10.7265625" customWidth="1"/>
    <col min="20" max="20" width="15.26953125" customWidth="1"/>
    <col min="21" max="21" width="11.1796875" customWidth="1"/>
    <col min="24" max="24" width="8.7265625" style="3"/>
    <col min="25" max="25" width="47.90625" style="3" customWidth="1"/>
    <col min="26" max="27" width="8.7265625" style="3"/>
    <col min="32" max="32" width="11.1796875" style="3" bestFit="1" customWidth="1"/>
  </cols>
  <sheetData>
    <row r="1" spans="1:33">
      <c r="A1" t="s">
        <v>308</v>
      </c>
      <c r="B1" t="s">
        <v>1392</v>
      </c>
      <c r="C1" t="s">
        <v>1393</v>
      </c>
      <c r="D1" t="s">
        <v>1396</v>
      </c>
      <c r="E1" t="s">
        <v>1697</v>
      </c>
      <c r="G1" s="22" t="s">
        <v>308</v>
      </c>
      <c r="H1" s="22" t="s">
        <v>307</v>
      </c>
      <c r="I1" s="22" t="s">
        <v>1709</v>
      </c>
      <c r="J1" s="22" t="s">
        <v>1708</v>
      </c>
      <c r="K1" s="22" t="s">
        <v>305</v>
      </c>
      <c r="S1" t="s">
        <v>1641</v>
      </c>
      <c r="T1" t="s">
        <v>1638</v>
      </c>
      <c r="U1" t="s">
        <v>1640</v>
      </c>
      <c r="X1" s="22" t="s">
        <v>3695</v>
      </c>
      <c r="Y1" s="22" t="s">
        <v>306</v>
      </c>
      <c r="Z1" s="22" t="s">
        <v>1761</v>
      </c>
      <c r="AA1" s="22" t="s">
        <v>1762</v>
      </c>
      <c r="AF1" s="22" t="s">
        <v>3696</v>
      </c>
      <c r="AG1" t="s">
        <v>4041</v>
      </c>
    </row>
    <row r="2" spans="1:33">
      <c r="A2" t="s">
        <v>311</v>
      </c>
      <c r="B2">
        <v>1</v>
      </c>
      <c r="C2">
        <v>26</v>
      </c>
      <c r="D2" s="26" t="s">
        <v>1401</v>
      </c>
      <c r="E2" t="s">
        <v>1703</v>
      </c>
      <c r="G2" s="3" t="s">
        <v>311</v>
      </c>
      <c r="H2" s="3" t="s">
        <v>310</v>
      </c>
      <c r="I2" s="3" t="str">
        <f>G2&amp;H2</f>
        <v>巨力之神小型天赋</v>
      </c>
      <c r="J2" s="3" t="s">
        <v>835</v>
      </c>
      <c r="K2" s="3">
        <v>1</v>
      </c>
      <c r="S2" s="3" t="s">
        <v>110</v>
      </c>
      <c r="T2" s="3" t="s">
        <v>1415</v>
      </c>
      <c r="U2" s="3" t="s">
        <v>251</v>
      </c>
      <c r="X2" s="3" t="s">
        <v>2212</v>
      </c>
      <c r="Y2" s="3" t="s">
        <v>16</v>
      </c>
      <c r="Z2" s="3">
        <v>1</v>
      </c>
      <c r="AA2" s="3">
        <v>0</v>
      </c>
      <c r="AF2" s="3" t="s">
        <v>2258</v>
      </c>
      <c r="AG2" t="s">
        <v>4045</v>
      </c>
    </row>
    <row r="3" spans="1:33">
      <c r="A3" t="s">
        <v>347</v>
      </c>
      <c r="B3" s="3">
        <v>27</v>
      </c>
      <c r="C3" s="3">
        <v>68</v>
      </c>
      <c r="D3" s="26" t="s">
        <v>1397</v>
      </c>
      <c r="E3" t="s">
        <v>1701</v>
      </c>
      <c r="G3" s="3" t="s">
        <v>311</v>
      </c>
      <c r="H3" s="3" t="s">
        <v>310</v>
      </c>
      <c r="I3" s="3" t="str">
        <f t="shared" ref="I3:I66" si="0">G3&amp;H3</f>
        <v>巨力之神小型天赋</v>
      </c>
      <c r="J3" s="3" t="s">
        <v>836</v>
      </c>
      <c r="K3" s="3">
        <v>2</v>
      </c>
      <c r="S3" s="3" t="s">
        <v>111</v>
      </c>
      <c r="T3" s="3" t="s">
        <v>335</v>
      </c>
      <c r="U3" s="3" t="s">
        <v>14</v>
      </c>
      <c r="X3" s="3" t="s">
        <v>2212</v>
      </c>
      <c r="Y3" s="3" t="s">
        <v>1768</v>
      </c>
      <c r="Z3" s="3">
        <v>6</v>
      </c>
      <c r="AA3" s="3">
        <v>0</v>
      </c>
      <c r="AF3" s="3" t="s">
        <v>2400</v>
      </c>
      <c r="AG3" s="3" t="s">
        <v>4045</v>
      </c>
    </row>
    <row r="4" spans="1:33">
      <c r="A4" t="s">
        <v>379</v>
      </c>
      <c r="B4" s="3">
        <v>69</v>
      </c>
      <c r="C4" s="3">
        <v>110</v>
      </c>
      <c r="D4" s="26" t="s">
        <v>1614</v>
      </c>
      <c r="E4" t="s">
        <v>1704</v>
      </c>
      <c r="G4" s="3" t="s">
        <v>311</v>
      </c>
      <c r="H4" s="3" t="s">
        <v>310</v>
      </c>
      <c r="I4" s="3" t="str">
        <f t="shared" si="0"/>
        <v>巨力之神小型天赋</v>
      </c>
      <c r="J4" s="3" t="s">
        <v>838</v>
      </c>
      <c r="K4" s="3">
        <v>4</v>
      </c>
      <c r="S4" s="3" t="s">
        <v>112</v>
      </c>
      <c r="T4" s="3" t="s">
        <v>167</v>
      </c>
      <c r="U4" s="3" t="s">
        <v>13</v>
      </c>
      <c r="X4" s="3" t="s">
        <v>811</v>
      </c>
      <c r="Y4" s="3" t="s">
        <v>1772</v>
      </c>
      <c r="Z4" s="3">
        <v>10</v>
      </c>
      <c r="AA4" s="3">
        <v>0</v>
      </c>
      <c r="AF4" s="3" t="s">
        <v>2420</v>
      </c>
      <c r="AG4" s="3" t="s">
        <v>4045</v>
      </c>
    </row>
    <row r="5" spans="1:33">
      <c r="A5" t="s">
        <v>408</v>
      </c>
      <c r="B5" s="3">
        <v>111</v>
      </c>
      <c r="C5" s="3">
        <v>153</v>
      </c>
      <c r="D5" s="26" t="s">
        <v>1613</v>
      </c>
      <c r="G5" s="3" t="s">
        <v>311</v>
      </c>
      <c r="H5" s="3" t="s">
        <v>310</v>
      </c>
      <c r="I5" s="3" t="str">
        <f t="shared" si="0"/>
        <v>巨力之神小型天赋</v>
      </c>
      <c r="J5" s="3" t="s">
        <v>839</v>
      </c>
      <c r="K5" s="3">
        <v>5</v>
      </c>
      <c r="S5" s="3" t="s">
        <v>248</v>
      </c>
      <c r="T5" s="3" t="s">
        <v>171</v>
      </c>
      <c r="U5" s="3" t="s">
        <v>683</v>
      </c>
      <c r="X5" s="3" t="s">
        <v>811</v>
      </c>
      <c r="Y5" s="3" t="s">
        <v>1783</v>
      </c>
      <c r="Z5" s="3">
        <v>15</v>
      </c>
      <c r="AA5" s="3">
        <v>0</v>
      </c>
      <c r="AF5" s="3" t="s">
        <v>2448</v>
      </c>
      <c r="AG5" t="s">
        <v>4046</v>
      </c>
    </row>
    <row r="6" spans="1:33">
      <c r="A6" t="s">
        <v>247</v>
      </c>
      <c r="B6" s="3">
        <v>154</v>
      </c>
      <c r="C6" s="3">
        <v>180</v>
      </c>
      <c r="D6" s="26" t="s">
        <v>1616</v>
      </c>
      <c r="G6" s="3" t="s">
        <v>311</v>
      </c>
      <c r="H6" s="3" t="s">
        <v>310</v>
      </c>
      <c r="I6" s="3" t="str">
        <f t="shared" si="0"/>
        <v>巨力之神小型天赋</v>
      </c>
      <c r="J6" s="3" t="s">
        <v>840</v>
      </c>
      <c r="K6" s="3">
        <v>7</v>
      </c>
      <c r="S6" s="3" t="s">
        <v>573</v>
      </c>
      <c r="T6" s="3" t="s">
        <v>176</v>
      </c>
      <c r="U6" s="3" t="s">
        <v>322</v>
      </c>
      <c r="X6" s="3" t="s">
        <v>811</v>
      </c>
      <c r="Y6" s="3" t="s">
        <v>1784</v>
      </c>
      <c r="Z6" s="3">
        <v>16</v>
      </c>
      <c r="AA6" s="3">
        <v>0</v>
      </c>
      <c r="AF6" s="3" t="s">
        <v>2499</v>
      </c>
      <c r="AG6" s="3" t="s">
        <v>4046</v>
      </c>
    </row>
    <row r="7" spans="1:33">
      <c r="A7" t="s">
        <v>254</v>
      </c>
      <c r="B7" s="3">
        <v>181</v>
      </c>
      <c r="C7" s="3">
        <v>223</v>
      </c>
      <c r="D7" s="26" t="s">
        <v>1613</v>
      </c>
      <c r="G7" s="3" t="s">
        <v>311</v>
      </c>
      <c r="H7" s="3" t="s">
        <v>310</v>
      </c>
      <c r="I7" s="3" t="str">
        <f t="shared" si="0"/>
        <v>巨力之神小型天赋</v>
      </c>
      <c r="J7" s="3" t="s">
        <v>1065</v>
      </c>
      <c r="K7" s="3">
        <v>9</v>
      </c>
      <c r="S7" s="3" t="s">
        <v>322</v>
      </c>
      <c r="T7" s="3" t="s">
        <v>741</v>
      </c>
      <c r="U7" s="3" t="s">
        <v>357</v>
      </c>
      <c r="X7" s="3" t="s">
        <v>811</v>
      </c>
      <c r="Y7" s="3" t="s">
        <v>1785</v>
      </c>
      <c r="Z7" s="3">
        <v>17</v>
      </c>
      <c r="AA7" s="3">
        <v>0</v>
      </c>
      <c r="AF7" s="3" t="s">
        <v>2509</v>
      </c>
      <c r="AG7" s="3" t="s">
        <v>4046</v>
      </c>
    </row>
    <row r="8" spans="1:33">
      <c r="A8" t="s">
        <v>469</v>
      </c>
      <c r="B8" s="3">
        <v>224</v>
      </c>
      <c r="C8" s="3">
        <v>264</v>
      </c>
      <c r="D8" s="26" t="s">
        <v>1617</v>
      </c>
      <c r="G8" s="3" t="s">
        <v>311</v>
      </c>
      <c r="H8" s="3" t="s">
        <v>310</v>
      </c>
      <c r="I8" s="3" t="str">
        <f t="shared" si="0"/>
        <v>巨力之神小型天赋</v>
      </c>
      <c r="J8" s="3" t="s">
        <v>845</v>
      </c>
      <c r="K8" s="3">
        <v>14</v>
      </c>
      <c r="S8" s="3" t="s">
        <v>415</v>
      </c>
      <c r="T8" s="3" t="s">
        <v>251</v>
      </c>
      <c r="U8" s="3" t="s">
        <v>320</v>
      </c>
      <c r="X8" s="3" t="s">
        <v>2213</v>
      </c>
      <c r="Y8" s="3" t="s">
        <v>1797</v>
      </c>
      <c r="Z8" s="3">
        <v>22</v>
      </c>
      <c r="AA8" s="3">
        <v>0</v>
      </c>
      <c r="AF8" s="3" t="s">
        <v>2525</v>
      </c>
      <c r="AG8" t="s">
        <v>4047</v>
      </c>
    </row>
    <row r="9" spans="1:33">
      <c r="A9" t="s">
        <v>499</v>
      </c>
      <c r="B9" s="3">
        <v>265</v>
      </c>
      <c r="C9" s="3">
        <v>307</v>
      </c>
      <c r="D9" s="26" t="s">
        <v>1613</v>
      </c>
      <c r="G9" s="3" t="s">
        <v>311</v>
      </c>
      <c r="H9" s="3" t="s">
        <v>310</v>
      </c>
      <c r="I9" s="3" t="str">
        <f t="shared" si="0"/>
        <v>巨力之神小型天赋</v>
      </c>
      <c r="J9" s="3" t="s">
        <v>1067</v>
      </c>
      <c r="K9" s="3">
        <v>15</v>
      </c>
      <c r="S9" s="3" t="s">
        <v>320</v>
      </c>
      <c r="T9" s="3" t="s">
        <v>103</v>
      </c>
      <c r="U9" s="3" t="s">
        <v>439</v>
      </c>
      <c r="X9" s="3" t="s">
        <v>2213</v>
      </c>
      <c r="Y9" s="3" t="s">
        <v>1806</v>
      </c>
      <c r="Z9" s="3">
        <v>27</v>
      </c>
      <c r="AA9" s="3">
        <v>0</v>
      </c>
      <c r="AF9" s="3" t="s">
        <v>2581</v>
      </c>
      <c r="AG9" s="3" t="s">
        <v>4047</v>
      </c>
    </row>
    <row r="10" spans="1:33">
      <c r="A10" t="s">
        <v>517</v>
      </c>
      <c r="B10" s="3">
        <v>308</v>
      </c>
      <c r="C10" s="3">
        <v>334</v>
      </c>
      <c r="D10" s="26" t="s">
        <v>1618</v>
      </c>
      <c r="G10" s="3" t="s">
        <v>311</v>
      </c>
      <c r="H10" s="3" t="s">
        <v>310</v>
      </c>
      <c r="I10" s="3" t="str">
        <f t="shared" si="0"/>
        <v>巨力之神小型天赋</v>
      </c>
      <c r="J10" s="3" t="s">
        <v>846</v>
      </c>
      <c r="K10" s="3">
        <v>16</v>
      </c>
      <c r="S10" s="3" t="s">
        <v>439</v>
      </c>
      <c r="T10" s="3" t="s">
        <v>14</v>
      </c>
      <c r="U10" s="3" t="s">
        <v>252</v>
      </c>
      <c r="X10" s="3" t="s">
        <v>2214</v>
      </c>
      <c r="Y10" s="3" t="s">
        <v>1815</v>
      </c>
      <c r="Z10" s="3">
        <v>32</v>
      </c>
      <c r="AA10" s="3">
        <v>0</v>
      </c>
      <c r="AF10" s="3" t="s">
        <v>2588</v>
      </c>
      <c r="AG10" s="3" t="s">
        <v>4047</v>
      </c>
    </row>
    <row r="11" spans="1:33">
      <c r="A11" t="s">
        <v>528</v>
      </c>
      <c r="B11" s="3">
        <v>335</v>
      </c>
      <c r="C11" s="3">
        <v>376</v>
      </c>
      <c r="D11" s="26" t="s">
        <v>1614</v>
      </c>
      <c r="G11" s="3" t="s">
        <v>311</v>
      </c>
      <c r="H11" s="3" t="s">
        <v>310</v>
      </c>
      <c r="I11" s="3" t="str">
        <f t="shared" si="0"/>
        <v>巨力之神小型天赋</v>
      </c>
      <c r="J11" s="3" t="s">
        <v>847</v>
      </c>
      <c r="K11" s="3">
        <v>17</v>
      </c>
      <c r="S11" s="3" t="s">
        <v>357</v>
      </c>
      <c r="T11" s="3" t="s">
        <v>166</v>
      </c>
      <c r="U11" s="3" t="s">
        <v>253</v>
      </c>
      <c r="X11" s="3" t="s">
        <v>2214</v>
      </c>
      <c r="Y11" s="3" t="s">
        <v>1823</v>
      </c>
      <c r="Z11" s="3">
        <v>37</v>
      </c>
      <c r="AA11" s="3">
        <v>0</v>
      </c>
      <c r="AF11" s="3" t="s">
        <v>2595</v>
      </c>
      <c r="AG11" t="s">
        <v>4048</v>
      </c>
    </row>
    <row r="12" spans="1:33">
      <c r="A12" t="s">
        <v>545</v>
      </c>
      <c r="B12" s="3">
        <v>377</v>
      </c>
      <c r="C12" s="3">
        <v>419</v>
      </c>
      <c r="D12" s="26" t="s">
        <v>1613</v>
      </c>
      <c r="G12" s="3" t="s">
        <v>311</v>
      </c>
      <c r="H12" s="3" t="s">
        <v>310</v>
      </c>
      <c r="I12" s="3" t="str">
        <f t="shared" si="0"/>
        <v>巨力之神小型天赋</v>
      </c>
      <c r="J12" s="3" t="s">
        <v>1068</v>
      </c>
      <c r="K12" s="3">
        <v>19</v>
      </c>
      <c r="S12" s="3" t="s">
        <v>249</v>
      </c>
      <c r="T12" s="3" t="s">
        <v>249</v>
      </c>
      <c r="U12" s="3" t="s">
        <v>1526</v>
      </c>
      <c r="X12" s="3" t="s">
        <v>814</v>
      </c>
      <c r="Y12" s="3" t="s">
        <v>1830</v>
      </c>
      <c r="Z12" s="3">
        <v>42</v>
      </c>
      <c r="AA12" s="3">
        <v>0</v>
      </c>
      <c r="AF12" s="3" t="s">
        <v>2639</v>
      </c>
      <c r="AG12" s="3" t="s">
        <v>4048</v>
      </c>
    </row>
    <row r="13" spans="1:33">
      <c r="A13" t="s">
        <v>565</v>
      </c>
      <c r="B13" s="3">
        <v>420</v>
      </c>
      <c r="C13" s="3">
        <v>462</v>
      </c>
      <c r="D13" s="26" t="s">
        <v>1613</v>
      </c>
      <c r="G13" s="3" t="s">
        <v>311</v>
      </c>
      <c r="H13" s="3" t="s">
        <v>314</v>
      </c>
      <c r="I13" s="3" t="str">
        <f t="shared" si="0"/>
        <v>巨力之神中型天赋</v>
      </c>
      <c r="J13" s="3" t="s">
        <v>837</v>
      </c>
      <c r="K13" s="3">
        <v>3</v>
      </c>
      <c r="S13" s="3" t="s">
        <v>250</v>
      </c>
      <c r="T13" s="3" t="s">
        <v>250</v>
      </c>
      <c r="U13" s="3" t="s">
        <v>1531</v>
      </c>
      <c r="X13" s="3" t="s">
        <v>814</v>
      </c>
      <c r="Y13" s="3" t="s">
        <v>1831</v>
      </c>
      <c r="Z13" s="3">
        <v>44</v>
      </c>
      <c r="AA13" s="3">
        <v>0</v>
      </c>
      <c r="AF13" s="3" t="s">
        <v>2643</v>
      </c>
      <c r="AG13" s="3" t="s">
        <v>4048</v>
      </c>
    </row>
    <row r="14" spans="1:33">
      <c r="A14" t="s">
        <v>588</v>
      </c>
      <c r="B14" s="3">
        <v>463</v>
      </c>
      <c r="C14" s="3">
        <v>490</v>
      </c>
      <c r="D14" s="26" t="s">
        <v>1619</v>
      </c>
      <c r="G14" s="3" t="s">
        <v>311</v>
      </c>
      <c r="H14" s="3" t="s">
        <v>314</v>
      </c>
      <c r="I14" s="3" t="str">
        <f t="shared" si="0"/>
        <v>巨力之神中型天赋</v>
      </c>
      <c r="J14" s="3" t="s">
        <v>1064</v>
      </c>
      <c r="K14" s="3">
        <v>6</v>
      </c>
      <c r="S14" s="3" t="s">
        <v>335</v>
      </c>
      <c r="T14" s="3" t="s">
        <v>13</v>
      </c>
      <c r="U14" s="3" t="s">
        <v>1536</v>
      </c>
      <c r="X14" s="3" t="s">
        <v>2215</v>
      </c>
      <c r="Y14" s="3" t="s">
        <v>1836</v>
      </c>
      <c r="Z14" s="3">
        <v>49</v>
      </c>
      <c r="AA14" s="3">
        <v>0</v>
      </c>
      <c r="AF14" s="3" t="s">
        <v>3020</v>
      </c>
      <c r="AG14" t="s">
        <v>4044</v>
      </c>
    </row>
    <row r="15" spans="1:33">
      <c r="A15" t="s">
        <v>593</v>
      </c>
      <c r="B15" s="3">
        <v>491</v>
      </c>
      <c r="C15" s="3">
        <v>530</v>
      </c>
      <c r="D15" s="26" t="s">
        <v>1622</v>
      </c>
      <c r="G15" s="3" t="s">
        <v>311</v>
      </c>
      <c r="H15" s="3" t="s">
        <v>314</v>
      </c>
      <c r="I15" s="3" t="str">
        <f t="shared" si="0"/>
        <v>巨力之神中型天赋</v>
      </c>
      <c r="J15" s="3" t="s">
        <v>841</v>
      </c>
      <c r="K15" s="3">
        <v>8</v>
      </c>
      <c r="S15" s="3" t="s">
        <v>471</v>
      </c>
      <c r="T15" s="3" t="s">
        <v>683</v>
      </c>
      <c r="U15" s="3" t="s">
        <v>1541</v>
      </c>
      <c r="X15" s="3" t="s">
        <v>2215</v>
      </c>
      <c r="Y15" s="3" t="s">
        <v>1842</v>
      </c>
      <c r="Z15" s="3">
        <v>54</v>
      </c>
      <c r="AA15" s="3">
        <v>0</v>
      </c>
      <c r="AF15" s="3" t="s">
        <v>3147</v>
      </c>
      <c r="AG15" s="3" t="s">
        <v>4044</v>
      </c>
    </row>
    <row r="16" spans="1:33">
      <c r="A16" t="s">
        <v>612</v>
      </c>
      <c r="B16" s="3">
        <v>531</v>
      </c>
      <c r="C16" s="3">
        <v>572</v>
      </c>
      <c r="D16" s="26" t="s">
        <v>1623</v>
      </c>
      <c r="G16" s="3" t="s">
        <v>311</v>
      </c>
      <c r="H16" s="3" t="s">
        <v>314</v>
      </c>
      <c r="I16" s="3" t="str">
        <f t="shared" si="0"/>
        <v>巨力之神中型天赋</v>
      </c>
      <c r="J16" s="3" t="s">
        <v>842</v>
      </c>
      <c r="K16" s="3">
        <v>10</v>
      </c>
      <c r="S16" s="3" t="s">
        <v>1461</v>
      </c>
      <c r="T16" s="3" t="s">
        <v>424</v>
      </c>
      <c r="U16" s="3" t="s">
        <v>1546</v>
      </c>
      <c r="X16" s="3" t="s">
        <v>809</v>
      </c>
      <c r="Y16" s="3" t="s">
        <v>1848</v>
      </c>
      <c r="Z16" s="3">
        <v>59</v>
      </c>
      <c r="AA16" s="3">
        <v>0</v>
      </c>
      <c r="AF16" s="3" t="s">
        <v>3157</v>
      </c>
      <c r="AG16" s="3" t="s">
        <v>4044</v>
      </c>
    </row>
    <row r="17" spans="1:33">
      <c r="A17" t="s">
        <v>260</v>
      </c>
      <c r="B17" s="3">
        <v>573</v>
      </c>
      <c r="C17" s="3">
        <v>612</v>
      </c>
      <c r="D17" s="26" t="s">
        <v>1624</v>
      </c>
      <c r="G17" s="3" t="s">
        <v>311</v>
      </c>
      <c r="H17" s="3" t="s">
        <v>314</v>
      </c>
      <c r="I17" s="3" t="str">
        <f t="shared" si="0"/>
        <v>巨力之神中型天赋</v>
      </c>
      <c r="J17" s="3" t="s">
        <v>843</v>
      </c>
      <c r="K17" s="3">
        <v>11</v>
      </c>
      <c r="T17" s="3" t="s">
        <v>417</v>
      </c>
      <c r="U17" s="3" t="s">
        <v>424</v>
      </c>
      <c r="X17" s="3" t="s">
        <v>809</v>
      </c>
      <c r="Y17" s="3" t="s">
        <v>1854</v>
      </c>
      <c r="Z17" s="3">
        <v>64</v>
      </c>
      <c r="AA17" s="3">
        <v>0</v>
      </c>
      <c r="AF17" s="3" t="s">
        <v>3166</v>
      </c>
      <c r="AG17" s="3" t="s">
        <v>4044</v>
      </c>
    </row>
    <row r="18" spans="1:33">
      <c r="A18" t="s">
        <v>642</v>
      </c>
      <c r="B18" s="3">
        <v>613</v>
      </c>
      <c r="C18" s="3">
        <v>639</v>
      </c>
      <c r="D18" s="26" t="s">
        <v>1620</v>
      </c>
      <c r="G18" s="3" t="s">
        <v>311</v>
      </c>
      <c r="H18" s="3" t="s">
        <v>314</v>
      </c>
      <c r="I18" s="3" t="str">
        <f t="shared" si="0"/>
        <v>巨力之神中型天赋</v>
      </c>
      <c r="J18" s="3" t="s">
        <v>844</v>
      </c>
      <c r="K18" s="3">
        <v>12</v>
      </c>
      <c r="T18" s="3" t="s">
        <v>471</v>
      </c>
      <c r="U18" s="3" t="s">
        <v>315</v>
      </c>
      <c r="X18" s="3" t="s">
        <v>803</v>
      </c>
      <c r="Y18" s="3" t="s">
        <v>1860</v>
      </c>
      <c r="Z18" s="3">
        <v>68</v>
      </c>
      <c r="AA18" s="3">
        <v>0</v>
      </c>
      <c r="AF18" s="3" t="s">
        <v>3243</v>
      </c>
      <c r="AG18" s="3" t="s">
        <v>4044</v>
      </c>
    </row>
    <row r="19" spans="1:33">
      <c r="A19" t="s">
        <v>651</v>
      </c>
      <c r="B19" s="3">
        <v>640</v>
      </c>
      <c r="C19" s="3">
        <v>682</v>
      </c>
      <c r="D19" s="26" t="s">
        <v>1613</v>
      </c>
      <c r="G19" s="3" t="s">
        <v>311</v>
      </c>
      <c r="H19" s="3" t="s">
        <v>314</v>
      </c>
      <c r="I19" s="3" t="str">
        <f t="shared" si="0"/>
        <v>巨力之神中型天赋</v>
      </c>
      <c r="J19" s="3" t="s">
        <v>1066</v>
      </c>
      <c r="K19" s="3">
        <v>13</v>
      </c>
      <c r="T19" s="3" t="s">
        <v>1461</v>
      </c>
      <c r="U19" s="3" t="s">
        <v>1559</v>
      </c>
      <c r="X19" s="3" t="s">
        <v>803</v>
      </c>
      <c r="Y19" s="3" t="s">
        <v>1866</v>
      </c>
      <c r="Z19" s="3">
        <v>73</v>
      </c>
      <c r="AA19" s="3">
        <v>0</v>
      </c>
      <c r="AF19" s="3" t="s">
        <v>3249</v>
      </c>
      <c r="AG19" s="3" t="s">
        <v>4044</v>
      </c>
    </row>
    <row r="20" spans="1:33">
      <c r="A20" t="s">
        <v>671</v>
      </c>
      <c r="B20" s="3">
        <v>683</v>
      </c>
      <c r="C20" s="3">
        <v>723</v>
      </c>
      <c r="D20" s="26" t="s">
        <v>1625</v>
      </c>
      <c r="G20" s="3" t="s">
        <v>311</v>
      </c>
      <c r="H20" s="3" t="s">
        <v>314</v>
      </c>
      <c r="I20" s="3" t="str">
        <f t="shared" si="0"/>
        <v>巨力之神中型天赋</v>
      </c>
      <c r="J20" s="3" t="s">
        <v>848</v>
      </c>
      <c r="K20" s="3">
        <v>18</v>
      </c>
      <c r="T20" s="3" t="s">
        <v>573</v>
      </c>
      <c r="U20" s="3" t="s">
        <v>417</v>
      </c>
      <c r="X20" s="3" t="s">
        <v>807</v>
      </c>
      <c r="Y20" s="3" t="s">
        <v>1872</v>
      </c>
      <c r="Z20" s="3">
        <v>77</v>
      </c>
      <c r="AA20" s="3">
        <v>0</v>
      </c>
      <c r="AF20" s="3" t="s">
        <v>3263</v>
      </c>
      <c r="AG20" s="3" t="s">
        <v>4044</v>
      </c>
    </row>
    <row r="21" spans="1:33">
      <c r="A21" t="s">
        <v>692</v>
      </c>
      <c r="B21" s="3">
        <v>724</v>
      </c>
      <c r="C21" s="3">
        <v>764</v>
      </c>
      <c r="D21" s="26" t="s">
        <v>1626</v>
      </c>
      <c r="G21" s="3" t="s">
        <v>311</v>
      </c>
      <c r="H21" s="3" t="s">
        <v>314</v>
      </c>
      <c r="I21" s="3" t="str">
        <f t="shared" si="0"/>
        <v>巨力之神中型天赋</v>
      </c>
      <c r="J21" s="3" t="s">
        <v>1069</v>
      </c>
      <c r="K21" s="3">
        <v>20</v>
      </c>
      <c r="T21" s="3" t="s">
        <v>355</v>
      </c>
      <c r="U21" s="3" t="s">
        <v>3756</v>
      </c>
      <c r="X21" s="3" t="s">
        <v>807</v>
      </c>
      <c r="Y21" s="3" t="s">
        <v>4892</v>
      </c>
      <c r="Z21" s="3">
        <v>82</v>
      </c>
      <c r="AA21" s="3">
        <v>0</v>
      </c>
      <c r="AF21" s="3" t="s">
        <v>3265</v>
      </c>
      <c r="AG21" s="3" t="s">
        <v>4044</v>
      </c>
    </row>
    <row r="22" spans="1:33">
      <c r="A22" t="s">
        <v>705</v>
      </c>
      <c r="B22" s="3">
        <v>765</v>
      </c>
      <c r="C22" s="3">
        <v>793</v>
      </c>
      <c r="D22" s="26" t="s">
        <v>1621</v>
      </c>
      <c r="G22" s="3" t="s">
        <v>311</v>
      </c>
      <c r="H22" s="3" t="s">
        <v>314</v>
      </c>
      <c r="I22" s="3" t="str">
        <f t="shared" si="0"/>
        <v>巨力之神中型天赋</v>
      </c>
      <c r="J22" s="3" t="s">
        <v>849</v>
      </c>
      <c r="K22" s="3">
        <v>21</v>
      </c>
      <c r="T22" s="3" t="s">
        <v>531</v>
      </c>
      <c r="U22" s="3" t="s">
        <v>334</v>
      </c>
      <c r="X22" s="3" t="s">
        <v>810</v>
      </c>
      <c r="Y22" s="3" t="s">
        <v>1882</v>
      </c>
      <c r="Z22" s="3">
        <v>86</v>
      </c>
      <c r="AA22" s="3">
        <v>0</v>
      </c>
      <c r="AF22" s="3" t="s">
        <v>3267</v>
      </c>
      <c r="AG22" s="3" t="s">
        <v>4044</v>
      </c>
    </row>
    <row r="23" spans="1:33">
      <c r="A23" t="s">
        <v>725</v>
      </c>
      <c r="B23" s="3">
        <v>794</v>
      </c>
      <c r="C23" s="3">
        <v>832</v>
      </c>
      <c r="D23" s="26" t="s">
        <v>1627</v>
      </c>
      <c r="G23" s="3" t="s">
        <v>311</v>
      </c>
      <c r="H23" s="3" t="s">
        <v>314</v>
      </c>
      <c r="I23" s="3" t="str">
        <f t="shared" si="0"/>
        <v>巨力之神中型天赋</v>
      </c>
      <c r="J23" s="3" t="s">
        <v>850</v>
      </c>
      <c r="K23" s="3">
        <v>22</v>
      </c>
      <c r="T23" s="3" t="s">
        <v>248</v>
      </c>
      <c r="U23" s="3" t="s">
        <v>500</v>
      </c>
      <c r="X23" s="3" t="s">
        <v>810</v>
      </c>
      <c r="Y23" s="3" t="s">
        <v>184</v>
      </c>
      <c r="Z23" s="3">
        <v>91</v>
      </c>
      <c r="AA23" s="3">
        <v>0</v>
      </c>
      <c r="AF23" s="3" t="s">
        <v>2651</v>
      </c>
      <c r="AG23" s="3" t="s">
        <v>4042</v>
      </c>
    </row>
    <row r="24" spans="1:33">
      <c r="A24" t="s">
        <v>734</v>
      </c>
      <c r="B24" s="3">
        <v>833</v>
      </c>
      <c r="C24" s="3">
        <v>874</v>
      </c>
      <c r="D24" s="26" t="s">
        <v>1628</v>
      </c>
      <c r="G24" s="3" t="s">
        <v>311</v>
      </c>
      <c r="H24" s="3" t="s">
        <v>314</v>
      </c>
      <c r="I24" s="3" t="str">
        <f t="shared" si="0"/>
        <v>巨力之神中型天赋</v>
      </c>
      <c r="J24" s="3" t="s">
        <v>1071</v>
      </c>
      <c r="K24" s="3">
        <v>24</v>
      </c>
      <c r="T24" s="3" t="s">
        <v>322</v>
      </c>
      <c r="U24" s="3" t="s">
        <v>589</v>
      </c>
      <c r="X24" s="3" t="s">
        <v>2216</v>
      </c>
      <c r="Y24" s="3" t="s">
        <v>646</v>
      </c>
      <c r="Z24" s="3">
        <v>95</v>
      </c>
      <c r="AA24" s="3">
        <v>0</v>
      </c>
      <c r="AF24" s="3" t="s">
        <v>2766</v>
      </c>
      <c r="AG24" s="3" t="s">
        <v>4042</v>
      </c>
    </row>
    <row r="25" spans="1:33">
      <c r="A25" t="s">
        <v>746</v>
      </c>
      <c r="B25" s="3">
        <v>875</v>
      </c>
      <c r="C25" s="3">
        <v>916</v>
      </c>
      <c r="D25" s="26" t="s">
        <v>1629</v>
      </c>
      <c r="G25" s="3" t="s">
        <v>311</v>
      </c>
      <c r="H25" s="3" t="s">
        <v>344</v>
      </c>
      <c r="I25" s="3" t="str">
        <f t="shared" si="0"/>
        <v>巨力之神传奇中型天赋</v>
      </c>
      <c r="J25" s="3" t="s">
        <v>1070</v>
      </c>
      <c r="K25" s="3">
        <v>23</v>
      </c>
      <c r="T25" s="3" t="s">
        <v>357</v>
      </c>
      <c r="U25" s="3" t="s">
        <v>519</v>
      </c>
      <c r="X25" s="3" t="s">
        <v>2216</v>
      </c>
      <c r="Y25" s="3" t="s">
        <v>1896</v>
      </c>
      <c r="Z25" s="3">
        <v>99</v>
      </c>
      <c r="AA25" s="3">
        <v>0</v>
      </c>
      <c r="AF25" s="3" t="s">
        <v>2780</v>
      </c>
      <c r="AG25" t="s">
        <v>4042</v>
      </c>
    </row>
    <row r="26" spans="1:33">
      <c r="G26" s="3" t="s">
        <v>311</v>
      </c>
      <c r="H26" s="3" t="s">
        <v>344</v>
      </c>
      <c r="I26" s="3" t="str">
        <f t="shared" si="0"/>
        <v>巨力之神传奇中型天赋</v>
      </c>
      <c r="J26" s="3" t="s">
        <v>345</v>
      </c>
      <c r="K26" s="3">
        <v>25</v>
      </c>
      <c r="T26" s="3" t="s">
        <v>320</v>
      </c>
      <c r="U26" s="3" t="s">
        <v>337</v>
      </c>
      <c r="X26" s="3" t="s">
        <v>2217</v>
      </c>
      <c r="Y26" s="3" t="s">
        <v>625</v>
      </c>
      <c r="Z26" s="3">
        <v>104</v>
      </c>
      <c r="AA26" s="3">
        <v>0</v>
      </c>
      <c r="AF26" s="3" t="s">
        <v>2792</v>
      </c>
      <c r="AG26" s="3" t="s">
        <v>4042</v>
      </c>
    </row>
    <row r="27" spans="1:33">
      <c r="G27" s="3" t="s">
        <v>311</v>
      </c>
      <c r="H27" s="3" t="s">
        <v>344</v>
      </c>
      <c r="I27" s="3" t="str">
        <f t="shared" si="0"/>
        <v>巨力之神传奇中型天赋</v>
      </c>
      <c r="J27" s="3" t="s">
        <v>346</v>
      </c>
      <c r="K27" s="3">
        <v>26</v>
      </c>
      <c r="T27" s="3" t="s">
        <v>439</v>
      </c>
      <c r="U27" s="3" t="s">
        <v>441</v>
      </c>
      <c r="X27" s="3" t="s">
        <v>2217</v>
      </c>
      <c r="Y27" s="3" t="s">
        <v>1907</v>
      </c>
      <c r="Z27" s="3">
        <v>109</v>
      </c>
      <c r="AA27" s="3">
        <v>0</v>
      </c>
      <c r="AF27" s="3" t="s">
        <v>2803</v>
      </c>
      <c r="AG27" s="3" t="s">
        <v>4042</v>
      </c>
    </row>
    <row r="28" spans="1:33">
      <c r="G28" s="3" t="s">
        <v>347</v>
      </c>
      <c r="H28" s="3" t="s">
        <v>310</v>
      </c>
      <c r="I28" s="3" t="str">
        <f t="shared" si="0"/>
        <v>勇者小型天赋</v>
      </c>
      <c r="J28" s="3" t="s">
        <v>847</v>
      </c>
      <c r="K28" s="3">
        <v>27</v>
      </c>
      <c r="U28" s="3" t="s">
        <v>645</v>
      </c>
      <c r="X28" s="3" t="s">
        <v>2218</v>
      </c>
      <c r="Y28" s="3" t="s">
        <v>1918</v>
      </c>
      <c r="Z28" s="3">
        <v>114</v>
      </c>
      <c r="AA28" s="3">
        <v>0</v>
      </c>
      <c r="AF28" s="3" t="s">
        <v>2810</v>
      </c>
      <c r="AG28" s="3" t="s">
        <v>4042</v>
      </c>
    </row>
    <row r="29" spans="1:33">
      <c r="G29" s="3" t="s">
        <v>347</v>
      </c>
      <c r="H29" s="3" t="s">
        <v>310</v>
      </c>
      <c r="I29" s="3" t="str">
        <f t="shared" si="0"/>
        <v>勇者小型天赋</v>
      </c>
      <c r="J29" s="3" t="s">
        <v>851</v>
      </c>
      <c r="K29" s="3">
        <v>28</v>
      </c>
      <c r="U29" s="3" t="s">
        <v>644</v>
      </c>
      <c r="X29" s="3" t="s">
        <v>2218</v>
      </c>
      <c r="Y29" s="3" t="s">
        <v>623</v>
      </c>
      <c r="Z29" s="3">
        <v>119</v>
      </c>
      <c r="AA29" s="3">
        <v>0</v>
      </c>
      <c r="AF29" s="3" t="s">
        <v>2876</v>
      </c>
      <c r="AG29" s="3" t="s">
        <v>4042</v>
      </c>
    </row>
    <row r="30" spans="1:33">
      <c r="G30" s="3" t="s">
        <v>347</v>
      </c>
      <c r="H30" s="3" t="s">
        <v>310</v>
      </c>
      <c r="I30" s="3" t="str">
        <f t="shared" si="0"/>
        <v>勇者小型天赋</v>
      </c>
      <c r="J30" s="3" t="s">
        <v>852</v>
      </c>
      <c r="K30" s="3">
        <v>29</v>
      </c>
      <c r="U30" s="3" t="s">
        <v>573</v>
      </c>
      <c r="X30" s="3" t="s">
        <v>815</v>
      </c>
      <c r="Y30" s="3" t="s">
        <v>1930</v>
      </c>
      <c r="Z30" s="3">
        <v>123</v>
      </c>
      <c r="AA30" s="3">
        <v>0</v>
      </c>
      <c r="AF30" s="3" t="s">
        <v>2954</v>
      </c>
      <c r="AG30" s="3" t="s">
        <v>4042</v>
      </c>
    </row>
    <row r="31" spans="1:33">
      <c r="G31" s="3" t="s">
        <v>347</v>
      </c>
      <c r="H31" s="3" t="s">
        <v>310</v>
      </c>
      <c r="I31" s="3" t="str">
        <f t="shared" si="0"/>
        <v>勇者小型天赋</v>
      </c>
      <c r="J31" s="3" t="s">
        <v>836</v>
      </c>
      <c r="K31" s="3">
        <v>31</v>
      </c>
      <c r="U31" s="3" t="s">
        <v>355</v>
      </c>
      <c r="X31" s="3" t="s">
        <v>815</v>
      </c>
      <c r="Y31" s="3" t="s">
        <v>622</v>
      </c>
      <c r="Z31" s="3">
        <v>128</v>
      </c>
      <c r="AA31" s="3">
        <v>0</v>
      </c>
      <c r="AF31" s="3" t="s">
        <v>3004</v>
      </c>
      <c r="AG31" s="3" t="s">
        <v>4042</v>
      </c>
    </row>
    <row r="32" spans="1:33">
      <c r="G32" s="3" t="s">
        <v>347</v>
      </c>
      <c r="H32" s="3" t="s">
        <v>310</v>
      </c>
      <c r="I32" s="3" t="str">
        <f t="shared" si="0"/>
        <v>勇者小型天赋</v>
      </c>
      <c r="J32" s="3" t="s">
        <v>1073</v>
      </c>
      <c r="K32" s="3">
        <v>33</v>
      </c>
      <c r="U32" s="3" t="s">
        <v>531</v>
      </c>
      <c r="X32" s="3" t="s">
        <v>806</v>
      </c>
      <c r="Y32" s="3" t="s">
        <v>1939</v>
      </c>
      <c r="Z32" s="3">
        <v>132</v>
      </c>
      <c r="AA32" s="3">
        <v>0</v>
      </c>
      <c r="AF32" s="3" t="s">
        <v>3011</v>
      </c>
      <c r="AG32" s="3" t="s">
        <v>4042</v>
      </c>
    </row>
    <row r="33" spans="7:33">
      <c r="G33" s="3" t="s">
        <v>347</v>
      </c>
      <c r="H33" s="3" t="s">
        <v>310</v>
      </c>
      <c r="I33" s="3" t="str">
        <f t="shared" si="0"/>
        <v>勇者小型天赋</v>
      </c>
      <c r="J33" s="3" t="s">
        <v>855</v>
      </c>
      <c r="K33" s="3">
        <v>35</v>
      </c>
      <c r="U33" s="3" t="s">
        <v>159</v>
      </c>
      <c r="X33" s="3" t="s">
        <v>806</v>
      </c>
      <c r="Y33" s="3" t="s">
        <v>1945</v>
      </c>
      <c r="Z33" s="3">
        <v>137</v>
      </c>
      <c r="AA33" s="3">
        <v>0</v>
      </c>
      <c r="AF33" s="3" t="s">
        <v>3273</v>
      </c>
      <c r="AG33" t="s">
        <v>4043</v>
      </c>
    </row>
    <row r="34" spans="7:33">
      <c r="G34" s="3" t="s">
        <v>347</v>
      </c>
      <c r="H34" s="3" t="s">
        <v>310</v>
      </c>
      <c r="I34" s="3" t="str">
        <f t="shared" si="0"/>
        <v>勇者小型天赋</v>
      </c>
      <c r="J34" s="3" t="s">
        <v>856</v>
      </c>
      <c r="K34" s="3">
        <v>37</v>
      </c>
      <c r="X34" s="3" t="s">
        <v>2219</v>
      </c>
      <c r="Y34" s="3" t="s">
        <v>1947</v>
      </c>
      <c r="Z34" s="3">
        <v>139</v>
      </c>
      <c r="AA34" s="3">
        <v>0</v>
      </c>
      <c r="AF34" s="3" t="s">
        <v>3339</v>
      </c>
      <c r="AG34" s="3" t="s">
        <v>4043</v>
      </c>
    </row>
    <row r="35" spans="7:33">
      <c r="G35" s="3" t="s">
        <v>347</v>
      </c>
      <c r="H35" s="3" t="s">
        <v>310</v>
      </c>
      <c r="I35" s="3" t="str">
        <f t="shared" si="0"/>
        <v>勇者小型天赋</v>
      </c>
      <c r="J35" s="3" t="s">
        <v>857</v>
      </c>
      <c r="K35" s="3">
        <v>39</v>
      </c>
      <c r="X35" s="3" t="s">
        <v>2219</v>
      </c>
      <c r="Y35" s="3" t="s">
        <v>462</v>
      </c>
      <c r="Z35" s="3">
        <v>144</v>
      </c>
      <c r="AA35" s="3">
        <v>0</v>
      </c>
      <c r="AF35" s="3" t="s">
        <v>3345</v>
      </c>
      <c r="AG35" s="3" t="s">
        <v>4043</v>
      </c>
    </row>
    <row r="36" spans="7:33">
      <c r="G36" s="3" t="s">
        <v>347</v>
      </c>
      <c r="H36" s="3" t="s">
        <v>310</v>
      </c>
      <c r="I36" s="3" t="str">
        <f t="shared" si="0"/>
        <v>勇者小型天赋</v>
      </c>
      <c r="J36" s="3" t="s">
        <v>1076</v>
      </c>
      <c r="K36" s="3">
        <v>41</v>
      </c>
      <c r="X36" s="3" t="s">
        <v>820</v>
      </c>
      <c r="Y36" s="3" t="s">
        <v>1958</v>
      </c>
      <c r="Z36" s="3">
        <v>148</v>
      </c>
      <c r="AA36" s="3">
        <v>0</v>
      </c>
      <c r="AF36" s="3" t="s">
        <v>270</v>
      </c>
      <c r="AG36" s="3" t="s">
        <v>270</v>
      </c>
    </row>
    <row r="37" spans="7:33">
      <c r="G37" s="3" t="s">
        <v>347</v>
      </c>
      <c r="H37" s="3" t="s">
        <v>310</v>
      </c>
      <c r="I37" s="3" t="str">
        <f t="shared" si="0"/>
        <v>勇者小型天赋</v>
      </c>
      <c r="J37" s="3" t="s">
        <v>1077</v>
      </c>
      <c r="K37" s="3">
        <v>43</v>
      </c>
      <c r="X37" s="3" t="s">
        <v>820</v>
      </c>
      <c r="Y37" s="3" t="s">
        <v>1965</v>
      </c>
      <c r="Z37" s="3">
        <v>153</v>
      </c>
      <c r="AA37" s="3">
        <v>0</v>
      </c>
      <c r="AF37" s="3" t="s">
        <v>274</v>
      </c>
      <c r="AG37" s="3" t="s">
        <v>274</v>
      </c>
    </row>
    <row r="38" spans="7:33">
      <c r="G38" s="3" t="s">
        <v>347</v>
      </c>
      <c r="H38" s="3" t="s">
        <v>310</v>
      </c>
      <c r="I38" s="3" t="str">
        <f t="shared" si="0"/>
        <v>勇者小型天赋</v>
      </c>
      <c r="J38" s="3" t="s">
        <v>847</v>
      </c>
      <c r="K38" s="3">
        <v>45</v>
      </c>
      <c r="X38" s="3" t="s">
        <v>825</v>
      </c>
      <c r="Y38" s="3" t="s">
        <v>1972</v>
      </c>
      <c r="Z38" s="3">
        <v>158</v>
      </c>
      <c r="AA38" s="3">
        <v>0</v>
      </c>
      <c r="AF38" s="3" t="s">
        <v>3419</v>
      </c>
      <c r="AG38" s="3" t="s">
        <v>3419</v>
      </c>
    </row>
    <row r="39" spans="7:33">
      <c r="G39" s="3" t="s">
        <v>347</v>
      </c>
      <c r="H39" s="3" t="s">
        <v>310</v>
      </c>
      <c r="I39" s="3" t="str">
        <f t="shared" si="0"/>
        <v>勇者小型天赋</v>
      </c>
      <c r="J39" s="3" t="s">
        <v>861</v>
      </c>
      <c r="K39" s="3">
        <v>47</v>
      </c>
      <c r="X39" s="3" t="s">
        <v>825</v>
      </c>
      <c r="Y39" s="3" t="s">
        <v>2246</v>
      </c>
      <c r="Z39" s="3">
        <v>163</v>
      </c>
      <c r="AA39" s="3">
        <v>0</v>
      </c>
      <c r="AF39" s="3" t="s">
        <v>3506</v>
      </c>
      <c r="AG39" s="3" t="s">
        <v>3506</v>
      </c>
    </row>
    <row r="40" spans="7:33">
      <c r="G40" s="3" t="s">
        <v>347</v>
      </c>
      <c r="H40" s="3" t="s">
        <v>310</v>
      </c>
      <c r="I40" s="3" t="str">
        <f t="shared" si="0"/>
        <v>勇者小型天赋</v>
      </c>
      <c r="J40" s="3" t="s">
        <v>862</v>
      </c>
      <c r="K40" s="3">
        <v>50</v>
      </c>
      <c r="X40" s="3" t="s">
        <v>824</v>
      </c>
      <c r="Y40" s="3" t="s">
        <v>720</v>
      </c>
      <c r="Z40" s="3">
        <v>165</v>
      </c>
      <c r="AA40" s="3">
        <v>0</v>
      </c>
    </row>
    <row r="41" spans="7:33">
      <c r="G41" s="3" t="s">
        <v>347</v>
      </c>
      <c r="H41" s="3" t="s">
        <v>310</v>
      </c>
      <c r="I41" s="3" t="str">
        <f t="shared" si="0"/>
        <v>勇者小型天赋</v>
      </c>
      <c r="J41" s="3" t="s">
        <v>1079</v>
      </c>
      <c r="K41" s="3">
        <v>53</v>
      </c>
      <c r="X41" s="3" t="s">
        <v>824</v>
      </c>
      <c r="Y41" s="3" t="s">
        <v>1987</v>
      </c>
      <c r="Z41" s="3">
        <v>170</v>
      </c>
      <c r="AA41" s="3">
        <v>0</v>
      </c>
      <c r="AF41"/>
    </row>
    <row r="42" spans="7:33">
      <c r="G42" s="3" t="s">
        <v>347</v>
      </c>
      <c r="H42" s="3" t="s">
        <v>310</v>
      </c>
      <c r="I42" s="3" t="str">
        <f t="shared" si="0"/>
        <v>勇者小型天赋</v>
      </c>
      <c r="J42" s="3" t="s">
        <v>847</v>
      </c>
      <c r="K42" s="3">
        <v>54</v>
      </c>
      <c r="X42" s="3" t="s">
        <v>2220</v>
      </c>
      <c r="Y42" s="3" t="s">
        <v>1989</v>
      </c>
      <c r="Z42" s="3">
        <v>172</v>
      </c>
      <c r="AA42" s="3">
        <v>0</v>
      </c>
      <c r="AF42"/>
    </row>
    <row r="43" spans="7:33">
      <c r="G43" s="3" t="s">
        <v>347</v>
      </c>
      <c r="H43" s="3" t="s">
        <v>310</v>
      </c>
      <c r="I43" s="3" t="str">
        <f t="shared" si="0"/>
        <v>勇者小型天赋</v>
      </c>
      <c r="J43" s="3" t="s">
        <v>852</v>
      </c>
      <c r="K43" s="3">
        <v>57</v>
      </c>
      <c r="X43" s="3" t="s">
        <v>2220</v>
      </c>
      <c r="Y43" s="3" t="s">
        <v>680</v>
      </c>
      <c r="Z43" s="3">
        <v>177</v>
      </c>
      <c r="AA43" s="3">
        <v>0</v>
      </c>
      <c r="AF43"/>
    </row>
    <row r="44" spans="7:33">
      <c r="G44" s="3" t="s">
        <v>347</v>
      </c>
      <c r="H44" s="3" t="s">
        <v>310</v>
      </c>
      <c r="I44" s="3" t="str">
        <f t="shared" si="0"/>
        <v>勇者小型天赋</v>
      </c>
      <c r="J44" s="3" t="s">
        <v>1067</v>
      </c>
      <c r="K44" s="3">
        <v>61</v>
      </c>
      <c r="X44" s="3" t="s">
        <v>2221</v>
      </c>
      <c r="Y44" s="3" t="s">
        <v>2000</v>
      </c>
      <c r="Z44" s="3">
        <v>181</v>
      </c>
      <c r="AA44" s="3">
        <v>0</v>
      </c>
      <c r="AF44"/>
    </row>
    <row r="45" spans="7:33">
      <c r="G45" s="3" t="s">
        <v>347</v>
      </c>
      <c r="H45" s="3" t="s">
        <v>310</v>
      </c>
      <c r="I45" s="3" t="str">
        <f t="shared" si="0"/>
        <v>勇者小型天赋</v>
      </c>
      <c r="J45" s="3" t="s">
        <v>852</v>
      </c>
      <c r="K45" s="3">
        <v>63</v>
      </c>
      <c r="X45" s="3" t="s">
        <v>2221</v>
      </c>
      <c r="Y45" s="3" t="s">
        <v>2006</v>
      </c>
      <c r="Z45" s="3">
        <v>186</v>
      </c>
      <c r="AA45" s="3">
        <v>0</v>
      </c>
      <c r="AF45"/>
    </row>
    <row r="46" spans="7:33">
      <c r="G46" s="3" t="s">
        <v>347</v>
      </c>
      <c r="H46" s="3" t="s">
        <v>314</v>
      </c>
      <c r="I46" s="3" t="str">
        <f t="shared" si="0"/>
        <v>勇者中型天赋</v>
      </c>
      <c r="J46" s="3" t="s">
        <v>853</v>
      </c>
      <c r="K46" s="3">
        <v>30</v>
      </c>
      <c r="X46" s="3" t="s">
        <v>817</v>
      </c>
      <c r="Y46" s="3" t="s">
        <v>2013</v>
      </c>
      <c r="Z46" s="3">
        <v>191</v>
      </c>
      <c r="AA46" s="3">
        <v>0</v>
      </c>
      <c r="AF46"/>
    </row>
    <row r="47" spans="7:33">
      <c r="G47" s="3" t="s">
        <v>347</v>
      </c>
      <c r="H47" s="3" t="s">
        <v>314</v>
      </c>
      <c r="I47" s="3" t="str">
        <f t="shared" si="0"/>
        <v>勇者中型天赋</v>
      </c>
      <c r="J47" s="3" t="s">
        <v>1072</v>
      </c>
      <c r="K47" s="3">
        <v>32</v>
      </c>
      <c r="X47" s="3" t="s">
        <v>817</v>
      </c>
      <c r="Y47" s="3" t="s">
        <v>2018</v>
      </c>
      <c r="Z47" s="3">
        <v>196</v>
      </c>
      <c r="AA47" s="3">
        <v>0</v>
      </c>
      <c r="AF47"/>
    </row>
    <row r="48" spans="7:33">
      <c r="G48" s="3" t="s">
        <v>347</v>
      </c>
      <c r="H48" s="3" t="s">
        <v>314</v>
      </c>
      <c r="I48" s="3" t="str">
        <f t="shared" si="0"/>
        <v>勇者中型天赋</v>
      </c>
      <c r="J48" s="3" t="s">
        <v>854</v>
      </c>
      <c r="K48" s="3">
        <v>34</v>
      </c>
      <c r="X48" s="3" t="s">
        <v>2222</v>
      </c>
      <c r="Y48" s="3" t="s">
        <v>2021</v>
      </c>
      <c r="Z48" s="3">
        <v>198</v>
      </c>
      <c r="AA48" s="3">
        <v>0</v>
      </c>
      <c r="AF48"/>
    </row>
    <row r="49" spans="7:32">
      <c r="G49" s="3" t="s">
        <v>347</v>
      </c>
      <c r="H49" s="3" t="s">
        <v>314</v>
      </c>
      <c r="I49" s="3" t="str">
        <f t="shared" si="0"/>
        <v>勇者中型天赋</v>
      </c>
      <c r="J49" s="3" t="s">
        <v>1074</v>
      </c>
      <c r="K49" s="3">
        <v>36</v>
      </c>
      <c r="X49" s="3" t="s">
        <v>2222</v>
      </c>
      <c r="Y49" s="3" t="s">
        <v>2027</v>
      </c>
      <c r="Z49" s="3">
        <v>203</v>
      </c>
      <c r="AA49" s="3">
        <v>0</v>
      </c>
      <c r="AF49"/>
    </row>
    <row r="50" spans="7:32">
      <c r="G50" s="3" t="s">
        <v>347</v>
      </c>
      <c r="H50" s="3" t="s">
        <v>314</v>
      </c>
      <c r="I50" s="3" t="str">
        <f t="shared" si="0"/>
        <v>勇者中型天赋</v>
      </c>
      <c r="J50" s="3" t="s">
        <v>1075</v>
      </c>
      <c r="K50" s="3">
        <v>38</v>
      </c>
      <c r="X50" s="3" t="s">
        <v>826</v>
      </c>
      <c r="Y50" s="3" t="s">
        <v>3752</v>
      </c>
      <c r="Z50" s="3">
        <v>208</v>
      </c>
      <c r="AA50" s="3">
        <v>0</v>
      </c>
      <c r="AF50"/>
    </row>
    <row r="51" spans="7:32">
      <c r="G51" s="3" t="s">
        <v>347</v>
      </c>
      <c r="H51" s="3" t="s">
        <v>314</v>
      </c>
      <c r="I51" s="3" t="str">
        <f t="shared" si="0"/>
        <v>勇者中型天赋</v>
      </c>
      <c r="J51" s="3" t="s">
        <v>858</v>
      </c>
      <c r="K51" s="3">
        <v>40</v>
      </c>
      <c r="X51" s="3" t="s">
        <v>826</v>
      </c>
      <c r="Y51" s="3" t="s">
        <v>2032</v>
      </c>
      <c r="Z51" s="3">
        <v>209</v>
      </c>
      <c r="AA51" s="3">
        <v>0</v>
      </c>
      <c r="AF51"/>
    </row>
    <row r="52" spans="7:32">
      <c r="G52" s="3" t="s">
        <v>347</v>
      </c>
      <c r="H52" s="3" t="s">
        <v>314</v>
      </c>
      <c r="I52" s="3" t="str">
        <f t="shared" si="0"/>
        <v>勇者中型天赋</v>
      </c>
      <c r="J52" s="3" t="s">
        <v>859</v>
      </c>
      <c r="K52" s="3">
        <v>42</v>
      </c>
      <c r="X52" s="3" t="s">
        <v>826</v>
      </c>
      <c r="Y52" s="3" t="s">
        <v>721</v>
      </c>
      <c r="Z52" s="3">
        <v>214</v>
      </c>
      <c r="AA52" s="3">
        <v>0</v>
      </c>
      <c r="AF52"/>
    </row>
    <row r="53" spans="7:32">
      <c r="G53" s="3" t="s">
        <v>347</v>
      </c>
      <c r="H53" s="3" t="s">
        <v>314</v>
      </c>
      <c r="I53" s="3" t="str">
        <f t="shared" si="0"/>
        <v>勇者中型天赋</v>
      </c>
      <c r="J53" s="3" t="s">
        <v>860</v>
      </c>
      <c r="K53" s="3">
        <v>44</v>
      </c>
      <c r="X53" s="3" t="s">
        <v>2223</v>
      </c>
      <c r="Y53" s="3" t="s">
        <v>2041</v>
      </c>
      <c r="Z53" s="3">
        <v>219</v>
      </c>
      <c r="AA53" s="3">
        <v>0</v>
      </c>
      <c r="AF53"/>
    </row>
    <row r="54" spans="7:32">
      <c r="G54" s="3" t="s">
        <v>347</v>
      </c>
      <c r="H54" s="3" t="s">
        <v>314</v>
      </c>
      <c r="I54" s="3" t="str">
        <f t="shared" si="0"/>
        <v>勇者中型天赋</v>
      </c>
      <c r="J54" s="3" t="s">
        <v>1078</v>
      </c>
      <c r="K54" s="3">
        <v>46</v>
      </c>
      <c r="X54" s="3" t="s">
        <v>2223</v>
      </c>
      <c r="Y54" s="3" t="s">
        <v>2047</v>
      </c>
      <c r="Z54" s="3">
        <v>224</v>
      </c>
      <c r="AA54" s="3">
        <v>0</v>
      </c>
      <c r="AF54"/>
    </row>
    <row r="55" spans="7:32">
      <c r="G55" s="3" t="s">
        <v>347</v>
      </c>
      <c r="H55" s="3" t="s">
        <v>314</v>
      </c>
      <c r="I55" s="3" t="str">
        <f t="shared" si="0"/>
        <v>勇者中型天赋</v>
      </c>
      <c r="J55" s="3" t="s">
        <v>361</v>
      </c>
      <c r="K55" s="3">
        <v>48</v>
      </c>
      <c r="X55" s="3" t="s">
        <v>2223</v>
      </c>
      <c r="Y55" s="3" t="s">
        <v>2053</v>
      </c>
      <c r="Z55" s="3">
        <v>229</v>
      </c>
      <c r="AA55" s="3">
        <v>0</v>
      </c>
      <c r="AF55"/>
    </row>
    <row r="56" spans="7:32">
      <c r="G56" s="3" t="s">
        <v>347</v>
      </c>
      <c r="H56" s="3" t="s">
        <v>314</v>
      </c>
      <c r="I56" s="3" t="str">
        <f t="shared" si="0"/>
        <v>勇者中型天赋</v>
      </c>
      <c r="J56" s="3" t="s">
        <v>853</v>
      </c>
      <c r="K56" s="3">
        <v>49</v>
      </c>
      <c r="X56" s="3" t="s">
        <v>2223</v>
      </c>
      <c r="Y56" s="3" t="s">
        <v>2067</v>
      </c>
      <c r="Z56" s="3">
        <v>234</v>
      </c>
      <c r="AA56" s="3">
        <v>0</v>
      </c>
      <c r="AF56"/>
    </row>
    <row r="57" spans="7:32">
      <c r="G57" s="3" t="s">
        <v>347</v>
      </c>
      <c r="H57" s="3" t="s">
        <v>314</v>
      </c>
      <c r="I57" s="3" t="str">
        <f t="shared" si="0"/>
        <v>勇者中型天赋</v>
      </c>
      <c r="J57" s="3" t="s">
        <v>863</v>
      </c>
      <c r="K57" s="3">
        <v>51</v>
      </c>
      <c r="X57" s="3" t="s">
        <v>2223</v>
      </c>
      <c r="Y57" s="3" t="s">
        <v>2076</v>
      </c>
      <c r="Z57" s="3">
        <v>239</v>
      </c>
      <c r="AA57" s="3">
        <v>0</v>
      </c>
      <c r="AF57"/>
    </row>
    <row r="58" spans="7:32">
      <c r="G58" s="3" t="s">
        <v>347</v>
      </c>
      <c r="H58" s="3" t="s">
        <v>314</v>
      </c>
      <c r="I58" s="3" t="str">
        <f t="shared" si="0"/>
        <v>勇者中型天赋</v>
      </c>
      <c r="J58" s="3" t="s">
        <v>864</v>
      </c>
      <c r="K58" s="3">
        <v>55</v>
      </c>
      <c r="X58" s="3" t="s">
        <v>2223</v>
      </c>
      <c r="Y58" s="3" t="s">
        <v>2082</v>
      </c>
      <c r="Z58" s="3">
        <v>244</v>
      </c>
      <c r="AA58" s="3">
        <v>0</v>
      </c>
      <c r="AF58"/>
    </row>
    <row r="59" spans="7:32">
      <c r="G59" s="3" t="s">
        <v>347</v>
      </c>
      <c r="H59" s="3" t="s">
        <v>314</v>
      </c>
      <c r="I59" s="3" t="str">
        <f t="shared" si="0"/>
        <v>勇者中型天赋</v>
      </c>
      <c r="J59" s="3" t="s">
        <v>1082</v>
      </c>
      <c r="K59" s="3">
        <v>59</v>
      </c>
      <c r="X59" s="3" t="s">
        <v>2223</v>
      </c>
      <c r="Y59" s="3" t="s">
        <v>2090</v>
      </c>
      <c r="Z59" s="3">
        <v>248</v>
      </c>
      <c r="AA59" s="3">
        <v>0</v>
      </c>
      <c r="AF59"/>
    </row>
    <row r="60" spans="7:32">
      <c r="G60" s="3" t="s">
        <v>347</v>
      </c>
      <c r="H60" s="3" t="s">
        <v>314</v>
      </c>
      <c r="I60" s="3" t="str">
        <f t="shared" si="0"/>
        <v>勇者中型天赋</v>
      </c>
      <c r="J60" s="3" t="s">
        <v>1083</v>
      </c>
      <c r="K60" s="3">
        <v>60</v>
      </c>
      <c r="X60" s="3" t="s">
        <v>2223</v>
      </c>
      <c r="Y60" s="3" t="s">
        <v>2095</v>
      </c>
      <c r="Z60" s="3">
        <v>252</v>
      </c>
      <c r="AA60" s="3">
        <v>0</v>
      </c>
      <c r="AF60"/>
    </row>
    <row r="61" spans="7:32">
      <c r="G61" s="3" t="s">
        <v>347</v>
      </c>
      <c r="H61" s="3" t="s">
        <v>314</v>
      </c>
      <c r="I61" s="3" t="str">
        <f t="shared" si="0"/>
        <v>勇者中型天赋</v>
      </c>
      <c r="J61" s="3" t="s">
        <v>865</v>
      </c>
      <c r="K61" s="3">
        <v>62</v>
      </c>
      <c r="X61" s="3" t="s">
        <v>2223</v>
      </c>
      <c r="Y61" s="3" t="s">
        <v>2100</v>
      </c>
      <c r="Z61" s="3">
        <v>257</v>
      </c>
      <c r="AA61" s="3">
        <v>0</v>
      </c>
      <c r="AF61"/>
    </row>
    <row r="62" spans="7:32">
      <c r="G62" s="3" t="s">
        <v>347</v>
      </c>
      <c r="H62" s="3" t="s">
        <v>344</v>
      </c>
      <c r="I62" s="3" t="str">
        <f t="shared" si="0"/>
        <v>勇者传奇中型天赋</v>
      </c>
      <c r="J62" s="3" t="s">
        <v>363</v>
      </c>
      <c r="K62" s="3">
        <v>52</v>
      </c>
      <c r="X62" s="3" t="s">
        <v>2223</v>
      </c>
      <c r="Y62" s="3" t="s">
        <v>2105</v>
      </c>
      <c r="Z62" s="3">
        <v>261</v>
      </c>
      <c r="AA62" s="3">
        <v>0</v>
      </c>
      <c r="AF62"/>
    </row>
    <row r="63" spans="7:32">
      <c r="G63" s="3" t="s">
        <v>347</v>
      </c>
      <c r="H63" s="3" t="s">
        <v>344</v>
      </c>
      <c r="I63" s="3" t="str">
        <f t="shared" si="0"/>
        <v>勇者传奇中型天赋</v>
      </c>
      <c r="J63" s="3" t="s">
        <v>1080</v>
      </c>
      <c r="K63" s="3">
        <v>56</v>
      </c>
      <c r="X63" s="3" t="s">
        <v>2224</v>
      </c>
      <c r="Y63" s="3" t="s">
        <v>2110</v>
      </c>
      <c r="Z63" s="3">
        <v>266</v>
      </c>
      <c r="AA63" s="3">
        <v>0</v>
      </c>
      <c r="AF63"/>
    </row>
    <row r="64" spans="7:32">
      <c r="G64" s="3" t="s">
        <v>347</v>
      </c>
      <c r="H64" s="3" t="s">
        <v>344</v>
      </c>
      <c r="I64" s="3" t="str">
        <f t="shared" si="0"/>
        <v>勇者传奇中型天赋</v>
      </c>
      <c r="J64" s="3" t="s">
        <v>1081</v>
      </c>
      <c r="K64" s="3">
        <v>58</v>
      </c>
      <c r="X64" s="3" t="s">
        <v>2224</v>
      </c>
      <c r="Y64" s="3" t="s">
        <v>2111</v>
      </c>
      <c r="Z64" s="3">
        <v>267</v>
      </c>
      <c r="AA64" s="3">
        <v>0</v>
      </c>
      <c r="AF64"/>
    </row>
    <row r="65" spans="7:32">
      <c r="G65" s="3" t="s">
        <v>347</v>
      </c>
      <c r="H65" s="3" t="s">
        <v>344</v>
      </c>
      <c r="I65" s="3" t="str">
        <f t="shared" si="0"/>
        <v>勇者传奇中型天赋</v>
      </c>
      <c r="J65" s="3" t="s">
        <v>1084</v>
      </c>
      <c r="K65" s="3">
        <v>64</v>
      </c>
      <c r="X65" s="3" t="s">
        <v>2224</v>
      </c>
      <c r="Y65" s="3" t="s">
        <v>2243</v>
      </c>
      <c r="Z65" s="3">
        <v>268</v>
      </c>
      <c r="AA65" s="3">
        <v>0</v>
      </c>
      <c r="AF65"/>
    </row>
    <row r="66" spans="7:32">
      <c r="G66" s="3" t="s">
        <v>347</v>
      </c>
      <c r="H66" s="3" t="s">
        <v>344</v>
      </c>
      <c r="I66" s="3" t="str">
        <f t="shared" si="0"/>
        <v>勇者传奇中型天赋</v>
      </c>
      <c r="J66" s="3" t="s">
        <v>1085</v>
      </c>
      <c r="K66" s="3">
        <v>65</v>
      </c>
      <c r="X66" s="3" t="s">
        <v>2224</v>
      </c>
      <c r="Y66" s="3" t="s">
        <v>2115</v>
      </c>
      <c r="Z66" s="3">
        <v>269</v>
      </c>
      <c r="AA66" s="3">
        <v>0</v>
      </c>
      <c r="AF66"/>
    </row>
    <row r="67" spans="7:32">
      <c r="G67" s="3" t="s">
        <v>347</v>
      </c>
      <c r="H67" s="3" t="s">
        <v>344</v>
      </c>
      <c r="I67" s="3" t="str">
        <f t="shared" ref="I67:I130" si="1">G67&amp;H67</f>
        <v>勇者传奇中型天赋</v>
      </c>
      <c r="J67" s="3" t="s">
        <v>374</v>
      </c>
      <c r="K67" s="3">
        <v>66</v>
      </c>
      <c r="X67" s="3" t="s">
        <v>2224</v>
      </c>
      <c r="Y67" s="3" t="s">
        <v>2116</v>
      </c>
      <c r="Z67" s="3">
        <v>270</v>
      </c>
      <c r="AA67" s="3">
        <v>0</v>
      </c>
      <c r="AF67"/>
    </row>
    <row r="68" spans="7:32">
      <c r="G68" s="3" t="s">
        <v>347</v>
      </c>
      <c r="H68" s="3" t="s">
        <v>344</v>
      </c>
      <c r="I68" s="3" t="str">
        <f t="shared" si="1"/>
        <v>勇者传奇中型天赋</v>
      </c>
      <c r="J68" s="3" t="s">
        <v>866</v>
      </c>
      <c r="K68" s="3">
        <v>67</v>
      </c>
      <c r="X68" s="3" t="s">
        <v>2224</v>
      </c>
      <c r="Y68" s="3" t="s">
        <v>2244</v>
      </c>
      <c r="Z68" s="3">
        <v>271</v>
      </c>
      <c r="AA68" s="3">
        <v>0</v>
      </c>
      <c r="AF68"/>
    </row>
    <row r="69" spans="7:32">
      <c r="G69" s="3" t="s">
        <v>347</v>
      </c>
      <c r="H69" s="3" t="s">
        <v>344</v>
      </c>
      <c r="I69" s="3" t="str">
        <f t="shared" si="1"/>
        <v>勇者传奇中型天赋</v>
      </c>
      <c r="J69" s="3" t="s">
        <v>1086</v>
      </c>
      <c r="K69" s="3">
        <v>68</v>
      </c>
      <c r="X69" s="3" t="s">
        <v>2224</v>
      </c>
      <c r="Y69" s="3" t="s">
        <v>2242</v>
      </c>
      <c r="Z69" s="3">
        <v>272</v>
      </c>
      <c r="AA69" s="3">
        <v>0</v>
      </c>
      <c r="AF69"/>
    </row>
    <row r="70" spans="7:32">
      <c r="G70" s="3" t="s">
        <v>379</v>
      </c>
      <c r="H70" s="3" t="s">
        <v>310</v>
      </c>
      <c r="I70" s="3" t="str">
        <f t="shared" si="1"/>
        <v>猛袭者小型天赋</v>
      </c>
      <c r="J70" s="3" t="s">
        <v>847</v>
      </c>
      <c r="K70" s="3">
        <v>69</v>
      </c>
      <c r="X70" s="3" t="s">
        <v>2224</v>
      </c>
      <c r="Y70" s="3" t="s">
        <v>2122</v>
      </c>
      <c r="Z70" s="3">
        <v>273</v>
      </c>
      <c r="AA70" s="3">
        <v>0</v>
      </c>
      <c r="AF70"/>
    </row>
    <row r="71" spans="7:32">
      <c r="G71" s="3" t="s">
        <v>379</v>
      </c>
      <c r="H71" s="3" t="s">
        <v>310</v>
      </c>
      <c r="I71" s="3" t="str">
        <f t="shared" si="1"/>
        <v>猛袭者小型天赋</v>
      </c>
      <c r="J71" s="3" t="s">
        <v>1087</v>
      </c>
      <c r="K71" s="3">
        <v>70</v>
      </c>
      <c r="X71" s="3" t="s">
        <v>2224</v>
      </c>
      <c r="Y71" s="3" t="s">
        <v>2123</v>
      </c>
      <c r="Z71" s="3">
        <v>274</v>
      </c>
      <c r="AA71" s="3">
        <v>0</v>
      </c>
      <c r="AF71"/>
    </row>
    <row r="72" spans="7:32">
      <c r="G72" s="3" t="s">
        <v>379</v>
      </c>
      <c r="H72" s="3" t="s">
        <v>310</v>
      </c>
      <c r="I72" s="3" t="str">
        <f t="shared" si="1"/>
        <v>猛袭者小型天赋</v>
      </c>
      <c r="J72" s="3" t="s">
        <v>851</v>
      </c>
      <c r="K72" s="3">
        <v>71</v>
      </c>
      <c r="X72" s="3" t="s">
        <v>2225</v>
      </c>
      <c r="Y72" s="3" t="s">
        <v>2241</v>
      </c>
      <c r="Z72" s="3">
        <v>275</v>
      </c>
      <c r="AA72" s="3">
        <v>0</v>
      </c>
      <c r="AF72"/>
    </row>
    <row r="73" spans="7:32">
      <c r="G73" s="3" t="s">
        <v>379</v>
      </c>
      <c r="H73" s="3" t="s">
        <v>310</v>
      </c>
      <c r="I73" s="3" t="str">
        <f t="shared" si="1"/>
        <v>猛袭者小型天赋</v>
      </c>
      <c r="J73" s="3" t="s">
        <v>836</v>
      </c>
      <c r="K73" s="3">
        <v>73</v>
      </c>
      <c r="X73" s="3" t="s">
        <v>2225</v>
      </c>
      <c r="Y73" s="3" t="s">
        <v>2240</v>
      </c>
      <c r="Z73" s="3">
        <v>276</v>
      </c>
      <c r="AA73" s="3">
        <v>0</v>
      </c>
      <c r="AF73"/>
    </row>
    <row r="74" spans="7:32">
      <c r="G74" s="3" t="s">
        <v>379</v>
      </c>
      <c r="H74" s="3" t="s">
        <v>310</v>
      </c>
      <c r="I74" s="3" t="str">
        <f t="shared" si="1"/>
        <v>猛袭者小型天赋</v>
      </c>
      <c r="J74" s="3" t="s">
        <v>1089</v>
      </c>
      <c r="K74" s="3">
        <v>75</v>
      </c>
      <c r="X74" s="3" t="s">
        <v>2225</v>
      </c>
      <c r="Y74" s="3" t="s">
        <v>2239</v>
      </c>
      <c r="Z74" s="3">
        <v>277</v>
      </c>
      <c r="AA74" s="3">
        <v>0</v>
      </c>
      <c r="AF74"/>
    </row>
    <row r="75" spans="7:32">
      <c r="G75" s="3" t="s">
        <v>379</v>
      </c>
      <c r="H75" s="3" t="s">
        <v>310</v>
      </c>
      <c r="I75" s="3" t="str">
        <f t="shared" si="1"/>
        <v>猛袭者小型天赋</v>
      </c>
      <c r="J75" s="3" t="s">
        <v>855</v>
      </c>
      <c r="K75" s="3">
        <v>77</v>
      </c>
      <c r="X75" s="3" t="s">
        <v>2225</v>
      </c>
      <c r="Y75" s="3" t="s">
        <v>2238</v>
      </c>
      <c r="Z75" s="3">
        <v>278</v>
      </c>
      <c r="AA75" s="3">
        <v>0</v>
      </c>
      <c r="AF75"/>
    </row>
    <row r="76" spans="7:32">
      <c r="G76" s="3" t="s">
        <v>379</v>
      </c>
      <c r="H76" s="3" t="s">
        <v>310</v>
      </c>
      <c r="I76" s="3" t="str">
        <f t="shared" si="1"/>
        <v>猛袭者小型天赋</v>
      </c>
      <c r="J76" s="3" t="s">
        <v>1077</v>
      </c>
      <c r="K76" s="3">
        <v>79</v>
      </c>
      <c r="X76" s="3" t="s">
        <v>2225</v>
      </c>
      <c r="Y76" s="3" t="s">
        <v>2237</v>
      </c>
      <c r="Z76" s="3">
        <v>279</v>
      </c>
      <c r="AA76" s="3">
        <v>0</v>
      </c>
      <c r="AF76"/>
    </row>
    <row r="77" spans="7:32">
      <c r="G77" s="3" t="s">
        <v>379</v>
      </c>
      <c r="H77" s="3" t="s">
        <v>310</v>
      </c>
      <c r="I77" s="3" t="str">
        <f t="shared" si="1"/>
        <v>猛袭者小型天赋</v>
      </c>
      <c r="J77" s="3" t="s">
        <v>852</v>
      </c>
      <c r="K77" s="3">
        <v>81</v>
      </c>
      <c r="X77" s="3" t="s">
        <v>2225</v>
      </c>
      <c r="Y77" s="3" t="s">
        <v>2236</v>
      </c>
      <c r="Z77" s="3">
        <v>280</v>
      </c>
      <c r="AA77" s="3">
        <v>0</v>
      </c>
      <c r="AF77"/>
    </row>
    <row r="78" spans="7:32">
      <c r="G78" s="3" t="s">
        <v>379</v>
      </c>
      <c r="H78" s="3" t="s">
        <v>310</v>
      </c>
      <c r="I78" s="3" t="str">
        <f t="shared" si="1"/>
        <v>猛袭者小型天赋</v>
      </c>
      <c r="J78" s="3" t="s">
        <v>847</v>
      </c>
      <c r="K78" s="3">
        <v>83</v>
      </c>
      <c r="X78" s="3" t="s">
        <v>2225</v>
      </c>
      <c r="Y78" s="3" t="s">
        <v>2235</v>
      </c>
      <c r="Z78" s="3">
        <v>281</v>
      </c>
      <c r="AA78" s="3">
        <v>0</v>
      </c>
      <c r="AF78"/>
    </row>
    <row r="79" spans="7:32">
      <c r="G79" s="3" t="s">
        <v>379</v>
      </c>
      <c r="H79" s="3" t="s">
        <v>310</v>
      </c>
      <c r="I79" s="3" t="str">
        <f t="shared" si="1"/>
        <v>猛袭者小型天赋</v>
      </c>
      <c r="J79" s="3" t="s">
        <v>851</v>
      </c>
      <c r="K79" s="3">
        <v>85</v>
      </c>
      <c r="X79" s="3" t="s">
        <v>2225</v>
      </c>
      <c r="Y79" s="3" t="s">
        <v>2234</v>
      </c>
      <c r="Z79" s="3">
        <v>282</v>
      </c>
      <c r="AA79" s="3">
        <v>0</v>
      </c>
      <c r="AF79"/>
    </row>
    <row r="80" spans="7:32">
      <c r="G80" s="3" t="s">
        <v>379</v>
      </c>
      <c r="H80" s="3" t="s">
        <v>310</v>
      </c>
      <c r="I80" s="3" t="str">
        <f t="shared" si="1"/>
        <v>猛袭者小型天赋</v>
      </c>
      <c r="J80" s="3" t="s">
        <v>836</v>
      </c>
      <c r="K80" s="3">
        <v>87</v>
      </c>
      <c r="X80" s="3" t="s">
        <v>2225</v>
      </c>
      <c r="Y80" s="3" t="s">
        <v>2233</v>
      </c>
      <c r="Z80" s="3">
        <v>283</v>
      </c>
      <c r="AA80" s="3">
        <v>0</v>
      </c>
      <c r="AF80"/>
    </row>
    <row r="81" spans="7:32">
      <c r="G81" s="3" t="s">
        <v>379</v>
      </c>
      <c r="H81" s="3" t="s">
        <v>310</v>
      </c>
      <c r="I81" s="3" t="str">
        <f t="shared" si="1"/>
        <v>猛袭者小型天赋</v>
      </c>
      <c r="J81" s="3" t="s">
        <v>856</v>
      </c>
      <c r="K81" s="3">
        <v>89</v>
      </c>
      <c r="X81" s="3" t="s">
        <v>2226</v>
      </c>
      <c r="Y81" s="3" t="s">
        <v>198</v>
      </c>
      <c r="Z81" s="3">
        <v>284</v>
      </c>
      <c r="AA81" s="3">
        <v>0</v>
      </c>
      <c r="AF81"/>
    </row>
    <row r="82" spans="7:32">
      <c r="G82" s="3" t="s">
        <v>379</v>
      </c>
      <c r="H82" s="3" t="s">
        <v>310</v>
      </c>
      <c r="I82" s="3" t="str">
        <f t="shared" si="1"/>
        <v>猛袭者小型天赋</v>
      </c>
      <c r="J82" s="3" t="s">
        <v>851</v>
      </c>
      <c r="K82" s="3">
        <v>91</v>
      </c>
      <c r="X82" s="3" t="s">
        <v>2226</v>
      </c>
      <c r="Y82" s="3" t="s">
        <v>202</v>
      </c>
      <c r="Z82" s="3">
        <v>289</v>
      </c>
      <c r="AA82" s="3">
        <v>0</v>
      </c>
      <c r="AF82"/>
    </row>
    <row r="83" spans="7:32">
      <c r="G83" s="3" t="s">
        <v>379</v>
      </c>
      <c r="H83" s="3" t="s">
        <v>310</v>
      </c>
      <c r="I83" s="3" t="str">
        <f t="shared" si="1"/>
        <v>猛袭者小型天赋</v>
      </c>
      <c r="J83" s="3" t="s">
        <v>1097</v>
      </c>
      <c r="K83" s="3">
        <v>98</v>
      </c>
      <c r="X83" s="3" t="s">
        <v>2226</v>
      </c>
      <c r="Y83" s="3" t="s">
        <v>196</v>
      </c>
      <c r="Z83" s="3">
        <v>294</v>
      </c>
      <c r="AA83" s="3">
        <v>0</v>
      </c>
      <c r="AF83"/>
    </row>
    <row r="84" spans="7:32">
      <c r="G84" s="3" t="s">
        <v>379</v>
      </c>
      <c r="H84" s="3" t="s">
        <v>310</v>
      </c>
      <c r="I84" s="3" t="str">
        <f t="shared" si="1"/>
        <v>猛袭者小型天赋</v>
      </c>
      <c r="J84" s="3" t="s">
        <v>847</v>
      </c>
      <c r="K84" s="3">
        <v>99</v>
      </c>
      <c r="X84" s="3" t="s">
        <v>2212</v>
      </c>
      <c r="Y84" s="3" t="s">
        <v>16</v>
      </c>
      <c r="Z84" s="3">
        <v>2</v>
      </c>
      <c r="AA84" s="3">
        <v>1</v>
      </c>
      <c r="AF84"/>
    </row>
    <row r="85" spans="7:32">
      <c r="G85" s="3" t="s">
        <v>379</v>
      </c>
      <c r="H85" s="3" t="s">
        <v>310</v>
      </c>
      <c r="I85" s="3" t="str">
        <f t="shared" si="1"/>
        <v>猛袭者小型天赋</v>
      </c>
      <c r="J85" s="3" t="s">
        <v>1076</v>
      </c>
      <c r="K85" s="3">
        <v>100</v>
      </c>
      <c r="X85" s="3" t="s">
        <v>2212</v>
      </c>
      <c r="Y85" s="3" t="s">
        <v>1768</v>
      </c>
      <c r="Z85" s="3">
        <v>7</v>
      </c>
      <c r="AA85" s="3">
        <v>1</v>
      </c>
      <c r="AF85"/>
    </row>
    <row r="86" spans="7:32">
      <c r="G86" s="3" t="s">
        <v>379</v>
      </c>
      <c r="H86" s="3" t="s">
        <v>310</v>
      </c>
      <c r="I86" s="3" t="str">
        <f t="shared" si="1"/>
        <v>猛袭者小型天赋</v>
      </c>
      <c r="J86" s="3" t="s">
        <v>1067</v>
      </c>
      <c r="K86" s="3">
        <v>101</v>
      </c>
      <c r="X86" s="3" t="s">
        <v>811</v>
      </c>
      <c r="Y86" s="3" t="s">
        <v>1774</v>
      </c>
      <c r="Z86" s="3">
        <v>11</v>
      </c>
      <c r="AA86" s="3">
        <v>1</v>
      </c>
      <c r="AF86"/>
    </row>
    <row r="87" spans="7:32">
      <c r="G87" s="3" t="s">
        <v>379</v>
      </c>
      <c r="H87" s="3" t="s">
        <v>310</v>
      </c>
      <c r="I87" s="3" t="str">
        <f t="shared" si="1"/>
        <v>猛袭者小型天赋</v>
      </c>
      <c r="J87" s="3" t="s">
        <v>847</v>
      </c>
      <c r="K87" s="3">
        <v>102</v>
      </c>
      <c r="X87" s="3" t="s">
        <v>811</v>
      </c>
      <c r="Y87" s="3" t="s">
        <v>1787</v>
      </c>
      <c r="Z87" s="3">
        <v>18</v>
      </c>
      <c r="AA87" s="3">
        <v>1</v>
      </c>
      <c r="AF87"/>
    </row>
    <row r="88" spans="7:32">
      <c r="G88" s="3" t="s">
        <v>379</v>
      </c>
      <c r="H88" s="3" t="s">
        <v>314</v>
      </c>
      <c r="I88" s="3" t="str">
        <f t="shared" si="1"/>
        <v>猛袭者中型天赋</v>
      </c>
      <c r="J88" s="3" t="s">
        <v>853</v>
      </c>
      <c r="K88" s="3">
        <v>72</v>
      </c>
      <c r="X88" s="3" t="s">
        <v>2213</v>
      </c>
      <c r="Y88" s="3" t="s">
        <v>1799</v>
      </c>
      <c r="Z88" s="3">
        <v>23</v>
      </c>
      <c r="AA88" s="3">
        <v>1</v>
      </c>
      <c r="AF88"/>
    </row>
    <row r="89" spans="7:32">
      <c r="G89" s="3" t="s">
        <v>379</v>
      </c>
      <c r="H89" s="3" t="s">
        <v>314</v>
      </c>
      <c r="I89" s="3" t="str">
        <f t="shared" si="1"/>
        <v>猛袭者中型天赋</v>
      </c>
      <c r="J89" s="3" t="s">
        <v>1088</v>
      </c>
      <c r="K89" s="3">
        <v>74</v>
      </c>
      <c r="X89" s="3" t="s">
        <v>2213</v>
      </c>
      <c r="Y89" s="3" t="s">
        <v>597</v>
      </c>
      <c r="Z89" s="3">
        <v>28</v>
      </c>
      <c r="AA89" s="3">
        <v>1</v>
      </c>
      <c r="AF89"/>
    </row>
    <row r="90" spans="7:32">
      <c r="G90" s="3" t="s">
        <v>379</v>
      </c>
      <c r="H90" s="3" t="s">
        <v>314</v>
      </c>
      <c r="I90" s="3" t="str">
        <f t="shared" si="1"/>
        <v>猛袭者中型天赋</v>
      </c>
      <c r="J90" s="3" t="s">
        <v>867</v>
      </c>
      <c r="K90" s="3">
        <v>76</v>
      </c>
      <c r="X90" s="3" t="s">
        <v>2214</v>
      </c>
      <c r="Y90" s="3" t="s">
        <v>1817</v>
      </c>
      <c r="Z90" s="3">
        <v>33</v>
      </c>
      <c r="AA90" s="3">
        <v>1</v>
      </c>
      <c r="AF90"/>
    </row>
    <row r="91" spans="7:32">
      <c r="G91" s="3" t="s">
        <v>379</v>
      </c>
      <c r="H91" s="3" t="s">
        <v>314</v>
      </c>
      <c r="I91" s="3" t="str">
        <f t="shared" si="1"/>
        <v>猛袭者中型天赋</v>
      </c>
      <c r="J91" s="3" t="s">
        <v>1074</v>
      </c>
      <c r="K91" s="3">
        <v>78</v>
      </c>
      <c r="X91" s="3" t="s">
        <v>2214</v>
      </c>
      <c r="Y91" s="3" t="s">
        <v>1825</v>
      </c>
      <c r="Z91" s="3">
        <v>38</v>
      </c>
      <c r="AA91" s="3">
        <v>1</v>
      </c>
      <c r="AF91"/>
    </row>
    <row r="92" spans="7:32">
      <c r="G92" s="3" t="s">
        <v>379</v>
      </c>
      <c r="H92" s="3" t="s">
        <v>314</v>
      </c>
      <c r="I92" s="3" t="str">
        <f t="shared" si="1"/>
        <v>猛袭者中型天赋</v>
      </c>
      <c r="J92" s="3" t="s">
        <v>1090</v>
      </c>
      <c r="K92" s="3">
        <v>80</v>
      </c>
      <c r="X92" s="3" t="s">
        <v>814</v>
      </c>
      <c r="Y92" s="3" t="s">
        <v>584</v>
      </c>
      <c r="Z92" s="3">
        <v>43</v>
      </c>
      <c r="AA92" s="3">
        <v>1</v>
      </c>
      <c r="AF92"/>
    </row>
    <row r="93" spans="7:32">
      <c r="G93" s="3" t="s">
        <v>379</v>
      </c>
      <c r="H93" s="3" t="s">
        <v>314</v>
      </c>
      <c r="I93" s="3" t="str">
        <f t="shared" si="1"/>
        <v>猛袭者中型天赋</v>
      </c>
      <c r="J93" s="3" t="s">
        <v>858</v>
      </c>
      <c r="K93" s="3">
        <v>82</v>
      </c>
      <c r="X93" s="3" t="s">
        <v>814</v>
      </c>
      <c r="Y93" s="3" t="s">
        <v>576</v>
      </c>
      <c r="Z93" s="3">
        <v>45</v>
      </c>
      <c r="AA93" s="3">
        <v>1</v>
      </c>
      <c r="AF93"/>
    </row>
    <row r="94" spans="7:32">
      <c r="G94" s="3" t="s">
        <v>379</v>
      </c>
      <c r="H94" s="3" t="s">
        <v>314</v>
      </c>
      <c r="I94" s="3" t="str">
        <f t="shared" si="1"/>
        <v>猛袭者中型天赋</v>
      </c>
      <c r="J94" s="3" t="s">
        <v>868</v>
      </c>
      <c r="K94" s="3">
        <v>88</v>
      </c>
      <c r="X94" s="3" t="s">
        <v>2215</v>
      </c>
      <c r="Y94" s="3" t="s">
        <v>589</v>
      </c>
      <c r="Z94" s="3">
        <v>50</v>
      </c>
      <c r="AA94" s="3">
        <v>1</v>
      </c>
      <c r="AF94"/>
    </row>
    <row r="95" spans="7:32">
      <c r="G95" s="3" t="s">
        <v>379</v>
      </c>
      <c r="H95" s="3" t="s">
        <v>314</v>
      </c>
      <c r="I95" s="3" t="str">
        <f t="shared" si="1"/>
        <v>猛袭者中型天赋</v>
      </c>
      <c r="J95" s="3" t="s">
        <v>1093</v>
      </c>
      <c r="K95" s="3">
        <v>90</v>
      </c>
      <c r="X95" s="3" t="s">
        <v>2215</v>
      </c>
      <c r="Y95" s="3" t="s">
        <v>1844</v>
      </c>
      <c r="Z95" s="3">
        <v>55</v>
      </c>
      <c r="AA95" s="3">
        <v>1</v>
      </c>
      <c r="AF95"/>
    </row>
    <row r="96" spans="7:32">
      <c r="G96" s="3" t="s">
        <v>379</v>
      </c>
      <c r="H96" s="3" t="s">
        <v>314</v>
      </c>
      <c r="I96" s="3" t="str">
        <f t="shared" si="1"/>
        <v>猛袭者中型天赋</v>
      </c>
      <c r="J96" s="3" t="s">
        <v>1094</v>
      </c>
      <c r="K96" s="3">
        <v>92</v>
      </c>
      <c r="X96" s="3" t="s">
        <v>809</v>
      </c>
      <c r="Y96" s="3" t="s">
        <v>441</v>
      </c>
      <c r="Z96" s="3">
        <v>60</v>
      </c>
      <c r="AA96" s="3">
        <v>1</v>
      </c>
      <c r="AF96"/>
    </row>
    <row r="97" spans="7:32">
      <c r="G97" s="3" t="s">
        <v>379</v>
      </c>
      <c r="H97" s="3" t="s">
        <v>314</v>
      </c>
      <c r="I97" s="3" t="str">
        <f t="shared" si="1"/>
        <v>猛袭者中型天赋</v>
      </c>
      <c r="J97" s="3" t="s">
        <v>1095</v>
      </c>
      <c r="K97" s="3">
        <v>93</v>
      </c>
      <c r="X97" s="3" t="s">
        <v>809</v>
      </c>
      <c r="Y97" s="3" t="s">
        <v>1856</v>
      </c>
      <c r="Z97" s="3">
        <v>65</v>
      </c>
      <c r="AA97" s="3">
        <v>1</v>
      </c>
      <c r="AF97"/>
    </row>
    <row r="98" spans="7:32">
      <c r="G98" s="3" t="s">
        <v>379</v>
      </c>
      <c r="H98" s="3" t="s">
        <v>314</v>
      </c>
      <c r="I98" s="3" t="str">
        <f t="shared" si="1"/>
        <v>猛袭者中型天赋</v>
      </c>
      <c r="J98" s="3" t="s">
        <v>1096</v>
      </c>
      <c r="K98" s="3">
        <v>94</v>
      </c>
      <c r="X98" s="3" t="s">
        <v>803</v>
      </c>
      <c r="Y98" s="3" t="s">
        <v>519</v>
      </c>
      <c r="Z98" s="3">
        <v>69</v>
      </c>
      <c r="AA98" s="3">
        <v>1</v>
      </c>
      <c r="AF98"/>
    </row>
    <row r="99" spans="7:32">
      <c r="G99" s="3" t="s">
        <v>379</v>
      </c>
      <c r="H99" s="3" t="s">
        <v>314</v>
      </c>
      <c r="I99" s="3" t="str">
        <f t="shared" si="1"/>
        <v>猛袭者中型天赋</v>
      </c>
      <c r="J99" s="3" t="s">
        <v>869</v>
      </c>
      <c r="K99" s="3">
        <v>95</v>
      </c>
      <c r="X99" s="3" t="s">
        <v>803</v>
      </c>
      <c r="Y99" s="3" t="s">
        <v>1868</v>
      </c>
      <c r="Z99" s="3">
        <v>74</v>
      </c>
      <c r="AA99" s="3">
        <v>1</v>
      </c>
      <c r="AF99"/>
    </row>
    <row r="100" spans="7:32">
      <c r="G100" s="3" t="s">
        <v>379</v>
      </c>
      <c r="H100" s="3" t="s">
        <v>314</v>
      </c>
      <c r="I100" s="3" t="str">
        <f t="shared" si="1"/>
        <v>猛袭者中型天赋</v>
      </c>
      <c r="J100" s="3" t="s">
        <v>870</v>
      </c>
      <c r="K100" s="3">
        <v>96</v>
      </c>
      <c r="X100" s="3" t="s">
        <v>807</v>
      </c>
      <c r="Y100" s="3" t="s">
        <v>337</v>
      </c>
      <c r="Z100" s="3">
        <v>78</v>
      </c>
      <c r="AA100" s="3">
        <v>1</v>
      </c>
      <c r="AF100"/>
    </row>
    <row r="101" spans="7:32">
      <c r="G101" s="3" t="s">
        <v>379</v>
      </c>
      <c r="H101" s="3" t="s">
        <v>314</v>
      </c>
      <c r="I101" s="3" t="str">
        <f t="shared" si="1"/>
        <v>猛袭者中型天赋</v>
      </c>
      <c r="J101" s="3" t="s">
        <v>1098</v>
      </c>
      <c r="K101" s="3">
        <v>103</v>
      </c>
      <c r="X101" s="3" t="s">
        <v>807</v>
      </c>
      <c r="Y101" s="3" t="s">
        <v>324</v>
      </c>
      <c r="Z101" s="3">
        <v>83</v>
      </c>
      <c r="AA101" s="3">
        <v>1</v>
      </c>
      <c r="AF101"/>
    </row>
    <row r="102" spans="7:32">
      <c r="G102" s="3" t="s">
        <v>379</v>
      </c>
      <c r="H102" s="3" t="s">
        <v>314</v>
      </c>
      <c r="I102" s="3" t="str">
        <f t="shared" si="1"/>
        <v>猛袭者中型天赋</v>
      </c>
      <c r="J102" s="3" t="s">
        <v>1099</v>
      </c>
      <c r="K102" s="3">
        <v>104</v>
      </c>
      <c r="X102" s="3" t="s">
        <v>810</v>
      </c>
      <c r="Y102" s="3" t="s">
        <v>645</v>
      </c>
      <c r="Z102" s="3">
        <v>87</v>
      </c>
      <c r="AA102" s="3">
        <v>1</v>
      </c>
      <c r="AF102"/>
    </row>
    <row r="103" spans="7:32">
      <c r="G103" s="3" t="s">
        <v>379</v>
      </c>
      <c r="H103" s="3" t="s">
        <v>314</v>
      </c>
      <c r="I103" s="3" t="str">
        <f t="shared" si="1"/>
        <v>猛袭者中型天赋</v>
      </c>
      <c r="J103" s="3" t="s">
        <v>1101</v>
      </c>
      <c r="K103" s="3">
        <v>106</v>
      </c>
      <c r="X103" s="3" t="s">
        <v>810</v>
      </c>
      <c r="Y103" s="3" t="s">
        <v>1889</v>
      </c>
      <c r="Z103" s="3">
        <v>92</v>
      </c>
      <c r="AA103" s="3">
        <v>1</v>
      </c>
      <c r="AF103"/>
    </row>
    <row r="104" spans="7:32">
      <c r="G104" s="3" t="s">
        <v>379</v>
      </c>
      <c r="H104" s="3" t="s">
        <v>344</v>
      </c>
      <c r="I104" s="3" t="str">
        <f t="shared" si="1"/>
        <v>猛袭者传奇中型天赋</v>
      </c>
      <c r="J104" s="3" t="s">
        <v>1091</v>
      </c>
      <c r="K104" s="3">
        <v>84</v>
      </c>
      <c r="X104" s="3" t="s">
        <v>2216</v>
      </c>
      <c r="Y104" s="3" t="s">
        <v>646</v>
      </c>
      <c r="Z104" s="3">
        <v>96</v>
      </c>
      <c r="AA104" s="3">
        <v>1</v>
      </c>
      <c r="AF104"/>
    </row>
    <row r="105" spans="7:32">
      <c r="G105" s="3" t="s">
        <v>379</v>
      </c>
      <c r="H105" s="3" t="s">
        <v>344</v>
      </c>
      <c r="I105" s="3" t="str">
        <f t="shared" si="1"/>
        <v>猛袭者传奇中型天赋</v>
      </c>
      <c r="J105" s="3" t="s">
        <v>1092</v>
      </c>
      <c r="K105" s="3">
        <v>86</v>
      </c>
      <c r="X105" s="3" t="s">
        <v>2216</v>
      </c>
      <c r="Y105" s="3" t="s">
        <v>644</v>
      </c>
      <c r="Z105" s="3">
        <v>100</v>
      </c>
      <c r="AA105" s="3">
        <v>1</v>
      </c>
      <c r="AF105"/>
    </row>
    <row r="106" spans="7:32">
      <c r="G106" s="3" t="s">
        <v>379</v>
      </c>
      <c r="H106" s="3" t="s">
        <v>344</v>
      </c>
      <c r="I106" s="3" t="str">
        <f t="shared" si="1"/>
        <v>猛袭者传奇中型天赋</v>
      </c>
      <c r="J106" s="3" t="s">
        <v>395</v>
      </c>
      <c r="K106" s="3">
        <v>97</v>
      </c>
      <c r="X106" s="3" t="s">
        <v>2217</v>
      </c>
      <c r="Y106" s="3" t="s">
        <v>1902</v>
      </c>
      <c r="Z106" s="3">
        <v>105</v>
      </c>
      <c r="AA106" s="3">
        <v>1</v>
      </c>
      <c r="AF106"/>
    </row>
    <row r="107" spans="7:32">
      <c r="G107" s="3" t="s">
        <v>379</v>
      </c>
      <c r="H107" s="3" t="s">
        <v>344</v>
      </c>
      <c r="I107" s="3" t="str">
        <f t="shared" si="1"/>
        <v>猛袭者传奇中型天赋</v>
      </c>
      <c r="J107" s="3" t="s">
        <v>1100</v>
      </c>
      <c r="K107" s="3">
        <v>105</v>
      </c>
      <c r="X107" s="3" t="s">
        <v>2217</v>
      </c>
      <c r="Y107" s="3" t="s">
        <v>1909</v>
      </c>
      <c r="Z107" s="3">
        <v>110</v>
      </c>
      <c r="AA107" s="3">
        <v>1</v>
      </c>
      <c r="AF107"/>
    </row>
    <row r="108" spans="7:32">
      <c r="G108" s="3" t="s">
        <v>379</v>
      </c>
      <c r="H108" s="3" t="s">
        <v>344</v>
      </c>
      <c r="I108" s="3" t="str">
        <f t="shared" si="1"/>
        <v>猛袭者传奇中型天赋</v>
      </c>
      <c r="J108" s="3" t="s">
        <v>1102</v>
      </c>
      <c r="K108" s="3">
        <v>107</v>
      </c>
      <c r="X108" s="3" t="s">
        <v>2218</v>
      </c>
      <c r="Y108" s="3" t="s">
        <v>1918</v>
      </c>
      <c r="Z108" s="3">
        <v>115</v>
      </c>
      <c r="AA108" s="3">
        <v>1</v>
      </c>
      <c r="AF108"/>
    </row>
    <row r="109" spans="7:32">
      <c r="G109" s="3" t="s">
        <v>379</v>
      </c>
      <c r="H109" s="3" t="s">
        <v>344</v>
      </c>
      <c r="I109" s="3" t="str">
        <f t="shared" si="1"/>
        <v>猛袭者传奇中型天赋</v>
      </c>
      <c r="J109" s="3" t="s">
        <v>1103</v>
      </c>
      <c r="K109" s="3">
        <v>108</v>
      </c>
      <c r="X109" s="3" t="s">
        <v>2218</v>
      </c>
      <c r="Y109" s="3" t="s">
        <v>623</v>
      </c>
      <c r="Z109" s="3">
        <v>120</v>
      </c>
      <c r="AA109" s="3">
        <v>1</v>
      </c>
      <c r="AF109"/>
    </row>
    <row r="110" spans="7:32">
      <c r="G110" s="3" t="s">
        <v>379</v>
      </c>
      <c r="H110" s="3" t="s">
        <v>344</v>
      </c>
      <c r="I110" s="3" t="str">
        <f t="shared" si="1"/>
        <v>猛袭者传奇中型天赋</v>
      </c>
      <c r="J110" s="3" t="s">
        <v>871</v>
      </c>
      <c r="K110" s="3">
        <v>109</v>
      </c>
      <c r="X110" s="3" t="s">
        <v>815</v>
      </c>
      <c r="Y110" s="3" t="s">
        <v>1930</v>
      </c>
      <c r="Z110" s="3">
        <v>124</v>
      </c>
      <c r="AA110" s="3">
        <v>1</v>
      </c>
      <c r="AF110"/>
    </row>
    <row r="111" spans="7:32">
      <c r="G111" s="3" t="s">
        <v>379</v>
      </c>
      <c r="H111" s="3" t="s">
        <v>344</v>
      </c>
      <c r="I111" s="3" t="str">
        <f t="shared" si="1"/>
        <v>猛袭者传奇中型天赋</v>
      </c>
      <c r="J111" s="3" t="s">
        <v>407</v>
      </c>
      <c r="K111" s="3">
        <v>110</v>
      </c>
      <c r="X111" s="3" t="s">
        <v>815</v>
      </c>
      <c r="Y111" s="3" t="s">
        <v>622</v>
      </c>
      <c r="Z111" s="3">
        <v>129</v>
      </c>
      <c r="AA111" s="3">
        <v>1</v>
      </c>
      <c r="AF111"/>
    </row>
    <row r="112" spans="7:32">
      <c r="G112" s="3" t="s">
        <v>408</v>
      </c>
      <c r="H112" s="3" t="s">
        <v>310</v>
      </c>
      <c r="I112" s="3" t="str">
        <f t="shared" si="1"/>
        <v>督军小型天赋</v>
      </c>
      <c r="J112" s="3" t="s">
        <v>872</v>
      </c>
      <c r="K112" s="3">
        <v>111</v>
      </c>
      <c r="X112" s="3" t="s">
        <v>806</v>
      </c>
      <c r="Y112" s="3" t="s">
        <v>1939</v>
      </c>
      <c r="Z112" s="3">
        <v>133</v>
      </c>
      <c r="AA112" s="3">
        <v>1</v>
      </c>
      <c r="AF112"/>
    </row>
    <row r="113" spans="7:32">
      <c r="G113" s="3" t="s">
        <v>408</v>
      </c>
      <c r="H113" s="3" t="s">
        <v>310</v>
      </c>
      <c r="I113" s="3" t="str">
        <f t="shared" si="1"/>
        <v>督军小型天赋</v>
      </c>
      <c r="J113" s="3" t="s">
        <v>857</v>
      </c>
      <c r="K113" s="3">
        <v>112</v>
      </c>
      <c r="X113" s="3" t="s">
        <v>806</v>
      </c>
      <c r="Y113" s="3" t="s">
        <v>464</v>
      </c>
      <c r="Z113" s="3">
        <v>138</v>
      </c>
      <c r="AA113" s="3">
        <v>1</v>
      </c>
      <c r="AF113"/>
    </row>
    <row r="114" spans="7:32">
      <c r="G114" s="3" t="s">
        <v>408</v>
      </c>
      <c r="H114" s="3" t="s">
        <v>310</v>
      </c>
      <c r="I114" s="3" t="str">
        <f t="shared" si="1"/>
        <v>督军小型天赋</v>
      </c>
      <c r="J114" s="3" t="s">
        <v>873</v>
      </c>
      <c r="K114" s="3">
        <v>113</v>
      </c>
      <c r="X114" s="3" t="s">
        <v>2219</v>
      </c>
      <c r="Y114" s="3" t="s">
        <v>1947</v>
      </c>
      <c r="Z114" s="3">
        <v>140</v>
      </c>
      <c r="AA114" s="3">
        <v>1</v>
      </c>
      <c r="AF114"/>
    </row>
    <row r="115" spans="7:32">
      <c r="G115" s="3" t="s">
        <v>408</v>
      </c>
      <c r="H115" s="3" t="s">
        <v>310</v>
      </c>
      <c r="I115" s="3" t="str">
        <f t="shared" si="1"/>
        <v>督军小型天赋</v>
      </c>
      <c r="J115" s="3" t="s">
        <v>875</v>
      </c>
      <c r="K115" s="3">
        <v>115</v>
      </c>
      <c r="X115" s="3" t="s">
        <v>2219</v>
      </c>
      <c r="Y115" s="3" t="s">
        <v>1953</v>
      </c>
      <c r="Z115" s="3">
        <v>145</v>
      </c>
      <c r="AA115" s="3">
        <v>1</v>
      </c>
      <c r="AF115"/>
    </row>
    <row r="116" spans="7:32">
      <c r="G116" s="3" t="s">
        <v>408</v>
      </c>
      <c r="H116" s="3" t="s">
        <v>310</v>
      </c>
      <c r="I116" s="3" t="str">
        <f t="shared" si="1"/>
        <v>督军小型天赋</v>
      </c>
      <c r="J116" s="3" t="s">
        <v>876</v>
      </c>
      <c r="K116" s="3">
        <v>117</v>
      </c>
      <c r="X116" s="3" t="s">
        <v>2219</v>
      </c>
      <c r="Y116" s="3" t="s">
        <v>1954</v>
      </c>
      <c r="Z116" s="3">
        <v>145</v>
      </c>
      <c r="AA116" s="3">
        <v>1</v>
      </c>
      <c r="AF116"/>
    </row>
    <row r="117" spans="7:32">
      <c r="G117" s="3" t="s">
        <v>408</v>
      </c>
      <c r="H117" s="3" t="s">
        <v>310</v>
      </c>
      <c r="I117" s="3" t="str">
        <f t="shared" si="1"/>
        <v>督军小型天赋</v>
      </c>
      <c r="J117" s="3" t="s">
        <v>1104</v>
      </c>
      <c r="K117" s="3">
        <v>119</v>
      </c>
      <c r="X117" s="3" t="s">
        <v>820</v>
      </c>
      <c r="Y117" s="3" t="s">
        <v>1958</v>
      </c>
      <c r="Z117" s="3">
        <v>149</v>
      </c>
      <c r="AA117" s="3">
        <v>1</v>
      </c>
      <c r="AF117"/>
    </row>
    <row r="118" spans="7:32">
      <c r="G118" s="3" t="s">
        <v>408</v>
      </c>
      <c r="H118" s="3" t="s">
        <v>310</v>
      </c>
      <c r="I118" s="3" t="str">
        <f t="shared" si="1"/>
        <v>督军小型天赋</v>
      </c>
      <c r="J118" s="3" t="s">
        <v>879</v>
      </c>
      <c r="K118" s="3">
        <v>121</v>
      </c>
      <c r="X118" s="3" t="s">
        <v>820</v>
      </c>
      <c r="Y118" s="3" t="s">
        <v>1967</v>
      </c>
      <c r="Z118" s="3">
        <v>154</v>
      </c>
      <c r="AA118" s="3">
        <v>1</v>
      </c>
      <c r="AF118"/>
    </row>
    <row r="119" spans="7:32">
      <c r="G119" s="3" t="s">
        <v>408</v>
      </c>
      <c r="H119" s="3" t="s">
        <v>310</v>
      </c>
      <c r="I119" s="3" t="str">
        <f t="shared" si="1"/>
        <v>督军小型天赋</v>
      </c>
      <c r="J119" s="3" t="s">
        <v>852</v>
      </c>
      <c r="K119" s="3">
        <v>123</v>
      </c>
      <c r="X119" s="3" t="s">
        <v>825</v>
      </c>
      <c r="Y119" s="3" t="s">
        <v>1974</v>
      </c>
      <c r="Z119" s="3">
        <v>159</v>
      </c>
      <c r="AA119" s="3">
        <v>1</v>
      </c>
      <c r="AF119"/>
    </row>
    <row r="120" spans="7:32">
      <c r="G120" s="3" t="s">
        <v>408</v>
      </c>
      <c r="H120" s="3" t="s">
        <v>310</v>
      </c>
      <c r="I120" s="3" t="str">
        <f t="shared" si="1"/>
        <v>督军小型天赋</v>
      </c>
      <c r="J120" s="3" t="s">
        <v>872</v>
      </c>
      <c r="K120" s="3">
        <v>125</v>
      </c>
      <c r="X120" s="3" t="s">
        <v>825</v>
      </c>
      <c r="Y120" s="3" t="s">
        <v>1981</v>
      </c>
      <c r="Z120" s="3">
        <v>164</v>
      </c>
      <c r="AA120" s="3">
        <v>1</v>
      </c>
      <c r="AF120"/>
    </row>
    <row r="121" spans="7:32">
      <c r="G121" s="3" t="s">
        <v>408</v>
      </c>
      <c r="H121" s="3" t="s">
        <v>310</v>
      </c>
      <c r="I121" s="3" t="str">
        <f t="shared" si="1"/>
        <v>督军小型天赋</v>
      </c>
      <c r="J121" s="3" t="s">
        <v>851</v>
      </c>
      <c r="K121" s="3">
        <v>127</v>
      </c>
      <c r="X121" s="3" t="s">
        <v>824</v>
      </c>
      <c r="Y121" s="3" t="s">
        <v>717</v>
      </c>
      <c r="Z121" s="3">
        <v>166</v>
      </c>
      <c r="AA121" s="3">
        <v>1</v>
      </c>
      <c r="AF121"/>
    </row>
    <row r="122" spans="7:32">
      <c r="G122" s="3" t="s">
        <v>408</v>
      </c>
      <c r="H122" s="3" t="s">
        <v>310</v>
      </c>
      <c r="I122" s="3" t="str">
        <f t="shared" si="1"/>
        <v>督军小型天赋</v>
      </c>
      <c r="J122" s="3" t="s">
        <v>882</v>
      </c>
      <c r="K122" s="3">
        <v>129</v>
      </c>
      <c r="X122" s="3" t="s">
        <v>824</v>
      </c>
      <c r="Y122" s="3" t="s">
        <v>733</v>
      </c>
      <c r="Z122" s="3">
        <v>171</v>
      </c>
      <c r="AA122" s="3">
        <v>1</v>
      </c>
      <c r="AF122"/>
    </row>
    <row r="123" spans="7:32">
      <c r="G123" s="3" t="s">
        <v>408</v>
      </c>
      <c r="H123" s="3" t="s">
        <v>310</v>
      </c>
      <c r="I123" s="3" t="str">
        <f t="shared" si="1"/>
        <v>督军小型天赋</v>
      </c>
      <c r="J123" s="3" t="s">
        <v>1108</v>
      </c>
      <c r="K123" s="3">
        <v>131</v>
      </c>
      <c r="X123" s="3" t="s">
        <v>2220</v>
      </c>
      <c r="Y123" s="3" t="s">
        <v>675</v>
      </c>
      <c r="Z123" s="3">
        <v>173</v>
      </c>
      <c r="AA123" s="3">
        <v>1</v>
      </c>
      <c r="AF123"/>
    </row>
    <row r="124" spans="7:32">
      <c r="G124" s="3" t="s">
        <v>408</v>
      </c>
      <c r="H124" s="3" t="s">
        <v>310</v>
      </c>
      <c r="I124" s="3" t="str">
        <f t="shared" si="1"/>
        <v>督军小型天赋</v>
      </c>
      <c r="J124" s="3" t="s">
        <v>883</v>
      </c>
      <c r="K124" s="3">
        <v>133</v>
      </c>
      <c r="X124" s="3" t="s">
        <v>2220</v>
      </c>
      <c r="Y124" s="3" t="s">
        <v>680</v>
      </c>
      <c r="Z124" s="3">
        <v>178</v>
      </c>
      <c r="AA124" s="3">
        <v>1</v>
      </c>
      <c r="AF124"/>
    </row>
    <row r="125" spans="7:32">
      <c r="G125" s="3" t="s">
        <v>408</v>
      </c>
      <c r="H125" s="3" t="s">
        <v>310</v>
      </c>
      <c r="I125" s="3" t="str">
        <f t="shared" si="1"/>
        <v>督军小型天赋</v>
      </c>
      <c r="J125" s="3" t="s">
        <v>872</v>
      </c>
      <c r="K125" s="3">
        <v>135</v>
      </c>
      <c r="X125" s="3" t="s">
        <v>2221</v>
      </c>
      <c r="Y125" s="3" t="s">
        <v>2002</v>
      </c>
      <c r="Z125" s="3">
        <v>182</v>
      </c>
      <c r="AA125" s="3">
        <v>1</v>
      </c>
      <c r="AF125"/>
    </row>
    <row r="126" spans="7:32">
      <c r="G126" s="3" t="s">
        <v>408</v>
      </c>
      <c r="H126" s="3" t="s">
        <v>310</v>
      </c>
      <c r="I126" s="3" t="str">
        <f t="shared" si="1"/>
        <v>督军小型天赋</v>
      </c>
      <c r="J126" s="3" t="s">
        <v>1077</v>
      </c>
      <c r="K126" s="3">
        <v>137</v>
      </c>
      <c r="X126" s="3" t="s">
        <v>2221</v>
      </c>
      <c r="Y126" s="3" t="s">
        <v>2008</v>
      </c>
      <c r="Z126" s="3">
        <v>187</v>
      </c>
      <c r="AA126" s="3">
        <v>1</v>
      </c>
      <c r="AF126"/>
    </row>
    <row r="127" spans="7:32">
      <c r="G127" s="3" t="s">
        <v>408</v>
      </c>
      <c r="H127" s="3" t="s">
        <v>310</v>
      </c>
      <c r="I127" s="3" t="str">
        <f t="shared" si="1"/>
        <v>督军小型天赋</v>
      </c>
      <c r="J127" s="3" t="s">
        <v>872</v>
      </c>
      <c r="K127" s="3">
        <v>139</v>
      </c>
      <c r="X127" s="3" t="s">
        <v>817</v>
      </c>
      <c r="Y127" s="3" t="s">
        <v>2013</v>
      </c>
      <c r="Z127" s="3">
        <v>192</v>
      </c>
      <c r="AA127" s="3">
        <v>1</v>
      </c>
      <c r="AF127"/>
    </row>
    <row r="128" spans="7:32">
      <c r="G128" s="3" t="s">
        <v>408</v>
      </c>
      <c r="H128" s="3" t="s">
        <v>310</v>
      </c>
      <c r="I128" s="3" t="str">
        <f t="shared" si="1"/>
        <v>督军小型天赋</v>
      </c>
      <c r="J128" s="3" t="s">
        <v>1112</v>
      </c>
      <c r="K128" s="3">
        <v>141</v>
      </c>
      <c r="X128" s="3" t="s">
        <v>817</v>
      </c>
      <c r="Y128" s="3" t="s">
        <v>2020</v>
      </c>
      <c r="Z128" s="3">
        <v>197</v>
      </c>
      <c r="AA128" s="3">
        <v>1</v>
      </c>
      <c r="AF128"/>
    </row>
    <row r="129" spans="7:32">
      <c r="G129" s="3" t="s">
        <v>408</v>
      </c>
      <c r="H129" s="3" t="s">
        <v>310</v>
      </c>
      <c r="I129" s="3" t="str">
        <f t="shared" si="1"/>
        <v>督军小型天赋</v>
      </c>
      <c r="J129" s="3" t="s">
        <v>873</v>
      </c>
      <c r="K129" s="3">
        <v>143</v>
      </c>
      <c r="X129" s="3" t="s">
        <v>2222</v>
      </c>
      <c r="Y129" s="3" t="s">
        <v>18</v>
      </c>
      <c r="Z129" s="3">
        <v>199</v>
      </c>
      <c r="AA129" s="3">
        <v>1</v>
      </c>
      <c r="AF129"/>
    </row>
    <row r="130" spans="7:32">
      <c r="G130" s="3" t="s">
        <v>408</v>
      </c>
      <c r="H130" s="3" t="s">
        <v>310</v>
      </c>
      <c r="I130" s="3" t="str">
        <f t="shared" si="1"/>
        <v>督军小型天赋</v>
      </c>
      <c r="J130" s="3" t="s">
        <v>1115</v>
      </c>
      <c r="K130" s="3">
        <v>145</v>
      </c>
      <c r="X130" s="3" t="s">
        <v>2222</v>
      </c>
      <c r="Y130" s="3" t="s">
        <v>679</v>
      </c>
      <c r="Z130" s="3">
        <v>204</v>
      </c>
      <c r="AA130" s="3">
        <v>1</v>
      </c>
      <c r="AF130"/>
    </row>
    <row r="131" spans="7:32">
      <c r="G131" s="3" t="s">
        <v>408</v>
      </c>
      <c r="H131" s="3" t="s">
        <v>310</v>
      </c>
      <c r="I131" s="3" t="str">
        <f t="shared" ref="I131:I194" si="2">G131&amp;H131</f>
        <v>督军小型天赋</v>
      </c>
      <c r="J131" s="3" t="s">
        <v>873</v>
      </c>
      <c r="K131" s="3">
        <v>148</v>
      </c>
      <c r="X131" s="3" t="s">
        <v>826</v>
      </c>
      <c r="Y131" s="3" t="s">
        <v>573</v>
      </c>
      <c r="Z131" s="3">
        <v>210</v>
      </c>
      <c r="AA131" s="3">
        <v>1</v>
      </c>
      <c r="AF131"/>
    </row>
    <row r="132" spans="7:32">
      <c r="G132" s="3" t="s">
        <v>408</v>
      </c>
      <c r="H132" s="3" t="s">
        <v>314</v>
      </c>
      <c r="I132" s="3" t="str">
        <f t="shared" si="2"/>
        <v>督军中型天赋</v>
      </c>
      <c r="J132" s="3" t="s">
        <v>874</v>
      </c>
      <c r="K132" s="3">
        <v>114</v>
      </c>
      <c r="X132" s="3" t="s">
        <v>826</v>
      </c>
      <c r="Y132" s="3" t="s">
        <v>412</v>
      </c>
      <c r="Z132" s="3">
        <v>215</v>
      </c>
      <c r="AA132" s="3">
        <v>1</v>
      </c>
      <c r="AF132"/>
    </row>
    <row r="133" spans="7:32">
      <c r="G133" s="3" t="s">
        <v>408</v>
      </c>
      <c r="H133" s="3" t="s">
        <v>314</v>
      </c>
      <c r="I133" s="3" t="str">
        <f t="shared" si="2"/>
        <v>督军中型天赋</v>
      </c>
      <c r="J133" s="3" t="s">
        <v>860</v>
      </c>
      <c r="K133" s="3">
        <v>116</v>
      </c>
      <c r="X133" s="3" t="s">
        <v>2223</v>
      </c>
      <c r="Y133" s="3" t="s">
        <v>335</v>
      </c>
      <c r="Z133" s="3">
        <v>220</v>
      </c>
      <c r="AA133" s="3">
        <v>1</v>
      </c>
      <c r="AF133"/>
    </row>
    <row r="134" spans="7:32">
      <c r="G134" s="3" t="s">
        <v>408</v>
      </c>
      <c r="H134" s="3" t="s">
        <v>314</v>
      </c>
      <c r="I134" s="3" t="str">
        <f t="shared" si="2"/>
        <v>督军中型天赋</v>
      </c>
      <c r="J134" s="3" t="s">
        <v>877</v>
      </c>
      <c r="K134" s="3">
        <v>118</v>
      </c>
      <c r="X134" s="3" t="s">
        <v>2223</v>
      </c>
      <c r="Y134" s="3" t="s">
        <v>248</v>
      </c>
      <c r="Z134" s="3">
        <v>225</v>
      </c>
      <c r="AA134" s="3">
        <v>1</v>
      </c>
      <c r="AF134"/>
    </row>
    <row r="135" spans="7:32">
      <c r="G135" s="3" t="s">
        <v>408</v>
      </c>
      <c r="H135" s="3" t="s">
        <v>314</v>
      </c>
      <c r="I135" s="3" t="str">
        <f t="shared" si="2"/>
        <v>督军中型天赋</v>
      </c>
      <c r="J135" s="3" t="s">
        <v>878</v>
      </c>
      <c r="K135" s="3">
        <v>120</v>
      </c>
      <c r="X135" s="3" t="s">
        <v>2223</v>
      </c>
      <c r="Y135" s="3" t="s">
        <v>573</v>
      </c>
      <c r="Z135" s="3">
        <v>225</v>
      </c>
      <c r="AA135" s="3">
        <v>1</v>
      </c>
      <c r="AF135"/>
    </row>
    <row r="136" spans="7:32">
      <c r="G136" s="3" t="s">
        <v>408</v>
      </c>
      <c r="H136" s="3" t="s">
        <v>314</v>
      </c>
      <c r="I136" s="3" t="str">
        <f t="shared" si="2"/>
        <v>督军中型天赋</v>
      </c>
      <c r="J136" s="3" t="s">
        <v>880</v>
      </c>
      <c r="K136" s="3">
        <v>122</v>
      </c>
      <c r="X136" s="3" t="s">
        <v>2223</v>
      </c>
      <c r="Y136" s="3" t="s">
        <v>349</v>
      </c>
      <c r="Z136" s="3">
        <v>230</v>
      </c>
      <c r="AA136" s="3">
        <v>1</v>
      </c>
      <c r="AF136"/>
    </row>
    <row r="137" spans="7:32">
      <c r="G137" s="3" t="s">
        <v>408</v>
      </c>
      <c r="H137" s="3" t="s">
        <v>314</v>
      </c>
      <c r="I137" s="3" t="str">
        <f t="shared" si="2"/>
        <v>督军中型天赋</v>
      </c>
      <c r="J137" s="3" t="s">
        <v>1105</v>
      </c>
      <c r="K137" s="3">
        <v>124</v>
      </c>
      <c r="X137" s="3" t="s">
        <v>2223</v>
      </c>
      <c r="Y137" s="3" t="s">
        <v>2069</v>
      </c>
      <c r="Z137" s="3">
        <v>235</v>
      </c>
      <c r="AA137" s="3">
        <v>1</v>
      </c>
      <c r="AF137"/>
    </row>
    <row r="138" spans="7:32">
      <c r="G138" s="3" t="s">
        <v>408</v>
      </c>
      <c r="H138" s="3" t="s">
        <v>314</v>
      </c>
      <c r="I138" s="3" t="str">
        <f t="shared" si="2"/>
        <v>督军中型天赋</v>
      </c>
      <c r="J138" s="3" t="s">
        <v>881</v>
      </c>
      <c r="K138" s="3">
        <v>126</v>
      </c>
      <c r="X138" s="3" t="s">
        <v>2223</v>
      </c>
      <c r="Y138" s="3" t="s">
        <v>272</v>
      </c>
      <c r="Z138" s="3">
        <v>240</v>
      </c>
      <c r="AA138" s="3">
        <v>1</v>
      </c>
      <c r="AF138"/>
    </row>
    <row r="139" spans="7:32">
      <c r="G139" s="3" t="s">
        <v>408</v>
      </c>
      <c r="H139" s="3" t="s">
        <v>314</v>
      </c>
      <c r="I139" s="3" t="str">
        <f t="shared" si="2"/>
        <v>督军中型天赋</v>
      </c>
      <c r="J139" s="3" t="s">
        <v>1106</v>
      </c>
      <c r="K139" s="3">
        <v>128</v>
      </c>
      <c r="X139" s="3" t="s">
        <v>2223</v>
      </c>
      <c r="Y139" s="3" t="s">
        <v>354</v>
      </c>
      <c r="Z139" s="3">
        <v>245</v>
      </c>
      <c r="AA139" s="3">
        <v>1</v>
      </c>
      <c r="AF139"/>
    </row>
    <row r="140" spans="7:32">
      <c r="G140" s="3" t="s">
        <v>408</v>
      </c>
      <c r="H140" s="3" t="s">
        <v>314</v>
      </c>
      <c r="I140" s="3" t="str">
        <f t="shared" si="2"/>
        <v>督军中型天赋</v>
      </c>
      <c r="J140" s="3" t="s">
        <v>1107</v>
      </c>
      <c r="K140" s="3">
        <v>130</v>
      </c>
      <c r="X140" s="3" t="s">
        <v>2223</v>
      </c>
      <c r="Y140" s="3" t="s">
        <v>2092</v>
      </c>
      <c r="Z140" s="3">
        <v>249</v>
      </c>
      <c r="AA140" s="3">
        <v>1</v>
      </c>
      <c r="AF140"/>
    </row>
    <row r="141" spans="7:32">
      <c r="G141" s="3" t="s">
        <v>408</v>
      </c>
      <c r="H141" s="3" t="s">
        <v>314</v>
      </c>
      <c r="I141" s="3" t="str">
        <f t="shared" si="2"/>
        <v>督军中型天赋</v>
      </c>
      <c r="J141" s="3" t="s">
        <v>884</v>
      </c>
      <c r="K141" s="3">
        <v>134</v>
      </c>
      <c r="X141" s="3" t="s">
        <v>2223</v>
      </c>
      <c r="Y141" s="3" t="s">
        <v>251</v>
      </c>
      <c r="Z141" s="3">
        <v>253</v>
      </c>
      <c r="AA141" s="3">
        <v>1</v>
      </c>
      <c r="AF141"/>
    </row>
    <row r="142" spans="7:32">
      <c r="G142" s="3" t="s">
        <v>408</v>
      </c>
      <c r="H142" s="3" t="s">
        <v>314</v>
      </c>
      <c r="I142" s="3" t="str">
        <f t="shared" si="2"/>
        <v>督军中型天赋</v>
      </c>
      <c r="J142" s="3" t="s">
        <v>1110</v>
      </c>
      <c r="K142" s="3">
        <v>136</v>
      </c>
      <c r="X142" s="3" t="s">
        <v>2223</v>
      </c>
      <c r="Y142" s="3" t="s">
        <v>516</v>
      </c>
      <c r="Z142" s="3">
        <v>258</v>
      </c>
      <c r="AA142" s="3">
        <v>1</v>
      </c>
      <c r="AF142"/>
    </row>
    <row r="143" spans="7:32">
      <c r="G143" s="3" t="s">
        <v>408</v>
      </c>
      <c r="H143" s="3" t="s">
        <v>314</v>
      </c>
      <c r="I143" s="3" t="str">
        <f t="shared" si="2"/>
        <v>督军中型天赋</v>
      </c>
      <c r="J143" s="3" t="s">
        <v>885</v>
      </c>
      <c r="K143" s="3">
        <v>138</v>
      </c>
      <c r="X143" s="3" t="s">
        <v>2223</v>
      </c>
      <c r="Y143" s="3" t="s">
        <v>262</v>
      </c>
      <c r="Z143" s="3">
        <v>262</v>
      </c>
      <c r="AA143" s="3">
        <v>1</v>
      </c>
      <c r="AF143"/>
    </row>
    <row r="144" spans="7:32">
      <c r="G144" s="3" t="s">
        <v>408</v>
      </c>
      <c r="H144" s="3" t="s">
        <v>314</v>
      </c>
      <c r="I144" s="3" t="str">
        <f t="shared" si="2"/>
        <v>督军中型天赋</v>
      </c>
      <c r="J144" s="3" t="s">
        <v>1114</v>
      </c>
      <c r="K144" s="3">
        <v>144</v>
      </c>
      <c r="X144" s="3" t="s">
        <v>2226</v>
      </c>
      <c r="Y144" s="3" t="s">
        <v>198</v>
      </c>
      <c r="Z144" s="3">
        <v>285</v>
      </c>
      <c r="AA144" s="3">
        <v>1</v>
      </c>
      <c r="AF144"/>
    </row>
    <row r="145" spans="7:32">
      <c r="G145" s="3" t="s">
        <v>408</v>
      </c>
      <c r="H145" s="3" t="s">
        <v>314</v>
      </c>
      <c r="I145" s="3" t="str">
        <f t="shared" si="2"/>
        <v>督军中型天赋</v>
      </c>
      <c r="J145" s="3" t="s">
        <v>886</v>
      </c>
      <c r="K145" s="3">
        <v>146</v>
      </c>
      <c r="X145" s="3" t="s">
        <v>2226</v>
      </c>
      <c r="Y145" s="3" t="s">
        <v>202</v>
      </c>
      <c r="Z145" s="3">
        <v>290</v>
      </c>
      <c r="AA145" s="3">
        <v>1</v>
      </c>
      <c r="AF145"/>
    </row>
    <row r="146" spans="7:32">
      <c r="G146" s="3" t="s">
        <v>408</v>
      </c>
      <c r="H146" s="3" t="s">
        <v>314</v>
      </c>
      <c r="I146" s="3" t="str">
        <f t="shared" si="2"/>
        <v>督军中型天赋</v>
      </c>
      <c r="J146" s="3" t="s">
        <v>887</v>
      </c>
      <c r="K146" s="3">
        <v>147</v>
      </c>
      <c r="X146" s="3" t="s">
        <v>2226</v>
      </c>
      <c r="Y146" s="3" t="s">
        <v>196</v>
      </c>
      <c r="Z146" s="3">
        <v>295</v>
      </c>
      <c r="AA146" s="3">
        <v>1</v>
      </c>
      <c r="AF146"/>
    </row>
    <row r="147" spans="7:32">
      <c r="G147" s="3" t="s">
        <v>408</v>
      </c>
      <c r="H147" s="3" t="s">
        <v>314</v>
      </c>
      <c r="I147" s="3" t="str">
        <f t="shared" si="2"/>
        <v>督军中型天赋</v>
      </c>
      <c r="J147" s="3" t="s">
        <v>1117</v>
      </c>
      <c r="K147" s="3">
        <v>150</v>
      </c>
      <c r="X147" s="3" t="s">
        <v>2212</v>
      </c>
      <c r="Y147" s="3" t="s">
        <v>16</v>
      </c>
      <c r="Z147" s="3">
        <v>3</v>
      </c>
      <c r="AA147" s="3">
        <v>2</v>
      </c>
      <c r="AF147"/>
    </row>
    <row r="148" spans="7:32">
      <c r="G148" s="3" t="s">
        <v>408</v>
      </c>
      <c r="H148" s="3" t="s">
        <v>344</v>
      </c>
      <c r="I148" s="3" t="str">
        <f t="shared" si="2"/>
        <v>督军传奇中型天赋</v>
      </c>
      <c r="J148" s="3" t="s">
        <v>1109</v>
      </c>
      <c r="K148" s="3">
        <v>132</v>
      </c>
      <c r="X148" s="3" t="s">
        <v>2212</v>
      </c>
      <c r="Y148" s="3" t="s">
        <v>1768</v>
      </c>
      <c r="Z148" s="3">
        <v>8</v>
      </c>
      <c r="AA148" s="3">
        <v>2</v>
      </c>
      <c r="AF148"/>
    </row>
    <row r="149" spans="7:32">
      <c r="G149" s="3" t="s">
        <v>408</v>
      </c>
      <c r="H149" s="3" t="s">
        <v>344</v>
      </c>
      <c r="I149" s="3" t="str">
        <f t="shared" si="2"/>
        <v>督军传奇中型天赋</v>
      </c>
      <c r="J149" s="3" t="s">
        <v>1111</v>
      </c>
      <c r="K149" s="3">
        <v>140</v>
      </c>
      <c r="X149" s="3" t="s">
        <v>811</v>
      </c>
      <c r="Y149" s="3" t="s">
        <v>1774</v>
      </c>
      <c r="Z149" s="3">
        <v>12</v>
      </c>
      <c r="AA149" s="3">
        <v>2</v>
      </c>
      <c r="AF149"/>
    </row>
    <row r="150" spans="7:32">
      <c r="G150" s="3" t="s">
        <v>408</v>
      </c>
      <c r="H150" s="3" t="s">
        <v>344</v>
      </c>
      <c r="I150" s="3" t="str">
        <f t="shared" si="2"/>
        <v>督军传奇中型天赋</v>
      </c>
      <c r="J150" s="3" t="s">
        <v>1113</v>
      </c>
      <c r="K150" s="3">
        <v>142</v>
      </c>
      <c r="X150" s="3" t="s">
        <v>811</v>
      </c>
      <c r="Y150" s="3" t="s">
        <v>1787</v>
      </c>
      <c r="Z150" s="3">
        <v>19</v>
      </c>
      <c r="AA150" s="3">
        <v>2</v>
      </c>
      <c r="AF150"/>
    </row>
    <row r="151" spans="7:32">
      <c r="G151" s="3" t="s">
        <v>408</v>
      </c>
      <c r="H151" s="3" t="s">
        <v>344</v>
      </c>
      <c r="I151" s="3" t="str">
        <f t="shared" si="2"/>
        <v>督军传奇中型天赋</v>
      </c>
      <c r="J151" s="3" t="s">
        <v>1116</v>
      </c>
      <c r="K151" s="3">
        <v>149</v>
      </c>
      <c r="X151" s="3" t="s">
        <v>2213</v>
      </c>
      <c r="Y151" s="3" t="s">
        <v>1799</v>
      </c>
      <c r="Z151" s="3">
        <v>24</v>
      </c>
      <c r="AA151" s="3">
        <v>2</v>
      </c>
      <c r="AF151"/>
    </row>
    <row r="152" spans="7:32">
      <c r="G152" s="3" t="s">
        <v>408</v>
      </c>
      <c r="H152" s="3" t="s">
        <v>344</v>
      </c>
      <c r="I152" s="3" t="str">
        <f t="shared" si="2"/>
        <v>督军传奇中型天赋</v>
      </c>
      <c r="J152" s="3" t="s">
        <v>888</v>
      </c>
      <c r="K152" s="3">
        <v>151</v>
      </c>
      <c r="X152" s="3" t="s">
        <v>2213</v>
      </c>
      <c r="Y152" s="3" t="s">
        <v>597</v>
      </c>
      <c r="Z152" s="3">
        <v>29</v>
      </c>
      <c r="AA152" s="3">
        <v>2</v>
      </c>
      <c r="AF152"/>
    </row>
    <row r="153" spans="7:32">
      <c r="G153" s="3" t="s">
        <v>408</v>
      </c>
      <c r="H153" s="3" t="s">
        <v>344</v>
      </c>
      <c r="I153" s="3" t="str">
        <f t="shared" si="2"/>
        <v>督军传奇中型天赋</v>
      </c>
      <c r="J153" s="3" t="s">
        <v>437</v>
      </c>
      <c r="K153" s="3">
        <v>152</v>
      </c>
      <c r="X153" s="3" t="s">
        <v>2214</v>
      </c>
      <c r="Y153" s="3" t="s">
        <v>1817</v>
      </c>
      <c r="Z153" s="3">
        <v>34</v>
      </c>
      <c r="AA153" s="3">
        <v>2</v>
      </c>
      <c r="AF153"/>
    </row>
    <row r="154" spans="7:32">
      <c r="G154" s="3" t="s">
        <v>408</v>
      </c>
      <c r="H154" s="3" t="s">
        <v>344</v>
      </c>
      <c r="I154" s="3" t="str">
        <f t="shared" si="2"/>
        <v>督军传奇中型天赋</v>
      </c>
      <c r="J154" s="3" t="s">
        <v>438</v>
      </c>
      <c r="K154" s="3">
        <v>153</v>
      </c>
      <c r="X154" s="3" t="s">
        <v>2214</v>
      </c>
      <c r="Y154" s="3" t="s">
        <v>1825</v>
      </c>
      <c r="Z154" s="3">
        <v>39</v>
      </c>
      <c r="AA154" s="3">
        <v>2</v>
      </c>
      <c r="AF154"/>
    </row>
    <row r="155" spans="7:32">
      <c r="G155" s="3" t="s">
        <v>247</v>
      </c>
      <c r="H155" s="3" t="s">
        <v>310</v>
      </c>
      <c r="I155" s="3" t="str">
        <f t="shared" si="2"/>
        <v>狩猎之神小型天赋</v>
      </c>
      <c r="J155" s="3" t="s">
        <v>835</v>
      </c>
      <c r="K155" s="3">
        <v>154</v>
      </c>
      <c r="X155" s="3" t="s">
        <v>814</v>
      </c>
      <c r="Y155" s="3" t="s">
        <v>576</v>
      </c>
      <c r="Z155" s="3">
        <v>46</v>
      </c>
      <c r="AA155" s="3">
        <v>2</v>
      </c>
      <c r="AF155"/>
    </row>
    <row r="156" spans="7:32">
      <c r="G156" s="3" t="s">
        <v>247</v>
      </c>
      <c r="H156" s="3" t="s">
        <v>310</v>
      </c>
      <c r="I156" s="3" t="str">
        <f t="shared" si="2"/>
        <v>狩猎之神小型天赋</v>
      </c>
      <c r="J156" s="3" t="s">
        <v>889</v>
      </c>
      <c r="K156" s="3">
        <v>155</v>
      </c>
      <c r="X156" s="3" t="s">
        <v>2215</v>
      </c>
      <c r="Y156" s="3" t="s">
        <v>589</v>
      </c>
      <c r="Z156" s="3">
        <v>51</v>
      </c>
      <c r="AA156" s="3">
        <v>2</v>
      </c>
      <c r="AF156"/>
    </row>
    <row r="157" spans="7:32">
      <c r="G157" s="3" t="s">
        <v>247</v>
      </c>
      <c r="H157" s="3" t="s">
        <v>310</v>
      </c>
      <c r="I157" s="3" t="str">
        <f t="shared" si="2"/>
        <v>狩猎之神小型天赋</v>
      </c>
      <c r="J157" s="3" t="s">
        <v>857</v>
      </c>
      <c r="K157" s="3">
        <v>157</v>
      </c>
      <c r="X157" s="3" t="s">
        <v>2215</v>
      </c>
      <c r="Y157" s="3" t="s">
        <v>1844</v>
      </c>
      <c r="Z157" s="3">
        <v>56</v>
      </c>
      <c r="AA157" s="3">
        <v>2</v>
      </c>
      <c r="AF157"/>
    </row>
    <row r="158" spans="7:32">
      <c r="G158" s="3" t="s">
        <v>247</v>
      </c>
      <c r="H158" s="3" t="s">
        <v>310</v>
      </c>
      <c r="I158" s="3" t="str">
        <f t="shared" si="2"/>
        <v>狩猎之神小型天赋</v>
      </c>
      <c r="J158" s="3" t="s">
        <v>890</v>
      </c>
      <c r="K158" s="3">
        <v>158</v>
      </c>
      <c r="X158" s="3" t="s">
        <v>809</v>
      </c>
      <c r="Y158" s="3" t="s">
        <v>441</v>
      </c>
      <c r="Z158" s="3">
        <v>61</v>
      </c>
      <c r="AA158" s="3">
        <v>2</v>
      </c>
      <c r="AF158"/>
    </row>
    <row r="159" spans="7:32">
      <c r="G159" s="3" t="s">
        <v>247</v>
      </c>
      <c r="H159" s="3" t="s">
        <v>310</v>
      </c>
      <c r="I159" s="3" t="str">
        <f t="shared" si="2"/>
        <v>狩猎之神小型天赋</v>
      </c>
      <c r="J159" s="3" t="s">
        <v>891</v>
      </c>
      <c r="K159" s="3">
        <v>160</v>
      </c>
      <c r="X159" s="3" t="s">
        <v>809</v>
      </c>
      <c r="Y159" s="3" t="s">
        <v>1856</v>
      </c>
      <c r="Z159" s="3">
        <v>66</v>
      </c>
      <c r="AA159" s="3">
        <v>2</v>
      </c>
      <c r="AF159"/>
    </row>
    <row r="160" spans="7:32">
      <c r="G160" s="3" t="s">
        <v>247</v>
      </c>
      <c r="H160" s="3" t="s">
        <v>310</v>
      </c>
      <c r="I160" s="3" t="str">
        <f t="shared" si="2"/>
        <v>狩猎之神小型天赋</v>
      </c>
      <c r="J160" s="3" t="s">
        <v>892</v>
      </c>
      <c r="K160" s="3">
        <v>162</v>
      </c>
      <c r="X160" s="3" t="s">
        <v>803</v>
      </c>
      <c r="Y160" s="3" t="s">
        <v>519</v>
      </c>
      <c r="Z160" s="3">
        <v>70</v>
      </c>
      <c r="AA160" s="3">
        <v>2</v>
      </c>
      <c r="AF160"/>
    </row>
    <row r="161" spans="7:32">
      <c r="G161" s="3" t="s">
        <v>247</v>
      </c>
      <c r="H161" s="3" t="s">
        <v>310</v>
      </c>
      <c r="I161" s="3" t="str">
        <f t="shared" si="2"/>
        <v>狩猎之神小型天赋</v>
      </c>
      <c r="J161" s="3" t="s">
        <v>1119</v>
      </c>
      <c r="K161" s="3">
        <v>164</v>
      </c>
      <c r="X161" s="3" t="s">
        <v>803</v>
      </c>
      <c r="Y161" s="3" t="s">
        <v>1868</v>
      </c>
      <c r="Z161" s="3">
        <v>75</v>
      </c>
      <c r="AA161" s="3">
        <v>2</v>
      </c>
      <c r="AF161"/>
    </row>
    <row r="162" spans="7:32">
      <c r="G162" s="3" t="s">
        <v>247</v>
      </c>
      <c r="H162" s="3" t="s">
        <v>310</v>
      </c>
      <c r="I162" s="3" t="str">
        <f t="shared" si="2"/>
        <v>狩猎之神小型天赋</v>
      </c>
      <c r="J162" s="3" t="s">
        <v>895</v>
      </c>
      <c r="K162" s="3">
        <v>166</v>
      </c>
      <c r="X162" s="3" t="s">
        <v>807</v>
      </c>
      <c r="Y162" s="3" t="s">
        <v>337</v>
      </c>
      <c r="Z162" s="3">
        <v>79</v>
      </c>
      <c r="AA162" s="3">
        <v>2</v>
      </c>
      <c r="AF162"/>
    </row>
    <row r="163" spans="7:32">
      <c r="G163" s="3" t="s">
        <v>247</v>
      </c>
      <c r="H163" s="3" t="s">
        <v>310</v>
      </c>
      <c r="I163" s="3" t="str">
        <f t="shared" si="2"/>
        <v>狩猎之神小型天赋</v>
      </c>
      <c r="J163" s="3" t="s">
        <v>836</v>
      </c>
      <c r="K163" s="3">
        <v>168</v>
      </c>
      <c r="X163" s="3" t="s">
        <v>807</v>
      </c>
      <c r="Y163" s="3" t="s">
        <v>324</v>
      </c>
      <c r="Z163" s="3">
        <v>84</v>
      </c>
      <c r="AA163" s="3">
        <v>2</v>
      </c>
      <c r="AF163"/>
    </row>
    <row r="164" spans="7:32">
      <c r="G164" s="3" t="s">
        <v>247</v>
      </c>
      <c r="H164" s="3" t="s">
        <v>310</v>
      </c>
      <c r="I164" s="3" t="str">
        <f t="shared" si="2"/>
        <v>狩猎之神小型天赋</v>
      </c>
      <c r="J164" s="3" t="s">
        <v>838</v>
      </c>
      <c r="K164" s="3">
        <v>172</v>
      </c>
      <c r="X164" s="3" t="s">
        <v>810</v>
      </c>
      <c r="Y164" s="3" t="s">
        <v>645</v>
      </c>
      <c r="Z164" s="3">
        <v>88</v>
      </c>
      <c r="AA164" s="3">
        <v>2</v>
      </c>
      <c r="AF164"/>
    </row>
    <row r="165" spans="7:32">
      <c r="G165" s="3" t="s">
        <v>247</v>
      </c>
      <c r="H165" s="3" t="s">
        <v>310</v>
      </c>
      <c r="I165" s="3" t="str">
        <f t="shared" si="2"/>
        <v>狩猎之神小型天赋</v>
      </c>
      <c r="J165" s="3" t="s">
        <v>1108</v>
      </c>
      <c r="K165" s="3">
        <v>173</v>
      </c>
      <c r="X165" s="3" t="s">
        <v>810</v>
      </c>
      <c r="Y165" s="3" t="s">
        <v>1889</v>
      </c>
      <c r="Z165" s="3">
        <v>93</v>
      </c>
      <c r="AA165" s="3">
        <v>2</v>
      </c>
      <c r="AF165"/>
    </row>
    <row r="166" spans="7:32">
      <c r="G166" s="3" t="s">
        <v>247</v>
      </c>
      <c r="H166" s="3" t="s">
        <v>310</v>
      </c>
      <c r="I166" s="3" t="str">
        <f t="shared" si="2"/>
        <v>狩猎之神小型天赋</v>
      </c>
      <c r="J166" s="3" t="s">
        <v>1123</v>
      </c>
      <c r="K166" s="3">
        <v>174</v>
      </c>
      <c r="X166" s="3" t="s">
        <v>2216</v>
      </c>
      <c r="Y166" s="3" t="s">
        <v>646</v>
      </c>
      <c r="Z166" s="3">
        <v>97</v>
      </c>
      <c r="AA166" s="3">
        <v>2</v>
      </c>
      <c r="AF166"/>
    </row>
    <row r="167" spans="7:32">
      <c r="G167" s="3" t="s">
        <v>247</v>
      </c>
      <c r="H167" s="3" t="s">
        <v>310</v>
      </c>
      <c r="I167" s="3" t="str">
        <f t="shared" si="2"/>
        <v>狩猎之神小型天赋</v>
      </c>
      <c r="J167" s="3" t="s">
        <v>835</v>
      </c>
      <c r="K167" s="3">
        <v>175</v>
      </c>
      <c r="X167" s="3" t="s">
        <v>2216</v>
      </c>
      <c r="Y167" s="3" t="s">
        <v>644</v>
      </c>
      <c r="Z167" s="3">
        <v>101</v>
      </c>
      <c r="AA167" s="3">
        <v>2</v>
      </c>
      <c r="AF167"/>
    </row>
    <row r="168" spans="7:32">
      <c r="G168" s="3" t="s">
        <v>247</v>
      </c>
      <c r="H168" s="3" t="s">
        <v>314</v>
      </c>
      <c r="I168" s="3" t="str">
        <f t="shared" si="2"/>
        <v>狩猎之神中型天赋</v>
      </c>
      <c r="J168" s="3" t="s">
        <v>837</v>
      </c>
      <c r="K168" s="3">
        <v>156</v>
      </c>
      <c r="X168" s="3" t="s">
        <v>2217</v>
      </c>
      <c r="Y168" s="3" t="s">
        <v>1902</v>
      </c>
      <c r="Z168" s="3">
        <v>106</v>
      </c>
      <c r="AA168" s="3">
        <v>2</v>
      </c>
      <c r="AF168"/>
    </row>
    <row r="169" spans="7:32">
      <c r="G169" s="3" t="s">
        <v>247</v>
      </c>
      <c r="H169" s="3" t="s">
        <v>314</v>
      </c>
      <c r="I169" s="3" t="str">
        <f t="shared" si="2"/>
        <v>狩猎之神中型天赋</v>
      </c>
      <c r="J169" s="3" t="s">
        <v>1118</v>
      </c>
      <c r="K169" s="3">
        <v>159</v>
      </c>
      <c r="X169" s="3" t="s">
        <v>2217</v>
      </c>
      <c r="Y169" s="3" t="s">
        <v>1909</v>
      </c>
      <c r="Z169" s="3">
        <v>111</v>
      </c>
      <c r="AA169" s="3">
        <v>2</v>
      </c>
      <c r="AF169"/>
    </row>
    <row r="170" spans="7:32">
      <c r="G170" s="3" t="s">
        <v>247</v>
      </c>
      <c r="H170" s="3" t="s">
        <v>314</v>
      </c>
      <c r="I170" s="3" t="str">
        <f t="shared" si="2"/>
        <v>狩猎之神中型天赋</v>
      </c>
      <c r="J170" s="3" t="s">
        <v>860</v>
      </c>
      <c r="K170" s="3">
        <v>161</v>
      </c>
      <c r="X170" s="3" t="s">
        <v>2218</v>
      </c>
      <c r="Y170" s="3" t="s">
        <v>1918</v>
      </c>
      <c r="Z170" s="3">
        <v>116</v>
      </c>
      <c r="AA170" s="3">
        <v>2</v>
      </c>
      <c r="AF170"/>
    </row>
    <row r="171" spans="7:32">
      <c r="G171" s="3" t="s">
        <v>247</v>
      </c>
      <c r="H171" s="3" t="s">
        <v>314</v>
      </c>
      <c r="I171" s="3" t="str">
        <f t="shared" si="2"/>
        <v>狩猎之神中型天赋</v>
      </c>
      <c r="J171" s="3" t="s">
        <v>893</v>
      </c>
      <c r="K171" s="3">
        <v>163</v>
      </c>
      <c r="X171" s="3" t="s">
        <v>2218</v>
      </c>
      <c r="Y171" s="3" t="s">
        <v>623</v>
      </c>
      <c r="Z171" s="3">
        <v>121</v>
      </c>
      <c r="AA171" s="3">
        <v>2</v>
      </c>
      <c r="AF171"/>
    </row>
    <row r="172" spans="7:32">
      <c r="G172" s="3" t="s">
        <v>247</v>
      </c>
      <c r="H172" s="3" t="s">
        <v>314</v>
      </c>
      <c r="I172" s="3" t="str">
        <f t="shared" si="2"/>
        <v>狩猎之神中型天赋</v>
      </c>
      <c r="J172" s="3" t="s">
        <v>894</v>
      </c>
      <c r="K172" s="3">
        <v>165</v>
      </c>
      <c r="X172" s="3" t="s">
        <v>815</v>
      </c>
      <c r="Y172" s="3" t="s">
        <v>1930</v>
      </c>
      <c r="Z172" s="3">
        <v>125</v>
      </c>
      <c r="AA172" s="3">
        <v>2</v>
      </c>
      <c r="AF172"/>
    </row>
    <row r="173" spans="7:32">
      <c r="G173" s="3" t="s">
        <v>247</v>
      </c>
      <c r="H173" s="3" t="s">
        <v>314</v>
      </c>
      <c r="I173" s="3" t="str">
        <f t="shared" si="2"/>
        <v>狩猎之神中型天赋</v>
      </c>
      <c r="J173" s="3" t="s">
        <v>1120</v>
      </c>
      <c r="K173" s="3">
        <v>167</v>
      </c>
      <c r="X173" s="3" t="s">
        <v>815</v>
      </c>
      <c r="Y173" s="3" t="s">
        <v>622</v>
      </c>
      <c r="Z173" s="3">
        <v>130</v>
      </c>
      <c r="AA173" s="3">
        <v>2</v>
      </c>
      <c r="AF173"/>
    </row>
    <row r="174" spans="7:32">
      <c r="G174" s="3" t="s">
        <v>247</v>
      </c>
      <c r="H174" s="3" t="s">
        <v>314</v>
      </c>
      <c r="I174" s="3" t="str">
        <f t="shared" si="2"/>
        <v>狩猎之神中型天赋</v>
      </c>
      <c r="J174" s="3" t="s">
        <v>1121</v>
      </c>
      <c r="K174" s="3">
        <v>169</v>
      </c>
      <c r="X174" s="3" t="s">
        <v>806</v>
      </c>
      <c r="Y174" s="3" t="s">
        <v>1939</v>
      </c>
      <c r="Z174" s="3">
        <v>134</v>
      </c>
      <c r="AA174" s="3">
        <v>2</v>
      </c>
      <c r="AF174"/>
    </row>
    <row r="175" spans="7:32">
      <c r="G175" s="3" t="s">
        <v>247</v>
      </c>
      <c r="H175" s="3" t="s">
        <v>314</v>
      </c>
      <c r="I175" s="3" t="str">
        <f t="shared" si="2"/>
        <v>狩猎之神中型天赋</v>
      </c>
      <c r="J175" s="3" t="s">
        <v>1122</v>
      </c>
      <c r="K175" s="3">
        <v>170</v>
      </c>
      <c r="X175" s="3" t="s">
        <v>2219</v>
      </c>
      <c r="Y175" s="3" t="s">
        <v>1947</v>
      </c>
      <c r="Z175" s="3">
        <v>141</v>
      </c>
      <c r="AA175" s="3">
        <v>2</v>
      </c>
      <c r="AF175"/>
    </row>
    <row r="176" spans="7:32">
      <c r="G176" s="3" t="s">
        <v>247</v>
      </c>
      <c r="H176" s="3" t="s">
        <v>314</v>
      </c>
      <c r="I176" s="3" t="str">
        <f t="shared" si="2"/>
        <v>狩猎之神中型天赋</v>
      </c>
      <c r="J176" s="3" t="s">
        <v>896</v>
      </c>
      <c r="K176" s="3">
        <v>171</v>
      </c>
      <c r="X176" s="3" t="s">
        <v>2219</v>
      </c>
      <c r="Y176" s="3" t="s">
        <v>1953</v>
      </c>
      <c r="Z176" s="3">
        <v>146</v>
      </c>
      <c r="AA176" s="3">
        <v>2</v>
      </c>
      <c r="AF176"/>
    </row>
    <row r="177" spans="7:32">
      <c r="G177" s="3" t="s">
        <v>247</v>
      </c>
      <c r="H177" s="3" t="s">
        <v>314</v>
      </c>
      <c r="I177" s="3" t="str">
        <f t="shared" si="2"/>
        <v>狩猎之神中型天赋</v>
      </c>
      <c r="J177" s="3" t="s">
        <v>1110</v>
      </c>
      <c r="K177" s="3">
        <v>178</v>
      </c>
      <c r="X177" s="3" t="s">
        <v>2219</v>
      </c>
      <c r="Y177" s="3" t="s">
        <v>1954</v>
      </c>
      <c r="Z177" s="3">
        <v>146</v>
      </c>
      <c r="AA177" s="3">
        <v>2</v>
      </c>
      <c r="AF177"/>
    </row>
    <row r="178" spans="7:32">
      <c r="G178" s="3" t="s">
        <v>247</v>
      </c>
      <c r="H178" s="3" t="s">
        <v>344</v>
      </c>
      <c r="I178" s="3" t="str">
        <f t="shared" si="2"/>
        <v>狩猎之神传奇中型天赋</v>
      </c>
      <c r="J178" s="3" t="s">
        <v>1124</v>
      </c>
      <c r="K178" s="3">
        <v>176</v>
      </c>
      <c r="X178" s="3" t="s">
        <v>820</v>
      </c>
      <c r="Y178" s="3" t="s">
        <v>1958</v>
      </c>
      <c r="Z178" s="3">
        <v>150</v>
      </c>
      <c r="AA178" s="3">
        <v>2</v>
      </c>
      <c r="AF178"/>
    </row>
    <row r="179" spans="7:32">
      <c r="G179" s="3" t="s">
        <v>247</v>
      </c>
      <c r="H179" s="3" t="s">
        <v>344</v>
      </c>
      <c r="I179" s="3" t="str">
        <f t="shared" si="2"/>
        <v>狩猎之神传奇中型天赋</v>
      </c>
      <c r="J179" s="3" t="s">
        <v>447</v>
      </c>
      <c r="K179" s="3">
        <v>177</v>
      </c>
      <c r="X179" s="3" t="s">
        <v>820</v>
      </c>
      <c r="Y179" s="3" t="s">
        <v>1967</v>
      </c>
      <c r="Z179" s="3">
        <v>155</v>
      </c>
      <c r="AA179" s="3">
        <v>2</v>
      </c>
      <c r="AF179"/>
    </row>
    <row r="180" spans="7:32">
      <c r="G180" s="3" t="s">
        <v>247</v>
      </c>
      <c r="H180" s="3" t="s">
        <v>344</v>
      </c>
      <c r="I180" s="3" t="str">
        <f t="shared" si="2"/>
        <v>狩猎之神传奇中型天赋</v>
      </c>
      <c r="J180" s="3" t="s">
        <v>448</v>
      </c>
      <c r="K180" s="3">
        <v>179</v>
      </c>
      <c r="X180" s="3" t="s">
        <v>825</v>
      </c>
      <c r="Y180" s="3" t="s">
        <v>1974</v>
      </c>
      <c r="Z180" s="3">
        <v>160</v>
      </c>
      <c r="AA180" s="3">
        <v>2</v>
      </c>
      <c r="AF180"/>
    </row>
    <row r="181" spans="7:32">
      <c r="G181" s="3" t="s">
        <v>247</v>
      </c>
      <c r="H181" s="3" t="s">
        <v>344</v>
      </c>
      <c r="I181" s="3" t="str">
        <f t="shared" si="2"/>
        <v>狩猎之神传奇中型天赋</v>
      </c>
      <c r="J181" s="3" t="s">
        <v>449</v>
      </c>
      <c r="K181" s="3">
        <v>180</v>
      </c>
      <c r="X181" s="3" t="s">
        <v>824</v>
      </c>
      <c r="Y181" s="3" t="s">
        <v>717</v>
      </c>
      <c r="Z181" s="3">
        <v>167</v>
      </c>
      <c r="AA181" s="3">
        <v>2</v>
      </c>
      <c r="AF181"/>
    </row>
    <row r="182" spans="7:32">
      <c r="G182" s="3" t="s">
        <v>254</v>
      </c>
      <c r="H182" s="3" t="s">
        <v>310</v>
      </c>
      <c r="I182" s="3" t="str">
        <f t="shared" si="2"/>
        <v>神射手小型天赋</v>
      </c>
      <c r="J182" s="3" t="s">
        <v>897</v>
      </c>
      <c r="K182" s="3">
        <v>181</v>
      </c>
      <c r="X182" s="3" t="s">
        <v>2220</v>
      </c>
      <c r="Y182" s="3" t="s">
        <v>675</v>
      </c>
      <c r="Z182" s="3">
        <v>174</v>
      </c>
      <c r="AA182" s="3">
        <v>2</v>
      </c>
      <c r="AF182"/>
    </row>
    <row r="183" spans="7:32">
      <c r="G183" s="3" t="s">
        <v>254</v>
      </c>
      <c r="H183" s="3" t="s">
        <v>310</v>
      </c>
      <c r="I183" s="3" t="str">
        <f t="shared" si="2"/>
        <v>神射手小型天赋</v>
      </c>
      <c r="J183" s="3" t="s">
        <v>851</v>
      </c>
      <c r="K183" s="3">
        <v>182</v>
      </c>
      <c r="X183" s="3" t="s">
        <v>2220</v>
      </c>
      <c r="Y183" s="3" t="s">
        <v>680</v>
      </c>
      <c r="Z183" s="3">
        <v>179</v>
      </c>
      <c r="AA183" s="3">
        <v>2</v>
      </c>
      <c r="AF183"/>
    </row>
    <row r="184" spans="7:32">
      <c r="G184" s="3" t="s">
        <v>254</v>
      </c>
      <c r="H184" s="3" t="s">
        <v>310</v>
      </c>
      <c r="I184" s="3" t="str">
        <f t="shared" si="2"/>
        <v>神射手小型天赋</v>
      </c>
      <c r="J184" s="3" t="s">
        <v>892</v>
      </c>
      <c r="K184" s="3">
        <v>183</v>
      </c>
      <c r="X184" s="3" t="s">
        <v>2221</v>
      </c>
      <c r="Y184" s="3" t="s">
        <v>2002</v>
      </c>
      <c r="Z184" s="3">
        <v>183</v>
      </c>
      <c r="AA184" s="3">
        <v>2</v>
      </c>
      <c r="AF184"/>
    </row>
    <row r="185" spans="7:32">
      <c r="G185" s="3" t="s">
        <v>254</v>
      </c>
      <c r="H185" s="3" t="s">
        <v>310</v>
      </c>
      <c r="I185" s="3" t="str">
        <f t="shared" si="2"/>
        <v>神射手小型天赋</v>
      </c>
      <c r="J185" s="3" t="s">
        <v>889</v>
      </c>
      <c r="K185" s="3">
        <v>185</v>
      </c>
      <c r="X185" s="3" t="s">
        <v>2221</v>
      </c>
      <c r="Y185" s="3" t="s">
        <v>2008</v>
      </c>
      <c r="Z185" s="3">
        <v>188</v>
      </c>
      <c r="AA185" s="3">
        <v>2</v>
      </c>
      <c r="AF185"/>
    </row>
    <row r="186" spans="7:32">
      <c r="G186" s="3" t="s">
        <v>254</v>
      </c>
      <c r="H186" s="3" t="s">
        <v>310</v>
      </c>
      <c r="I186" s="3" t="str">
        <f t="shared" si="2"/>
        <v>神射手小型天赋</v>
      </c>
      <c r="J186" s="3" t="s">
        <v>899</v>
      </c>
      <c r="K186" s="3">
        <v>187</v>
      </c>
      <c r="X186" s="3" t="s">
        <v>817</v>
      </c>
      <c r="Y186" s="3" t="s">
        <v>2013</v>
      </c>
      <c r="Z186" s="3">
        <v>193</v>
      </c>
      <c r="AA186" s="3">
        <v>2</v>
      </c>
      <c r="AF186"/>
    </row>
    <row r="187" spans="7:32">
      <c r="G187" s="3" t="s">
        <v>254</v>
      </c>
      <c r="H187" s="3" t="s">
        <v>310</v>
      </c>
      <c r="I187" s="3" t="str">
        <f t="shared" si="2"/>
        <v>神射手小型天赋</v>
      </c>
      <c r="J187" s="3" t="s">
        <v>901</v>
      </c>
      <c r="K187" s="3">
        <v>189</v>
      </c>
      <c r="X187" s="3" t="s">
        <v>2222</v>
      </c>
      <c r="Y187" s="3" t="s">
        <v>18</v>
      </c>
      <c r="Z187" s="3">
        <v>200</v>
      </c>
      <c r="AA187" s="3">
        <v>2</v>
      </c>
      <c r="AF187"/>
    </row>
    <row r="188" spans="7:32">
      <c r="G188" s="3" t="s">
        <v>254</v>
      </c>
      <c r="H188" s="3" t="s">
        <v>310</v>
      </c>
      <c r="I188" s="3" t="str">
        <f t="shared" si="2"/>
        <v>神射手小型天赋</v>
      </c>
      <c r="J188" s="3" t="s">
        <v>903</v>
      </c>
      <c r="K188" s="3">
        <v>191</v>
      </c>
      <c r="X188" s="3" t="s">
        <v>2222</v>
      </c>
      <c r="Y188" s="3" t="s">
        <v>679</v>
      </c>
      <c r="Z188" s="3">
        <v>205</v>
      </c>
      <c r="AA188" s="3">
        <v>2</v>
      </c>
      <c r="AF188"/>
    </row>
    <row r="189" spans="7:32">
      <c r="G189" s="3" t="s">
        <v>254</v>
      </c>
      <c r="H189" s="3" t="s">
        <v>310</v>
      </c>
      <c r="I189" s="3" t="str">
        <f t="shared" si="2"/>
        <v>神射手小型天赋</v>
      </c>
      <c r="J189" s="3" t="s">
        <v>1119</v>
      </c>
      <c r="K189" s="3">
        <v>193</v>
      </c>
      <c r="X189" s="3" t="s">
        <v>826</v>
      </c>
      <c r="Y189" s="3" t="s">
        <v>573</v>
      </c>
      <c r="Z189" s="3">
        <v>211</v>
      </c>
      <c r="AA189" s="3">
        <v>2</v>
      </c>
      <c r="AF189"/>
    </row>
    <row r="190" spans="7:32">
      <c r="G190" s="3" t="s">
        <v>254</v>
      </c>
      <c r="H190" s="3" t="s">
        <v>310</v>
      </c>
      <c r="I190" s="3" t="str">
        <f t="shared" si="2"/>
        <v>神射手小型天赋</v>
      </c>
      <c r="J190" s="3" t="s">
        <v>905</v>
      </c>
      <c r="K190" s="3">
        <v>195</v>
      </c>
      <c r="X190" s="3" t="s">
        <v>826</v>
      </c>
      <c r="Y190" s="3" t="s">
        <v>412</v>
      </c>
      <c r="Z190" s="3">
        <v>216</v>
      </c>
      <c r="AA190" s="3">
        <v>2</v>
      </c>
      <c r="AF190"/>
    </row>
    <row r="191" spans="7:32">
      <c r="G191" s="3" t="s">
        <v>254</v>
      </c>
      <c r="H191" s="3" t="s">
        <v>310</v>
      </c>
      <c r="I191" s="3" t="str">
        <f t="shared" si="2"/>
        <v>神射手小型天赋</v>
      </c>
      <c r="J191" s="3" t="s">
        <v>892</v>
      </c>
      <c r="K191" s="3">
        <v>197</v>
      </c>
      <c r="X191" s="3" t="s">
        <v>2223</v>
      </c>
      <c r="Y191" s="3" t="s">
        <v>335</v>
      </c>
      <c r="Z191" s="3">
        <v>221</v>
      </c>
      <c r="AA191" s="3">
        <v>2</v>
      </c>
      <c r="AF191"/>
    </row>
    <row r="192" spans="7:32">
      <c r="G192" s="3" t="s">
        <v>254</v>
      </c>
      <c r="H192" s="3" t="s">
        <v>310</v>
      </c>
      <c r="I192" s="3" t="str">
        <f t="shared" si="2"/>
        <v>神射手小型天赋</v>
      </c>
      <c r="J192" s="3" t="s">
        <v>907</v>
      </c>
      <c r="K192" s="3">
        <v>199</v>
      </c>
      <c r="X192" s="3" t="s">
        <v>2223</v>
      </c>
      <c r="Y192" s="3" t="s">
        <v>248</v>
      </c>
      <c r="Z192" s="3">
        <v>226</v>
      </c>
      <c r="AA192" s="3">
        <v>2</v>
      </c>
      <c r="AF192"/>
    </row>
    <row r="193" spans="7:32">
      <c r="G193" s="3" t="s">
        <v>254</v>
      </c>
      <c r="H193" s="3" t="s">
        <v>310</v>
      </c>
      <c r="I193" s="3" t="str">
        <f t="shared" si="2"/>
        <v>神射手小型天赋</v>
      </c>
      <c r="J193" s="3" t="s">
        <v>1108</v>
      </c>
      <c r="K193" s="3">
        <v>201</v>
      </c>
      <c r="X193" s="3" t="s">
        <v>2223</v>
      </c>
      <c r="Y193" s="3" t="s">
        <v>573</v>
      </c>
      <c r="Z193" s="3">
        <v>226</v>
      </c>
      <c r="AA193" s="3">
        <v>2</v>
      </c>
      <c r="AF193"/>
    </row>
    <row r="194" spans="7:32">
      <c r="G194" s="3" t="s">
        <v>254</v>
      </c>
      <c r="H194" s="3" t="s">
        <v>310</v>
      </c>
      <c r="I194" s="3" t="str">
        <f t="shared" si="2"/>
        <v>神射手小型天赋</v>
      </c>
      <c r="J194" s="3" t="s">
        <v>892</v>
      </c>
      <c r="K194" s="3">
        <v>203</v>
      </c>
      <c r="X194" s="3" t="s">
        <v>2223</v>
      </c>
      <c r="Y194" s="3" t="s">
        <v>349</v>
      </c>
      <c r="Z194" s="3">
        <v>231</v>
      </c>
      <c r="AA194" s="3">
        <v>2</v>
      </c>
      <c r="AF194"/>
    </row>
    <row r="195" spans="7:32">
      <c r="G195" s="3" t="s">
        <v>254</v>
      </c>
      <c r="H195" s="3" t="s">
        <v>310</v>
      </c>
      <c r="I195" s="3" t="str">
        <f t="shared" ref="I195:I258" si="3">G195&amp;H195</f>
        <v>神射手小型天赋</v>
      </c>
      <c r="J195" s="3" t="s">
        <v>910</v>
      </c>
      <c r="K195" s="3">
        <v>207</v>
      </c>
      <c r="X195" s="3" t="s">
        <v>2223</v>
      </c>
      <c r="Y195" s="3" t="s">
        <v>2069</v>
      </c>
      <c r="Z195" s="3">
        <v>236</v>
      </c>
      <c r="AA195" s="3">
        <v>2</v>
      </c>
      <c r="AF195"/>
    </row>
    <row r="196" spans="7:32">
      <c r="G196" s="3" t="s">
        <v>254</v>
      </c>
      <c r="H196" s="3" t="s">
        <v>310</v>
      </c>
      <c r="I196" s="3" t="str">
        <f t="shared" si="3"/>
        <v>神射手小型天赋</v>
      </c>
      <c r="J196" s="3" t="s">
        <v>857</v>
      </c>
      <c r="K196" s="3">
        <v>211</v>
      </c>
      <c r="X196" s="3" t="s">
        <v>2223</v>
      </c>
      <c r="Y196" s="3" t="s">
        <v>272</v>
      </c>
      <c r="Z196" s="3">
        <v>241</v>
      </c>
      <c r="AA196" s="3">
        <v>2</v>
      </c>
      <c r="AF196"/>
    </row>
    <row r="197" spans="7:32">
      <c r="G197" s="3" t="s">
        <v>254</v>
      </c>
      <c r="H197" s="3" t="s">
        <v>310</v>
      </c>
      <c r="I197" s="3" t="str">
        <f t="shared" si="3"/>
        <v>神射手小型天赋</v>
      </c>
      <c r="J197" s="3" t="s">
        <v>911</v>
      </c>
      <c r="K197" s="3">
        <v>215</v>
      </c>
      <c r="X197" s="3" t="s">
        <v>2223</v>
      </c>
      <c r="Y197" s="3" t="s">
        <v>354</v>
      </c>
      <c r="Z197" s="3">
        <v>246</v>
      </c>
      <c r="AA197" s="3">
        <v>2</v>
      </c>
      <c r="AF197"/>
    </row>
    <row r="198" spans="7:32">
      <c r="G198" s="3" t="s">
        <v>254</v>
      </c>
      <c r="H198" s="3" t="s">
        <v>310</v>
      </c>
      <c r="I198" s="3" t="str">
        <f t="shared" si="3"/>
        <v>神射手小型天赋</v>
      </c>
      <c r="J198" s="3" t="s">
        <v>1134</v>
      </c>
      <c r="K198" s="3">
        <v>217</v>
      </c>
      <c r="X198" s="3" t="s">
        <v>2223</v>
      </c>
      <c r="Y198" s="3" t="s">
        <v>2092</v>
      </c>
      <c r="Z198" s="3">
        <v>250</v>
      </c>
      <c r="AA198" s="3">
        <v>2</v>
      </c>
      <c r="AF198"/>
    </row>
    <row r="199" spans="7:32">
      <c r="G199" s="3" t="s">
        <v>254</v>
      </c>
      <c r="H199" s="3" t="s">
        <v>310</v>
      </c>
      <c r="I199" s="3" t="str">
        <f t="shared" si="3"/>
        <v>神射手小型天赋</v>
      </c>
      <c r="J199" s="3" t="s">
        <v>892</v>
      </c>
      <c r="K199" s="3">
        <v>218</v>
      </c>
      <c r="X199" s="3" t="s">
        <v>2223</v>
      </c>
      <c r="Y199" s="3" t="s">
        <v>251</v>
      </c>
      <c r="Z199" s="3">
        <v>254</v>
      </c>
      <c r="AA199" s="3">
        <v>2</v>
      </c>
      <c r="AF199"/>
    </row>
    <row r="200" spans="7:32">
      <c r="G200" s="3" t="s">
        <v>254</v>
      </c>
      <c r="H200" s="3" t="s">
        <v>314</v>
      </c>
      <c r="I200" s="3" t="str">
        <f t="shared" si="3"/>
        <v>神射手中型天赋</v>
      </c>
      <c r="J200" s="3" t="s">
        <v>898</v>
      </c>
      <c r="K200" s="3">
        <v>184</v>
      </c>
      <c r="X200" s="3" t="s">
        <v>2223</v>
      </c>
      <c r="Y200" s="3" t="s">
        <v>516</v>
      </c>
      <c r="Z200" s="3">
        <v>259</v>
      </c>
      <c r="AA200" s="3">
        <v>2</v>
      </c>
      <c r="AF200"/>
    </row>
    <row r="201" spans="7:32">
      <c r="G201" s="3" t="s">
        <v>254</v>
      </c>
      <c r="H201" s="3" t="s">
        <v>314</v>
      </c>
      <c r="I201" s="3" t="str">
        <f t="shared" si="3"/>
        <v>神射手中型天赋</v>
      </c>
      <c r="J201" s="3" t="s">
        <v>867</v>
      </c>
      <c r="K201" s="3">
        <v>186</v>
      </c>
      <c r="X201" s="3" t="s">
        <v>2223</v>
      </c>
      <c r="Y201" s="3" t="s">
        <v>262</v>
      </c>
      <c r="Z201" s="3">
        <v>263</v>
      </c>
      <c r="AA201" s="3">
        <v>2</v>
      </c>
      <c r="AF201"/>
    </row>
    <row r="202" spans="7:32">
      <c r="G202" s="3" t="s">
        <v>254</v>
      </c>
      <c r="H202" s="3" t="s">
        <v>314</v>
      </c>
      <c r="I202" s="3" t="str">
        <f t="shared" si="3"/>
        <v>神射手中型天赋</v>
      </c>
      <c r="J202" s="3" t="s">
        <v>900</v>
      </c>
      <c r="K202" s="3">
        <v>188</v>
      </c>
      <c r="X202" s="3" t="s">
        <v>2226</v>
      </c>
      <c r="Y202" s="3" t="s">
        <v>198</v>
      </c>
      <c r="Z202" s="3">
        <v>286</v>
      </c>
      <c r="AA202" s="3">
        <v>2</v>
      </c>
      <c r="AF202"/>
    </row>
    <row r="203" spans="7:32">
      <c r="G203" s="3" t="s">
        <v>254</v>
      </c>
      <c r="H203" s="3" t="s">
        <v>314</v>
      </c>
      <c r="I203" s="3" t="str">
        <f t="shared" si="3"/>
        <v>神射手中型天赋</v>
      </c>
      <c r="J203" s="3" t="s">
        <v>902</v>
      </c>
      <c r="K203" s="3">
        <v>190</v>
      </c>
      <c r="X203" s="3" t="s">
        <v>2226</v>
      </c>
      <c r="Y203" s="3" t="s">
        <v>202</v>
      </c>
      <c r="Z203" s="3">
        <v>291</v>
      </c>
      <c r="AA203" s="3">
        <v>2</v>
      </c>
      <c r="AF203"/>
    </row>
    <row r="204" spans="7:32">
      <c r="G204" s="3" t="s">
        <v>254</v>
      </c>
      <c r="H204" s="3" t="s">
        <v>314</v>
      </c>
      <c r="I204" s="3" t="str">
        <f t="shared" si="3"/>
        <v>神射手中型天赋</v>
      </c>
      <c r="J204" s="3" t="s">
        <v>1125</v>
      </c>
      <c r="K204" s="3">
        <v>192</v>
      </c>
      <c r="X204" s="3" t="s">
        <v>2226</v>
      </c>
      <c r="Y204" s="3" t="s">
        <v>196</v>
      </c>
      <c r="Z204" s="3">
        <v>296</v>
      </c>
      <c r="AA204" s="3">
        <v>2</v>
      </c>
      <c r="AF204"/>
    </row>
    <row r="205" spans="7:32">
      <c r="G205" s="3" t="s">
        <v>254</v>
      </c>
      <c r="H205" s="3" t="s">
        <v>314</v>
      </c>
      <c r="I205" s="3" t="str">
        <f t="shared" si="3"/>
        <v>神射手中型天赋</v>
      </c>
      <c r="J205" s="3" t="s">
        <v>904</v>
      </c>
      <c r="K205" s="3">
        <v>194</v>
      </c>
      <c r="X205" s="3" t="s">
        <v>2212</v>
      </c>
      <c r="Y205" s="3" t="s">
        <v>16</v>
      </c>
      <c r="Z205" s="3">
        <v>4</v>
      </c>
      <c r="AA205" s="3">
        <v>3</v>
      </c>
      <c r="AF205"/>
    </row>
    <row r="206" spans="7:32">
      <c r="G206" s="3" t="s">
        <v>254</v>
      </c>
      <c r="H206" s="3" t="s">
        <v>314</v>
      </c>
      <c r="I206" s="3" t="str">
        <f t="shared" si="3"/>
        <v>神射手中型天赋</v>
      </c>
      <c r="J206" s="3" t="s">
        <v>906</v>
      </c>
      <c r="K206" s="3">
        <v>196</v>
      </c>
      <c r="X206" s="3" t="s">
        <v>2212</v>
      </c>
      <c r="Y206" s="3" t="s">
        <v>1768</v>
      </c>
      <c r="Z206" s="3">
        <v>9</v>
      </c>
      <c r="AA206" s="3">
        <v>3</v>
      </c>
      <c r="AF206"/>
    </row>
    <row r="207" spans="7:32">
      <c r="G207" s="3" t="s">
        <v>254</v>
      </c>
      <c r="H207" s="3" t="s">
        <v>314</v>
      </c>
      <c r="I207" s="3" t="str">
        <f t="shared" si="3"/>
        <v>神射手中型天赋</v>
      </c>
      <c r="J207" s="3" t="s">
        <v>1126</v>
      </c>
      <c r="K207" s="3">
        <v>200</v>
      </c>
      <c r="X207" s="3" t="s">
        <v>811</v>
      </c>
      <c r="Y207" s="3" t="s">
        <v>1774</v>
      </c>
      <c r="Z207" s="3">
        <v>13</v>
      </c>
      <c r="AA207" s="3">
        <v>3</v>
      </c>
      <c r="AF207"/>
    </row>
    <row r="208" spans="7:32">
      <c r="G208" s="3" t="s">
        <v>254</v>
      </c>
      <c r="H208" s="3" t="s">
        <v>314</v>
      </c>
      <c r="I208" s="3" t="str">
        <f t="shared" si="3"/>
        <v>神射手中型天赋</v>
      </c>
      <c r="J208" s="3" t="s">
        <v>908</v>
      </c>
      <c r="K208" s="3">
        <v>202</v>
      </c>
      <c r="X208" s="3" t="s">
        <v>811</v>
      </c>
      <c r="Y208" s="3" t="s">
        <v>1787</v>
      </c>
      <c r="Z208" s="3">
        <v>20</v>
      </c>
      <c r="AA208" s="3">
        <v>3</v>
      </c>
      <c r="AF208"/>
    </row>
    <row r="209" spans="7:32">
      <c r="G209" s="3" t="s">
        <v>254</v>
      </c>
      <c r="H209" s="3" t="s">
        <v>314</v>
      </c>
      <c r="I209" s="3" t="str">
        <f t="shared" si="3"/>
        <v>神射手中型天赋</v>
      </c>
      <c r="J209" s="3" t="s">
        <v>904</v>
      </c>
      <c r="K209" s="3">
        <v>204</v>
      </c>
      <c r="X209" s="3" t="s">
        <v>2213</v>
      </c>
      <c r="Y209" s="3" t="s">
        <v>1799</v>
      </c>
      <c r="Z209" s="3">
        <v>25</v>
      </c>
      <c r="AA209" s="3">
        <v>3</v>
      </c>
      <c r="AF209"/>
    </row>
    <row r="210" spans="7:32">
      <c r="G210" s="3" t="s">
        <v>254</v>
      </c>
      <c r="H210" s="3" t="s">
        <v>314</v>
      </c>
      <c r="I210" s="3" t="str">
        <f t="shared" si="3"/>
        <v>神射手中型天赋</v>
      </c>
      <c r="J210" s="3" t="s">
        <v>909</v>
      </c>
      <c r="K210" s="3">
        <v>205</v>
      </c>
      <c r="X210" s="3" t="s">
        <v>2213</v>
      </c>
      <c r="Y210" s="3" t="s">
        <v>597</v>
      </c>
      <c r="Z210" s="3">
        <v>30</v>
      </c>
      <c r="AA210" s="3">
        <v>3</v>
      </c>
      <c r="AF210"/>
    </row>
    <row r="211" spans="7:32">
      <c r="G211" s="3" t="s">
        <v>254</v>
      </c>
      <c r="H211" s="3" t="s">
        <v>314</v>
      </c>
      <c r="I211" s="3" t="str">
        <f t="shared" si="3"/>
        <v>神射手中型天赋</v>
      </c>
      <c r="J211" s="3" t="s">
        <v>1110</v>
      </c>
      <c r="K211" s="3">
        <v>206</v>
      </c>
      <c r="X211" s="3" t="s">
        <v>2214</v>
      </c>
      <c r="Y211" s="3" t="s">
        <v>1817</v>
      </c>
      <c r="Z211" s="3">
        <v>35</v>
      </c>
      <c r="AA211" s="3">
        <v>3</v>
      </c>
      <c r="AF211"/>
    </row>
    <row r="212" spans="7:32">
      <c r="G212" s="3" t="s">
        <v>254</v>
      </c>
      <c r="H212" s="3" t="s">
        <v>314</v>
      </c>
      <c r="I212" s="3" t="str">
        <f t="shared" si="3"/>
        <v>神射手中型天赋</v>
      </c>
      <c r="J212" s="3" t="s">
        <v>1127</v>
      </c>
      <c r="K212" s="3">
        <v>208</v>
      </c>
      <c r="X212" s="3" t="s">
        <v>2214</v>
      </c>
      <c r="Y212" s="3" t="s">
        <v>1825</v>
      </c>
      <c r="Z212" s="3">
        <v>40</v>
      </c>
      <c r="AA212" s="3">
        <v>3</v>
      </c>
      <c r="AF212"/>
    </row>
    <row r="213" spans="7:32">
      <c r="G213" s="3" t="s">
        <v>254</v>
      </c>
      <c r="H213" s="3" t="s">
        <v>314</v>
      </c>
      <c r="I213" s="3" t="str">
        <f t="shared" si="3"/>
        <v>神射手中型天赋</v>
      </c>
      <c r="J213" s="3" t="s">
        <v>1130</v>
      </c>
      <c r="K213" s="3">
        <v>212</v>
      </c>
      <c r="X213" s="3" t="s">
        <v>814</v>
      </c>
      <c r="Y213" s="3" t="s">
        <v>576</v>
      </c>
      <c r="Z213" s="3">
        <v>47</v>
      </c>
      <c r="AA213" s="3">
        <v>3</v>
      </c>
      <c r="AF213"/>
    </row>
    <row r="214" spans="7:32">
      <c r="G214" s="3" t="s">
        <v>254</v>
      </c>
      <c r="H214" s="3" t="s">
        <v>314</v>
      </c>
      <c r="I214" s="3" t="str">
        <f t="shared" si="3"/>
        <v>神射手中型天赋</v>
      </c>
      <c r="J214" s="3" t="s">
        <v>1131</v>
      </c>
      <c r="K214" s="3">
        <v>213</v>
      </c>
      <c r="X214" s="3" t="s">
        <v>2215</v>
      </c>
      <c r="Y214" s="3" t="s">
        <v>589</v>
      </c>
      <c r="Z214" s="3">
        <v>52</v>
      </c>
      <c r="AA214" s="3">
        <v>3</v>
      </c>
      <c r="AF214"/>
    </row>
    <row r="215" spans="7:32">
      <c r="G215" s="3" t="s">
        <v>254</v>
      </c>
      <c r="H215" s="3" t="s">
        <v>344</v>
      </c>
      <c r="I215" s="3" t="str">
        <f t="shared" si="3"/>
        <v>神射手传奇中型天赋</v>
      </c>
      <c r="J215" s="3" t="s">
        <v>450</v>
      </c>
      <c r="K215" s="3">
        <v>198</v>
      </c>
      <c r="X215" s="3" t="s">
        <v>2215</v>
      </c>
      <c r="Y215" s="3" t="s">
        <v>1844</v>
      </c>
      <c r="Z215" s="3">
        <v>57</v>
      </c>
      <c r="AA215" s="3">
        <v>3</v>
      </c>
      <c r="AF215"/>
    </row>
    <row r="216" spans="7:32">
      <c r="G216" s="3" t="s">
        <v>254</v>
      </c>
      <c r="H216" s="3" t="s">
        <v>344</v>
      </c>
      <c r="I216" s="3" t="str">
        <f t="shared" si="3"/>
        <v>神射手传奇中型天赋</v>
      </c>
      <c r="J216" s="3" t="s">
        <v>1128</v>
      </c>
      <c r="K216" s="3">
        <v>209</v>
      </c>
      <c r="X216" s="3" t="s">
        <v>809</v>
      </c>
      <c r="Y216" s="3" t="s">
        <v>441</v>
      </c>
      <c r="Z216" s="3">
        <v>62</v>
      </c>
      <c r="AA216" s="3">
        <v>3</v>
      </c>
      <c r="AF216"/>
    </row>
    <row r="217" spans="7:32">
      <c r="G217" s="3" t="s">
        <v>254</v>
      </c>
      <c r="H217" s="3" t="s">
        <v>344</v>
      </c>
      <c r="I217" s="3" t="str">
        <f t="shared" si="3"/>
        <v>神射手传奇中型天赋</v>
      </c>
      <c r="J217" s="3" t="s">
        <v>1129</v>
      </c>
      <c r="K217" s="3">
        <v>210</v>
      </c>
      <c r="X217" s="3" t="s">
        <v>809</v>
      </c>
      <c r="Y217" s="3" t="s">
        <v>1856</v>
      </c>
      <c r="Z217" s="3">
        <v>67</v>
      </c>
      <c r="AA217" s="3">
        <v>3</v>
      </c>
      <c r="AF217"/>
    </row>
    <row r="218" spans="7:32">
      <c r="G218" s="3" t="s">
        <v>254</v>
      </c>
      <c r="H218" s="3" t="s">
        <v>344</v>
      </c>
      <c r="I218" s="3" t="str">
        <f t="shared" si="3"/>
        <v>神射手传奇中型天赋</v>
      </c>
      <c r="J218" s="3" t="s">
        <v>1132</v>
      </c>
      <c r="K218" s="3">
        <v>214</v>
      </c>
      <c r="X218" s="3" t="s">
        <v>803</v>
      </c>
      <c r="Y218" s="3" t="s">
        <v>519</v>
      </c>
      <c r="Z218" s="3">
        <v>71</v>
      </c>
      <c r="AA218" s="3">
        <v>3</v>
      </c>
      <c r="AF218"/>
    </row>
    <row r="219" spans="7:32">
      <c r="G219" s="3" t="s">
        <v>254</v>
      </c>
      <c r="H219" s="3" t="s">
        <v>344</v>
      </c>
      <c r="I219" s="3" t="str">
        <f t="shared" si="3"/>
        <v>神射手传奇中型天赋</v>
      </c>
      <c r="J219" s="3" t="s">
        <v>1133</v>
      </c>
      <c r="K219" s="3">
        <v>216</v>
      </c>
      <c r="X219" s="3" t="s">
        <v>803</v>
      </c>
      <c r="Y219" s="3" t="s">
        <v>1868</v>
      </c>
      <c r="Z219" s="3">
        <v>76</v>
      </c>
      <c r="AA219" s="3">
        <v>3</v>
      </c>
      <c r="AF219"/>
    </row>
    <row r="220" spans="7:32">
      <c r="G220" s="3" t="s">
        <v>254</v>
      </c>
      <c r="H220" s="3" t="s">
        <v>344</v>
      </c>
      <c r="I220" s="3" t="str">
        <f t="shared" si="3"/>
        <v>神射手传奇中型天赋</v>
      </c>
      <c r="J220" s="3" t="s">
        <v>1135</v>
      </c>
      <c r="K220" s="3">
        <v>219</v>
      </c>
      <c r="X220" s="3" t="s">
        <v>807</v>
      </c>
      <c r="Y220" s="3" t="s">
        <v>337</v>
      </c>
      <c r="Z220" s="3">
        <v>80</v>
      </c>
      <c r="AA220" s="3">
        <v>3</v>
      </c>
      <c r="AF220"/>
    </row>
    <row r="221" spans="7:32">
      <c r="G221" s="3" t="s">
        <v>254</v>
      </c>
      <c r="H221" s="3" t="s">
        <v>344</v>
      </c>
      <c r="I221" s="3" t="str">
        <f t="shared" si="3"/>
        <v>神射手传奇中型天赋</v>
      </c>
      <c r="J221" s="3" t="s">
        <v>1136</v>
      </c>
      <c r="K221" s="3">
        <v>220</v>
      </c>
      <c r="X221" s="3" t="s">
        <v>807</v>
      </c>
      <c r="Y221" s="3" t="s">
        <v>324</v>
      </c>
      <c r="Z221" s="3">
        <v>85</v>
      </c>
      <c r="AA221" s="3">
        <v>3</v>
      </c>
      <c r="AF221"/>
    </row>
    <row r="222" spans="7:32">
      <c r="G222" s="3" t="s">
        <v>254</v>
      </c>
      <c r="H222" s="3" t="s">
        <v>344</v>
      </c>
      <c r="I222" s="3" t="str">
        <f t="shared" si="3"/>
        <v>神射手传奇中型天赋</v>
      </c>
      <c r="J222" s="3" t="s">
        <v>1132</v>
      </c>
      <c r="K222" s="3">
        <v>221</v>
      </c>
      <c r="X222" s="3" t="s">
        <v>810</v>
      </c>
      <c r="Y222" s="3" t="s">
        <v>645</v>
      </c>
      <c r="Z222" s="3">
        <v>89</v>
      </c>
      <c r="AA222" s="3">
        <v>3</v>
      </c>
      <c r="AF222"/>
    </row>
    <row r="223" spans="7:32">
      <c r="G223" s="3" t="s">
        <v>254</v>
      </c>
      <c r="H223" s="3" t="s">
        <v>344</v>
      </c>
      <c r="I223" s="3" t="str">
        <f t="shared" si="3"/>
        <v>神射手传奇中型天赋</v>
      </c>
      <c r="J223" s="3" t="s">
        <v>912</v>
      </c>
      <c r="K223" s="3">
        <v>222</v>
      </c>
      <c r="X223" s="3" t="s">
        <v>810</v>
      </c>
      <c r="Y223" s="3" t="s">
        <v>1889</v>
      </c>
      <c r="Z223" s="3">
        <v>94</v>
      </c>
      <c r="AA223" s="3">
        <v>3</v>
      </c>
      <c r="AF223"/>
    </row>
    <row r="224" spans="7:32">
      <c r="G224" s="3" t="s">
        <v>254</v>
      </c>
      <c r="H224" s="3" t="s">
        <v>344</v>
      </c>
      <c r="I224" s="3" t="str">
        <f t="shared" si="3"/>
        <v>神射手传奇中型天赋</v>
      </c>
      <c r="J224" s="3" t="s">
        <v>468</v>
      </c>
      <c r="K224" s="3">
        <v>223</v>
      </c>
      <c r="X224" s="3" t="s">
        <v>2216</v>
      </c>
      <c r="Y224" s="3" t="s">
        <v>646</v>
      </c>
      <c r="Z224" s="3">
        <v>98</v>
      </c>
      <c r="AA224" s="3">
        <v>3</v>
      </c>
      <c r="AF224"/>
    </row>
    <row r="225" spans="7:32">
      <c r="G225" s="3" t="s">
        <v>469</v>
      </c>
      <c r="H225" s="3" t="s">
        <v>310</v>
      </c>
      <c r="I225" s="3" t="str">
        <f t="shared" si="3"/>
        <v>刀锋行者小型天赋</v>
      </c>
      <c r="J225" s="3" t="s">
        <v>1137</v>
      </c>
      <c r="K225" s="3">
        <v>224</v>
      </c>
      <c r="X225" s="3" t="s">
        <v>2216</v>
      </c>
      <c r="Y225" s="3" t="s">
        <v>644</v>
      </c>
      <c r="Z225" s="3">
        <v>102</v>
      </c>
      <c r="AA225" s="3">
        <v>3</v>
      </c>
      <c r="AF225"/>
    </row>
    <row r="226" spans="7:32">
      <c r="G226" s="3" t="s">
        <v>469</v>
      </c>
      <c r="H226" s="3" t="s">
        <v>310</v>
      </c>
      <c r="I226" s="3" t="str">
        <f t="shared" si="3"/>
        <v>刀锋行者小型天赋</v>
      </c>
      <c r="J226" s="3" t="s">
        <v>851</v>
      </c>
      <c r="K226" s="3">
        <v>225</v>
      </c>
      <c r="X226" s="3" t="s">
        <v>2217</v>
      </c>
      <c r="Y226" s="3" t="s">
        <v>1902</v>
      </c>
      <c r="Z226" s="3">
        <v>107</v>
      </c>
      <c r="AA226" s="3">
        <v>3</v>
      </c>
      <c r="AF226"/>
    </row>
    <row r="227" spans="7:32">
      <c r="G227" s="3" t="s">
        <v>469</v>
      </c>
      <c r="H227" s="3" t="s">
        <v>310</v>
      </c>
      <c r="I227" s="3" t="str">
        <f t="shared" si="3"/>
        <v>刀锋行者小型天赋</v>
      </c>
      <c r="J227" s="3" t="s">
        <v>913</v>
      </c>
      <c r="K227" s="3">
        <v>226</v>
      </c>
      <c r="X227" s="3" t="s">
        <v>2217</v>
      </c>
      <c r="Y227" s="3" t="s">
        <v>1909</v>
      </c>
      <c r="Z227" s="3">
        <v>112</v>
      </c>
      <c r="AA227" s="3">
        <v>3</v>
      </c>
      <c r="AF227"/>
    </row>
    <row r="228" spans="7:32">
      <c r="G228" s="3" t="s">
        <v>469</v>
      </c>
      <c r="H228" s="3" t="s">
        <v>310</v>
      </c>
      <c r="I228" s="3" t="str">
        <f t="shared" si="3"/>
        <v>刀锋行者小型天赋</v>
      </c>
      <c r="J228" s="3" t="s">
        <v>882</v>
      </c>
      <c r="K228" s="3">
        <v>228</v>
      </c>
      <c r="X228" s="3" t="s">
        <v>2218</v>
      </c>
      <c r="Y228" s="3" t="s">
        <v>1918</v>
      </c>
      <c r="Z228" s="3">
        <v>117</v>
      </c>
      <c r="AA228" s="3">
        <v>3</v>
      </c>
      <c r="AF228"/>
    </row>
    <row r="229" spans="7:32">
      <c r="G229" s="3" t="s">
        <v>469</v>
      </c>
      <c r="H229" s="3" t="s">
        <v>310</v>
      </c>
      <c r="I229" s="3" t="str">
        <f t="shared" si="3"/>
        <v>刀锋行者小型天赋</v>
      </c>
      <c r="J229" s="3" t="s">
        <v>892</v>
      </c>
      <c r="K229" s="3">
        <v>230</v>
      </c>
      <c r="X229" s="3" t="s">
        <v>2218</v>
      </c>
      <c r="Y229" s="3" t="s">
        <v>623</v>
      </c>
      <c r="Z229" s="3">
        <v>122</v>
      </c>
      <c r="AA229" s="3">
        <v>3</v>
      </c>
      <c r="AF229"/>
    </row>
    <row r="230" spans="7:32">
      <c r="G230" s="3" t="s">
        <v>469</v>
      </c>
      <c r="H230" s="3" t="s">
        <v>310</v>
      </c>
      <c r="I230" s="3" t="str">
        <f t="shared" si="3"/>
        <v>刀锋行者小型天赋</v>
      </c>
      <c r="J230" s="3" t="s">
        <v>851</v>
      </c>
      <c r="K230" s="3">
        <v>232</v>
      </c>
      <c r="X230" s="3" t="s">
        <v>815</v>
      </c>
      <c r="Y230" s="3" t="s">
        <v>1930</v>
      </c>
      <c r="Z230" s="3">
        <v>126</v>
      </c>
      <c r="AA230" s="3">
        <v>3</v>
      </c>
      <c r="AF230"/>
    </row>
    <row r="231" spans="7:32">
      <c r="G231" s="3" t="s">
        <v>469</v>
      </c>
      <c r="H231" s="3" t="s">
        <v>310</v>
      </c>
      <c r="I231" s="3" t="str">
        <f t="shared" si="3"/>
        <v>刀锋行者小型天赋</v>
      </c>
      <c r="J231" s="3" t="s">
        <v>903</v>
      </c>
      <c r="K231" s="3">
        <v>234</v>
      </c>
      <c r="X231" s="3" t="s">
        <v>815</v>
      </c>
      <c r="Y231" s="3" t="s">
        <v>622</v>
      </c>
      <c r="Z231" s="3">
        <v>131</v>
      </c>
      <c r="AA231" s="3">
        <v>3</v>
      </c>
      <c r="AF231"/>
    </row>
    <row r="232" spans="7:32">
      <c r="G232" s="3" t="s">
        <v>469</v>
      </c>
      <c r="H232" s="3" t="s">
        <v>310</v>
      </c>
      <c r="I232" s="3" t="str">
        <f t="shared" si="3"/>
        <v>刀锋行者小型天赋</v>
      </c>
      <c r="J232" s="3" t="s">
        <v>835</v>
      </c>
      <c r="K232" s="3">
        <v>236</v>
      </c>
      <c r="X232" s="3" t="s">
        <v>806</v>
      </c>
      <c r="Y232" s="3" t="s">
        <v>1939</v>
      </c>
      <c r="Z232" s="3">
        <v>135</v>
      </c>
      <c r="AA232" s="3">
        <v>3</v>
      </c>
      <c r="AF232"/>
    </row>
    <row r="233" spans="7:32">
      <c r="G233" s="3" t="s">
        <v>469</v>
      </c>
      <c r="H233" s="3" t="s">
        <v>310</v>
      </c>
      <c r="I233" s="3" t="str">
        <f t="shared" si="3"/>
        <v>刀锋行者小型天赋</v>
      </c>
      <c r="J233" s="3" t="s">
        <v>1140</v>
      </c>
      <c r="K233" s="3">
        <v>238</v>
      </c>
      <c r="X233" s="3" t="s">
        <v>2219</v>
      </c>
      <c r="Y233" s="3" t="s">
        <v>1947</v>
      </c>
      <c r="Z233" s="3">
        <v>142</v>
      </c>
      <c r="AA233" s="3">
        <v>3</v>
      </c>
      <c r="AF233"/>
    </row>
    <row r="234" spans="7:32">
      <c r="G234" s="3" t="s">
        <v>469</v>
      </c>
      <c r="H234" s="3" t="s">
        <v>310</v>
      </c>
      <c r="I234" s="3" t="str">
        <f t="shared" si="3"/>
        <v>刀锋行者小型天赋</v>
      </c>
      <c r="J234" s="3" t="s">
        <v>876</v>
      </c>
      <c r="K234" s="3">
        <v>240</v>
      </c>
      <c r="X234" s="3" t="s">
        <v>2219</v>
      </c>
      <c r="Y234" s="3" t="s">
        <v>1953</v>
      </c>
      <c r="Z234" s="3">
        <v>147</v>
      </c>
      <c r="AA234" s="3">
        <v>3</v>
      </c>
      <c r="AF234"/>
    </row>
    <row r="235" spans="7:32">
      <c r="G235" s="3" t="s">
        <v>469</v>
      </c>
      <c r="H235" s="3" t="s">
        <v>310</v>
      </c>
      <c r="I235" s="3" t="str">
        <f t="shared" si="3"/>
        <v>刀锋行者小型天赋</v>
      </c>
      <c r="J235" s="3" t="s">
        <v>1137</v>
      </c>
      <c r="K235" s="3">
        <v>242</v>
      </c>
      <c r="X235" s="3" t="s">
        <v>2219</v>
      </c>
      <c r="Y235" s="3" t="s">
        <v>1954</v>
      </c>
      <c r="Z235" s="3">
        <v>147</v>
      </c>
      <c r="AA235" s="3">
        <v>3</v>
      </c>
      <c r="AF235"/>
    </row>
    <row r="236" spans="7:32">
      <c r="G236" s="3" t="s">
        <v>469</v>
      </c>
      <c r="H236" s="3" t="s">
        <v>310</v>
      </c>
      <c r="I236" s="3" t="str">
        <f t="shared" si="3"/>
        <v>刀锋行者小型天赋</v>
      </c>
      <c r="J236" s="3" t="s">
        <v>835</v>
      </c>
      <c r="K236" s="3">
        <v>244</v>
      </c>
      <c r="X236" s="3" t="s">
        <v>820</v>
      </c>
      <c r="Y236" s="3" t="s">
        <v>1958</v>
      </c>
      <c r="Z236" s="3">
        <v>151</v>
      </c>
      <c r="AA236" s="3">
        <v>3</v>
      </c>
      <c r="AF236"/>
    </row>
    <row r="237" spans="7:32">
      <c r="G237" s="3" t="s">
        <v>469</v>
      </c>
      <c r="H237" s="3" t="s">
        <v>310</v>
      </c>
      <c r="I237" s="3" t="str">
        <f t="shared" si="3"/>
        <v>刀锋行者小型天赋</v>
      </c>
      <c r="J237" s="3" t="s">
        <v>1108</v>
      </c>
      <c r="K237" s="3">
        <v>246</v>
      </c>
      <c r="X237" s="3" t="s">
        <v>820</v>
      </c>
      <c r="Y237" s="3" t="s">
        <v>1967</v>
      </c>
      <c r="Z237" s="3">
        <v>156</v>
      </c>
      <c r="AA237" s="3">
        <v>3</v>
      </c>
      <c r="AF237"/>
    </row>
    <row r="238" spans="7:32">
      <c r="G238" s="3" t="s">
        <v>469</v>
      </c>
      <c r="H238" s="3" t="s">
        <v>310</v>
      </c>
      <c r="I238" s="3" t="str">
        <f t="shared" si="3"/>
        <v>刀锋行者小型天赋</v>
      </c>
      <c r="J238" s="3" t="s">
        <v>1144</v>
      </c>
      <c r="K238" s="3">
        <v>248</v>
      </c>
      <c r="X238" s="3" t="s">
        <v>825</v>
      </c>
      <c r="Y238" s="3" t="s">
        <v>1974</v>
      </c>
      <c r="Z238" s="3">
        <v>161</v>
      </c>
      <c r="AA238" s="3">
        <v>3</v>
      </c>
      <c r="AF238"/>
    </row>
    <row r="239" spans="7:32">
      <c r="G239" s="3" t="s">
        <v>469</v>
      </c>
      <c r="H239" s="3" t="s">
        <v>310</v>
      </c>
      <c r="I239" s="3" t="str">
        <f t="shared" si="3"/>
        <v>刀锋行者小型天赋</v>
      </c>
      <c r="J239" s="3" t="s">
        <v>1119</v>
      </c>
      <c r="K239" s="3">
        <v>253</v>
      </c>
      <c r="X239" s="3" t="s">
        <v>824</v>
      </c>
      <c r="Y239" s="3" t="s">
        <v>717</v>
      </c>
      <c r="Z239" s="3">
        <v>168</v>
      </c>
      <c r="AA239" s="3">
        <v>3</v>
      </c>
      <c r="AF239"/>
    </row>
    <row r="240" spans="7:32">
      <c r="G240" s="3" t="s">
        <v>469</v>
      </c>
      <c r="H240" s="3" t="s">
        <v>310</v>
      </c>
      <c r="I240" s="3" t="str">
        <f t="shared" si="3"/>
        <v>刀锋行者小型天赋</v>
      </c>
      <c r="J240" s="3" t="s">
        <v>1149</v>
      </c>
      <c r="K240" s="3">
        <v>254</v>
      </c>
      <c r="X240" s="3" t="s">
        <v>2220</v>
      </c>
      <c r="Y240" s="3" t="s">
        <v>2245</v>
      </c>
      <c r="Z240" s="3">
        <v>175</v>
      </c>
      <c r="AA240" s="3">
        <v>3</v>
      </c>
      <c r="AF240"/>
    </row>
    <row r="241" spans="7:32">
      <c r="G241" s="3" t="s">
        <v>469</v>
      </c>
      <c r="H241" s="3" t="s">
        <v>310</v>
      </c>
      <c r="I241" s="3" t="str">
        <f t="shared" si="3"/>
        <v>刀锋行者小型天赋</v>
      </c>
      <c r="J241" s="3" t="s">
        <v>1150</v>
      </c>
      <c r="K241" s="3">
        <v>255</v>
      </c>
      <c r="X241" s="3" t="s">
        <v>2220</v>
      </c>
      <c r="Y241" s="3" t="s">
        <v>680</v>
      </c>
      <c r="Z241" s="3">
        <v>180</v>
      </c>
      <c r="AA241" s="3">
        <v>3</v>
      </c>
      <c r="AF241"/>
    </row>
    <row r="242" spans="7:32">
      <c r="G242" s="3" t="s">
        <v>469</v>
      </c>
      <c r="H242" s="3" t="s">
        <v>310</v>
      </c>
      <c r="I242" s="3" t="str">
        <f t="shared" si="3"/>
        <v>刀锋行者小型天赋</v>
      </c>
      <c r="J242" s="3" t="s">
        <v>1151</v>
      </c>
      <c r="K242" s="3">
        <v>256</v>
      </c>
      <c r="X242" s="3" t="s">
        <v>2221</v>
      </c>
      <c r="Y242" s="3" t="s">
        <v>2002</v>
      </c>
      <c r="Z242" s="3">
        <v>184</v>
      </c>
      <c r="AA242" s="3">
        <v>3</v>
      </c>
      <c r="AF242"/>
    </row>
    <row r="243" spans="7:32">
      <c r="G243" s="3" t="s">
        <v>469</v>
      </c>
      <c r="H243" s="3" t="s">
        <v>310</v>
      </c>
      <c r="I243" s="3" t="str">
        <f t="shared" si="3"/>
        <v>刀锋行者小型天赋</v>
      </c>
      <c r="J243" s="3" t="s">
        <v>1137</v>
      </c>
      <c r="K243" s="3">
        <v>259</v>
      </c>
      <c r="X243" s="3" t="s">
        <v>2221</v>
      </c>
      <c r="Y243" s="3" t="s">
        <v>2008</v>
      </c>
      <c r="Z243" s="3">
        <v>189</v>
      </c>
      <c r="AA243" s="3">
        <v>3</v>
      </c>
      <c r="AF243"/>
    </row>
    <row r="244" spans="7:32">
      <c r="G244" s="3" t="s">
        <v>469</v>
      </c>
      <c r="H244" s="3" t="s">
        <v>314</v>
      </c>
      <c r="I244" s="3" t="str">
        <f t="shared" si="3"/>
        <v>刀锋行者中型天赋</v>
      </c>
      <c r="J244" s="3" t="s">
        <v>1138</v>
      </c>
      <c r="K244" s="3">
        <v>227</v>
      </c>
      <c r="X244" s="3" t="s">
        <v>817</v>
      </c>
      <c r="Y244" s="3" t="s">
        <v>2013</v>
      </c>
      <c r="Z244" s="3">
        <v>194</v>
      </c>
      <c r="AA244" s="3">
        <v>3</v>
      </c>
      <c r="AF244"/>
    </row>
    <row r="245" spans="7:32">
      <c r="G245" s="3" t="s">
        <v>469</v>
      </c>
      <c r="H245" s="3" t="s">
        <v>314</v>
      </c>
      <c r="I245" s="3" t="str">
        <f t="shared" si="3"/>
        <v>刀锋行者中型天赋</v>
      </c>
      <c r="J245" s="3" t="s">
        <v>867</v>
      </c>
      <c r="K245" s="3">
        <v>229</v>
      </c>
      <c r="X245" s="3" t="s">
        <v>2222</v>
      </c>
      <c r="Y245" s="3" t="s">
        <v>18</v>
      </c>
      <c r="Z245" s="3">
        <v>201</v>
      </c>
      <c r="AA245" s="3">
        <v>3</v>
      </c>
      <c r="AF245"/>
    </row>
    <row r="246" spans="7:32">
      <c r="G246" s="3" t="s">
        <v>469</v>
      </c>
      <c r="H246" s="3" t="s">
        <v>314</v>
      </c>
      <c r="I246" s="3" t="str">
        <f t="shared" si="3"/>
        <v>刀锋行者中型天赋</v>
      </c>
      <c r="J246" s="3" t="s">
        <v>1139</v>
      </c>
      <c r="K246" s="3">
        <v>231</v>
      </c>
      <c r="X246" s="3" t="s">
        <v>2222</v>
      </c>
      <c r="Y246" s="3" t="s">
        <v>679</v>
      </c>
      <c r="Z246" s="3">
        <v>206</v>
      </c>
      <c r="AA246" s="3">
        <v>3</v>
      </c>
      <c r="AF246"/>
    </row>
    <row r="247" spans="7:32">
      <c r="G247" s="3" t="s">
        <v>469</v>
      </c>
      <c r="H247" s="3" t="s">
        <v>314</v>
      </c>
      <c r="I247" s="3" t="str">
        <f t="shared" si="3"/>
        <v>刀锋行者中型天赋</v>
      </c>
      <c r="J247" s="3" t="s">
        <v>884</v>
      </c>
      <c r="K247" s="3">
        <v>233</v>
      </c>
      <c r="X247" s="3" t="s">
        <v>826</v>
      </c>
      <c r="Y247" s="3" t="s">
        <v>573</v>
      </c>
      <c r="Z247" s="3">
        <v>212</v>
      </c>
      <c r="AA247" s="3">
        <v>3</v>
      </c>
      <c r="AF247"/>
    </row>
    <row r="248" spans="7:32">
      <c r="G248" s="3" t="s">
        <v>469</v>
      </c>
      <c r="H248" s="3" t="s">
        <v>314</v>
      </c>
      <c r="I248" s="3" t="str">
        <f t="shared" si="3"/>
        <v>刀锋行者中型天赋</v>
      </c>
      <c r="J248" s="3" t="s">
        <v>900</v>
      </c>
      <c r="K248" s="3">
        <v>235</v>
      </c>
      <c r="X248" s="3" t="s">
        <v>826</v>
      </c>
      <c r="Y248" s="3" t="s">
        <v>412</v>
      </c>
      <c r="Z248" s="3">
        <v>217</v>
      </c>
      <c r="AA248" s="3">
        <v>3</v>
      </c>
      <c r="AF248"/>
    </row>
    <row r="249" spans="7:32">
      <c r="G249" s="3" t="s">
        <v>469</v>
      </c>
      <c r="H249" s="3" t="s">
        <v>314</v>
      </c>
      <c r="I249" s="3" t="str">
        <f t="shared" si="3"/>
        <v>刀锋行者中型天赋</v>
      </c>
      <c r="J249" s="3" t="s">
        <v>906</v>
      </c>
      <c r="K249" s="3">
        <v>239</v>
      </c>
      <c r="X249" s="3" t="s">
        <v>2223</v>
      </c>
      <c r="Y249" s="3" t="s">
        <v>335</v>
      </c>
      <c r="Z249" s="3">
        <v>222</v>
      </c>
      <c r="AA249" s="3">
        <v>3</v>
      </c>
      <c r="AF249"/>
    </row>
    <row r="250" spans="7:32">
      <c r="G250" s="3" t="s">
        <v>469</v>
      </c>
      <c r="H250" s="3" t="s">
        <v>314</v>
      </c>
      <c r="I250" s="3" t="str">
        <f t="shared" si="3"/>
        <v>刀锋行者中型天赋</v>
      </c>
      <c r="J250" s="3" t="s">
        <v>1141</v>
      </c>
      <c r="K250" s="3">
        <v>241</v>
      </c>
      <c r="X250" s="3" t="s">
        <v>2223</v>
      </c>
      <c r="Y250" s="3" t="s">
        <v>248</v>
      </c>
      <c r="Z250" s="3">
        <v>227</v>
      </c>
      <c r="AA250" s="3">
        <v>3</v>
      </c>
      <c r="AF250"/>
    </row>
    <row r="251" spans="7:32">
      <c r="G251" s="3" t="s">
        <v>469</v>
      </c>
      <c r="H251" s="3" t="s">
        <v>314</v>
      </c>
      <c r="I251" s="3" t="str">
        <f t="shared" si="3"/>
        <v>刀锋行者中型天赋</v>
      </c>
      <c r="J251" s="3" t="s">
        <v>880</v>
      </c>
      <c r="K251" s="3">
        <v>245</v>
      </c>
      <c r="X251" s="3" t="s">
        <v>2223</v>
      </c>
      <c r="Y251" s="3" t="s">
        <v>573</v>
      </c>
      <c r="Z251" s="3">
        <v>227</v>
      </c>
      <c r="AA251" s="3">
        <v>3</v>
      </c>
      <c r="AF251"/>
    </row>
    <row r="252" spans="7:32">
      <c r="G252" s="3" t="s">
        <v>469</v>
      </c>
      <c r="H252" s="3" t="s">
        <v>314</v>
      </c>
      <c r="I252" s="3" t="str">
        <f t="shared" si="3"/>
        <v>刀锋行者中型天赋</v>
      </c>
      <c r="J252" s="3" t="s">
        <v>1152</v>
      </c>
      <c r="K252" s="3">
        <v>258</v>
      </c>
      <c r="X252" s="3" t="s">
        <v>2223</v>
      </c>
      <c r="Y252" s="3" t="s">
        <v>349</v>
      </c>
      <c r="Z252" s="3">
        <v>232</v>
      </c>
      <c r="AA252" s="3">
        <v>3</v>
      </c>
      <c r="AF252"/>
    </row>
    <row r="253" spans="7:32">
      <c r="G253" s="3" t="s">
        <v>469</v>
      </c>
      <c r="H253" s="3" t="s">
        <v>344</v>
      </c>
      <c r="I253" s="3" t="str">
        <f t="shared" si="3"/>
        <v>刀锋行者传奇中型天赋</v>
      </c>
      <c r="J253" s="3" t="s">
        <v>914</v>
      </c>
      <c r="K253" s="3">
        <v>237</v>
      </c>
      <c r="X253" s="3" t="s">
        <v>2223</v>
      </c>
      <c r="Y253" s="3" t="s">
        <v>2069</v>
      </c>
      <c r="Z253" s="3">
        <v>237</v>
      </c>
      <c r="AA253" s="3">
        <v>3</v>
      </c>
      <c r="AF253"/>
    </row>
    <row r="254" spans="7:32">
      <c r="G254" s="3" t="s">
        <v>469</v>
      </c>
      <c r="H254" s="3" t="s">
        <v>344</v>
      </c>
      <c r="I254" s="3" t="str">
        <f t="shared" si="3"/>
        <v>刀锋行者传奇中型天赋</v>
      </c>
      <c r="J254" s="3" t="s">
        <v>1142</v>
      </c>
      <c r="K254" s="3">
        <v>243</v>
      </c>
      <c r="X254" s="3" t="s">
        <v>2223</v>
      </c>
      <c r="Y254" s="3" t="s">
        <v>272</v>
      </c>
      <c r="Z254" s="3">
        <v>242</v>
      </c>
      <c r="AA254" s="3">
        <v>3</v>
      </c>
      <c r="AF254"/>
    </row>
    <row r="255" spans="7:32">
      <c r="G255" s="3" t="s">
        <v>469</v>
      </c>
      <c r="H255" s="3" t="s">
        <v>344</v>
      </c>
      <c r="I255" s="3" t="str">
        <f t="shared" si="3"/>
        <v>刀锋行者传奇中型天赋</v>
      </c>
      <c r="J255" s="3" t="s">
        <v>1143</v>
      </c>
      <c r="K255" s="3">
        <v>247</v>
      </c>
      <c r="X255" s="3" t="s">
        <v>2223</v>
      </c>
      <c r="Y255" s="3" t="s">
        <v>354</v>
      </c>
      <c r="Z255" s="3">
        <v>247</v>
      </c>
      <c r="AA255" s="3">
        <v>3</v>
      </c>
      <c r="AF255"/>
    </row>
    <row r="256" spans="7:32">
      <c r="G256" s="3" t="s">
        <v>469</v>
      </c>
      <c r="H256" s="3" t="s">
        <v>344</v>
      </c>
      <c r="I256" s="3" t="str">
        <f t="shared" si="3"/>
        <v>刀锋行者传奇中型天赋</v>
      </c>
      <c r="J256" s="3" t="s">
        <v>1145</v>
      </c>
      <c r="K256" s="3">
        <v>249</v>
      </c>
      <c r="X256" s="3" t="s">
        <v>2223</v>
      </c>
      <c r="Y256" s="3" t="s">
        <v>2092</v>
      </c>
      <c r="Z256" s="3">
        <v>251</v>
      </c>
      <c r="AA256" s="3">
        <v>3</v>
      </c>
      <c r="AF256"/>
    </row>
    <row r="257" spans="7:32">
      <c r="G257" s="3" t="s">
        <v>469</v>
      </c>
      <c r="H257" s="3" t="s">
        <v>344</v>
      </c>
      <c r="I257" s="3" t="str">
        <f t="shared" si="3"/>
        <v>刀锋行者传奇中型天赋</v>
      </c>
      <c r="J257" s="3" t="s">
        <v>1146</v>
      </c>
      <c r="K257" s="3">
        <v>250</v>
      </c>
      <c r="X257" s="3" t="s">
        <v>2223</v>
      </c>
      <c r="Y257" s="3" t="s">
        <v>251</v>
      </c>
      <c r="Z257" s="3">
        <v>255</v>
      </c>
      <c r="AA257" s="3">
        <v>3</v>
      </c>
      <c r="AF257"/>
    </row>
    <row r="258" spans="7:32">
      <c r="G258" s="3" t="s">
        <v>469</v>
      </c>
      <c r="H258" s="3" t="s">
        <v>344</v>
      </c>
      <c r="I258" s="3" t="str">
        <f t="shared" si="3"/>
        <v>刀锋行者传奇中型天赋</v>
      </c>
      <c r="J258" s="3" t="s">
        <v>1147</v>
      </c>
      <c r="K258" s="3">
        <v>251</v>
      </c>
      <c r="X258" s="3" t="s">
        <v>2223</v>
      </c>
      <c r="Y258" s="3" t="s">
        <v>516</v>
      </c>
      <c r="Z258" s="3">
        <v>260</v>
      </c>
      <c r="AA258" s="3">
        <v>3</v>
      </c>
      <c r="AF258"/>
    </row>
    <row r="259" spans="7:32">
      <c r="G259" s="3" t="s">
        <v>469</v>
      </c>
      <c r="H259" s="3" t="s">
        <v>344</v>
      </c>
      <c r="I259" s="3" t="str">
        <f t="shared" ref="I259:I322" si="4">G259&amp;H259</f>
        <v>刀锋行者传奇中型天赋</v>
      </c>
      <c r="J259" s="3" t="s">
        <v>1148</v>
      </c>
      <c r="K259" s="3">
        <v>252</v>
      </c>
      <c r="X259" s="3" t="s">
        <v>2223</v>
      </c>
      <c r="Y259" s="3" t="s">
        <v>262</v>
      </c>
      <c r="Z259" s="3">
        <v>264</v>
      </c>
      <c r="AA259" s="3">
        <v>3</v>
      </c>
      <c r="AF259"/>
    </row>
    <row r="260" spans="7:32">
      <c r="G260" s="3" t="s">
        <v>469</v>
      </c>
      <c r="H260" s="3" t="s">
        <v>344</v>
      </c>
      <c r="I260" s="3" t="str">
        <f t="shared" si="4"/>
        <v>刀锋行者传奇中型天赋</v>
      </c>
      <c r="J260" s="3" t="s">
        <v>915</v>
      </c>
      <c r="K260" s="3">
        <v>257</v>
      </c>
      <c r="X260" s="3" t="s">
        <v>2226</v>
      </c>
      <c r="Y260" s="3" t="s">
        <v>198</v>
      </c>
      <c r="Z260" s="3">
        <v>287</v>
      </c>
      <c r="AA260" s="3">
        <v>3</v>
      </c>
      <c r="AF260"/>
    </row>
    <row r="261" spans="7:32">
      <c r="G261" s="3" t="s">
        <v>469</v>
      </c>
      <c r="H261" s="3" t="s">
        <v>344</v>
      </c>
      <c r="I261" s="3" t="str">
        <f t="shared" si="4"/>
        <v>刀锋行者传奇中型天赋</v>
      </c>
      <c r="J261" s="3" t="s">
        <v>1153</v>
      </c>
      <c r="K261" s="3">
        <v>260</v>
      </c>
      <c r="X261" s="3" t="s">
        <v>2226</v>
      </c>
      <c r="Y261" s="3" t="s">
        <v>202</v>
      </c>
      <c r="Z261" s="3">
        <v>292</v>
      </c>
      <c r="AA261" s="3">
        <v>3</v>
      </c>
      <c r="AF261"/>
    </row>
    <row r="262" spans="7:32">
      <c r="G262" s="3" t="s">
        <v>469</v>
      </c>
      <c r="H262" s="3" t="s">
        <v>344</v>
      </c>
      <c r="I262" s="3" t="str">
        <f t="shared" si="4"/>
        <v>刀锋行者传奇中型天赋</v>
      </c>
      <c r="J262" s="3" t="s">
        <v>1154</v>
      </c>
      <c r="K262" s="3">
        <v>261</v>
      </c>
      <c r="X262" s="3" t="s">
        <v>2226</v>
      </c>
      <c r="Y262" s="3" t="s">
        <v>196</v>
      </c>
      <c r="Z262" s="3">
        <v>297</v>
      </c>
      <c r="AA262" s="3">
        <v>3</v>
      </c>
      <c r="AF262"/>
    </row>
    <row r="263" spans="7:32">
      <c r="G263" s="3" t="s">
        <v>469</v>
      </c>
      <c r="H263" s="3" t="s">
        <v>344</v>
      </c>
      <c r="I263" s="3" t="str">
        <f t="shared" si="4"/>
        <v>刀锋行者传奇中型天赋</v>
      </c>
      <c r="J263" s="3" t="s">
        <v>494</v>
      </c>
      <c r="K263" s="3">
        <v>262</v>
      </c>
      <c r="X263" s="3" t="s">
        <v>2212</v>
      </c>
      <c r="Y263" s="3" t="s">
        <v>16</v>
      </c>
      <c r="Z263" s="3">
        <v>5</v>
      </c>
      <c r="AA263" s="3">
        <v>4</v>
      </c>
      <c r="AF263"/>
    </row>
    <row r="264" spans="7:32">
      <c r="G264" s="3" t="s">
        <v>469</v>
      </c>
      <c r="H264" s="3" t="s">
        <v>344</v>
      </c>
      <c r="I264" s="3" t="str">
        <f t="shared" si="4"/>
        <v>刀锋行者传奇中型天赋</v>
      </c>
      <c r="J264" s="3" t="s">
        <v>1155</v>
      </c>
      <c r="K264" s="3">
        <v>263</v>
      </c>
      <c r="X264" s="3" t="s">
        <v>811</v>
      </c>
      <c r="Y264" s="3" t="s">
        <v>1774</v>
      </c>
      <c r="Z264" s="3">
        <v>14</v>
      </c>
      <c r="AA264" s="3">
        <v>4</v>
      </c>
      <c r="AF264"/>
    </row>
    <row r="265" spans="7:32">
      <c r="G265" s="3" t="s">
        <v>469</v>
      </c>
      <c r="H265" s="3" t="s">
        <v>344</v>
      </c>
      <c r="I265" s="3" t="str">
        <f t="shared" si="4"/>
        <v>刀锋行者传奇中型天赋</v>
      </c>
      <c r="J265" s="3" t="s">
        <v>1156</v>
      </c>
      <c r="K265" s="3">
        <v>264</v>
      </c>
      <c r="X265" s="3" t="s">
        <v>811</v>
      </c>
      <c r="Y265" s="3" t="s">
        <v>1787</v>
      </c>
      <c r="Z265" s="3">
        <v>21</v>
      </c>
      <c r="AA265" s="3">
        <v>4</v>
      </c>
      <c r="AF265"/>
    </row>
    <row r="266" spans="7:32">
      <c r="G266" s="3" t="s">
        <v>499</v>
      </c>
      <c r="H266" s="3" t="s">
        <v>310</v>
      </c>
      <c r="I266" s="3" t="str">
        <f t="shared" si="4"/>
        <v>德鲁伊小型天赋</v>
      </c>
      <c r="J266" s="3" t="s">
        <v>838</v>
      </c>
      <c r="K266" s="3">
        <v>265</v>
      </c>
      <c r="X266" s="3" t="s">
        <v>2213</v>
      </c>
      <c r="Y266" s="3" t="s">
        <v>1799</v>
      </c>
      <c r="Z266" s="3">
        <v>26</v>
      </c>
      <c r="AA266" s="3">
        <v>4</v>
      </c>
      <c r="AF266"/>
    </row>
    <row r="267" spans="7:32">
      <c r="G267" s="3" t="s">
        <v>499</v>
      </c>
      <c r="H267" s="3" t="s">
        <v>310</v>
      </c>
      <c r="I267" s="3" t="str">
        <f t="shared" si="4"/>
        <v>德鲁伊小型天赋</v>
      </c>
      <c r="J267" s="3" t="s">
        <v>851</v>
      </c>
      <c r="K267" s="3">
        <v>266</v>
      </c>
      <c r="X267" s="3" t="s">
        <v>2213</v>
      </c>
      <c r="Y267" s="3" t="s">
        <v>597</v>
      </c>
      <c r="Z267" s="3">
        <v>31</v>
      </c>
      <c r="AA267" s="3">
        <v>4</v>
      </c>
      <c r="AF267"/>
    </row>
    <row r="268" spans="7:32">
      <c r="G268" s="3" t="s">
        <v>499</v>
      </c>
      <c r="H268" s="3" t="s">
        <v>310</v>
      </c>
      <c r="I268" s="3" t="str">
        <f t="shared" si="4"/>
        <v>德鲁伊小型天赋</v>
      </c>
      <c r="J268" s="3" t="s">
        <v>835</v>
      </c>
      <c r="K268" s="3">
        <v>267</v>
      </c>
      <c r="X268" s="3" t="s">
        <v>2214</v>
      </c>
      <c r="Y268" s="3" t="s">
        <v>1817</v>
      </c>
      <c r="Z268" s="3">
        <v>36</v>
      </c>
      <c r="AA268" s="3">
        <v>4</v>
      </c>
      <c r="AF268"/>
    </row>
    <row r="269" spans="7:32">
      <c r="G269" s="3" t="s">
        <v>499</v>
      </c>
      <c r="H269" s="3" t="s">
        <v>310</v>
      </c>
      <c r="I269" s="3" t="str">
        <f t="shared" si="4"/>
        <v>德鲁伊小型天赋</v>
      </c>
      <c r="J269" s="3" t="s">
        <v>917</v>
      </c>
      <c r="K269" s="3">
        <v>269</v>
      </c>
      <c r="X269" s="3" t="s">
        <v>2214</v>
      </c>
      <c r="Y269" s="3" t="s">
        <v>1825</v>
      </c>
      <c r="Z269" s="3">
        <v>41</v>
      </c>
      <c r="AA269" s="3">
        <v>4</v>
      </c>
      <c r="AF269"/>
    </row>
    <row r="270" spans="7:32">
      <c r="G270" s="3" t="s">
        <v>499</v>
      </c>
      <c r="H270" s="3" t="s">
        <v>310</v>
      </c>
      <c r="I270" s="3" t="str">
        <f t="shared" si="4"/>
        <v>德鲁伊小型天赋</v>
      </c>
      <c r="J270" s="3" t="s">
        <v>1076</v>
      </c>
      <c r="K270" s="3">
        <v>271</v>
      </c>
      <c r="X270" s="3" t="s">
        <v>814</v>
      </c>
      <c r="Y270" s="3" t="s">
        <v>576</v>
      </c>
      <c r="Z270" s="3">
        <v>48</v>
      </c>
      <c r="AA270" s="3">
        <v>4</v>
      </c>
      <c r="AF270"/>
    </row>
    <row r="271" spans="7:32">
      <c r="G271" s="3" t="s">
        <v>499</v>
      </c>
      <c r="H271" s="3" t="s">
        <v>310</v>
      </c>
      <c r="I271" s="3" t="str">
        <f t="shared" si="4"/>
        <v>德鲁伊小型天赋</v>
      </c>
      <c r="J271" s="3" t="s">
        <v>905</v>
      </c>
      <c r="K271" s="3">
        <v>273</v>
      </c>
      <c r="X271" s="3" t="s">
        <v>2215</v>
      </c>
      <c r="Y271" s="3" t="s">
        <v>589</v>
      </c>
      <c r="Z271" s="3">
        <v>53</v>
      </c>
      <c r="AA271" s="3">
        <v>4</v>
      </c>
      <c r="AF271"/>
    </row>
    <row r="272" spans="7:32">
      <c r="G272" s="3" t="s">
        <v>499</v>
      </c>
      <c r="H272" s="3" t="s">
        <v>310</v>
      </c>
      <c r="I272" s="3" t="str">
        <f t="shared" si="4"/>
        <v>德鲁伊小型天赋</v>
      </c>
      <c r="J272" s="3" t="s">
        <v>903</v>
      </c>
      <c r="K272" s="3">
        <v>275</v>
      </c>
      <c r="X272" s="3" t="s">
        <v>2215</v>
      </c>
      <c r="Y272" s="3" t="s">
        <v>1844</v>
      </c>
      <c r="Z272" s="3">
        <v>58</v>
      </c>
      <c r="AA272" s="3">
        <v>4</v>
      </c>
      <c r="AF272"/>
    </row>
    <row r="273" spans="7:32">
      <c r="G273" s="3" t="s">
        <v>499</v>
      </c>
      <c r="H273" s="3" t="s">
        <v>310</v>
      </c>
      <c r="I273" s="3" t="str">
        <f t="shared" si="4"/>
        <v>德鲁伊小型天赋</v>
      </c>
      <c r="J273" s="3" t="s">
        <v>899</v>
      </c>
      <c r="K273" s="3">
        <v>277</v>
      </c>
      <c r="X273" s="3" t="s">
        <v>809</v>
      </c>
      <c r="Y273" s="3" t="s">
        <v>441</v>
      </c>
      <c r="Z273" s="3">
        <v>63</v>
      </c>
      <c r="AA273" s="3">
        <v>4</v>
      </c>
      <c r="AF273"/>
    </row>
    <row r="274" spans="7:32">
      <c r="G274" s="3" t="s">
        <v>499</v>
      </c>
      <c r="H274" s="3" t="s">
        <v>310</v>
      </c>
      <c r="I274" s="3" t="str">
        <f t="shared" si="4"/>
        <v>德鲁伊小型天赋</v>
      </c>
      <c r="J274" s="3" t="s">
        <v>892</v>
      </c>
      <c r="K274" s="3">
        <v>279</v>
      </c>
      <c r="X274" s="3" t="s">
        <v>803</v>
      </c>
      <c r="Y274" s="3" t="s">
        <v>519</v>
      </c>
      <c r="Z274" s="3">
        <v>72</v>
      </c>
      <c r="AA274" s="3">
        <v>4</v>
      </c>
      <c r="AF274"/>
    </row>
    <row r="275" spans="7:32">
      <c r="G275" s="3" t="s">
        <v>499</v>
      </c>
      <c r="H275" s="3" t="s">
        <v>310</v>
      </c>
      <c r="I275" s="3" t="str">
        <f t="shared" si="4"/>
        <v>德鲁伊小型天赋</v>
      </c>
      <c r="J275" s="3" t="s">
        <v>1158</v>
      </c>
      <c r="K275" s="3">
        <v>281</v>
      </c>
      <c r="X275" s="3" t="s">
        <v>807</v>
      </c>
      <c r="Y275" s="3" t="s">
        <v>337</v>
      </c>
      <c r="Z275" s="3">
        <v>81</v>
      </c>
      <c r="AA275" s="3">
        <v>4</v>
      </c>
      <c r="AF275"/>
    </row>
    <row r="276" spans="7:32">
      <c r="G276" s="3" t="s">
        <v>499</v>
      </c>
      <c r="H276" s="3" t="s">
        <v>310</v>
      </c>
      <c r="I276" s="3" t="str">
        <f t="shared" si="4"/>
        <v>德鲁伊小型天赋</v>
      </c>
      <c r="J276" s="3" t="s">
        <v>838</v>
      </c>
      <c r="K276" s="3">
        <v>283</v>
      </c>
      <c r="X276" s="3" t="s">
        <v>810</v>
      </c>
      <c r="Y276" s="3" t="s">
        <v>645</v>
      </c>
      <c r="Z276" s="3">
        <v>90</v>
      </c>
      <c r="AA276" s="3">
        <v>4</v>
      </c>
      <c r="AF276"/>
    </row>
    <row r="277" spans="7:32">
      <c r="G277" s="3" t="s">
        <v>499</v>
      </c>
      <c r="H277" s="3" t="s">
        <v>310</v>
      </c>
      <c r="I277" s="3" t="str">
        <f t="shared" si="4"/>
        <v>德鲁伊小型天赋</v>
      </c>
      <c r="J277" s="3" t="s">
        <v>861</v>
      </c>
      <c r="K277" s="3">
        <v>285</v>
      </c>
      <c r="X277" s="3" t="s">
        <v>2216</v>
      </c>
      <c r="Y277" s="3" t="s">
        <v>644</v>
      </c>
      <c r="Z277" s="3">
        <v>103</v>
      </c>
      <c r="AA277" s="3">
        <v>4</v>
      </c>
      <c r="AF277"/>
    </row>
    <row r="278" spans="7:32">
      <c r="G278" s="3" t="s">
        <v>499</v>
      </c>
      <c r="H278" s="3" t="s">
        <v>310</v>
      </c>
      <c r="I278" s="3" t="str">
        <f t="shared" si="4"/>
        <v>德鲁伊小型天赋</v>
      </c>
      <c r="J278" s="3" t="s">
        <v>1161</v>
      </c>
      <c r="K278" s="3">
        <v>287</v>
      </c>
      <c r="X278" s="3" t="s">
        <v>2217</v>
      </c>
      <c r="Y278" s="3" t="s">
        <v>1902</v>
      </c>
      <c r="Z278" s="3">
        <v>108</v>
      </c>
      <c r="AA278" s="3">
        <v>4</v>
      </c>
      <c r="AF278"/>
    </row>
    <row r="279" spans="7:32">
      <c r="G279" s="3" t="s">
        <v>499</v>
      </c>
      <c r="H279" s="3" t="s">
        <v>310</v>
      </c>
      <c r="I279" s="3" t="str">
        <f t="shared" si="4"/>
        <v>德鲁伊小型天赋</v>
      </c>
      <c r="J279" s="3" t="s">
        <v>835</v>
      </c>
      <c r="K279" s="3">
        <v>289</v>
      </c>
      <c r="X279" s="3" t="s">
        <v>2217</v>
      </c>
      <c r="Y279" s="3" t="s">
        <v>1909</v>
      </c>
      <c r="Z279" s="3">
        <v>113</v>
      </c>
      <c r="AA279" s="3">
        <v>4</v>
      </c>
      <c r="AF279"/>
    </row>
    <row r="280" spans="7:32">
      <c r="G280" s="3" t="s">
        <v>499</v>
      </c>
      <c r="H280" s="3" t="s">
        <v>310</v>
      </c>
      <c r="I280" s="3" t="str">
        <f t="shared" si="4"/>
        <v>德鲁伊小型天赋</v>
      </c>
      <c r="J280" s="3" t="s">
        <v>921</v>
      </c>
      <c r="K280" s="3">
        <v>291</v>
      </c>
      <c r="X280" s="3" t="s">
        <v>2218</v>
      </c>
      <c r="Y280" s="3" t="s">
        <v>1918</v>
      </c>
      <c r="Z280" s="3">
        <v>118</v>
      </c>
      <c r="AA280" s="3">
        <v>4</v>
      </c>
      <c r="AF280"/>
    </row>
    <row r="281" spans="7:32">
      <c r="G281" s="3" t="s">
        <v>499</v>
      </c>
      <c r="H281" s="3" t="s">
        <v>310</v>
      </c>
      <c r="I281" s="3" t="str">
        <f t="shared" si="4"/>
        <v>德鲁伊小型天赋</v>
      </c>
      <c r="J281" s="3" t="s">
        <v>1158</v>
      </c>
      <c r="K281" s="3">
        <v>293</v>
      </c>
      <c r="X281" s="3" t="s">
        <v>815</v>
      </c>
      <c r="Y281" s="3" t="s">
        <v>1930</v>
      </c>
      <c r="Z281" s="3">
        <v>127</v>
      </c>
      <c r="AA281" s="3">
        <v>4</v>
      </c>
      <c r="AF281"/>
    </row>
    <row r="282" spans="7:32">
      <c r="G282" s="3" t="s">
        <v>499</v>
      </c>
      <c r="H282" s="3" t="s">
        <v>310</v>
      </c>
      <c r="I282" s="3" t="str">
        <f t="shared" si="4"/>
        <v>德鲁伊小型天赋</v>
      </c>
      <c r="J282" s="3" t="s">
        <v>1119</v>
      </c>
      <c r="K282" s="3">
        <v>295</v>
      </c>
      <c r="X282" s="3" t="s">
        <v>806</v>
      </c>
      <c r="Y282" s="3" t="s">
        <v>1939</v>
      </c>
      <c r="Z282" s="3">
        <v>136</v>
      </c>
      <c r="AA282" s="3">
        <v>4</v>
      </c>
      <c r="AF282"/>
    </row>
    <row r="283" spans="7:32">
      <c r="G283" s="3" t="s">
        <v>499</v>
      </c>
      <c r="H283" s="3" t="s">
        <v>310</v>
      </c>
      <c r="I283" s="3" t="str">
        <f t="shared" si="4"/>
        <v>德鲁伊小型天赋</v>
      </c>
      <c r="J283" s="3" t="s">
        <v>889</v>
      </c>
      <c r="K283" s="3">
        <v>297</v>
      </c>
      <c r="X283" s="3" t="s">
        <v>2219</v>
      </c>
      <c r="Y283" s="3" t="s">
        <v>1947</v>
      </c>
      <c r="Z283" s="3">
        <v>143</v>
      </c>
      <c r="AA283" s="3">
        <v>4</v>
      </c>
      <c r="AF283"/>
    </row>
    <row r="284" spans="7:32">
      <c r="G284" s="3" t="s">
        <v>499</v>
      </c>
      <c r="H284" s="3" t="s">
        <v>310</v>
      </c>
      <c r="I284" s="3" t="str">
        <f t="shared" si="4"/>
        <v>德鲁伊小型天赋</v>
      </c>
      <c r="J284" s="3" t="s">
        <v>917</v>
      </c>
      <c r="K284" s="3">
        <v>299</v>
      </c>
      <c r="X284" s="3" t="s">
        <v>820</v>
      </c>
      <c r="Y284" s="3" t="s">
        <v>1958</v>
      </c>
      <c r="Z284" s="3">
        <v>152</v>
      </c>
      <c r="AA284" s="3">
        <v>4</v>
      </c>
      <c r="AF284"/>
    </row>
    <row r="285" spans="7:32">
      <c r="G285" s="3" t="s">
        <v>499</v>
      </c>
      <c r="H285" s="3" t="s">
        <v>310</v>
      </c>
      <c r="I285" s="3" t="str">
        <f t="shared" si="4"/>
        <v>德鲁伊小型天赋</v>
      </c>
      <c r="J285" s="3" t="s">
        <v>857</v>
      </c>
      <c r="K285" s="3">
        <v>301</v>
      </c>
      <c r="X285" s="3" t="s">
        <v>820</v>
      </c>
      <c r="Y285" s="3" t="s">
        <v>1967</v>
      </c>
      <c r="Z285" s="3">
        <v>157</v>
      </c>
      <c r="AA285" s="3">
        <v>4</v>
      </c>
      <c r="AF285"/>
    </row>
    <row r="286" spans="7:32">
      <c r="G286" s="3" t="s">
        <v>499</v>
      </c>
      <c r="H286" s="3" t="s">
        <v>314</v>
      </c>
      <c r="I286" s="3" t="str">
        <f t="shared" si="4"/>
        <v>德鲁伊中型天赋</v>
      </c>
      <c r="J286" s="3" t="s">
        <v>916</v>
      </c>
      <c r="K286" s="3">
        <v>268</v>
      </c>
      <c r="X286" s="3" t="s">
        <v>825</v>
      </c>
      <c r="Y286" s="3" t="s">
        <v>1974</v>
      </c>
      <c r="Z286" s="3">
        <v>162</v>
      </c>
      <c r="AA286" s="3">
        <v>4</v>
      </c>
      <c r="AF286"/>
    </row>
    <row r="287" spans="7:32">
      <c r="G287" s="3" t="s">
        <v>499</v>
      </c>
      <c r="H287" s="3" t="s">
        <v>314</v>
      </c>
      <c r="I287" s="3" t="str">
        <f t="shared" si="4"/>
        <v>德鲁伊中型天赋</v>
      </c>
      <c r="J287" s="3" t="s">
        <v>867</v>
      </c>
      <c r="K287" s="3">
        <v>270</v>
      </c>
      <c r="X287" s="3" t="s">
        <v>824</v>
      </c>
      <c r="Y287" s="3" t="s">
        <v>717</v>
      </c>
      <c r="Z287" s="3">
        <v>169</v>
      </c>
      <c r="AA287" s="3">
        <v>4</v>
      </c>
      <c r="AF287"/>
    </row>
    <row r="288" spans="7:32">
      <c r="G288" s="3" t="s">
        <v>499</v>
      </c>
      <c r="H288" s="3" t="s">
        <v>314</v>
      </c>
      <c r="I288" s="3" t="str">
        <f t="shared" si="4"/>
        <v>德鲁伊中型天赋</v>
      </c>
      <c r="J288" s="3" t="s">
        <v>837</v>
      </c>
      <c r="K288" s="3">
        <v>272</v>
      </c>
      <c r="X288" s="3" t="s">
        <v>2220</v>
      </c>
      <c r="Y288" s="3" t="s">
        <v>675</v>
      </c>
      <c r="Z288" s="3">
        <v>176</v>
      </c>
      <c r="AA288" s="3">
        <v>4</v>
      </c>
      <c r="AF288"/>
    </row>
    <row r="289" spans="7:32">
      <c r="G289" s="3" t="s">
        <v>499</v>
      </c>
      <c r="H289" s="3" t="s">
        <v>314</v>
      </c>
      <c r="I289" s="3" t="str">
        <f t="shared" si="4"/>
        <v>德鲁伊中型天赋</v>
      </c>
      <c r="J289" s="3" t="s">
        <v>918</v>
      </c>
      <c r="K289" s="3">
        <v>274</v>
      </c>
      <c r="X289" s="3" t="s">
        <v>2221</v>
      </c>
      <c r="Y289" s="3" t="s">
        <v>2002</v>
      </c>
      <c r="Z289" s="3">
        <v>185</v>
      </c>
      <c r="AA289" s="3">
        <v>4</v>
      </c>
      <c r="AF289"/>
    </row>
    <row r="290" spans="7:32">
      <c r="G290" s="3" t="s">
        <v>499</v>
      </c>
      <c r="H290" s="3" t="s">
        <v>314</v>
      </c>
      <c r="I290" s="3" t="str">
        <f t="shared" si="4"/>
        <v>德鲁伊中型天赋</v>
      </c>
      <c r="J290" s="3" t="s">
        <v>919</v>
      </c>
      <c r="K290" s="3">
        <v>278</v>
      </c>
      <c r="X290" s="3" t="s">
        <v>2221</v>
      </c>
      <c r="Y290" s="3" t="s">
        <v>2008</v>
      </c>
      <c r="Z290" s="3">
        <v>190</v>
      </c>
      <c r="AA290" s="3">
        <v>4</v>
      </c>
      <c r="AF290"/>
    </row>
    <row r="291" spans="7:32">
      <c r="G291" s="3" t="s">
        <v>499</v>
      </c>
      <c r="H291" s="3" t="s">
        <v>314</v>
      </c>
      <c r="I291" s="3" t="str">
        <f t="shared" si="4"/>
        <v>德鲁伊中型天赋</v>
      </c>
      <c r="J291" s="3" t="s">
        <v>906</v>
      </c>
      <c r="K291" s="3">
        <v>280</v>
      </c>
      <c r="X291" s="3" t="s">
        <v>817</v>
      </c>
      <c r="Y291" s="3" t="s">
        <v>2013</v>
      </c>
      <c r="Z291" s="3">
        <v>195</v>
      </c>
      <c r="AA291" s="3">
        <v>4</v>
      </c>
      <c r="AF291"/>
    </row>
    <row r="292" spans="7:32">
      <c r="G292" s="3" t="s">
        <v>499</v>
      </c>
      <c r="H292" s="3" t="s">
        <v>314</v>
      </c>
      <c r="I292" s="3" t="str">
        <f t="shared" si="4"/>
        <v>德鲁伊中型天赋</v>
      </c>
      <c r="J292" s="3" t="s">
        <v>1159</v>
      </c>
      <c r="K292" s="3">
        <v>282</v>
      </c>
      <c r="X292" s="3" t="s">
        <v>2222</v>
      </c>
      <c r="Y292" s="3" t="s">
        <v>18</v>
      </c>
      <c r="Z292" s="3">
        <v>202</v>
      </c>
      <c r="AA292" s="3">
        <v>4</v>
      </c>
      <c r="AF292"/>
    </row>
    <row r="293" spans="7:32">
      <c r="G293" s="3" t="s">
        <v>499</v>
      </c>
      <c r="H293" s="3" t="s">
        <v>314</v>
      </c>
      <c r="I293" s="3" t="str">
        <f t="shared" si="4"/>
        <v>德鲁伊中型天赋</v>
      </c>
      <c r="J293" s="3" t="s">
        <v>900</v>
      </c>
      <c r="K293" s="3">
        <v>284</v>
      </c>
      <c r="X293" s="3" t="s">
        <v>2222</v>
      </c>
      <c r="Y293" s="3" t="s">
        <v>679</v>
      </c>
      <c r="Z293" s="3">
        <v>207</v>
      </c>
      <c r="AA293" s="3">
        <v>4</v>
      </c>
      <c r="AF293"/>
    </row>
    <row r="294" spans="7:32">
      <c r="G294" s="3" t="s">
        <v>499</v>
      </c>
      <c r="H294" s="3" t="s">
        <v>314</v>
      </c>
      <c r="I294" s="3" t="str">
        <f t="shared" si="4"/>
        <v>德鲁伊中型天赋</v>
      </c>
      <c r="J294" s="3" t="s">
        <v>920</v>
      </c>
      <c r="K294" s="3">
        <v>288</v>
      </c>
      <c r="X294" s="3" t="s">
        <v>826</v>
      </c>
      <c r="Y294" s="3" t="s">
        <v>573</v>
      </c>
      <c r="Z294" s="3">
        <v>213</v>
      </c>
      <c r="AA294" s="3">
        <v>4</v>
      </c>
      <c r="AF294"/>
    </row>
    <row r="295" spans="7:32">
      <c r="G295" s="3" t="s">
        <v>499</v>
      </c>
      <c r="H295" s="3" t="s">
        <v>314</v>
      </c>
      <c r="I295" s="3" t="str">
        <f t="shared" si="4"/>
        <v>德鲁伊中型天赋</v>
      </c>
      <c r="J295" s="3" t="s">
        <v>863</v>
      </c>
      <c r="K295" s="3">
        <v>290</v>
      </c>
      <c r="X295" s="3" t="s">
        <v>826</v>
      </c>
      <c r="Y295" s="3" t="s">
        <v>412</v>
      </c>
      <c r="Z295" s="3">
        <v>218</v>
      </c>
      <c r="AA295" s="3">
        <v>4</v>
      </c>
      <c r="AF295"/>
    </row>
    <row r="296" spans="7:32">
      <c r="G296" s="3" t="s">
        <v>499</v>
      </c>
      <c r="H296" s="3" t="s">
        <v>314</v>
      </c>
      <c r="I296" s="3" t="str">
        <f t="shared" si="4"/>
        <v>德鲁伊中型天赋</v>
      </c>
      <c r="J296" s="3" t="s">
        <v>837</v>
      </c>
      <c r="K296" s="3">
        <v>294</v>
      </c>
      <c r="X296" s="3" t="s">
        <v>2223</v>
      </c>
      <c r="Y296" s="3" t="s">
        <v>335</v>
      </c>
      <c r="Z296" s="3">
        <v>223</v>
      </c>
      <c r="AA296" s="3">
        <v>4</v>
      </c>
      <c r="AF296"/>
    </row>
    <row r="297" spans="7:32">
      <c r="G297" s="3" t="s">
        <v>499</v>
      </c>
      <c r="H297" s="3" t="s">
        <v>314</v>
      </c>
      <c r="I297" s="3" t="str">
        <f t="shared" si="4"/>
        <v>德鲁伊中型天赋</v>
      </c>
      <c r="J297" s="3" t="s">
        <v>922</v>
      </c>
      <c r="K297" s="3">
        <v>296</v>
      </c>
      <c r="X297" s="3" t="s">
        <v>2223</v>
      </c>
      <c r="Y297" s="3" t="s">
        <v>248</v>
      </c>
      <c r="Z297" s="3">
        <v>228</v>
      </c>
      <c r="AA297" s="3">
        <v>4</v>
      </c>
      <c r="AF297"/>
    </row>
    <row r="298" spans="7:32">
      <c r="G298" s="3" t="s">
        <v>499</v>
      </c>
      <c r="H298" s="3" t="s">
        <v>344</v>
      </c>
      <c r="I298" s="3" t="str">
        <f t="shared" si="4"/>
        <v>德鲁伊传奇中型天赋</v>
      </c>
      <c r="J298" s="3" t="s">
        <v>1157</v>
      </c>
      <c r="K298" s="3">
        <v>276</v>
      </c>
      <c r="X298" s="3" t="s">
        <v>2223</v>
      </c>
      <c r="Y298" s="3" t="s">
        <v>573</v>
      </c>
      <c r="Z298" s="3">
        <v>228</v>
      </c>
      <c r="AA298" s="3">
        <v>4</v>
      </c>
      <c r="AF298"/>
    </row>
    <row r="299" spans="7:32">
      <c r="G299" s="3" t="s">
        <v>499</v>
      </c>
      <c r="H299" s="3" t="s">
        <v>344</v>
      </c>
      <c r="I299" s="3" t="str">
        <f t="shared" si="4"/>
        <v>德鲁伊传奇中型天赋</v>
      </c>
      <c r="J299" s="3" t="s">
        <v>1160</v>
      </c>
      <c r="K299" s="3">
        <v>286</v>
      </c>
      <c r="X299" s="3" t="s">
        <v>2223</v>
      </c>
      <c r="Y299" s="3" t="s">
        <v>349</v>
      </c>
      <c r="Z299" s="3">
        <v>233</v>
      </c>
      <c r="AA299" s="3">
        <v>4</v>
      </c>
      <c r="AF299"/>
    </row>
    <row r="300" spans="7:32">
      <c r="G300" s="3" t="s">
        <v>499</v>
      </c>
      <c r="H300" s="3" t="s">
        <v>344</v>
      </c>
      <c r="I300" s="3" t="str">
        <f t="shared" si="4"/>
        <v>德鲁伊传奇中型天赋</v>
      </c>
      <c r="J300" s="3" t="s">
        <v>1162</v>
      </c>
      <c r="K300" s="3">
        <v>292</v>
      </c>
      <c r="X300" s="3" t="s">
        <v>2223</v>
      </c>
      <c r="Y300" s="3" t="s">
        <v>2069</v>
      </c>
      <c r="Z300" s="3">
        <v>238</v>
      </c>
      <c r="AA300" s="3">
        <v>4</v>
      </c>
      <c r="AF300"/>
    </row>
    <row r="301" spans="7:32">
      <c r="G301" s="3" t="s">
        <v>499</v>
      </c>
      <c r="H301" s="3" t="s">
        <v>344</v>
      </c>
      <c r="I301" s="3" t="str">
        <f t="shared" si="4"/>
        <v>德鲁伊传奇中型天赋</v>
      </c>
      <c r="J301" s="3" t="s">
        <v>507</v>
      </c>
      <c r="K301" s="3">
        <v>298</v>
      </c>
      <c r="X301" s="3" t="s">
        <v>2223</v>
      </c>
      <c r="Y301" s="3" t="s">
        <v>272</v>
      </c>
      <c r="Z301" s="3">
        <v>243</v>
      </c>
      <c r="AA301" s="3">
        <v>4</v>
      </c>
      <c r="AF301"/>
    </row>
    <row r="302" spans="7:32">
      <c r="G302" s="3" t="s">
        <v>499</v>
      </c>
      <c r="H302" s="3" t="s">
        <v>344</v>
      </c>
      <c r="I302" s="3" t="str">
        <f t="shared" si="4"/>
        <v>德鲁伊传奇中型天赋</v>
      </c>
      <c r="J302" s="3" t="s">
        <v>508</v>
      </c>
      <c r="K302" s="3">
        <v>300</v>
      </c>
      <c r="X302" s="3" t="s">
        <v>2223</v>
      </c>
      <c r="Y302" s="3" t="s">
        <v>251</v>
      </c>
      <c r="Z302" s="3">
        <v>256</v>
      </c>
      <c r="AA302" s="3">
        <v>4</v>
      </c>
      <c r="AF302"/>
    </row>
    <row r="303" spans="7:32">
      <c r="G303" s="3" t="s">
        <v>499</v>
      </c>
      <c r="H303" s="3" t="s">
        <v>344</v>
      </c>
      <c r="I303" s="3" t="str">
        <f t="shared" si="4"/>
        <v>德鲁伊传奇中型天赋</v>
      </c>
      <c r="J303" s="3" t="s">
        <v>1163</v>
      </c>
      <c r="K303" s="3">
        <v>302</v>
      </c>
      <c r="X303" s="3" t="s">
        <v>2223</v>
      </c>
      <c r="Y303" s="3" t="s">
        <v>262</v>
      </c>
      <c r="Z303" s="3">
        <v>265</v>
      </c>
      <c r="AA303" s="3">
        <v>4</v>
      </c>
      <c r="AF303"/>
    </row>
    <row r="304" spans="7:32">
      <c r="G304" s="3" t="s">
        <v>499</v>
      </c>
      <c r="H304" s="3" t="s">
        <v>344</v>
      </c>
      <c r="I304" s="3" t="str">
        <f t="shared" si="4"/>
        <v>德鲁伊传奇中型天赋</v>
      </c>
      <c r="J304" s="3" t="s">
        <v>511</v>
      </c>
      <c r="K304" s="3">
        <v>303</v>
      </c>
      <c r="X304" s="3" t="s">
        <v>2226</v>
      </c>
      <c r="Y304" s="3" t="s">
        <v>198</v>
      </c>
      <c r="Z304" s="3">
        <v>288</v>
      </c>
      <c r="AA304" s="3">
        <v>4</v>
      </c>
      <c r="AF304"/>
    </row>
    <row r="305" spans="7:32">
      <c r="G305" s="3" t="s">
        <v>499</v>
      </c>
      <c r="H305" s="3" t="s">
        <v>344</v>
      </c>
      <c r="I305" s="3" t="str">
        <f t="shared" si="4"/>
        <v>德鲁伊传奇中型天赋</v>
      </c>
      <c r="J305" s="3" t="s">
        <v>923</v>
      </c>
      <c r="K305" s="3">
        <v>304</v>
      </c>
      <c r="X305" s="3" t="s">
        <v>2226</v>
      </c>
      <c r="Y305" s="3" t="s">
        <v>202</v>
      </c>
      <c r="Z305" s="3">
        <v>293</v>
      </c>
      <c r="AA305" s="3">
        <v>4</v>
      </c>
      <c r="AF305"/>
    </row>
    <row r="306" spans="7:32">
      <c r="G306" s="3" t="s">
        <v>499</v>
      </c>
      <c r="H306" s="3" t="s">
        <v>344</v>
      </c>
      <c r="I306" s="3" t="str">
        <f t="shared" si="4"/>
        <v>德鲁伊传奇中型天赋</v>
      </c>
      <c r="J306" s="3" t="s">
        <v>1164</v>
      </c>
      <c r="K306" s="3">
        <v>305</v>
      </c>
      <c r="X306" s="3" t="s">
        <v>2226</v>
      </c>
      <c r="Y306" s="3" t="s">
        <v>196</v>
      </c>
      <c r="Z306" s="3">
        <v>298</v>
      </c>
      <c r="AA306" s="3">
        <v>4</v>
      </c>
      <c r="AF306"/>
    </row>
    <row r="307" spans="7:32">
      <c r="G307" s="3" t="s">
        <v>499</v>
      </c>
      <c r="H307" s="3" t="s">
        <v>344</v>
      </c>
      <c r="I307" s="3" t="str">
        <f t="shared" si="4"/>
        <v>德鲁伊传奇中型天赋</v>
      </c>
      <c r="J307" s="3" t="s">
        <v>833</v>
      </c>
      <c r="K307" s="3">
        <v>306</v>
      </c>
      <c r="X307" s="3" t="s">
        <v>2227</v>
      </c>
      <c r="Y307" s="3" t="s">
        <v>2159</v>
      </c>
      <c r="Z307" s="3">
        <v>299</v>
      </c>
      <c r="AA307" s="3">
        <v>0</v>
      </c>
      <c r="AF307"/>
    </row>
    <row r="308" spans="7:32">
      <c r="G308" s="3" t="s">
        <v>499</v>
      </c>
      <c r="H308" s="3" t="s">
        <v>344</v>
      </c>
      <c r="I308" s="3" t="str">
        <f t="shared" si="4"/>
        <v>德鲁伊传奇中型天赋</v>
      </c>
      <c r="J308" s="3" t="s">
        <v>1165</v>
      </c>
      <c r="K308" s="3">
        <v>307</v>
      </c>
      <c r="X308" s="3" t="s">
        <v>2227</v>
      </c>
      <c r="Y308" s="3" t="s">
        <v>2161</v>
      </c>
      <c r="Z308" s="3">
        <v>300</v>
      </c>
      <c r="AA308" s="3">
        <v>0</v>
      </c>
      <c r="AF308"/>
    </row>
    <row r="309" spans="7:32">
      <c r="G309" s="3" t="s">
        <v>517</v>
      </c>
      <c r="H309" s="3" t="s">
        <v>310</v>
      </c>
      <c r="I309" s="3" t="str">
        <f t="shared" si="4"/>
        <v>知识之神小型天赋</v>
      </c>
      <c r="J309" s="3" t="s">
        <v>835</v>
      </c>
      <c r="K309" s="3">
        <v>308</v>
      </c>
      <c r="X309" s="3" t="s">
        <v>2227</v>
      </c>
      <c r="Y309" s="3" t="s">
        <v>2163</v>
      </c>
      <c r="Z309" s="3">
        <v>301</v>
      </c>
      <c r="AA309" s="3">
        <v>0</v>
      </c>
      <c r="AF309"/>
    </row>
    <row r="310" spans="7:32">
      <c r="G310" s="3" t="s">
        <v>517</v>
      </c>
      <c r="H310" s="3" t="s">
        <v>310</v>
      </c>
      <c r="I310" s="3" t="str">
        <f t="shared" si="4"/>
        <v>知识之神小型天赋</v>
      </c>
      <c r="J310" s="3" t="s">
        <v>924</v>
      </c>
      <c r="K310" s="3">
        <v>309</v>
      </c>
      <c r="X310" s="3" t="s">
        <v>2227</v>
      </c>
      <c r="Y310" s="3" t="s">
        <v>2164</v>
      </c>
      <c r="Z310" s="3">
        <v>302</v>
      </c>
      <c r="AA310" s="3">
        <v>0</v>
      </c>
      <c r="AF310"/>
    </row>
    <row r="311" spans="7:32">
      <c r="G311" s="3" t="s">
        <v>517</v>
      </c>
      <c r="H311" s="3" t="s">
        <v>310</v>
      </c>
      <c r="I311" s="3" t="str">
        <f t="shared" si="4"/>
        <v>知识之神小型天赋</v>
      </c>
      <c r="J311" s="3" t="s">
        <v>899</v>
      </c>
      <c r="K311" s="3">
        <v>311</v>
      </c>
      <c r="X311" s="3" t="s">
        <v>2227</v>
      </c>
      <c r="Y311" s="3" t="s">
        <v>2165</v>
      </c>
      <c r="Z311" s="3">
        <v>303</v>
      </c>
      <c r="AA311" s="3">
        <v>0</v>
      </c>
      <c r="AF311"/>
    </row>
    <row r="312" spans="7:32">
      <c r="G312" s="3" t="s">
        <v>517</v>
      </c>
      <c r="H312" s="3" t="s">
        <v>310</v>
      </c>
      <c r="I312" s="3" t="str">
        <f t="shared" si="4"/>
        <v>知识之神小型天赋</v>
      </c>
      <c r="J312" s="3" t="s">
        <v>905</v>
      </c>
      <c r="K312" s="3">
        <v>312</v>
      </c>
      <c r="X312" s="3" t="s">
        <v>2227</v>
      </c>
      <c r="Y312" s="3" t="s">
        <v>2166</v>
      </c>
      <c r="Z312" s="3">
        <v>304</v>
      </c>
      <c r="AA312" s="3">
        <v>0</v>
      </c>
      <c r="AF312"/>
    </row>
    <row r="313" spans="7:32">
      <c r="G313" s="3" t="s">
        <v>517</v>
      </c>
      <c r="H313" s="3" t="s">
        <v>310</v>
      </c>
      <c r="I313" s="3" t="str">
        <f t="shared" si="4"/>
        <v>知识之神小型天赋</v>
      </c>
      <c r="J313" s="3" t="s">
        <v>925</v>
      </c>
      <c r="K313" s="3">
        <v>314</v>
      </c>
      <c r="X313" s="3" t="s">
        <v>2227</v>
      </c>
      <c r="Y313" s="3" t="s">
        <v>2168</v>
      </c>
      <c r="Z313" s="3">
        <v>305</v>
      </c>
      <c r="AA313" s="3">
        <v>0</v>
      </c>
      <c r="AF313"/>
    </row>
    <row r="314" spans="7:32">
      <c r="G314" s="3" t="s">
        <v>517</v>
      </c>
      <c r="H314" s="3" t="s">
        <v>310</v>
      </c>
      <c r="I314" s="3" t="str">
        <f t="shared" si="4"/>
        <v>知识之神小型天赋</v>
      </c>
      <c r="J314" s="3" t="s">
        <v>857</v>
      </c>
      <c r="K314" s="3">
        <v>316</v>
      </c>
      <c r="X314" s="3" t="s">
        <v>2227</v>
      </c>
      <c r="Y314" s="3" t="s">
        <v>2171</v>
      </c>
      <c r="Z314" s="3">
        <v>306</v>
      </c>
      <c r="AA314" s="3">
        <v>0</v>
      </c>
      <c r="AF314"/>
    </row>
    <row r="315" spans="7:32">
      <c r="G315" s="3" t="s">
        <v>517</v>
      </c>
      <c r="H315" s="3" t="s">
        <v>310</v>
      </c>
      <c r="I315" s="3" t="str">
        <f t="shared" si="4"/>
        <v>知识之神小型天赋</v>
      </c>
      <c r="J315" s="3" t="s">
        <v>1167</v>
      </c>
      <c r="K315" s="3">
        <v>318</v>
      </c>
      <c r="X315" s="3" t="s">
        <v>2227</v>
      </c>
      <c r="Y315" s="3" t="s">
        <v>2173</v>
      </c>
      <c r="Z315" s="3">
        <v>307</v>
      </c>
      <c r="AA315" s="3">
        <v>0</v>
      </c>
      <c r="AF315"/>
    </row>
    <row r="316" spans="7:32">
      <c r="G316" s="3" t="s">
        <v>517</v>
      </c>
      <c r="H316" s="3" t="s">
        <v>310</v>
      </c>
      <c r="I316" s="3" t="str">
        <f t="shared" si="4"/>
        <v>知识之神小型天赋</v>
      </c>
      <c r="J316" s="3" t="s">
        <v>835</v>
      </c>
      <c r="K316" s="3">
        <v>320</v>
      </c>
      <c r="X316" s="3" t="s">
        <v>2227</v>
      </c>
      <c r="Y316" s="3" t="s">
        <v>2174</v>
      </c>
      <c r="Z316" s="3">
        <v>308</v>
      </c>
      <c r="AA316" s="3">
        <v>0</v>
      </c>
      <c r="AF316"/>
    </row>
    <row r="317" spans="7:32">
      <c r="G317" s="3" t="s">
        <v>517</v>
      </c>
      <c r="H317" s="3" t="s">
        <v>310</v>
      </c>
      <c r="I317" s="3" t="str">
        <f t="shared" si="4"/>
        <v>知识之神小型天赋</v>
      </c>
      <c r="J317" s="3" t="s">
        <v>1161</v>
      </c>
      <c r="K317" s="3">
        <v>323</v>
      </c>
      <c r="X317" s="3" t="s">
        <v>2227</v>
      </c>
      <c r="Y317" s="3" t="s">
        <v>2176</v>
      </c>
      <c r="Z317" s="3">
        <v>309</v>
      </c>
      <c r="AA317" s="3">
        <v>0</v>
      </c>
      <c r="AF317"/>
    </row>
    <row r="318" spans="7:32">
      <c r="G318" s="3" t="s">
        <v>517</v>
      </c>
      <c r="H318" s="3" t="s">
        <v>310</v>
      </c>
      <c r="I318" s="3" t="str">
        <f t="shared" si="4"/>
        <v>知识之神小型天赋</v>
      </c>
      <c r="J318" s="3" t="s">
        <v>1169</v>
      </c>
      <c r="K318" s="3">
        <v>325</v>
      </c>
      <c r="X318" s="3" t="s">
        <v>2227</v>
      </c>
      <c r="Y318" s="3" t="s">
        <v>2177</v>
      </c>
      <c r="Z318" s="3">
        <v>310</v>
      </c>
      <c r="AA318" s="3">
        <v>0</v>
      </c>
      <c r="AF318"/>
    </row>
    <row r="319" spans="7:32">
      <c r="G319" s="3" t="s">
        <v>517</v>
      </c>
      <c r="H319" s="3" t="s">
        <v>310</v>
      </c>
      <c r="I319" s="3" t="str">
        <f t="shared" si="4"/>
        <v>知识之神小型天赋</v>
      </c>
      <c r="J319" s="3" t="s">
        <v>1170</v>
      </c>
      <c r="K319" s="3">
        <v>326</v>
      </c>
      <c r="X319" s="3" t="s">
        <v>2227</v>
      </c>
      <c r="Y319" s="3" t="s">
        <v>2178</v>
      </c>
      <c r="Z319" s="3">
        <v>311</v>
      </c>
      <c r="AA319" s="3">
        <v>0</v>
      </c>
      <c r="AF319"/>
    </row>
    <row r="320" spans="7:32">
      <c r="G320" s="3" t="s">
        <v>517</v>
      </c>
      <c r="H320" s="3" t="s">
        <v>310</v>
      </c>
      <c r="I320" s="3" t="str">
        <f t="shared" si="4"/>
        <v>知识之神小型天赋</v>
      </c>
      <c r="J320" s="3" t="s">
        <v>917</v>
      </c>
      <c r="K320" s="3">
        <v>327</v>
      </c>
      <c r="X320" s="3" t="s">
        <v>2227</v>
      </c>
      <c r="Y320" s="3" t="s">
        <v>2180</v>
      </c>
      <c r="Z320" s="3">
        <v>312</v>
      </c>
      <c r="AA320" s="3">
        <v>0</v>
      </c>
      <c r="AF320"/>
    </row>
    <row r="321" spans="7:32">
      <c r="G321" s="3" t="s">
        <v>517</v>
      </c>
      <c r="H321" s="3" t="s">
        <v>310</v>
      </c>
      <c r="I321" s="3" t="str">
        <f t="shared" si="4"/>
        <v>知识之神小型天赋</v>
      </c>
      <c r="J321" s="3" t="s">
        <v>1172</v>
      </c>
      <c r="K321" s="3">
        <v>329</v>
      </c>
      <c r="X321" s="3" t="s">
        <v>2227</v>
      </c>
      <c r="Y321" s="3" t="s">
        <v>2183</v>
      </c>
      <c r="Z321" s="3">
        <v>313</v>
      </c>
      <c r="AA321" s="3">
        <v>0</v>
      </c>
      <c r="AF321"/>
    </row>
    <row r="322" spans="7:32">
      <c r="G322" s="3" t="s">
        <v>517</v>
      </c>
      <c r="H322" s="3" t="s">
        <v>314</v>
      </c>
      <c r="I322" s="3" t="str">
        <f t="shared" si="4"/>
        <v>知识之神中型天赋</v>
      </c>
      <c r="J322" s="3" t="s">
        <v>837</v>
      </c>
      <c r="K322" s="3">
        <v>310</v>
      </c>
      <c r="X322" s="3" t="s">
        <v>2227</v>
      </c>
      <c r="Y322" s="3" t="s">
        <v>2185</v>
      </c>
      <c r="Z322" s="3">
        <v>314</v>
      </c>
      <c r="AA322" s="3">
        <v>0</v>
      </c>
      <c r="AF322"/>
    </row>
    <row r="323" spans="7:32">
      <c r="G323" s="3" t="s">
        <v>517</v>
      </c>
      <c r="H323" s="3" t="s">
        <v>314</v>
      </c>
      <c r="I323" s="3" t="str">
        <f t="shared" ref="I323:I386" si="5">G323&amp;H323</f>
        <v>知识之神中型天赋</v>
      </c>
      <c r="J323" s="3" t="s">
        <v>1166</v>
      </c>
      <c r="K323" s="3">
        <v>313</v>
      </c>
      <c r="X323" s="3" t="s">
        <v>2227</v>
      </c>
      <c r="Y323" s="3" t="s">
        <v>2187</v>
      </c>
      <c r="Z323" s="3">
        <v>315</v>
      </c>
      <c r="AA323" s="3">
        <v>0</v>
      </c>
      <c r="AF323"/>
    </row>
    <row r="324" spans="7:32">
      <c r="G324" s="3" t="s">
        <v>517</v>
      </c>
      <c r="H324" s="3" t="s">
        <v>314</v>
      </c>
      <c r="I324" s="3" t="str">
        <f t="shared" si="5"/>
        <v>知识之神中型天赋</v>
      </c>
      <c r="J324" s="3" t="s">
        <v>1125</v>
      </c>
      <c r="K324" s="3">
        <v>315</v>
      </c>
      <c r="X324" s="3" t="s">
        <v>2227</v>
      </c>
      <c r="Y324" s="3" t="s">
        <v>2188</v>
      </c>
      <c r="Z324" s="3">
        <v>316</v>
      </c>
      <c r="AA324" s="3">
        <v>0</v>
      </c>
      <c r="AF324"/>
    </row>
    <row r="325" spans="7:32">
      <c r="G325" s="3" t="s">
        <v>517</v>
      </c>
      <c r="H325" s="3" t="s">
        <v>314</v>
      </c>
      <c r="I325" s="3" t="str">
        <f t="shared" si="5"/>
        <v>知识之神中型天赋</v>
      </c>
      <c r="J325" s="3" t="s">
        <v>919</v>
      </c>
      <c r="K325" s="3">
        <v>317</v>
      </c>
      <c r="X325" s="3" t="s">
        <v>2227</v>
      </c>
      <c r="Y325" s="3" t="s">
        <v>2189</v>
      </c>
      <c r="Z325" s="3">
        <v>317</v>
      </c>
      <c r="AA325" s="3">
        <v>0</v>
      </c>
      <c r="AF325"/>
    </row>
    <row r="326" spans="7:32">
      <c r="G326" s="3" t="s">
        <v>517</v>
      </c>
      <c r="H326" s="3" t="s">
        <v>314</v>
      </c>
      <c r="I326" s="3" t="str">
        <f t="shared" si="5"/>
        <v>知识之神中型天赋</v>
      </c>
      <c r="J326" s="3" t="s">
        <v>926</v>
      </c>
      <c r="K326" s="3">
        <v>319</v>
      </c>
      <c r="X326" s="3" t="s">
        <v>2227</v>
      </c>
      <c r="Y326" s="3" t="s">
        <v>2190</v>
      </c>
      <c r="Z326" s="3">
        <v>318</v>
      </c>
      <c r="AA326" s="3">
        <v>0</v>
      </c>
      <c r="AF326"/>
    </row>
    <row r="327" spans="7:32">
      <c r="G327" s="3" t="s">
        <v>517</v>
      </c>
      <c r="H327" s="3" t="s">
        <v>314</v>
      </c>
      <c r="I327" s="3" t="str">
        <f t="shared" si="5"/>
        <v>知识之神中型天赋</v>
      </c>
      <c r="J327" s="3" t="s">
        <v>860</v>
      </c>
      <c r="K327" s="3">
        <v>321</v>
      </c>
      <c r="X327" s="3" t="s">
        <v>2227</v>
      </c>
      <c r="Y327" s="3" t="s">
        <v>2191</v>
      </c>
      <c r="Z327" s="3">
        <v>319</v>
      </c>
      <c r="AA327" s="3">
        <v>0</v>
      </c>
      <c r="AF327"/>
    </row>
    <row r="328" spans="7:32">
      <c r="G328" s="3" t="s">
        <v>517</v>
      </c>
      <c r="H328" s="3" t="s">
        <v>314</v>
      </c>
      <c r="I328" s="3" t="str">
        <f t="shared" si="5"/>
        <v>知识之神中型天赋</v>
      </c>
      <c r="J328" s="3" t="s">
        <v>1168</v>
      </c>
      <c r="K328" s="3">
        <v>322</v>
      </c>
      <c r="X328" s="3" t="s">
        <v>2227</v>
      </c>
      <c r="Y328" s="3" t="s">
        <v>2192</v>
      </c>
      <c r="Z328" s="3">
        <v>320</v>
      </c>
      <c r="AA328" s="3">
        <v>0</v>
      </c>
      <c r="AF328"/>
    </row>
    <row r="329" spans="7:32">
      <c r="G329" s="3" t="s">
        <v>517</v>
      </c>
      <c r="H329" s="3" t="s">
        <v>314</v>
      </c>
      <c r="I329" s="3" t="str">
        <f t="shared" si="5"/>
        <v>知识之神中型天赋</v>
      </c>
      <c r="J329" s="3" t="s">
        <v>837</v>
      </c>
      <c r="K329" s="3">
        <v>324</v>
      </c>
      <c r="X329" s="3" t="s">
        <v>2227</v>
      </c>
      <c r="Y329" s="3" t="s">
        <v>2194</v>
      </c>
      <c r="Z329" s="3">
        <v>321</v>
      </c>
      <c r="AA329" s="3">
        <v>0</v>
      </c>
      <c r="AF329"/>
    </row>
    <row r="330" spans="7:32">
      <c r="G330" s="3" t="s">
        <v>517</v>
      </c>
      <c r="H330" s="3" t="s">
        <v>314</v>
      </c>
      <c r="I330" s="3" t="str">
        <f t="shared" si="5"/>
        <v>知识之神中型天赋</v>
      </c>
      <c r="J330" s="3" t="s">
        <v>1171</v>
      </c>
      <c r="K330" s="3">
        <v>328</v>
      </c>
      <c r="X330" s="3" t="s">
        <v>2227</v>
      </c>
      <c r="Y330" s="3" t="s">
        <v>2195</v>
      </c>
      <c r="Z330" s="3">
        <v>322</v>
      </c>
      <c r="AA330" s="3">
        <v>0</v>
      </c>
      <c r="AF330"/>
    </row>
    <row r="331" spans="7:32">
      <c r="G331" s="3" t="s">
        <v>517</v>
      </c>
      <c r="H331" s="3" t="s">
        <v>314</v>
      </c>
      <c r="I331" s="3" t="str">
        <f t="shared" si="5"/>
        <v>知识之神中型天赋</v>
      </c>
      <c r="J331" s="3" t="s">
        <v>1173</v>
      </c>
      <c r="K331" s="3">
        <v>330</v>
      </c>
      <c r="X331" s="3" t="s">
        <v>2227</v>
      </c>
      <c r="Y331" s="3" t="s">
        <v>2196</v>
      </c>
      <c r="Z331" s="3">
        <v>323</v>
      </c>
      <c r="AA331" s="3">
        <v>0</v>
      </c>
      <c r="AF331"/>
    </row>
    <row r="332" spans="7:32">
      <c r="G332" s="3" t="s">
        <v>517</v>
      </c>
      <c r="H332" s="3" t="s">
        <v>314</v>
      </c>
      <c r="I332" s="3" t="str">
        <f t="shared" si="5"/>
        <v>知识之神中型天赋</v>
      </c>
      <c r="J332" s="3" t="s">
        <v>927</v>
      </c>
      <c r="K332" s="3">
        <v>331</v>
      </c>
      <c r="X332" s="3" t="s">
        <v>2227</v>
      </c>
      <c r="Y332" s="3" t="s">
        <v>465</v>
      </c>
      <c r="Z332" s="3">
        <v>324</v>
      </c>
      <c r="AA332" s="3">
        <v>0</v>
      </c>
      <c r="AF332"/>
    </row>
    <row r="333" spans="7:32">
      <c r="G333" s="3" t="s">
        <v>517</v>
      </c>
      <c r="H333" s="3" t="s">
        <v>344</v>
      </c>
      <c r="I333" s="3" t="str">
        <f t="shared" si="5"/>
        <v>知识之神传奇中型天赋</v>
      </c>
      <c r="J333" s="3" t="s">
        <v>1174</v>
      </c>
      <c r="K333" s="3">
        <v>332</v>
      </c>
      <c r="X333" s="3" t="s">
        <v>2227</v>
      </c>
      <c r="Y333" s="3" t="s">
        <v>2198</v>
      </c>
      <c r="Z333" s="3">
        <v>325</v>
      </c>
      <c r="AA333" s="3">
        <v>0</v>
      </c>
      <c r="AF333"/>
    </row>
    <row r="334" spans="7:32">
      <c r="G334" s="3" t="s">
        <v>517</v>
      </c>
      <c r="H334" s="3" t="s">
        <v>344</v>
      </c>
      <c r="I334" s="3" t="str">
        <f t="shared" si="5"/>
        <v>知识之神传奇中型天赋</v>
      </c>
      <c r="J334" s="3" t="s">
        <v>1175</v>
      </c>
      <c r="K334" s="3">
        <v>333</v>
      </c>
      <c r="X334" s="3" t="s">
        <v>2227</v>
      </c>
      <c r="Y334" s="3" t="s">
        <v>2199</v>
      </c>
      <c r="Z334" s="3">
        <v>326</v>
      </c>
      <c r="AA334" s="3">
        <v>0</v>
      </c>
      <c r="AF334"/>
    </row>
    <row r="335" spans="7:32">
      <c r="G335" s="3" t="s">
        <v>517</v>
      </c>
      <c r="H335" s="3" t="s">
        <v>344</v>
      </c>
      <c r="I335" s="3" t="str">
        <f t="shared" si="5"/>
        <v>知识之神传奇中型天赋</v>
      </c>
      <c r="J335" s="3" t="s">
        <v>1176</v>
      </c>
      <c r="K335" s="3">
        <v>334</v>
      </c>
      <c r="X335" s="3" t="s">
        <v>2227</v>
      </c>
      <c r="Y335" s="3" t="s">
        <v>2200</v>
      </c>
      <c r="Z335" s="3">
        <v>327</v>
      </c>
      <c r="AA335" s="3">
        <v>0</v>
      </c>
      <c r="AF335"/>
    </row>
    <row r="336" spans="7:32">
      <c r="G336" s="3" t="s">
        <v>528</v>
      </c>
      <c r="H336" s="3" t="s">
        <v>310</v>
      </c>
      <c r="I336" s="3" t="str">
        <f t="shared" si="5"/>
        <v>魔导师小型天赋</v>
      </c>
      <c r="J336" s="3" t="s">
        <v>917</v>
      </c>
      <c r="K336" s="3">
        <v>335</v>
      </c>
      <c r="X336" s="3" t="s">
        <v>2227</v>
      </c>
      <c r="Y336" s="3" t="s">
        <v>2202</v>
      </c>
      <c r="Z336" s="3">
        <v>328</v>
      </c>
      <c r="AA336" s="3">
        <v>0</v>
      </c>
      <c r="AF336"/>
    </row>
    <row r="337" spans="7:32">
      <c r="G337" s="3" t="s">
        <v>528</v>
      </c>
      <c r="H337" s="3" t="s">
        <v>310</v>
      </c>
      <c r="I337" s="3" t="str">
        <f t="shared" si="5"/>
        <v>魔导师小型天赋</v>
      </c>
      <c r="J337" s="3" t="s">
        <v>899</v>
      </c>
      <c r="K337" s="3">
        <v>336</v>
      </c>
      <c r="X337" s="3" t="s">
        <v>2227</v>
      </c>
      <c r="Y337" s="3" t="s">
        <v>2203</v>
      </c>
      <c r="Z337" s="3">
        <v>329</v>
      </c>
      <c r="AA337" s="3">
        <v>0</v>
      </c>
      <c r="AF337"/>
    </row>
    <row r="338" spans="7:32">
      <c r="G338" s="3" t="s">
        <v>528</v>
      </c>
      <c r="H338" s="3" t="s">
        <v>310</v>
      </c>
      <c r="I338" s="3" t="str">
        <f t="shared" si="5"/>
        <v>魔导师小型天赋</v>
      </c>
      <c r="J338" s="3" t="s">
        <v>857</v>
      </c>
      <c r="K338" s="3">
        <v>337</v>
      </c>
      <c r="X338" s="3" t="s">
        <v>2227</v>
      </c>
      <c r="Y338" s="3" t="s">
        <v>2205</v>
      </c>
      <c r="Z338" s="3">
        <v>330</v>
      </c>
      <c r="AA338" s="3">
        <v>0</v>
      </c>
      <c r="AF338"/>
    </row>
    <row r="339" spans="7:32">
      <c r="G339" s="3" t="s">
        <v>528</v>
      </c>
      <c r="H339" s="3" t="s">
        <v>310</v>
      </c>
      <c r="I339" s="3" t="str">
        <f t="shared" si="5"/>
        <v>魔导师小型天赋</v>
      </c>
      <c r="J339" s="3" t="s">
        <v>838</v>
      </c>
      <c r="K339" s="3">
        <v>339</v>
      </c>
      <c r="X339" s="3" t="s">
        <v>2227</v>
      </c>
      <c r="Y339" s="3" t="s">
        <v>2208</v>
      </c>
      <c r="Z339" s="3">
        <v>331</v>
      </c>
      <c r="AA339" s="3">
        <v>0</v>
      </c>
      <c r="AF339"/>
    </row>
    <row r="340" spans="7:32">
      <c r="G340" s="3" t="s">
        <v>528</v>
      </c>
      <c r="H340" s="3" t="s">
        <v>310</v>
      </c>
      <c r="I340" s="3" t="str">
        <f t="shared" si="5"/>
        <v>魔导师小型天赋</v>
      </c>
      <c r="J340" s="3" t="s">
        <v>1161</v>
      </c>
      <c r="K340" s="3">
        <v>341</v>
      </c>
      <c r="AF340"/>
    </row>
    <row r="341" spans="7:32">
      <c r="G341" s="3" t="s">
        <v>528</v>
      </c>
      <c r="H341" s="3" t="s">
        <v>310</v>
      </c>
      <c r="I341" s="3" t="str">
        <f t="shared" si="5"/>
        <v>魔导师小型天赋</v>
      </c>
      <c r="J341" s="3" t="s">
        <v>929</v>
      </c>
      <c r="K341" s="3">
        <v>343</v>
      </c>
      <c r="AF341"/>
    </row>
    <row r="342" spans="7:32">
      <c r="G342" s="3" t="s">
        <v>528</v>
      </c>
      <c r="H342" s="3" t="s">
        <v>310</v>
      </c>
      <c r="I342" s="3" t="str">
        <f t="shared" si="5"/>
        <v>魔导师小型天赋</v>
      </c>
      <c r="J342" s="3" t="s">
        <v>835</v>
      </c>
      <c r="K342" s="3">
        <v>345</v>
      </c>
      <c r="AF342"/>
    </row>
    <row r="343" spans="7:32">
      <c r="G343" s="3" t="s">
        <v>528</v>
      </c>
      <c r="H343" s="3" t="s">
        <v>310</v>
      </c>
      <c r="I343" s="3" t="str">
        <f t="shared" si="5"/>
        <v>魔导师小型天赋</v>
      </c>
      <c r="J343" s="3" t="s">
        <v>930</v>
      </c>
      <c r="K343" s="3">
        <v>347</v>
      </c>
      <c r="AF343"/>
    </row>
    <row r="344" spans="7:32">
      <c r="G344" s="3" t="s">
        <v>528</v>
      </c>
      <c r="H344" s="3" t="s">
        <v>310</v>
      </c>
      <c r="I344" s="3" t="str">
        <f t="shared" si="5"/>
        <v>魔导师小型天赋</v>
      </c>
      <c r="J344" s="3" t="s">
        <v>905</v>
      </c>
      <c r="K344" s="3">
        <v>349</v>
      </c>
      <c r="AF344"/>
    </row>
    <row r="345" spans="7:32">
      <c r="G345" s="3" t="s">
        <v>528</v>
      </c>
      <c r="H345" s="3" t="s">
        <v>310</v>
      </c>
      <c r="I345" s="3" t="str">
        <f t="shared" si="5"/>
        <v>魔导师小型天赋</v>
      </c>
      <c r="J345" s="3" t="s">
        <v>1087</v>
      </c>
      <c r="K345" s="3">
        <v>351</v>
      </c>
      <c r="AF345"/>
    </row>
    <row r="346" spans="7:32">
      <c r="G346" s="3" t="s">
        <v>528</v>
      </c>
      <c r="H346" s="3" t="s">
        <v>310</v>
      </c>
      <c r="I346" s="3" t="str">
        <f t="shared" si="5"/>
        <v>魔导师小型天赋</v>
      </c>
      <c r="J346" s="3" t="s">
        <v>879</v>
      </c>
      <c r="K346" s="3">
        <v>353</v>
      </c>
      <c r="AF346"/>
    </row>
    <row r="347" spans="7:32">
      <c r="G347" s="3" t="s">
        <v>528</v>
      </c>
      <c r="H347" s="3" t="s">
        <v>310</v>
      </c>
      <c r="I347" s="3" t="str">
        <f t="shared" si="5"/>
        <v>魔导师小型天赋</v>
      </c>
      <c r="J347" s="3" t="s">
        <v>835</v>
      </c>
      <c r="K347" s="3">
        <v>355</v>
      </c>
      <c r="AF347"/>
    </row>
    <row r="348" spans="7:32">
      <c r="G348" s="3" t="s">
        <v>528</v>
      </c>
      <c r="H348" s="3" t="s">
        <v>310</v>
      </c>
      <c r="I348" s="3" t="str">
        <f t="shared" si="5"/>
        <v>魔导师小型天赋</v>
      </c>
      <c r="J348" s="3" t="s">
        <v>903</v>
      </c>
      <c r="K348" s="3">
        <v>357</v>
      </c>
      <c r="AF348"/>
    </row>
    <row r="349" spans="7:32">
      <c r="G349" s="3" t="s">
        <v>528</v>
      </c>
      <c r="H349" s="3" t="s">
        <v>310</v>
      </c>
      <c r="I349" s="3" t="str">
        <f t="shared" si="5"/>
        <v>魔导师小型天赋</v>
      </c>
      <c r="J349" s="3" t="s">
        <v>838</v>
      </c>
      <c r="K349" s="3">
        <v>359</v>
      </c>
      <c r="AF349"/>
    </row>
    <row r="350" spans="7:32">
      <c r="G350" s="3" t="s">
        <v>528</v>
      </c>
      <c r="H350" s="3" t="s">
        <v>310</v>
      </c>
      <c r="I350" s="3" t="str">
        <f t="shared" si="5"/>
        <v>魔导师小型天赋</v>
      </c>
      <c r="J350" s="3" t="s">
        <v>932</v>
      </c>
      <c r="K350" s="3">
        <v>361</v>
      </c>
      <c r="AF350"/>
    </row>
    <row r="351" spans="7:32">
      <c r="G351" s="3" t="s">
        <v>528</v>
      </c>
      <c r="H351" s="3" t="s">
        <v>310</v>
      </c>
      <c r="I351" s="3" t="str">
        <f t="shared" si="5"/>
        <v>魔导师小型天赋</v>
      </c>
      <c r="J351" s="3" t="s">
        <v>1167</v>
      </c>
      <c r="K351" s="3">
        <v>363</v>
      </c>
      <c r="AF351"/>
    </row>
    <row r="352" spans="7:32">
      <c r="G352" s="3" t="s">
        <v>528</v>
      </c>
      <c r="H352" s="3" t="s">
        <v>310</v>
      </c>
      <c r="I352" s="3" t="str">
        <f t="shared" si="5"/>
        <v>魔导师小型天赋</v>
      </c>
      <c r="J352" s="3" t="s">
        <v>1182</v>
      </c>
      <c r="K352" s="3">
        <v>367</v>
      </c>
      <c r="AF352"/>
    </row>
    <row r="353" spans="7:32">
      <c r="G353" s="3" t="s">
        <v>528</v>
      </c>
      <c r="H353" s="3" t="s">
        <v>310</v>
      </c>
      <c r="I353" s="3" t="str">
        <f t="shared" si="5"/>
        <v>魔导师小型天赋</v>
      </c>
      <c r="J353" s="3" t="s">
        <v>1183</v>
      </c>
      <c r="K353" s="3">
        <v>369</v>
      </c>
      <c r="AF353"/>
    </row>
    <row r="354" spans="7:32">
      <c r="G354" s="3" t="s">
        <v>528</v>
      </c>
      <c r="H354" s="3" t="s">
        <v>310</v>
      </c>
      <c r="I354" s="3" t="str">
        <f t="shared" si="5"/>
        <v>魔导师小型天赋</v>
      </c>
      <c r="J354" s="3" t="s">
        <v>1170</v>
      </c>
      <c r="K354" s="3">
        <v>370</v>
      </c>
      <c r="AF354"/>
    </row>
    <row r="355" spans="7:32">
      <c r="G355" s="3" t="s">
        <v>528</v>
      </c>
      <c r="H355" s="3" t="s">
        <v>314</v>
      </c>
      <c r="I355" s="3" t="str">
        <f t="shared" si="5"/>
        <v>魔导师中型天赋</v>
      </c>
      <c r="J355" s="3" t="s">
        <v>918</v>
      </c>
      <c r="K355" s="3">
        <v>338</v>
      </c>
      <c r="AF355"/>
    </row>
    <row r="356" spans="7:32">
      <c r="G356" s="3" t="s">
        <v>528</v>
      </c>
      <c r="H356" s="3" t="s">
        <v>314</v>
      </c>
      <c r="I356" s="3" t="str">
        <f t="shared" si="5"/>
        <v>魔导师中型天赋</v>
      </c>
      <c r="J356" s="3" t="s">
        <v>928</v>
      </c>
      <c r="K356" s="3">
        <v>340</v>
      </c>
      <c r="AF356"/>
    </row>
    <row r="357" spans="7:32">
      <c r="G357" s="3" t="s">
        <v>528</v>
      </c>
      <c r="H357" s="3" t="s">
        <v>314</v>
      </c>
      <c r="I357" s="3" t="str">
        <f t="shared" si="5"/>
        <v>魔导师中型天赋</v>
      </c>
      <c r="J357" s="3" t="s">
        <v>860</v>
      </c>
      <c r="K357" s="3">
        <v>342</v>
      </c>
      <c r="AF357"/>
    </row>
    <row r="358" spans="7:32">
      <c r="G358" s="3" t="s">
        <v>528</v>
      </c>
      <c r="H358" s="3" t="s">
        <v>314</v>
      </c>
      <c r="I358" s="3" t="str">
        <f t="shared" si="5"/>
        <v>魔导师中型天赋</v>
      </c>
      <c r="J358" s="3" t="s">
        <v>916</v>
      </c>
      <c r="K358" s="3">
        <v>344</v>
      </c>
      <c r="AF358"/>
    </row>
    <row r="359" spans="7:32">
      <c r="G359" s="3" t="s">
        <v>528</v>
      </c>
      <c r="H359" s="3" t="s">
        <v>314</v>
      </c>
      <c r="I359" s="3" t="str">
        <f t="shared" si="5"/>
        <v>魔导师中型天赋</v>
      </c>
      <c r="J359" s="3" t="s">
        <v>1178</v>
      </c>
      <c r="K359" s="3">
        <v>348</v>
      </c>
      <c r="AF359"/>
    </row>
    <row r="360" spans="7:32">
      <c r="G360" s="3" t="s">
        <v>528</v>
      </c>
      <c r="H360" s="3" t="s">
        <v>314</v>
      </c>
      <c r="I360" s="3" t="str">
        <f t="shared" si="5"/>
        <v>魔导师中型天赋</v>
      </c>
      <c r="J360" s="3" t="s">
        <v>837</v>
      </c>
      <c r="K360" s="3">
        <v>350</v>
      </c>
      <c r="AF360"/>
    </row>
    <row r="361" spans="7:32">
      <c r="G361" s="3" t="s">
        <v>528</v>
      </c>
      <c r="H361" s="3" t="s">
        <v>314</v>
      </c>
      <c r="I361" s="3" t="str">
        <f t="shared" si="5"/>
        <v>魔导师中型天赋</v>
      </c>
      <c r="J361" s="3" t="s">
        <v>919</v>
      </c>
      <c r="K361" s="3">
        <v>354</v>
      </c>
      <c r="AF361"/>
    </row>
    <row r="362" spans="7:32">
      <c r="G362" s="3" t="s">
        <v>528</v>
      </c>
      <c r="H362" s="3" t="s">
        <v>314</v>
      </c>
      <c r="I362" s="3" t="str">
        <f t="shared" si="5"/>
        <v>魔导师中型天赋</v>
      </c>
      <c r="J362" s="3" t="s">
        <v>1179</v>
      </c>
      <c r="K362" s="3">
        <v>356</v>
      </c>
      <c r="AF362"/>
    </row>
    <row r="363" spans="7:32">
      <c r="G363" s="3" t="s">
        <v>528</v>
      </c>
      <c r="H363" s="3" t="s">
        <v>314</v>
      </c>
      <c r="I363" s="3" t="str">
        <f t="shared" si="5"/>
        <v>魔导师中型天赋</v>
      </c>
      <c r="J363" s="3" t="s">
        <v>881</v>
      </c>
      <c r="K363" s="3">
        <v>358</v>
      </c>
      <c r="AF363"/>
    </row>
    <row r="364" spans="7:32">
      <c r="G364" s="3" t="s">
        <v>528</v>
      </c>
      <c r="H364" s="3" t="s">
        <v>314</v>
      </c>
      <c r="I364" s="3" t="str">
        <f t="shared" si="5"/>
        <v>魔导师中型天赋</v>
      </c>
      <c r="J364" s="3" t="s">
        <v>837</v>
      </c>
      <c r="K364" s="3">
        <v>360</v>
      </c>
      <c r="AF364"/>
    </row>
    <row r="365" spans="7:32">
      <c r="G365" s="3" t="s">
        <v>528</v>
      </c>
      <c r="H365" s="3" t="s">
        <v>314</v>
      </c>
      <c r="I365" s="3" t="str">
        <f t="shared" si="5"/>
        <v>魔导师中型天赋</v>
      </c>
      <c r="J365" s="3" t="s">
        <v>1180</v>
      </c>
      <c r="K365" s="3">
        <v>362</v>
      </c>
      <c r="AF365"/>
    </row>
    <row r="366" spans="7:32">
      <c r="G366" s="3" t="s">
        <v>528</v>
      </c>
      <c r="H366" s="3" t="s">
        <v>314</v>
      </c>
      <c r="I366" s="3" t="str">
        <f t="shared" si="5"/>
        <v>魔导师中型天赋</v>
      </c>
      <c r="J366" s="3" t="s">
        <v>933</v>
      </c>
      <c r="K366" s="3">
        <v>364</v>
      </c>
      <c r="AF366"/>
    </row>
    <row r="367" spans="7:32">
      <c r="G367" s="3" t="s">
        <v>528</v>
      </c>
      <c r="H367" s="3" t="s">
        <v>314</v>
      </c>
      <c r="I367" s="3" t="str">
        <f t="shared" si="5"/>
        <v>魔导师中型天赋</v>
      </c>
      <c r="J367" s="3" t="s">
        <v>934</v>
      </c>
      <c r="K367" s="3">
        <v>365</v>
      </c>
      <c r="AF367"/>
    </row>
    <row r="368" spans="7:32">
      <c r="G368" s="3" t="s">
        <v>528</v>
      </c>
      <c r="H368" s="3" t="s">
        <v>314</v>
      </c>
      <c r="I368" s="3" t="str">
        <f t="shared" si="5"/>
        <v>魔导师中型天赋</v>
      </c>
      <c r="J368" s="3" t="s">
        <v>1181</v>
      </c>
      <c r="K368" s="3">
        <v>366</v>
      </c>
      <c r="AF368"/>
    </row>
    <row r="369" spans="7:32">
      <c r="G369" s="3" t="s">
        <v>528</v>
      </c>
      <c r="H369" s="3" t="s">
        <v>314</v>
      </c>
      <c r="I369" s="3" t="str">
        <f t="shared" si="5"/>
        <v>魔导师中型天赋</v>
      </c>
      <c r="J369" s="3" t="s">
        <v>1168</v>
      </c>
      <c r="K369" s="3">
        <v>368</v>
      </c>
      <c r="AF369"/>
    </row>
    <row r="370" spans="7:32">
      <c r="G370" s="3" t="s">
        <v>528</v>
      </c>
      <c r="H370" s="3" t="s">
        <v>344</v>
      </c>
      <c r="I370" s="3" t="str">
        <f t="shared" si="5"/>
        <v>魔导师传奇中型天赋</v>
      </c>
      <c r="J370" s="3" t="s">
        <v>1177</v>
      </c>
      <c r="K370" s="3">
        <v>346</v>
      </c>
      <c r="AF370"/>
    </row>
    <row r="371" spans="7:32">
      <c r="G371" s="3" t="s">
        <v>528</v>
      </c>
      <c r="H371" s="3" t="s">
        <v>344</v>
      </c>
      <c r="I371" s="3" t="str">
        <f t="shared" si="5"/>
        <v>魔导师传奇中型天赋</v>
      </c>
      <c r="J371" s="3" t="s">
        <v>931</v>
      </c>
      <c r="K371" s="3">
        <v>352</v>
      </c>
      <c r="AF371"/>
    </row>
    <row r="372" spans="7:32">
      <c r="G372" s="3" t="s">
        <v>528</v>
      </c>
      <c r="H372" s="3" t="s">
        <v>344</v>
      </c>
      <c r="I372" s="3" t="str">
        <f t="shared" si="5"/>
        <v>魔导师传奇中型天赋</v>
      </c>
      <c r="J372" s="3" t="s">
        <v>1184</v>
      </c>
      <c r="K372" s="3">
        <v>371</v>
      </c>
      <c r="AF372"/>
    </row>
    <row r="373" spans="7:32">
      <c r="G373" s="3" t="s">
        <v>528</v>
      </c>
      <c r="H373" s="3" t="s">
        <v>344</v>
      </c>
      <c r="I373" s="3" t="str">
        <f t="shared" si="5"/>
        <v>魔导师传奇中型天赋</v>
      </c>
      <c r="J373" s="3" t="s">
        <v>541</v>
      </c>
      <c r="K373" s="3">
        <v>372</v>
      </c>
      <c r="AF373"/>
    </row>
    <row r="374" spans="7:32">
      <c r="G374" s="3" t="s">
        <v>528</v>
      </c>
      <c r="H374" s="3" t="s">
        <v>344</v>
      </c>
      <c r="I374" s="3" t="str">
        <f t="shared" si="5"/>
        <v>魔导师传奇中型天赋</v>
      </c>
      <c r="J374" s="3" t="s">
        <v>1185</v>
      </c>
      <c r="K374" s="3">
        <v>373</v>
      </c>
      <c r="AF374"/>
    </row>
    <row r="375" spans="7:32">
      <c r="G375" s="3" t="s">
        <v>528</v>
      </c>
      <c r="H375" s="3" t="s">
        <v>344</v>
      </c>
      <c r="I375" s="3" t="str">
        <f t="shared" si="5"/>
        <v>魔导师传奇中型天赋</v>
      </c>
      <c r="J375" s="3" t="s">
        <v>543</v>
      </c>
      <c r="K375" s="3">
        <v>374</v>
      </c>
      <c r="AF375"/>
    </row>
    <row r="376" spans="7:32">
      <c r="G376" s="3" t="s">
        <v>528</v>
      </c>
      <c r="H376" s="3" t="s">
        <v>344</v>
      </c>
      <c r="I376" s="3" t="str">
        <f t="shared" si="5"/>
        <v>魔导师传奇中型天赋</v>
      </c>
      <c r="J376" s="3" t="s">
        <v>935</v>
      </c>
      <c r="K376" s="3">
        <v>375</v>
      </c>
      <c r="AF376"/>
    </row>
    <row r="377" spans="7:32">
      <c r="G377" s="3" t="s">
        <v>528</v>
      </c>
      <c r="H377" s="3" t="s">
        <v>344</v>
      </c>
      <c r="I377" s="3" t="str">
        <f t="shared" si="5"/>
        <v>魔导师传奇中型天赋</v>
      </c>
      <c r="J377" s="3" t="s">
        <v>544</v>
      </c>
      <c r="K377" s="3">
        <v>376</v>
      </c>
      <c r="AF377"/>
    </row>
    <row r="378" spans="7:32">
      <c r="G378" s="3" t="s">
        <v>545</v>
      </c>
      <c r="H378" s="3" t="s">
        <v>310</v>
      </c>
      <c r="I378" s="3" t="str">
        <f t="shared" si="5"/>
        <v>秘术师小型天赋</v>
      </c>
      <c r="J378" s="3" t="s">
        <v>1186</v>
      </c>
      <c r="K378" s="3">
        <v>377</v>
      </c>
      <c r="AF378"/>
    </row>
    <row r="379" spans="7:32">
      <c r="G379" s="3" t="s">
        <v>545</v>
      </c>
      <c r="H379" s="3" t="s">
        <v>310</v>
      </c>
      <c r="I379" s="3" t="str">
        <f t="shared" si="5"/>
        <v>秘术师小型天赋</v>
      </c>
      <c r="J379" s="3" t="s">
        <v>903</v>
      </c>
      <c r="K379" s="3">
        <v>378</v>
      </c>
      <c r="AF379"/>
    </row>
    <row r="380" spans="7:32">
      <c r="G380" s="3" t="s">
        <v>545</v>
      </c>
      <c r="H380" s="3" t="s">
        <v>310</v>
      </c>
      <c r="I380" s="3" t="str">
        <f t="shared" si="5"/>
        <v>秘术师小型天赋</v>
      </c>
      <c r="J380" s="3" t="s">
        <v>899</v>
      </c>
      <c r="K380" s="3">
        <v>379</v>
      </c>
      <c r="AF380"/>
    </row>
    <row r="381" spans="7:32">
      <c r="G381" s="3" t="s">
        <v>545</v>
      </c>
      <c r="H381" s="3" t="s">
        <v>310</v>
      </c>
      <c r="I381" s="3" t="str">
        <f t="shared" si="5"/>
        <v>秘术师小型天赋</v>
      </c>
      <c r="J381" s="3" t="s">
        <v>875</v>
      </c>
      <c r="K381" s="3">
        <v>381</v>
      </c>
      <c r="AF381"/>
    </row>
    <row r="382" spans="7:32">
      <c r="G382" s="3" t="s">
        <v>545</v>
      </c>
      <c r="H382" s="3" t="s">
        <v>310</v>
      </c>
      <c r="I382" s="3" t="str">
        <f t="shared" si="5"/>
        <v>秘术师小型天赋</v>
      </c>
      <c r="J382" s="3" t="s">
        <v>1188</v>
      </c>
      <c r="K382" s="3">
        <v>383</v>
      </c>
      <c r="AF382"/>
    </row>
    <row r="383" spans="7:32">
      <c r="G383" s="3" t="s">
        <v>545</v>
      </c>
      <c r="H383" s="3" t="s">
        <v>310</v>
      </c>
      <c r="I383" s="3" t="str">
        <f t="shared" si="5"/>
        <v>秘术师小型天赋</v>
      </c>
      <c r="J383" s="3" t="s">
        <v>882</v>
      </c>
      <c r="K383" s="3">
        <v>385</v>
      </c>
      <c r="AF383"/>
    </row>
    <row r="384" spans="7:32">
      <c r="G384" s="3" t="s">
        <v>545</v>
      </c>
      <c r="H384" s="3" t="s">
        <v>310</v>
      </c>
      <c r="I384" s="3" t="str">
        <f t="shared" si="5"/>
        <v>秘术师小型天赋</v>
      </c>
      <c r="J384" s="3" t="s">
        <v>851</v>
      </c>
      <c r="K384" s="3">
        <v>387</v>
      </c>
      <c r="AF384"/>
    </row>
    <row r="385" spans="7:32">
      <c r="G385" s="3" t="s">
        <v>545</v>
      </c>
      <c r="H385" s="3" t="s">
        <v>310</v>
      </c>
      <c r="I385" s="3" t="str">
        <f t="shared" si="5"/>
        <v>秘术师小型天赋</v>
      </c>
      <c r="J385" s="3" t="s">
        <v>917</v>
      </c>
      <c r="K385" s="3">
        <v>389</v>
      </c>
      <c r="AF385"/>
    </row>
    <row r="386" spans="7:32">
      <c r="G386" s="3" t="s">
        <v>545</v>
      </c>
      <c r="H386" s="3" t="s">
        <v>310</v>
      </c>
      <c r="I386" s="3" t="str">
        <f t="shared" si="5"/>
        <v>秘术师小型天赋</v>
      </c>
      <c r="J386" s="3" t="s">
        <v>1186</v>
      </c>
      <c r="K386" s="3">
        <v>391</v>
      </c>
      <c r="AF386"/>
    </row>
    <row r="387" spans="7:32">
      <c r="G387" s="3" t="s">
        <v>545</v>
      </c>
      <c r="H387" s="3" t="s">
        <v>310</v>
      </c>
      <c r="I387" s="3" t="str">
        <f t="shared" ref="I387:I450" si="6">G387&amp;H387</f>
        <v>秘术师小型天赋</v>
      </c>
      <c r="J387" s="3" t="s">
        <v>1190</v>
      </c>
      <c r="K387" s="3">
        <v>395</v>
      </c>
      <c r="AF387"/>
    </row>
    <row r="388" spans="7:32">
      <c r="G388" s="3" t="s">
        <v>545</v>
      </c>
      <c r="H388" s="3" t="s">
        <v>310</v>
      </c>
      <c r="I388" s="3" t="str">
        <f t="shared" si="6"/>
        <v>秘术师小型天赋</v>
      </c>
      <c r="J388" s="3" t="s">
        <v>1192</v>
      </c>
      <c r="K388" s="3">
        <v>397</v>
      </c>
      <c r="AF388"/>
    </row>
    <row r="389" spans="7:32">
      <c r="G389" s="3" t="s">
        <v>545</v>
      </c>
      <c r="H389" s="3" t="s">
        <v>310</v>
      </c>
      <c r="I389" s="3" t="str">
        <f t="shared" si="6"/>
        <v>秘术师小型天赋</v>
      </c>
      <c r="J389" s="3" t="s">
        <v>899</v>
      </c>
      <c r="K389" s="3">
        <v>399</v>
      </c>
      <c r="AF389"/>
    </row>
    <row r="390" spans="7:32">
      <c r="G390" s="3" t="s">
        <v>545</v>
      </c>
      <c r="H390" s="3" t="s">
        <v>310</v>
      </c>
      <c r="I390" s="3" t="str">
        <f t="shared" si="6"/>
        <v>秘术师小型天赋</v>
      </c>
      <c r="J390" s="3" t="s">
        <v>1194</v>
      </c>
      <c r="K390" s="3">
        <v>401</v>
      </c>
      <c r="AF390"/>
    </row>
    <row r="391" spans="7:32">
      <c r="G391" s="3" t="s">
        <v>545</v>
      </c>
      <c r="H391" s="3" t="s">
        <v>310</v>
      </c>
      <c r="I391" s="3" t="str">
        <f t="shared" si="6"/>
        <v>秘术师小型天赋</v>
      </c>
      <c r="J391" s="3" t="s">
        <v>903</v>
      </c>
      <c r="K391" s="3">
        <v>403</v>
      </c>
      <c r="AF391"/>
    </row>
    <row r="392" spans="7:32">
      <c r="G392" s="3" t="s">
        <v>545</v>
      </c>
      <c r="H392" s="3" t="s">
        <v>310</v>
      </c>
      <c r="I392" s="3" t="str">
        <f t="shared" si="6"/>
        <v>秘术师小型天赋</v>
      </c>
      <c r="J392" s="3" t="s">
        <v>1196</v>
      </c>
      <c r="K392" s="3">
        <v>405</v>
      </c>
      <c r="AF392"/>
    </row>
    <row r="393" spans="7:32">
      <c r="G393" s="3" t="s">
        <v>545</v>
      </c>
      <c r="H393" s="3" t="s">
        <v>310</v>
      </c>
      <c r="I393" s="3" t="str">
        <f t="shared" si="6"/>
        <v>秘术师小型天赋</v>
      </c>
      <c r="J393" s="3" t="s">
        <v>940</v>
      </c>
      <c r="K393" s="3">
        <v>406</v>
      </c>
      <c r="AF393"/>
    </row>
    <row r="394" spans="7:32">
      <c r="G394" s="3" t="s">
        <v>545</v>
      </c>
      <c r="H394" s="3" t="s">
        <v>310</v>
      </c>
      <c r="I394" s="3" t="str">
        <f t="shared" si="6"/>
        <v>秘术师小型天赋</v>
      </c>
      <c r="J394" s="3" t="s">
        <v>1170</v>
      </c>
      <c r="K394" s="3">
        <v>407</v>
      </c>
      <c r="AF394"/>
    </row>
    <row r="395" spans="7:32">
      <c r="G395" s="3" t="s">
        <v>545</v>
      </c>
      <c r="H395" s="3" t="s">
        <v>310</v>
      </c>
      <c r="I395" s="3" t="str">
        <f t="shared" si="6"/>
        <v>秘术师小型天赋</v>
      </c>
      <c r="J395" s="3" t="s">
        <v>1188</v>
      </c>
      <c r="K395" s="3">
        <v>409</v>
      </c>
      <c r="AF395"/>
    </row>
    <row r="396" spans="7:32">
      <c r="G396" s="3" t="s">
        <v>545</v>
      </c>
      <c r="H396" s="3" t="s">
        <v>310</v>
      </c>
      <c r="I396" s="3" t="str">
        <f t="shared" si="6"/>
        <v>秘术师小型天赋</v>
      </c>
      <c r="J396" s="3" t="s">
        <v>1194</v>
      </c>
      <c r="K396" s="3">
        <v>413</v>
      </c>
      <c r="AF396"/>
    </row>
    <row r="397" spans="7:32">
      <c r="G397" s="3" t="s">
        <v>545</v>
      </c>
      <c r="H397" s="3" t="s">
        <v>314</v>
      </c>
      <c r="I397" s="3" t="str">
        <f t="shared" si="6"/>
        <v>秘术师中型天赋</v>
      </c>
      <c r="J397" s="3" t="s">
        <v>1187</v>
      </c>
      <c r="K397" s="3">
        <v>380</v>
      </c>
      <c r="AF397"/>
    </row>
    <row r="398" spans="7:32">
      <c r="G398" s="3" t="s">
        <v>545</v>
      </c>
      <c r="H398" s="3" t="s">
        <v>314</v>
      </c>
      <c r="I398" s="3" t="str">
        <f t="shared" si="6"/>
        <v>秘术师中型天赋</v>
      </c>
      <c r="J398" s="3" t="s">
        <v>906</v>
      </c>
      <c r="K398" s="3">
        <v>382</v>
      </c>
      <c r="AF398"/>
    </row>
    <row r="399" spans="7:32">
      <c r="G399" s="3" t="s">
        <v>545</v>
      </c>
      <c r="H399" s="3" t="s">
        <v>314</v>
      </c>
      <c r="I399" s="3" t="str">
        <f t="shared" si="6"/>
        <v>秘术师中型天赋</v>
      </c>
      <c r="J399" s="3" t="s">
        <v>936</v>
      </c>
      <c r="K399" s="3">
        <v>384</v>
      </c>
      <c r="AF399"/>
    </row>
    <row r="400" spans="7:32">
      <c r="G400" s="3" t="s">
        <v>545</v>
      </c>
      <c r="H400" s="3" t="s">
        <v>314</v>
      </c>
      <c r="I400" s="3" t="str">
        <f t="shared" si="6"/>
        <v>秘术师中型天赋</v>
      </c>
      <c r="J400" s="3" t="s">
        <v>878</v>
      </c>
      <c r="K400" s="3">
        <v>386</v>
      </c>
      <c r="AF400"/>
    </row>
    <row r="401" spans="7:32">
      <c r="G401" s="3" t="s">
        <v>545</v>
      </c>
      <c r="H401" s="3" t="s">
        <v>314</v>
      </c>
      <c r="I401" s="3" t="str">
        <f t="shared" si="6"/>
        <v>秘术师中型天赋</v>
      </c>
      <c r="J401" s="3" t="s">
        <v>1189</v>
      </c>
      <c r="K401" s="3">
        <v>388</v>
      </c>
      <c r="AF401"/>
    </row>
    <row r="402" spans="7:32">
      <c r="G402" s="3" t="s">
        <v>545</v>
      </c>
      <c r="H402" s="3" t="s">
        <v>314</v>
      </c>
      <c r="I402" s="3" t="str">
        <f t="shared" si="6"/>
        <v>秘术师中型天赋</v>
      </c>
      <c r="J402" s="3" t="s">
        <v>884</v>
      </c>
      <c r="K402" s="3">
        <v>390</v>
      </c>
      <c r="AF402"/>
    </row>
    <row r="403" spans="7:32">
      <c r="G403" s="3" t="s">
        <v>545</v>
      </c>
      <c r="H403" s="3" t="s">
        <v>314</v>
      </c>
      <c r="I403" s="3" t="str">
        <f t="shared" si="6"/>
        <v>秘术师中型天赋</v>
      </c>
      <c r="J403" s="3" t="s">
        <v>880</v>
      </c>
      <c r="K403" s="3">
        <v>398</v>
      </c>
      <c r="AF403"/>
    </row>
    <row r="404" spans="7:32">
      <c r="G404" s="3" t="s">
        <v>545</v>
      </c>
      <c r="H404" s="3" t="s">
        <v>314</v>
      </c>
      <c r="I404" s="3" t="str">
        <f t="shared" si="6"/>
        <v>秘术师中型天赋</v>
      </c>
      <c r="J404" s="3" t="s">
        <v>1193</v>
      </c>
      <c r="K404" s="3">
        <v>400</v>
      </c>
      <c r="AF404"/>
    </row>
    <row r="405" spans="7:32">
      <c r="G405" s="3" t="s">
        <v>545</v>
      </c>
      <c r="H405" s="3" t="s">
        <v>314</v>
      </c>
      <c r="I405" s="3" t="str">
        <f t="shared" si="6"/>
        <v>秘术师中型天赋</v>
      </c>
      <c r="J405" s="3" t="s">
        <v>1195</v>
      </c>
      <c r="K405" s="3">
        <v>402</v>
      </c>
      <c r="AF405"/>
    </row>
    <row r="406" spans="7:32">
      <c r="G406" s="3" t="s">
        <v>545</v>
      </c>
      <c r="H406" s="3" t="s">
        <v>314</v>
      </c>
      <c r="I406" s="3" t="str">
        <f t="shared" si="6"/>
        <v>秘术师中型天赋</v>
      </c>
      <c r="J406" s="3" t="s">
        <v>1159</v>
      </c>
      <c r="K406" s="3">
        <v>404</v>
      </c>
      <c r="AF406"/>
    </row>
    <row r="407" spans="7:32">
      <c r="G407" s="3" t="s">
        <v>545</v>
      </c>
      <c r="H407" s="3" t="s">
        <v>314</v>
      </c>
      <c r="I407" s="3" t="str">
        <f t="shared" si="6"/>
        <v>秘术师中型天赋</v>
      </c>
      <c r="J407" s="3" t="s">
        <v>1197</v>
      </c>
      <c r="K407" s="3">
        <v>408</v>
      </c>
      <c r="AF407"/>
    </row>
    <row r="408" spans="7:32">
      <c r="G408" s="3" t="s">
        <v>545</v>
      </c>
      <c r="H408" s="3" t="s">
        <v>314</v>
      </c>
      <c r="I408" s="3" t="str">
        <f t="shared" si="6"/>
        <v>秘术师中型天赋</v>
      </c>
      <c r="J408" s="3" t="s">
        <v>1198</v>
      </c>
      <c r="K408" s="3">
        <v>410</v>
      </c>
      <c r="AF408"/>
    </row>
    <row r="409" spans="7:32">
      <c r="G409" s="3" t="s">
        <v>545</v>
      </c>
      <c r="H409" s="3" t="s">
        <v>314</v>
      </c>
      <c r="I409" s="3" t="str">
        <f t="shared" si="6"/>
        <v>秘术师中型天赋</v>
      </c>
      <c r="J409" s="3" t="s">
        <v>941</v>
      </c>
      <c r="K409" s="3">
        <v>411</v>
      </c>
      <c r="AF409"/>
    </row>
    <row r="410" spans="7:32">
      <c r="G410" s="3" t="s">
        <v>545</v>
      </c>
      <c r="H410" s="3" t="s">
        <v>314</v>
      </c>
      <c r="I410" s="3" t="str">
        <f t="shared" si="6"/>
        <v>秘术师中型天赋</v>
      </c>
      <c r="J410" s="3" t="s">
        <v>942</v>
      </c>
      <c r="K410" s="3">
        <v>414</v>
      </c>
      <c r="AF410"/>
    </row>
    <row r="411" spans="7:32">
      <c r="G411" s="3" t="s">
        <v>545</v>
      </c>
      <c r="H411" s="3" t="s">
        <v>344</v>
      </c>
      <c r="I411" s="3" t="str">
        <f t="shared" si="6"/>
        <v>秘术师传奇中型天赋</v>
      </c>
      <c r="J411" s="3" t="s">
        <v>937</v>
      </c>
      <c r="K411" s="3">
        <v>392</v>
      </c>
      <c r="AF411"/>
    </row>
    <row r="412" spans="7:32">
      <c r="G412" s="3" t="s">
        <v>545</v>
      </c>
      <c r="H412" s="3" t="s">
        <v>344</v>
      </c>
      <c r="I412" s="3" t="str">
        <f t="shared" si="6"/>
        <v>秘术师传奇中型天赋</v>
      </c>
      <c r="J412" s="3" t="s">
        <v>938</v>
      </c>
      <c r="K412" s="3">
        <v>393</v>
      </c>
      <c r="AF412"/>
    </row>
    <row r="413" spans="7:32">
      <c r="G413" s="3" t="s">
        <v>545</v>
      </c>
      <c r="H413" s="3" t="s">
        <v>344</v>
      </c>
      <c r="I413" s="3" t="str">
        <f t="shared" si="6"/>
        <v>秘术师传奇中型天赋</v>
      </c>
      <c r="J413" s="3" t="s">
        <v>939</v>
      </c>
      <c r="K413" s="3">
        <v>394</v>
      </c>
      <c r="AF413"/>
    </row>
    <row r="414" spans="7:32">
      <c r="G414" s="3" t="s">
        <v>545</v>
      </c>
      <c r="H414" s="3" t="s">
        <v>344</v>
      </c>
      <c r="I414" s="3" t="str">
        <f t="shared" si="6"/>
        <v>秘术师传奇中型天赋</v>
      </c>
      <c r="J414" s="3" t="s">
        <v>1191</v>
      </c>
      <c r="K414" s="3">
        <v>396</v>
      </c>
      <c r="AF414"/>
    </row>
    <row r="415" spans="7:32">
      <c r="G415" s="3" t="s">
        <v>545</v>
      </c>
      <c r="H415" s="3" t="s">
        <v>344</v>
      </c>
      <c r="I415" s="3" t="str">
        <f t="shared" si="6"/>
        <v>秘术师传奇中型天赋</v>
      </c>
      <c r="J415" s="3" t="s">
        <v>559</v>
      </c>
      <c r="K415" s="3">
        <v>412</v>
      </c>
      <c r="AF415"/>
    </row>
    <row r="416" spans="7:32">
      <c r="G416" s="3" t="s">
        <v>545</v>
      </c>
      <c r="H416" s="3" t="s">
        <v>344</v>
      </c>
      <c r="I416" s="3" t="str">
        <f t="shared" si="6"/>
        <v>秘术师传奇中型天赋</v>
      </c>
      <c r="J416" s="3" t="s">
        <v>1199</v>
      </c>
      <c r="K416" s="3">
        <v>415</v>
      </c>
      <c r="AF416"/>
    </row>
    <row r="417" spans="7:32">
      <c r="G417" s="3" t="s">
        <v>545</v>
      </c>
      <c r="H417" s="3" t="s">
        <v>344</v>
      </c>
      <c r="I417" s="3" t="str">
        <f t="shared" si="6"/>
        <v>秘术师传奇中型天赋</v>
      </c>
      <c r="J417" s="3" t="s">
        <v>1200</v>
      </c>
      <c r="K417" s="3">
        <v>416</v>
      </c>
      <c r="AF417"/>
    </row>
    <row r="418" spans="7:32">
      <c r="G418" s="3" t="s">
        <v>545</v>
      </c>
      <c r="H418" s="3" t="s">
        <v>344</v>
      </c>
      <c r="I418" s="3" t="str">
        <f t="shared" si="6"/>
        <v>秘术师传奇中型天赋</v>
      </c>
      <c r="J418" s="3" t="s">
        <v>1200</v>
      </c>
      <c r="K418" s="3">
        <v>417</v>
      </c>
      <c r="AF418"/>
    </row>
    <row r="419" spans="7:32">
      <c r="G419" s="3" t="s">
        <v>545</v>
      </c>
      <c r="H419" s="3" t="s">
        <v>344</v>
      </c>
      <c r="I419" s="3" t="str">
        <f t="shared" si="6"/>
        <v>秘术师传奇中型天赋</v>
      </c>
      <c r="J419" s="3" t="s">
        <v>1201</v>
      </c>
      <c r="K419" s="3">
        <v>418</v>
      </c>
      <c r="AF419"/>
    </row>
    <row r="420" spans="7:32">
      <c r="G420" s="3" t="s">
        <v>545</v>
      </c>
      <c r="H420" s="3" t="s">
        <v>344</v>
      </c>
      <c r="I420" s="3" t="str">
        <f t="shared" si="6"/>
        <v>秘术师传奇中型天赋</v>
      </c>
      <c r="J420" s="3" t="s">
        <v>1202</v>
      </c>
      <c r="K420" s="3">
        <v>419</v>
      </c>
      <c r="AF420"/>
    </row>
    <row r="421" spans="7:32">
      <c r="G421" s="3" t="s">
        <v>565</v>
      </c>
      <c r="H421" s="3" t="s">
        <v>310</v>
      </c>
      <c r="I421" s="3" t="str">
        <f t="shared" si="6"/>
        <v>元素师小型天赋</v>
      </c>
      <c r="J421" s="3" t="s">
        <v>943</v>
      </c>
      <c r="K421" s="3">
        <v>420</v>
      </c>
      <c r="AF421"/>
    </row>
    <row r="422" spans="7:32">
      <c r="G422" s="3" t="s">
        <v>565</v>
      </c>
      <c r="H422" s="3" t="s">
        <v>310</v>
      </c>
      <c r="I422" s="3" t="str">
        <f t="shared" si="6"/>
        <v>元素师小型天赋</v>
      </c>
      <c r="J422" s="3" t="s">
        <v>903</v>
      </c>
      <c r="K422" s="3">
        <v>421</v>
      </c>
      <c r="AF422"/>
    </row>
    <row r="423" spans="7:32">
      <c r="G423" s="3" t="s">
        <v>565</v>
      </c>
      <c r="H423" s="3" t="s">
        <v>310</v>
      </c>
      <c r="I423" s="3" t="str">
        <f t="shared" si="6"/>
        <v>元素师小型天赋</v>
      </c>
      <c r="J423" s="3" t="s">
        <v>1203</v>
      </c>
      <c r="K423" s="3">
        <v>422</v>
      </c>
      <c r="AF423"/>
    </row>
    <row r="424" spans="7:32">
      <c r="G424" s="3" t="s">
        <v>565</v>
      </c>
      <c r="H424" s="3" t="s">
        <v>310</v>
      </c>
      <c r="I424" s="3" t="str">
        <f t="shared" si="6"/>
        <v>元素师小型天赋</v>
      </c>
      <c r="J424" s="3" t="s">
        <v>875</v>
      </c>
      <c r="K424" s="3">
        <v>424</v>
      </c>
      <c r="AF424"/>
    </row>
    <row r="425" spans="7:32">
      <c r="G425" s="3" t="s">
        <v>565</v>
      </c>
      <c r="H425" s="3" t="s">
        <v>310</v>
      </c>
      <c r="I425" s="3" t="str">
        <f t="shared" si="6"/>
        <v>元素师小型天赋</v>
      </c>
      <c r="J425" s="3" t="s">
        <v>882</v>
      </c>
      <c r="K425" s="3">
        <v>426</v>
      </c>
      <c r="AF425"/>
    </row>
    <row r="426" spans="7:32">
      <c r="G426" s="3" t="s">
        <v>565</v>
      </c>
      <c r="H426" s="3" t="s">
        <v>310</v>
      </c>
      <c r="I426" s="3" t="str">
        <f t="shared" si="6"/>
        <v>元素师小型天赋</v>
      </c>
      <c r="J426" s="3" t="s">
        <v>879</v>
      </c>
      <c r="K426" s="3">
        <v>428</v>
      </c>
      <c r="AF426"/>
    </row>
    <row r="427" spans="7:32">
      <c r="G427" s="3" t="s">
        <v>565</v>
      </c>
      <c r="H427" s="3" t="s">
        <v>310</v>
      </c>
      <c r="I427" s="3" t="str">
        <f t="shared" si="6"/>
        <v>元素师小型天赋</v>
      </c>
      <c r="J427" s="3" t="s">
        <v>851</v>
      </c>
      <c r="K427" s="3">
        <v>430</v>
      </c>
      <c r="AF427"/>
    </row>
    <row r="428" spans="7:32">
      <c r="G428" s="3" t="s">
        <v>565</v>
      </c>
      <c r="H428" s="3" t="s">
        <v>310</v>
      </c>
      <c r="I428" s="3" t="str">
        <f t="shared" si="6"/>
        <v>元素师小型天赋</v>
      </c>
      <c r="J428" s="3" t="s">
        <v>1206</v>
      </c>
      <c r="K428" s="3">
        <v>432</v>
      </c>
      <c r="AF428"/>
    </row>
    <row r="429" spans="7:32">
      <c r="G429" s="3" t="s">
        <v>565</v>
      </c>
      <c r="H429" s="3" t="s">
        <v>310</v>
      </c>
      <c r="I429" s="3" t="str">
        <f t="shared" si="6"/>
        <v>元素师小型天赋</v>
      </c>
      <c r="J429" s="3" t="s">
        <v>876</v>
      </c>
      <c r="K429" s="3">
        <v>434</v>
      </c>
      <c r="AF429"/>
    </row>
    <row r="430" spans="7:32">
      <c r="G430" s="3" t="s">
        <v>565</v>
      </c>
      <c r="H430" s="3" t="s">
        <v>310</v>
      </c>
      <c r="I430" s="3" t="str">
        <f t="shared" si="6"/>
        <v>元素师小型天赋</v>
      </c>
      <c r="J430" s="3" t="s">
        <v>1208</v>
      </c>
      <c r="K430" s="3">
        <v>436</v>
      </c>
      <c r="AF430"/>
    </row>
    <row r="431" spans="7:32">
      <c r="G431" s="3" t="s">
        <v>565</v>
      </c>
      <c r="H431" s="3" t="s">
        <v>310</v>
      </c>
      <c r="I431" s="3" t="str">
        <f t="shared" si="6"/>
        <v>元素师小型天赋</v>
      </c>
      <c r="J431" s="3" t="s">
        <v>945</v>
      </c>
      <c r="K431" s="3">
        <v>438</v>
      </c>
      <c r="AF431"/>
    </row>
    <row r="432" spans="7:32">
      <c r="G432" s="3" t="s">
        <v>565</v>
      </c>
      <c r="H432" s="3" t="s">
        <v>310</v>
      </c>
      <c r="I432" s="3" t="str">
        <f t="shared" si="6"/>
        <v>元素师小型天赋</v>
      </c>
      <c r="J432" s="3" t="s">
        <v>1108</v>
      </c>
      <c r="K432" s="3">
        <v>440</v>
      </c>
      <c r="AF432"/>
    </row>
    <row r="433" spans="7:32">
      <c r="G433" s="3" t="s">
        <v>565</v>
      </c>
      <c r="H433" s="3" t="s">
        <v>310</v>
      </c>
      <c r="I433" s="3" t="str">
        <f t="shared" si="6"/>
        <v>元素师小型天赋</v>
      </c>
      <c r="J433" s="3" t="s">
        <v>1211</v>
      </c>
      <c r="K433" s="3">
        <v>442</v>
      </c>
      <c r="AF433"/>
    </row>
    <row r="434" spans="7:32">
      <c r="G434" s="3" t="s">
        <v>565</v>
      </c>
      <c r="H434" s="3" t="s">
        <v>310</v>
      </c>
      <c r="I434" s="3" t="str">
        <f t="shared" si="6"/>
        <v>元素师小型天赋</v>
      </c>
      <c r="J434" s="3" t="s">
        <v>1170</v>
      </c>
      <c r="K434" s="3">
        <v>444</v>
      </c>
      <c r="AF434"/>
    </row>
    <row r="435" spans="7:32">
      <c r="G435" s="3" t="s">
        <v>565</v>
      </c>
      <c r="H435" s="3" t="s">
        <v>310</v>
      </c>
      <c r="I435" s="3" t="str">
        <f t="shared" si="6"/>
        <v>元素师小型天赋</v>
      </c>
      <c r="J435" s="3" t="s">
        <v>1172</v>
      </c>
      <c r="K435" s="3">
        <v>446</v>
      </c>
      <c r="AF435"/>
    </row>
    <row r="436" spans="7:32">
      <c r="G436" s="3" t="s">
        <v>565</v>
      </c>
      <c r="H436" s="3" t="s">
        <v>310</v>
      </c>
      <c r="I436" s="3" t="str">
        <f t="shared" si="6"/>
        <v>元素师小型天赋</v>
      </c>
      <c r="J436" s="3" t="s">
        <v>947</v>
      </c>
      <c r="K436" s="3">
        <v>448</v>
      </c>
      <c r="AF436"/>
    </row>
    <row r="437" spans="7:32">
      <c r="G437" s="3" t="s">
        <v>565</v>
      </c>
      <c r="H437" s="3" t="s">
        <v>310</v>
      </c>
      <c r="I437" s="3" t="str">
        <f t="shared" si="6"/>
        <v>元素师小型天赋</v>
      </c>
      <c r="J437" s="3" t="s">
        <v>903</v>
      </c>
      <c r="K437" s="3">
        <v>450</v>
      </c>
      <c r="AF437"/>
    </row>
    <row r="438" spans="7:32">
      <c r="G438" s="3" t="s">
        <v>565</v>
      </c>
      <c r="H438" s="3" t="s">
        <v>310</v>
      </c>
      <c r="I438" s="3" t="str">
        <f t="shared" si="6"/>
        <v>元素师小型天赋</v>
      </c>
      <c r="J438" s="3" t="s">
        <v>835</v>
      </c>
      <c r="K438" s="3">
        <v>452</v>
      </c>
      <c r="AF438"/>
    </row>
    <row r="439" spans="7:32">
      <c r="G439" s="3" t="s">
        <v>565</v>
      </c>
      <c r="H439" s="3" t="s">
        <v>310</v>
      </c>
      <c r="I439" s="3" t="str">
        <f t="shared" si="6"/>
        <v>元素师小型天赋</v>
      </c>
      <c r="J439" s="3" t="s">
        <v>1214</v>
      </c>
      <c r="K439" s="3">
        <v>456</v>
      </c>
      <c r="AF439"/>
    </row>
    <row r="440" spans="7:32">
      <c r="G440" s="3" t="s">
        <v>565</v>
      </c>
      <c r="H440" s="3" t="s">
        <v>314</v>
      </c>
      <c r="I440" s="3" t="str">
        <f t="shared" si="6"/>
        <v>元素师中型天赋</v>
      </c>
      <c r="J440" s="3" t="s">
        <v>944</v>
      </c>
      <c r="K440" s="3">
        <v>423</v>
      </c>
      <c r="AF440"/>
    </row>
    <row r="441" spans="7:32">
      <c r="G441" s="3" t="s">
        <v>565</v>
      </c>
      <c r="H441" s="3" t="s">
        <v>314</v>
      </c>
      <c r="I441" s="3" t="str">
        <f t="shared" si="6"/>
        <v>元素师中型天赋</v>
      </c>
      <c r="J441" s="3" t="s">
        <v>906</v>
      </c>
      <c r="K441" s="3">
        <v>425</v>
      </c>
      <c r="AF441"/>
    </row>
    <row r="442" spans="7:32">
      <c r="G442" s="3" t="s">
        <v>565</v>
      </c>
      <c r="H442" s="3" t="s">
        <v>314</v>
      </c>
      <c r="I442" s="3" t="str">
        <f t="shared" si="6"/>
        <v>元素师中型天赋</v>
      </c>
      <c r="J442" s="3" t="s">
        <v>1204</v>
      </c>
      <c r="K442" s="3">
        <v>427</v>
      </c>
      <c r="AF442"/>
    </row>
    <row r="443" spans="7:32">
      <c r="G443" s="3" t="s">
        <v>565</v>
      </c>
      <c r="H443" s="3" t="s">
        <v>314</v>
      </c>
      <c r="I443" s="3" t="str">
        <f t="shared" si="6"/>
        <v>元素师中型天赋</v>
      </c>
      <c r="J443" s="3" t="s">
        <v>1205</v>
      </c>
      <c r="K443" s="3">
        <v>429</v>
      </c>
      <c r="AF443"/>
    </row>
    <row r="444" spans="7:32">
      <c r="G444" s="3" t="s">
        <v>565</v>
      </c>
      <c r="H444" s="3" t="s">
        <v>314</v>
      </c>
      <c r="I444" s="3" t="str">
        <f t="shared" si="6"/>
        <v>元素师中型天赋</v>
      </c>
      <c r="J444" s="3" t="s">
        <v>884</v>
      </c>
      <c r="K444" s="3">
        <v>431</v>
      </c>
      <c r="AF444"/>
    </row>
    <row r="445" spans="7:32">
      <c r="G445" s="3" t="s">
        <v>565</v>
      </c>
      <c r="H445" s="3" t="s">
        <v>314</v>
      </c>
      <c r="I445" s="3" t="str">
        <f t="shared" si="6"/>
        <v>元素师中型天赋</v>
      </c>
      <c r="J445" s="3" t="s">
        <v>881</v>
      </c>
      <c r="K445" s="3">
        <v>433</v>
      </c>
      <c r="AF445"/>
    </row>
    <row r="446" spans="7:32">
      <c r="G446" s="3" t="s">
        <v>565</v>
      </c>
      <c r="H446" s="3" t="s">
        <v>314</v>
      </c>
      <c r="I446" s="3" t="str">
        <f t="shared" si="6"/>
        <v>元素师中型天赋</v>
      </c>
      <c r="J446" s="3" t="s">
        <v>1207</v>
      </c>
      <c r="K446" s="3">
        <v>435</v>
      </c>
      <c r="AF446"/>
    </row>
    <row r="447" spans="7:32">
      <c r="G447" s="3" t="s">
        <v>565</v>
      </c>
      <c r="H447" s="3" t="s">
        <v>314</v>
      </c>
      <c r="I447" s="3" t="str">
        <f t="shared" si="6"/>
        <v>元素师中型天赋</v>
      </c>
      <c r="J447" s="3" t="s">
        <v>880</v>
      </c>
      <c r="K447" s="3">
        <v>439</v>
      </c>
      <c r="AF447"/>
    </row>
    <row r="448" spans="7:32">
      <c r="G448" s="3" t="s">
        <v>565</v>
      </c>
      <c r="H448" s="3" t="s">
        <v>314</v>
      </c>
      <c r="I448" s="3" t="str">
        <f t="shared" si="6"/>
        <v>元素师中型天赋</v>
      </c>
      <c r="J448" s="3" t="s">
        <v>1210</v>
      </c>
      <c r="K448" s="3">
        <v>441</v>
      </c>
      <c r="AF448"/>
    </row>
    <row r="449" spans="7:32">
      <c r="G449" s="3" t="s">
        <v>565</v>
      </c>
      <c r="H449" s="3" t="s">
        <v>314</v>
      </c>
      <c r="I449" s="3" t="str">
        <f t="shared" si="6"/>
        <v>元素师中型天赋</v>
      </c>
      <c r="J449" s="3" t="s">
        <v>1110</v>
      </c>
      <c r="K449" s="3">
        <v>445</v>
      </c>
      <c r="AF449"/>
    </row>
    <row r="450" spans="7:32">
      <c r="G450" s="3" t="s">
        <v>565</v>
      </c>
      <c r="H450" s="3" t="s">
        <v>314</v>
      </c>
      <c r="I450" s="3" t="str">
        <f t="shared" si="6"/>
        <v>元素师中型天赋</v>
      </c>
      <c r="J450" s="3" t="s">
        <v>927</v>
      </c>
      <c r="K450" s="3">
        <v>449</v>
      </c>
      <c r="AF450"/>
    </row>
    <row r="451" spans="7:32">
      <c r="G451" s="3" t="s">
        <v>565</v>
      </c>
      <c r="H451" s="3" t="s">
        <v>314</v>
      </c>
      <c r="I451" s="3" t="str">
        <f t="shared" ref="I451:I514" si="7">G451&amp;H451</f>
        <v>元素师中型天赋</v>
      </c>
      <c r="J451" s="3" t="s">
        <v>578</v>
      </c>
      <c r="K451" s="3">
        <v>453</v>
      </c>
      <c r="AF451"/>
    </row>
    <row r="452" spans="7:32">
      <c r="G452" s="3" t="s">
        <v>565</v>
      </c>
      <c r="H452" s="3" t="s">
        <v>314</v>
      </c>
      <c r="I452" s="3" t="str">
        <f t="shared" si="7"/>
        <v>元素师中型天赋</v>
      </c>
      <c r="J452" s="3" t="s">
        <v>1213</v>
      </c>
      <c r="K452" s="3">
        <v>454</v>
      </c>
      <c r="AF452"/>
    </row>
    <row r="453" spans="7:32">
      <c r="G453" s="3" t="s">
        <v>565</v>
      </c>
      <c r="H453" s="3" t="s">
        <v>314</v>
      </c>
      <c r="I453" s="3" t="str">
        <f t="shared" si="7"/>
        <v>元素师中型天赋</v>
      </c>
      <c r="J453" s="3" t="s">
        <v>949</v>
      </c>
      <c r="K453" s="3">
        <v>455</v>
      </c>
      <c r="AF453"/>
    </row>
    <row r="454" spans="7:32">
      <c r="G454" s="3" t="s">
        <v>565</v>
      </c>
      <c r="H454" s="3" t="s">
        <v>314</v>
      </c>
      <c r="I454" s="3" t="str">
        <f t="shared" si="7"/>
        <v>元素师中型天赋</v>
      </c>
      <c r="J454" s="3" t="s">
        <v>837</v>
      </c>
      <c r="K454" s="3">
        <v>457</v>
      </c>
      <c r="AF454"/>
    </row>
    <row r="455" spans="7:32">
      <c r="G455" s="3" t="s">
        <v>565</v>
      </c>
      <c r="H455" s="3" t="s">
        <v>344</v>
      </c>
      <c r="I455" s="3" t="str">
        <f t="shared" si="7"/>
        <v>元素师传奇中型天赋</v>
      </c>
      <c r="J455" s="3" t="s">
        <v>1209</v>
      </c>
      <c r="K455" s="3">
        <v>437</v>
      </c>
      <c r="AF455"/>
    </row>
    <row r="456" spans="7:32">
      <c r="G456" s="3" t="s">
        <v>565</v>
      </c>
      <c r="H456" s="3" t="s">
        <v>344</v>
      </c>
      <c r="I456" s="3" t="str">
        <f t="shared" si="7"/>
        <v>元素师传奇中型天赋</v>
      </c>
      <c r="J456" s="3" t="s">
        <v>946</v>
      </c>
      <c r="K456" s="3">
        <v>443</v>
      </c>
      <c r="AF456"/>
    </row>
    <row r="457" spans="7:32">
      <c r="G457" s="3" t="s">
        <v>565</v>
      </c>
      <c r="H457" s="3" t="s">
        <v>344</v>
      </c>
      <c r="I457" s="3" t="str">
        <f t="shared" si="7"/>
        <v>元素师传奇中型天赋</v>
      </c>
      <c r="J457" s="3" t="s">
        <v>1212</v>
      </c>
      <c r="K457" s="3">
        <v>447</v>
      </c>
      <c r="AF457"/>
    </row>
    <row r="458" spans="7:32">
      <c r="G458" s="3" t="s">
        <v>565</v>
      </c>
      <c r="H458" s="3" t="s">
        <v>344</v>
      </c>
      <c r="I458" s="3" t="str">
        <f t="shared" si="7"/>
        <v>元素师传奇中型天赋</v>
      </c>
      <c r="J458" s="3" t="s">
        <v>948</v>
      </c>
      <c r="K458" s="3">
        <v>451</v>
      </c>
      <c r="AF458"/>
    </row>
    <row r="459" spans="7:32">
      <c r="G459" s="3" t="s">
        <v>565</v>
      </c>
      <c r="H459" s="3" t="s">
        <v>344</v>
      </c>
      <c r="I459" s="3" t="str">
        <f t="shared" si="7"/>
        <v>元素师传奇中型天赋</v>
      </c>
      <c r="J459" s="3" t="s">
        <v>1215</v>
      </c>
      <c r="K459" s="3">
        <v>458</v>
      </c>
      <c r="AF459"/>
    </row>
    <row r="460" spans="7:32">
      <c r="G460" s="3" t="s">
        <v>565</v>
      </c>
      <c r="H460" s="3" t="s">
        <v>344</v>
      </c>
      <c r="I460" s="3" t="str">
        <f t="shared" si="7"/>
        <v>元素师传奇中型天赋</v>
      </c>
      <c r="J460" s="3" t="s">
        <v>1216</v>
      </c>
      <c r="K460" s="3">
        <v>459</v>
      </c>
      <c r="AF460"/>
    </row>
    <row r="461" spans="7:32">
      <c r="G461" s="3" t="s">
        <v>565</v>
      </c>
      <c r="H461" s="3" t="s">
        <v>344</v>
      </c>
      <c r="I461" s="3" t="str">
        <f t="shared" si="7"/>
        <v>元素师传奇中型天赋</v>
      </c>
      <c r="J461" s="3" t="s">
        <v>1217</v>
      </c>
      <c r="K461" s="3">
        <v>460</v>
      </c>
      <c r="AF461"/>
    </row>
    <row r="462" spans="7:32">
      <c r="G462" s="3" t="s">
        <v>565</v>
      </c>
      <c r="H462" s="3" t="s">
        <v>344</v>
      </c>
      <c r="I462" s="3" t="str">
        <f t="shared" si="7"/>
        <v>元素师传奇中型天赋</v>
      </c>
      <c r="J462" s="3" t="s">
        <v>1218</v>
      </c>
      <c r="K462" s="3">
        <v>461</v>
      </c>
      <c r="AF462"/>
    </row>
    <row r="463" spans="7:32">
      <c r="G463" s="3" t="s">
        <v>565</v>
      </c>
      <c r="H463" s="3" t="s">
        <v>344</v>
      </c>
      <c r="I463" s="3" t="str">
        <f t="shared" si="7"/>
        <v>元素师传奇中型天赋</v>
      </c>
      <c r="J463" s="3" t="s">
        <v>1219</v>
      </c>
      <c r="K463" s="3">
        <v>462</v>
      </c>
      <c r="AF463"/>
    </row>
    <row r="464" spans="7:32">
      <c r="G464" s="3" t="s">
        <v>588</v>
      </c>
      <c r="H464" s="3" t="s">
        <v>310</v>
      </c>
      <c r="I464" s="3" t="str">
        <f t="shared" si="7"/>
        <v>征战之神小型天赋</v>
      </c>
      <c r="J464" s="3" t="s">
        <v>835</v>
      </c>
      <c r="K464" s="3">
        <v>463</v>
      </c>
      <c r="AF464"/>
    </row>
    <row r="465" spans="7:32">
      <c r="G465" s="3" t="s">
        <v>588</v>
      </c>
      <c r="H465" s="3" t="s">
        <v>310</v>
      </c>
      <c r="I465" s="3" t="str">
        <f t="shared" si="7"/>
        <v>征战之神小型天赋</v>
      </c>
      <c r="J465" s="3" t="s">
        <v>905</v>
      </c>
      <c r="K465" s="3">
        <v>464</v>
      </c>
      <c r="AF465"/>
    </row>
    <row r="466" spans="7:32">
      <c r="G466" s="3" t="s">
        <v>588</v>
      </c>
      <c r="H466" s="3" t="s">
        <v>310</v>
      </c>
      <c r="I466" s="3" t="str">
        <f t="shared" si="7"/>
        <v>征战之神小型天赋</v>
      </c>
      <c r="J466" s="3" t="s">
        <v>950</v>
      </c>
      <c r="K466" s="3">
        <v>466</v>
      </c>
      <c r="AF466"/>
    </row>
    <row r="467" spans="7:32">
      <c r="G467" s="3" t="s">
        <v>588</v>
      </c>
      <c r="H467" s="3" t="s">
        <v>310</v>
      </c>
      <c r="I467" s="3" t="str">
        <f t="shared" si="7"/>
        <v>征战之神小型天赋</v>
      </c>
      <c r="J467" s="3" t="s">
        <v>1220</v>
      </c>
      <c r="K467" s="3">
        <v>467</v>
      </c>
      <c r="AF467"/>
    </row>
    <row r="468" spans="7:32">
      <c r="G468" s="3" t="s">
        <v>588</v>
      </c>
      <c r="H468" s="3" t="s">
        <v>310</v>
      </c>
      <c r="I468" s="3" t="str">
        <f t="shared" si="7"/>
        <v>征战之神小型天赋</v>
      </c>
      <c r="J468" s="3" t="s">
        <v>951</v>
      </c>
      <c r="K468" s="3">
        <v>469</v>
      </c>
      <c r="AF468"/>
    </row>
    <row r="469" spans="7:32">
      <c r="G469" s="3" t="s">
        <v>588</v>
      </c>
      <c r="H469" s="3" t="s">
        <v>310</v>
      </c>
      <c r="I469" s="3" t="str">
        <f t="shared" si="7"/>
        <v>征战之神小型天赋</v>
      </c>
      <c r="J469" s="3" t="s">
        <v>1222</v>
      </c>
      <c r="K469" s="3">
        <v>471</v>
      </c>
      <c r="AF469"/>
    </row>
    <row r="470" spans="7:32">
      <c r="G470" s="3" t="s">
        <v>588</v>
      </c>
      <c r="H470" s="3" t="s">
        <v>310</v>
      </c>
      <c r="I470" s="3" t="str">
        <f t="shared" si="7"/>
        <v>征战之神小型天赋</v>
      </c>
      <c r="J470" s="3" t="s">
        <v>953</v>
      </c>
      <c r="K470" s="3">
        <v>473</v>
      </c>
      <c r="AF470"/>
    </row>
    <row r="471" spans="7:32">
      <c r="G471" s="3" t="s">
        <v>588</v>
      </c>
      <c r="H471" s="3" t="s">
        <v>310</v>
      </c>
      <c r="I471" s="3" t="str">
        <f t="shared" si="7"/>
        <v>征战之神小型天赋</v>
      </c>
      <c r="J471" s="3" t="s">
        <v>955</v>
      </c>
      <c r="K471" s="3">
        <v>475</v>
      </c>
      <c r="AF471"/>
    </row>
    <row r="472" spans="7:32">
      <c r="G472" s="3" t="s">
        <v>588</v>
      </c>
      <c r="H472" s="3" t="s">
        <v>310</v>
      </c>
      <c r="I472" s="3" t="str">
        <f t="shared" si="7"/>
        <v>征战之神小型天赋</v>
      </c>
      <c r="J472" s="3" t="s">
        <v>889</v>
      </c>
      <c r="K472" s="3">
        <v>477</v>
      </c>
      <c r="AF472"/>
    </row>
    <row r="473" spans="7:32">
      <c r="G473" s="3" t="s">
        <v>588</v>
      </c>
      <c r="H473" s="3" t="s">
        <v>310</v>
      </c>
      <c r="I473" s="3" t="str">
        <f t="shared" si="7"/>
        <v>征战之神小型天赋</v>
      </c>
      <c r="J473" s="3" t="s">
        <v>956</v>
      </c>
      <c r="K473" s="3">
        <v>478</v>
      </c>
      <c r="AF473"/>
    </row>
    <row r="474" spans="7:32">
      <c r="G474" s="3" t="s">
        <v>588</v>
      </c>
      <c r="H474" s="3" t="s">
        <v>310</v>
      </c>
      <c r="I474" s="3" t="str">
        <f t="shared" si="7"/>
        <v>征战之神小型天赋</v>
      </c>
      <c r="J474" s="3" t="s">
        <v>1108</v>
      </c>
      <c r="K474" s="3">
        <v>483</v>
      </c>
      <c r="AF474"/>
    </row>
    <row r="475" spans="7:32">
      <c r="G475" s="3" t="s">
        <v>588</v>
      </c>
      <c r="H475" s="3" t="s">
        <v>310</v>
      </c>
      <c r="I475" s="3" t="str">
        <f t="shared" si="7"/>
        <v>征战之神小型天赋</v>
      </c>
      <c r="J475" s="3" t="s">
        <v>955</v>
      </c>
      <c r="K475" s="3">
        <v>485</v>
      </c>
      <c r="AF475"/>
    </row>
    <row r="476" spans="7:32">
      <c r="G476" s="3" t="s">
        <v>588</v>
      </c>
      <c r="H476" s="3" t="s">
        <v>314</v>
      </c>
      <c r="I476" s="3" t="str">
        <f t="shared" si="7"/>
        <v>征战之神中型天赋</v>
      </c>
      <c r="J476" s="3" t="s">
        <v>837</v>
      </c>
      <c r="K476" s="3">
        <v>465</v>
      </c>
      <c r="AF476"/>
    </row>
    <row r="477" spans="7:32">
      <c r="G477" s="3" t="s">
        <v>588</v>
      </c>
      <c r="H477" s="3" t="s">
        <v>314</v>
      </c>
      <c r="I477" s="3" t="str">
        <f t="shared" si="7"/>
        <v>征战之神中型天赋</v>
      </c>
      <c r="J477" s="3" t="s">
        <v>1221</v>
      </c>
      <c r="K477" s="3">
        <v>468</v>
      </c>
      <c r="AF477"/>
    </row>
    <row r="478" spans="7:32">
      <c r="G478" s="3" t="s">
        <v>588</v>
      </c>
      <c r="H478" s="3" t="s">
        <v>314</v>
      </c>
      <c r="I478" s="3" t="str">
        <f t="shared" si="7"/>
        <v>征战之神中型天赋</v>
      </c>
      <c r="J478" s="3" t="s">
        <v>952</v>
      </c>
      <c r="K478" s="3">
        <v>470</v>
      </c>
      <c r="AF478"/>
    </row>
    <row r="479" spans="7:32">
      <c r="G479" s="3" t="s">
        <v>588</v>
      </c>
      <c r="H479" s="3" t="s">
        <v>314</v>
      </c>
      <c r="I479" s="3" t="str">
        <f t="shared" si="7"/>
        <v>征战之神中型天赋</v>
      </c>
      <c r="J479" s="3" t="s">
        <v>1223</v>
      </c>
      <c r="K479" s="3">
        <v>472</v>
      </c>
      <c r="AF479"/>
    </row>
    <row r="480" spans="7:32">
      <c r="G480" s="3" t="s">
        <v>588</v>
      </c>
      <c r="H480" s="3" t="s">
        <v>314</v>
      </c>
      <c r="I480" s="3" t="str">
        <f t="shared" si="7"/>
        <v>征战之神中型天赋</v>
      </c>
      <c r="J480" s="3" t="s">
        <v>954</v>
      </c>
      <c r="K480" s="3">
        <v>474</v>
      </c>
      <c r="AF480"/>
    </row>
    <row r="481" spans="7:32">
      <c r="G481" s="3" t="s">
        <v>588</v>
      </c>
      <c r="H481" s="3" t="s">
        <v>314</v>
      </c>
      <c r="I481" s="3" t="str">
        <f t="shared" si="7"/>
        <v>征战之神中型天赋</v>
      </c>
      <c r="J481" s="3" t="s">
        <v>1224</v>
      </c>
      <c r="K481" s="3">
        <v>476</v>
      </c>
      <c r="AF481"/>
    </row>
    <row r="482" spans="7:32">
      <c r="G482" s="3" t="s">
        <v>588</v>
      </c>
      <c r="H482" s="3" t="s">
        <v>314</v>
      </c>
      <c r="I482" s="3" t="str">
        <f t="shared" si="7"/>
        <v>征战之神中型天赋</v>
      </c>
      <c r="J482" s="3" t="s">
        <v>957</v>
      </c>
      <c r="K482" s="3">
        <v>480</v>
      </c>
      <c r="AF482"/>
    </row>
    <row r="483" spans="7:32">
      <c r="G483" s="3" t="s">
        <v>588</v>
      </c>
      <c r="H483" s="3" t="s">
        <v>314</v>
      </c>
      <c r="I483" s="3" t="str">
        <f t="shared" si="7"/>
        <v>征战之神中型天赋</v>
      </c>
      <c r="J483" s="3" t="s">
        <v>958</v>
      </c>
      <c r="K483" s="3">
        <v>481</v>
      </c>
      <c r="AF483"/>
    </row>
    <row r="484" spans="7:32">
      <c r="G484" s="3" t="s">
        <v>588</v>
      </c>
      <c r="H484" s="3" t="s">
        <v>314</v>
      </c>
      <c r="I484" s="3" t="str">
        <f t="shared" si="7"/>
        <v>征战之神中型天赋</v>
      </c>
      <c r="J484" s="3" t="s">
        <v>916</v>
      </c>
      <c r="K484" s="3">
        <v>482</v>
      </c>
      <c r="AF484"/>
    </row>
    <row r="485" spans="7:32">
      <c r="G485" s="3" t="s">
        <v>588</v>
      </c>
      <c r="H485" s="3" t="s">
        <v>344</v>
      </c>
      <c r="I485" s="3" t="str">
        <f t="shared" si="7"/>
        <v>征战之神传奇中型天赋</v>
      </c>
      <c r="J485" s="3" t="s">
        <v>590</v>
      </c>
      <c r="K485" s="3">
        <v>479</v>
      </c>
      <c r="AF485"/>
    </row>
    <row r="486" spans="7:32">
      <c r="G486" s="3" t="s">
        <v>588</v>
      </c>
      <c r="H486" s="3" t="s">
        <v>344</v>
      </c>
      <c r="I486" s="3" t="str">
        <f t="shared" si="7"/>
        <v>征战之神传奇中型天赋</v>
      </c>
      <c r="J486" s="3" t="s">
        <v>1225</v>
      </c>
      <c r="K486" s="3">
        <v>484</v>
      </c>
      <c r="AF486"/>
    </row>
    <row r="487" spans="7:32">
      <c r="G487" s="3" t="s">
        <v>588</v>
      </c>
      <c r="H487" s="3" t="s">
        <v>344</v>
      </c>
      <c r="I487" s="3" t="str">
        <f t="shared" si="7"/>
        <v>征战之神传奇中型天赋</v>
      </c>
      <c r="J487" s="3" t="s">
        <v>1226</v>
      </c>
      <c r="K487" s="3">
        <v>486</v>
      </c>
      <c r="AF487"/>
    </row>
    <row r="488" spans="7:32">
      <c r="G488" s="3" t="s">
        <v>588</v>
      </c>
      <c r="H488" s="3" t="s">
        <v>344</v>
      </c>
      <c r="I488" s="3" t="str">
        <f t="shared" si="7"/>
        <v>征战之神传奇中型天赋</v>
      </c>
      <c r="J488" s="3" t="s">
        <v>923</v>
      </c>
      <c r="K488" s="3">
        <v>487</v>
      </c>
      <c r="AF488"/>
    </row>
    <row r="489" spans="7:32">
      <c r="G489" s="3" t="s">
        <v>588</v>
      </c>
      <c r="H489" s="3" t="s">
        <v>344</v>
      </c>
      <c r="I489" s="3" t="str">
        <f t="shared" si="7"/>
        <v>征战之神传奇中型天赋</v>
      </c>
      <c r="J489" s="3" t="s">
        <v>1227</v>
      </c>
      <c r="K489" s="3">
        <v>488</v>
      </c>
      <c r="AF489"/>
    </row>
    <row r="490" spans="7:32">
      <c r="G490" s="3" t="s">
        <v>588</v>
      </c>
      <c r="H490" s="3" t="s">
        <v>344</v>
      </c>
      <c r="I490" s="3" t="str">
        <f t="shared" si="7"/>
        <v>征战之神传奇中型天赋</v>
      </c>
      <c r="J490" s="3" t="s">
        <v>1228</v>
      </c>
      <c r="K490" s="3">
        <v>489</v>
      </c>
      <c r="AF490"/>
    </row>
    <row r="491" spans="7:32">
      <c r="G491" s="3" t="s">
        <v>588</v>
      </c>
      <c r="H491" s="3" t="s">
        <v>344</v>
      </c>
      <c r="I491" s="3" t="str">
        <f t="shared" si="7"/>
        <v>征战之神传奇中型天赋</v>
      </c>
      <c r="J491" s="3" t="s">
        <v>1229</v>
      </c>
      <c r="K491" s="3">
        <v>490</v>
      </c>
      <c r="AF491"/>
    </row>
    <row r="492" spans="7:32">
      <c r="G492" s="3" t="s">
        <v>593</v>
      </c>
      <c r="H492" s="3" t="s">
        <v>310</v>
      </c>
      <c r="I492" s="3" t="str">
        <f t="shared" si="7"/>
        <v>影舞者小型天赋</v>
      </c>
      <c r="J492" s="3" t="s">
        <v>1230</v>
      </c>
      <c r="K492" s="3">
        <v>491</v>
      </c>
      <c r="AF492"/>
    </row>
    <row r="493" spans="7:32">
      <c r="G493" s="3" t="s">
        <v>593</v>
      </c>
      <c r="H493" s="3" t="s">
        <v>310</v>
      </c>
      <c r="I493" s="3" t="str">
        <f t="shared" si="7"/>
        <v>影舞者小型天赋</v>
      </c>
      <c r="J493" s="3" t="s">
        <v>851</v>
      </c>
      <c r="K493" s="3">
        <v>492</v>
      </c>
      <c r="AF493"/>
    </row>
    <row r="494" spans="7:32">
      <c r="G494" s="3" t="s">
        <v>593</v>
      </c>
      <c r="H494" s="3" t="s">
        <v>310</v>
      </c>
      <c r="I494" s="3" t="str">
        <f t="shared" si="7"/>
        <v>影舞者小型天赋</v>
      </c>
      <c r="J494" s="3" t="s">
        <v>875</v>
      </c>
      <c r="K494" s="3">
        <v>493</v>
      </c>
      <c r="AF494"/>
    </row>
    <row r="495" spans="7:32">
      <c r="G495" s="3" t="s">
        <v>593</v>
      </c>
      <c r="H495" s="3" t="s">
        <v>310</v>
      </c>
      <c r="I495" s="3" t="str">
        <f t="shared" si="7"/>
        <v>影舞者小型天赋</v>
      </c>
      <c r="J495" s="3" t="s">
        <v>1232</v>
      </c>
      <c r="K495" s="3">
        <v>495</v>
      </c>
      <c r="AF495"/>
    </row>
    <row r="496" spans="7:32">
      <c r="G496" s="3" t="s">
        <v>593</v>
      </c>
      <c r="H496" s="3" t="s">
        <v>310</v>
      </c>
      <c r="I496" s="3" t="str">
        <f t="shared" si="7"/>
        <v>影舞者小型天赋</v>
      </c>
      <c r="J496" s="3" t="s">
        <v>959</v>
      </c>
      <c r="K496" s="3">
        <v>497</v>
      </c>
      <c r="AF496"/>
    </row>
    <row r="497" spans="7:32">
      <c r="G497" s="3" t="s">
        <v>593</v>
      </c>
      <c r="H497" s="3" t="s">
        <v>310</v>
      </c>
      <c r="I497" s="3" t="str">
        <f t="shared" si="7"/>
        <v>影舞者小型天赋</v>
      </c>
      <c r="J497" s="3" t="s">
        <v>960</v>
      </c>
      <c r="K497" s="3">
        <v>499</v>
      </c>
      <c r="AF497"/>
    </row>
    <row r="498" spans="7:32">
      <c r="G498" s="3" t="s">
        <v>593</v>
      </c>
      <c r="H498" s="3" t="s">
        <v>310</v>
      </c>
      <c r="I498" s="3" t="str">
        <f t="shared" si="7"/>
        <v>影舞者小型天赋</v>
      </c>
      <c r="J498" s="3" t="s">
        <v>1235</v>
      </c>
      <c r="K498" s="3">
        <v>501</v>
      </c>
      <c r="AF498"/>
    </row>
    <row r="499" spans="7:32">
      <c r="G499" s="3" t="s">
        <v>593</v>
      </c>
      <c r="H499" s="3" t="s">
        <v>310</v>
      </c>
      <c r="I499" s="3" t="str">
        <f t="shared" si="7"/>
        <v>影舞者小型天赋</v>
      </c>
      <c r="J499" s="3" t="s">
        <v>882</v>
      </c>
      <c r="K499" s="3">
        <v>503</v>
      </c>
      <c r="AF499"/>
    </row>
    <row r="500" spans="7:32">
      <c r="G500" s="3" t="s">
        <v>593</v>
      </c>
      <c r="H500" s="3" t="s">
        <v>310</v>
      </c>
      <c r="I500" s="3" t="str">
        <f t="shared" si="7"/>
        <v>影舞者小型天赋</v>
      </c>
      <c r="J500" s="3" t="s">
        <v>963</v>
      </c>
      <c r="K500" s="3">
        <v>505</v>
      </c>
      <c r="AF500"/>
    </row>
    <row r="501" spans="7:32">
      <c r="G501" s="3" t="s">
        <v>593</v>
      </c>
      <c r="H501" s="3" t="s">
        <v>310</v>
      </c>
      <c r="I501" s="3" t="str">
        <f t="shared" si="7"/>
        <v>影舞者小型天赋</v>
      </c>
      <c r="J501" s="3" t="s">
        <v>856</v>
      </c>
      <c r="K501" s="3">
        <v>507</v>
      </c>
      <c r="AF501"/>
    </row>
    <row r="502" spans="7:32">
      <c r="G502" s="3" t="s">
        <v>593</v>
      </c>
      <c r="H502" s="3" t="s">
        <v>310</v>
      </c>
      <c r="I502" s="3" t="str">
        <f t="shared" si="7"/>
        <v>影舞者小型天赋</v>
      </c>
      <c r="J502" s="3" t="s">
        <v>1238</v>
      </c>
      <c r="K502" s="3">
        <v>510</v>
      </c>
      <c r="AF502"/>
    </row>
    <row r="503" spans="7:32">
      <c r="G503" s="3" t="s">
        <v>593</v>
      </c>
      <c r="H503" s="3" t="s">
        <v>310</v>
      </c>
      <c r="I503" s="3" t="str">
        <f t="shared" si="7"/>
        <v>影舞者小型天赋</v>
      </c>
      <c r="J503" s="3" t="s">
        <v>889</v>
      </c>
      <c r="K503" s="3">
        <v>512</v>
      </c>
      <c r="AF503"/>
    </row>
    <row r="504" spans="7:32">
      <c r="G504" s="3" t="s">
        <v>593</v>
      </c>
      <c r="H504" s="3" t="s">
        <v>310</v>
      </c>
      <c r="I504" s="3" t="str">
        <f t="shared" si="7"/>
        <v>影舞者小型天赋</v>
      </c>
      <c r="J504" s="3" t="s">
        <v>1230</v>
      </c>
      <c r="K504" s="3">
        <v>513</v>
      </c>
      <c r="AF504"/>
    </row>
    <row r="505" spans="7:32">
      <c r="G505" s="3" t="s">
        <v>593</v>
      </c>
      <c r="H505" s="3" t="s">
        <v>310</v>
      </c>
      <c r="I505" s="3" t="str">
        <f t="shared" si="7"/>
        <v>影舞者小型天赋</v>
      </c>
      <c r="J505" s="3" t="s">
        <v>875</v>
      </c>
      <c r="K505" s="3">
        <v>514</v>
      </c>
      <c r="AF505"/>
    </row>
    <row r="506" spans="7:32">
      <c r="G506" s="3" t="s">
        <v>593</v>
      </c>
      <c r="H506" s="3" t="s">
        <v>310</v>
      </c>
      <c r="I506" s="3" t="str">
        <f t="shared" si="7"/>
        <v>影舞者小型天赋</v>
      </c>
      <c r="J506" s="3" t="s">
        <v>1242</v>
      </c>
      <c r="K506" s="3">
        <v>520</v>
      </c>
      <c r="AF506"/>
    </row>
    <row r="507" spans="7:32">
      <c r="G507" s="3" t="s">
        <v>593</v>
      </c>
      <c r="H507" s="3" t="s">
        <v>310</v>
      </c>
      <c r="I507" s="3" t="str">
        <f t="shared" si="7"/>
        <v>影舞者小型天赋</v>
      </c>
      <c r="J507" s="3" t="s">
        <v>959</v>
      </c>
      <c r="K507" s="3">
        <v>521</v>
      </c>
      <c r="AF507"/>
    </row>
    <row r="508" spans="7:32">
      <c r="G508" s="3" t="s">
        <v>593</v>
      </c>
      <c r="H508" s="3" t="s">
        <v>310</v>
      </c>
      <c r="I508" s="3" t="str">
        <f t="shared" si="7"/>
        <v>影舞者小型天赋</v>
      </c>
      <c r="J508" s="3" t="s">
        <v>955</v>
      </c>
      <c r="K508" s="3">
        <v>522</v>
      </c>
      <c r="AF508"/>
    </row>
    <row r="509" spans="7:32">
      <c r="G509" s="3" t="s">
        <v>593</v>
      </c>
      <c r="H509" s="3" t="s">
        <v>310</v>
      </c>
      <c r="I509" s="3" t="str">
        <f t="shared" si="7"/>
        <v>影舞者小型天赋</v>
      </c>
      <c r="J509" s="3" t="s">
        <v>1243</v>
      </c>
      <c r="K509" s="3">
        <v>523</v>
      </c>
      <c r="AF509"/>
    </row>
    <row r="510" spans="7:32">
      <c r="G510" s="3" t="s">
        <v>593</v>
      </c>
      <c r="H510" s="3" t="s">
        <v>310</v>
      </c>
      <c r="I510" s="3" t="str">
        <f t="shared" si="7"/>
        <v>影舞者小型天赋</v>
      </c>
      <c r="J510" s="3" t="s">
        <v>1244</v>
      </c>
      <c r="K510" s="3">
        <v>525</v>
      </c>
      <c r="AF510"/>
    </row>
    <row r="511" spans="7:32">
      <c r="G511" s="3" t="s">
        <v>593</v>
      </c>
      <c r="H511" s="3" t="s">
        <v>314</v>
      </c>
      <c r="I511" s="3" t="str">
        <f t="shared" si="7"/>
        <v>影舞者中型天赋</v>
      </c>
      <c r="J511" s="3" t="s">
        <v>1231</v>
      </c>
      <c r="K511" s="3">
        <v>494</v>
      </c>
      <c r="AF511"/>
    </row>
    <row r="512" spans="7:32">
      <c r="G512" s="3" t="s">
        <v>593</v>
      </c>
      <c r="H512" s="3" t="s">
        <v>314</v>
      </c>
      <c r="I512" s="3" t="str">
        <f t="shared" si="7"/>
        <v>影舞者中型天赋</v>
      </c>
      <c r="J512" s="3" t="s">
        <v>1233</v>
      </c>
      <c r="K512" s="3">
        <v>496</v>
      </c>
      <c r="AF512"/>
    </row>
    <row r="513" spans="7:32">
      <c r="G513" s="3" t="s">
        <v>593</v>
      </c>
      <c r="H513" s="3" t="s">
        <v>314</v>
      </c>
      <c r="I513" s="3" t="str">
        <f t="shared" si="7"/>
        <v>影舞者中型天赋</v>
      </c>
      <c r="J513" s="3" t="s">
        <v>1205</v>
      </c>
      <c r="K513" s="3">
        <v>498</v>
      </c>
      <c r="AF513"/>
    </row>
    <row r="514" spans="7:32">
      <c r="G514" s="3" t="s">
        <v>593</v>
      </c>
      <c r="H514" s="3" t="s">
        <v>314</v>
      </c>
      <c r="I514" s="3" t="str">
        <f t="shared" si="7"/>
        <v>影舞者中型天赋</v>
      </c>
      <c r="J514" s="3" t="s">
        <v>1234</v>
      </c>
      <c r="K514" s="3">
        <v>500</v>
      </c>
      <c r="AF514"/>
    </row>
    <row r="515" spans="7:32">
      <c r="G515" s="3" t="s">
        <v>593</v>
      </c>
      <c r="H515" s="3" t="s">
        <v>314</v>
      </c>
      <c r="I515" s="3" t="str">
        <f t="shared" ref="I515:I578" si="8">G515&amp;H515</f>
        <v>影舞者中型天赋</v>
      </c>
      <c r="J515" s="3" t="s">
        <v>961</v>
      </c>
      <c r="K515" s="3">
        <v>502</v>
      </c>
      <c r="AF515"/>
    </row>
    <row r="516" spans="7:32">
      <c r="G516" s="3" t="s">
        <v>593</v>
      </c>
      <c r="H516" s="3" t="s">
        <v>314</v>
      </c>
      <c r="I516" s="3" t="str">
        <f t="shared" si="8"/>
        <v>影舞者中型天赋</v>
      </c>
      <c r="J516" s="3" t="s">
        <v>962</v>
      </c>
      <c r="K516" s="3">
        <v>504</v>
      </c>
      <c r="AF516"/>
    </row>
    <row r="517" spans="7:32">
      <c r="G517" s="3" t="s">
        <v>593</v>
      </c>
      <c r="H517" s="3" t="s">
        <v>314</v>
      </c>
      <c r="I517" s="3" t="str">
        <f t="shared" si="8"/>
        <v>影舞者中型天赋</v>
      </c>
      <c r="J517" s="3" t="s">
        <v>1236</v>
      </c>
      <c r="K517" s="3">
        <v>506</v>
      </c>
      <c r="AF517"/>
    </row>
    <row r="518" spans="7:32">
      <c r="G518" s="3" t="s">
        <v>593</v>
      </c>
      <c r="H518" s="3" t="s">
        <v>314</v>
      </c>
      <c r="I518" s="3" t="str">
        <f t="shared" si="8"/>
        <v>影舞者中型天赋</v>
      </c>
      <c r="J518" s="3" t="s">
        <v>964</v>
      </c>
      <c r="K518" s="3">
        <v>508</v>
      </c>
      <c r="AF518"/>
    </row>
    <row r="519" spans="7:32">
      <c r="G519" s="3" t="s">
        <v>593</v>
      </c>
      <c r="H519" s="3" t="s">
        <v>314</v>
      </c>
      <c r="I519" s="3" t="str">
        <f t="shared" si="8"/>
        <v>影舞者中型天赋</v>
      </c>
      <c r="J519" s="3" t="s">
        <v>1237</v>
      </c>
      <c r="K519" s="3">
        <v>509</v>
      </c>
      <c r="AF519"/>
    </row>
    <row r="520" spans="7:32">
      <c r="G520" s="3" t="s">
        <v>593</v>
      </c>
      <c r="H520" s="3" t="s">
        <v>314</v>
      </c>
      <c r="I520" s="3" t="str">
        <f t="shared" si="8"/>
        <v>影舞者中型天赋</v>
      </c>
      <c r="J520" s="3" t="s">
        <v>1239</v>
      </c>
      <c r="K520" s="3">
        <v>511</v>
      </c>
      <c r="AF520"/>
    </row>
    <row r="521" spans="7:32">
      <c r="G521" s="3" t="s">
        <v>593</v>
      </c>
      <c r="H521" s="3" t="s">
        <v>314</v>
      </c>
      <c r="I521" s="3" t="str">
        <f t="shared" si="8"/>
        <v>影舞者中型天赋</v>
      </c>
      <c r="J521" s="3" t="s">
        <v>902</v>
      </c>
      <c r="K521" s="3">
        <v>516</v>
      </c>
      <c r="AF521"/>
    </row>
    <row r="522" spans="7:32">
      <c r="G522" s="3" t="s">
        <v>593</v>
      </c>
      <c r="H522" s="3" t="s">
        <v>314</v>
      </c>
      <c r="I522" s="3" t="str">
        <f t="shared" si="8"/>
        <v>影舞者中型天赋</v>
      </c>
      <c r="J522" s="3" t="s">
        <v>966</v>
      </c>
      <c r="K522" s="3">
        <v>517</v>
      </c>
      <c r="AF522"/>
    </row>
    <row r="523" spans="7:32">
      <c r="G523" s="3" t="s">
        <v>593</v>
      </c>
      <c r="H523" s="3" t="s">
        <v>314</v>
      </c>
      <c r="I523" s="3" t="str">
        <f t="shared" si="8"/>
        <v>影舞者中型天赋</v>
      </c>
      <c r="J523" s="3" t="s">
        <v>1240</v>
      </c>
      <c r="K523" s="3">
        <v>518</v>
      </c>
      <c r="AF523"/>
    </row>
    <row r="524" spans="7:32">
      <c r="G524" s="3" t="s">
        <v>593</v>
      </c>
      <c r="H524" s="3" t="s">
        <v>314</v>
      </c>
      <c r="I524" s="3" t="str">
        <f t="shared" si="8"/>
        <v>影舞者中型天赋</v>
      </c>
      <c r="J524" s="3" t="s">
        <v>1241</v>
      </c>
      <c r="K524" s="3">
        <v>519</v>
      </c>
      <c r="AF524"/>
    </row>
    <row r="525" spans="7:32">
      <c r="G525" s="3" t="s">
        <v>593</v>
      </c>
      <c r="H525" s="3" t="s">
        <v>314</v>
      </c>
      <c r="I525" s="3" t="str">
        <f t="shared" si="8"/>
        <v>影舞者中型天赋</v>
      </c>
      <c r="J525" s="3" t="s">
        <v>961</v>
      </c>
      <c r="K525" s="3">
        <v>526</v>
      </c>
      <c r="AF525"/>
    </row>
    <row r="526" spans="7:32">
      <c r="G526" s="3" t="s">
        <v>593</v>
      </c>
      <c r="H526" s="3" t="s">
        <v>344</v>
      </c>
      <c r="I526" s="3" t="str">
        <f t="shared" si="8"/>
        <v>影舞者传奇中型天赋</v>
      </c>
      <c r="J526" s="3" t="s">
        <v>965</v>
      </c>
      <c r="K526" s="3">
        <v>515</v>
      </c>
      <c r="AF526"/>
    </row>
    <row r="527" spans="7:32">
      <c r="G527" s="3" t="s">
        <v>593</v>
      </c>
      <c r="H527" s="3" t="s">
        <v>344</v>
      </c>
      <c r="I527" s="3" t="str">
        <f t="shared" si="8"/>
        <v>影舞者传奇中型天赋</v>
      </c>
      <c r="J527" s="3" t="s">
        <v>605</v>
      </c>
      <c r="K527" s="3">
        <v>524</v>
      </c>
      <c r="AF527"/>
    </row>
    <row r="528" spans="7:32">
      <c r="G528" s="3" t="s">
        <v>593</v>
      </c>
      <c r="H528" s="3" t="s">
        <v>344</v>
      </c>
      <c r="I528" s="3" t="str">
        <f t="shared" si="8"/>
        <v>影舞者传奇中型天赋</v>
      </c>
      <c r="J528" s="3" t="s">
        <v>1245</v>
      </c>
      <c r="K528" s="3">
        <v>527</v>
      </c>
      <c r="AF528"/>
    </row>
    <row r="529" spans="7:32">
      <c r="G529" s="3" t="s">
        <v>593</v>
      </c>
      <c r="H529" s="3" t="s">
        <v>344</v>
      </c>
      <c r="I529" s="3" t="str">
        <f t="shared" si="8"/>
        <v>影舞者传奇中型天赋</v>
      </c>
      <c r="J529" s="3" t="s">
        <v>1246</v>
      </c>
      <c r="K529" s="3">
        <v>528</v>
      </c>
      <c r="AF529"/>
    </row>
    <row r="530" spans="7:32">
      <c r="G530" s="3" t="s">
        <v>593</v>
      </c>
      <c r="H530" s="3" t="s">
        <v>344</v>
      </c>
      <c r="I530" s="3" t="str">
        <f t="shared" si="8"/>
        <v>影舞者传奇中型天赋</v>
      </c>
      <c r="J530" s="3" t="s">
        <v>1247</v>
      </c>
      <c r="K530" s="3">
        <v>529</v>
      </c>
      <c r="AF530"/>
    </row>
    <row r="531" spans="7:32">
      <c r="G531" s="3" t="s">
        <v>593</v>
      </c>
      <c r="H531" s="3" t="s">
        <v>344</v>
      </c>
      <c r="I531" s="3" t="str">
        <f t="shared" si="8"/>
        <v>影舞者传奇中型天赋</v>
      </c>
      <c r="J531" s="3" t="s">
        <v>967</v>
      </c>
      <c r="K531" s="3">
        <v>530</v>
      </c>
      <c r="AF531"/>
    </row>
    <row r="532" spans="7:32">
      <c r="G532" s="3" t="s">
        <v>612</v>
      </c>
      <c r="H532" s="3" t="s">
        <v>310</v>
      </c>
      <c r="I532" s="3" t="str">
        <f t="shared" si="8"/>
        <v>神行武士小型天赋</v>
      </c>
      <c r="J532" s="3" t="s">
        <v>968</v>
      </c>
      <c r="K532" s="3">
        <v>531</v>
      </c>
      <c r="AF532"/>
    </row>
    <row r="533" spans="7:32">
      <c r="G533" s="3" t="s">
        <v>612</v>
      </c>
      <c r="H533" s="3" t="s">
        <v>310</v>
      </c>
      <c r="I533" s="3" t="str">
        <f t="shared" si="8"/>
        <v>神行武士小型天赋</v>
      </c>
      <c r="J533" s="3" t="s">
        <v>851</v>
      </c>
      <c r="K533" s="3">
        <v>532</v>
      </c>
      <c r="AF533"/>
    </row>
    <row r="534" spans="7:32">
      <c r="G534" s="3" t="s">
        <v>612</v>
      </c>
      <c r="H534" s="3" t="s">
        <v>310</v>
      </c>
      <c r="I534" s="3" t="str">
        <f t="shared" si="8"/>
        <v>神行武士小型天赋</v>
      </c>
      <c r="J534" s="3" t="s">
        <v>969</v>
      </c>
      <c r="K534" s="3">
        <v>533</v>
      </c>
      <c r="AF534"/>
    </row>
    <row r="535" spans="7:32">
      <c r="G535" s="3" t="s">
        <v>612</v>
      </c>
      <c r="H535" s="3" t="s">
        <v>310</v>
      </c>
      <c r="I535" s="3" t="str">
        <f t="shared" si="8"/>
        <v>神行武士小型天赋</v>
      </c>
      <c r="J535" s="3" t="s">
        <v>836</v>
      </c>
      <c r="K535" s="3">
        <v>535</v>
      </c>
      <c r="AF535"/>
    </row>
    <row r="536" spans="7:32">
      <c r="G536" s="3" t="s">
        <v>612</v>
      </c>
      <c r="H536" s="3" t="s">
        <v>310</v>
      </c>
      <c r="I536" s="3" t="str">
        <f t="shared" si="8"/>
        <v>神行武士小型天赋</v>
      </c>
      <c r="J536" s="3" t="s">
        <v>930</v>
      </c>
      <c r="K536" s="3">
        <v>537</v>
      </c>
      <c r="AF536"/>
    </row>
    <row r="537" spans="7:32">
      <c r="G537" s="3" t="s">
        <v>612</v>
      </c>
      <c r="H537" s="3" t="s">
        <v>310</v>
      </c>
      <c r="I537" s="3" t="str">
        <f t="shared" si="8"/>
        <v>神行武士小型天赋</v>
      </c>
      <c r="J537" s="3" t="s">
        <v>905</v>
      </c>
      <c r="K537" s="3">
        <v>539</v>
      </c>
      <c r="AF537"/>
    </row>
    <row r="538" spans="7:32">
      <c r="G538" s="3" t="s">
        <v>612</v>
      </c>
      <c r="H538" s="3" t="s">
        <v>310</v>
      </c>
      <c r="I538" s="3" t="str">
        <f t="shared" si="8"/>
        <v>神行武士小型天赋</v>
      </c>
      <c r="J538" s="3" t="s">
        <v>903</v>
      </c>
      <c r="K538" s="3">
        <v>541</v>
      </c>
      <c r="AF538"/>
    </row>
    <row r="539" spans="7:32">
      <c r="G539" s="3" t="s">
        <v>612</v>
      </c>
      <c r="H539" s="3" t="s">
        <v>310</v>
      </c>
      <c r="I539" s="3" t="str">
        <f t="shared" si="8"/>
        <v>神行武士小型天赋</v>
      </c>
      <c r="J539" s="3" t="s">
        <v>1248</v>
      </c>
      <c r="K539" s="3">
        <v>543</v>
      </c>
      <c r="AF539"/>
    </row>
    <row r="540" spans="7:32">
      <c r="G540" s="3" t="s">
        <v>612</v>
      </c>
      <c r="H540" s="3" t="s">
        <v>310</v>
      </c>
      <c r="I540" s="3" t="str">
        <f t="shared" si="8"/>
        <v>神行武士小型天赋</v>
      </c>
      <c r="J540" s="3" t="s">
        <v>1249</v>
      </c>
      <c r="K540" s="3">
        <v>545</v>
      </c>
      <c r="AF540"/>
    </row>
    <row r="541" spans="7:32">
      <c r="G541" s="3" t="s">
        <v>612</v>
      </c>
      <c r="H541" s="3" t="s">
        <v>310</v>
      </c>
      <c r="I541" s="3" t="str">
        <f t="shared" si="8"/>
        <v>神行武士小型天赋</v>
      </c>
      <c r="J541" s="3" t="s">
        <v>852</v>
      </c>
      <c r="K541" s="3">
        <v>547</v>
      </c>
      <c r="AF541"/>
    </row>
    <row r="542" spans="7:32">
      <c r="G542" s="3" t="s">
        <v>612</v>
      </c>
      <c r="H542" s="3" t="s">
        <v>310</v>
      </c>
      <c r="I542" s="3" t="str">
        <f t="shared" si="8"/>
        <v>神行武士小型天赋</v>
      </c>
      <c r="J542" s="3" t="s">
        <v>1242</v>
      </c>
      <c r="K542" s="3">
        <v>549</v>
      </c>
      <c r="AF542"/>
    </row>
    <row r="543" spans="7:32">
      <c r="G543" s="3" t="s">
        <v>612</v>
      </c>
      <c r="H543" s="3" t="s">
        <v>310</v>
      </c>
      <c r="I543" s="3" t="str">
        <f t="shared" si="8"/>
        <v>神行武士小型天赋</v>
      </c>
      <c r="J543" s="3" t="s">
        <v>968</v>
      </c>
      <c r="K543" s="3">
        <v>551</v>
      </c>
      <c r="AF543"/>
    </row>
    <row r="544" spans="7:32">
      <c r="G544" s="3" t="s">
        <v>612</v>
      </c>
      <c r="H544" s="3" t="s">
        <v>310</v>
      </c>
      <c r="I544" s="3" t="str">
        <f t="shared" si="8"/>
        <v>神行武士小型天赋</v>
      </c>
      <c r="J544" s="3" t="s">
        <v>951</v>
      </c>
      <c r="K544" s="3">
        <v>553</v>
      </c>
      <c r="AF544"/>
    </row>
    <row r="545" spans="7:32">
      <c r="G545" s="3" t="s">
        <v>612</v>
      </c>
      <c r="H545" s="3" t="s">
        <v>310</v>
      </c>
      <c r="I545" s="3" t="str">
        <f t="shared" si="8"/>
        <v>神行武士小型天赋</v>
      </c>
      <c r="J545" s="3" t="s">
        <v>1108</v>
      </c>
      <c r="K545" s="3">
        <v>556</v>
      </c>
      <c r="AF545"/>
    </row>
    <row r="546" spans="7:32">
      <c r="G546" s="3" t="s">
        <v>612</v>
      </c>
      <c r="H546" s="3" t="s">
        <v>310</v>
      </c>
      <c r="I546" s="3" t="str">
        <f t="shared" si="8"/>
        <v>神行武士小型天赋</v>
      </c>
      <c r="J546" s="3" t="s">
        <v>836</v>
      </c>
      <c r="K546" s="3">
        <v>558</v>
      </c>
      <c r="AF546"/>
    </row>
    <row r="547" spans="7:32">
      <c r="G547" s="3" t="s">
        <v>612</v>
      </c>
      <c r="H547" s="3" t="s">
        <v>310</v>
      </c>
      <c r="I547" s="3" t="str">
        <f t="shared" si="8"/>
        <v>神行武士小型天赋</v>
      </c>
      <c r="J547" s="3" t="s">
        <v>968</v>
      </c>
      <c r="K547" s="3">
        <v>559</v>
      </c>
      <c r="AF547"/>
    </row>
    <row r="548" spans="7:32">
      <c r="G548" s="3" t="s">
        <v>612</v>
      </c>
      <c r="H548" s="3" t="s">
        <v>310</v>
      </c>
      <c r="I548" s="3" t="str">
        <f t="shared" si="8"/>
        <v>神行武士小型天赋</v>
      </c>
      <c r="J548" s="3" t="s">
        <v>1254</v>
      </c>
      <c r="K548" s="3">
        <v>560</v>
      </c>
      <c r="AF548"/>
    </row>
    <row r="549" spans="7:32">
      <c r="G549" s="3" t="s">
        <v>612</v>
      </c>
      <c r="H549" s="3" t="s">
        <v>310</v>
      </c>
      <c r="I549" s="3" t="str">
        <f t="shared" si="8"/>
        <v>神行武士小型天赋</v>
      </c>
      <c r="J549" s="3" t="s">
        <v>1242</v>
      </c>
      <c r="K549" s="3">
        <v>562</v>
      </c>
      <c r="AF549"/>
    </row>
    <row r="550" spans="7:32">
      <c r="G550" s="3" t="s">
        <v>612</v>
      </c>
      <c r="H550" s="3" t="s">
        <v>310</v>
      </c>
      <c r="I550" s="3" t="str">
        <f t="shared" si="8"/>
        <v>神行武士小型天赋</v>
      </c>
      <c r="J550" s="3" t="s">
        <v>857</v>
      </c>
      <c r="K550" s="3">
        <v>566</v>
      </c>
      <c r="AF550"/>
    </row>
    <row r="551" spans="7:32">
      <c r="G551" s="3" t="s">
        <v>612</v>
      </c>
      <c r="H551" s="3" t="s">
        <v>314</v>
      </c>
      <c r="I551" s="3" t="str">
        <f t="shared" si="8"/>
        <v>神行武士中型天赋</v>
      </c>
      <c r="J551" s="3" t="s">
        <v>970</v>
      </c>
      <c r="K551" s="3">
        <v>534</v>
      </c>
      <c r="AF551"/>
    </row>
    <row r="552" spans="7:32">
      <c r="G552" s="3" t="s">
        <v>612</v>
      </c>
      <c r="H552" s="3" t="s">
        <v>314</v>
      </c>
      <c r="I552" s="3" t="str">
        <f t="shared" si="8"/>
        <v>神行武士中型天赋</v>
      </c>
      <c r="J552" s="3" t="s">
        <v>867</v>
      </c>
      <c r="K552" s="3">
        <v>536</v>
      </c>
      <c r="AF552"/>
    </row>
    <row r="553" spans="7:32">
      <c r="G553" s="3" t="s">
        <v>612</v>
      </c>
      <c r="H553" s="3" t="s">
        <v>314</v>
      </c>
      <c r="I553" s="3" t="str">
        <f t="shared" si="8"/>
        <v>神行武士中型天赋</v>
      </c>
      <c r="J553" s="3" t="s">
        <v>971</v>
      </c>
      <c r="K553" s="3">
        <v>538</v>
      </c>
      <c r="AF553"/>
    </row>
    <row r="554" spans="7:32">
      <c r="G554" s="3" t="s">
        <v>612</v>
      </c>
      <c r="H554" s="3" t="s">
        <v>314</v>
      </c>
      <c r="I554" s="3" t="str">
        <f t="shared" si="8"/>
        <v>神行武士中型天赋</v>
      </c>
      <c r="J554" s="3" t="s">
        <v>958</v>
      </c>
      <c r="K554" s="3">
        <v>540</v>
      </c>
      <c r="AF554"/>
    </row>
    <row r="555" spans="7:32">
      <c r="G555" s="3" t="s">
        <v>612</v>
      </c>
      <c r="H555" s="3" t="s">
        <v>314</v>
      </c>
      <c r="I555" s="3" t="str">
        <f t="shared" si="8"/>
        <v>神行武士中型天赋</v>
      </c>
      <c r="J555" s="3" t="s">
        <v>972</v>
      </c>
      <c r="K555" s="3">
        <v>542</v>
      </c>
      <c r="AF555"/>
    </row>
    <row r="556" spans="7:32">
      <c r="G556" s="3" t="s">
        <v>612</v>
      </c>
      <c r="H556" s="3" t="s">
        <v>314</v>
      </c>
      <c r="I556" s="3" t="str">
        <f t="shared" si="8"/>
        <v>神行武士中型天赋</v>
      </c>
      <c r="J556" s="3" t="s">
        <v>973</v>
      </c>
      <c r="K556" s="3">
        <v>544</v>
      </c>
      <c r="AF556"/>
    </row>
    <row r="557" spans="7:32">
      <c r="G557" s="3" t="s">
        <v>612</v>
      </c>
      <c r="H557" s="3" t="s">
        <v>314</v>
      </c>
      <c r="I557" s="3" t="str">
        <f t="shared" si="8"/>
        <v>神行武士中型天赋</v>
      </c>
      <c r="J557" s="3" t="s">
        <v>906</v>
      </c>
      <c r="K557" s="3">
        <v>546</v>
      </c>
      <c r="AF557"/>
    </row>
    <row r="558" spans="7:32">
      <c r="G558" s="3" t="s">
        <v>612</v>
      </c>
      <c r="H558" s="3" t="s">
        <v>314</v>
      </c>
      <c r="I558" s="3" t="str">
        <f t="shared" si="8"/>
        <v>神行武士中型天赋</v>
      </c>
      <c r="J558" s="3" t="s">
        <v>3753</v>
      </c>
      <c r="K558" s="3">
        <v>548</v>
      </c>
      <c r="AF558"/>
    </row>
    <row r="559" spans="7:32">
      <c r="G559" s="3" t="s">
        <v>612</v>
      </c>
      <c r="H559" s="3" t="s">
        <v>314</v>
      </c>
      <c r="I559" s="3" t="str">
        <f t="shared" si="8"/>
        <v>神行武士中型天赋</v>
      </c>
      <c r="J559" s="3" t="s">
        <v>1250</v>
      </c>
      <c r="K559" s="3">
        <v>550</v>
      </c>
      <c r="AF559"/>
    </row>
    <row r="560" spans="7:32">
      <c r="G560" s="3" t="s">
        <v>612</v>
      </c>
      <c r="H560" s="3" t="s">
        <v>314</v>
      </c>
      <c r="I560" s="3" t="str">
        <f t="shared" si="8"/>
        <v>神行武士中型天赋</v>
      </c>
      <c r="J560" s="3" t="s">
        <v>970</v>
      </c>
      <c r="K560" s="3">
        <v>555</v>
      </c>
      <c r="AF560"/>
    </row>
    <row r="561" spans="7:32">
      <c r="G561" s="3" t="s">
        <v>612</v>
      </c>
      <c r="H561" s="3" t="s">
        <v>314</v>
      </c>
      <c r="I561" s="3" t="str">
        <f t="shared" si="8"/>
        <v>神行武士中型天赋</v>
      </c>
      <c r="J561" s="3" t="s">
        <v>1110</v>
      </c>
      <c r="K561" s="3">
        <v>561</v>
      </c>
      <c r="AF561"/>
    </row>
    <row r="562" spans="7:32">
      <c r="G562" s="3" t="s">
        <v>612</v>
      </c>
      <c r="H562" s="3" t="s">
        <v>314</v>
      </c>
      <c r="I562" s="3" t="str">
        <f t="shared" si="8"/>
        <v>神行武士中型天赋</v>
      </c>
      <c r="J562" s="3" t="s">
        <v>974</v>
      </c>
      <c r="K562" s="3">
        <v>563</v>
      </c>
      <c r="AF562"/>
    </row>
    <row r="563" spans="7:32">
      <c r="G563" s="3" t="s">
        <v>612</v>
      </c>
      <c r="H563" s="3" t="s">
        <v>314</v>
      </c>
      <c r="I563" s="3" t="str">
        <f t="shared" si="8"/>
        <v>神行武士中型天赋</v>
      </c>
      <c r="J563" s="3" t="s">
        <v>975</v>
      </c>
      <c r="K563" s="3">
        <v>564</v>
      </c>
      <c r="AF563"/>
    </row>
    <row r="564" spans="7:32">
      <c r="G564" s="3" t="s">
        <v>612</v>
      </c>
      <c r="H564" s="3" t="s">
        <v>314</v>
      </c>
      <c r="I564" s="3" t="str">
        <f t="shared" si="8"/>
        <v>神行武士中型天赋</v>
      </c>
      <c r="J564" s="3" t="s">
        <v>976</v>
      </c>
      <c r="K564" s="3">
        <v>565</v>
      </c>
      <c r="AF564"/>
    </row>
    <row r="565" spans="7:32">
      <c r="G565" s="3" t="s">
        <v>612</v>
      </c>
      <c r="H565" s="3" t="s">
        <v>314</v>
      </c>
      <c r="I565" s="3" t="str">
        <f t="shared" si="8"/>
        <v>神行武士中型天赋</v>
      </c>
      <c r="J565" s="3" t="s">
        <v>1255</v>
      </c>
      <c r="K565" s="3">
        <v>567</v>
      </c>
      <c r="AF565"/>
    </row>
    <row r="566" spans="7:32">
      <c r="G566" s="3" t="s">
        <v>612</v>
      </c>
      <c r="H566" s="3" t="s">
        <v>344</v>
      </c>
      <c r="I566" s="3" t="str">
        <f t="shared" si="8"/>
        <v>神行武士传奇中型天赋</v>
      </c>
      <c r="J566" s="3" t="s">
        <v>1251</v>
      </c>
      <c r="K566" s="3">
        <v>552</v>
      </c>
      <c r="AF566"/>
    </row>
    <row r="567" spans="7:32">
      <c r="G567" s="3" t="s">
        <v>612</v>
      </c>
      <c r="H567" s="3" t="s">
        <v>344</v>
      </c>
      <c r="I567" s="3" t="str">
        <f t="shared" si="8"/>
        <v>神行武士传奇中型天赋</v>
      </c>
      <c r="J567" s="3" t="s">
        <v>1252</v>
      </c>
      <c r="K567" s="3">
        <v>554</v>
      </c>
      <c r="AF567"/>
    </row>
    <row r="568" spans="7:32">
      <c r="G568" s="3" t="s">
        <v>612</v>
      </c>
      <c r="H568" s="3" t="s">
        <v>344</v>
      </c>
      <c r="I568" s="3" t="str">
        <f t="shared" si="8"/>
        <v>神行武士传奇中型天赋</v>
      </c>
      <c r="J568" s="3" t="s">
        <v>1253</v>
      </c>
      <c r="K568" s="3">
        <v>557</v>
      </c>
      <c r="AF568"/>
    </row>
    <row r="569" spans="7:32">
      <c r="G569" s="3" t="s">
        <v>612</v>
      </c>
      <c r="H569" s="3" t="s">
        <v>344</v>
      </c>
      <c r="I569" s="3" t="str">
        <f t="shared" si="8"/>
        <v>神行武士传奇中型天赋</v>
      </c>
      <c r="J569" s="3" t="s">
        <v>1256</v>
      </c>
      <c r="K569" s="3">
        <v>568</v>
      </c>
      <c r="AF569"/>
    </row>
    <row r="570" spans="7:32">
      <c r="G570" s="3" t="s">
        <v>612</v>
      </c>
      <c r="H570" s="3" t="s">
        <v>344</v>
      </c>
      <c r="I570" s="3" t="str">
        <f t="shared" si="8"/>
        <v>神行武士传奇中型天赋</v>
      </c>
      <c r="J570" s="3" t="s">
        <v>1257</v>
      </c>
      <c r="K570" s="3">
        <v>569</v>
      </c>
      <c r="AF570"/>
    </row>
    <row r="571" spans="7:32">
      <c r="G571" s="3" t="s">
        <v>612</v>
      </c>
      <c r="H571" s="3" t="s">
        <v>344</v>
      </c>
      <c r="I571" s="3" t="str">
        <f t="shared" si="8"/>
        <v>神行武士传奇中型天赋</v>
      </c>
      <c r="J571" s="3" t="s">
        <v>1258</v>
      </c>
      <c r="K571" s="3">
        <v>570</v>
      </c>
      <c r="AF571"/>
    </row>
    <row r="572" spans="7:32">
      <c r="G572" s="3" t="s">
        <v>612</v>
      </c>
      <c r="H572" s="3" t="s">
        <v>344</v>
      </c>
      <c r="I572" s="3" t="str">
        <f t="shared" si="8"/>
        <v>神行武士传奇中型天赋</v>
      </c>
      <c r="J572" s="3" t="s">
        <v>1259</v>
      </c>
      <c r="K572" s="3">
        <v>571</v>
      </c>
      <c r="AF572"/>
    </row>
    <row r="573" spans="7:32">
      <c r="G573" s="3" t="s">
        <v>612</v>
      </c>
      <c r="H573" s="3" t="s">
        <v>344</v>
      </c>
      <c r="I573" s="3" t="str">
        <f t="shared" si="8"/>
        <v>神行武士传奇中型天赋</v>
      </c>
      <c r="J573" s="3" t="s">
        <v>1260</v>
      </c>
      <c r="K573" s="3">
        <v>572</v>
      </c>
      <c r="AF573"/>
    </row>
    <row r="574" spans="7:32">
      <c r="G574" s="3" t="s">
        <v>260</v>
      </c>
      <c r="H574" s="3" t="s">
        <v>310</v>
      </c>
      <c r="I574" s="3" t="str">
        <f t="shared" si="8"/>
        <v>游侠小型天赋</v>
      </c>
      <c r="J574" s="3" t="s">
        <v>905</v>
      </c>
      <c r="K574" s="3">
        <v>573</v>
      </c>
      <c r="AF574"/>
    </row>
    <row r="575" spans="7:32">
      <c r="G575" s="3" t="s">
        <v>260</v>
      </c>
      <c r="H575" s="3" t="s">
        <v>310</v>
      </c>
      <c r="I575" s="3" t="str">
        <f t="shared" si="8"/>
        <v>游侠小型天赋</v>
      </c>
      <c r="J575" s="3" t="s">
        <v>857</v>
      </c>
      <c r="K575" s="3">
        <v>574</v>
      </c>
      <c r="AF575"/>
    </row>
    <row r="576" spans="7:32">
      <c r="G576" s="3" t="s">
        <v>260</v>
      </c>
      <c r="H576" s="3" t="s">
        <v>310</v>
      </c>
      <c r="I576" s="3" t="str">
        <f t="shared" si="8"/>
        <v>游侠小型天赋</v>
      </c>
      <c r="J576" s="3" t="s">
        <v>835</v>
      </c>
      <c r="K576" s="3">
        <v>575</v>
      </c>
      <c r="AF576"/>
    </row>
    <row r="577" spans="7:32">
      <c r="G577" s="3" t="s">
        <v>260</v>
      </c>
      <c r="H577" s="3" t="s">
        <v>310</v>
      </c>
      <c r="I577" s="3" t="str">
        <f t="shared" si="8"/>
        <v>游侠小型天赋</v>
      </c>
      <c r="J577" s="3" t="s">
        <v>978</v>
      </c>
      <c r="K577" s="3">
        <v>577</v>
      </c>
      <c r="AF577"/>
    </row>
    <row r="578" spans="7:32">
      <c r="G578" s="3" t="s">
        <v>260</v>
      </c>
      <c r="H578" s="3" t="s">
        <v>310</v>
      </c>
      <c r="I578" s="3" t="str">
        <f t="shared" si="8"/>
        <v>游侠小型天赋</v>
      </c>
      <c r="J578" s="3" t="s">
        <v>1261</v>
      </c>
      <c r="K578" s="3">
        <v>581</v>
      </c>
      <c r="AF578"/>
    </row>
    <row r="579" spans="7:32">
      <c r="G579" s="3" t="s">
        <v>260</v>
      </c>
      <c r="H579" s="3" t="s">
        <v>310</v>
      </c>
      <c r="I579" s="3" t="str">
        <f t="shared" ref="I579:I642" si="9">G579&amp;H579</f>
        <v>游侠小型天赋</v>
      </c>
      <c r="J579" s="3" t="s">
        <v>889</v>
      </c>
      <c r="K579" s="3">
        <v>583</v>
      </c>
      <c r="AF579"/>
    </row>
    <row r="580" spans="7:32">
      <c r="G580" s="3" t="s">
        <v>260</v>
      </c>
      <c r="H580" s="3" t="s">
        <v>310</v>
      </c>
      <c r="I580" s="3" t="str">
        <f t="shared" si="9"/>
        <v>游侠小型天赋</v>
      </c>
      <c r="J580" s="3" t="s">
        <v>873</v>
      </c>
      <c r="K580" s="3">
        <v>584</v>
      </c>
      <c r="AF580"/>
    </row>
    <row r="581" spans="7:32">
      <c r="G581" s="3" t="s">
        <v>260</v>
      </c>
      <c r="H581" s="3" t="s">
        <v>310</v>
      </c>
      <c r="I581" s="3" t="str">
        <f t="shared" si="9"/>
        <v>游侠小型天赋</v>
      </c>
      <c r="J581" s="3" t="s">
        <v>982</v>
      </c>
      <c r="K581" s="3">
        <v>585</v>
      </c>
      <c r="AF581"/>
    </row>
    <row r="582" spans="7:32">
      <c r="G582" s="3" t="s">
        <v>260</v>
      </c>
      <c r="H582" s="3" t="s">
        <v>310</v>
      </c>
      <c r="I582" s="3" t="str">
        <f t="shared" si="9"/>
        <v>游侠小型天赋</v>
      </c>
      <c r="J582" s="3" t="s">
        <v>879</v>
      </c>
      <c r="K582" s="3">
        <v>587</v>
      </c>
      <c r="AF582"/>
    </row>
    <row r="583" spans="7:32">
      <c r="G583" s="3" t="s">
        <v>260</v>
      </c>
      <c r="H583" s="3" t="s">
        <v>310</v>
      </c>
      <c r="I583" s="3" t="str">
        <f t="shared" si="9"/>
        <v>游侠小型天赋</v>
      </c>
      <c r="J583" s="3" t="s">
        <v>905</v>
      </c>
      <c r="K583" s="3">
        <v>591</v>
      </c>
      <c r="AF583"/>
    </row>
    <row r="584" spans="7:32">
      <c r="G584" s="3" t="s">
        <v>260</v>
      </c>
      <c r="H584" s="3" t="s">
        <v>310</v>
      </c>
      <c r="I584" s="3" t="str">
        <f t="shared" si="9"/>
        <v>游侠小型天赋</v>
      </c>
      <c r="J584" s="3" t="s">
        <v>1238</v>
      </c>
      <c r="K584" s="3">
        <v>593</v>
      </c>
      <c r="AF584"/>
    </row>
    <row r="585" spans="7:32">
      <c r="G585" s="3" t="s">
        <v>260</v>
      </c>
      <c r="H585" s="3" t="s">
        <v>310</v>
      </c>
      <c r="I585" s="3" t="str">
        <f t="shared" si="9"/>
        <v>游侠小型天赋</v>
      </c>
      <c r="J585" s="3" t="s">
        <v>1263</v>
      </c>
      <c r="K585" s="3">
        <v>594</v>
      </c>
      <c r="AF585"/>
    </row>
    <row r="586" spans="7:32">
      <c r="G586" s="3" t="s">
        <v>260</v>
      </c>
      <c r="H586" s="3" t="s">
        <v>310</v>
      </c>
      <c r="I586" s="3" t="str">
        <f t="shared" si="9"/>
        <v>游侠小型天赋</v>
      </c>
      <c r="J586" s="3" t="s">
        <v>951</v>
      </c>
      <c r="K586" s="3">
        <v>595</v>
      </c>
      <c r="AF586"/>
    </row>
    <row r="587" spans="7:32">
      <c r="G587" s="3" t="s">
        <v>260</v>
      </c>
      <c r="H587" s="3" t="s">
        <v>310</v>
      </c>
      <c r="I587" s="3" t="str">
        <f t="shared" si="9"/>
        <v>游侠小型天赋</v>
      </c>
      <c r="J587" s="3" t="s">
        <v>1242</v>
      </c>
      <c r="K587" s="3">
        <v>600</v>
      </c>
      <c r="AF587"/>
    </row>
    <row r="588" spans="7:32">
      <c r="G588" s="3" t="s">
        <v>260</v>
      </c>
      <c r="H588" s="3" t="s">
        <v>310</v>
      </c>
      <c r="I588" s="3" t="str">
        <f t="shared" si="9"/>
        <v>游侠小型天赋</v>
      </c>
      <c r="J588" s="3" t="s">
        <v>835</v>
      </c>
      <c r="K588" s="3">
        <v>601</v>
      </c>
      <c r="AF588"/>
    </row>
    <row r="589" spans="7:32">
      <c r="G589" s="3" t="s">
        <v>260</v>
      </c>
      <c r="H589" s="3" t="s">
        <v>310</v>
      </c>
      <c r="I589" s="3" t="str">
        <f t="shared" si="9"/>
        <v>游侠小型天赋</v>
      </c>
      <c r="J589" s="3" t="s">
        <v>1161</v>
      </c>
      <c r="K589" s="3">
        <v>602</v>
      </c>
      <c r="AF589"/>
    </row>
    <row r="590" spans="7:32">
      <c r="G590" s="3" t="s">
        <v>260</v>
      </c>
      <c r="H590" s="3" t="s">
        <v>310</v>
      </c>
      <c r="I590" s="3" t="str">
        <f t="shared" si="9"/>
        <v>游侠小型天赋</v>
      </c>
      <c r="J590" s="3" t="s">
        <v>968</v>
      </c>
      <c r="K590" s="3">
        <v>603</v>
      </c>
      <c r="AF590"/>
    </row>
    <row r="591" spans="7:32">
      <c r="G591" s="3" t="s">
        <v>260</v>
      </c>
      <c r="H591" s="3" t="s">
        <v>310</v>
      </c>
      <c r="I591" s="3" t="str">
        <f t="shared" si="9"/>
        <v>游侠小型天赋</v>
      </c>
      <c r="J591" s="3" t="s">
        <v>1266</v>
      </c>
      <c r="K591" s="3">
        <v>604</v>
      </c>
      <c r="AF591"/>
    </row>
    <row r="592" spans="7:32">
      <c r="G592" s="3" t="s">
        <v>260</v>
      </c>
      <c r="H592" s="3" t="s">
        <v>314</v>
      </c>
      <c r="I592" s="3" t="str">
        <f t="shared" si="9"/>
        <v>游侠中型天赋</v>
      </c>
      <c r="J592" s="3" t="s">
        <v>977</v>
      </c>
      <c r="K592" s="3">
        <v>576</v>
      </c>
      <c r="AF592"/>
    </row>
    <row r="593" spans="7:32">
      <c r="G593" s="3" t="s">
        <v>260</v>
      </c>
      <c r="H593" s="3" t="s">
        <v>314</v>
      </c>
      <c r="I593" s="3" t="str">
        <f t="shared" si="9"/>
        <v>游侠中型天赋</v>
      </c>
      <c r="J593" s="3" t="s">
        <v>860</v>
      </c>
      <c r="K593" s="3">
        <v>578</v>
      </c>
      <c r="AF593"/>
    </row>
    <row r="594" spans="7:32">
      <c r="G594" s="3" t="s">
        <v>260</v>
      </c>
      <c r="H594" s="3" t="s">
        <v>314</v>
      </c>
      <c r="I594" s="3" t="str">
        <f t="shared" si="9"/>
        <v>游侠中型天赋</v>
      </c>
      <c r="J594" s="3" t="s">
        <v>979</v>
      </c>
      <c r="K594" s="3">
        <v>579</v>
      </c>
      <c r="AF594"/>
    </row>
    <row r="595" spans="7:32">
      <c r="G595" s="3" t="s">
        <v>260</v>
      </c>
      <c r="H595" s="3" t="s">
        <v>314</v>
      </c>
      <c r="I595" s="3" t="str">
        <f t="shared" si="9"/>
        <v>游侠中型天赋</v>
      </c>
      <c r="J595" s="3" t="s">
        <v>980</v>
      </c>
      <c r="K595" s="3">
        <v>580</v>
      </c>
      <c r="AF595"/>
    </row>
    <row r="596" spans="7:32">
      <c r="G596" s="3" t="s">
        <v>260</v>
      </c>
      <c r="H596" s="3" t="s">
        <v>314</v>
      </c>
      <c r="I596" s="3" t="str">
        <f t="shared" si="9"/>
        <v>游侠中型天赋</v>
      </c>
      <c r="J596" s="3" t="s">
        <v>981</v>
      </c>
      <c r="K596" s="3">
        <v>582</v>
      </c>
      <c r="AF596"/>
    </row>
    <row r="597" spans="7:32">
      <c r="G597" s="3" t="s">
        <v>260</v>
      </c>
      <c r="H597" s="3" t="s">
        <v>314</v>
      </c>
      <c r="I597" s="3" t="str">
        <f t="shared" si="9"/>
        <v>游侠中型天赋</v>
      </c>
      <c r="J597" s="3" t="s">
        <v>1262</v>
      </c>
      <c r="K597" s="3">
        <v>586</v>
      </c>
      <c r="AF597"/>
    </row>
    <row r="598" spans="7:32">
      <c r="G598" s="3" t="s">
        <v>260</v>
      </c>
      <c r="H598" s="3" t="s">
        <v>314</v>
      </c>
      <c r="I598" s="3" t="str">
        <f t="shared" si="9"/>
        <v>游侠中型天赋</v>
      </c>
      <c r="J598" s="3" t="s">
        <v>983</v>
      </c>
      <c r="K598" s="3">
        <v>588</v>
      </c>
      <c r="AF598"/>
    </row>
    <row r="599" spans="7:32">
      <c r="G599" s="3" t="s">
        <v>260</v>
      </c>
      <c r="H599" s="3" t="s">
        <v>314</v>
      </c>
      <c r="I599" s="3" t="str">
        <f t="shared" si="9"/>
        <v>游侠中型天赋</v>
      </c>
      <c r="J599" s="3" t="s">
        <v>877</v>
      </c>
      <c r="K599" s="3">
        <v>589</v>
      </c>
      <c r="AF599"/>
    </row>
    <row r="600" spans="7:32">
      <c r="G600" s="3" t="s">
        <v>260</v>
      </c>
      <c r="H600" s="3" t="s">
        <v>314</v>
      </c>
      <c r="I600" s="3" t="str">
        <f t="shared" si="9"/>
        <v>游侠中型天赋</v>
      </c>
      <c r="J600" s="3" t="s">
        <v>984</v>
      </c>
      <c r="K600" s="3">
        <v>590</v>
      </c>
      <c r="AF600"/>
    </row>
    <row r="601" spans="7:32">
      <c r="G601" s="3" t="s">
        <v>260</v>
      </c>
      <c r="H601" s="3" t="s">
        <v>314</v>
      </c>
      <c r="I601" s="3" t="str">
        <f t="shared" si="9"/>
        <v>游侠中型天赋</v>
      </c>
      <c r="J601" s="3" t="s">
        <v>881</v>
      </c>
      <c r="K601" s="3">
        <v>592</v>
      </c>
      <c r="AF601"/>
    </row>
    <row r="602" spans="7:32">
      <c r="G602" s="3" t="s">
        <v>260</v>
      </c>
      <c r="H602" s="3" t="s">
        <v>314</v>
      </c>
      <c r="I602" s="3" t="str">
        <f t="shared" si="9"/>
        <v>游侠中型天赋</v>
      </c>
      <c r="J602" s="3" t="s">
        <v>977</v>
      </c>
      <c r="K602" s="3">
        <v>596</v>
      </c>
      <c r="AF602"/>
    </row>
    <row r="603" spans="7:32">
      <c r="G603" s="3" t="s">
        <v>260</v>
      </c>
      <c r="H603" s="3" t="s">
        <v>314</v>
      </c>
      <c r="I603" s="3" t="str">
        <f t="shared" si="9"/>
        <v>游侠中型天赋</v>
      </c>
      <c r="J603" s="3" t="s">
        <v>1265</v>
      </c>
      <c r="K603" s="3">
        <v>598</v>
      </c>
      <c r="AF603"/>
    </row>
    <row r="604" spans="7:32">
      <c r="G604" s="3" t="s">
        <v>260</v>
      </c>
      <c r="H604" s="3" t="s">
        <v>314</v>
      </c>
      <c r="I604" s="3" t="str">
        <f t="shared" si="9"/>
        <v>游侠中型天赋</v>
      </c>
      <c r="J604" s="3" t="s">
        <v>954</v>
      </c>
      <c r="K604" s="3">
        <v>599</v>
      </c>
      <c r="AF604"/>
    </row>
    <row r="605" spans="7:32">
      <c r="G605" s="3" t="s">
        <v>260</v>
      </c>
      <c r="H605" s="3" t="s">
        <v>314</v>
      </c>
      <c r="I605" s="3" t="str">
        <f t="shared" si="9"/>
        <v>游侠中型天赋</v>
      </c>
      <c r="J605" s="3" t="s">
        <v>837</v>
      </c>
      <c r="K605" s="3">
        <v>606</v>
      </c>
      <c r="AF605"/>
    </row>
    <row r="606" spans="7:32">
      <c r="G606" s="3" t="s">
        <v>260</v>
      </c>
      <c r="H606" s="3" t="s">
        <v>314</v>
      </c>
      <c r="I606" s="3" t="str">
        <f t="shared" si="9"/>
        <v>游侠中型天赋</v>
      </c>
      <c r="J606" s="3" t="s">
        <v>970</v>
      </c>
      <c r="K606" s="3">
        <v>608</v>
      </c>
      <c r="AF606"/>
    </row>
    <row r="607" spans="7:32">
      <c r="G607" s="3" t="s">
        <v>260</v>
      </c>
      <c r="H607" s="3" t="s">
        <v>314</v>
      </c>
      <c r="I607" s="3" t="str">
        <f t="shared" si="9"/>
        <v>游侠中型天赋</v>
      </c>
      <c r="J607" s="3" t="s">
        <v>1268</v>
      </c>
      <c r="K607" s="3">
        <v>609</v>
      </c>
      <c r="AF607"/>
    </row>
    <row r="608" spans="7:32">
      <c r="G608" s="3" t="s">
        <v>260</v>
      </c>
      <c r="H608" s="3" t="s">
        <v>344</v>
      </c>
      <c r="I608" s="3" t="str">
        <f t="shared" si="9"/>
        <v>游侠传奇中型天赋</v>
      </c>
      <c r="J608" s="3" t="s">
        <v>1264</v>
      </c>
      <c r="K608" s="3">
        <v>597</v>
      </c>
      <c r="AF608"/>
    </row>
    <row r="609" spans="7:32">
      <c r="G609" s="3" t="s">
        <v>260</v>
      </c>
      <c r="H609" s="3" t="s">
        <v>344</v>
      </c>
      <c r="I609" s="3" t="str">
        <f t="shared" si="9"/>
        <v>游侠传奇中型天赋</v>
      </c>
      <c r="J609" s="3" t="s">
        <v>985</v>
      </c>
      <c r="K609" s="3">
        <v>605</v>
      </c>
      <c r="AF609"/>
    </row>
    <row r="610" spans="7:32">
      <c r="G610" s="3" t="s">
        <v>260</v>
      </c>
      <c r="H610" s="3" t="s">
        <v>344</v>
      </c>
      <c r="I610" s="3" t="str">
        <f t="shared" si="9"/>
        <v>游侠传奇中型天赋</v>
      </c>
      <c r="J610" s="3" t="s">
        <v>1267</v>
      </c>
      <c r="K610" s="3">
        <v>607</v>
      </c>
      <c r="AF610"/>
    </row>
    <row r="611" spans="7:32">
      <c r="G611" s="3" t="s">
        <v>260</v>
      </c>
      <c r="H611" s="3" t="s">
        <v>344</v>
      </c>
      <c r="I611" s="3" t="str">
        <f t="shared" si="9"/>
        <v>游侠传奇中型天赋</v>
      </c>
      <c r="J611" s="3" t="s">
        <v>1269</v>
      </c>
      <c r="K611" s="3">
        <v>610</v>
      </c>
      <c r="AF611"/>
    </row>
    <row r="612" spans="7:32">
      <c r="G612" s="3" t="s">
        <v>260</v>
      </c>
      <c r="H612" s="3" t="s">
        <v>344</v>
      </c>
      <c r="I612" s="3" t="str">
        <f t="shared" si="9"/>
        <v>游侠传奇中型天赋</v>
      </c>
      <c r="J612" s="3" t="s">
        <v>1270</v>
      </c>
      <c r="K612" s="3">
        <v>611</v>
      </c>
      <c r="AF612"/>
    </row>
    <row r="613" spans="7:32">
      <c r="G613" s="3" t="s">
        <v>260</v>
      </c>
      <c r="H613" s="3" t="s">
        <v>344</v>
      </c>
      <c r="I613" s="3" t="str">
        <f t="shared" si="9"/>
        <v>游侠传奇中型天赋</v>
      </c>
      <c r="J613" s="3" t="s">
        <v>1271</v>
      </c>
      <c r="K613" s="3">
        <v>612</v>
      </c>
      <c r="AF613"/>
    </row>
    <row r="614" spans="7:32">
      <c r="G614" s="3" t="s">
        <v>642</v>
      </c>
      <c r="H614" s="3" t="s">
        <v>310</v>
      </c>
      <c r="I614" s="3" t="str">
        <f t="shared" si="9"/>
        <v>欺诈之神小型天赋</v>
      </c>
      <c r="J614" s="3" t="s">
        <v>835</v>
      </c>
      <c r="K614" s="3">
        <v>613</v>
      </c>
      <c r="AF614"/>
    </row>
    <row r="615" spans="7:32">
      <c r="G615" s="3" t="s">
        <v>642</v>
      </c>
      <c r="H615" s="3" t="s">
        <v>310</v>
      </c>
      <c r="I615" s="3" t="str">
        <f t="shared" si="9"/>
        <v>欺诈之神小型天赋</v>
      </c>
      <c r="J615" s="3" t="s">
        <v>986</v>
      </c>
      <c r="K615" s="3">
        <v>614</v>
      </c>
      <c r="AF615"/>
    </row>
    <row r="616" spans="7:32">
      <c r="G616" s="3" t="s">
        <v>642</v>
      </c>
      <c r="H616" s="3" t="s">
        <v>310</v>
      </c>
      <c r="I616" s="3" t="str">
        <f t="shared" si="9"/>
        <v>欺诈之神小型天赋</v>
      </c>
      <c r="J616" s="3" t="s">
        <v>889</v>
      </c>
      <c r="K616" s="3">
        <v>616</v>
      </c>
      <c r="AF616"/>
    </row>
    <row r="617" spans="7:32">
      <c r="G617" s="3" t="s">
        <v>642</v>
      </c>
      <c r="H617" s="3" t="s">
        <v>310</v>
      </c>
      <c r="I617" s="3" t="str">
        <f t="shared" si="9"/>
        <v>欺诈之神小型天赋</v>
      </c>
      <c r="J617" s="3" t="s">
        <v>987</v>
      </c>
      <c r="K617" s="3">
        <v>617</v>
      </c>
      <c r="AF617"/>
    </row>
    <row r="618" spans="7:32">
      <c r="G618" s="3" t="s">
        <v>642</v>
      </c>
      <c r="H618" s="3" t="s">
        <v>310</v>
      </c>
      <c r="I618" s="3" t="str">
        <f t="shared" si="9"/>
        <v>欺诈之神小型天赋</v>
      </c>
      <c r="J618" s="3" t="s">
        <v>851</v>
      </c>
      <c r="K618" s="3">
        <v>619</v>
      </c>
      <c r="AF618"/>
    </row>
    <row r="619" spans="7:32">
      <c r="G619" s="3" t="s">
        <v>642</v>
      </c>
      <c r="H619" s="3" t="s">
        <v>310</v>
      </c>
      <c r="I619" s="3" t="str">
        <f t="shared" si="9"/>
        <v>欺诈之神小型天赋</v>
      </c>
      <c r="J619" s="3" t="s">
        <v>905</v>
      </c>
      <c r="K619" s="3">
        <v>621</v>
      </c>
      <c r="AF619"/>
    </row>
    <row r="620" spans="7:32">
      <c r="G620" s="3" t="s">
        <v>642</v>
      </c>
      <c r="H620" s="3" t="s">
        <v>310</v>
      </c>
      <c r="I620" s="3" t="str">
        <f t="shared" si="9"/>
        <v>欺诈之神小型天赋</v>
      </c>
      <c r="J620" s="3" t="s">
        <v>990</v>
      </c>
      <c r="K620" s="3">
        <v>623</v>
      </c>
      <c r="AF620"/>
    </row>
    <row r="621" spans="7:32">
      <c r="G621" s="3" t="s">
        <v>642</v>
      </c>
      <c r="H621" s="3" t="s">
        <v>310</v>
      </c>
      <c r="I621" s="3" t="str">
        <f t="shared" si="9"/>
        <v>欺诈之神小型天赋</v>
      </c>
      <c r="J621" s="3" t="s">
        <v>991</v>
      </c>
      <c r="K621" s="3">
        <v>625</v>
      </c>
      <c r="AF621"/>
    </row>
    <row r="622" spans="7:32">
      <c r="G622" s="3" t="s">
        <v>642</v>
      </c>
      <c r="H622" s="3" t="s">
        <v>310</v>
      </c>
      <c r="I622" s="3" t="str">
        <f t="shared" si="9"/>
        <v>欺诈之神小型天赋</v>
      </c>
      <c r="J622" s="3" t="s">
        <v>1272</v>
      </c>
      <c r="K622" s="3">
        <v>627</v>
      </c>
      <c r="AF622"/>
    </row>
    <row r="623" spans="7:32">
      <c r="G623" s="3" t="s">
        <v>642</v>
      </c>
      <c r="H623" s="3" t="s">
        <v>310</v>
      </c>
      <c r="I623" s="3" t="str">
        <f t="shared" si="9"/>
        <v>欺诈之神小型天赋</v>
      </c>
      <c r="J623" s="3" t="s">
        <v>903</v>
      </c>
      <c r="K623" s="3">
        <v>629</v>
      </c>
      <c r="AF623"/>
    </row>
    <row r="624" spans="7:32">
      <c r="G624" s="3" t="s">
        <v>642</v>
      </c>
      <c r="H624" s="3" t="s">
        <v>310</v>
      </c>
      <c r="I624" s="3" t="str">
        <f t="shared" si="9"/>
        <v>欺诈之神小型天赋</v>
      </c>
      <c r="J624" s="3" t="s">
        <v>1274</v>
      </c>
      <c r="K624" s="3">
        <v>632</v>
      </c>
      <c r="AF624"/>
    </row>
    <row r="625" spans="7:32">
      <c r="G625" s="3" t="s">
        <v>642</v>
      </c>
      <c r="H625" s="3" t="s">
        <v>310</v>
      </c>
      <c r="I625" s="3" t="str">
        <f t="shared" si="9"/>
        <v>欺诈之神小型天赋</v>
      </c>
      <c r="J625" s="3" t="s">
        <v>1275</v>
      </c>
      <c r="K625" s="3">
        <v>634</v>
      </c>
      <c r="AF625"/>
    </row>
    <row r="626" spans="7:32">
      <c r="G626" s="3" t="s">
        <v>642</v>
      </c>
      <c r="H626" s="3" t="s">
        <v>310</v>
      </c>
      <c r="I626" s="3" t="str">
        <f t="shared" si="9"/>
        <v>欺诈之神小型天赋</v>
      </c>
      <c r="J626" s="3" t="s">
        <v>991</v>
      </c>
      <c r="K626" s="3">
        <v>635</v>
      </c>
      <c r="AF626"/>
    </row>
    <row r="627" spans="7:32">
      <c r="G627" s="3" t="s">
        <v>642</v>
      </c>
      <c r="H627" s="3" t="s">
        <v>314</v>
      </c>
      <c r="I627" s="3" t="str">
        <f t="shared" si="9"/>
        <v>欺诈之神中型天赋</v>
      </c>
      <c r="J627" s="3" t="s">
        <v>837</v>
      </c>
      <c r="K627" s="3">
        <v>615</v>
      </c>
      <c r="AF627"/>
    </row>
    <row r="628" spans="7:32">
      <c r="G628" s="3" t="s">
        <v>642</v>
      </c>
      <c r="H628" s="3" t="s">
        <v>314</v>
      </c>
      <c r="I628" s="3" t="str">
        <f t="shared" si="9"/>
        <v>欺诈之神中型天赋</v>
      </c>
      <c r="J628" s="3" t="s">
        <v>988</v>
      </c>
      <c r="K628" s="3">
        <v>618</v>
      </c>
      <c r="AF628"/>
    </row>
    <row r="629" spans="7:32">
      <c r="G629" s="3" t="s">
        <v>642</v>
      </c>
      <c r="H629" s="3" t="s">
        <v>314</v>
      </c>
      <c r="I629" s="3" t="str">
        <f t="shared" si="9"/>
        <v>欺诈之神中型天赋</v>
      </c>
      <c r="J629" s="3" t="s">
        <v>1118</v>
      </c>
      <c r="K629" s="3">
        <v>620</v>
      </c>
      <c r="AF629"/>
    </row>
    <row r="630" spans="7:32">
      <c r="G630" s="3" t="s">
        <v>642</v>
      </c>
      <c r="H630" s="3" t="s">
        <v>314</v>
      </c>
      <c r="I630" s="3" t="str">
        <f t="shared" si="9"/>
        <v>欺诈之神中型天赋</v>
      </c>
      <c r="J630" s="3" t="s">
        <v>1072</v>
      </c>
      <c r="K630" s="3">
        <v>624</v>
      </c>
      <c r="AF630"/>
    </row>
    <row r="631" spans="7:32">
      <c r="G631" s="3" t="s">
        <v>642</v>
      </c>
      <c r="H631" s="3" t="s">
        <v>314</v>
      </c>
      <c r="I631" s="3" t="str">
        <f t="shared" si="9"/>
        <v>欺诈之神中型天赋</v>
      </c>
      <c r="J631" s="3" t="s">
        <v>973</v>
      </c>
      <c r="K631" s="3">
        <v>626</v>
      </c>
      <c r="AF631"/>
    </row>
    <row r="632" spans="7:32">
      <c r="G632" s="3" t="s">
        <v>642</v>
      </c>
      <c r="H632" s="3" t="s">
        <v>314</v>
      </c>
      <c r="I632" s="3" t="str">
        <f t="shared" si="9"/>
        <v>欺诈之神中型天赋</v>
      </c>
      <c r="J632" s="3" t="s">
        <v>992</v>
      </c>
      <c r="K632" s="3">
        <v>628</v>
      </c>
      <c r="AF632"/>
    </row>
    <row r="633" spans="7:32">
      <c r="G633" s="3" t="s">
        <v>642</v>
      </c>
      <c r="H633" s="3" t="s">
        <v>314</v>
      </c>
      <c r="I633" s="3" t="str">
        <f t="shared" si="9"/>
        <v>欺诈之神中型天赋</v>
      </c>
      <c r="J633" s="3" t="s">
        <v>1273</v>
      </c>
      <c r="K633" s="3">
        <v>630</v>
      </c>
      <c r="AF633"/>
    </row>
    <row r="634" spans="7:32">
      <c r="G634" s="3" t="s">
        <v>642</v>
      </c>
      <c r="H634" s="3" t="s">
        <v>314</v>
      </c>
      <c r="I634" s="3" t="str">
        <f t="shared" si="9"/>
        <v>欺诈之神中型天赋</v>
      </c>
      <c r="J634" s="3" t="s">
        <v>647</v>
      </c>
      <c r="K634" s="3">
        <v>631</v>
      </c>
      <c r="AF634"/>
    </row>
    <row r="635" spans="7:32">
      <c r="G635" s="3" t="s">
        <v>642</v>
      </c>
      <c r="H635" s="3" t="s">
        <v>314</v>
      </c>
      <c r="I635" s="3" t="str">
        <f t="shared" si="9"/>
        <v>欺诈之神中型天赋</v>
      </c>
      <c r="J635" s="3" t="s">
        <v>993</v>
      </c>
      <c r="K635" s="3">
        <v>633</v>
      </c>
      <c r="AF635"/>
    </row>
    <row r="636" spans="7:32">
      <c r="G636" s="3" t="s">
        <v>642</v>
      </c>
      <c r="H636" s="3" t="s">
        <v>314</v>
      </c>
      <c r="I636" s="3" t="str">
        <f t="shared" si="9"/>
        <v>欺诈之神中型天赋</v>
      </c>
      <c r="J636" s="3" t="s">
        <v>1277</v>
      </c>
      <c r="K636" s="3">
        <v>637</v>
      </c>
      <c r="AF636"/>
    </row>
    <row r="637" spans="7:32">
      <c r="G637" s="3" t="s">
        <v>642</v>
      </c>
      <c r="H637" s="3" t="s">
        <v>344</v>
      </c>
      <c r="I637" s="3" t="str">
        <f t="shared" si="9"/>
        <v>欺诈之神传奇中型天赋</v>
      </c>
      <c r="J637" s="3" t="s">
        <v>989</v>
      </c>
      <c r="K637" s="3">
        <v>622</v>
      </c>
      <c r="AF637"/>
    </row>
    <row r="638" spans="7:32">
      <c r="G638" s="3" t="s">
        <v>642</v>
      </c>
      <c r="H638" s="3" t="s">
        <v>344</v>
      </c>
      <c r="I638" s="3" t="str">
        <f t="shared" si="9"/>
        <v>欺诈之神传奇中型天赋</v>
      </c>
      <c r="J638" s="3" t="s">
        <v>1276</v>
      </c>
      <c r="K638" s="3">
        <v>636</v>
      </c>
      <c r="AF638"/>
    </row>
    <row r="639" spans="7:32">
      <c r="G639" s="3" t="s">
        <v>642</v>
      </c>
      <c r="H639" s="3" t="s">
        <v>344</v>
      </c>
      <c r="I639" s="3" t="str">
        <f t="shared" si="9"/>
        <v>欺诈之神传奇中型天赋</v>
      </c>
      <c r="J639" s="3" t="s">
        <v>1278</v>
      </c>
      <c r="K639" s="3">
        <v>638</v>
      </c>
      <c r="AF639"/>
    </row>
    <row r="640" spans="7:32">
      <c r="G640" s="3" t="s">
        <v>642</v>
      </c>
      <c r="H640" s="3" t="s">
        <v>344</v>
      </c>
      <c r="I640" s="3" t="str">
        <f t="shared" si="9"/>
        <v>欺诈之神传奇中型天赋</v>
      </c>
      <c r="J640" s="3" t="s">
        <v>1279</v>
      </c>
      <c r="K640" s="3">
        <v>639</v>
      </c>
      <c r="AF640"/>
    </row>
    <row r="641" spans="7:32">
      <c r="G641" s="3" t="s">
        <v>651</v>
      </c>
      <c r="H641" s="3" t="s">
        <v>310</v>
      </c>
      <c r="I641" s="3" t="str">
        <f t="shared" si="9"/>
        <v>驭影者小型天赋</v>
      </c>
      <c r="J641" s="3" t="s">
        <v>991</v>
      </c>
      <c r="K641" s="3">
        <v>640</v>
      </c>
      <c r="AF641"/>
    </row>
    <row r="642" spans="7:32">
      <c r="G642" s="3" t="s">
        <v>651</v>
      </c>
      <c r="H642" s="3" t="s">
        <v>310</v>
      </c>
      <c r="I642" s="3" t="str">
        <f t="shared" si="9"/>
        <v>驭影者小型天赋</v>
      </c>
      <c r="J642" s="3" t="s">
        <v>994</v>
      </c>
      <c r="K642" s="3">
        <v>641</v>
      </c>
      <c r="AF642"/>
    </row>
    <row r="643" spans="7:32">
      <c r="G643" s="3" t="s">
        <v>651</v>
      </c>
      <c r="H643" s="3" t="s">
        <v>310</v>
      </c>
      <c r="I643" s="3" t="str">
        <f t="shared" ref="I643:I706" si="10">G643&amp;H643</f>
        <v>驭影者小型天赋</v>
      </c>
      <c r="J643" s="3" t="s">
        <v>1280</v>
      </c>
      <c r="K643" s="3">
        <v>642</v>
      </c>
      <c r="AF643"/>
    </row>
    <row r="644" spans="7:32">
      <c r="G644" s="3" t="s">
        <v>651</v>
      </c>
      <c r="H644" s="3" t="s">
        <v>310</v>
      </c>
      <c r="I644" s="3" t="str">
        <f t="shared" si="10"/>
        <v>驭影者小型天赋</v>
      </c>
      <c r="J644" s="3" t="s">
        <v>889</v>
      </c>
      <c r="K644" s="3">
        <v>644</v>
      </c>
      <c r="AF644"/>
    </row>
    <row r="645" spans="7:32">
      <c r="G645" s="3" t="s">
        <v>651</v>
      </c>
      <c r="H645" s="3" t="s">
        <v>310</v>
      </c>
      <c r="I645" s="3" t="str">
        <f t="shared" si="10"/>
        <v>驭影者小型天赋</v>
      </c>
      <c r="J645" s="3" t="s">
        <v>1281</v>
      </c>
      <c r="K645" s="3">
        <v>646</v>
      </c>
      <c r="AF645"/>
    </row>
    <row r="646" spans="7:32">
      <c r="G646" s="3" t="s">
        <v>651</v>
      </c>
      <c r="H646" s="3" t="s">
        <v>310</v>
      </c>
      <c r="I646" s="3" t="str">
        <f t="shared" si="10"/>
        <v>驭影者小型天赋</v>
      </c>
      <c r="J646" s="3" t="s">
        <v>905</v>
      </c>
      <c r="K646" s="3">
        <v>648</v>
      </c>
      <c r="AF646"/>
    </row>
    <row r="647" spans="7:32">
      <c r="G647" s="3" t="s">
        <v>651</v>
      </c>
      <c r="H647" s="3" t="s">
        <v>310</v>
      </c>
      <c r="I647" s="3" t="str">
        <f t="shared" si="10"/>
        <v>驭影者小型天赋</v>
      </c>
      <c r="J647" s="3" t="s">
        <v>997</v>
      </c>
      <c r="K647" s="3">
        <v>650</v>
      </c>
      <c r="AF647"/>
    </row>
    <row r="648" spans="7:32">
      <c r="G648" s="3" t="s">
        <v>651</v>
      </c>
      <c r="H648" s="3" t="s">
        <v>310</v>
      </c>
      <c r="I648" s="3" t="str">
        <f t="shared" si="10"/>
        <v>驭影者小型天赋</v>
      </c>
      <c r="J648" s="3" t="s">
        <v>991</v>
      </c>
      <c r="K648" s="3">
        <v>652</v>
      </c>
      <c r="AF648"/>
    </row>
    <row r="649" spans="7:32">
      <c r="G649" s="3" t="s">
        <v>651</v>
      </c>
      <c r="H649" s="3" t="s">
        <v>310</v>
      </c>
      <c r="I649" s="3" t="str">
        <f t="shared" si="10"/>
        <v>驭影者小型天赋</v>
      </c>
      <c r="J649" s="3" t="s">
        <v>1284</v>
      </c>
      <c r="K649" s="3">
        <v>654</v>
      </c>
      <c r="AF649"/>
    </row>
    <row r="650" spans="7:32">
      <c r="G650" s="3" t="s">
        <v>651</v>
      </c>
      <c r="H650" s="3" t="s">
        <v>310</v>
      </c>
      <c r="I650" s="3" t="str">
        <f t="shared" si="10"/>
        <v>驭影者小型天赋</v>
      </c>
      <c r="J650" s="3" t="s">
        <v>851</v>
      </c>
      <c r="K650" s="3">
        <v>656</v>
      </c>
      <c r="AF650"/>
    </row>
    <row r="651" spans="7:32">
      <c r="G651" s="3" t="s">
        <v>651</v>
      </c>
      <c r="H651" s="3" t="s">
        <v>310</v>
      </c>
      <c r="I651" s="3" t="str">
        <f t="shared" si="10"/>
        <v>驭影者小型天赋</v>
      </c>
      <c r="J651" s="3" t="s">
        <v>991</v>
      </c>
      <c r="K651" s="3">
        <v>658</v>
      </c>
      <c r="AF651"/>
    </row>
    <row r="652" spans="7:32">
      <c r="G652" s="3" t="s">
        <v>651</v>
      </c>
      <c r="H652" s="3" t="s">
        <v>310</v>
      </c>
      <c r="I652" s="3" t="str">
        <f t="shared" si="10"/>
        <v>驭影者小型天赋</v>
      </c>
      <c r="J652" s="3" t="s">
        <v>1285</v>
      </c>
      <c r="K652" s="3">
        <v>660</v>
      </c>
      <c r="AF652"/>
    </row>
    <row r="653" spans="7:32">
      <c r="G653" s="3" t="s">
        <v>651</v>
      </c>
      <c r="H653" s="3" t="s">
        <v>310</v>
      </c>
      <c r="I653" s="3" t="str">
        <f t="shared" si="10"/>
        <v>驭影者小型天赋</v>
      </c>
      <c r="J653" s="3" t="s">
        <v>994</v>
      </c>
      <c r="K653" s="3">
        <v>662</v>
      </c>
      <c r="AF653"/>
    </row>
    <row r="654" spans="7:32">
      <c r="G654" s="3" t="s">
        <v>651</v>
      </c>
      <c r="H654" s="3" t="s">
        <v>310</v>
      </c>
      <c r="I654" s="3" t="str">
        <f t="shared" si="10"/>
        <v>驭影者小型天赋</v>
      </c>
      <c r="J654" s="3" t="s">
        <v>991</v>
      </c>
      <c r="K654" s="3">
        <v>664</v>
      </c>
      <c r="AF654"/>
    </row>
    <row r="655" spans="7:32">
      <c r="G655" s="3" t="s">
        <v>651</v>
      </c>
      <c r="H655" s="3" t="s">
        <v>310</v>
      </c>
      <c r="I655" s="3" t="str">
        <f t="shared" si="10"/>
        <v>驭影者小型天赋</v>
      </c>
      <c r="J655" s="3" t="s">
        <v>1288</v>
      </c>
      <c r="K655" s="3">
        <v>666</v>
      </c>
      <c r="AF655"/>
    </row>
    <row r="656" spans="7:32">
      <c r="G656" s="3" t="s">
        <v>651</v>
      </c>
      <c r="H656" s="3" t="s">
        <v>310</v>
      </c>
      <c r="I656" s="3" t="str">
        <f t="shared" si="10"/>
        <v>驭影者小型天赋</v>
      </c>
      <c r="J656" s="3" t="s">
        <v>1000</v>
      </c>
      <c r="K656" s="3">
        <v>668</v>
      </c>
      <c r="AF656"/>
    </row>
    <row r="657" spans="7:32">
      <c r="G657" s="3" t="s">
        <v>651</v>
      </c>
      <c r="H657" s="3" t="s">
        <v>310</v>
      </c>
      <c r="I657" s="3" t="str">
        <f t="shared" si="10"/>
        <v>驭影者小型天赋</v>
      </c>
      <c r="J657" s="3" t="s">
        <v>991</v>
      </c>
      <c r="K657" s="3">
        <v>670</v>
      </c>
      <c r="AF657"/>
    </row>
    <row r="658" spans="7:32">
      <c r="G658" s="3" t="s">
        <v>651</v>
      </c>
      <c r="H658" s="3" t="s">
        <v>310</v>
      </c>
      <c r="I658" s="3" t="str">
        <f t="shared" si="10"/>
        <v>驭影者小型天赋</v>
      </c>
      <c r="J658" s="3" t="s">
        <v>1001</v>
      </c>
      <c r="K658" s="3">
        <v>672</v>
      </c>
      <c r="AF658"/>
    </row>
    <row r="659" spans="7:32">
      <c r="G659" s="3" t="s">
        <v>651</v>
      </c>
      <c r="H659" s="3" t="s">
        <v>310</v>
      </c>
      <c r="I659" s="3" t="str">
        <f t="shared" si="10"/>
        <v>驭影者小型天赋</v>
      </c>
      <c r="J659" s="3" t="s">
        <v>1292</v>
      </c>
      <c r="K659" s="3">
        <v>676</v>
      </c>
      <c r="AF659"/>
    </row>
    <row r="660" spans="7:32">
      <c r="G660" s="3" t="s">
        <v>651</v>
      </c>
      <c r="H660" s="3" t="s">
        <v>314</v>
      </c>
      <c r="I660" s="3" t="str">
        <f t="shared" si="10"/>
        <v>驭影者中型天赋</v>
      </c>
      <c r="J660" s="3" t="s">
        <v>995</v>
      </c>
      <c r="K660" s="3">
        <v>643</v>
      </c>
      <c r="AF660"/>
    </row>
    <row r="661" spans="7:32">
      <c r="G661" s="3" t="s">
        <v>651</v>
      </c>
      <c r="H661" s="3" t="s">
        <v>314</v>
      </c>
      <c r="I661" s="3" t="str">
        <f t="shared" si="10"/>
        <v>驭影者中型天赋</v>
      </c>
      <c r="J661" s="3" t="s">
        <v>996</v>
      </c>
      <c r="K661" s="3">
        <v>645</v>
      </c>
      <c r="AF661"/>
    </row>
    <row r="662" spans="7:32">
      <c r="G662" s="3" t="s">
        <v>651</v>
      </c>
      <c r="H662" s="3" t="s">
        <v>314</v>
      </c>
      <c r="I662" s="3" t="str">
        <f t="shared" si="10"/>
        <v>驭影者中型天赋</v>
      </c>
      <c r="J662" s="3" t="s">
        <v>1282</v>
      </c>
      <c r="K662" s="3">
        <v>647</v>
      </c>
      <c r="AF662"/>
    </row>
    <row r="663" spans="7:32">
      <c r="G663" s="3" t="s">
        <v>651</v>
      </c>
      <c r="H663" s="3" t="s">
        <v>314</v>
      </c>
      <c r="I663" s="3" t="str">
        <f t="shared" si="10"/>
        <v>驭影者中型天赋</v>
      </c>
      <c r="J663" s="3" t="s">
        <v>902</v>
      </c>
      <c r="K663" s="3">
        <v>649</v>
      </c>
      <c r="AF663"/>
    </row>
    <row r="664" spans="7:32">
      <c r="G664" s="3" t="s">
        <v>651</v>
      </c>
      <c r="H664" s="3" t="s">
        <v>314</v>
      </c>
      <c r="I664" s="3" t="str">
        <f t="shared" si="10"/>
        <v>驭影者中型天赋</v>
      </c>
      <c r="J664" s="3" t="s">
        <v>1283</v>
      </c>
      <c r="K664" s="3">
        <v>651</v>
      </c>
      <c r="AF664"/>
    </row>
    <row r="665" spans="7:32">
      <c r="G665" s="3" t="s">
        <v>651</v>
      </c>
      <c r="H665" s="3" t="s">
        <v>314</v>
      </c>
      <c r="I665" s="3" t="str">
        <f t="shared" si="10"/>
        <v>驭影者中型天赋</v>
      </c>
      <c r="J665" s="3" t="s">
        <v>973</v>
      </c>
      <c r="K665" s="3">
        <v>653</v>
      </c>
      <c r="AF665"/>
    </row>
    <row r="666" spans="7:32">
      <c r="G666" s="3" t="s">
        <v>651</v>
      </c>
      <c r="H666" s="3" t="s">
        <v>314</v>
      </c>
      <c r="I666" s="3" t="str">
        <f t="shared" si="10"/>
        <v>驭影者中型天赋</v>
      </c>
      <c r="J666" s="3" t="s">
        <v>999</v>
      </c>
      <c r="K666" s="3">
        <v>657</v>
      </c>
      <c r="AF666"/>
    </row>
    <row r="667" spans="7:32">
      <c r="G667" s="3" t="s">
        <v>651</v>
      </c>
      <c r="H667" s="3" t="s">
        <v>314</v>
      </c>
      <c r="I667" s="3" t="str">
        <f t="shared" si="10"/>
        <v>驭影者中型天赋</v>
      </c>
      <c r="J667" s="3" t="s">
        <v>1282</v>
      </c>
      <c r="K667" s="3">
        <v>659</v>
      </c>
      <c r="AF667"/>
    </row>
    <row r="668" spans="7:32">
      <c r="G668" s="3" t="s">
        <v>651</v>
      </c>
      <c r="H668" s="3" t="s">
        <v>314</v>
      </c>
      <c r="I668" s="3" t="str">
        <f t="shared" si="10"/>
        <v>驭影者中型天赋</v>
      </c>
      <c r="J668" s="3" t="s">
        <v>1195</v>
      </c>
      <c r="K668" s="3">
        <v>665</v>
      </c>
      <c r="AF668"/>
    </row>
    <row r="669" spans="7:32">
      <c r="G669" s="3" t="s">
        <v>651</v>
      </c>
      <c r="H669" s="3" t="s">
        <v>314</v>
      </c>
      <c r="I669" s="3" t="str">
        <f t="shared" si="10"/>
        <v>驭影者中型天赋</v>
      </c>
      <c r="J669" s="3" t="s">
        <v>1290</v>
      </c>
      <c r="K669" s="3">
        <v>669</v>
      </c>
      <c r="AF669"/>
    </row>
    <row r="670" spans="7:32">
      <c r="G670" s="3" t="s">
        <v>651</v>
      </c>
      <c r="H670" s="3" t="s">
        <v>314</v>
      </c>
      <c r="I670" s="3" t="str">
        <f t="shared" si="10"/>
        <v>驭影者中型天赋</v>
      </c>
      <c r="J670" s="3" t="s">
        <v>658</v>
      </c>
      <c r="K670" s="3">
        <v>673</v>
      </c>
      <c r="AF670"/>
    </row>
    <row r="671" spans="7:32">
      <c r="G671" s="3" t="s">
        <v>651</v>
      </c>
      <c r="H671" s="3" t="s">
        <v>314</v>
      </c>
      <c r="I671" s="3" t="str">
        <f t="shared" si="10"/>
        <v>驭影者中型天赋</v>
      </c>
      <c r="J671" s="3" t="s">
        <v>1273</v>
      </c>
      <c r="K671" s="3">
        <v>674</v>
      </c>
      <c r="AF671"/>
    </row>
    <row r="672" spans="7:32">
      <c r="G672" s="3" t="s">
        <v>651</v>
      </c>
      <c r="H672" s="3" t="s">
        <v>314</v>
      </c>
      <c r="I672" s="3" t="str">
        <f t="shared" si="10"/>
        <v>驭影者中型天赋</v>
      </c>
      <c r="J672" s="3" t="s">
        <v>995</v>
      </c>
      <c r="K672" s="3">
        <v>675</v>
      </c>
      <c r="AF672"/>
    </row>
    <row r="673" spans="7:32">
      <c r="G673" s="3" t="s">
        <v>651</v>
      </c>
      <c r="H673" s="3" t="s">
        <v>314</v>
      </c>
      <c r="I673" s="3" t="str">
        <f t="shared" si="10"/>
        <v>驭影者中型天赋</v>
      </c>
      <c r="J673" s="3" t="s">
        <v>1002</v>
      </c>
      <c r="K673" s="3">
        <v>677</v>
      </c>
      <c r="AF673"/>
    </row>
    <row r="674" spans="7:32">
      <c r="G674" s="3" t="s">
        <v>651</v>
      </c>
      <c r="H674" s="3" t="s">
        <v>344</v>
      </c>
      <c r="I674" s="3" t="str">
        <f t="shared" si="10"/>
        <v>驭影者传奇中型天赋</v>
      </c>
      <c r="J674" s="3" t="s">
        <v>998</v>
      </c>
      <c r="K674" s="3">
        <v>655</v>
      </c>
      <c r="AF674"/>
    </row>
    <row r="675" spans="7:32">
      <c r="G675" s="3" t="s">
        <v>651</v>
      </c>
      <c r="H675" s="3" t="s">
        <v>344</v>
      </c>
      <c r="I675" s="3" t="str">
        <f t="shared" si="10"/>
        <v>驭影者传奇中型天赋</v>
      </c>
      <c r="J675" s="3" t="s">
        <v>1286</v>
      </c>
      <c r="K675" s="3">
        <v>661</v>
      </c>
      <c r="AF675"/>
    </row>
    <row r="676" spans="7:32">
      <c r="G676" s="3" t="s">
        <v>651</v>
      </c>
      <c r="H676" s="3" t="s">
        <v>344</v>
      </c>
      <c r="I676" s="3" t="str">
        <f t="shared" si="10"/>
        <v>驭影者传奇中型天赋</v>
      </c>
      <c r="J676" s="3" t="s">
        <v>1287</v>
      </c>
      <c r="K676" s="3">
        <v>663</v>
      </c>
      <c r="AF676"/>
    </row>
    <row r="677" spans="7:32">
      <c r="G677" s="3" t="s">
        <v>651</v>
      </c>
      <c r="H677" s="3" t="s">
        <v>344</v>
      </c>
      <c r="I677" s="3" t="str">
        <f t="shared" si="10"/>
        <v>驭影者传奇中型天赋</v>
      </c>
      <c r="J677" s="3" t="s">
        <v>1289</v>
      </c>
      <c r="K677" s="3">
        <v>667</v>
      </c>
      <c r="AF677"/>
    </row>
    <row r="678" spans="7:32">
      <c r="G678" s="3" t="s">
        <v>651</v>
      </c>
      <c r="H678" s="3" t="s">
        <v>344</v>
      </c>
      <c r="I678" s="3" t="str">
        <f t="shared" si="10"/>
        <v>驭影者传奇中型天赋</v>
      </c>
      <c r="J678" s="3" t="s">
        <v>1291</v>
      </c>
      <c r="K678" s="3">
        <v>671</v>
      </c>
      <c r="AF678"/>
    </row>
    <row r="679" spans="7:32">
      <c r="G679" s="3" t="s">
        <v>651</v>
      </c>
      <c r="H679" s="3" t="s">
        <v>344</v>
      </c>
      <c r="I679" s="3" t="str">
        <f t="shared" si="10"/>
        <v>驭影者传奇中型天赋</v>
      </c>
      <c r="J679" s="3" t="s">
        <v>667</v>
      </c>
      <c r="K679" s="3">
        <v>678</v>
      </c>
      <c r="AF679"/>
    </row>
    <row r="680" spans="7:32">
      <c r="G680" s="3" t="s">
        <v>651</v>
      </c>
      <c r="H680" s="3" t="s">
        <v>344</v>
      </c>
      <c r="I680" s="3" t="str">
        <f t="shared" si="10"/>
        <v>驭影者传奇中型天赋</v>
      </c>
      <c r="J680" s="3" t="s">
        <v>1293</v>
      </c>
      <c r="K680" s="3">
        <v>679</v>
      </c>
      <c r="AF680"/>
    </row>
    <row r="681" spans="7:32">
      <c r="G681" s="3" t="s">
        <v>651</v>
      </c>
      <c r="H681" s="3" t="s">
        <v>344</v>
      </c>
      <c r="I681" s="3" t="str">
        <f t="shared" si="10"/>
        <v>驭影者传奇中型天赋</v>
      </c>
      <c r="J681" s="3" t="s">
        <v>1294</v>
      </c>
      <c r="K681" s="3">
        <v>680</v>
      </c>
      <c r="AF681"/>
    </row>
    <row r="682" spans="7:32">
      <c r="G682" s="3" t="s">
        <v>651</v>
      </c>
      <c r="H682" s="3" t="s">
        <v>344</v>
      </c>
      <c r="I682" s="3" t="str">
        <f t="shared" si="10"/>
        <v>驭影者传奇中型天赋</v>
      </c>
      <c r="J682" s="3" t="s">
        <v>1295</v>
      </c>
      <c r="K682" s="3">
        <v>681</v>
      </c>
      <c r="AF682"/>
    </row>
    <row r="683" spans="7:32">
      <c r="G683" s="3" t="s">
        <v>651</v>
      </c>
      <c r="H683" s="3" t="s">
        <v>344</v>
      </c>
      <c r="I683" s="3" t="str">
        <f t="shared" si="10"/>
        <v>驭影者传奇中型天赋</v>
      </c>
      <c r="J683" s="3" t="s">
        <v>1003</v>
      </c>
      <c r="K683" s="3">
        <v>682</v>
      </c>
      <c r="AF683"/>
    </row>
    <row r="684" spans="7:32">
      <c r="G684" s="3" t="s">
        <v>671</v>
      </c>
      <c r="H684" s="3" t="s">
        <v>310</v>
      </c>
      <c r="I684" s="3" t="str">
        <f t="shared" si="10"/>
        <v>异能者小型天赋</v>
      </c>
      <c r="J684" s="3" t="s">
        <v>990</v>
      </c>
      <c r="K684" s="3">
        <v>683</v>
      </c>
      <c r="AF684"/>
    </row>
    <row r="685" spans="7:32">
      <c r="G685" s="3" t="s">
        <v>671</v>
      </c>
      <c r="H685" s="3" t="s">
        <v>310</v>
      </c>
      <c r="I685" s="3" t="str">
        <f t="shared" si="10"/>
        <v>异能者小型天赋</v>
      </c>
      <c r="J685" s="3" t="s">
        <v>903</v>
      </c>
      <c r="K685" s="3">
        <v>684</v>
      </c>
      <c r="AF685"/>
    </row>
    <row r="686" spans="7:32">
      <c r="G686" s="3" t="s">
        <v>671</v>
      </c>
      <c r="H686" s="3" t="s">
        <v>310</v>
      </c>
      <c r="I686" s="3" t="str">
        <f t="shared" si="10"/>
        <v>异能者小型天赋</v>
      </c>
      <c r="J686" s="3" t="s">
        <v>889</v>
      </c>
      <c r="K686" s="3">
        <v>685</v>
      </c>
      <c r="AF686"/>
    </row>
    <row r="687" spans="7:32">
      <c r="G687" s="3" t="s">
        <v>671</v>
      </c>
      <c r="H687" s="3" t="s">
        <v>310</v>
      </c>
      <c r="I687" s="3" t="str">
        <f t="shared" si="10"/>
        <v>异能者小型天赋</v>
      </c>
      <c r="J687" s="3" t="s">
        <v>1005</v>
      </c>
      <c r="K687" s="3">
        <v>687</v>
      </c>
      <c r="AF687"/>
    </row>
    <row r="688" spans="7:32">
      <c r="G688" s="3" t="s">
        <v>671</v>
      </c>
      <c r="H688" s="3" t="s">
        <v>310</v>
      </c>
      <c r="I688" s="3" t="str">
        <f t="shared" si="10"/>
        <v>异能者小型天赋</v>
      </c>
      <c r="J688" s="3" t="s">
        <v>835</v>
      </c>
      <c r="K688" s="3">
        <v>689</v>
      </c>
      <c r="AF688"/>
    </row>
    <row r="689" spans="7:32">
      <c r="G689" s="3" t="s">
        <v>671</v>
      </c>
      <c r="H689" s="3" t="s">
        <v>310</v>
      </c>
      <c r="I689" s="3" t="str">
        <f t="shared" si="10"/>
        <v>异能者小型天赋</v>
      </c>
      <c r="J689" s="3" t="s">
        <v>1087</v>
      </c>
      <c r="K689" s="3">
        <v>691</v>
      </c>
      <c r="AF689"/>
    </row>
    <row r="690" spans="7:32">
      <c r="G690" s="3" t="s">
        <v>671</v>
      </c>
      <c r="H690" s="3" t="s">
        <v>310</v>
      </c>
      <c r="I690" s="3" t="str">
        <f t="shared" si="10"/>
        <v>异能者小型天赋</v>
      </c>
      <c r="J690" s="3" t="s">
        <v>851</v>
      </c>
      <c r="K690" s="3">
        <v>693</v>
      </c>
      <c r="AF690"/>
    </row>
    <row r="691" spans="7:32">
      <c r="G691" s="3" t="s">
        <v>671</v>
      </c>
      <c r="H691" s="3" t="s">
        <v>310</v>
      </c>
      <c r="I691" s="3" t="str">
        <f t="shared" si="10"/>
        <v>异能者小型天赋</v>
      </c>
      <c r="J691" s="3" t="s">
        <v>892</v>
      </c>
      <c r="K691" s="3">
        <v>695</v>
      </c>
      <c r="AF691"/>
    </row>
    <row r="692" spans="7:32">
      <c r="G692" s="3" t="s">
        <v>671</v>
      </c>
      <c r="H692" s="3" t="s">
        <v>310</v>
      </c>
      <c r="I692" s="3" t="str">
        <f t="shared" si="10"/>
        <v>异能者小型天赋</v>
      </c>
      <c r="J692" s="3" t="s">
        <v>1008</v>
      </c>
      <c r="K692" s="3">
        <v>697</v>
      </c>
      <c r="AF692"/>
    </row>
    <row r="693" spans="7:32">
      <c r="G693" s="3" t="s">
        <v>671</v>
      </c>
      <c r="H693" s="3" t="s">
        <v>310</v>
      </c>
      <c r="I693" s="3" t="str">
        <f t="shared" si="10"/>
        <v>异能者小型天赋</v>
      </c>
      <c r="J693" s="3" t="s">
        <v>903</v>
      </c>
      <c r="K693" s="3">
        <v>699</v>
      </c>
      <c r="AF693"/>
    </row>
    <row r="694" spans="7:32">
      <c r="G694" s="3" t="s">
        <v>671</v>
      </c>
      <c r="H694" s="3" t="s">
        <v>310</v>
      </c>
      <c r="I694" s="3" t="str">
        <f t="shared" si="10"/>
        <v>异能者小型天赋</v>
      </c>
      <c r="J694" s="3" t="s">
        <v>1010</v>
      </c>
      <c r="K694" s="3">
        <v>701</v>
      </c>
      <c r="AF694"/>
    </row>
    <row r="695" spans="7:32">
      <c r="G695" s="3" t="s">
        <v>671</v>
      </c>
      <c r="H695" s="3" t="s">
        <v>310</v>
      </c>
      <c r="I695" s="3" t="str">
        <f t="shared" si="10"/>
        <v>异能者小型天赋</v>
      </c>
      <c r="J695" s="3" t="s">
        <v>879</v>
      </c>
      <c r="K695" s="3">
        <v>703</v>
      </c>
      <c r="AF695"/>
    </row>
    <row r="696" spans="7:32">
      <c r="G696" s="3" t="s">
        <v>671</v>
      </c>
      <c r="H696" s="3" t="s">
        <v>310</v>
      </c>
      <c r="I696" s="3" t="str">
        <f t="shared" si="10"/>
        <v>异能者小型天赋</v>
      </c>
      <c r="J696" s="3" t="s">
        <v>1012</v>
      </c>
      <c r="K696" s="3">
        <v>705</v>
      </c>
      <c r="AF696"/>
    </row>
    <row r="697" spans="7:32">
      <c r="G697" s="3" t="s">
        <v>671</v>
      </c>
      <c r="H697" s="3" t="s">
        <v>310</v>
      </c>
      <c r="I697" s="3" t="str">
        <f t="shared" si="10"/>
        <v>异能者小型天赋</v>
      </c>
      <c r="J697" s="3" t="s">
        <v>1297</v>
      </c>
      <c r="K697" s="3">
        <v>709</v>
      </c>
      <c r="AF697"/>
    </row>
    <row r="698" spans="7:32">
      <c r="G698" s="3" t="s">
        <v>671</v>
      </c>
      <c r="H698" s="3" t="s">
        <v>310</v>
      </c>
      <c r="I698" s="3" t="str">
        <f t="shared" si="10"/>
        <v>异能者小型天赋</v>
      </c>
      <c r="J698" s="3" t="s">
        <v>1298</v>
      </c>
      <c r="K698" s="3">
        <v>711</v>
      </c>
      <c r="AF698"/>
    </row>
    <row r="699" spans="7:32">
      <c r="G699" s="3" t="s">
        <v>671</v>
      </c>
      <c r="H699" s="3" t="s">
        <v>310</v>
      </c>
      <c r="I699" s="3" t="str">
        <f t="shared" si="10"/>
        <v>异能者小型天赋</v>
      </c>
      <c r="J699" s="3" t="s">
        <v>1292</v>
      </c>
      <c r="K699" s="3">
        <v>712</v>
      </c>
      <c r="AF699"/>
    </row>
    <row r="700" spans="7:32">
      <c r="G700" s="3" t="s">
        <v>671</v>
      </c>
      <c r="H700" s="3" t="s">
        <v>310</v>
      </c>
      <c r="I700" s="3" t="str">
        <f t="shared" si="10"/>
        <v>异能者小型天赋</v>
      </c>
      <c r="J700" s="3" t="s">
        <v>1302</v>
      </c>
      <c r="K700" s="3">
        <v>716</v>
      </c>
      <c r="AF700"/>
    </row>
    <row r="701" spans="7:32">
      <c r="G701" s="3" t="s">
        <v>671</v>
      </c>
      <c r="H701" s="3" t="s">
        <v>310</v>
      </c>
      <c r="I701" s="3" t="str">
        <f t="shared" si="10"/>
        <v>异能者小型天赋</v>
      </c>
      <c r="J701" s="3" t="s">
        <v>1303</v>
      </c>
      <c r="K701" s="3">
        <v>718</v>
      </c>
      <c r="AF701"/>
    </row>
    <row r="702" spans="7:32">
      <c r="G702" s="3" t="s">
        <v>671</v>
      </c>
      <c r="H702" s="3" t="s">
        <v>310</v>
      </c>
      <c r="I702" s="3" t="str">
        <f t="shared" si="10"/>
        <v>异能者小型天赋</v>
      </c>
      <c r="J702" s="3" t="s">
        <v>835</v>
      </c>
      <c r="K702" s="3">
        <v>719</v>
      </c>
      <c r="AF702"/>
    </row>
    <row r="703" spans="7:32">
      <c r="G703" s="3" t="s">
        <v>671</v>
      </c>
      <c r="H703" s="3" t="s">
        <v>314</v>
      </c>
      <c r="I703" s="3" t="str">
        <f t="shared" si="10"/>
        <v>异能者中型天赋</v>
      </c>
      <c r="J703" s="3" t="s">
        <v>1004</v>
      </c>
      <c r="K703" s="3">
        <v>686</v>
      </c>
      <c r="AF703"/>
    </row>
    <row r="704" spans="7:32">
      <c r="G704" s="3" t="s">
        <v>671</v>
      </c>
      <c r="H704" s="3" t="s">
        <v>314</v>
      </c>
      <c r="I704" s="3" t="str">
        <f t="shared" si="10"/>
        <v>异能者中型天赋</v>
      </c>
      <c r="J704" s="3" t="s">
        <v>906</v>
      </c>
      <c r="K704" s="3">
        <v>688</v>
      </c>
      <c r="AF704"/>
    </row>
    <row r="705" spans="7:32">
      <c r="G705" s="3" t="s">
        <v>671</v>
      </c>
      <c r="H705" s="3" t="s">
        <v>314</v>
      </c>
      <c r="I705" s="3" t="str">
        <f t="shared" si="10"/>
        <v>异能者中型天赋</v>
      </c>
      <c r="J705" s="3" t="s">
        <v>902</v>
      </c>
      <c r="K705" s="3">
        <v>690</v>
      </c>
      <c r="AF705"/>
    </row>
    <row r="706" spans="7:32">
      <c r="G706" s="3" t="s">
        <v>671</v>
      </c>
      <c r="H706" s="3" t="s">
        <v>314</v>
      </c>
      <c r="I706" s="3" t="str">
        <f t="shared" si="10"/>
        <v>异能者中型天赋</v>
      </c>
      <c r="J706" s="3" t="s">
        <v>1006</v>
      </c>
      <c r="K706" s="3">
        <v>692</v>
      </c>
      <c r="AF706"/>
    </row>
    <row r="707" spans="7:32">
      <c r="G707" s="3" t="s">
        <v>671</v>
      </c>
      <c r="H707" s="3" t="s">
        <v>314</v>
      </c>
      <c r="I707" s="3" t="str">
        <f t="shared" ref="I707:I770" si="11">G707&amp;H707</f>
        <v>异能者中型天赋</v>
      </c>
      <c r="J707" s="3" t="s">
        <v>1007</v>
      </c>
      <c r="K707" s="3">
        <v>694</v>
      </c>
      <c r="AF707"/>
    </row>
    <row r="708" spans="7:32">
      <c r="G708" s="3" t="s">
        <v>671</v>
      </c>
      <c r="H708" s="3" t="s">
        <v>314</v>
      </c>
      <c r="I708" s="3" t="str">
        <f t="shared" si="11"/>
        <v>异能者中型天赋</v>
      </c>
      <c r="J708" s="3" t="s">
        <v>1093</v>
      </c>
      <c r="K708" s="3">
        <v>696</v>
      </c>
      <c r="AF708"/>
    </row>
    <row r="709" spans="7:32">
      <c r="G709" s="3" t="s">
        <v>671</v>
      </c>
      <c r="H709" s="3" t="s">
        <v>314</v>
      </c>
      <c r="I709" s="3" t="str">
        <f t="shared" si="11"/>
        <v>异能者中型天赋</v>
      </c>
      <c r="J709" s="3" t="s">
        <v>867</v>
      </c>
      <c r="K709" s="3">
        <v>698</v>
      </c>
      <c r="AF709"/>
    </row>
    <row r="710" spans="7:32">
      <c r="G710" s="3" t="s">
        <v>671</v>
      </c>
      <c r="H710" s="3" t="s">
        <v>314</v>
      </c>
      <c r="I710" s="3" t="str">
        <f t="shared" si="11"/>
        <v>异能者中型天赋</v>
      </c>
      <c r="J710" s="3" t="s">
        <v>1011</v>
      </c>
      <c r="K710" s="3">
        <v>702</v>
      </c>
      <c r="AF710"/>
    </row>
    <row r="711" spans="7:32">
      <c r="G711" s="3" t="s">
        <v>671</v>
      </c>
      <c r="H711" s="3" t="s">
        <v>314</v>
      </c>
      <c r="I711" s="3" t="str">
        <f t="shared" si="11"/>
        <v>异能者中型天赋</v>
      </c>
      <c r="J711" s="3" t="s">
        <v>993</v>
      </c>
      <c r="K711" s="3">
        <v>704</v>
      </c>
      <c r="AF711"/>
    </row>
    <row r="712" spans="7:32">
      <c r="G712" s="3" t="s">
        <v>671</v>
      </c>
      <c r="H712" s="3" t="s">
        <v>314</v>
      </c>
      <c r="I712" s="3" t="str">
        <f t="shared" si="11"/>
        <v>异能者中型天赋</v>
      </c>
      <c r="J712" s="3" t="s">
        <v>1013</v>
      </c>
      <c r="K712" s="3">
        <v>706</v>
      </c>
      <c r="AF712"/>
    </row>
    <row r="713" spans="7:32">
      <c r="G713" s="3" t="s">
        <v>671</v>
      </c>
      <c r="H713" s="3" t="s">
        <v>314</v>
      </c>
      <c r="I713" s="3" t="str">
        <f t="shared" si="11"/>
        <v>异能者中型天赋</v>
      </c>
      <c r="J713" s="3" t="s">
        <v>1296</v>
      </c>
      <c r="K713" s="3">
        <v>707</v>
      </c>
      <c r="AF713"/>
    </row>
    <row r="714" spans="7:32">
      <c r="G714" s="3" t="s">
        <v>671</v>
      </c>
      <c r="H714" s="3" t="s">
        <v>314</v>
      </c>
      <c r="I714" s="3" t="str">
        <f t="shared" si="11"/>
        <v>异能者中型天赋</v>
      </c>
      <c r="J714" s="3" t="s">
        <v>881</v>
      </c>
      <c r="K714" s="3">
        <v>708</v>
      </c>
      <c r="AF714"/>
    </row>
    <row r="715" spans="7:32">
      <c r="G715" s="3" t="s">
        <v>671</v>
      </c>
      <c r="H715" s="3" t="s">
        <v>314</v>
      </c>
      <c r="I715" s="3" t="str">
        <f t="shared" si="11"/>
        <v>异能者中型天赋</v>
      </c>
      <c r="J715" s="3" t="s">
        <v>1014</v>
      </c>
      <c r="K715" s="3">
        <v>710</v>
      </c>
      <c r="AF715"/>
    </row>
    <row r="716" spans="7:32">
      <c r="G716" s="3" t="s">
        <v>671</v>
      </c>
      <c r="H716" s="3" t="s">
        <v>314</v>
      </c>
      <c r="I716" s="3" t="str">
        <f t="shared" si="11"/>
        <v>异能者中型天赋</v>
      </c>
      <c r="J716" s="3" t="s">
        <v>1301</v>
      </c>
      <c r="K716" s="3">
        <v>715</v>
      </c>
      <c r="AF716"/>
    </row>
    <row r="717" spans="7:32">
      <c r="G717" s="3" t="s">
        <v>671</v>
      </c>
      <c r="H717" s="3" t="s">
        <v>314</v>
      </c>
      <c r="I717" s="3" t="str">
        <f t="shared" si="11"/>
        <v>异能者中型天赋</v>
      </c>
      <c r="J717" s="3" t="s">
        <v>1306</v>
      </c>
      <c r="K717" s="3">
        <v>722</v>
      </c>
      <c r="AF717"/>
    </row>
    <row r="718" spans="7:32">
      <c r="G718" s="3" t="s">
        <v>671</v>
      </c>
      <c r="H718" s="3" t="s">
        <v>344</v>
      </c>
      <c r="I718" s="3" t="str">
        <f t="shared" si="11"/>
        <v>异能者传奇中型天赋</v>
      </c>
      <c r="J718" s="3" t="s">
        <v>1009</v>
      </c>
      <c r="K718" s="3">
        <v>700</v>
      </c>
      <c r="AF718"/>
    </row>
    <row r="719" spans="7:32">
      <c r="G719" s="3" t="s">
        <v>671</v>
      </c>
      <c r="H719" s="3" t="s">
        <v>344</v>
      </c>
      <c r="I719" s="3" t="str">
        <f t="shared" si="11"/>
        <v>异能者传奇中型天赋</v>
      </c>
      <c r="J719" s="3" t="s">
        <v>1299</v>
      </c>
      <c r="K719" s="3">
        <v>713</v>
      </c>
      <c r="AF719"/>
    </row>
    <row r="720" spans="7:32">
      <c r="G720" s="3" t="s">
        <v>671</v>
      </c>
      <c r="H720" s="3" t="s">
        <v>344</v>
      </c>
      <c r="I720" s="3" t="str">
        <f t="shared" si="11"/>
        <v>异能者传奇中型天赋</v>
      </c>
      <c r="J720" s="3" t="s">
        <v>1300</v>
      </c>
      <c r="K720" s="3">
        <v>714</v>
      </c>
      <c r="AF720"/>
    </row>
    <row r="721" spans="7:32">
      <c r="G721" s="3" t="s">
        <v>671</v>
      </c>
      <c r="H721" s="3" t="s">
        <v>344</v>
      </c>
      <c r="I721" s="3" t="str">
        <f t="shared" si="11"/>
        <v>异能者传奇中型天赋</v>
      </c>
      <c r="J721" s="3" t="s">
        <v>687</v>
      </c>
      <c r="K721" s="3">
        <v>717</v>
      </c>
      <c r="AF721"/>
    </row>
    <row r="722" spans="7:32">
      <c r="G722" s="3" t="s">
        <v>671</v>
      </c>
      <c r="H722" s="3" t="s">
        <v>344</v>
      </c>
      <c r="I722" s="3" t="str">
        <f t="shared" si="11"/>
        <v>异能者传奇中型天赋</v>
      </c>
      <c r="J722" s="3" t="s">
        <v>1304</v>
      </c>
      <c r="K722" s="3">
        <v>720</v>
      </c>
      <c r="AF722"/>
    </row>
    <row r="723" spans="7:32">
      <c r="G723" s="3" t="s">
        <v>671</v>
      </c>
      <c r="H723" s="3" t="s">
        <v>344</v>
      </c>
      <c r="I723" s="3" t="str">
        <f t="shared" si="11"/>
        <v>异能者传奇中型天赋</v>
      </c>
      <c r="J723" s="3" t="s">
        <v>1305</v>
      </c>
      <c r="K723" s="3">
        <v>721</v>
      </c>
      <c r="AF723"/>
    </row>
    <row r="724" spans="7:32">
      <c r="G724" s="3" t="s">
        <v>671</v>
      </c>
      <c r="H724" s="3" t="s">
        <v>344</v>
      </c>
      <c r="I724" s="3" t="str">
        <f t="shared" si="11"/>
        <v>异能者传奇中型天赋</v>
      </c>
      <c r="J724" s="3" t="s">
        <v>1307</v>
      </c>
      <c r="K724" s="3">
        <v>723</v>
      </c>
      <c r="AF724"/>
    </row>
    <row r="725" spans="7:32">
      <c r="G725" s="3" t="s">
        <v>692</v>
      </c>
      <c r="H725" s="3" t="s">
        <v>310</v>
      </c>
      <c r="I725" s="3" t="str">
        <f t="shared" si="11"/>
        <v>暗影术士小型天赋</v>
      </c>
      <c r="J725" s="3" t="s">
        <v>945</v>
      </c>
      <c r="K725" s="3">
        <v>724</v>
      </c>
      <c r="AF725"/>
    </row>
    <row r="726" spans="7:32">
      <c r="G726" s="3" t="s">
        <v>692</v>
      </c>
      <c r="H726" s="3" t="s">
        <v>310</v>
      </c>
      <c r="I726" s="3" t="str">
        <f t="shared" si="11"/>
        <v>暗影术士小型天赋</v>
      </c>
      <c r="J726" s="3" t="s">
        <v>903</v>
      </c>
      <c r="K726" s="3">
        <v>725</v>
      </c>
      <c r="AF726"/>
    </row>
    <row r="727" spans="7:32">
      <c r="G727" s="3" t="s">
        <v>692</v>
      </c>
      <c r="H727" s="3" t="s">
        <v>310</v>
      </c>
      <c r="I727" s="3" t="str">
        <f t="shared" si="11"/>
        <v>暗影术士小型天赋</v>
      </c>
      <c r="J727" s="3" t="s">
        <v>1261</v>
      </c>
      <c r="K727" s="3">
        <v>726</v>
      </c>
      <c r="AF727"/>
    </row>
    <row r="728" spans="7:32">
      <c r="G728" s="3" t="s">
        <v>692</v>
      </c>
      <c r="H728" s="3" t="s">
        <v>310</v>
      </c>
      <c r="I728" s="3" t="str">
        <f t="shared" si="11"/>
        <v>暗影术士小型天赋</v>
      </c>
      <c r="J728" s="3" t="s">
        <v>1308</v>
      </c>
      <c r="K728" s="3">
        <v>728</v>
      </c>
      <c r="AF728"/>
    </row>
    <row r="729" spans="7:32">
      <c r="G729" s="3" t="s">
        <v>692</v>
      </c>
      <c r="H729" s="3" t="s">
        <v>310</v>
      </c>
      <c r="I729" s="3" t="str">
        <f t="shared" si="11"/>
        <v>暗影术士小型天赋</v>
      </c>
      <c r="J729" s="3" t="s">
        <v>875</v>
      </c>
      <c r="K729" s="3">
        <v>730</v>
      </c>
      <c r="AF729"/>
    </row>
    <row r="730" spans="7:32">
      <c r="G730" s="3" t="s">
        <v>692</v>
      </c>
      <c r="H730" s="3" t="s">
        <v>310</v>
      </c>
      <c r="I730" s="3" t="str">
        <f t="shared" si="11"/>
        <v>暗影术士小型天赋</v>
      </c>
      <c r="J730" s="3" t="s">
        <v>879</v>
      </c>
      <c r="K730" s="3">
        <v>732</v>
      </c>
      <c r="AF730"/>
    </row>
    <row r="731" spans="7:32">
      <c r="G731" s="3" t="s">
        <v>692</v>
      </c>
      <c r="H731" s="3" t="s">
        <v>310</v>
      </c>
      <c r="I731" s="3" t="str">
        <f t="shared" si="11"/>
        <v>暗影术士小型天赋</v>
      </c>
      <c r="J731" s="3" t="s">
        <v>1311</v>
      </c>
      <c r="K731" s="3">
        <v>734</v>
      </c>
      <c r="AF731"/>
    </row>
    <row r="732" spans="7:32">
      <c r="G732" s="3" t="s">
        <v>692</v>
      </c>
      <c r="H732" s="3" t="s">
        <v>310</v>
      </c>
      <c r="I732" s="3" t="str">
        <f t="shared" si="11"/>
        <v>暗影术士小型天赋</v>
      </c>
      <c r="J732" s="3" t="s">
        <v>905</v>
      </c>
      <c r="K732" s="3">
        <v>736</v>
      </c>
      <c r="AF732"/>
    </row>
    <row r="733" spans="7:32">
      <c r="G733" s="3" t="s">
        <v>692</v>
      </c>
      <c r="H733" s="3" t="s">
        <v>310</v>
      </c>
      <c r="I733" s="3" t="str">
        <f t="shared" si="11"/>
        <v>暗影术士小型天赋</v>
      </c>
      <c r="J733" s="3" t="s">
        <v>945</v>
      </c>
      <c r="K733" s="3">
        <v>738</v>
      </c>
      <c r="AF733"/>
    </row>
    <row r="734" spans="7:32">
      <c r="G734" s="3" t="s">
        <v>692</v>
      </c>
      <c r="H734" s="3" t="s">
        <v>310</v>
      </c>
      <c r="I734" s="3" t="str">
        <f t="shared" si="11"/>
        <v>暗影术士小型天赋</v>
      </c>
      <c r="J734" s="3" t="s">
        <v>1313</v>
      </c>
      <c r="K734" s="3">
        <v>740</v>
      </c>
      <c r="AF734"/>
    </row>
    <row r="735" spans="7:32">
      <c r="G735" s="3" t="s">
        <v>692</v>
      </c>
      <c r="H735" s="3" t="s">
        <v>310</v>
      </c>
      <c r="I735" s="3" t="str">
        <f t="shared" si="11"/>
        <v>暗影术士小型天赋</v>
      </c>
      <c r="J735" s="3" t="s">
        <v>1087</v>
      </c>
      <c r="K735" s="3">
        <v>742</v>
      </c>
      <c r="AF735"/>
    </row>
    <row r="736" spans="7:32">
      <c r="G736" s="3" t="s">
        <v>692</v>
      </c>
      <c r="H736" s="3" t="s">
        <v>310</v>
      </c>
      <c r="I736" s="3" t="str">
        <f t="shared" si="11"/>
        <v>暗影术士小型天赋</v>
      </c>
      <c r="J736" s="3" t="s">
        <v>1285</v>
      </c>
      <c r="K736" s="3">
        <v>744</v>
      </c>
      <c r="AF736"/>
    </row>
    <row r="737" spans="7:32">
      <c r="G737" s="3" t="s">
        <v>692</v>
      </c>
      <c r="H737" s="3" t="s">
        <v>310</v>
      </c>
      <c r="I737" s="3" t="str">
        <f t="shared" si="11"/>
        <v>暗影术士小型天赋</v>
      </c>
      <c r="J737" s="3" t="s">
        <v>1016</v>
      </c>
      <c r="K737" s="3">
        <v>746</v>
      </c>
      <c r="AF737"/>
    </row>
    <row r="738" spans="7:32">
      <c r="G738" s="3" t="s">
        <v>692</v>
      </c>
      <c r="H738" s="3" t="s">
        <v>310</v>
      </c>
      <c r="I738" s="3" t="str">
        <f t="shared" si="11"/>
        <v>暗影术士小型天赋</v>
      </c>
      <c r="J738" s="3" t="s">
        <v>1017</v>
      </c>
      <c r="K738" s="3">
        <v>748</v>
      </c>
      <c r="AF738"/>
    </row>
    <row r="739" spans="7:32">
      <c r="G739" s="3" t="s">
        <v>692</v>
      </c>
      <c r="H739" s="3" t="s">
        <v>310</v>
      </c>
      <c r="I739" s="3" t="str">
        <f t="shared" si="11"/>
        <v>暗影术士小型天赋</v>
      </c>
      <c r="J739" s="3" t="s">
        <v>903</v>
      </c>
      <c r="K739" s="3">
        <v>750</v>
      </c>
      <c r="AF739"/>
    </row>
    <row r="740" spans="7:32">
      <c r="G740" s="3" t="s">
        <v>692</v>
      </c>
      <c r="H740" s="3" t="s">
        <v>310</v>
      </c>
      <c r="I740" s="3" t="str">
        <f t="shared" si="11"/>
        <v>暗影术士小型天赋</v>
      </c>
      <c r="J740" s="3" t="s">
        <v>945</v>
      </c>
      <c r="K740" s="3">
        <v>752</v>
      </c>
      <c r="AF740"/>
    </row>
    <row r="741" spans="7:32">
      <c r="G741" s="3" t="s">
        <v>692</v>
      </c>
      <c r="H741" s="3" t="s">
        <v>310</v>
      </c>
      <c r="I741" s="3" t="str">
        <f t="shared" si="11"/>
        <v>暗影术士小型天赋</v>
      </c>
      <c r="J741" s="3" t="s">
        <v>899</v>
      </c>
      <c r="K741" s="3">
        <v>754</v>
      </c>
      <c r="AF741"/>
    </row>
    <row r="742" spans="7:32">
      <c r="G742" s="3" t="s">
        <v>692</v>
      </c>
      <c r="H742" s="3" t="s">
        <v>310</v>
      </c>
      <c r="I742" s="3" t="str">
        <f t="shared" si="11"/>
        <v>暗影术士小型天赋</v>
      </c>
      <c r="J742" s="3" t="s">
        <v>1319</v>
      </c>
      <c r="K742" s="3">
        <v>757</v>
      </c>
      <c r="AF742"/>
    </row>
    <row r="743" spans="7:32">
      <c r="G743" s="3" t="s">
        <v>692</v>
      </c>
      <c r="H743" s="3" t="s">
        <v>310</v>
      </c>
      <c r="I743" s="3" t="str">
        <f t="shared" si="11"/>
        <v>暗影术士小型天赋</v>
      </c>
      <c r="J743" s="3" t="s">
        <v>945</v>
      </c>
      <c r="K743" s="3">
        <v>759</v>
      </c>
      <c r="AF743"/>
    </row>
    <row r="744" spans="7:32">
      <c r="G744" s="3" t="s">
        <v>692</v>
      </c>
      <c r="H744" s="3" t="s">
        <v>310</v>
      </c>
      <c r="I744" s="3" t="str">
        <f t="shared" si="11"/>
        <v>暗影术士小型天赋</v>
      </c>
      <c r="J744" s="3" t="s">
        <v>1211</v>
      </c>
      <c r="K744" s="3">
        <v>760</v>
      </c>
      <c r="AF744"/>
    </row>
    <row r="745" spans="7:32">
      <c r="G745" s="3" t="s">
        <v>692</v>
      </c>
      <c r="H745" s="3" t="s">
        <v>314</v>
      </c>
      <c r="I745" s="3" t="str">
        <f t="shared" si="11"/>
        <v>暗影术士中型天赋</v>
      </c>
      <c r="J745" s="3" t="s">
        <v>1015</v>
      </c>
      <c r="K745" s="3">
        <v>727</v>
      </c>
      <c r="AF745"/>
    </row>
    <row r="746" spans="7:32">
      <c r="G746" s="3" t="s">
        <v>692</v>
      </c>
      <c r="H746" s="3" t="s">
        <v>314</v>
      </c>
      <c r="I746" s="3" t="str">
        <f t="shared" si="11"/>
        <v>暗影术士中型天赋</v>
      </c>
      <c r="J746" s="3" t="s">
        <v>906</v>
      </c>
      <c r="K746" s="3">
        <v>729</v>
      </c>
      <c r="AF746"/>
    </row>
    <row r="747" spans="7:32">
      <c r="G747" s="3" t="s">
        <v>692</v>
      </c>
      <c r="H747" s="3" t="s">
        <v>314</v>
      </c>
      <c r="I747" s="3" t="str">
        <f t="shared" si="11"/>
        <v>暗影术士中型天赋</v>
      </c>
      <c r="J747" s="3" t="s">
        <v>1309</v>
      </c>
      <c r="K747" s="3">
        <v>731</v>
      </c>
      <c r="AF747"/>
    </row>
    <row r="748" spans="7:32">
      <c r="G748" s="3" t="s">
        <v>692</v>
      </c>
      <c r="H748" s="3" t="s">
        <v>314</v>
      </c>
      <c r="I748" s="3" t="str">
        <f t="shared" si="11"/>
        <v>暗影术士中型天赋</v>
      </c>
      <c r="J748" s="3" t="s">
        <v>1310</v>
      </c>
      <c r="K748" s="3">
        <v>733</v>
      </c>
      <c r="AF748"/>
    </row>
    <row r="749" spans="7:32">
      <c r="G749" s="3" t="s">
        <v>692</v>
      </c>
      <c r="H749" s="3" t="s">
        <v>314</v>
      </c>
      <c r="I749" s="3" t="str">
        <f t="shared" si="11"/>
        <v>暗影术士中型天赋</v>
      </c>
      <c r="J749" s="3" t="s">
        <v>1205</v>
      </c>
      <c r="K749" s="3">
        <v>735</v>
      </c>
      <c r="AF749"/>
    </row>
    <row r="750" spans="7:32">
      <c r="G750" s="3" t="s">
        <v>692</v>
      </c>
      <c r="H750" s="3" t="s">
        <v>314</v>
      </c>
      <c r="I750" s="3" t="str">
        <f t="shared" si="11"/>
        <v>暗影术士中型天赋</v>
      </c>
      <c r="J750" s="3" t="s">
        <v>881</v>
      </c>
      <c r="K750" s="3">
        <v>737</v>
      </c>
      <c r="AF750"/>
    </row>
    <row r="751" spans="7:32">
      <c r="G751" s="3" t="s">
        <v>692</v>
      </c>
      <c r="H751" s="3" t="s">
        <v>314</v>
      </c>
      <c r="I751" s="3" t="str">
        <f t="shared" si="11"/>
        <v>暗影术士中型天赋</v>
      </c>
      <c r="J751" s="3" t="s">
        <v>1312</v>
      </c>
      <c r="K751" s="3">
        <v>739</v>
      </c>
      <c r="AF751"/>
    </row>
    <row r="752" spans="7:32">
      <c r="G752" s="3" t="s">
        <v>692</v>
      </c>
      <c r="H752" s="3" t="s">
        <v>314</v>
      </c>
      <c r="I752" s="3" t="str">
        <f t="shared" si="11"/>
        <v>暗影术士中型天赋</v>
      </c>
      <c r="J752" s="3" t="s">
        <v>1314</v>
      </c>
      <c r="K752" s="3">
        <v>741</v>
      </c>
      <c r="AF752"/>
    </row>
    <row r="753" spans="7:32">
      <c r="G753" s="3" t="s">
        <v>692</v>
      </c>
      <c r="H753" s="3" t="s">
        <v>314</v>
      </c>
      <c r="I753" s="3" t="str">
        <f t="shared" si="11"/>
        <v>暗影术士中型天赋</v>
      </c>
      <c r="J753" s="3" t="s">
        <v>1015</v>
      </c>
      <c r="K753" s="3">
        <v>743</v>
      </c>
      <c r="AF753"/>
    </row>
    <row r="754" spans="7:32">
      <c r="G754" s="3" t="s">
        <v>692</v>
      </c>
      <c r="H754" s="3" t="s">
        <v>314</v>
      </c>
      <c r="I754" s="3" t="str">
        <f t="shared" si="11"/>
        <v>暗影术士中型天赋</v>
      </c>
      <c r="J754" s="3" t="s">
        <v>1315</v>
      </c>
      <c r="K754" s="3">
        <v>745</v>
      </c>
      <c r="AF754"/>
    </row>
    <row r="755" spans="7:32">
      <c r="G755" s="3" t="s">
        <v>692</v>
      </c>
      <c r="H755" s="3" t="s">
        <v>314</v>
      </c>
      <c r="I755" s="3" t="str">
        <f t="shared" si="11"/>
        <v>暗影术士中型天赋</v>
      </c>
      <c r="J755" s="3" t="s">
        <v>1195</v>
      </c>
      <c r="K755" s="3">
        <v>749</v>
      </c>
      <c r="AF755"/>
    </row>
    <row r="756" spans="7:32">
      <c r="G756" s="3" t="s">
        <v>692</v>
      </c>
      <c r="H756" s="3" t="s">
        <v>314</v>
      </c>
      <c r="I756" s="3" t="str">
        <f t="shared" si="11"/>
        <v>暗影术士中型天赋</v>
      </c>
      <c r="J756" s="3" t="s">
        <v>1018</v>
      </c>
      <c r="K756" s="3">
        <v>751</v>
      </c>
      <c r="AF756"/>
    </row>
    <row r="757" spans="7:32">
      <c r="G757" s="3" t="s">
        <v>692</v>
      </c>
      <c r="H757" s="3" t="s">
        <v>314</v>
      </c>
      <c r="I757" s="3" t="str">
        <f t="shared" si="11"/>
        <v>暗影术士中型天赋</v>
      </c>
      <c r="J757" s="3" t="s">
        <v>878</v>
      </c>
      <c r="K757" s="3">
        <v>756</v>
      </c>
      <c r="AF757"/>
    </row>
    <row r="758" spans="7:32">
      <c r="G758" s="3" t="s">
        <v>692</v>
      </c>
      <c r="H758" s="3" t="s">
        <v>344</v>
      </c>
      <c r="I758" s="3" t="str">
        <f t="shared" si="11"/>
        <v>暗影术士传奇中型天赋</v>
      </c>
      <c r="J758" s="3" t="s">
        <v>1316</v>
      </c>
      <c r="K758" s="3">
        <v>747</v>
      </c>
      <c r="AF758"/>
    </row>
    <row r="759" spans="7:32">
      <c r="G759" s="3" t="s">
        <v>692</v>
      </c>
      <c r="H759" s="3" t="s">
        <v>344</v>
      </c>
      <c r="I759" s="3" t="str">
        <f t="shared" si="11"/>
        <v>暗影术士传奇中型天赋</v>
      </c>
      <c r="J759" s="3" t="s">
        <v>1317</v>
      </c>
      <c r="K759" s="3">
        <v>753</v>
      </c>
      <c r="AF759"/>
    </row>
    <row r="760" spans="7:32">
      <c r="G760" s="3" t="s">
        <v>692</v>
      </c>
      <c r="H760" s="3" t="s">
        <v>344</v>
      </c>
      <c r="I760" s="3" t="str">
        <f t="shared" si="11"/>
        <v>暗影术士传奇中型天赋</v>
      </c>
      <c r="J760" s="3" t="s">
        <v>1318</v>
      </c>
      <c r="K760" s="3">
        <v>755</v>
      </c>
      <c r="AF760"/>
    </row>
    <row r="761" spans="7:32">
      <c r="G761" s="3" t="s">
        <v>692</v>
      </c>
      <c r="H761" s="3" t="s">
        <v>344</v>
      </c>
      <c r="I761" s="3" t="str">
        <f t="shared" si="11"/>
        <v>暗影术士传奇中型天赋</v>
      </c>
      <c r="J761" s="3" t="s">
        <v>1320</v>
      </c>
      <c r="K761" s="3">
        <v>758</v>
      </c>
      <c r="AF761"/>
    </row>
    <row r="762" spans="7:32">
      <c r="G762" s="3" t="s">
        <v>692</v>
      </c>
      <c r="H762" s="3" t="s">
        <v>344</v>
      </c>
      <c r="I762" s="3" t="str">
        <f t="shared" si="11"/>
        <v>暗影术士传奇中型天赋</v>
      </c>
      <c r="J762" s="3" t="s">
        <v>1321</v>
      </c>
      <c r="K762" s="3">
        <v>761</v>
      </c>
      <c r="AF762"/>
    </row>
    <row r="763" spans="7:32">
      <c r="G763" s="3" t="s">
        <v>692</v>
      </c>
      <c r="H763" s="3" t="s">
        <v>344</v>
      </c>
      <c r="I763" s="3" t="str">
        <f t="shared" si="11"/>
        <v>暗影术士传奇中型天赋</v>
      </c>
      <c r="J763" s="3" t="s">
        <v>1322</v>
      </c>
      <c r="K763" s="3">
        <v>762</v>
      </c>
      <c r="AF763"/>
    </row>
    <row r="764" spans="7:32">
      <c r="G764" s="3" t="s">
        <v>692</v>
      </c>
      <c r="H764" s="3" t="s">
        <v>344</v>
      </c>
      <c r="I764" s="3" t="str">
        <f t="shared" si="11"/>
        <v>暗影术士传奇中型天赋</v>
      </c>
      <c r="J764" s="3" t="s">
        <v>1323</v>
      </c>
      <c r="K764" s="3">
        <v>763</v>
      </c>
      <c r="AF764"/>
    </row>
    <row r="765" spans="7:32">
      <c r="G765" s="3" t="s">
        <v>692</v>
      </c>
      <c r="H765" s="3" t="s">
        <v>344</v>
      </c>
      <c r="I765" s="3" t="str">
        <f t="shared" si="11"/>
        <v>暗影术士传奇中型天赋</v>
      </c>
      <c r="J765" s="3" t="s">
        <v>704</v>
      </c>
      <c r="K765" s="3">
        <v>764</v>
      </c>
      <c r="AF765"/>
    </row>
    <row r="766" spans="7:32">
      <c r="G766" s="3" t="s">
        <v>705</v>
      </c>
      <c r="H766" s="3" t="s">
        <v>310</v>
      </c>
      <c r="I766" s="3" t="str">
        <f t="shared" si="11"/>
        <v>机械之神小型天赋</v>
      </c>
      <c r="J766" s="3" t="s">
        <v>945</v>
      </c>
      <c r="K766" s="3">
        <v>765</v>
      </c>
      <c r="AF766"/>
    </row>
    <row r="767" spans="7:32">
      <c r="G767" s="3" t="s">
        <v>705</v>
      </c>
      <c r="H767" s="3" t="s">
        <v>310</v>
      </c>
      <c r="I767" s="3" t="str">
        <f t="shared" si="11"/>
        <v>机械之神小型天赋</v>
      </c>
      <c r="J767" s="3" t="s">
        <v>1324</v>
      </c>
      <c r="K767" s="3">
        <v>766</v>
      </c>
      <c r="AF767"/>
    </row>
    <row r="768" spans="7:32">
      <c r="G768" s="3" t="s">
        <v>705</v>
      </c>
      <c r="H768" s="3" t="s">
        <v>310</v>
      </c>
      <c r="I768" s="3" t="str">
        <f t="shared" si="11"/>
        <v>机械之神小型天赋</v>
      </c>
      <c r="J768" s="3" t="s">
        <v>1019</v>
      </c>
      <c r="K768" s="3">
        <v>768</v>
      </c>
      <c r="AF768"/>
    </row>
    <row r="769" spans="7:32">
      <c r="G769" s="3" t="s">
        <v>705</v>
      </c>
      <c r="H769" s="3" t="s">
        <v>310</v>
      </c>
      <c r="I769" s="3" t="str">
        <f t="shared" si="11"/>
        <v>机械之神小型天赋</v>
      </c>
      <c r="J769" s="3" t="s">
        <v>1020</v>
      </c>
      <c r="K769" s="3">
        <v>769</v>
      </c>
      <c r="AF769"/>
    </row>
    <row r="770" spans="7:32">
      <c r="G770" s="3" t="s">
        <v>705</v>
      </c>
      <c r="H770" s="3" t="s">
        <v>310</v>
      </c>
      <c r="I770" s="3" t="str">
        <f t="shared" si="11"/>
        <v>机械之神小型天赋</v>
      </c>
      <c r="J770" s="3" t="s">
        <v>857</v>
      </c>
      <c r="K770" s="3">
        <v>771</v>
      </c>
      <c r="AF770"/>
    </row>
    <row r="771" spans="7:32">
      <c r="G771" s="3" t="s">
        <v>705</v>
      </c>
      <c r="H771" s="3" t="s">
        <v>310</v>
      </c>
      <c r="I771" s="3" t="str">
        <f t="shared" ref="I771:I834" si="12">G771&amp;H771</f>
        <v>机械之神小型天赋</v>
      </c>
      <c r="J771" s="3" t="s">
        <v>1022</v>
      </c>
      <c r="K771" s="3">
        <v>773</v>
      </c>
      <c r="AF771"/>
    </row>
    <row r="772" spans="7:32">
      <c r="G772" s="3" t="s">
        <v>705</v>
      </c>
      <c r="H772" s="3" t="s">
        <v>310</v>
      </c>
      <c r="I772" s="3" t="str">
        <f t="shared" si="12"/>
        <v>机械之神小型天赋</v>
      </c>
      <c r="J772" s="3" t="s">
        <v>1024</v>
      </c>
      <c r="K772" s="3">
        <v>775</v>
      </c>
      <c r="AF772"/>
    </row>
    <row r="773" spans="7:32">
      <c r="G773" s="3" t="s">
        <v>705</v>
      </c>
      <c r="H773" s="3" t="s">
        <v>310</v>
      </c>
      <c r="I773" s="3" t="str">
        <f t="shared" si="12"/>
        <v>机械之神小型天赋</v>
      </c>
      <c r="J773" s="3" t="s">
        <v>1326</v>
      </c>
      <c r="K773" s="3">
        <v>777</v>
      </c>
      <c r="AF773"/>
    </row>
    <row r="774" spans="7:32">
      <c r="G774" s="3" t="s">
        <v>705</v>
      </c>
      <c r="H774" s="3" t="s">
        <v>310</v>
      </c>
      <c r="I774" s="3" t="str">
        <f t="shared" si="12"/>
        <v>机械之神小型天赋</v>
      </c>
      <c r="J774" s="3" t="s">
        <v>1029</v>
      </c>
      <c r="K774" s="3">
        <v>783</v>
      </c>
      <c r="AF774"/>
    </row>
    <row r="775" spans="7:32">
      <c r="G775" s="3" t="s">
        <v>705</v>
      </c>
      <c r="H775" s="3" t="s">
        <v>310</v>
      </c>
      <c r="I775" s="3" t="str">
        <f t="shared" si="12"/>
        <v>机械之神小型天赋</v>
      </c>
      <c r="J775" s="3" t="s">
        <v>1024</v>
      </c>
      <c r="K775" s="3">
        <v>784</v>
      </c>
      <c r="AF775"/>
    </row>
    <row r="776" spans="7:32">
      <c r="G776" s="3" t="s">
        <v>705</v>
      </c>
      <c r="H776" s="3" t="s">
        <v>310</v>
      </c>
      <c r="I776" s="3" t="str">
        <f t="shared" si="12"/>
        <v>机械之神小型天赋</v>
      </c>
      <c r="J776" s="3" t="s">
        <v>1328</v>
      </c>
      <c r="K776" s="3">
        <v>785</v>
      </c>
      <c r="AF776"/>
    </row>
    <row r="777" spans="7:32">
      <c r="G777" s="3" t="s">
        <v>705</v>
      </c>
      <c r="H777" s="3" t="s">
        <v>310</v>
      </c>
      <c r="I777" s="3" t="str">
        <f t="shared" si="12"/>
        <v>机械之神小型天赋</v>
      </c>
      <c r="J777" s="3" t="s">
        <v>1329</v>
      </c>
      <c r="K777" s="3">
        <v>786</v>
      </c>
      <c r="AF777"/>
    </row>
    <row r="778" spans="7:32">
      <c r="G778" s="3" t="s">
        <v>705</v>
      </c>
      <c r="H778" s="3" t="s">
        <v>310</v>
      </c>
      <c r="I778" s="3" t="str">
        <f t="shared" si="12"/>
        <v>机械之神小型天赋</v>
      </c>
      <c r="J778" s="3" t="s">
        <v>1030</v>
      </c>
      <c r="K778" s="3">
        <v>787</v>
      </c>
      <c r="AF778"/>
    </row>
    <row r="779" spans="7:32">
      <c r="G779" s="3" t="s">
        <v>705</v>
      </c>
      <c r="H779" s="3" t="s">
        <v>314</v>
      </c>
      <c r="I779" s="3" t="str">
        <f t="shared" si="12"/>
        <v>机械之神中型天赋</v>
      </c>
      <c r="J779" s="3" t="s">
        <v>1015</v>
      </c>
      <c r="K779" s="3">
        <v>767</v>
      </c>
      <c r="AF779"/>
    </row>
    <row r="780" spans="7:32">
      <c r="G780" s="3" t="s">
        <v>705</v>
      </c>
      <c r="H780" s="3" t="s">
        <v>314</v>
      </c>
      <c r="I780" s="3" t="str">
        <f t="shared" si="12"/>
        <v>机械之神中型天赋</v>
      </c>
      <c r="J780" s="3" t="s">
        <v>1325</v>
      </c>
      <c r="K780" s="3">
        <v>770</v>
      </c>
      <c r="AF780"/>
    </row>
    <row r="781" spans="7:32">
      <c r="G781" s="3" t="s">
        <v>705</v>
      </c>
      <c r="H781" s="3" t="s">
        <v>314</v>
      </c>
      <c r="I781" s="3" t="str">
        <f t="shared" si="12"/>
        <v>机械之神中型天赋</v>
      </c>
      <c r="J781" s="3" t="s">
        <v>1021</v>
      </c>
      <c r="K781" s="3">
        <v>772</v>
      </c>
      <c r="AF781"/>
    </row>
    <row r="782" spans="7:32">
      <c r="G782" s="3" t="s">
        <v>705</v>
      </c>
      <c r="H782" s="3" t="s">
        <v>314</v>
      </c>
      <c r="I782" s="3" t="str">
        <f t="shared" si="12"/>
        <v>机械之神中型天赋</v>
      </c>
      <c r="J782" s="3" t="s">
        <v>1023</v>
      </c>
      <c r="K782" s="3">
        <v>774</v>
      </c>
      <c r="AF782"/>
    </row>
    <row r="783" spans="7:32">
      <c r="G783" s="3" t="s">
        <v>705</v>
      </c>
      <c r="H783" s="3" t="s">
        <v>314</v>
      </c>
      <c r="I783" s="3" t="str">
        <f t="shared" si="12"/>
        <v>机械之神中型天赋</v>
      </c>
      <c r="J783" s="3" t="s">
        <v>860</v>
      </c>
      <c r="K783" s="3">
        <v>776</v>
      </c>
      <c r="AF783"/>
    </row>
    <row r="784" spans="7:32">
      <c r="G784" s="3" t="s">
        <v>705</v>
      </c>
      <c r="H784" s="3" t="s">
        <v>314</v>
      </c>
      <c r="I784" s="3" t="str">
        <f t="shared" si="12"/>
        <v>机械之神中型天赋</v>
      </c>
      <c r="J784" s="3" t="s">
        <v>1025</v>
      </c>
      <c r="K784" s="3">
        <v>778</v>
      </c>
      <c r="AF784"/>
    </row>
    <row r="785" spans="7:32">
      <c r="G785" s="3" t="s">
        <v>705</v>
      </c>
      <c r="H785" s="3" t="s">
        <v>314</v>
      </c>
      <c r="I785" s="3" t="str">
        <f t="shared" si="12"/>
        <v>机械之神中型天赋</v>
      </c>
      <c r="J785" s="3" t="s">
        <v>1026</v>
      </c>
      <c r="K785" s="3">
        <v>779</v>
      </c>
      <c r="AF785"/>
    </row>
    <row r="786" spans="7:32">
      <c r="G786" s="3" t="s">
        <v>705</v>
      </c>
      <c r="H786" s="3" t="s">
        <v>314</v>
      </c>
      <c r="I786" s="3" t="str">
        <f t="shared" si="12"/>
        <v>机械之神中型天赋</v>
      </c>
      <c r="J786" s="3" t="s">
        <v>1027</v>
      </c>
      <c r="K786" s="3">
        <v>780</v>
      </c>
      <c r="AF786"/>
    </row>
    <row r="787" spans="7:32">
      <c r="G787" s="3" t="s">
        <v>705</v>
      </c>
      <c r="H787" s="3" t="s">
        <v>314</v>
      </c>
      <c r="I787" s="3" t="str">
        <f t="shared" si="12"/>
        <v>机械之神中型天赋</v>
      </c>
      <c r="J787" s="3" t="s">
        <v>1028</v>
      </c>
      <c r="K787" s="3">
        <v>781</v>
      </c>
      <c r="AF787"/>
    </row>
    <row r="788" spans="7:32">
      <c r="G788" s="3" t="s">
        <v>705</v>
      </c>
      <c r="H788" s="3" t="s">
        <v>314</v>
      </c>
      <c r="I788" s="3" t="str">
        <f t="shared" si="12"/>
        <v>机械之神中型天赋</v>
      </c>
      <c r="J788" s="3" t="s">
        <v>1327</v>
      </c>
      <c r="K788" s="3">
        <v>782</v>
      </c>
      <c r="AF788"/>
    </row>
    <row r="789" spans="7:32">
      <c r="G789" s="3" t="s">
        <v>705</v>
      </c>
      <c r="H789" s="3" t="s">
        <v>314</v>
      </c>
      <c r="I789" s="3" t="str">
        <f t="shared" si="12"/>
        <v>机械之神中型天赋</v>
      </c>
      <c r="J789" s="3" t="s">
        <v>1031</v>
      </c>
      <c r="K789" s="3">
        <v>788</v>
      </c>
      <c r="AF789"/>
    </row>
    <row r="790" spans="7:32">
      <c r="G790" s="3" t="s">
        <v>705</v>
      </c>
      <c r="H790" s="3" t="s">
        <v>314</v>
      </c>
      <c r="I790" s="3" t="str">
        <f t="shared" si="12"/>
        <v>机械之神中型天赋</v>
      </c>
      <c r="J790" s="3" t="s">
        <v>1331</v>
      </c>
      <c r="K790" s="3">
        <v>790</v>
      </c>
      <c r="AF790"/>
    </row>
    <row r="791" spans="7:32">
      <c r="G791" s="3" t="s">
        <v>705</v>
      </c>
      <c r="H791" s="3" t="s">
        <v>314</v>
      </c>
      <c r="I791" s="3" t="str">
        <f t="shared" si="12"/>
        <v>机械之神中型天赋</v>
      </c>
      <c r="J791" s="3" t="s">
        <v>1032</v>
      </c>
      <c r="K791" s="3">
        <v>792</v>
      </c>
      <c r="AF791"/>
    </row>
    <row r="792" spans="7:32">
      <c r="G792" s="3" t="s">
        <v>705</v>
      </c>
      <c r="H792" s="3" t="s">
        <v>344</v>
      </c>
      <c r="I792" s="3" t="str">
        <f t="shared" si="12"/>
        <v>机械之神传奇中型天赋</v>
      </c>
      <c r="J792" s="3" t="s">
        <v>1330</v>
      </c>
      <c r="K792" s="3">
        <v>789</v>
      </c>
      <c r="AF792"/>
    </row>
    <row r="793" spans="7:32">
      <c r="G793" s="3" t="s">
        <v>705</v>
      </c>
      <c r="H793" s="3" t="s">
        <v>344</v>
      </c>
      <c r="I793" s="3" t="str">
        <f t="shared" si="12"/>
        <v>机械之神传奇中型天赋</v>
      </c>
      <c r="J793" s="3" t="s">
        <v>1332</v>
      </c>
      <c r="K793" s="3">
        <v>791</v>
      </c>
      <c r="AF793"/>
    </row>
    <row r="794" spans="7:32">
      <c r="G794" s="3" t="s">
        <v>705</v>
      </c>
      <c r="H794" s="3" t="s">
        <v>344</v>
      </c>
      <c r="I794" s="3" t="str">
        <f t="shared" si="12"/>
        <v>机械之神传奇中型天赋</v>
      </c>
      <c r="J794" s="3" t="s">
        <v>724</v>
      </c>
      <c r="K794" s="3">
        <v>793</v>
      </c>
      <c r="AF794"/>
    </row>
    <row r="795" spans="7:32">
      <c r="G795" s="3" t="s">
        <v>725</v>
      </c>
      <c r="H795" s="3" t="s">
        <v>310</v>
      </c>
      <c r="I795" s="3" t="str">
        <f t="shared" si="12"/>
        <v>机械师小型天赋</v>
      </c>
      <c r="J795" s="3" t="s">
        <v>1024</v>
      </c>
      <c r="K795" s="3">
        <v>794</v>
      </c>
      <c r="AF795"/>
    </row>
    <row r="796" spans="7:32">
      <c r="G796" s="3" t="s">
        <v>725</v>
      </c>
      <c r="H796" s="3" t="s">
        <v>310</v>
      </c>
      <c r="I796" s="3" t="str">
        <f t="shared" si="12"/>
        <v>机械师小型天赋</v>
      </c>
      <c r="J796" s="3" t="s">
        <v>857</v>
      </c>
      <c r="K796" s="3">
        <v>795</v>
      </c>
      <c r="AF796"/>
    </row>
    <row r="797" spans="7:32">
      <c r="G797" s="3" t="s">
        <v>725</v>
      </c>
      <c r="H797" s="3" t="s">
        <v>310</v>
      </c>
      <c r="I797" s="3" t="str">
        <f t="shared" si="12"/>
        <v>机械师小型天赋</v>
      </c>
      <c r="J797" s="3" t="s">
        <v>1029</v>
      </c>
      <c r="K797" s="3">
        <v>796</v>
      </c>
      <c r="AF797"/>
    </row>
    <row r="798" spans="7:32">
      <c r="G798" s="3" t="s">
        <v>725</v>
      </c>
      <c r="H798" s="3" t="s">
        <v>310</v>
      </c>
      <c r="I798" s="3" t="str">
        <f t="shared" si="12"/>
        <v>机械师小型天赋</v>
      </c>
      <c r="J798" s="3" t="s">
        <v>1033</v>
      </c>
      <c r="K798" s="3">
        <v>798</v>
      </c>
      <c r="AF798"/>
    </row>
    <row r="799" spans="7:32">
      <c r="G799" s="3" t="s">
        <v>725</v>
      </c>
      <c r="H799" s="3" t="s">
        <v>310</v>
      </c>
      <c r="I799" s="3" t="str">
        <f t="shared" si="12"/>
        <v>机械师小型天赋</v>
      </c>
      <c r="J799" s="3" t="s">
        <v>1034</v>
      </c>
      <c r="K799" s="3">
        <v>800</v>
      </c>
      <c r="AF799"/>
    </row>
    <row r="800" spans="7:32">
      <c r="G800" s="3" t="s">
        <v>725</v>
      </c>
      <c r="H800" s="3" t="s">
        <v>310</v>
      </c>
      <c r="I800" s="3" t="str">
        <f t="shared" si="12"/>
        <v>机械师小型天赋</v>
      </c>
      <c r="J800" s="3" t="s">
        <v>1035</v>
      </c>
      <c r="K800" s="3">
        <v>802</v>
      </c>
      <c r="AF800"/>
    </row>
    <row r="801" spans="7:32">
      <c r="G801" s="3" t="s">
        <v>725</v>
      </c>
      <c r="H801" s="3" t="s">
        <v>310</v>
      </c>
      <c r="I801" s="3" t="str">
        <f t="shared" si="12"/>
        <v>机械师小型天赋</v>
      </c>
      <c r="J801" s="3" t="s">
        <v>1037</v>
      </c>
      <c r="K801" s="3">
        <v>804</v>
      </c>
      <c r="AF801"/>
    </row>
    <row r="802" spans="7:32">
      <c r="G802" s="3" t="s">
        <v>725</v>
      </c>
      <c r="H802" s="3" t="s">
        <v>310</v>
      </c>
      <c r="I802" s="3" t="str">
        <f t="shared" si="12"/>
        <v>机械师小型天赋</v>
      </c>
      <c r="J802" s="3" t="s">
        <v>1022</v>
      </c>
      <c r="K802" s="3">
        <v>806</v>
      </c>
      <c r="AF802"/>
    </row>
    <row r="803" spans="7:32">
      <c r="G803" s="3" t="s">
        <v>725</v>
      </c>
      <c r="H803" s="3" t="s">
        <v>310</v>
      </c>
      <c r="I803" s="3" t="str">
        <f t="shared" si="12"/>
        <v>机械师小型天赋</v>
      </c>
      <c r="J803" s="3" t="s">
        <v>1333</v>
      </c>
      <c r="K803" s="3">
        <v>808</v>
      </c>
      <c r="AF803"/>
    </row>
    <row r="804" spans="7:32">
      <c r="G804" s="3" t="s">
        <v>725</v>
      </c>
      <c r="H804" s="3" t="s">
        <v>310</v>
      </c>
      <c r="I804" s="3" t="str">
        <f t="shared" si="12"/>
        <v>机械师小型天赋</v>
      </c>
      <c r="J804" s="3" t="s">
        <v>1029</v>
      </c>
      <c r="K804" s="3">
        <v>810</v>
      </c>
      <c r="AF804"/>
    </row>
    <row r="805" spans="7:32">
      <c r="G805" s="3" t="s">
        <v>725</v>
      </c>
      <c r="H805" s="3" t="s">
        <v>310</v>
      </c>
      <c r="I805" s="3" t="str">
        <f t="shared" si="12"/>
        <v>机械师小型天赋</v>
      </c>
      <c r="J805" s="3" t="s">
        <v>1041</v>
      </c>
      <c r="K805" s="3">
        <v>813</v>
      </c>
      <c r="AF805"/>
    </row>
    <row r="806" spans="7:32">
      <c r="G806" s="3" t="s">
        <v>725</v>
      </c>
      <c r="H806" s="3" t="s">
        <v>310</v>
      </c>
      <c r="I806" s="3" t="str">
        <f t="shared" si="12"/>
        <v>机械师小型天赋</v>
      </c>
      <c r="J806" s="3" t="s">
        <v>1037</v>
      </c>
      <c r="K806" s="3">
        <v>815</v>
      </c>
      <c r="AF806"/>
    </row>
    <row r="807" spans="7:32">
      <c r="G807" s="3" t="s">
        <v>725</v>
      </c>
      <c r="H807" s="3" t="s">
        <v>310</v>
      </c>
      <c r="I807" s="3" t="str">
        <f t="shared" si="12"/>
        <v>机械师小型天赋</v>
      </c>
      <c r="J807" s="3" t="s">
        <v>1335</v>
      </c>
      <c r="K807" s="3">
        <v>817</v>
      </c>
      <c r="AF807"/>
    </row>
    <row r="808" spans="7:32">
      <c r="G808" s="3" t="s">
        <v>725</v>
      </c>
      <c r="H808" s="3" t="s">
        <v>310</v>
      </c>
      <c r="I808" s="3" t="str">
        <f t="shared" si="12"/>
        <v>机械师小型天赋</v>
      </c>
      <c r="J808" s="3" t="s">
        <v>890</v>
      </c>
      <c r="K808" s="3">
        <v>818</v>
      </c>
      <c r="AF808"/>
    </row>
    <row r="809" spans="7:32">
      <c r="G809" s="3" t="s">
        <v>725</v>
      </c>
      <c r="H809" s="3" t="s">
        <v>310</v>
      </c>
      <c r="I809" s="3" t="str">
        <f t="shared" si="12"/>
        <v>机械师小型天赋</v>
      </c>
      <c r="J809" s="3" t="s">
        <v>1024</v>
      </c>
      <c r="K809" s="3">
        <v>820</v>
      </c>
      <c r="AF809"/>
    </row>
    <row r="810" spans="7:32">
      <c r="G810" s="3" t="s">
        <v>725</v>
      </c>
      <c r="H810" s="3" t="s">
        <v>310</v>
      </c>
      <c r="I810" s="3" t="str">
        <f t="shared" si="12"/>
        <v>机械师小型天赋</v>
      </c>
      <c r="J810" s="3" t="s">
        <v>1336</v>
      </c>
      <c r="K810" s="3">
        <v>821</v>
      </c>
      <c r="AF810"/>
    </row>
    <row r="811" spans="7:32">
      <c r="G811" s="3" t="s">
        <v>725</v>
      </c>
      <c r="H811" s="3" t="s">
        <v>310</v>
      </c>
      <c r="I811" s="3" t="str">
        <f t="shared" si="12"/>
        <v>机械师小型天赋</v>
      </c>
      <c r="J811" s="3" t="s">
        <v>1338</v>
      </c>
      <c r="K811" s="3">
        <v>824</v>
      </c>
      <c r="AF811"/>
    </row>
    <row r="812" spans="7:32">
      <c r="G812" s="3" t="s">
        <v>725</v>
      </c>
      <c r="H812" s="3" t="s">
        <v>310</v>
      </c>
      <c r="I812" s="3" t="str">
        <f t="shared" si="12"/>
        <v>机械师小型天赋</v>
      </c>
      <c r="J812" s="3" t="s">
        <v>1030</v>
      </c>
      <c r="K812" s="3">
        <v>827</v>
      </c>
      <c r="AF812"/>
    </row>
    <row r="813" spans="7:32">
      <c r="G813" s="3" t="s">
        <v>725</v>
      </c>
      <c r="H813" s="3" t="s">
        <v>310</v>
      </c>
      <c r="I813" s="3" t="str">
        <f t="shared" si="12"/>
        <v>机械师小型天赋</v>
      </c>
      <c r="J813" s="3" t="s">
        <v>1029</v>
      </c>
      <c r="K813" s="3">
        <v>828</v>
      </c>
      <c r="AF813"/>
    </row>
    <row r="814" spans="7:32">
      <c r="G814" s="3" t="s">
        <v>725</v>
      </c>
      <c r="H814" s="3" t="s">
        <v>314</v>
      </c>
      <c r="I814" s="3" t="str">
        <f t="shared" si="12"/>
        <v>机械师中型天赋</v>
      </c>
      <c r="J814" s="3" t="s">
        <v>1027</v>
      </c>
      <c r="K814" s="3">
        <v>797</v>
      </c>
      <c r="AF814"/>
    </row>
    <row r="815" spans="7:32">
      <c r="G815" s="3" t="s">
        <v>725</v>
      </c>
      <c r="H815" s="3" t="s">
        <v>314</v>
      </c>
      <c r="I815" s="3" t="str">
        <f t="shared" si="12"/>
        <v>机械师中型天赋</v>
      </c>
      <c r="J815" s="3" t="s">
        <v>860</v>
      </c>
      <c r="K815" s="3">
        <v>799</v>
      </c>
      <c r="AF815"/>
    </row>
    <row r="816" spans="7:32">
      <c r="G816" s="3" t="s">
        <v>725</v>
      </c>
      <c r="H816" s="3" t="s">
        <v>314</v>
      </c>
      <c r="I816" s="3" t="str">
        <f t="shared" si="12"/>
        <v>机械师中型天赋</v>
      </c>
      <c r="J816" s="3" t="s">
        <v>1031</v>
      </c>
      <c r="K816" s="3">
        <v>801</v>
      </c>
      <c r="AF816"/>
    </row>
    <row r="817" spans="7:32">
      <c r="G817" s="3" t="s">
        <v>725</v>
      </c>
      <c r="H817" s="3" t="s">
        <v>314</v>
      </c>
      <c r="I817" s="3" t="str">
        <f t="shared" si="12"/>
        <v>机械师中型天赋</v>
      </c>
      <c r="J817" s="3" t="s">
        <v>1036</v>
      </c>
      <c r="K817" s="3">
        <v>803</v>
      </c>
      <c r="AF817"/>
    </row>
    <row r="818" spans="7:32">
      <c r="G818" s="3" t="s">
        <v>725</v>
      </c>
      <c r="H818" s="3" t="s">
        <v>314</v>
      </c>
      <c r="I818" s="3" t="str">
        <f t="shared" si="12"/>
        <v>机械师中型天赋</v>
      </c>
      <c r="J818" s="3" t="s">
        <v>1038</v>
      </c>
      <c r="K818" s="3">
        <v>805</v>
      </c>
      <c r="AF818"/>
    </row>
    <row r="819" spans="7:32">
      <c r="G819" s="3" t="s">
        <v>725</v>
      </c>
      <c r="H819" s="3" t="s">
        <v>314</v>
      </c>
      <c r="I819" s="3" t="str">
        <f t="shared" si="12"/>
        <v>机械师中型天赋</v>
      </c>
      <c r="J819" s="3" t="s">
        <v>1039</v>
      </c>
      <c r="K819" s="3">
        <v>807</v>
      </c>
      <c r="AF819"/>
    </row>
    <row r="820" spans="7:32">
      <c r="G820" s="3" t="s">
        <v>725</v>
      </c>
      <c r="H820" s="3" t="s">
        <v>314</v>
      </c>
      <c r="I820" s="3" t="str">
        <f t="shared" si="12"/>
        <v>机械师中型天赋</v>
      </c>
      <c r="J820" s="3" t="s">
        <v>1040</v>
      </c>
      <c r="K820" s="3">
        <v>809</v>
      </c>
      <c r="AF820"/>
    </row>
    <row r="821" spans="7:32">
      <c r="G821" s="3" t="s">
        <v>725</v>
      </c>
      <c r="H821" s="3" t="s">
        <v>314</v>
      </c>
      <c r="I821" s="3" t="str">
        <f t="shared" si="12"/>
        <v>机械师中型天赋</v>
      </c>
      <c r="J821" s="3" t="s">
        <v>1025</v>
      </c>
      <c r="K821" s="3">
        <v>811</v>
      </c>
      <c r="AF821"/>
    </row>
    <row r="822" spans="7:32">
      <c r="G822" s="3" t="s">
        <v>725</v>
      </c>
      <c r="H822" s="3" t="s">
        <v>314</v>
      </c>
      <c r="I822" s="3" t="str">
        <f t="shared" si="12"/>
        <v>机械师中型天赋</v>
      </c>
      <c r="J822" s="3" t="s">
        <v>1334</v>
      </c>
      <c r="K822" s="3">
        <v>812</v>
      </c>
      <c r="AF822"/>
    </row>
    <row r="823" spans="7:32">
      <c r="G823" s="3" t="s">
        <v>725</v>
      </c>
      <c r="H823" s="3" t="s">
        <v>314</v>
      </c>
      <c r="I823" s="3" t="str">
        <f t="shared" si="12"/>
        <v>机械师中型天赋</v>
      </c>
      <c r="J823" s="3" t="s">
        <v>1042</v>
      </c>
      <c r="K823" s="3">
        <v>814</v>
      </c>
      <c r="AF823"/>
    </row>
    <row r="824" spans="7:32">
      <c r="G824" s="3" t="s">
        <v>725</v>
      </c>
      <c r="H824" s="3" t="s">
        <v>314</v>
      </c>
      <c r="I824" s="3" t="str">
        <f t="shared" si="12"/>
        <v>机械师中型天赋</v>
      </c>
      <c r="J824" s="3" t="s">
        <v>1043</v>
      </c>
      <c r="K824" s="3">
        <v>816</v>
      </c>
      <c r="AF824"/>
    </row>
    <row r="825" spans="7:32">
      <c r="G825" s="3" t="s">
        <v>725</v>
      </c>
      <c r="H825" s="3" t="s">
        <v>314</v>
      </c>
      <c r="I825" s="3" t="str">
        <f t="shared" si="12"/>
        <v>机械师中型天赋</v>
      </c>
      <c r="J825" s="3" t="s">
        <v>1040</v>
      </c>
      <c r="K825" s="3">
        <v>819</v>
      </c>
      <c r="AF825"/>
    </row>
    <row r="826" spans="7:32">
      <c r="G826" s="3" t="s">
        <v>725</v>
      </c>
      <c r="H826" s="3" t="s">
        <v>314</v>
      </c>
      <c r="I826" s="3" t="str">
        <f t="shared" si="12"/>
        <v>机械师中型天赋</v>
      </c>
      <c r="J826" s="3" t="s">
        <v>1044</v>
      </c>
      <c r="K826" s="3">
        <v>823</v>
      </c>
      <c r="AF826"/>
    </row>
    <row r="827" spans="7:32">
      <c r="G827" s="3" t="s">
        <v>725</v>
      </c>
      <c r="H827" s="3" t="s">
        <v>314</v>
      </c>
      <c r="I827" s="3" t="str">
        <f t="shared" si="12"/>
        <v>机械师中型天赋</v>
      </c>
      <c r="J827" s="3" t="s">
        <v>1339</v>
      </c>
      <c r="K827" s="3">
        <v>825</v>
      </c>
      <c r="AF827"/>
    </row>
    <row r="828" spans="7:32">
      <c r="G828" s="3" t="s">
        <v>725</v>
      </c>
      <c r="H828" s="3" t="s">
        <v>314</v>
      </c>
      <c r="I828" s="3" t="str">
        <f t="shared" si="12"/>
        <v>机械师中型天赋</v>
      </c>
      <c r="J828" s="3" t="s">
        <v>1340</v>
      </c>
      <c r="K828" s="3">
        <v>826</v>
      </c>
      <c r="AF828"/>
    </row>
    <row r="829" spans="7:32">
      <c r="G829" s="3" t="s">
        <v>725</v>
      </c>
      <c r="H829" s="3" t="s">
        <v>344</v>
      </c>
      <c r="I829" s="3" t="str">
        <f t="shared" si="12"/>
        <v>机械师传奇中型天赋</v>
      </c>
      <c r="J829" s="3" t="s">
        <v>1337</v>
      </c>
      <c r="K829" s="3">
        <v>822</v>
      </c>
      <c r="AF829"/>
    </row>
    <row r="830" spans="7:32">
      <c r="G830" s="3" t="s">
        <v>725</v>
      </c>
      <c r="H830" s="3" t="s">
        <v>344</v>
      </c>
      <c r="I830" s="3" t="str">
        <f t="shared" si="12"/>
        <v>机械师传奇中型天赋</v>
      </c>
      <c r="J830" s="3" t="s">
        <v>1341</v>
      </c>
      <c r="K830" s="3">
        <v>829</v>
      </c>
      <c r="AF830"/>
    </row>
    <row r="831" spans="7:32">
      <c r="G831" s="3" t="s">
        <v>725</v>
      </c>
      <c r="H831" s="3" t="s">
        <v>344</v>
      </c>
      <c r="I831" s="3" t="str">
        <f t="shared" si="12"/>
        <v>机械师传奇中型天赋</v>
      </c>
      <c r="J831" s="3" t="s">
        <v>1342</v>
      </c>
      <c r="K831" s="3">
        <v>830</v>
      </c>
      <c r="AF831"/>
    </row>
    <row r="832" spans="7:32">
      <c r="G832" s="3" t="s">
        <v>725</v>
      </c>
      <c r="H832" s="3" t="s">
        <v>344</v>
      </c>
      <c r="I832" s="3" t="str">
        <f t="shared" si="12"/>
        <v>机械师传奇中型天赋</v>
      </c>
      <c r="J832" s="3" t="s">
        <v>1343</v>
      </c>
      <c r="K832" s="3">
        <v>831</v>
      </c>
      <c r="AF832"/>
    </row>
    <row r="833" spans="7:32">
      <c r="G833" s="3" t="s">
        <v>725</v>
      </c>
      <c r="H833" s="3" t="s">
        <v>344</v>
      </c>
      <c r="I833" s="3" t="str">
        <f t="shared" si="12"/>
        <v>机械师传奇中型天赋</v>
      </c>
      <c r="J833" s="3" t="s">
        <v>1344</v>
      </c>
      <c r="K833" s="3">
        <v>832</v>
      </c>
      <c r="AF833"/>
    </row>
    <row r="834" spans="7:32">
      <c r="G834" s="3" t="s">
        <v>734</v>
      </c>
      <c r="H834" s="3" t="s">
        <v>310</v>
      </c>
      <c r="I834" s="3" t="str">
        <f t="shared" si="12"/>
        <v>钢铁先锋小型天赋</v>
      </c>
      <c r="J834" s="3" t="s">
        <v>945</v>
      </c>
      <c r="K834" s="3">
        <v>833</v>
      </c>
      <c r="AF834"/>
    </row>
    <row r="835" spans="7:32">
      <c r="G835" s="3" t="s">
        <v>734</v>
      </c>
      <c r="H835" s="3" t="s">
        <v>310</v>
      </c>
      <c r="I835" s="3" t="str">
        <f t="shared" ref="I835:I898" si="13">G835&amp;H835</f>
        <v>钢铁先锋小型天赋</v>
      </c>
      <c r="J835" s="3" t="s">
        <v>857</v>
      </c>
      <c r="K835" s="3">
        <v>834</v>
      </c>
      <c r="AF835"/>
    </row>
    <row r="836" spans="7:32">
      <c r="G836" s="3" t="s">
        <v>734</v>
      </c>
      <c r="H836" s="3" t="s">
        <v>310</v>
      </c>
      <c r="I836" s="3" t="str">
        <f t="shared" si="13"/>
        <v>钢铁先锋小型天赋</v>
      </c>
      <c r="J836" s="3" t="s">
        <v>1211</v>
      </c>
      <c r="K836" s="3">
        <v>835</v>
      </c>
      <c r="AF836"/>
    </row>
    <row r="837" spans="7:32">
      <c r="G837" s="3" t="s">
        <v>734</v>
      </c>
      <c r="H837" s="3" t="s">
        <v>310</v>
      </c>
      <c r="I837" s="3" t="str">
        <f t="shared" si="13"/>
        <v>钢铁先锋小型天赋</v>
      </c>
      <c r="J837" s="3" t="s">
        <v>875</v>
      </c>
      <c r="K837" s="3">
        <v>837</v>
      </c>
      <c r="AF837"/>
    </row>
    <row r="838" spans="7:32">
      <c r="G838" s="3" t="s">
        <v>734</v>
      </c>
      <c r="H838" s="3" t="s">
        <v>310</v>
      </c>
      <c r="I838" s="3" t="str">
        <f t="shared" si="13"/>
        <v>钢铁先锋小型天赋</v>
      </c>
      <c r="J838" s="3" t="s">
        <v>1108</v>
      </c>
      <c r="K838" s="3">
        <v>839</v>
      </c>
      <c r="AF838"/>
    </row>
    <row r="839" spans="7:32">
      <c r="G839" s="3" t="s">
        <v>734</v>
      </c>
      <c r="H839" s="3" t="s">
        <v>310</v>
      </c>
      <c r="I839" s="3" t="str">
        <f t="shared" si="13"/>
        <v>钢铁先锋小型天赋</v>
      </c>
      <c r="J839" s="3" t="s">
        <v>879</v>
      </c>
      <c r="K839" s="3">
        <v>841</v>
      </c>
      <c r="AF839"/>
    </row>
    <row r="840" spans="7:32">
      <c r="G840" s="3" t="s">
        <v>734</v>
      </c>
      <c r="H840" s="3" t="s">
        <v>310</v>
      </c>
      <c r="I840" s="3" t="str">
        <f t="shared" si="13"/>
        <v>钢铁先锋小型天赋</v>
      </c>
      <c r="J840" s="3" t="s">
        <v>903</v>
      </c>
      <c r="K840" s="3">
        <v>843</v>
      </c>
      <c r="AF840"/>
    </row>
    <row r="841" spans="7:32">
      <c r="G841" s="3" t="s">
        <v>734</v>
      </c>
      <c r="H841" s="3" t="s">
        <v>310</v>
      </c>
      <c r="I841" s="3" t="str">
        <f t="shared" si="13"/>
        <v>钢铁先锋小型天赋</v>
      </c>
      <c r="J841" s="3" t="s">
        <v>997</v>
      </c>
      <c r="K841" s="3">
        <v>845</v>
      </c>
      <c r="AF841"/>
    </row>
    <row r="842" spans="7:32">
      <c r="G842" s="3" t="s">
        <v>734</v>
      </c>
      <c r="H842" s="3" t="s">
        <v>310</v>
      </c>
      <c r="I842" s="3" t="str">
        <f t="shared" si="13"/>
        <v>钢铁先锋小型天赋</v>
      </c>
      <c r="J842" s="3" t="s">
        <v>945</v>
      </c>
      <c r="K842" s="3">
        <v>847</v>
      </c>
      <c r="AF842"/>
    </row>
    <row r="843" spans="7:32">
      <c r="G843" s="3" t="s">
        <v>734</v>
      </c>
      <c r="H843" s="3" t="s">
        <v>310</v>
      </c>
      <c r="I843" s="3" t="str">
        <f t="shared" si="13"/>
        <v>钢铁先锋小型天赋</v>
      </c>
      <c r="J843" s="3" t="s">
        <v>1346</v>
      </c>
      <c r="K843" s="3">
        <v>850</v>
      </c>
      <c r="AF843"/>
    </row>
    <row r="844" spans="7:32">
      <c r="G844" s="3" t="s">
        <v>734</v>
      </c>
      <c r="H844" s="3" t="s">
        <v>310</v>
      </c>
      <c r="I844" s="3" t="str">
        <f t="shared" si="13"/>
        <v>钢铁先锋小型天赋</v>
      </c>
      <c r="J844" s="3" t="s">
        <v>876</v>
      </c>
      <c r="K844" s="3">
        <v>852</v>
      </c>
      <c r="AF844"/>
    </row>
    <row r="845" spans="7:32">
      <c r="G845" s="3" t="s">
        <v>734</v>
      </c>
      <c r="H845" s="3" t="s">
        <v>310</v>
      </c>
      <c r="I845" s="3" t="str">
        <f t="shared" si="13"/>
        <v>钢铁先锋小型天赋</v>
      </c>
      <c r="J845" s="3" t="s">
        <v>1335</v>
      </c>
      <c r="K845" s="3">
        <v>853</v>
      </c>
      <c r="AF845"/>
    </row>
    <row r="846" spans="7:32">
      <c r="G846" s="3" t="s">
        <v>734</v>
      </c>
      <c r="H846" s="3" t="s">
        <v>310</v>
      </c>
      <c r="I846" s="3" t="str">
        <f t="shared" si="13"/>
        <v>钢铁先锋小型天赋</v>
      </c>
      <c r="J846" s="3" t="s">
        <v>1211</v>
      </c>
      <c r="K846" s="3">
        <v>854</v>
      </c>
      <c r="AF846"/>
    </row>
    <row r="847" spans="7:32">
      <c r="G847" s="3" t="s">
        <v>734</v>
      </c>
      <c r="H847" s="3" t="s">
        <v>310</v>
      </c>
      <c r="I847" s="3" t="str">
        <f t="shared" si="13"/>
        <v>钢铁先锋小型天赋</v>
      </c>
      <c r="J847" s="3" t="s">
        <v>945</v>
      </c>
      <c r="K847" s="3">
        <v>856</v>
      </c>
      <c r="AF847"/>
    </row>
    <row r="848" spans="7:32">
      <c r="G848" s="3" t="s">
        <v>734</v>
      </c>
      <c r="H848" s="3" t="s">
        <v>310</v>
      </c>
      <c r="I848" s="3" t="str">
        <f t="shared" si="13"/>
        <v>钢铁先锋小型天赋</v>
      </c>
      <c r="J848" s="3" t="s">
        <v>945</v>
      </c>
      <c r="K848" s="3">
        <v>860</v>
      </c>
      <c r="AF848"/>
    </row>
    <row r="849" spans="7:32">
      <c r="G849" s="3" t="s">
        <v>734</v>
      </c>
      <c r="H849" s="3" t="s">
        <v>310</v>
      </c>
      <c r="I849" s="3" t="str">
        <f t="shared" si="13"/>
        <v>钢铁先锋小型天赋</v>
      </c>
      <c r="J849" s="3" t="s">
        <v>1335</v>
      </c>
      <c r="K849" s="3">
        <v>862</v>
      </c>
      <c r="AF849"/>
    </row>
    <row r="850" spans="7:32">
      <c r="G850" s="3" t="s">
        <v>734</v>
      </c>
      <c r="H850" s="3" t="s">
        <v>310</v>
      </c>
      <c r="I850" s="3" t="str">
        <f t="shared" si="13"/>
        <v>钢铁先锋小型天赋</v>
      </c>
      <c r="J850" s="3" t="s">
        <v>997</v>
      </c>
      <c r="K850" s="3">
        <v>863</v>
      </c>
      <c r="AF850"/>
    </row>
    <row r="851" spans="7:32">
      <c r="G851" s="3" t="s">
        <v>734</v>
      </c>
      <c r="H851" s="3" t="s">
        <v>310</v>
      </c>
      <c r="I851" s="3" t="str">
        <f t="shared" si="13"/>
        <v>钢铁先锋小型天赋</v>
      </c>
      <c r="J851" s="3" t="s">
        <v>1048</v>
      </c>
      <c r="K851" s="3">
        <v>866</v>
      </c>
      <c r="AF851"/>
    </row>
    <row r="852" spans="7:32">
      <c r="G852" s="3" t="s">
        <v>734</v>
      </c>
      <c r="H852" s="3" t="s">
        <v>310</v>
      </c>
      <c r="I852" s="3" t="str">
        <f t="shared" si="13"/>
        <v>钢铁先锋小型天赋</v>
      </c>
      <c r="J852" s="3" t="s">
        <v>1352</v>
      </c>
      <c r="K852" s="3">
        <v>869</v>
      </c>
      <c r="AF852"/>
    </row>
    <row r="853" spans="7:32">
      <c r="G853" s="3" t="s">
        <v>734</v>
      </c>
      <c r="H853" s="3" t="s">
        <v>314</v>
      </c>
      <c r="I853" s="3" t="str">
        <f t="shared" si="13"/>
        <v>钢铁先锋中型天赋</v>
      </c>
      <c r="J853" s="3" t="s">
        <v>1015</v>
      </c>
      <c r="K853" s="3">
        <v>836</v>
      </c>
      <c r="AF853"/>
    </row>
    <row r="854" spans="7:32">
      <c r="G854" s="3" t="s">
        <v>734</v>
      </c>
      <c r="H854" s="3" t="s">
        <v>314</v>
      </c>
      <c r="I854" s="3" t="str">
        <f t="shared" si="13"/>
        <v>钢铁先锋中型天赋</v>
      </c>
      <c r="J854" s="3" t="s">
        <v>860</v>
      </c>
      <c r="K854" s="3">
        <v>838</v>
      </c>
      <c r="AF854"/>
    </row>
    <row r="855" spans="7:32">
      <c r="G855" s="3" t="s">
        <v>734</v>
      </c>
      <c r="H855" s="3" t="s">
        <v>314</v>
      </c>
      <c r="I855" s="3" t="str">
        <f t="shared" si="13"/>
        <v>钢铁先锋中型天赋</v>
      </c>
      <c r="J855" s="3" t="s">
        <v>1345</v>
      </c>
      <c r="K855" s="3">
        <v>840</v>
      </c>
      <c r="AF855"/>
    </row>
    <row r="856" spans="7:32">
      <c r="G856" s="3" t="s">
        <v>734</v>
      </c>
      <c r="H856" s="3" t="s">
        <v>314</v>
      </c>
      <c r="I856" s="3" t="str">
        <f t="shared" si="13"/>
        <v>钢铁先锋中型天赋</v>
      </c>
      <c r="J856" s="3" t="s">
        <v>878</v>
      </c>
      <c r="K856" s="3">
        <v>842</v>
      </c>
      <c r="AF856"/>
    </row>
    <row r="857" spans="7:32">
      <c r="G857" s="3" t="s">
        <v>734</v>
      </c>
      <c r="H857" s="3" t="s">
        <v>314</v>
      </c>
      <c r="I857" s="3" t="str">
        <f t="shared" si="13"/>
        <v>钢铁先锋中型天赋</v>
      </c>
      <c r="J857" s="3" t="s">
        <v>1110</v>
      </c>
      <c r="K857" s="3">
        <v>844</v>
      </c>
      <c r="AF857"/>
    </row>
    <row r="858" spans="7:32">
      <c r="G858" s="3" t="s">
        <v>734</v>
      </c>
      <c r="H858" s="3" t="s">
        <v>314</v>
      </c>
      <c r="I858" s="3" t="str">
        <f t="shared" si="13"/>
        <v>钢铁先锋中型天赋</v>
      </c>
      <c r="J858" s="3" t="s">
        <v>881</v>
      </c>
      <c r="K858" s="3">
        <v>846</v>
      </c>
      <c r="AF858"/>
    </row>
    <row r="859" spans="7:32">
      <c r="G859" s="3" t="s">
        <v>734</v>
      </c>
      <c r="H859" s="3" t="s">
        <v>314</v>
      </c>
      <c r="I859" s="3" t="str">
        <f t="shared" si="13"/>
        <v>钢铁先锋中型天赋</v>
      </c>
      <c r="J859" s="3" t="s">
        <v>1045</v>
      </c>
      <c r="K859" s="3">
        <v>848</v>
      </c>
      <c r="AF859"/>
    </row>
    <row r="860" spans="7:32">
      <c r="G860" s="3" t="s">
        <v>734</v>
      </c>
      <c r="H860" s="3" t="s">
        <v>314</v>
      </c>
      <c r="I860" s="3" t="str">
        <f t="shared" si="13"/>
        <v>钢铁先锋中型天赋</v>
      </c>
      <c r="J860" s="3" t="s">
        <v>1046</v>
      </c>
      <c r="K860" s="3">
        <v>849</v>
      </c>
      <c r="AF860"/>
    </row>
    <row r="861" spans="7:32">
      <c r="G861" s="3" t="s">
        <v>734</v>
      </c>
      <c r="H861" s="3" t="s">
        <v>314</v>
      </c>
      <c r="I861" s="3" t="str">
        <f t="shared" si="13"/>
        <v>钢铁先锋中型天赋</v>
      </c>
      <c r="J861" s="3" t="s">
        <v>1347</v>
      </c>
      <c r="K861" s="3">
        <v>851</v>
      </c>
      <c r="AF861"/>
    </row>
    <row r="862" spans="7:32">
      <c r="G862" s="3" t="s">
        <v>734</v>
      </c>
      <c r="H862" s="3" t="s">
        <v>314</v>
      </c>
      <c r="I862" s="3" t="str">
        <f t="shared" si="13"/>
        <v>钢铁先锋中型天赋</v>
      </c>
      <c r="J862" s="3" t="s">
        <v>1348</v>
      </c>
      <c r="K862" s="3">
        <v>855</v>
      </c>
      <c r="AF862"/>
    </row>
    <row r="863" spans="7:32">
      <c r="G863" s="3" t="s">
        <v>734</v>
      </c>
      <c r="H863" s="3" t="s">
        <v>314</v>
      </c>
      <c r="I863" s="3" t="str">
        <f t="shared" si="13"/>
        <v>钢铁先锋中型天赋</v>
      </c>
      <c r="J863" s="3" t="s">
        <v>880</v>
      </c>
      <c r="K863" s="3">
        <v>857</v>
      </c>
      <c r="AF863"/>
    </row>
    <row r="864" spans="7:32">
      <c r="G864" s="3" t="s">
        <v>734</v>
      </c>
      <c r="H864" s="3" t="s">
        <v>314</v>
      </c>
      <c r="I864" s="3" t="str">
        <f t="shared" si="13"/>
        <v>钢铁先锋中型天赋</v>
      </c>
      <c r="J864" s="3" t="s">
        <v>1349</v>
      </c>
      <c r="K864" s="3">
        <v>858</v>
      </c>
      <c r="AF864"/>
    </row>
    <row r="865" spans="7:32">
      <c r="G865" s="3" t="s">
        <v>734</v>
      </c>
      <c r="H865" s="3" t="s">
        <v>314</v>
      </c>
      <c r="I865" s="3" t="str">
        <f t="shared" si="13"/>
        <v>钢铁先锋中型天赋</v>
      </c>
      <c r="J865" s="3" t="s">
        <v>1350</v>
      </c>
      <c r="K865" s="3">
        <v>859</v>
      </c>
      <c r="AF865"/>
    </row>
    <row r="866" spans="7:32">
      <c r="G866" s="3" t="s">
        <v>734</v>
      </c>
      <c r="H866" s="3" t="s">
        <v>314</v>
      </c>
      <c r="I866" s="3" t="str">
        <f t="shared" si="13"/>
        <v>钢铁先锋中型天赋</v>
      </c>
      <c r="J866" s="3" t="s">
        <v>1351</v>
      </c>
      <c r="K866" s="3">
        <v>861</v>
      </c>
      <c r="AF866"/>
    </row>
    <row r="867" spans="7:32">
      <c r="G867" s="3" t="s">
        <v>734</v>
      </c>
      <c r="H867" s="3" t="s">
        <v>314</v>
      </c>
      <c r="I867" s="3" t="str">
        <f t="shared" si="13"/>
        <v>钢铁先锋中型天赋</v>
      </c>
      <c r="J867" s="3" t="s">
        <v>1349</v>
      </c>
      <c r="K867" s="3">
        <v>867</v>
      </c>
      <c r="AF867"/>
    </row>
    <row r="868" spans="7:32">
      <c r="G868" s="3" t="s">
        <v>734</v>
      </c>
      <c r="H868" s="3" t="s">
        <v>314</v>
      </c>
      <c r="I868" s="3" t="str">
        <f t="shared" si="13"/>
        <v>钢铁先锋中型天赋</v>
      </c>
      <c r="J868" s="3" t="s">
        <v>1049</v>
      </c>
      <c r="K868" s="3">
        <v>868</v>
      </c>
      <c r="AF868"/>
    </row>
    <row r="869" spans="7:32">
      <c r="G869" s="3" t="s">
        <v>734</v>
      </c>
      <c r="H869" s="3" t="s">
        <v>314</v>
      </c>
      <c r="I869" s="3" t="str">
        <f t="shared" si="13"/>
        <v>钢铁先锋中型天赋</v>
      </c>
      <c r="J869" s="3" t="s">
        <v>1050</v>
      </c>
      <c r="K869" s="3">
        <v>871</v>
      </c>
      <c r="AF869"/>
    </row>
    <row r="870" spans="7:32">
      <c r="G870" s="3" t="s">
        <v>734</v>
      </c>
      <c r="H870" s="3" t="s">
        <v>314</v>
      </c>
      <c r="I870" s="3" t="str">
        <f t="shared" si="13"/>
        <v>钢铁先锋中型天赋</v>
      </c>
      <c r="J870" s="3" t="s">
        <v>1355</v>
      </c>
      <c r="K870" s="3">
        <v>874</v>
      </c>
      <c r="AF870"/>
    </row>
    <row r="871" spans="7:32">
      <c r="G871" s="3" t="s">
        <v>734</v>
      </c>
      <c r="H871" s="3" t="s">
        <v>344</v>
      </c>
      <c r="I871" s="3" t="str">
        <f t="shared" si="13"/>
        <v>钢铁先锋传奇中型天赋</v>
      </c>
      <c r="J871" s="3" t="s">
        <v>1047</v>
      </c>
      <c r="K871" s="3">
        <v>864</v>
      </c>
      <c r="AF871"/>
    </row>
    <row r="872" spans="7:32">
      <c r="G872" s="3" t="s">
        <v>734</v>
      </c>
      <c r="H872" s="3" t="s">
        <v>344</v>
      </c>
      <c r="I872" s="3" t="str">
        <f t="shared" si="13"/>
        <v>钢铁先锋传奇中型天赋</v>
      </c>
      <c r="J872" s="3" t="s">
        <v>740</v>
      </c>
      <c r="K872" s="3">
        <v>865</v>
      </c>
      <c r="AF872"/>
    </row>
    <row r="873" spans="7:32">
      <c r="G873" s="3" t="s">
        <v>734</v>
      </c>
      <c r="H873" s="3" t="s">
        <v>344</v>
      </c>
      <c r="I873" s="3" t="str">
        <f t="shared" si="13"/>
        <v>钢铁先锋传奇中型天赋</v>
      </c>
      <c r="J873" s="3" t="s">
        <v>743</v>
      </c>
      <c r="K873" s="3">
        <v>870</v>
      </c>
      <c r="AF873"/>
    </row>
    <row r="874" spans="7:32">
      <c r="G874" s="3" t="s">
        <v>734</v>
      </c>
      <c r="H874" s="3" t="s">
        <v>344</v>
      </c>
      <c r="I874" s="3" t="str">
        <f t="shared" si="13"/>
        <v>钢铁先锋传奇中型天赋</v>
      </c>
      <c r="J874" s="3" t="s">
        <v>1353</v>
      </c>
      <c r="K874" s="3">
        <v>872</v>
      </c>
      <c r="AF874"/>
    </row>
    <row r="875" spans="7:32">
      <c r="G875" s="3" t="s">
        <v>734</v>
      </c>
      <c r="H875" s="3" t="s">
        <v>344</v>
      </c>
      <c r="I875" s="3" t="str">
        <f t="shared" si="13"/>
        <v>钢铁先锋传奇中型天赋</v>
      </c>
      <c r="J875" s="3" t="s">
        <v>1354</v>
      </c>
      <c r="K875" s="3">
        <v>873</v>
      </c>
      <c r="AF875"/>
    </row>
    <row r="876" spans="7:32">
      <c r="G876" s="3" t="s">
        <v>746</v>
      </c>
      <c r="H876" s="3" t="s">
        <v>310</v>
      </c>
      <c r="I876" s="3" t="str">
        <f t="shared" si="13"/>
        <v>炼金术士小型天赋</v>
      </c>
      <c r="J876" s="3" t="s">
        <v>1051</v>
      </c>
      <c r="K876" s="3">
        <v>875</v>
      </c>
      <c r="AF876"/>
    </row>
    <row r="877" spans="7:32">
      <c r="G877" s="3" t="s">
        <v>746</v>
      </c>
      <c r="H877" s="3" t="s">
        <v>310</v>
      </c>
      <c r="I877" s="3" t="str">
        <f t="shared" si="13"/>
        <v>炼金术士小型天赋</v>
      </c>
      <c r="J877" s="3" t="s">
        <v>851</v>
      </c>
      <c r="K877" s="3">
        <v>876</v>
      </c>
      <c r="AF877"/>
    </row>
    <row r="878" spans="7:32">
      <c r="G878" s="3" t="s">
        <v>746</v>
      </c>
      <c r="H878" s="3" t="s">
        <v>310</v>
      </c>
      <c r="I878" s="3" t="str">
        <f t="shared" si="13"/>
        <v>炼金术士小型天赋</v>
      </c>
      <c r="J878" s="3" t="s">
        <v>1356</v>
      </c>
      <c r="K878" s="3">
        <v>877</v>
      </c>
      <c r="AF878"/>
    </row>
    <row r="879" spans="7:32">
      <c r="G879" s="3" t="s">
        <v>746</v>
      </c>
      <c r="H879" s="3" t="s">
        <v>310</v>
      </c>
      <c r="I879" s="3" t="str">
        <f t="shared" si="13"/>
        <v>炼金术士小型天赋</v>
      </c>
      <c r="J879" s="3" t="s">
        <v>1053</v>
      </c>
      <c r="K879" s="3">
        <v>879</v>
      </c>
      <c r="AF879"/>
    </row>
    <row r="880" spans="7:32">
      <c r="G880" s="3" t="s">
        <v>746</v>
      </c>
      <c r="H880" s="3" t="s">
        <v>310</v>
      </c>
      <c r="I880" s="3" t="str">
        <f t="shared" si="13"/>
        <v>炼金术士小型天赋</v>
      </c>
      <c r="J880" s="3" t="s">
        <v>1089</v>
      </c>
      <c r="K880" s="3">
        <v>881</v>
      </c>
      <c r="AF880"/>
    </row>
    <row r="881" spans="7:32">
      <c r="G881" s="3" t="s">
        <v>746</v>
      </c>
      <c r="H881" s="3" t="s">
        <v>310</v>
      </c>
      <c r="I881" s="3" t="str">
        <f t="shared" si="13"/>
        <v>炼金术士小型天赋</v>
      </c>
      <c r="J881" s="3" t="s">
        <v>1055</v>
      </c>
      <c r="K881" s="3">
        <v>883</v>
      </c>
      <c r="AF881"/>
    </row>
    <row r="882" spans="7:32">
      <c r="G882" s="3" t="s">
        <v>746</v>
      </c>
      <c r="H882" s="3" t="s">
        <v>310</v>
      </c>
      <c r="I882" s="3" t="str">
        <f t="shared" si="13"/>
        <v>炼金术士小型天赋</v>
      </c>
      <c r="J882" s="3" t="s">
        <v>903</v>
      </c>
      <c r="K882" s="3">
        <v>885</v>
      </c>
      <c r="AF882"/>
    </row>
    <row r="883" spans="7:32">
      <c r="G883" s="3" t="s">
        <v>746</v>
      </c>
      <c r="H883" s="3" t="s">
        <v>310</v>
      </c>
      <c r="I883" s="3" t="str">
        <f t="shared" si="13"/>
        <v>炼金术士小型天赋</v>
      </c>
      <c r="J883" s="3" t="s">
        <v>1357</v>
      </c>
      <c r="K883" s="3">
        <v>887</v>
      </c>
      <c r="AF883"/>
    </row>
    <row r="884" spans="7:32">
      <c r="G884" s="3" t="s">
        <v>746</v>
      </c>
      <c r="H884" s="3" t="s">
        <v>310</v>
      </c>
      <c r="I884" s="3" t="str">
        <f t="shared" si="13"/>
        <v>炼金术士小型天赋</v>
      </c>
      <c r="J884" s="3" t="s">
        <v>1035</v>
      </c>
      <c r="K884" s="3">
        <v>889</v>
      </c>
      <c r="AF884"/>
    </row>
    <row r="885" spans="7:32">
      <c r="G885" s="3" t="s">
        <v>746</v>
      </c>
      <c r="H885" s="3" t="s">
        <v>310</v>
      </c>
      <c r="I885" s="3" t="str">
        <f t="shared" si="13"/>
        <v>炼金术士小型天赋</v>
      </c>
      <c r="J885" s="3" t="s">
        <v>1057</v>
      </c>
      <c r="K885" s="3">
        <v>891</v>
      </c>
      <c r="AF885"/>
    </row>
    <row r="886" spans="7:32">
      <c r="G886" s="3" t="s">
        <v>746</v>
      </c>
      <c r="H886" s="3" t="s">
        <v>310</v>
      </c>
      <c r="I886" s="3" t="str">
        <f t="shared" si="13"/>
        <v>炼金术士小型天赋</v>
      </c>
      <c r="J886" s="3" t="s">
        <v>1024</v>
      </c>
      <c r="K886" s="3">
        <v>893</v>
      </c>
      <c r="AF886"/>
    </row>
    <row r="887" spans="7:32">
      <c r="G887" s="3" t="s">
        <v>746</v>
      </c>
      <c r="H887" s="3" t="s">
        <v>310</v>
      </c>
      <c r="I887" s="3" t="str">
        <f t="shared" si="13"/>
        <v>炼金术士小型天赋</v>
      </c>
      <c r="J887" s="3" t="s">
        <v>890</v>
      </c>
      <c r="K887" s="3">
        <v>895</v>
      </c>
      <c r="AF887"/>
    </row>
    <row r="888" spans="7:32">
      <c r="G888" s="3" t="s">
        <v>746</v>
      </c>
      <c r="H888" s="3" t="s">
        <v>310</v>
      </c>
      <c r="I888" s="3" t="str">
        <f t="shared" si="13"/>
        <v>炼金术士小型天赋</v>
      </c>
      <c r="J888" s="3" t="s">
        <v>1051</v>
      </c>
      <c r="K888" s="3">
        <v>897</v>
      </c>
      <c r="AF888"/>
    </row>
    <row r="889" spans="7:32">
      <c r="G889" s="3" t="s">
        <v>746</v>
      </c>
      <c r="H889" s="3" t="s">
        <v>310</v>
      </c>
      <c r="I889" s="3" t="str">
        <f t="shared" si="13"/>
        <v>炼金术士小型天赋</v>
      </c>
      <c r="J889" s="3" t="s">
        <v>852</v>
      </c>
      <c r="K889" s="3">
        <v>901</v>
      </c>
      <c r="AF889"/>
    </row>
    <row r="890" spans="7:32">
      <c r="G890" s="3" t="s">
        <v>746</v>
      </c>
      <c r="H890" s="3" t="s">
        <v>310</v>
      </c>
      <c r="I890" s="3" t="str">
        <f t="shared" si="13"/>
        <v>炼金术士小型天赋</v>
      </c>
      <c r="J890" s="3" t="s">
        <v>1362</v>
      </c>
      <c r="K890" s="3">
        <v>903</v>
      </c>
      <c r="AF890"/>
    </row>
    <row r="891" spans="7:32">
      <c r="G891" s="3" t="s">
        <v>746</v>
      </c>
      <c r="H891" s="3" t="s">
        <v>310</v>
      </c>
      <c r="I891" s="3" t="str">
        <f t="shared" si="13"/>
        <v>炼金术士小型天赋</v>
      </c>
      <c r="J891" s="3" t="s">
        <v>1336</v>
      </c>
      <c r="K891" s="3">
        <v>904</v>
      </c>
      <c r="AF891"/>
    </row>
    <row r="892" spans="7:32">
      <c r="G892" s="3" t="s">
        <v>746</v>
      </c>
      <c r="H892" s="3" t="s">
        <v>310</v>
      </c>
      <c r="I892" s="3" t="str">
        <f t="shared" si="13"/>
        <v>炼金术士小型天赋</v>
      </c>
      <c r="J892" s="3" t="s">
        <v>857</v>
      </c>
      <c r="K892" s="3">
        <v>906</v>
      </c>
      <c r="AF892"/>
    </row>
    <row r="893" spans="7:32">
      <c r="G893" s="3" t="s">
        <v>746</v>
      </c>
      <c r="H893" s="3" t="s">
        <v>310</v>
      </c>
      <c r="I893" s="3" t="str">
        <f t="shared" si="13"/>
        <v>炼金术士小型天赋</v>
      </c>
      <c r="J893" s="3" t="s">
        <v>1364</v>
      </c>
      <c r="K893" s="3">
        <v>907</v>
      </c>
      <c r="AF893"/>
    </row>
    <row r="894" spans="7:32">
      <c r="G894" s="3" t="s">
        <v>746</v>
      </c>
      <c r="H894" s="3" t="s">
        <v>310</v>
      </c>
      <c r="I894" s="3" t="str">
        <f t="shared" si="13"/>
        <v>炼金术士小型天赋</v>
      </c>
      <c r="J894" s="3" t="s">
        <v>1366</v>
      </c>
      <c r="K894" s="3">
        <v>910</v>
      </c>
      <c r="AF894"/>
    </row>
    <row r="895" spans="7:32">
      <c r="G895" s="3" t="s">
        <v>746</v>
      </c>
      <c r="H895" s="3" t="s">
        <v>314</v>
      </c>
      <c r="I895" s="3" t="str">
        <f t="shared" si="13"/>
        <v>炼金术士中型天赋</v>
      </c>
      <c r="J895" s="3" t="s">
        <v>1052</v>
      </c>
      <c r="K895" s="3">
        <v>878</v>
      </c>
      <c r="AF895"/>
    </row>
    <row r="896" spans="7:32">
      <c r="G896" s="3" t="s">
        <v>746</v>
      </c>
      <c r="H896" s="3" t="s">
        <v>314</v>
      </c>
      <c r="I896" s="3" t="str">
        <f t="shared" si="13"/>
        <v>炼金术士中型天赋</v>
      </c>
      <c r="J896" s="3" t="s">
        <v>867</v>
      </c>
      <c r="K896" s="3">
        <v>880</v>
      </c>
      <c r="AF896"/>
    </row>
    <row r="897" spans="7:32">
      <c r="G897" s="3" t="s">
        <v>746</v>
      </c>
      <c r="H897" s="3" t="s">
        <v>314</v>
      </c>
      <c r="I897" s="3" t="str">
        <f t="shared" si="13"/>
        <v>炼金术士中型天赋</v>
      </c>
      <c r="J897" s="3" t="s">
        <v>1054</v>
      </c>
      <c r="K897" s="3">
        <v>882</v>
      </c>
      <c r="AF897"/>
    </row>
    <row r="898" spans="7:32">
      <c r="G898" s="3" t="s">
        <v>746</v>
      </c>
      <c r="H898" s="3" t="s">
        <v>314</v>
      </c>
      <c r="I898" s="3" t="str">
        <f t="shared" si="13"/>
        <v>炼金术士中型天赋</v>
      </c>
      <c r="J898" s="3" t="s">
        <v>1056</v>
      </c>
      <c r="K898" s="3">
        <v>884</v>
      </c>
      <c r="AF898"/>
    </row>
    <row r="899" spans="7:32">
      <c r="G899" s="3" t="s">
        <v>746</v>
      </c>
      <c r="H899" s="3" t="s">
        <v>314</v>
      </c>
      <c r="I899" s="3" t="str">
        <f t="shared" ref="I899:I941" si="14">G899&amp;H899</f>
        <v>炼金术士中型天赋</v>
      </c>
      <c r="J899" s="3" t="s">
        <v>1090</v>
      </c>
      <c r="K899" s="3">
        <v>886</v>
      </c>
      <c r="AF899"/>
    </row>
    <row r="900" spans="7:32">
      <c r="G900" s="3" t="s">
        <v>746</v>
      </c>
      <c r="H900" s="3" t="s">
        <v>314</v>
      </c>
      <c r="I900" s="3" t="str">
        <f t="shared" si="14"/>
        <v>炼金术士中型天赋</v>
      </c>
      <c r="J900" s="3" t="s">
        <v>1358</v>
      </c>
      <c r="K900" s="3">
        <v>888</v>
      </c>
      <c r="AF900"/>
    </row>
    <row r="901" spans="7:32">
      <c r="G901" s="3" t="s">
        <v>746</v>
      </c>
      <c r="H901" s="3" t="s">
        <v>314</v>
      </c>
      <c r="I901" s="3" t="str">
        <f t="shared" si="14"/>
        <v>炼金术士中型天赋</v>
      </c>
      <c r="J901" s="3" t="s">
        <v>906</v>
      </c>
      <c r="K901" s="3">
        <v>890</v>
      </c>
      <c r="AF901"/>
    </row>
    <row r="902" spans="7:32">
      <c r="G902" s="3" t="s">
        <v>746</v>
      </c>
      <c r="H902" s="3" t="s">
        <v>314</v>
      </c>
      <c r="I902" s="3" t="str">
        <f t="shared" si="14"/>
        <v>炼金术士中型天赋</v>
      </c>
      <c r="J902" s="3" t="s">
        <v>1359</v>
      </c>
      <c r="K902" s="3">
        <v>892</v>
      </c>
      <c r="AF902"/>
    </row>
    <row r="903" spans="7:32">
      <c r="G903" s="3" t="s">
        <v>746</v>
      </c>
      <c r="H903" s="3" t="s">
        <v>314</v>
      </c>
      <c r="I903" s="3" t="str">
        <f t="shared" si="14"/>
        <v>炼金术士中型天赋</v>
      </c>
      <c r="J903" s="3" t="s">
        <v>1039</v>
      </c>
      <c r="K903" s="3">
        <v>894</v>
      </c>
      <c r="AF903"/>
    </row>
    <row r="904" spans="7:32">
      <c r="G904" s="3" t="s">
        <v>746</v>
      </c>
      <c r="H904" s="3" t="s">
        <v>314</v>
      </c>
      <c r="I904" s="3" t="str">
        <f t="shared" si="14"/>
        <v>炼金术士中型天赋</v>
      </c>
      <c r="J904" s="3" t="s">
        <v>1058</v>
      </c>
      <c r="K904" s="3">
        <v>896</v>
      </c>
      <c r="AF904"/>
    </row>
    <row r="905" spans="7:32">
      <c r="G905" s="3" t="s">
        <v>746</v>
      </c>
      <c r="H905" s="3" t="s">
        <v>314</v>
      </c>
      <c r="I905" s="3" t="str">
        <f t="shared" si="14"/>
        <v>炼金术士中型天赋</v>
      </c>
      <c r="J905" s="3" t="s">
        <v>1360</v>
      </c>
      <c r="K905" s="3">
        <v>898</v>
      </c>
      <c r="AF905"/>
    </row>
    <row r="906" spans="7:32">
      <c r="G906" s="3" t="s">
        <v>746</v>
      </c>
      <c r="H906" s="3" t="s">
        <v>314</v>
      </c>
      <c r="I906" s="3" t="str">
        <f t="shared" si="14"/>
        <v>炼金术士中型天赋</v>
      </c>
      <c r="J906" s="3" t="s">
        <v>1059</v>
      </c>
      <c r="K906" s="3">
        <v>899</v>
      </c>
      <c r="AF906"/>
    </row>
    <row r="907" spans="7:32">
      <c r="G907" s="3" t="s">
        <v>746</v>
      </c>
      <c r="H907" s="3" t="s">
        <v>314</v>
      </c>
      <c r="I907" s="3" t="str">
        <f t="shared" si="14"/>
        <v>炼金术士中型天赋</v>
      </c>
      <c r="J907" s="3" t="s">
        <v>751</v>
      </c>
      <c r="K907" s="3">
        <v>900</v>
      </c>
      <c r="AF907"/>
    </row>
    <row r="908" spans="7:32">
      <c r="G908" s="3" t="s">
        <v>746</v>
      </c>
      <c r="H908" s="3" t="s">
        <v>314</v>
      </c>
      <c r="I908" s="3" t="str">
        <f t="shared" si="14"/>
        <v>炼金术士中型天赋</v>
      </c>
      <c r="J908" s="3" t="s">
        <v>1365</v>
      </c>
      <c r="K908" s="3">
        <v>908</v>
      </c>
      <c r="AF908"/>
    </row>
    <row r="909" spans="7:32">
      <c r="G909" s="3" t="s">
        <v>746</v>
      </c>
      <c r="H909" s="3" t="s">
        <v>314</v>
      </c>
      <c r="I909" s="3" t="str">
        <f t="shared" si="14"/>
        <v>炼金术士中型天赋</v>
      </c>
      <c r="J909" s="3" t="s">
        <v>860</v>
      </c>
      <c r="K909" s="3">
        <v>911</v>
      </c>
      <c r="AF909"/>
    </row>
    <row r="910" spans="7:32">
      <c r="G910" s="3" t="s">
        <v>746</v>
      </c>
      <c r="H910" s="3" t="s">
        <v>344</v>
      </c>
      <c r="I910" s="3" t="str">
        <f t="shared" si="14"/>
        <v>炼金术士传奇中型天赋</v>
      </c>
      <c r="J910" s="3" t="s">
        <v>1361</v>
      </c>
      <c r="K910" s="3">
        <v>902</v>
      </c>
      <c r="AF910"/>
    </row>
    <row r="911" spans="7:32">
      <c r="G911" s="3" t="s">
        <v>746</v>
      </c>
      <c r="H911" s="3" t="s">
        <v>344</v>
      </c>
      <c r="I911" s="3" t="str">
        <f t="shared" si="14"/>
        <v>炼金术士传奇中型天赋</v>
      </c>
      <c r="J911" s="3" t="s">
        <v>1363</v>
      </c>
      <c r="K911" s="3">
        <v>905</v>
      </c>
      <c r="AF911"/>
    </row>
    <row r="912" spans="7:32">
      <c r="G912" s="3" t="s">
        <v>746</v>
      </c>
      <c r="H912" s="3" t="s">
        <v>344</v>
      </c>
      <c r="I912" s="3" t="str">
        <f t="shared" si="14"/>
        <v>炼金术士传奇中型天赋</v>
      </c>
      <c r="J912" s="3" t="s">
        <v>756</v>
      </c>
      <c r="K912" s="3">
        <v>909</v>
      </c>
      <c r="AF912"/>
    </row>
    <row r="913" spans="7:32">
      <c r="G913" s="3" t="s">
        <v>746</v>
      </c>
      <c r="H913" s="3" t="s">
        <v>344</v>
      </c>
      <c r="I913" s="3" t="str">
        <f t="shared" si="14"/>
        <v>炼金术士传奇中型天赋</v>
      </c>
      <c r="J913" s="3" t="s">
        <v>1367</v>
      </c>
      <c r="K913" s="3">
        <v>912</v>
      </c>
      <c r="AF913"/>
    </row>
    <row r="914" spans="7:32">
      <c r="G914" s="3" t="s">
        <v>746</v>
      </c>
      <c r="H914" s="3" t="s">
        <v>344</v>
      </c>
      <c r="I914" s="3" t="str">
        <f t="shared" si="14"/>
        <v>炼金术士传奇中型天赋</v>
      </c>
      <c r="J914" s="3" t="s">
        <v>1368</v>
      </c>
      <c r="K914" s="3">
        <v>913</v>
      </c>
      <c r="AF914"/>
    </row>
    <row r="915" spans="7:32">
      <c r="G915" s="3" t="s">
        <v>746</v>
      </c>
      <c r="H915" s="3" t="s">
        <v>344</v>
      </c>
      <c r="I915" s="3" t="str">
        <f t="shared" si="14"/>
        <v>炼金术士传奇中型天赋</v>
      </c>
      <c r="J915" s="3" t="s">
        <v>1369</v>
      </c>
      <c r="K915" s="3">
        <v>914</v>
      </c>
      <c r="AF915"/>
    </row>
    <row r="916" spans="7:32">
      <c r="G916" s="3" t="s">
        <v>746</v>
      </c>
      <c r="H916" s="3" t="s">
        <v>344</v>
      </c>
      <c r="I916" s="3" t="str">
        <f t="shared" si="14"/>
        <v>炼金术士传奇中型天赋</v>
      </c>
      <c r="J916" s="3" t="s">
        <v>1370</v>
      </c>
      <c r="K916" s="3">
        <v>915</v>
      </c>
      <c r="AF916"/>
    </row>
    <row r="917" spans="7:32">
      <c r="G917" s="3" t="s">
        <v>746</v>
      </c>
      <c r="H917" s="3" t="s">
        <v>344</v>
      </c>
      <c r="I917" s="3" t="str">
        <f t="shared" si="14"/>
        <v>炼金术士传奇中型天赋</v>
      </c>
      <c r="J917" s="3" t="s">
        <v>1371</v>
      </c>
      <c r="K917" s="3">
        <v>916</v>
      </c>
      <c r="AF917"/>
    </row>
    <row r="918" spans="7:32">
      <c r="G918" s="3" t="s">
        <v>770</v>
      </c>
      <c r="H918" s="3" t="s">
        <v>314</v>
      </c>
      <c r="I918" s="3" t="str">
        <f t="shared" si="14"/>
        <v>新神中型天赋</v>
      </c>
      <c r="J918" s="3" t="s">
        <v>1372</v>
      </c>
      <c r="K918" s="3">
        <v>917</v>
      </c>
      <c r="AF918"/>
    </row>
    <row r="919" spans="7:32">
      <c r="G919" s="3" t="s">
        <v>770</v>
      </c>
      <c r="H919" s="3" t="s">
        <v>314</v>
      </c>
      <c r="I919" s="3" t="str">
        <f t="shared" si="14"/>
        <v>新神中型天赋</v>
      </c>
      <c r="J919" s="3" t="s">
        <v>1373</v>
      </c>
      <c r="K919" s="3">
        <v>918</v>
      </c>
      <c r="AF919"/>
    </row>
    <row r="920" spans="7:32">
      <c r="G920" s="3" t="s">
        <v>770</v>
      </c>
      <c r="H920" s="3" t="s">
        <v>314</v>
      </c>
      <c r="I920" s="3" t="str">
        <f t="shared" si="14"/>
        <v>新神中型天赋</v>
      </c>
      <c r="J920" s="3" t="s">
        <v>1374</v>
      </c>
      <c r="K920" s="3">
        <v>919</v>
      </c>
      <c r="AF920"/>
    </row>
    <row r="921" spans="7:32">
      <c r="G921" s="3" t="s">
        <v>770</v>
      </c>
      <c r="H921" s="3" t="s">
        <v>314</v>
      </c>
      <c r="I921" s="3" t="str">
        <f t="shared" si="14"/>
        <v>新神中型天赋</v>
      </c>
      <c r="J921" s="3" t="s">
        <v>1375</v>
      </c>
      <c r="K921" s="3">
        <v>920</v>
      </c>
      <c r="AF921"/>
    </row>
    <row r="922" spans="7:32">
      <c r="G922" s="3" t="s">
        <v>770</v>
      </c>
      <c r="H922" s="3" t="s">
        <v>314</v>
      </c>
      <c r="I922" s="3" t="str">
        <f t="shared" si="14"/>
        <v>新神中型天赋</v>
      </c>
      <c r="J922" s="3" t="s">
        <v>1376</v>
      </c>
      <c r="K922" s="3">
        <v>921</v>
      </c>
      <c r="AF922"/>
    </row>
    <row r="923" spans="7:32">
      <c r="G923" s="3" t="s">
        <v>770</v>
      </c>
      <c r="H923" s="3" t="s">
        <v>314</v>
      </c>
      <c r="I923" s="3" t="str">
        <f t="shared" si="14"/>
        <v>新神中型天赋</v>
      </c>
      <c r="J923" s="3" t="s">
        <v>1377</v>
      </c>
      <c r="K923" s="3">
        <v>922</v>
      </c>
      <c r="AF923"/>
    </row>
    <row r="924" spans="7:32">
      <c r="G924" s="3" t="s">
        <v>770</v>
      </c>
      <c r="H924" s="3" t="s">
        <v>314</v>
      </c>
      <c r="I924" s="3" t="str">
        <f t="shared" si="14"/>
        <v>新神中型天赋</v>
      </c>
      <c r="J924" s="3" t="s">
        <v>1378</v>
      </c>
      <c r="K924" s="3">
        <v>923</v>
      </c>
      <c r="AF924"/>
    </row>
    <row r="925" spans="7:32">
      <c r="G925" s="3" t="s">
        <v>770</v>
      </c>
      <c r="H925" s="3" t="s">
        <v>314</v>
      </c>
      <c r="I925" s="3" t="str">
        <f t="shared" si="14"/>
        <v>新神中型天赋</v>
      </c>
      <c r="J925" s="3" t="s">
        <v>1379</v>
      </c>
      <c r="K925" s="3">
        <v>924</v>
      </c>
      <c r="AF925"/>
    </row>
    <row r="926" spans="7:32">
      <c r="G926" s="3" t="s">
        <v>770</v>
      </c>
      <c r="H926" s="3" t="s">
        <v>314</v>
      </c>
      <c r="I926" s="3" t="str">
        <f t="shared" si="14"/>
        <v>新神中型天赋</v>
      </c>
      <c r="J926" s="3" t="s">
        <v>1380</v>
      </c>
      <c r="K926" s="3">
        <v>925</v>
      </c>
      <c r="AF926"/>
    </row>
    <row r="927" spans="7:32">
      <c r="G927" s="3" t="s">
        <v>770</v>
      </c>
      <c r="H927" s="3" t="s">
        <v>314</v>
      </c>
      <c r="I927" s="3" t="str">
        <f t="shared" si="14"/>
        <v>新神中型天赋</v>
      </c>
      <c r="J927" s="3" t="s">
        <v>1060</v>
      </c>
      <c r="K927" s="3">
        <v>926</v>
      </c>
      <c r="AF927"/>
    </row>
    <row r="928" spans="7:32">
      <c r="G928" s="3" t="s">
        <v>770</v>
      </c>
      <c r="H928" s="3" t="s">
        <v>314</v>
      </c>
      <c r="I928" s="3" t="str">
        <f t="shared" si="14"/>
        <v>新神中型天赋</v>
      </c>
      <c r="J928" s="3" t="s">
        <v>1381</v>
      </c>
      <c r="K928" s="3">
        <v>927</v>
      </c>
      <c r="AF928"/>
    </row>
    <row r="929" spans="7:32">
      <c r="G929" s="3" t="s">
        <v>770</v>
      </c>
      <c r="H929" s="3" t="s">
        <v>314</v>
      </c>
      <c r="I929" s="3" t="str">
        <f t="shared" si="14"/>
        <v>新神中型天赋</v>
      </c>
      <c r="J929" s="3" t="s">
        <v>1061</v>
      </c>
      <c r="K929" s="3">
        <v>928</v>
      </c>
      <c r="AF929"/>
    </row>
    <row r="930" spans="7:32">
      <c r="G930" s="3" t="s">
        <v>770</v>
      </c>
      <c r="H930" s="3" t="s">
        <v>314</v>
      </c>
      <c r="I930" s="3" t="str">
        <f t="shared" si="14"/>
        <v>新神中型天赋</v>
      </c>
      <c r="J930" s="3" t="s">
        <v>1382</v>
      </c>
      <c r="K930" s="3">
        <v>929</v>
      </c>
      <c r="AF930"/>
    </row>
    <row r="931" spans="7:32">
      <c r="G931" s="3" t="s">
        <v>770</v>
      </c>
      <c r="H931" s="3" t="s">
        <v>314</v>
      </c>
      <c r="I931" s="3" t="str">
        <f t="shared" si="14"/>
        <v>新神中型天赋</v>
      </c>
      <c r="J931" s="3" t="s">
        <v>1062</v>
      </c>
      <c r="K931" s="3">
        <v>930</v>
      </c>
      <c r="AF931"/>
    </row>
    <row r="932" spans="7:32">
      <c r="G932" s="3" t="s">
        <v>770</v>
      </c>
      <c r="H932" s="3" t="s">
        <v>314</v>
      </c>
      <c r="I932" s="3" t="str">
        <f t="shared" si="14"/>
        <v>新神中型天赋</v>
      </c>
      <c r="J932" s="3" t="s">
        <v>1383</v>
      </c>
      <c r="K932" s="3">
        <v>931</v>
      </c>
      <c r="AF932"/>
    </row>
    <row r="933" spans="7:32">
      <c r="G933" s="3" t="s">
        <v>770</v>
      </c>
      <c r="H933" s="3" t="s">
        <v>314</v>
      </c>
      <c r="I933" s="3" t="str">
        <f t="shared" si="14"/>
        <v>新神中型天赋</v>
      </c>
      <c r="J933" s="3" t="s">
        <v>1384</v>
      </c>
      <c r="K933" s="3">
        <v>932</v>
      </c>
      <c r="AF933"/>
    </row>
    <row r="934" spans="7:32">
      <c r="G934" s="3" t="s">
        <v>770</v>
      </c>
      <c r="H934" s="3" t="s">
        <v>314</v>
      </c>
      <c r="I934" s="3" t="str">
        <f t="shared" si="14"/>
        <v>新神中型天赋</v>
      </c>
      <c r="J934" s="3" t="s">
        <v>1385</v>
      </c>
      <c r="K934" s="3">
        <v>933</v>
      </c>
      <c r="AF934"/>
    </row>
    <row r="935" spans="7:32">
      <c r="G935" s="3" t="s">
        <v>770</v>
      </c>
      <c r="H935" s="3" t="s">
        <v>314</v>
      </c>
      <c r="I935" s="3" t="str">
        <f t="shared" si="14"/>
        <v>新神中型天赋</v>
      </c>
      <c r="J935" s="3" t="s">
        <v>1063</v>
      </c>
      <c r="K935" s="3">
        <v>934</v>
      </c>
      <c r="AF935"/>
    </row>
    <row r="936" spans="7:32">
      <c r="G936" s="3" t="s">
        <v>770</v>
      </c>
      <c r="H936" s="3" t="s">
        <v>314</v>
      </c>
      <c r="I936" s="3" t="str">
        <f t="shared" si="14"/>
        <v>新神中型天赋</v>
      </c>
      <c r="J936" s="3" t="s">
        <v>1386</v>
      </c>
      <c r="K936" s="3">
        <v>935</v>
      </c>
      <c r="AF936"/>
    </row>
    <row r="937" spans="7:32">
      <c r="G937" s="3" t="s">
        <v>770</v>
      </c>
      <c r="H937" s="3" t="s">
        <v>314</v>
      </c>
      <c r="I937" s="3" t="str">
        <f t="shared" si="14"/>
        <v>新神中型天赋</v>
      </c>
      <c r="J937" s="3" t="s">
        <v>1387</v>
      </c>
      <c r="K937" s="3">
        <v>936</v>
      </c>
      <c r="AF937"/>
    </row>
    <row r="938" spans="7:32">
      <c r="G938" s="3" t="s">
        <v>770</v>
      </c>
      <c r="H938" s="3" t="s">
        <v>314</v>
      </c>
      <c r="I938" s="3" t="str">
        <f t="shared" si="14"/>
        <v>新神中型天赋</v>
      </c>
      <c r="J938" s="3" t="s">
        <v>1388</v>
      </c>
      <c r="K938" s="3">
        <v>937</v>
      </c>
      <c r="AF938"/>
    </row>
    <row r="939" spans="7:32">
      <c r="G939" s="3" t="s">
        <v>770</v>
      </c>
      <c r="H939" s="3" t="s">
        <v>314</v>
      </c>
      <c r="I939" s="3" t="str">
        <f t="shared" si="14"/>
        <v>新神中型天赋</v>
      </c>
      <c r="J939" s="3" t="s">
        <v>1389</v>
      </c>
      <c r="K939" s="3">
        <v>938</v>
      </c>
      <c r="AF939"/>
    </row>
    <row r="940" spans="7:32">
      <c r="G940" s="3" t="s">
        <v>770</v>
      </c>
      <c r="H940" s="3" t="s">
        <v>314</v>
      </c>
      <c r="I940" s="3" t="str">
        <f t="shared" si="14"/>
        <v>新神中型天赋</v>
      </c>
      <c r="J940" s="3" t="s">
        <v>1390</v>
      </c>
      <c r="K940" s="3">
        <v>939</v>
      </c>
      <c r="AF940"/>
    </row>
    <row r="941" spans="7:32">
      <c r="G941" s="3" t="s">
        <v>770</v>
      </c>
      <c r="H941" s="3" t="s">
        <v>314</v>
      </c>
      <c r="I941" s="3" t="str">
        <f t="shared" si="14"/>
        <v>新神中型天赋</v>
      </c>
      <c r="J941" s="3" t="s">
        <v>1391</v>
      </c>
      <c r="K941" s="3">
        <v>940</v>
      </c>
      <c r="AF94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>
    <tabColor theme="0" tint="-0.14999847407452621"/>
  </sheetPr>
  <dimension ref="A1:H1380"/>
  <sheetViews>
    <sheetView workbookViewId="0">
      <selection activeCell="D1018" sqref="D1018"/>
    </sheetView>
  </sheetViews>
  <sheetFormatPr defaultRowHeight="14"/>
  <cols>
    <col min="1" max="1" width="7.6328125" style="3" customWidth="1"/>
    <col min="2" max="2" width="5.54296875" style="3" bestFit="1" customWidth="1"/>
    <col min="3" max="3" width="51.26953125" style="3" customWidth="1"/>
    <col min="4" max="4" width="48.7265625" style="3" customWidth="1"/>
    <col min="5" max="6" width="8.7265625" style="3"/>
    <col min="7" max="7" width="11.54296875" style="3" customWidth="1"/>
    <col min="8" max="8" width="16.26953125" style="3" customWidth="1"/>
    <col min="9" max="16384" width="8.7265625" style="3"/>
  </cols>
  <sheetData>
    <row r="1" spans="1:8">
      <c r="A1" s="22" t="s">
        <v>305</v>
      </c>
      <c r="B1" s="22" t="s">
        <v>834</v>
      </c>
      <c r="C1" s="22" t="s">
        <v>1631</v>
      </c>
      <c r="D1" s="22" t="s">
        <v>306</v>
      </c>
      <c r="E1" s="22" t="s">
        <v>1634</v>
      </c>
      <c r="F1" s="22" t="s">
        <v>1635</v>
      </c>
      <c r="G1" s="22" t="s">
        <v>308</v>
      </c>
      <c r="H1" s="22" t="s">
        <v>307</v>
      </c>
    </row>
    <row r="2" spans="1:8" hidden="1">
      <c r="A2" s="3">
        <v>1</v>
      </c>
      <c r="B2" s="3">
        <v>1</v>
      </c>
      <c r="C2" s="3" t="s">
        <v>835</v>
      </c>
      <c r="D2" s="3" t="s">
        <v>248</v>
      </c>
      <c r="E2" s="3" t="s">
        <v>309</v>
      </c>
      <c r="G2" s="3" t="s">
        <v>311</v>
      </c>
      <c r="H2" s="3" t="s">
        <v>310</v>
      </c>
    </row>
    <row r="3" spans="1:8" hidden="1">
      <c r="A3" s="3">
        <v>2</v>
      </c>
      <c r="B3" s="3">
        <v>1</v>
      </c>
      <c r="C3" s="3" t="s">
        <v>836</v>
      </c>
      <c r="D3" s="3" t="s">
        <v>249</v>
      </c>
      <c r="E3" s="3" t="s">
        <v>312</v>
      </c>
      <c r="G3" s="3" t="s">
        <v>311</v>
      </c>
      <c r="H3" s="3" t="s">
        <v>310</v>
      </c>
    </row>
    <row r="4" spans="1:8" hidden="1">
      <c r="A4" s="3">
        <v>3</v>
      </c>
      <c r="B4" s="3">
        <v>1</v>
      </c>
      <c r="C4" s="3" t="s">
        <v>837</v>
      </c>
      <c r="D4" s="3" t="s">
        <v>248</v>
      </c>
      <c r="E4" s="3" t="s">
        <v>313</v>
      </c>
      <c r="G4" s="3" t="s">
        <v>311</v>
      </c>
      <c r="H4" s="3" t="s">
        <v>314</v>
      </c>
    </row>
    <row r="5" spans="1:8" hidden="1">
      <c r="A5" s="3">
        <v>4</v>
      </c>
      <c r="B5" s="3">
        <v>1</v>
      </c>
      <c r="C5" s="3" t="s">
        <v>838</v>
      </c>
      <c r="D5" s="3" t="s">
        <v>250</v>
      </c>
      <c r="E5" s="3" t="s">
        <v>312</v>
      </c>
      <c r="G5" s="3" t="s">
        <v>311</v>
      </c>
      <c r="H5" s="3" t="s">
        <v>310</v>
      </c>
    </row>
    <row r="6" spans="1:8" hidden="1">
      <c r="A6" s="3">
        <v>5</v>
      </c>
      <c r="B6" s="3">
        <v>1</v>
      </c>
      <c r="C6" s="3" t="s">
        <v>839</v>
      </c>
      <c r="D6" s="3" t="s">
        <v>315</v>
      </c>
      <c r="E6" s="3" t="s">
        <v>316</v>
      </c>
      <c r="G6" s="3" t="s">
        <v>311</v>
      </c>
      <c r="H6" s="3" t="s">
        <v>310</v>
      </c>
    </row>
    <row r="7" spans="1:8" hidden="1">
      <c r="A7" s="3">
        <v>5</v>
      </c>
      <c r="B7" s="3">
        <v>2</v>
      </c>
      <c r="C7" s="3" t="s">
        <v>839</v>
      </c>
      <c r="D7" s="3" t="s">
        <v>103</v>
      </c>
      <c r="E7" s="3" t="s">
        <v>312</v>
      </c>
      <c r="G7" s="3" t="s">
        <v>311</v>
      </c>
      <c r="H7" s="3" t="s">
        <v>310</v>
      </c>
    </row>
    <row r="8" spans="1:8" hidden="1">
      <c r="A8" s="3">
        <v>6</v>
      </c>
      <c r="B8" s="3">
        <v>1</v>
      </c>
      <c r="C8" s="3" t="s">
        <v>1064</v>
      </c>
      <c r="D8" s="3" t="s">
        <v>249</v>
      </c>
      <c r="E8" s="3" t="s">
        <v>317</v>
      </c>
      <c r="G8" s="3" t="s">
        <v>311</v>
      </c>
      <c r="H8" s="3" t="s">
        <v>314</v>
      </c>
    </row>
    <row r="9" spans="1:8" hidden="1">
      <c r="A9" s="3">
        <v>6</v>
      </c>
      <c r="B9" s="3">
        <v>2</v>
      </c>
      <c r="C9" s="3" t="s">
        <v>1064</v>
      </c>
      <c r="D9" s="3" t="s">
        <v>318</v>
      </c>
      <c r="E9" s="3" t="s">
        <v>319</v>
      </c>
      <c r="G9" s="3" t="s">
        <v>311</v>
      </c>
      <c r="H9" s="3" t="s">
        <v>314</v>
      </c>
    </row>
    <row r="10" spans="1:8" hidden="1">
      <c r="A10" s="3">
        <v>7</v>
      </c>
      <c r="B10" s="3">
        <v>1</v>
      </c>
      <c r="C10" s="3" t="s">
        <v>840</v>
      </c>
      <c r="D10" s="3" t="s">
        <v>320</v>
      </c>
      <c r="E10" s="3" t="s">
        <v>321</v>
      </c>
      <c r="G10" s="3" t="s">
        <v>311</v>
      </c>
      <c r="H10" s="3" t="s">
        <v>310</v>
      </c>
    </row>
    <row r="11" spans="1:8" hidden="1">
      <c r="A11" s="3">
        <v>7</v>
      </c>
      <c r="B11" s="3">
        <v>2</v>
      </c>
      <c r="C11" s="3" t="s">
        <v>840</v>
      </c>
      <c r="D11" s="3" t="s">
        <v>322</v>
      </c>
      <c r="E11" s="3" t="s">
        <v>323</v>
      </c>
      <c r="G11" s="3" t="s">
        <v>311</v>
      </c>
      <c r="H11" s="3" t="s">
        <v>310</v>
      </c>
    </row>
    <row r="12" spans="1:8" hidden="1">
      <c r="A12" s="3">
        <v>8</v>
      </c>
      <c r="B12" s="3">
        <v>1</v>
      </c>
      <c r="C12" s="3" t="s">
        <v>841</v>
      </c>
      <c r="D12" s="3" t="s">
        <v>250</v>
      </c>
      <c r="E12" s="3" t="s">
        <v>321</v>
      </c>
      <c r="G12" s="3" t="s">
        <v>311</v>
      </c>
      <c r="H12" s="3" t="s">
        <v>314</v>
      </c>
    </row>
    <row r="13" spans="1:8" hidden="1">
      <c r="A13" s="3">
        <v>8</v>
      </c>
      <c r="B13" s="3">
        <v>2</v>
      </c>
      <c r="C13" s="3" t="s">
        <v>841</v>
      </c>
      <c r="D13" s="3" t="s">
        <v>324</v>
      </c>
      <c r="E13" s="3" t="s">
        <v>321</v>
      </c>
      <c r="G13" s="3" t="s">
        <v>311</v>
      </c>
      <c r="H13" s="3" t="s">
        <v>314</v>
      </c>
    </row>
    <row r="14" spans="1:8" hidden="1">
      <c r="A14" s="3">
        <v>9</v>
      </c>
      <c r="B14" s="3">
        <v>1</v>
      </c>
      <c r="C14" s="3" t="s">
        <v>1065</v>
      </c>
      <c r="D14" s="3" t="s">
        <v>325</v>
      </c>
      <c r="E14" s="3" t="s">
        <v>326</v>
      </c>
      <c r="G14" s="3" t="s">
        <v>311</v>
      </c>
      <c r="H14" s="3" t="s">
        <v>310</v>
      </c>
    </row>
    <row r="15" spans="1:8" hidden="1">
      <c r="A15" s="3">
        <v>9</v>
      </c>
      <c r="B15" s="3">
        <v>2</v>
      </c>
      <c r="C15" s="3" t="s">
        <v>1065</v>
      </c>
      <c r="D15" s="3" t="s">
        <v>327</v>
      </c>
      <c r="E15" s="3" t="s">
        <v>317</v>
      </c>
      <c r="G15" s="3" t="s">
        <v>311</v>
      </c>
      <c r="H15" s="3" t="s">
        <v>310</v>
      </c>
    </row>
    <row r="16" spans="1:8" hidden="1">
      <c r="A16" s="3">
        <v>10</v>
      </c>
      <c r="B16" s="3">
        <v>1</v>
      </c>
      <c r="C16" s="3" t="s">
        <v>842</v>
      </c>
      <c r="D16" s="3" t="s">
        <v>14</v>
      </c>
      <c r="E16" s="3" t="s">
        <v>309</v>
      </c>
      <c r="G16" s="3" t="s">
        <v>311</v>
      </c>
      <c r="H16" s="3" t="s">
        <v>314</v>
      </c>
    </row>
    <row r="17" spans="1:8" hidden="1">
      <c r="A17" s="3">
        <v>10</v>
      </c>
      <c r="B17" s="3">
        <v>2</v>
      </c>
      <c r="C17" s="3" t="s">
        <v>842</v>
      </c>
      <c r="D17" s="3" t="s">
        <v>328</v>
      </c>
      <c r="E17" s="3" t="s">
        <v>329</v>
      </c>
      <c r="G17" s="3" t="s">
        <v>311</v>
      </c>
      <c r="H17" s="3" t="s">
        <v>314</v>
      </c>
    </row>
    <row r="18" spans="1:8" hidden="1">
      <c r="A18" s="3">
        <v>11</v>
      </c>
      <c r="B18" s="3">
        <v>1</v>
      </c>
      <c r="C18" s="3" t="s">
        <v>843</v>
      </c>
      <c r="D18" s="3" t="s">
        <v>251</v>
      </c>
      <c r="E18" s="3" t="s">
        <v>316</v>
      </c>
      <c r="G18" s="3" t="s">
        <v>311</v>
      </c>
      <c r="H18" s="3" t="s">
        <v>314</v>
      </c>
    </row>
    <row r="19" spans="1:8" hidden="1">
      <c r="A19" s="3">
        <v>11</v>
      </c>
      <c r="B19" s="3">
        <v>2</v>
      </c>
      <c r="C19" s="3" t="s">
        <v>843</v>
      </c>
      <c r="D19" s="3" t="s">
        <v>330</v>
      </c>
      <c r="E19" s="3" t="s">
        <v>316</v>
      </c>
      <c r="G19" s="3" t="s">
        <v>311</v>
      </c>
      <c r="H19" s="3" t="s">
        <v>314</v>
      </c>
    </row>
    <row r="20" spans="1:8" hidden="1">
      <c r="A20" s="3">
        <v>12</v>
      </c>
      <c r="B20" s="3">
        <v>1</v>
      </c>
      <c r="C20" s="3" t="s">
        <v>844</v>
      </c>
      <c r="D20" s="3" t="s">
        <v>320</v>
      </c>
      <c r="E20" s="3" t="s">
        <v>316</v>
      </c>
      <c r="G20" s="3" t="s">
        <v>311</v>
      </c>
      <c r="H20" s="3" t="s">
        <v>314</v>
      </c>
    </row>
    <row r="21" spans="1:8" hidden="1">
      <c r="A21" s="3">
        <v>12</v>
      </c>
      <c r="B21" s="3">
        <v>2</v>
      </c>
      <c r="C21" s="3" t="s">
        <v>844</v>
      </c>
      <c r="D21" s="3" t="s">
        <v>322</v>
      </c>
      <c r="E21" s="3" t="s">
        <v>331</v>
      </c>
      <c r="G21" s="3" t="s">
        <v>311</v>
      </c>
      <c r="H21" s="3" t="s">
        <v>314</v>
      </c>
    </row>
    <row r="22" spans="1:8" hidden="1">
      <c r="A22" s="3">
        <v>13</v>
      </c>
      <c r="B22" s="3">
        <v>1</v>
      </c>
      <c r="C22" s="3" t="s">
        <v>1066</v>
      </c>
      <c r="D22" s="3" t="s">
        <v>325</v>
      </c>
      <c r="E22" s="3" t="s">
        <v>332</v>
      </c>
      <c r="G22" s="3" t="s">
        <v>311</v>
      </c>
      <c r="H22" s="3" t="s">
        <v>314</v>
      </c>
    </row>
    <row r="23" spans="1:8" hidden="1">
      <c r="A23" s="3">
        <v>13</v>
      </c>
      <c r="B23" s="3">
        <v>2</v>
      </c>
      <c r="C23" s="3" t="s">
        <v>1066</v>
      </c>
      <c r="D23" s="3" t="s">
        <v>327</v>
      </c>
      <c r="E23" s="3" t="s">
        <v>333</v>
      </c>
      <c r="G23" s="3" t="s">
        <v>311</v>
      </c>
      <c r="H23" s="3" t="s">
        <v>314</v>
      </c>
    </row>
    <row r="24" spans="1:8" hidden="1">
      <c r="A24" s="3">
        <v>14</v>
      </c>
      <c r="B24" s="3">
        <v>1</v>
      </c>
      <c r="C24" s="3" t="s">
        <v>845</v>
      </c>
      <c r="D24" s="3" t="s">
        <v>334</v>
      </c>
      <c r="E24" s="3" t="s">
        <v>309</v>
      </c>
      <c r="G24" s="3" t="s">
        <v>311</v>
      </c>
      <c r="H24" s="3" t="s">
        <v>310</v>
      </c>
    </row>
    <row r="25" spans="1:8" hidden="1">
      <c r="A25" s="3">
        <v>14</v>
      </c>
      <c r="B25" s="3">
        <v>2</v>
      </c>
      <c r="C25" s="3" t="s">
        <v>845</v>
      </c>
      <c r="D25" s="3" t="s">
        <v>335</v>
      </c>
      <c r="E25" s="3" t="s">
        <v>323</v>
      </c>
      <c r="G25" s="3" t="s">
        <v>311</v>
      </c>
      <c r="H25" s="3" t="s">
        <v>310</v>
      </c>
    </row>
    <row r="26" spans="1:8" hidden="1">
      <c r="A26" s="3">
        <v>15</v>
      </c>
      <c r="B26" s="3">
        <v>1</v>
      </c>
      <c r="C26" s="3" t="s">
        <v>1067</v>
      </c>
      <c r="D26" s="3" t="s">
        <v>110</v>
      </c>
      <c r="E26" s="3" t="s">
        <v>336</v>
      </c>
      <c r="G26" s="3" t="s">
        <v>311</v>
      </c>
      <c r="H26" s="3" t="s">
        <v>310</v>
      </c>
    </row>
    <row r="27" spans="1:8" hidden="1">
      <c r="A27" s="3">
        <v>16</v>
      </c>
      <c r="B27" s="3">
        <v>1</v>
      </c>
      <c r="C27" s="3" t="s">
        <v>846</v>
      </c>
      <c r="D27" s="3" t="s">
        <v>337</v>
      </c>
      <c r="E27" s="3" t="s">
        <v>309</v>
      </c>
      <c r="G27" s="3" t="s">
        <v>311</v>
      </c>
      <c r="H27" s="3" t="s">
        <v>310</v>
      </c>
    </row>
    <row r="28" spans="1:8" hidden="1">
      <c r="A28" s="3">
        <v>17</v>
      </c>
      <c r="B28" s="3">
        <v>1</v>
      </c>
      <c r="C28" s="3" t="s">
        <v>847</v>
      </c>
      <c r="D28" s="3" t="s">
        <v>334</v>
      </c>
      <c r="E28" s="3" t="s">
        <v>309</v>
      </c>
      <c r="G28" s="3" t="s">
        <v>311</v>
      </c>
      <c r="H28" s="3" t="s">
        <v>310</v>
      </c>
    </row>
    <row r="29" spans="1:8" hidden="1">
      <c r="A29" s="3">
        <v>18</v>
      </c>
      <c r="B29" s="3">
        <v>1</v>
      </c>
      <c r="C29" s="3" t="s">
        <v>848</v>
      </c>
      <c r="D29" s="3" t="s">
        <v>334</v>
      </c>
      <c r="E29" s="3" t="s">
        <v>313</v>
      </c>
      <c r="G29" s="3" t="s">
        <v>311</v>
      </c>
      <c r="H29" s="3" t="s">
        <v>314</v>
      </c>
    </row>
    <row r="30" spans="1:8" hidden="1">
      <c r="A30" s="3">
        <v>18</v>
      </c>
      <c r="B30" s="3">
        <v>2</v>
      </c>
      <c r="C30" s="3" t="s">
        <v>848</v>
      </c>
      <c r="D30" s="3" t="s">
        <v>335</v>
      </c>
      <c r="E30" s="3" t="s">
        <v>331</v>
      </c>
      <c r="G30" s="3" t="s">
        <v>311</v>
      </c>
      <c r="H30" s="3" t="s">
        <v>314</v>
      </c>
    </row>
    <row r="31" spans="1:8" hidden="1">
      <c r="A31" s="3">
        <v>19</v>
      </c>
      <c r="B31" s="3">
        <v>1</v>
      </c>
      <c r="C31" s="3" t="s">
        <v>1068</v>
      </c>
      <c r="D31" s="3" t="s">
        <v>322</v>
      </c>
      <c r="E31" s="3" t="s">
        <v>323</v>
      </c>
      <c r="G31" s="3" t="s">
        <v>311</v>
      </c>
      <c r="H31" s="3" t="s">
        <v>310</v>
      </c>
    </row>
    <row r="32" spans="1:8" hidden="1">
      <c r="A32" s="3">
        <v>19</v>
      </c>
      <c r="B32" s="3">
        <v>2</v>
      </c>
      <c r="C32" s="3" t="s">
        <v>1068</v>
      </c>
      <c r="D32" s="3" t="s">
        <v>261</v>
      </c>
      <c r="E32" s="3" t="s">
        <v>338</v>
      </c>
      <c r="G32" s="3" t="s">
        <v>311</v>
      </c>
      <c r="H32" s="3" t="s">
        <v>310</v>
      </c>
    </row>
    <row r="33" spans="1:8" hidden="1">
      <c r="A33" s="3">
        <v>20</v>
      </c>
      <c r="B33" s="3">
        <v>1</v>
      </c>
      <c r="C33" s="3" t="s">
        <v>1069</v>
      </c>
      <c r="D33" s="3" t="s">
        <v>110</v>
      </c>
      <c r="E33" s="3" t="s">
        <v>339</v>
      </c>
      <c r="G33" s="3" t="s">
        <v>311</v>
      </c>
      <c r="H33" s="3" t="s">
        <v>314</v>
      </c>
    </row>
    <row r="34" spans="1:8" hidden="1">
      <c r="A34" s="3">
        <v>21</v>
      </c>
      <c r="B34" s="3">
        <v>1</v>
      </c>
      <c r="C34" s="3" t="s">
        <v>849</v>
      </c>
      <c r="D34" s="3" t="s">
        <v>265</v>
      </c>
      <c r="E34" s="3" t="s">
        <v>321</v>
      </c>
      <c r="G34" s="3" t="s">
        <v>311</v>
      </c>
      <c r="H34" s="3" t="s">
        <v>314</v>
      </c>
    </row>
    <row r="35" spans="1:8" hidden="1">
      <c r="A35" s="3">
        <v>21</v>
      </c>
      <c r="B35" s="3">
        <v>2</v>
      </c>
      <c r="C35" s="3" t="s">
        <v>849</v>
      </c>
      <c r="D35" s="3" t="s">
        <v>340</v>
      </c>
      <c r="E35" s="3" t="s">
        <v>289</v>
      </c>
      <c r="G35" s="3" t="s">
        <v>311</v>
      </c>
      <c r="H35" s="3" t="s">
        <v>314</v>
      </c>
    </row>
    <row r="36" spans="1:8" hidden="1">
      <c r="A36" s="3">
        <v>22</v>
      </c>
      <c r="B36" s="3">
        <v>1</v>
      </c>
      <c r="C36" s="3" t="s">
        <v>850</v>
      </c>
      <c r="D36" s="3" t="s">
        <v>341</v>
      </c>
      <c r="E36" s="3" t="s">
        <v>316</v>
      </c>
      <c r="G36" s="3" t="s">
        <v>311</v>
      </c>
      <c r="H36" s="3" t="s">
        <v>314</v>
      </c>
    </row>
    <row r="37" spans="1:8" hidden="1">
      <c r="A37" s="3">
        <v>23</v>
      </c>
      <c r="B37" s="3">
        <v>1</v>
      </c>
      <c r="C37" s="3" t="s">
        <v>1070</v>
      </c>
      <c r="D37" s="3" t="s">
        <v>342</v>
      </c>
      <c r="E37" s="3" t="s">
        <v>343</v>
      </c>
      <c r="G37" s="3" t="s">
        <v>311</v>
      </c>
      <c r="H37" s="3" t="s">
        <v>344</v>
      </c>
    </row>
    <row r="38" spans="1:8" hidden="1">
      <c r="A38" s="3">
        <v>24</v>
      </c>
      <c r="B38" s="3">
        <v>1</v>
      </c>
      <c r="C38" s="3" t="s">
        <v>1071</v>
      </c>
      <c r="D38" s="3" t="s">
        <v>322</v>
      </c>
      <c r="E38" s="3" t="s">
        <v>331</v>
      </c>
      <c r="G38" s="3" t="s">
        <v>311</v>
      </c>
      <c r="H38" s="3" t="s">
        <v>314</v>
      </c>
    </row>
    <row r="39" spans="1:8" hidden="1">
      <c r="A39" s="3">
        <v>24</v>
      </c>
      <c r="B39" s="3">
        <v>2</v>
      </c>
      <c r="C39" s="3" t="s">
        <v>1071</v>
      </c>
      <c r="D39" s="3" t="s">
        <v>261</v>
      </c>
      <c r="E39" s="3" t="s">
        <v>312</v>
      </c>
      <c r="G39" s="3" t="s">
        <v>311</v>
      </c>
      <c r="H39" s="3" t="s">
        <v>314</v>
      </c>
    </row>
    <row r="40" spans="1:8" hidden="1">
      <c r="A40" s="3">
        <v>25</v>
      </c>
      <c r="B40" s="3">
        <v>1</v>
      </c>
      <c r="C40" s="3" t="s">
        <v>345</v>
      </c>
      <c r="D40" s="3" t="s">
        <v>345</v>
      </c>
      <c r="E40" s="2">
        <v>0.12</v>
      </c>
      <c r="G40" s="3" t="s">
        <v>311</v>
      </c>
      <c r="H40" s="3" t="s">
        <v>344</v>
      </c>
    </row>
    <row r="41" spans="1:8" hidden="1">
      <c r="A41" s="3">
        <v>26</v>
      </c>
      <c r="B41" s="3">
        <v>1</v>
      </c>
      <c r="C41" s="3" t="s">
        <v>346</v>
      </c>
      <c r="D41" s="3" t="s">
        <v>346</v>
      </c>
      <c r="E41" s="2">
        <v>0.12</v>
      </c>
      <c r="G41" s="3" t="s">
        <v>311</v>
      </c>
      <c r="H41" s="3" t="s">
        <v>344</v>
      </c>
    </row>
    <row r="42" spans="1:8" hidden="1">
      <c r="A42" s="3">
        <v>27</v>
      </c>
      <c r="B42" s="3">
        <v>1</v>
      </c>
      <c r="C42" s="3" t="s">
        <v>847</v>
      </c>
      <c r="D42" s="3" t="s">
        <v>334</v>
      </c>
      <c r="E42" s="3" t="s">
        <v>309</v>
      </c>
      <c r="G42" s="3" t="s">
        <v>347</v>
      </c>
      <c r="H42" s="3" t="s">
        <v>310</v>
      </c>
    </row>
    <row r="43" spans="1:8" hidden="1">
      <c r="A43" s="3">
        <v>28</v>
      </c>
      <c r="B43" s="3">
        <v>1</v>
      </c>
      <c r="C43" s="3" t="s">
        <v>851</v>
      </c>
      <c r="D43" s="3" t="s">
        <v>322</v>
      </c>
      <c r="E43" s="3" t="s">
        <v>312</v>
      </c>
      <c r="G43" s="3" t="s">
        <v>347</v>
      </c>
      <c r="H43" s="3" t="s">
        <v>310</v>
      </c>
    </row>
    <row r="44" spans="1:8" hidden="1">
      <c r="A44" s="3">
        <v>29</v>
      </c>
      <c r="B44" s="3">
        <v>1</v>
      </c>
      <c r="C44" s="3" t="s">
        <v>852</v>
      </c>
      <c r="D44" s="3" t="s">
        <v>320</v>
      </c>
      <c r="E44" s="3" t="s">
        <v>348</v>
      </c>
      <c r="G44" s="3" t="s">
        <v>347</v>
      </c>
      <c r="H44" s="3" t="s">
        <v>310</v>
      </c>
    </row>
    <row r="45" spans="1:8" hidden="1">
      <c r="A45" s="3">
        <v>30</v>
      </c>
      <c r="B45" s="3">
        <v>1</v>
      </c>
      <c r="C45" s="3" t="s">
        <v>853</v>
      </c>
      <c r="D45" s="3" t="s">
        <v>334</v>
      </c>
      <c r="E45" s="3" t="s">
        <v>313</v>
      </c>
      <c r="G45" s="3" t="s">
        <v>347</v>
      </c>
      <c r="H45" s="3" t="s">
        <v>314</v>
      </c>
    </row>
    <row r="46" spans="1:8" hidden="1">
      <c r="A46" s="3">
        <v>31</v>
      </c>
      <c r="B46" s="3">
        <v>1</v>
      </c>
      <c r="C46" s="3" t="s">
        <v>836</v>
      </c>
      <c r="D46" s="3" t="s">
        <v>249</v>
      </c>
      <c r="E46" s="3" t="s">
        <v>312</v>
      </c>
      <c r="G46" s="3" t="s">
        <v>347</v>
      </c>
      <c r="H46" s="3" t="s">
        <v>310</v>
      </c>
    </row>
    <row r="47" spans="1:8" hidden="1">
      <c r="A47" s="3">
        <v>32</v>
      </c>
      <c r="B47" s="3">
        <v>1</v>
      </c>
      <c r="C47" s="3" t="s">
        <v>1072</v>
      </c>
      <c r="D47" s="3" t="s">
        <v>322</v>
      </c>
      <c r="E47" s="3" t="s">
        <v>321</v>
      </c>
      <c r="G47" s="3" t="s">
        <v>347</v>
      </c>
      <c r="H47" s="3" t="s">
        <v>314</v>
      </c>
    </row>
    <row r="48" spans="1:8" hidden="1">
      <c r="A48" s="3">
        <v>32</v>
      </c>
      <c r="B48" s="3">
        <v>2</v>
      </c>
      <c r="C48" s="3" t="s">
        <v>1072</v>
      </c>
      <c r="D48" s="3" t="s">
        <v>349</v>
      </c>
      <c r="E48" s="3" t="s">
        <v>350</v>
      </c>
      <c r="G48" s="3" t="s">
        <v>347</v>
      </c>
      <c r="H48" s="3" t="s">
        <v>314</v>
      </c>
    </row>
    <row r="49" spans="1:8" hidden="1">
      <c r="A49" s="3">
        <v>33</v>
      </c>
      <c r="B49" s="3">
        <v>1</v>
      </c>
      <c r="C49" s="3" t="s">
        <v>1073</v>
      </c>
      <c r="D49" s="3" t="s">
        <v>320</v>
      </c>
      <c r="E49" s="3" t="s">
        <v>351</v>
      </c>
      <c r="G49" s="3" t="s">
        <v>347</v>
      </c>
      <c r="H49" s="3" t="s">
        <v>310</v>
      </c>
    </row>
    <row r="50" spans="1:8" hidden="1">
      <c r="A50" s="3">
        <v>34</v>
      </c>
      <c r="B50" s="3">
        <v>1</v>
      </c>
      <c r="C50" s="3" t="s">
        <v>854</v>
      </c>
      <c r="D50" s="3" t="s">
        <v>320</v>
      </c>
      <c r="E50" s="3" t="s">
        <v>352</v>
      </c>
      <c r="G50" s="3" t="s">
        <v>347</v>
      </c>
      <c r="H50" s="3" t="s">
        <v>314</v>
      </c>
    </row>
    <row r="51" spans="1:8" hidden="1">
      <c r="A51" s="3">
        <v>35</v>
      </c>
      <c r="B51" s="3">
        <v>1</v>
      </c>
      <c r="C51" s="3" t="s">
        <v>855</v>
      </c>
      <c r="D51" s="3" t="s">
        <v>315</v>
      </c>
      <c r="E51" s="3" t="s">
        <v>353</v>
      </c>
      <c r="G51" s="3" t="s">
        <v>347</v>
      </c>
      <c r="H51" s="3" t="s">
        <v>310</v>
      </c>
    </row>
    <row r="52" spans="1:8" hidden="1">
      <c r="A52" s="3">
        <v>36</v>
      </c>
      <c r="B52" s="3">
        <v>1</v>
      </c>
      <c r="C52" s="3" t="s">
        <v>1074</v>
      </c>
      <c r="D52" s="3" t="s">
        <v>249</v>
      </c>
      <c r="E52" s="3" t="s">
        <v>317</v>
      </c>
      <c r="G52" s="3" t="s">
        <v>347</v>
      </c>
      <c r="H52" s="3" t="s">
        <v>314</v>
      </c>
    </row>
    <row r="53" spans="1:8" hidden="1">
      <c r="A53" s="3">
        <v>36</v>
      </c>
      <c r="B53" s="3">
        <v>2</v>
      </c>
      <c r="C53" s="3" t="s">
        <v>1074</v>
      </c>
      <c r="D53" s="3" t="s">
        <v>354</v>
      </c>
      <c r="E53" s="3" t="s">
        <v>319</v>
      </c>
      <c r="G53" s="3" t="s">
        <v>347</v>
      </c>
      <c r="H53" s="3" t="s">
        <v>314</v>
      </c>
    </row>
    <row r="54" spans="1:8" hidden="1">
      <c r="A54" s="3">
        <v>37</v>
      </c>
      <c r="B54" s="3">
        <v>1</v>
      </c>
      <c r="C54" s="3" t="s">
        <v>856</v>
      </c>
      <c r="D54" s="3" t="s">
        <v>355</v>
      </c>
      <c r="E54" s="3" t="s">
        <v>331</v>
      </c>
      <c r="G54" s="3" t="s">
        <v>347</v>
      </c>
      <c r="H54" s="3" t="s">
        <v>310</v>
      </c>
    </row>
    <row r="55" spans="1:8" hidden="1">
      <c r="A55" s="3">
        <v>38</v>
      </c>
      <c r="B55" s="3">
        <v>1</v>
      </c>
      <c r="C55" s="3" t="s">
        <v>1075</v>
      </c>
      <c r="D55" s="3" t="s">
        <v>320</v>
      </c>
      <c r="E55" s="3" t="s">
        <v>356</v>
      </c>
      <c r="G55" s="3" t="s">
        <v>347</v>
      </c>
      <c r="H55" s="3" t="s">
        <v>314</v>
      </c>
    </row>
    <row r="56" spans="1:8" hidden="1">
      <c r="A56" s="3">
        <v>39</v>
      </c>
      <c r="B56" s="3">
        <v>1</v>
      </c>
      <c r="C56" s="3" t="s">
        <v>857</v>
      </c>
      <c r="D56" s="3" t="s">
        <v>322</v>
      </c>
      <c r="E56" s="3" t="s">
        <v>312</v>
      </c>
      <c r="G56" s="3" t="s">
        <v>347</v>
      </c>
      <c r="H56" s="3" t="s">
        <v>310</v>
      </c>
    </row>
    <row r="57" spans="1:8" hidden="1">
      <c r="A57" s="3">
        <v>39</v>
      </c>
      <c r="B57" s="3">
        <v>2</v>
      </c>
      <c r="C57" s="3" t="s">
        <v>857</v>
      </c>
      <c r="D57" s="3" t="s">
        <v>357</v>
      </c>
      <c r="E57" s="3" t="s">
        <v>312</v>
      </c>
      <c r="G57" s="3" t="s">
        <v>347</v>
      </c>
      <c r="H57" s="3" t="s">
        <v>310</v>
      </c>
    </row>
    <row r="58" spans="1:8" hidden="1">
      <c r="A58" s="3">
        <v>40</v>
      </c>
      <c r="B58" s="3">
        <v>1</v>
      </c>
      <c r="C58" s="3" t="s">
        <v>858</v>
      </c>
      <c r="D58" s="3" t="s">
        <v>315</v>
      </c>
      <c r="E58" s="3" t="s">
        <v>358</v>
      </c>
      <c r="G58" s="3" t="s">
        <v>347</v>
      </c>
      <c r="H58" s="3" t="s">
        <v>314</v>
      </c>
    </row>
    <row r="59" spans="1:8" hidden="1">
      <c r="A59" s="3">
        <v>40</v>
      </c>
      <c r="B59" s="3">
        <v>2</v>
      </c>
      <c r="C59" s="3" t="s">
        <v>858</v>
      </c>
      <c r="D59" s="3" t="s">
        <v>103</v>
      </c>
      <c r="E59" s="3" t="s">
        <v>321</v>
      </c>
      <c r="G59" s="3" t="s">
        <v>347</v>
      </c>
      <c r="H59" s="3" t="s">
        <v>314</v>
      </c>
    </row>
    <row r="60" spans="1:8" hidden="1">
      <c r="A60" s="3">
        <v>41</v>
      </c>
      <c r="B60" s="3">
        <v>1</v>
      </c>
      <c r="C60" s="3" t="s">
        <v>1076</v>
      </c>
      <c r="D60" s="3" t="s">
        <v>261</v>
      </c>
      <c r="E60" s="3" t="s">
        <v>338</v>
      </c>
      <c r="G60" s="3" t="s">
        <v>347</v>
      </c>
      <c r="H60" s="3" t="s">
        <v>310</v>
      </c>
    </row>
    <row r="61" spans="1:8" hidden="1">
      <c r="A61" s="3">
        <v>42</v>
      </c>
      <c r="B61" s="3">
        <v>1</v>
      </c>
      <c r="C61" s="3" t="s">
        <v>859</v>
      </c>
      <c r="D61" s="3" t="s">
        <v>355</v>
      </c>
      <c r="E61" s="3" t="s">
        <v>326</v>
      </c>
      <c r="G61" s="3" t="s">
        <v>347</v>
      </c>
      <c r="H61" s="3" t="s">
        <v>314</v>
      </c>
    </row>
    <row r="62" spans="1:8">
      <c r="A62" s="3">
        <v>43</v>
      </c>
      <c r="B62" s="3">
        <v>1</v>
      </c>
      <c r="C62" s="3" t="s">
        <v>1077</v>
      </c>
      <c r="D62" s="3" t="s">
        <v>359</v>
      </c>
      <c r="E62" s="3" t="s">
        <v>316</v>
      </c>
      <c r="G62" s="3" t="s">
        <v>347</v>
      </c>
      <c r="H62" s="3" t="s">
        <v>310</v>
      </c>
    </row>
    <row r="63" spans="1:8">
      <c r="A63" s="3">
        <v>43</v>
      </c>
      <c r="B63" s="3">
        <v>2</v>
      </c>
      <c r="C63" s="3" t="s">
        <v>1077</v>
      </c>
      <c r="D63" s="3" t="s">
        <v>360</v>
      </c>
      <c r="E63" s="3" t="s">
        <v>338</v>
      </c>
      <c r="G63" s="3" t="s">
        <v>347</v>
      </c>
      <c r="H63" s="3" t="s">
        <v>310</v>
      </c>
    </row>
    <row r="64" spans="1:8" hidden="1">
      <c r="A64" s="3">
        <v>44</v>
      </c>
      <c r="B64" s="3">
        <v>1</v>
      </c>
      <c r="C64" s="3" t="s">
        <v>860</v>
      </c>
      <c r="D64" s="3" t="s">
        <v>322</v>
      </c>
      <c r="E64" s="3" t="s">
        <v>317</v>
      </c>
      <c r="G64" s="3" t="s">
        <v>347</v>
      </c>
      <c r="H64" s="3" t="s">
        <v>314</v>
      </c>
    </row>
    <row r="65" spans="1:8" hidden="1">
      <c r="A65" s="3">
        <v>44</v>
      </c>
      <c r="B65" s="3">
        <v>2</v>
      </c>
      <c r="C65" s="3" t="s">
        <v>860</v>
      </c>
      <c r="D65" s="3" t="s">
        <v>357</v>
      </c>
      <c r="E65" s="3" t="s">
        <v>317</v>
      </c>
      <c r="G65" s="3" t="s">
        <v>347</v>
      </c>
      <c r="H65" s="3" t="s">
        <v>314</v>
      </c>
    </row>
    <row r="66" spans="1:8" hidden="1">
      <c r="A66" s="3">
        <v>45</v>
      </c>
      <c r="B66" s="3">
        <v>1</v>
      </c>
      <c r="C66" s="3" t="s">
        <v>847</v>
      </c>
      <c r="D66" s="3" t="s">
        <v>334</v>
      </c>
      <c r="E66" s="3" t="s">
        <v>309</v>
      </c>
      <c r="G66" s="3" t="s">
        <v>347</v>
      </c>
      <c r="H66" s="3" t="s">
        <v>310</v>
      </c>
    </row>
    <row r="67" spans="1:8" hidden="1">
      <c r="A67" s="3">
        <v>46</v>
      </c>
      <c r="B67" s="3">
        <v>1</v>
      </c>
      <c r="C67" s="3" t="s">
        <v>1078</v>
      </c>
      <c r="D67" s="3" t="s">
        <v>261</v>
      </c>
      <c r="E67" s="3" t="s">
        <v>312</v>
      </c>
      <c r="G67" s="3" t="s">
        <v>347</v>
      </c>
      <c r="H67" s="3" t="s">
        <v>314</v>
      </c>
    </row>
    <row r="68" spans="1:8" hidden="1">
      <c r="A68" s="3">
        <v>47</v>
      </c>
      <c r="B68" s="3">
        <v>1</v>
      </c>
      <c r="C68" s="3" t="s">
        <v>861</v>
      </c>
      <c r="D68" s="3" t="s">
        <v>14</v>
      </c>
      <c r="E68" s="3" t="s">
        <v>321</v>
      </c>
      <c r="G68" s="3" t="s">
        <v>347</v>
      </c>
      <c r="H68" s="3" t="s">
        <v>310</v>
      </c>
    </row>
    <row r="69" spans="1:8" hidden="1">
      <c r="A69" s="3">
        <v>48</v>
      </c>
      <c r="B69" s="3">
        <v>1</v>
      </c>
      <c r="C69" s="3" t="s">
        <v>361</v>
      </c>
      <c r="D69" s="3" t="s">
        <v>361</v>
      </c>
      <c r="E69" s="3">
        <v>1</v>
      </c>
      <c r="G69" s="3" t="s">
        <v>347</v>
      </c>
      <c r="H69" s="3" t="s">
        <v>314</v>
      </c>
    </row>
    <row r="70" spans="1:8" hidden="1">
      <c r="A70" s="3">
        <v>49</v>
      </c>
      <c r="B70" s="3">
        <v>1</v>
      </c>
      <c r="C70" s="3" t="s">
        <v>853</v>
      </c>
      <c r="D70" s="3" t="s">
        <v>334</v>
      </c>
      <c r="E70" s="3" t="s">
        <v>313</v>
      </c>
      <c r="G70" s="3" t="s">
        <v>347</v>
      </c>
      <c r="H70" s="3" t="s">
        <v>314</v>
      </c>
    </row>
    <row r="71" spans="1:8" hidden="1">
      <c r="A71" s="3">
        <v>50</v>
      </c>
      <c r="B71" s="3">
        <v>1</v>
      </c>
      <c r="C71" s="3" t="s">
        <v>862</v>
      </c>
      <c r="D71" s="3" t="s">
        <v>362</v>
      </c>
      <c r="E71" s="3" t="s">
        <v>348</v>
      </c>
      <c r="G71" s="3" t="s">
        <v>347</v>
      </c>
      <c r="H71" s="3" t="s">
        <v>310</v>
      </c>
    </row>
    <row r="72" spans="1:8" hidden="1">
      <c r="A72" s="3">
        <v>51</v>
      </c>
      <c r="B72" s="3">
        <v>1</v>
      </c>
      <c r="C72" s="3" t="s">
        <v>863</v>
      </c>
      <c r="D72" s="3" t="s">
        <v>14</v>
      </c>
      <c r="E72" s="3" t="s">
        <v>316</v>
      </c>
      <c r="G72" s="3" t="s">
        <v>347</v>
      </c>
      <c r="H72" s="3" t="s">
        <v>314</v>
      </c>
    </row>
    <row r="73" spans="1:8" hidden="1">
      <c r="A73" s="3">
        <v>52</v>
      </c>
      <c r="B73" s="3">
        <v>1</v>
      </c>
      <c r="C73" s="3" t="s">
        <v>363</v>
      </c>
      <c r="D73" s="3" t="s">
        <v>3924</v>
      </c>
      <c r="E73" s="2">
        <v>0.08</v>
      </c>
      <c r="G73" s="3" t="s">
        <v>347</v>
      </c>
      <c r="H73" s="3" t="s">
        <v>344</v>
      </c>
    </row>
    <row r="74" spans="1:8" hidden="1">
      <c r="A74" s="3">
        <v>53</v>
      </c>
      <c r="B74" s="3">
        <v>1</v>
      </c>
      <c r="C74" s="3" t="s">
        <v>1079</v>
      </c>
      <c r="D74" s="3" t="s">
        <v>364</v>
      </c>
      <c r="E74" s="3" t="s">
        <v>365</v>
      </c>
      <c r="G74" s="3" t="s">
        <v>347</v>
      </c>
      <c r="H74" s="3" t="s">
        <v>310</v>
      </c>
    </row>
    <row r="75" spans="1:8" hidden="1">
      <c r="A75" s="3">
        <v>54</v>
      </c>
      <c r="B75" s="3">
        <v>1</v>
      </c>
      <c r="C75" s="3" t="s">
        <v>847</v>
      </c>
      <c r="D75" s="3" t="s">
        <v>334</v>
      </c>
      <c r="E75" s="3" t="s">
        <v>309</v>
      </c>
      <c r="G75" s="3" t="s">
        <v>347</v>
      </c>
      <c r="H75" s="3" t="s">
        <v>310</v>
      </c>
    </row>
    <row r="76" spans="1:8" hidden="1">
      <c r="A76" s="3">
        <v>55</v>
      </c>
      <c r="B76" s="3">
        <v>1</v>
      </c>
      <c r="C76" s="3" t="s">
        <v>864</v>
      </c>
      <c r="D76" s="3" t="s">
        <v>362</v>
      </c>
      <c r="E76" s="3" t="s">
        <v>352</v>
      </c>
      <c r="G76" s="3" t="s">
        <v>347</v>
      </c>
      <c r="H76" s="3" t="s">
        <v>314</v>
      </c>
    </row>
    <row r="77" spans="1:8" hidden="1">
      <c r="A77" s="3">
        <v>56</v>
      </c>
      <c r="B77" s="3">
        <v>1</v>
      </c>
      <c r="C77" s="3" t="s">
        <v>1080</v>
      </c>
      <c r="D77" s="3" t="s">
        <v>366</v>
      </c>
      <c r="E77" s="3" t="s">
        <v>367</v>
      </c>
      <c r="G77" s="3" t="s">
        <v>347</v>
      </c>
      <c r="H77" s="3" t="s">
        <v>344</v>
      </c>
    </row>
    <row r="78" spans="1:8" hidden="1">
      <c r="A78" s="3">
        <v>57</v>
      </c>
      <c r="B78" s="3">
        <v>1</v>
      </c>
      <c r="C78" s="3" t="s">
        <v>852</v>
      </c>
      <c r="D78" s="3" t="s">
        <v>320</v>
      </c>
      <c r="E78" s="3" t="s">
        <v>348</v>
      </c>
      <c r="G78" s="3" t="s">
        <v>347</v>
      </c>
      <c r="H78" s="3" t="s">
        <v>310</v>
      </c>
    </row>
    <row r="79" spans="1:8" hidden="1">
      <c r="A79" s="3">
        <v>58</v>
      </c>
      <c r="B79" s="3">
        <v>1</v>
      </c>
      <c r="C79" s="3" t="s">
        <v>1081</v>
      </c>
      <c r="D79" s="3" t="s">
        <v>280</v>
      </c>
      <c r="E79" s="3" t="s">
        <v>288</v>
      </c>
      <c r="G79" s="3" t="s">
        <v>347</v>
      </c>
      <c r="H79" s="3" t="s">
        <v>344</v>
      </c>
    </row>
    <row r="80" spans="1:8" hidden="1">
      <c r="A80" s="3">
        <v>59</v>
      </c>
      <c r="B80" s="3">
        <v>1</v>
      </c>
      <c r="C80" s="3" t="s">
        <v>1082</v>
      </c>
      <c r="D80" s="3" t="s">
        <v>368</v>
      </c>
      <c r="E80" s="3" t="s">
        <v>326</v>
      </c>
      <c r="G80" s="3" t="s">
        <v>347</v>
      </c>
      <c r="H80" s="3" t="s">
        <v>314</v>
      </c>
    </row>
    <row r="81" spans="1:8" hidden="1">
      <c r="A81" s="3">
        <v>60</v>
      </c>
      <c r="B81" s="3">
        <v>1</v>
      </c>
      <c r="C81" s="3" t="s">
        <v>1083</v>
      </c>
      <c r="D81" s="3" t="s">
        <v>369</v>
      </c>
      <c r="E81" s="3" t="s">
        <v>326</v>
      </c>
      <c r="G81" s="3" t="s">
        <v>347</v>
      </c>
      <c r="H81" s="3" t="s">
        <v>314</v>
      </c>
    </row>
    <row r="82" spans="1:8" hidden="1">
      <c r="A82" s="3">
        <v>61</v>
      </c>
      <c r="B82" s="3">
        <v>1</v>
      </c>
      <c r="C82" s="3" t="s">
        <v>1067</v>
      </c>
      <c r="D82" s="3" t="s">
        <v>110</v>
      </c>
      <c r="E82" s="3" t="s">
        <v>336</v>
      </c>
      <c r="G82" s="3" t="s">
        <v>347</v>
      </c>
      <c r="H82" s="3" t="s">
        <v>310</v>
      </c>
    </row>
    <row r="83" spans="1:8" hidden="1">
      <c r="A83" s="3">
        <v>62</v>
      </c>
      <c r="B83" s="3">
        <v>1</v>
      </c>
      <c r="C83" s="3" t="s">
        <v>865</v>
      </c>
      <c r="D83" s="3" t="s">
        <v>370</v>
      </c>
      <c r="E83" s="3" t="s">
        <v>331</v>
      </c>
      <c r="G83" s="3" t="s">
        <v>347</v>
      </c>
      <c r="H83" s="3" t="s">
        <v>314</v>
      </c>
    </row>
    <row r="84" spans="1:8" hidden="1">
      <c r="A84" s="3">
        <v>63</v>
      </c>
      <c r="B84" s="3">
        <v>1</v>
      </c>
      <c r="C84" s="3" t="s">
        <v>852</v>
      </c>
      <c r="D84" s="3" t="s">
        <v>320</v>
      </c>
      <c r="E84" s="3" t="s">
        <v>348</v>
      </c>
      <c r="G84" s="3" t="s">
        <v>347</v>
      </c>
      <c r="H84" s="3" t="s">
        <v>310</v>
      </c>
    </row>
    <row r="85" spans="1:8" hidden="1">
      <c r="A85" s="3">
        <v>64</v>
      </c>
      <c r="B85" s="3">
        <v>1</v>
      </c>
      <c r="C85" s="3" t="s">
        <v>1084</v>
      </c>
      <c r="D85" s="3" t="s">
        <v>371</v>
      </c>
      <c r="E85" s="3" t="s">
        <v>317</v>
      </c>
      <c r="G85" s="3" t="s">
        <v>347</v>
      </c>
      <c r="H85" s="3" t="s">
        <v>344</v>
      </c>
    </row>
    <row r="86" spans="1:8" hidden="1">
      <c r="A86" s="3">
        <v>65</v>
      </c>
      <c r="B86" s="3">
        <v>1</v>
      </c>
      <c r="C86" s="3" t="s">
        <v>1085</v>
      </c>
      <c r="D86" s="3" t="s">
        <v>372</v>
      </c>
      <c r="E86" s="3" t="s">
        <v>326</v>
      </c>
      <c r="G86" s="3" t="s">
        <v>347</v>
      </c>
      <c r="H86" s="3" t="s">
        <v>344</v>
      </c>
    </row>
    <row r="87" spans="1:8" hidden="1">
      <c r="A87" s="3">
        <v>65</v>
      </c>
      <c r="B87" s="3">
        <v>2</v>
      </c>
      <c r="C87" s="3" t="s">
        <v>1085</v>
      </c>
      <c r="D87" s="3" t="s">
        <v>373</v>
      </c>
      <c r="E87" s="3" t="s">
        <v>321</v>
      </c>
      <c r="G87" s="3" t="s">
        <v>347</v>
      </c>
      <c r="H87" s="3" t="s">
        <v>344</v>
      </c>
    </row>
    <row r="88" spans="1:8" hidden="1">
      <c r="A88" s="3">
        <v>66</v>
      </c>
      <c r="B88" s="3">
        <v>1</v>
      </c>
      <c r="C88" s="3" t="s">
        <v>374</v>
      </c>
      <c r="D88" s="3" t="s">
        <v>374</v>
      </c>
      <c r="E88" s="3">
        <v>1</v>
      </c>
      <c r="G88" s="3" t="s">
        <v>347</v>
      </c>
      <c r="H88" s="3" t="s">
        <v>344</v>
      </c>
    </row>
    <row r="89" spans="1:8" hidden="1">
      <c r="A89" s="3">
        <v>67</v>
      </c>
      <c r="B89" s="3">
        <v>1</v>
      </c>
      <c r="C89" s="3" t="s">
        <v>866</v>
      </c>
      <c r="D89" s="3" t="s">
        <v>375</v>
      </c>
      <c r="E89" s="3" t="s">
        <v>376</v>
      </c>
      <c r="G89" s="3" t="s">
        <v>347</v>
      </c>
      <c r="H89" s="3" t="s">
        <v>344</v>
      </c>
    </row>
    <row r="90" spans="1:8" hidden="1">
      <c r="A90" s="3">
        <v>68</v>
      </c>
      <c r="B90" s="3">
        <v>1</v>
      </c>
      <c r="C90" s="3" t="s">
        <v>1086</v>
      </c>
      <c r="D90" s="3" t="s">
        <v>377</v>
      </c>
      <c r="E90" s="3">
        <v>1</v>
      </c>
      <c r="G90" s="3" t="s">
        <v>347</v>
      </c>
      <c r="H90" s="3" t="s">
        <v>344</v>
      </c>
    </row>
    <row r="91" spans="1:8" hidden="1">
      <c r="A91" s="3">
        <v>68</v>
      </c>
      <c r="B91" s="3">
        <v>2</v>
      </c>
      <c r="C91" s="3" t="s">
        <v>1086</v>
      </c>
      <c r="D91" s="3" t="s">
        <v>378</v>
      </c>
      <c r="E91" s="3">
        <v>1</v>
      </c>
      <c r="G91" s="3" t="s">
        <v>347</v>
      </c>
      <c r="H91" s="3" t="s">
        <v>344</v>
      </c>
    </row>
    <row r="92" spans="1:8" hidden="1">
      <c r="A92" s="3">
        <v>69</v>
      </c>
      <c r="B92" s="3">
        <v>1</v>
      </c>
      <c r="C92" s="3" t="s">
        <v>847</v>
      </c>
      <c r="D92" s="3" t="s">
        <v>334</v>
      </c>
      <c r="E92" s="3" t="s">
        <v>309</v>
      </c>
      <c r="G92" s="3" t="s">
        <v>379</v>
      </c>
      <c r="H92" s="3" t="s">
        <v>310</v>
      </c>
    </row>
    <row r="93" spans="1:8" hidden="1">
      <c r="A93" s="3">
        <v>70</v>
      </c>
      <c r="B93" s="3">
        <v>1</v>
      </c>
      <c r="C93" s="3" t="s">
        <v>1087</v>
      </c>
      <c r="D93" s="3" t="s">
        <v>380</v>
      </c>
      <c r="E93" s="3" t="s">
        <v>312</v>
      </c>
      <c r="G93" s="3" t="s">
        <v>379</v>
      </c>
      <c r="H93" s="3" t="s">
        <v>310</v>
      </c>
    </row>
    <row r="94" spans="1:8" hidden="1">
      <c r="A94" s="3">
        <v>71</v>
      </c>
      <c r="B94" s="3">
        <v>1</v>
      </c>
      <c r="C94" s="3" t="s">
        <v>851</v>
      </c>
      <c r="D94" s="3" t="s">
        <v>322</v>
      </c>
      <c r="E94" s="3" t="s">
        <v>312</v>
      </c>
      <c r="G94" s="3" t="s">
        <v>379</v>
      </c>
      <c r="H94" s="3" t="s">
        <v>310</v>
      </c>
    </row>
    <row r="95" spans="1:8" hidden="1">
      <c r="A95" s="3">
        <v>72</v>
      </c>
      <c r="B95" s="3">
        <v>1</v>
      </c>
      <c r="C95" s="3" t="s">
        <v>853</v>
      </c>
      <c r="D95" s="3" t="s">
        <v>334</v>
      </c>
      <c r="E95" s="3" t="s">
        <v>313</v>
      </c>
      <c r="G95" s="3" t="s">
        <v>379</v>
      </c>
      <c r="H95" s="3" t="s">
        <v>314</v>
      </c>
    </row>
    <row r="96" spans="1:8" hidden="1">
      <c r="A96" s="3">
        <v>73</v>
      </c>
      <c r="B96" s="3">
        <v>1</v>
      </c>
      <c r="C96" s="3" t="s">
        <v>836</v>
      </c>
      <c r="D96" s="3" t="s">
        <v>249</v>
      </c>
      <c r="E96" s="3" t="s">
        <v>312</v>
      </c>
      <c r="G96" s="3" t="s">
        <v>379</v>
      </c>
      <c r="H96" s="3" t="s">
        <v>310</v>
      </c>
    </row>
    <row r="97" spans="1:8" hidden="1">
      <c r="A97" s="3">
        <v>74</v>
      </c>
      <c r="B97" s="3">
        <v>1</v>
      </c>
      <c r="C97" s="3" t="s">
        <v>1088</v>
      </c>
      <c r="D97" s="3" t="s">
        <v>380</v>
      </c>
      <c r="E97" s="3" t="s">
        <v>317</v>
      </c>
      <c r="G97" s="3" t="s">
        <v>379</v>
      </c>
      <c r="H97" s="3" t="s">
        <v>314</v>
      </c>
    </row>
    <row r="98" spans="1:8" hidden="1">
      <c r="A98" s="3">
        <v>75</v>
      </c>
      <c r="B98" s="3">
        <v>1</v>
      </c>
      <c r="C98" s="3" t="s">
        <v>3929</v>
      </c>
      <c r="D98" s="3" t="s">
        <v>349</v>
      </c>
      <c r="E98" s="3" t="s">
        <v>381</v>
      </c>
      <c r="G98" s="3" t="s">
        <v>379</v>
      </c>
      <c r="H98" s="3" t="s">
        <v>310</v>
      </c>
    </row>
    <row r="99" spans="1:8" hidden="1">
      <c r="A99" s="3">
        <v>76</v>
      </c>
      <c r="B99" s="3">
        <v>1</v>
      </c>
      <c r="C99" s="3" t="s">
        <v>867</v>
      </c>
      <c r="D99" s="3" t="s">
        <v>322</v>
      </c>
      <c r="E99" s="3" t="s">
        <v>317</v>
      </c>
      <c r="G99" s="3" t="s">
        <v>379</v>
      </c>
      <c r="H99" s="3" t="s">
        <v>314</v>
      </c>
    </row>
    <row r="100" spans="1:8" hidden="1">
      <c r="A100" s="3">
        <v>77</v>
      </c>
      <c r="B100" s="3">
        <v>1</v>
      </c>
      <c r="C100" s="3" t="s">
        <v>855</v>
      </c>
      <c r="D100" s="3" t="s">
        <v>315</v>
      </c>
      <c r="E100" s="3" t="s">
        <v>353</v>
      </c>
      <c r="G100" s="3" t="s">
        <v>379</v>
      </c>
      <c r="H100" s="3" t="s">
        <v>310</v>
      </c>
    </row>
    <row r="101" spans="1:8" hidden="1">
      <c r="A101" s="3">
        <v>78</v>
      </c>
      <c r="B101" s="3">
        <v>1</v>
      </c>
      <c r="C101" s="3" t="s">
        <v>1074</v>
      </c>
      <c r="D101" s="3" t="s">
        <v>249</v>
      </c>
      <c r="E101" s="3" t="s">
        <v>317</v>
      </c>
      <c r="G101" s="3" t="s">
        <v>379</v>
      </c>
      <c r="H101" s="3" t="s">
        <v>314</v>
      </c>
    </row>
    <row r="102" spans="1:8" hidden="1">
      <c r="A102" s="3">
        <v>78</v>
      </c>
      <c r="B102" s="3">
        <v>2</v>
      </c>
      <c r="C102" s="3" t="s">
        <v>1074</v>
      </c>
      <c r="D102" s="3" t="s">
        <v>354</v>
      </c>
      <c r="E102" s="3" t="s">
        <v>319</v>
      </c>
      <c r="G102" s="3" t="s">
        <v>379</v>
      </c>
      <c r="H102" s="3" t="s">
        <v>314</v>
      </c>
    </row>
    <row r="103" spans="1:8">
      <c r="A103" s="3">
        <v>79</v>
      </c>
      <c r="B103" s="3">
        <v>1</v>
      </c>
      <c r="C103" s="3" t="s">
        <v>1077</v>
      </c>
      <c r="D103" s="3" t="s">
        <v>359</v>
      </c>
      <c r="E103" s="3" t="s">
        <v>316</v>
      </c>
      <c r="G103" s="3" t="s">
        <v>379</v>
      </c>
      <c r="H103" s="3" t="s">
        <v>310</v>
      </c>
    </row>
    <row r="104" spans="1:8">
      <c r="A104" s="3">
        <v>79</v>
      </c>
      <c r="B104" s="3">
        <v>2</v>
      </c>
      <c r="C104" s="3" t="s">
        <v>1077</v>
      </c>
      <c r="D104" s="3" t="s">
        <v>360</v>
      </c>
      <c r="E104" s="3" t="s">
        <v>338</v>
      </c>
      <c r="G104" s="3" t="s">
        <v>379</v>
      </c>
      <c r="H104" s="3" t="s">
        <v>310</v>
      </c>
    </row>
    <row r="105" spans="1:8" hidden="1">
      <c r="A105" s="3">
        <v>80</v>
      </c>
      <c r="B105" s="3">
        <v>1</v>
      </c>
      <c r="C105" s="3" t="s">
        <v>1090</v>
      </c>
      <c r="D105" s="3" t="s">
        <v>349</v>
      </c>
      <c r="E105" s="3" t="s">
        <v>382</v>
      </c>
      <c r="G105" s="3" t="s">
        <v>379</v>
      </c>
      <c r="H105" s="3" t="s">
        <v>314</v>
      </c>
    </row>
    <row r="106" spans="1:8" hidden="1">
      <c r="A106" s="3">
        <v>81</v>
      </c>
      <c r="B106" s="3">
        <v>1</v>
      </c>
      <c r="C106" s="3" t="s">
        <v>852</v>
      </c>
      <c r="D106" s="3" t="s">
        <v>320</v>
      </c>
      <c r="E106" s="3" t="s">
        <v>348</v>
      </c>
      <c r="G106" s="3" t="s">
        <v>379</v>
      </c>
      <c r="H106" s="3" t="s">
        <v>310</v>
      </c>
    </row>
    <row r="107" spans="1:8" hidden="1">
      <c r="A107" s="3">
        <v>82</v>
      </c>
      <c r="B107" s="3">
        <v>1</v>
      </c>
      <c r="C107" s="3" t="s">
        <v>858</v>
      </c>
      <c r="D107" s="3" t="s">
        <v>315</v>
      </c>
      <c r="E107" s="3" t="s">
        <v>358</v>
      </c>
      <c r="G107" s="3" t="s">
        <v>379</v>
      </c>
      <c r="H107" s="3" t="s">
        <v>314</v>
      </c>
    </row>
    <row r="108" spans="1:8" hidden="1">
      <c r="A108" s="3">
        <v>82</v>
      </c>
      <c r="B108" s="3">
        <v>2</v>
      </c>
      <c r="C108" s="3" t="s">
        <v>858</v>
      </c>
      <c r="D108" s="3" t="s">
        <v>103</v>
      </c>
      <c r="E108" s="3" t="s">
        <v>321</v>
      </c>
      <c r="G108" s="3" t="s">
        <v>379</v>
      </c>
      <c r="H108" s="3" t="s">
        <v>314</v>
      </c>
    </row>
    <row r="109" spans="1:8" hidden="1">
      <c r="A109" s="3">
        <v>83</v>
      </c>
      <c r="B109" s="3">
        <v>1</v>
      </c>
      <c r="C109" s="3" t="s">
        <v>847</v>
      </c>
      <c r="D109" s="3" t="s">
        <v>334</v>
      </c>
      <c r="E109" s="3" t="s">
        <v>309</v>
      </c>
      <c r="G109" s="3" t="s">
        <v>379</v>
      </c>
      <c r="H109" s="3" t="s">
        <v>310</v>
      </c>
    </row>
    <row r="110" spans="1:8" hidden="1">
      <c r="A110" s="3">
        <v>84</v>
      </c>
      <c r="B110" s="3">
        <v>1</v>
      </c>
      <c r="C110" s="3" t="s">
        <v>1091</v>
      </c>
      <c r="D110" s="3" t="s">
        <v>383</v>
      </c>
      <c r="E110" s="3">
        <v>1</v>
      </c>
      <c r="G110" s="3" t="s">
        <v>379</v>
      </c>
      <c r="H110" s="3" t="s">
        <v>344</v>
      </c>
    </row>
    <row r="111" spans="1:8" hidden="1">
      <c r="A111" s="3">
        <v>84</v>
      </c>
      <c r="B111" s="3">
        <v>2</v>
      </c>
      <c r="C111" s="3" t="s">
        <v>1091</v>
      </c>
      <c r="D111" s="3" t="s">
        <v>384</v>
      </c>
      <c r="E111" s="3">
        <v>1</v>
      </c>
      <c r="G111" s="3" t="s">
        <v>379</v>
      </c>
      <c r="H111" s="3" t="s">
        <v>344</v>
      </c>
    </row>
    <row r="112" spans="1:8" hidden="1">
      <c r="A112" s="3">
        <v>85</v>
      </c>
      <c r="B112" s="3">
        <v>1</v>
      </c>
      <c r="C112" s="3" t="s">
        <v>851</v>
      </c>
      <c r="D112" s="3" t="s">
        <v>322</v>
      </c>
      <c r="E112" s="3" t="s">
        <v>312</v>
      </c>
      <c r="G112" s="3" t="s">
        <v>379</v>
      </c>
      <c r="H112" s="3" t="s">
        <v>310</v>
      </c>
    </row>
    <row r="113" spans="1:8" hidden="1">
      <c r="A113" s="3">
        <v>86</v>
      </c>
      <c r="B113" s="3">
        <v>1</v>
      </c>
      <c r="C113" s="3" t="s">
        <v>1092</v>
      </c>
      <c r="D113" s="3" t="s">
        <v>320</v>
      </c>
      <c r="E113" s="3" t="s">
        <v>332</v>
      </c>
      <c r="G113" s="3" t="s">
        <v>379</v>
      </c>
      <c r="H113" s="3" t="s">
        <v>344</v>
      </c>
    </row>
    <row r="114" spans="1:8" hidden="1">
      <c r="A114" s="3">
        <v>86</v>
      </c>
      <c r="B114" s="3">
        <v>2</v>
      </c>
      <c r="C114" s="3" t="s">
        <v>1092</v>
      </c>
      <c r="D114" s="3" t="s">
        <v>385</v>
      </c>
      <c r="E114" s="3" t="s">
        <v>386</v>
      </c>
      <c r="G114" s="3" t="s">
        <v>379</v>
      </c>
      <c r="H114" s="3" t="s">
        <v>344</v>
      </c>
    </row>
    <row r="115" spans="1:8" hidden="1">
      <c r="A115" s="3">
        <v>87</v>
      </c>
      <c r="B115" s="3">
        <v>1</v>
      </c>
      <c r="C115" s="3" t="s">
        <v>836</v>
      </c>
      <c r="D115" s="3" t="s">
        <v>249</v>
      </c>
      <c r="E115" s="3" t="s">
        <v>312</v>
      </c>
      <c r="G115" s="3" t="s">
        <v>379</v>
      </c>
      <c r="H115" s="3" t="s">
        <v>310</v>
      </c>
    </row>
    <row r="116" spans="1:8" hidden="1">
      <c r="A116" s="3">
        <v>88</v>
      </c>
      <c r="B116" s="3">
        <v>1</v>
      </c>
      <c r="C116" s="3" t="s">
        <v>868</v>
      </c>
      <c r="D116" s="3" t="s">
        <v>334</v>
      </c>
      <c r="E116" s="3" t="s">
        <v>387</v>
      </c>
      <c r="G116" s="3" t="s">
        <v>379</v>
      </c>
      <c r="H116" s="3" t="s">
        <v>314</v>
      </c>
    </row>
    <row r="117" spans="1:8" hidden="1">
      <c r="A117" s="3">
        <v>88</v>
      </c>
      <c r="B117" s="3">
        <v>2</v>
      </c>
      <c r="C117" s="3" t="s">
        <v>868</v>
      </c>
      <c r="D117" s="3" t="s">
        <v>249</v>
      </c>
      <c r="E117" s="3" t="s">
        <v>388</v>
      </c>
      <c r="G117" s="3" t="s">
        <v>379</v>
      </c>
      <c r="H117" s="3" t="s">
        <v>314</v>
      </c>
    </row>
    <row r="118" spans="1:8" hidden="1">
      <c r="A118" s="3">
        <v>89</v>
      </c>
      <c r="B118" s="3">
        <v>1</v>
      </c>
      <c r="C118" s="3" t="s">
        <v>856</v>
      </c>
      <c r="D118" s="3" t="s">
        <v>355</v>
      </c>
      <c r="E118" s="3" t="s">
        <v>331</v>
      </c>
      <c r="G118" s="3" t="s">
        <v>379</v>
      </c>
      <c r="H118" s="3" t="s">
        <v>310</v>
      </c>
    </row>
    <row r="119" spans="1:8" hidden="1">
      <c r="A119" s="3">
        <v>90</v>
      </c>
      <c r="B119" s="3">
        <v>1</v>
      </c>
      <c r="C119" s="3" t="s">
        <v>1093</v>
      </c>
      <c r="D119" s="3" t="s">
        <v>389</v>
      </c>
      <c r="E119" s="3" t="s">
        <v>312</v>
      </c>
      <c r="G119" s="3" t="s">
        <v>379</v>
      </c>
      <c r="H119" s="3" t="s">
        <v>314</v>
      </c>
    </row>
    <row r="120" spans="1:8" hidden="1">
      <c r="A120" s="3">
        <v>91</v>
      </c>
      <c r="B120" s="3">
        <v>1</v>
      </c>
      <c r="C120" s="3" t="s">
        <v>851</v>
      </c>
      <c r="D120" s="3" t="s">
        <v>322</v>
      </c>
      <c r="E120" s="3" t="s">
        <v>312</v>
      </c>
      <c r="G120" s="3" t="s">
        <v>379</v>
      </c>
      <c r="H120" s="3" t="s">
        <v>310</v>
      </c>
    </row>
    <row r="121" spans="1:8" hidden="1">
      <c r="A121" s="3">
        <v>92</v>
      </c>
      <c r="B121" s="3">
        <v>1</v>
      </c>
      <c r="C121" s="3" t="s">
        <v>1094</v>
      </c>
      <c r="D121" s="3" t="s">
        <v>279</v>
      </c>
      <c r="E121" s="3" t="s">
        <v>390</v>
      </c>
      <c r="G121" s="3" t="s">
        <v>379</v>
      </c>
      <c r="H121" s="3" t="s">
        <v>314</v>
      </c>
    </row>
    <row r="122" spans="1:8" hidden="1">
      <c r="A122" s="3">
        <v>93</v>
      </c>
      <c r="B122" s="3">
        <v>1</v>
      </c>
      <c r="C122" s="3" t="s">
        <v>1095</v>
      </c>
      <c r="D122" s="3" t="s">
        <v>391</v>
      </c>
      <c r="E122" s="3" t="s">
        <v>312</v>
      </c>
      <c r="G122" s="3" t="s">
        <v>379</v>
      </c>
      <c r="H122" s="3" t="s">
        <v>314</v>
      </c>
    </row>
    <row r="123" spans="1:8" hidden="1">
      <c r="A123" s="3">
        <v>94</v>
      </c>
      <c r="B123" s="3">
        <v>1</v>
      </c>
      <c r="C123" s="3" t="s">
        <v>1096</v>
      </c>
      <c r="D123" s="3" t="s">
        <v>392</v>
      </c>
      <c r="E123" s="3" t="s">
        <v>331</v>
      </c>
      <c r="G123" s="3" t="s">
        <v>379</v>
      </c>
      <c r="H123" s="3" t="s">
        <v>314</v>
      </c>
    </row>
    <row r="124" spans="1:8" hidden="1">
      <c r="A124" s="3">
        <v>95</v>
      </c>
      <c r="B124" s="3">
        <v>1</v>
      </c>
      <c r="C124" s="3" t="s">
        <v>869</v>
      </c>
      <c r="D124" s="3" t="s">
        <v>354</v>
      </c>
      <c r="E124" s="3" t="s">
        <v>316</v>
      </c>
      <c r="G124" s="3" t="s">
        <v>379</v>
      </c>
      <c r="H124" s="3" t="s">
        <v>314</v>
      </c>
    </row>
    <row r="125" spans="1:8" hidden="1">
      <c r="A125" s="3">
        <v>95</v>
      </c>
      <c r="B125" s="3">
        <v>2</v>
      </c>
      <c r="C125" s="3" t="s">
        <v>869</v>
      </c>
      <c r="D125" s="3" t="s">
        <v>393</v>
      </c>
      <c r="E125" s="3" t="s">
        <v>326</v>
      </c>
      <c r="G125" s="3" t="s">
        <v>379</v>
      </c>
      <c r="H125" s="3" t="s">
        <v>314</v>
      </c>
    </row>
    <row r="126" spans="1:8" hidden="1">
      <c r="A126" s="3">
        <v>96</v>
      </c>
      <c r="B126" s="3">
        <v>1</v>
      </c>
      <c r="C126" s="3" t="s">
        <v>870</v>
      </c>
      <c r="D126" s="3" t="s">
        <v>322</v>
      </c>
      <c r="E126" s="3" t="s">
        <v>317</v>
      </c>
      <c r="G126" s="3" t="s">
        <v>379</v>
      </c>
      <c r="H126" s="3" t="s">
        <v>314</v>
      </c>
    </row>
    <row r="127" spans="1:8" hidden="1">
      <c r="A127" s="3">
        <v>96</v>
      </c>
      <c r="B127" s="3">
        <v>2</v>
      </c>
      <c r="C127" s="3" t="s">
        <v>870</v>
      </c>
      <c r="D127" s="3" t="s">
        <v>354</v>
      </c>
      <c r="E127" s="3" t="s">
        <v>394</v>
      </c>
      <c r="G127" s="3" t="s">
        <v>379</v>
      </c>
      <c r="H127" s="3" t="s">
        <v>314</v>
      </c>
    </row>
    <row r="128" spans="1:8" hidden="1">
      <c r="A128" s="3">
        <v>97</v>
      </c>
      <c r="B128" s="3">
        <v>1</v>
      </c>
      <c r="C128" s="3" t="s">
        <v>395</v>
      </c>
      <c r="D128" s="3" t="s">
        <v>395</v>
      </c>
      <c r="E128" s="3">
        <v>1</v>
      </c>
      <c r="G128" s="3" t="s">
        <v>379</v>
      </c>
      <c r="H128" s="3" t="s">
        <v>344</v>
      </c>
    </row>
    <row r="129" spans="1:8" hidden="1">
      <c r="A129" s="3">
        <v>98</v>
      </c>
      <c r="B129" s="3">
        <v>1</v>
      </c>
      <c r="C129" s="3" t="s">
        <v>1097</v>
      </c>
      <c r="D129" s="3" t="s">
        <v>396</v>
      </c>
      <c r="E129" s="3" t="s">
        <v>333</v>
      </c>
      <c r="G129" s="3" t="s">
        <v>379</v>
      </c>
      <c r="H129" s="3" t="s">
        <v>310</v>
      </c>
    </row>
    <row r="130" spans="1:8" hidden="1">
      <c r="A130" s="3">
        <v>99</v>
      </c>
      <c r="B130" s="3">
        <v>1</v>
      </c>
      <c r="C130" s="3" t="s">
        <v>847</v>
      </c>
      <c r="D130" s="3" t="s">
        <v>334</v>
      </c>
      <c r="E130" s="3" t="s">
        <v>309</v>
      </c>
      <c r="G130" s="3" t="s">
        <v>379</v>
      </c>
      <c r="H130" s="3" t="s">
        <v>310</v>
      </c>
    </row>
    <row r="131" spans="1:8" hidden="1">
      <c r="A131" s="3">
        <v>100</v>
      </c>
      <c r="B131" s="3">
        <v>1</v>
      </c>
      <c r="C131" s="3" t="s">
        <v>1076</v>
      </c>
      <c r="D131" s="3" t="s">
        <v>261</v>
      </c>
      <c r="E131" s="3" t="s">
        <v>338</v>
      </c>
      <c r="G131" s="3" t="s">
        <v>379</v>
      </c>
      <c r="H131" s="3" t="s">
        <v>310</v>
      </c>
    </row>
    <row r="132" spans="1:8" hidden="1">
      <c r="A132" s="3">
        <v>101</v>
      </c>
      <c r="B132" s="3">
        <v>1</v>
      </c>
      <c r="C132" s="3" t="s">
        <v>1067</v>
      </c>
      <c r="D132" s="3" t="s">
        <v>110</v>
      </c>
      <c r="E132" s="3" t="s">
        <v>336</v>
      </c>
      <c r="G132" s="3" t="s">
        <v>379</v>
      </c>
      <c r="H132" s="3" t="s">
        <v>310</v>
      </c>
    </row>
    <row r="133" spans="1:8" hidden="1">
      <c r="A133" s="3">
        <v>102</v>
      </c>
      <c r="B133" s="3">
        <v>1</v>
      </c>
      <c r="C133" s="3" t="s">
        <v>847</v>
      </c>
      <c r="D133" s="3" t="s">
        <v>334</v>
      </c>
      <c r="E133" s="3" t="s">
        <v>309</v>
      </c>
      <c r="G133" s="3" t="s">
        <v>379</v>
      </c>
      <c r="H133" s="3" t="s">
        <v>310</v>
      </c>
    </row>
    <row r="134" spans="1:8" hidden="1">
      <c r="A134" s="3">
        <v>103</v>
      </c>
      <c r="B134" s="3">
        <v>1</v>
      </c>
      <c r="C134" s="3" t="s">
        <v>1098</v>
      </c>
      <c r="D134" s="3" t="s">
        <v>397</v>
      </c>
      <c r="E134" s="3" t="s">
        <v>331</v>
      </c>
      <c r="G134" s="3" t="s">
        <v>379</v>
      </c>
      <c r="H134" s="3" t="s">
        <v>314</v>
      </c>
    </row>
    <row r="135" spans="1:8" hidden="1">
      <c r="A135" s="3">
        <v>104</v>
      </c>
      <c r="B135" s="3">
        <v>1</v>
      </c>
      <c r="C135" s="3" t="s">
        <v>1099</v>
      </c>
      <c r="D135" s="3" t="s">
        <v>398</v>
      </c>
      <c r="E135" s="3" t="s">
        <v>399</v>
      </c>
      <c r="G135" s="3" t="s">
        <v>379</v>
      </c>
      <c r="H135" s="3" t="s">
        <v>314</v>
      </c>
    </row>
    <row r="136" spans="1:8" hidden="1">
      <c r="A136" s="3">
        <v>105</v>
      </c>
      <c r="B136" s="3">
        <v>1</v>
      </c>
      <c r="C136" s="3" t="s">
        <v>1100</v>
      </c>
      <c r="D136" s="3" t="s">
        <v>400</v>
      </c>
      <c r="E136" s="3" t="s">
        <v>288</v>
      </c>
      <c r="G136" s="3" t="s">
        <v>379</v>
      </c>
      <c r="H136" s="3" t="s">
        <v>344</v>
      </c>
    </row>
    <row r="137" spans="1:8" hidden="1">
      <c r="A137" s="3">
        <v>105</v>
      </c>
      <c r="B137" s="3">
        <v>2</v>
      </c>
      <c r="C137" s="3" t="s">
        <v>1100</v>
      </c>
      <c r="D137" s="3" t="s">
        <v>401</v>
      </c>
      <c r="E137" s="3" t="s">
        <v>402</v>
      </c>
      <c r="G137" s="3" t="s">
        <v>379</v>
      </c>
      <c r="H137" s="3" t="s">
        <v>344</v>
      </c>
    </row>
    <row r="138" spans="1:8" hidden="1">
      <c r="A138" s="3">
        <v>106</v>
      </c>
      <c r="B138" s="3">
        <v>1</v>
      </c>
      <c r="C138" s="3" t="s">
        <v>1101</v>
      </c>
      <c r="D138" s="3" t="s">
        <v>322</v>
      </c>
      <c r="E138" s="3" t="s">
        <v>403</v>
      </c>
      <c r="G138" s="3" t="s">
        <v>379</v>
      </c>
      <c r="H138" s="3" t="s">
        <v>314</v>
      </c>
    </row>
    <row r="139" spans="1:8" hidden="1">
      <c r="A139" s="3">
        <v>107</v>
      </c>
      <c r="B139" s="3">
        <v>1</v>
      </c>
      <c r="C139" s="3" t="s">
        <v>1102</v>
      </c>
      <c r="D139" s="3" t="s">
        <v>404</v>
      </c>
      <c r="E139" s="3" t="s">
        <v>399</v>
      </c>
      <c r="G139" s="3" t="s">
        <v>379</v>
      </c>
      <c r="H139" s="3" t="s">
        <v>344</v>
      </c>
    </row>
    <row r="140" spans="1:8" hidden="1">
      <c r="A140" s="3">
        <v>108</v>
      </c>
      <c r="B140" s="3">
        <v>1</v>
      </c>
      <c r="C140" s="3" t="s">
        <v>1103</v>
      </c>
      <c r="D140" s="3" t="s">
        <v>397</v>
      </c>
      <c r="E140" s="3" t="s">
        <v>333</v>
      </c>
      <c r="G140" s="3" t="s">
        <v>379</v>
      </c>
      <c r="H140" s="3" t="s">
        <v>344</v>
      </c>
    </row>
    <row r="141" spans="1:8" hidden="1">
      <c r="A141" s="3">
        <v>109</v>
      </c>
      <c r="B141" s="3">
        <v>1</v>
      </c>
      <c r="C141" s="3" t="s">
        <v>871</v>
      </c>
      <c r="D141" s="3" t="s">
        <v>405</v>
      </c>
      <c r="E141" s="3" t="s">
        <v>406</v>
      </c>
      <c r="G141" s="3" t="s">
        <v>379</v>
      </c>
      <c r="H141" s="3" t="s">
        <v>344</v>
      </c>
    </row>
    <row r="142" spans="1:8" hidden="1">
      <c r="A142" s="3">
        <v>110</v>
      </c>
      <c r="B142" s="3">
        <v>1</v>
      </c>
      <c r="C142" s="3" t="s">
        <v>407</v>
      </c>
      <c r="D142" s="3" t="s">
        <v>407</v>
      </c>
      <c r="E142" s="3">
        <v>1</v>
      </c>
      <c r="G142" s="3" t="s">
        <v>379</v>
      </c>
      <c r="H142" s="3" t="s">
        <v>344</v>
      </c>
    </row>
    <row r="143" spans="1:8" hidden="1">
      <c r="A143" s="3">
        <v>111</v>
      </c>
      <c r="B143" s="3">
        <v>1</v>
      </c>
      <c r="C143" s="3" t="s">
        <v>872</v>
      </c>
      <c r="D143" s="3" t="s">
        <v>337</v>
      </c>
      <c r="E143" s="3" t="s">
        <v>309</v>
      </c>
      <c r="G143" s="3" t="s">
        <v>408</v>
      </c>
      <c r="H143" s="3" t="s">
        <v>310</v>
      </c>
    </row>
    <row r="144" spans="1:8" hidden="1">
      <c r="A144" s="3">
        <v>111</v>
      </c>
      <c r="B144" s="3">
        <v>2</v>
      </c>
      <c r="C144" s="3" t="s">
        <v>872</v>
      </c>
      <c r="D144" s="3" t="s">
        <v>409</v>
      </c>
      <c r="E144" s="3" t="s">
        <v>309</v>
      </c>
      <c r="G144" s="3" t="s">
        <v>408</v>
      </c>
      <c r="H144" s="3" t="s">
        <v>310</v>
      </c>
    </row>
    <row r="145" spans="1:8" hidden="1">
      <c r="A145" s="3">
        <v>112</v>
      </c>
      <c r="B145" s="3">
        <v>1</v>
      </c>
      <c r="C145" s="3" t="s">
        <v>857</v>
      </c>
      <c r="D145" s="3" t="s">
        <v>322</v>
      </c>
      <c r="E145" s="3" t="s">
        <v>312</v>
      </c>
      <c r="G145" s="3" t="s">
        <v>408</v>
      </c>
      <c r="H145" s="3" t="s">
        <v>310</v>
      </c>
    </row>
    <row r="146" spans="1:8" hidden="1">
      <c r="A146" s="3">
        <v>112</v>
      </c>
      <c r="B146" s="3">
        <v>2</v>
      </c>
      <c r="C146" s="3" t="s">
        <v>857</v>
      </c>
      <c r="D146" s="3" t="s">
        <v>357</v>
      </c>
      <c r="E146" s="3" t="s">
        <v>312</v>
      </c>
      <c r="G146" s="3" t="s">
        <v>408</v>
      </c>
      <c r="H146" s="3" t="s">
        <v>310</v>
      </c>
    </row>
    <row r="147" spans="1:8" hidden="1">
      <c r="A147" s="3">
        <v>113</v>
      </c>
      <c r="B147" s="3">
        <v>1</v>
      </c>
      <c r="C147" s="3" t="s">
        <v>873</v>
      </c>
      <c r="D147" s="3" t="s">
        <v>410</v>
      </c>
      <c r="E147" s="3" t="s">
        <v>309</v>
      </c>
      <c r="G147" s="3" t="s">
        <v>408</v>
      </c>
      <c r="H147" s="3" t="s">
        <v>310</v>
      </c>
    </row>
    <row r="148" spans="1:8" hidden="1">
      <c r="A148" s="3">
        <v>114</v>
      </c>
      <c r="B148" s="3">
        <v>1</v>
      </c>
      <c r="C148" s="3" t="s">
        <v>874</v>
      </c>
      <c r="D148" s="3" t="s">
        <v>337</v>
      </c>
      <c r="E148" s="3" t="s">
        <v>313</v>
      </c>
      <c r="G148" s="3" t="s">
        <v>408</v>
      </c>
      <c r="H148" s="3" t="s">
        <v>314</v>
      </c>
    </row>
    <row r="149" spans="1:8" hidden="1">
      <c r="A149" s="3">
        <v>114</v>
      </c>
      <c r="B149" s="3">
        <v>2</v>
      </c>
      <c r="C149" s="3" t="s">
        <v>874</v>
      </c>
      <c r="D149" s="3" t="s">
        <v>409</v>
      </c>
      <c r="E149" s="3" t="s">
        <v>313</v>
      </c>
      <c r="G149" s="3" t="s">
        <v>408</v>
      </c>
      <c r="H149" s="3" t="s">
        <v>314</v>
      </c>
    </row>
    <row r="150" spans="1:8" hidden="1">
      <c r="A150" s="3">
        <v>115</v>
      </c>
      <c r="B150" s="3">
        <v>1</v>
      </c>
      <c r="C150" s="3" t="s">
        <v>875</v>
      </c>
      <c r="D150" s="3" t="s">
        <v>411</v>
      </c>
      <c r="E150" s="3" t="s">
        <v>312</v>
      </c>
      <c r="G150" s="3" t="s">
        <v>408</v>
      </c>
      <c r="H150" s="3" t="s">
        <v>310</v>
      </c>
    </row>
    <row r="151" spans="1:8" hidden="1">
      <c r="A151" s="3">
        <v>115</v>
      </c>
      <c r="B151" s="3">
        <v>2</v>
      </c>
      <c r="C151" s="3" t="s">
        <v>875</v>
      </c>
      <c r="D151" s="3" t="s">
        <v>412</v>
      </c>
      <c r="E151" s="3" t="s">
        <v>312</v>
      </c>
      <c r="G151" s="3" t="s">
        <v>408</v>
      </c>
      <c r="H151" s="3" t="s">
        <v>310</v>
      </c>
    </row>
    <row r="152" spans="1:8" hidden="1">
      <c r="A152" s="3">
        <v>116</v>
      </c>
      <c r="B152" s="3">
        <v>1</v>
      </c>
      <c r="C152" s="3" t="s">
        <v>860</v>
      </c>
      <c r="D152" s="3" t="s">
        <v>322</v>
      </c>
      <c r="E152" s="3" t="s">
        <v>317</v>
      </c>
      <c r="G152" s="3" t="s">
        <v>408</v>
      </c>
      <c r="H152" s="3" t="s">
        <v>314</v>
      </c>
    </row>
    <row r="153" spans="1:8" hidden="1">
      <c r="A153" s="3">
        <v>116</v>
      </c>
      <c r="B153" s="3">
        <v>2</v>
      </c>
      <c r="C153" s="3" t="s">
        <v>860</v>
      </c>
      <c r="D153" s="3" t="s">
        <v>357</v>
      </c>
      <c r="E153" s="3" t="s">
        <v>317</v>
      </c>
      <c r="G153" s="3" t="s">
        <v>408</v>
      </c>
      <c r="H153" s="3" t="s">
        <v>314</v>
      </c>
    </row>
    <row r="154" spans="1:8" hidden="1">
      <c r="A154" s="3">
        <v>117</v>
      </c>
      <c r="B154" s="3">
        <v>1</v>
      </c>
      <c r="C154" s="3" t="s">
        <v>876</v>
      </c>
      <c r="D154" s="3" t="s">
        <v>14</v>
      </c>
      <c r="E154" s="3" t="s">
        <v>283</v>
      </c>
      <c r="G154" s="3" t="s">
        <v>408</v>
      </c>
      <c r="H154" s="3" t="s">
        <v>310</v>
      </c>
    </row>
    <row r="155" spans="1:8" hidden="1">
      <c r="A155" s="3">
        <v>117</v>
      </c>
      <c r="B155" s="3">
        <v>2</v>
      </c>
      <c r="C155" s="3" t="s">
        <v>876</v>
      </c>
      <c r="D155" s="3" t="s">
        <v>413</v>
      </c>
      <c r="E155" s="3" t="s">
        <v>309</v>
      </c>
      <c r="G155" s="3" t="s">
        <v>408</v>
      </c>
      <c r="H155" s="3" t="s">
        <v>310</v>
      </c>
    </row>
    <row r="156" spans="1:8" hidden="1">
      <c r="A156" s="3">
        <v>118</v>
      </c>
      <c r="B156" s="3">
        <v>1</v>
      </c>
      <c r="C156" s="3" t="s">
        <v>877</v>
      </c>
      <c r="D156" s="3" t="s">
        <v>410</v>
      </c>
      <c r="E156" s="3" t="s">
        <v>313</v>
      </c>
      <c r="G156" s="3" t="s">
        <v>408</v>
      </c>
      <c r="H156" s="3" t="s">
        <v>314</v>
      </c>
    </row>
    <row r="157" spans="1:8" hidden="1">
      <c r="A157" s="3">
        <v>119</v>
      </c>
      <c r="B157" s="3">
        <v>1</v>
      </c>
      <c r="C157" s="3" t="s">
        <v>1104</v>
      </c>
      <c r="D157" s="3" t="s">
        <v>327</v>
      </c>
      <c r="E157" s="3" t="s">
        <v>317</v>
      </c>
      <c r="G157" s="3" t="s">
        <v>408</v>
      </c>
      <c r="H157" s="3" t="s">
        <v>310</v>
      </c>
    </row>
    <row r="158" spans="1:8" hidden="1">
      <c r="A158" s="3">
        <v>119</v>
      </c>
      <c r="B158" s="3">
        <v>2</v>
      </c>
      <c r="C158" s="3" t="s">
        <v>1104</v>
      </c>
      <c r="D158" s="3" t="s">
        <v>325</v>
      </c>
      <c r="E158" s="3" t="s">
        <v>326</v>
      </c>
      <c r="G158" s="3" t="s">
        <v>408</v>
      </c>
      <c r="H158" s="3" t="s">
        <v>310</v>
      </c>
    </row>
    <row r="159" spans="1:8" hidden="1">
      <c r="A159" s="3">
        <v>119</v>
      </c>
      <c r="B159" s="3">
        <v>3</v>
      </c>
      <c r="C159" s="3" t="s">
        <v>1104</v>
      </c>
      <c r="D159" s="3" t="s">
        <v>414</v>
      </c>
      <c r="E159" s="3" t="s">
        <v>316</v>
      </c>
      <c r="G159" s="3" t="s">
        <v>408</v>
      </c>
      <c r="H159" s="3" t="s">
        <v>310</v>
      </c>
    </row>
    <row r="160" spans="1:8" hidden="1">
      <c r="A160" s="3">
        <v>120</v>
      </c>
      <c r="B160" s="3">
        <v>1</v>
      </c>
      <c r="C160" s="3" t="s">
        <v>878</v>
      </c>
      <c r="D160" s="3" t="s">
        <v>411</v>
      </c>
      <c r="E160" s="3" t="s">
        <v>317</v>
      </c>
      <c r="G160" s="3" t="s">
        <v>408</v>
      </c>
      <c r="H160" s="3" t="s">
        <v>314</v>
      </c>
    </row>
    <row r="161" spans="1:8" hidden="1">
      <c r="A161" s="3">
        <v>120</v>
      </c>
      <c r="B161" s="3">
        <v>2</v>
      </c>
      <c r="C161" s="3" t="s">
        <v>878</v>
      </c>
      <c r="D161" s="3" t="s">
        <v>412</v>
      </c>
      <c r="E161" s="3" t="s">
        <v>317</v>
      </c>
      <c r="G161" s="3" t="s">
        <v>408</v>
      </c>
      <c r="H161" s="3" t="s">
        <v>314</v>
      </c>
    </row>
    <row r="162" spans="1:8" hidden="1">
      <c r="A162" s="3">
        <v>121</v>
      </c>
      <c r="B162" s="3">
        <v>1</v>
      </c>
      <c r="C162" s="3" t="s">
        <v>879</v>
      </c>
      <c r="D162" s="3" t="s">
        <v>415</v>
      </c>
      <c r="E162" s="3" t="s">
        <v>331</v>
      </c>
      <c r="G162" s="3" t="s">
        <v>408</v>
      </c>
      <c r="H162" s="3" t="s">
        <v>310</v>
      </c>
    </row>
    <row r="163" spans="1:8" hidden="1">
      <c r="A163" s="3">
        <v>122</v>
      </c>
      <c r="B163" s="3">
        <v>1</v>
      </c>
      <c r="C163" s="3" t="s">
        <v>880</v>
      </c>
      <c r="D163" s="3" t="s">
        <v>14</v>
      </c>
      <c r="E163" s="3" t="s">
        <v>309</v>
      </c>
      <c r="G163" s="3" t="s">
        <v>408</v>
      </c>
      <c r="H163" s="3" t="s">
        <v>314</v>
      </c>
    </row>
    <row r="164" spans="1:8" hidden="1">
      <c r="A164" s="3">
        <v>122</v>
      </c>
      <c r="B164" s="3">
        <v>2</v>
      </c>
      <c r="C164" s="3" t="s">
        <v>880</v>
      </c>
      <c r="D164" s="3" t="s">
        <v>413</v>
      </c>
      <c r="E164" s="3" t="s">
        <v>313</v>
      </c>
      <c r="G164" s="3" t="s">
        <v>408</v>
      </c>
      <c r="H164" s="3" t="s">
        <v>314</v>
      </c>
    </row>
    <row r="165" spans="1:8" hidden="1">
      <c r="A165" s="3">
        <v>123</v>
      </c>
      <c r="B165" s="3">
        <v>1</v>
      </c>
      <c r="C165" s="3" t="s">
        <v>852</v>
      </c>
      <c r="D165" s="3" t="s">
        <v>320</v>
      </c>
      <c r="E165" s="3" t="s">
        <v>348</v>
      </c>
      <c r="G165" s="3" t="s">
        <v>408</v>
      </c>
      <c r="H165" s="3" t="s">
        <v>310</v>
      </c>
    </row>
    <row r="166" spans="1:8" hidden="1">
      <c r="A166" s="3">
        <v>124</v>
      </c>
      <c r="B166" s="3">
        <v>1</v>
      </c>
      <c r="C166" s="3" t="s">
        <v>1105</v>
      </c>
      <c r="D166" s="3" t="s">
        <v>325</v>
      </c>
      <c r="E166" s="3" t="s">
        <v>332</v>
      </c>
      <c r="G166" s="3" t="s">
        <v>408</v>
      </c>
      <c r="H166" s="3" t="s">
        <v>314</v>
      </c>
    </row>
    <row r="167" spans="1:8" hidden="1">
      <c r="A167" s="3">
        <v>124</v>
      </c>
      <c r="B167" s="3">
        <v>2</v>
      </c>
      <c r="C167" s="3" t="s">
        <v>1105</v>
      </c>
      <c r="D167" s="3" t="s">
        <v>327</v>
      </c>
      <c r="E167" s="3" t="s">
        <v>333</v>
      </c>
      <c r="G167" s="3" t="s">
        <v>408</v>
      </c>
      <c r="H167" s="3" t="s">
        <v>314</v>
      </c>
    </row>
    <row r="168" spans="1:8" hidden="1">
      <c r="A168" s="3">
        <v>124</v>
      </c>
      <c r="B168" s="3">
        <v>3</v>
      </c>
      <c r="C168" s="3" t="s">
        <v>1105</v>
      </c>
      <c r="D168" s="3" t="s">
        <v>414</v>
      </c>
      <c r="E168" s="3" t="s">
        <v>358</v>
      </c>
      <c r="G168" s="3" t="s">
        <v>408</v>
      </c>
      <c r="H168" s="3" t="s">
        <v>314</v>
      </c>
    </row>
    <row r="169" spans="1:8" hidden="1">
      <c r="A169" s="3">
        <v>125</v>
      </c>
      <c r="B169" s="3">
        <v>1</v>
      </c>
      <c r="C169" s="3" t="s">
        <v>872</v>
      </c>
      <c r="D169" s="3" t="s">
        <v>337</v>
      </c>
      <c r="E169" s="3" t="s">
        <v>309</v>
      </c>
      <c r="G169" s="3" t="s">
        <v>408</v>
      </c>
      <c r="H169" s="3" t="s">
        <v>310</v>
      </c>
    </row>
    <row r="170" spans="1:8" hidden="1">
      <c r="A170" s="3">
        <v>125</v>
      </c>
      <c r="B170" s="3">
        <v>2</v>
      </c>
      <c r="C170" s="3" t="s">
        <v>872</v>
      </c>
      <c r="D170" s="3" t="s">
        <v>409</v>
      </c>
      <c r="E170" s="3" t="s">
        <v>309</v>
      </c>
      <c r="G170" s="3" t="s">
        <v>408</v>
      </c>
      <c r="H170" s="3" t="s">
        <v>310</v>
      </c>
    </row>
    <row r="171" spans="1:8" hidden="1">
      <c r="A171" s="3">
        <v>126</v>
      </c>
      <c r="B171" s="3">
        <v>1</v>
      </c>
      <c r="C171" s="3" t="s">
        <v>881</v>
      </c>
      <c r="D171" s="3" t="s">
        <v>415</v>
      </c>
      <c r="E171" s="3" t="s">
        <v>326</v>
      </c>
      <c r="G171" s="3" t="s">
        <v>408</v>
      </c>
      <c r="H171" s="3" t="s">
        <v>314</v>
      </c>
    </row>
    <row r="172" spans="1:8" hidden="1">
      <c r="A172" s="3">
        <v>127</v>
      </c>
      <c r="B172" s="3">
        <v>1</v>
      </c>
      <c r="C172" s="3" t="s">
        <v>851</v>
      </c>
      <c r="D172" s="3" t="s">
        <v>322</v>
      </c>
      <c r="E172" s="3" t="s">
        <v>312</v>
      </c>
      <c r="G172" s="3" t="s">
        <v>408</v>
      </c>
      <c r="H172" s="3" t="s">
        <v>310</v>
      </c>
    </row>
    <row r="173" spans="1:8" hidden="1">
      <c r="A173" s="3">
        <v>128</v>
      </c>
      <c r="B173" s="3">
        <v>1</v>
      </c>
      <c r="C173" s="3" t="s">
        <v>1106</v>
      </c>
      <c r="D173" s="3" t="s">
        <v>320</v>
      </c>
      <c r="E173" s="3" t="s">
        <v>316</v>
      </c>
      <c r="G173" s="3" t="s">
        <v>408</v>
      </c>
      <c r="H173" s="3" t="s">
        <v>314</v>
      </c>
    </row>
    <row r="174" spans="1:8" hidden="1">
      <c r="A174" s="3">
        <v>128</v>
      </c>
      <c r="B174" s="3">
        <v>2</v>
      </c>
      <c r="C174" s="3" t="s">
        <v>1106</v>
      </c>
      <c r="D174" s="3" t="s">
        <v>262</v>
      </c>
      <c r="E174" s="3" t="s">
        <v>416</v>
      </c>
      <c r="G174" s="3" t="s">
        <v>408</v>
      </c>
      <c r="H174" s="3" t="s">
        <v>314</v>
      </c>
    </row>
    <row r="175" spans="1:8" hidden="1">
      <c r="A175" s="3">
        <v>129</v>
      </c>
      <c r="B175" s="3">
        <v>1</v>
      </c>
      <c r="C175" s="3" t="s">
        <v>882</v>
      </c>
      <c r="D175" s="3" t="s">
        <v>166</v>
      </c>
      <c r="E175" s="3" t="s">
        <v>353</v>
      </c>
      <c r="G175" s="3" t="s">
        <v>408</v>
      </c>
      <c r="H175" s="3" t="s">
        <v>310</v>
      </c>
    </row>
    <row r="176" spans="1:8" hidden="1">
      <c r="A176" s="3">
        <v>129</v>
      </c>
      <c r="B176" s="3">
        <v>2</v>
      </c>
      <c r="C176" s="3" t="s">
        <v>882</v>
      </c>
      <c r="D176" s="3" t="s">
        <v>417</v>
      </c>
      <c r="E176" s="3" t="s">
        <v>353</v>
      </c>
      <c r="G176" s="3" t="s">
        <v>408</v>
      </c>
      <c r="H176" s="3" t="s">
        <v>310</v>
      </c>
    </row>
    <row r="177" spans="1:8" hidden="1">
      <c r="A177" s="3">
        <v>130</v>
      </c>
      <c r="B177" s="3">
        <v>1</v>
      </c>
      <c r="C177" s="3" t="s">
        <v>1107</v>
      </c>
      <c r="D177" s="3" t="s">
        <v>418</v>
      </c>
      <c r="E177" s="3" t="s">
        <v>312</v>
      </c>
      <c r="G177" s="3" t="s">
        <v>408</v>
      </c>
      <c r="H177" s="3" t="s">
        <v>314</v>
      </c>
    </row>
    <row r="178" spans="1:8" hidden="1">
      <c r="A178" s="3">
        <v>130</v>
      </c>
      <c r="B178" s="3">
        <v>2</v>
      </c>
      <c r="C178" s="3" t="s">
        <v>1107</v>
      </c>
      <c r="D178" s="3" t="s">
        <v>419</v>
      </c>
      <c r="E178" s="3" t="s">
        <v>312</v>
      </c>
      <c r="G178" s="3" t="s">
        <v>408</v>
      </c>
      <c r="H178" s="3" t="s">
        <v>314</v>
      </c>
    </row>
    <row r="179" spans="1:8" hidden="1">
      <c r="A179" s="3">
        <v>131</v>
      </c>
      <c r="B179" s="3">
        <v>1</v>
      </c>
      <c r="C179" s="3" t="s">
        <v>1108</v>
      </c>
      <c r="D179" s="3" t="s">
        <v>261</v>
      </c>
      <c r="E179" s="3" t="s">
        <v>338</v>
      </c>
      <c r="G179" s="3" t="s">
        <v>408</v>
      </c>
      <c r="H179" s="3" t="s">
        <v>310</v>
      </c>
    </row>
    <row r="180" spans="1:8" hidden="1">
      <c r="A180" s="3">
        <v>131</v>
      </c>
      <c r="B180" s="3">
        <v>2</v>
      </c>
      <c r="C180" s="3" t="s">
        <v>1108</v>
      </c>
      <c r="D180" s="3" t="s">
        <v>264</v>
      </c>
      <c r="E180" s="3" t="s">
        <v>338</v>
      </c>
      <c r="G180" s="3" t="s">
        <v>408</v>
      </c>
      <c r="H180" s="3" t="s">
        <v>310</v>
      </c>
    </row>
    <row r="181" spans="1:8" hidden="1">
      <c r="A181" s="3">
        <v>132</v>
      </c>
      <c r="B181" s="3">
        <v>1</v>
      </c>
      <c r="C181" s="3" t="s">
        <v>1109</v>
      </c>
      <c r="D181" s="3" t="s">
        <v>265</v>
      </c>
      <c r="E181" s="3" t="s">
        <v>331</v>
      </c>
      <c r="G181" s="3" t="s">
        <v>408</v>
      </c>
      <c r="H181" s="3" t="s">
        <v>344</v>
      </c>
    </row>
    <row r="182" spans="1:8" hidden="1">
      <c r="A182" s="3">
        <v>132</v>
      </c>
      <c r="B182" s="3">
        <v>2</v>
      </c>
      <c r="C182" s="3" t="s">
        <v>1109</v>
      </c>
      <c r="D182" s="3" t="s">
        <v>420</v>
      </c>
      <c r="E182" s="3" t="s">
        <v>421</v>
      </c>
      <c r="G182" s="3" t="s">
        <v>408</v>
      </c>
      <c r="H182" s="3" t="s">
        <v>344</v>
      </c>
    </row>
    <row r="183" spans="1:8" hidden="1">
      <c r="A183" s="3">
        <v>132</v>
      </c>
      <c r="B183" s="3">
        <v>3</v>
      </c>
      <c r="C183" s="3" t="s">
        <v>1109</v>
      </c>
      <c r="D183" s="3" t="s">
        <v>422</v>
      </c>
      <c r="E183" s="3" t="s">
        <v>421</v>
      </c>
      <c r="G183" s="3" t="s">
        <v>408</v>
      </c>
      <c r="H183" s="3" t="s">
        <v>344</v>
      </c>
    </row>
    <row r="184" spans="1:8" hidden="1">
      <c r="A184" s="3">
        <v>132</v>
      </c>
      <c r="B184" s="3">
        <v>4</v>
      </c>
      <c r="C184" s="3" t="s">
        <v>1109</v>
      </c>
      <c r="D184" s="3" t="s">
        <v>423</v>
      </c>
      <c r="E184" s="3">
        <v>1</v>
      </c>
      <c r="G184" s="3" t="s">
        <v>408</v>
      </c>
      <c r="H184" s="3" t="s">
        <v>344</v>
      </c>
    </row>
    <row r="185" spans="1:8" hidden="1">
      <c r="A185" s="3">
        <v>133</v>
      </c>
      <c r="B185" s="3">
        <v>1</v>
      </c>
      <c r="C185" s="3" t="s">
        <v>883</v>
      </c>
      <c r="D185" s="3" t="s">
        <v>251</v>
      </c>
      <c r="E185" s="3" t="s">
        <v>348</v>
      </c>
      <c r="G185" s="3" t="s">
        <v>408</v>
      </c>
      <c r="H185" s="3" t="s">
        <v>310</v>
      </c>
    </row>
    <row r="186" spans="1:8" hidden="1">
      <c r="A186" s="3">
        <v>134</v>
      </c>
      <c r="B186" s="3">
        <v>1</v>
      </c>
      <c r="C186" s="3" t="s">
        <v>884</v>
      </c>
      <c r="D186" s="3" t="s">
        <v>166</v>
      </c>
      <c r="E186" s="3" t="s">
        <v>358</v>
      </c>
      <c r="G186" s="3" t="s">
        <v>408</v>
      </c>
      <c r="H186" s="3" t="s">
        <v>314</v>
      </c>
    </row>
    <row r="187" spans="1:8" hidden="1">
      <c r="A187" s="3">
        <v>134</v>
      </c>
      <c r="B187" s="3">
        <v>2</v>
      </c>
      <c r="C187" s="3" t="s">
        <v>884</v>
      </c>
      <c r="D187" s="3" t="s">
        <v>417</v>
      </c>
      <c r="E187" s="3" t="s">
        <v>358</v>
      </c>
      <c r="G187" s="3" t="s">
        <v>408</v>
      </c>
      <c r="H187" s="3" t="s">
        <v>314</v>
      </c>
    </row>
    <row r="188" spans="1:8" hidden="1">
      <c r="A188" s="3">
        <v>134</v>
      </c>
      <c r="B188" s="3">
        <v>3</v>
      </c>
      <c r="C188" s="3" t="s">
        <v>884</v>
      </c>
      <c r="D188" s="3" t="s">
        <v>103</v>
      </c>
      <c r="E188" s="3" t="s">
        <v>321</v>
      </c>
      <c r="G188" s="3" t="s">
        <v>408</v>
      </c>
      <c r="H188" s="3" t="s">
        <v>314</v>
      </c>
    </row>
    <row r="189" spans="1:8" hidden="1">
      <c r="A189" s="3">
        <v>134</v>
      </c>
      <c r="B189" s="3">
        <v>4</v>
      </c>
      <c r="C189" s="3" t="s">
        <v>884</v>
      </c>
      <c r="D189" s="3" t="s">
        <v>424</v>
      </c>
      <c r="E189" s="3" t="s">
        <v>321</v>
      </c>
      <c r="G189" s="3" t="s">
        <v>408</v>
      </c>
      <c r="H189" s="3" t="s">
        <v>314</v>
      </c>
    </row>
    <row r="190" spans="1:8" hidden="1">
      <c r="A190" s="3">
        <v>135</v>
      </c>
      <c r="B190" s="3">
        <v>1</v>
      </c>
      <c r="C190" s="3" t="s">
        <v>872</v>
      </c>
      <c r="D190" s="3" t="s">
        <v>337</v>
      </c>
      <c r="E190" s="3" t="s">
        <v>309</v>
      </c>
      <c r="G190" s="3" t="s">
        <v>408</v>
      </c>
      <c r="H190" s="3" t="s">
        <v>310</v>
      </c>
    </row>
    <row r="191" spans="1:8" hidden="1">
      <c r="A191" s="3">
        <v>135</v>
      </c>
      <c r="B191" s="3">
        <v>2</v>
      </c>
      <c r="C191" s="3" t="s">
        <v>872</v>
      </c>
      <c r="D191" s="3" t="s">
        <v>409</v>
      </c>
      <c r="E191" s="3" t="s">
        <v>309</v>
      </c>
      <c r="G191" s="3" t="s">
        <v>408</v>
      </c>
      <c r="H191" s="3" t="s">
        <v>310</v>
      </c>
    </row>
    <row r="192" spans="1:8" hidden="1">
      <c r="A192" s="3">
        <v>136</v>
      </c>
      <c r="B192" s="3">
        <v>1</v>
      </c>
      <c r="C192" s="3" t="s">
        <v>1110</v>
      </c>
      <c r="D192" s="3" t="s">
        <v>261</v>
      </c>
      <c r="E192" s="3" t="s">
        <v>312</v>
      </c>
      <c r="G192" s="3" t="s">
        <v>408</v>
      </c>
      <c r="H192" s="3" t="s">
        <v>314</v>
      </c>
    </row>
    <row r="193" spans="1:8" hidden="1">
      <c r="A193" s="3">
        <v>136</v>
      </c>
      <c r="B193" s="3">
        <v>2</v>
      </c>
      <c r="C193" s="3" t="s">
        <v>1110</v>
      </c>
      <c r="D193" s="3" t="s">
        <v>264</v>
      </c>
      <c r="E193" s="3" t="s">
        <v>312</v>
      </c>
      <c r="G193" s="3" t="s">
        <v>408</v>
      </c>
      <c r="H193" s="3" t="s">
        <v>314</v>
      </c>
    </row>
    <row r="194" spans="1:8">
      <c r="A194" s="3">
        <v>137</v>
      </c>
      <c r="B194" s="3">
        <v>1</v>
      </c>
      <c r="C194" s="3" t="s">
        <v>1077</v>
      </c>
      <c r="D194" s="3" t="s">
        <v>359</v>
      </c>
      <c r="E194" s="3" t="s">
        <v>316</v>
      </c>
      <c r="G194" s="3" t="s">
        <v>408</v>
      </c>
      <c r="H194" s="3" t="s">
        <v>310</v>
      </c>
    </row>
    <row r="195" spans="1:8">
      <c r="A195" s="3">
        <v>137</v>
      </c>
      <c r="B195" s="3">
        <v>2</v>
      </c>
      <c r="C195" s="3" t="s">
        <v>1077</v>
      </c>
      <c r="D195" s="3" t="s">
        <v>360</v>
      </c>
      <c r="E195" s="3" t="s">
        <v>338</v>
      </c>
      <c r="G195" s="3" t="s">
        <v>408</v>
      </c>
      <c r="H195" s="3" t="s">
        <v>310</v>
      </c>
    </row>
    <row r="196" spans="1:8" hidden="1">
      <c r="A196" s="3">
        <v>138</v>
      </c>
      <c r="B196" s="3">
        <v>1</v>
      </c>
      <c r="C196" s="3" t="s">
        <v>885</v>
      </c>
      <c r="D196" s="3" t="s">
        <v>251</v>
      </c>
      <c r="E196" s="3" t="s">
        <v>352</v>
      </c>
      <c r="G196" s="3" t="s">
        <v>408</v>
      </c>
      <c r="H196" s="3" t="s">
        <v>314</v>
      </c>
    </row>
    <row r="197" spans="1:8" hidden="1">
      <c r="A197" s="3">
        <v>139</v>
      </c>
      <c r="B197" s="3">
        <v>1</v>
      </c>
      <c r="C197" s="3" t="s">
        <v>872</v>
      </c>
      <c r="D197" s="3" t="s">
        <v>337</v>
      </c>
      <c r="E197" s="3" t="s">
        <v>309</v>
      </c>
      <c r="G197" s="3" t="s">
        <v>408</v>
      </c>
      <c r="H197" s="3" t="s">
        <v>310</v>
      </c>
    </row>
    <row r="198" spans="1:8" hidden="1">
      <c r="A198" s="3">
        <v>139</v>
      </c>
      <c r="B198" s="3">
        <v>2</v>
      </c>
      <c r="C198" s="3" t="s">
        <v>872</v>
      </c>
      <c r="D198" s="3" t="s">
        <v>409</v>
      </c>
      <c r="E198" s="3" t="s">
        <v>309</v>
      </c>
      <c r="G198" s="3" t="s">
        <v>408</v>
      </c>
      <c r="H198" s="3" t="s">
        <v>310</v>
      </c>
    </row>
    <row r="199" spans="1:8" hidden="1">
      <c r="A199" s="3">
        <v>140</v>
      </c>
      <c r="B199" s="3">
        <v>1</v>
      </c>
      <c r="C199" s="3" t="s">
        <v>1111</v>
      </c>
      <c r="D199" s="3" t="s">
        <v>340</v>
      </c>
      <c r="E199" s="3" t="s">
        <v>425</v>
      </c>
      <c r="G199" s="3" t="s">
        <v>408</v>
      </c>
      <c r="H199" s="3" t="s">
        <v>344</v>
      </c>
    </row>
    <row r="200" spans="1:8" hidden="1">
      <c r="A200" s="3">
        <v>140</v>
      </c>
      <c r="B200" s="3">
        <v>2</v>
      </c>
      <c r="C200" s="3" t="s">
        <v>1111</v>
      </c>
      <c r="D200" s="3" t="s">
        <v>426</v>
      </c>
      <c r="E200" s="3" t="s">
        <v>425</v>
      </c>
      <c r="G200" s="3" t="s">
        <v>408</v>
      </c>
      <c r="H200" s="3" t="s">
        <v>344</v>
      </c>
    </row>
    <row r="201" spans="1:8" hidden="1">
      <c r="A201" s="3">
        <v>141</v>
      </c>
      <c r="B201" s="3">
        <v>1</v>
      </c>
      <c r="C201" s="3" t="s">
        <v>1112</v>
      </c>
      <c r="D201" s="3" t="s">
        <v>110</v>
      </c>
      <c r="E201" s="3" t="s">
        <v>367</v>
      </c>
      <c r="G201" s="3" t="s">
        <v>408</v>
      </c>
      <c r="H201" s="3" t="s">
        <v>310</v>
      </c>
    </row>
    <row r="202" spans="1:8" hidden="1">
      <c r="A202" s="3">
        <v>141</v>
      </c>
      <c r="B202" s="3">
        <v>2</v>
      </c>
      <c r="C202" s="3" t="s">
        <v>1112</v>
      </c>
      <c r="D202" s="3" t="s">
        <v>337</v>
      </c>
      <c r="E202" s="3" t="s">
        <v>321</v>
      </c>
      <c r="G202" s="3" t="s">
        <v>408</v>
      </c>
      <c r="H202" s="3" t="s">
        <v>310</v>
      </c>
    </row>
    <row r="203" spans="1:8" hidden="1">
      <c r="A203" s="3">
        <v>142</v>
      </c>
      <c r="B203" s="3">
        <v>1</v>
      </c>
      <c r="C203" s="3" t="s">
        <v>1113</v>
      </c>
      <c r="D203" s="3" t="s">
        <v>427</v>
      </c>
      <c r="E203" s="3" t="s">
        <v>343</v>
      </c>
      <c r="G203" s="3" t="s">
        <v>408</v>
      </c>
      <c r="H203" s="3" t="s">
        <v>344</v>
      </c>
    </row>
    <row r="204" spans="1:8" hidden="1">
      <c r="A204" s="3">
        <v>143</v>
      </c>
      <c r="B204" s="3">
        <v>1</v>
      </c>
      <c r="C204" s="3" t="s">
        <v>873</v>
      </c>
      <c r="D204" s="3" t="s">
        <v>410</v>
      </c>
      <c r="E204" s="3" t="s">
        <v>309</v>
      </c>
      <c r="G204" s="3" t="s">
        <v>408</v>
      </c>
      <c r="H204" s="3" t="s">
        <v>310</v>
      </c>
    </row>
    <row r="205" spans="1:8" hidden="1">
      <c r="A205" s="3">
        <v>144</v>
      </c>
      <c r="B205" s="3">
        <v>1</v>
      </c>
      <c r="C205" s="3" t="s">
        <v>1114</v>
      </c>
      <c r="D205" s="3" t="s">
        <v>428</v>
      </c>
      <c r="E205" s="3" t="s">
        <v>429</v>
      </c>
      <c r="G205" s="3" t="s">
        <v>408</v>
      </c>
      <c r="H205" s="3" t="s">
        <v>314</v>
      </c>
    </row>
    <row r="206" spans="1:8" hidden="1">
      <c r="A206" s="3">
        <v>144</v>
      </c>
      <c r="B206" s="3">
        <v>2</v>
      </c>
      <c r="C206" s="3" t="s">
        <v>1114</v>
      </c>
      <c r="D206" s="3" t="s">
        <v>430</v>
      </c>
      <c r="E206" s="3" t="s">
        <v>429</v>
      </c>
      <c r="G206" s="3" t="s">
        <v>408</v>
      </c>
      <c r="H206" s="3" t="s">
        <v>314</v>
      </c>
    </row>
    <row r="207" spans="1:8" hidden="1">
      <c r="A207" s="3">
        <v>145</v>
      </c>
      <c r="B207" s="3">
        <v>1</v>
      </c>
      <c r="C207" s="3" t="s">
        <v>1115</v>
      </c>
      <c r="D207" s="3" t="s">
        <v>431</v>
      </c>
      <c r="E207" s="3" t="s">
        <v>309</v>
      </c>
      <c r="G207" s="3" t="s">
        <v>408</v>
      </c>
      <c r="H207" s="3" t="s">
        <v>310</v>
      </c>
    </row>
    <row r="208" spans="1:8" hidden="1">
      <c r="A208" s="3">
        <v>145</v>
      </c>
      <c r="B208" s="3">
        <v>2</v>
      </c>
      <c r="C208" s="3" t="s">
        <v>1115</v>
      </c>
      <c r="D208" s="3" t="s">
        <v>409</v>
      </c>
      <c r="E208" s="3" t="s">
        <v>309</v>
      </c>
      <c r="G208" s="3" t="s">
        <v>408</v>
      </c>
      <c r="H208" s="3" t="s">
        <v>310</v>
      </c>
    </row>
    <row r="209" spans="1:8" hidden="1">
      <c r="A209" s="3">
        <v>145</v>
      </c>
      <c r="B209" s="3">
        <v>3</v>
      </c>
      <c r="C209" s="3" t="s">
        <v>1115</v>
      </c>
      <c r="D209" s="3" t="s">
        <v>432</v>
      </c>
      <c r="E209" s="3" t="s">
        <v>433</v>
      </c>
      <c r="G209" s="3" t="s">
        <v>408</v>
      </c>
      <c r="H209" s="3" t="s">
        <v>310</v>
      </c>
    </row>
    <row r="210" spans="1:8" hidden="1">
      <c r="A210" s="3">
        <v>146</v>
      </c>
      <c r="B210" s="3">
        <v>1</v>
      </c>
      <c r="C210" s="3" t="s">
        <v>886</v>
      </c>
      <c r="D210" s="3" t="s">
        <v>3956</v>
      </c>
      <c r="E210" s="3" t="s">
        <v>321</v>
      </c>
      <c r="G210" s="3" t="s">
        <v>408</v>
      </c>
      <c r="H210" s="3" t="s">
        <v>314</v>
      </c>
    </row>
    <row r="211" spans="1:8" hidden="1">
      <c r="A211" s="3">
        <v>147</v>
      </c>
      <c r="B211" s="3">
        <v>1</v>
      </c>
      <c r="C211" s="3" t="s">
        <v>887</v>
      </c>
      <c r="D211" s="3" t="s">
        <v>337</v>
      </c>
      <c r="E211" s="3" t="s">
        <v>358</v>
      </c>
      <c r="G211" s="3" t="s">
        <v>408</v>
      </c>
      <c r="H211" s="3" t="s">
        <v>314</v>
      </c>
    </row>
    <row r="212" spans="1:8" hidden="1">
      <c r="A212" s="3">
        <v>148</v>
      </c>
      <c r="B212" s="3">
        <v>1</v>
      </c>
      <c r="C212" s="3" t="s">
        <v>873</v>
      </c>
      <c r="D212" s="3" t="s">
        <v>410</v>
      </c>
      <c r="E212" s="3" t="s">
        <v>309</v>
      </c>
      <c r="G212" s="3" t="s">
        <v>408</v>
      </c>
      <c r="H212" s="3" t="s">
        <v>310</v>
      </c>
    </row>
    <row r="213" spans="1:8" hidden="1">
      <c r="A213" s="3">
        <v>149</v>
      </c>
      <c r="B213" s="3">
        <v>1</v>
      </c>
      <c r="C213" s="3" t="s">
        <v>1116</v>
      </c>
      <c r="D213" s="3" t="s">
        <v>434</v>
      </c>
      <c r="E213" s="3" t="s">
        <v>290</v>
      </c>
      <c r="G213" s="3" t="s">
        <v>408</v>
      </c>
      <c r="H213" s="3" t="s">
        <v>344</v>
      </c>
    </row>
    <row r="214" spans="1:8" hidden="1">
      <c r="A214" s="3">
        <v>150</v>
      </c>
      <c r="B214" s="3">
        <v>1</v>
      </c>
      <c r="C214" s="3" t="s">
        <v>1117</v>
      </c>
      <c r="D214" s="3" t="s">
        <v>13</v>
      </c>
      <c r="E214" s="3" t="s">
        <v>353</v>
      </c>
      <c r="G214" s="3" t="s">
        <v>408</v>
      </c>
      <c r="H214" s="3" t="s">
        <v>314</v>
      </c>
    </row>
    <row r="215" spans="1:8" hidden="1">
      <c r="A215" s="3">
        <v>150</v>
      </c>
      <c r="B215" s="3">
        <v>2</v>
      </c>
      <c r="C215" s="3" t="s">
        <v>1117</v>
      </c>
      <c r="D215" s="3" t="s">
        <v>435</v>
      </c>
      <c r="E215" s="3" t="s">
        <v>353</v>
      </c>
      <c r="G215" s="3" t="s">
        <v>408</v>
      </c>
      <c r="H215" s="3" t="s">
        <v>314</v>
      </c>
    </row>
    <row r="216" spans="1:8" hidden="1">
      <c r="A216" s="3">
        <v>150</v>
      </c>
      <c r="B216" s="3">
        <v>3</v>
      </c>
      <c r="C216" s="3" t="s">
        <v>1117</v>
      </c>
      <c r="D216" s="3" t="s">
        <v>275</v>
      </c>
      <c r="E216" s="3" t="s">
        <v>336</v>
      </c>
      <c r="G216" s="3" t="s">
        <v>408</v>
      </c>
      <c r="H216" s="3" t="s">
        <v>314</v>
      </c>
    </row>
    <row r="217" spans="1:8" hidden="1">
      <c r="A217" s="3">
        <v>150</v>
      </c>
      <c r="B217" s="3">
        <v>4</v>
      </c>
      <c r="C217" s="3" t="s">
        <v>1117</v>
      </c>
      <c r="D217" s="3" t="s">
        <v>436</v>
      </c>
      <c r="E217" s="3" t="s">
        <v>336</v>
      </c>
      <c r="G217" s="3" t="s">
        <v>408</v>
      </c>
      <c r="H217" s="3" t="s">
        <v>314</v>
      </c>
    </row>
    <row r="218" spans="1:8" hidden="1">
      <c r="A218" s="3">
        <v>151</v>
      </c>
      <c r="B218" s="3">
        <v>1</v>
      </c>
      <c r="C218" s="3" t="s">
        <v>888</v>
      </c>
      <c r="D218" s="3" t="s">
        <v>3957</v>
      </c>
      <c r="E218" s="3" t="s">
        <v>353</v>
      </c>
      <c r="G218" s="3" t="s">
        <v>408</v>
      </c>
      <c r="H218" s="3" t="s">
        <v>344</v>
      </c>
    </row>
    <row r="219" spans="1:8" hidden="1">
      <c r="A219" s="3">
        <v>152</v>
      </c>
      <c r="B219" s="3">
        <v>1</v>
      </c>
      <c r="C219" s="3" t="s">
        <v>437</v>
      </c>
      <c r="D219" s="3" t="s">
        <v>437</v>
      </c>
      <c r="E219" s="3">
        <v>1</v>
      </c>
      <c r="G219" s="3" t="s">
        <v>408</v>
      </c>
      <c r="H219" s="3" t="s">
        <v>344</v>
      </c>
    </row>
    <row r="220" spans="1:8" hidden="1">
      <c r="A220" s="3">
        <v>153</v>
      </c>
      <c r="B220" s="3">
        <v>1</v>
      </c>
      <c r="C220" s="3" t="s">
        <v>438</v>
      </c>
      <c r="D220" s="3" t="s">
        <v>438</v>
      </c>
      <c r="E220" s="3">
        <v>1</v>
      </c>
      <c r="G220" s="3" t="s">
        <v>408</v>
      </c>
      <c r="H220" s="3" t="s">
        <v>344</v>
      </c>
    </row>
    <row r="221" spans="1:8" hidden="1">
      <c r="A221" s="3">
        <v>154</v>
      </c>
      <c r="B221" s="3">
        <v>1</v>
      </c>
      <c r="C221" s="3" t="s">
        <v>835</v>
      </c>
      <c r="D221" s="3" t="s">
        <v>248</v>
      </c>
      <c r="E221" s="3" t="s">
        <v>309</v>
      </c>
      <c r="G221" s="3" t="s">
        <v>247</v>
      </c>
      <c r="H221" s="3" t="s">
        <v>310</v>
      </c>
    </row>
    <row r="222" spans="1:8" hidden="1">
      <c r="A222" s="3">
        <v>155</v>
      </c>
      <c r="B222" s="3">
        <v>1</v>
      </c>
      <c r="C222" s="3" t="s">
        <v>889</v>
      </c>
      <c r="D222" s="3" t="s">
        <v>411</v>
      </c>
      <c r="E222" s="3" t="s">
        <v>312</v>
      </c>
      <c r="G222" s="3" t="s">
        <v>247</v>
      </c>
      <c r="H222" s="3" t="s">
        <v>310</v>
      </c>
    </row>
    <row r="223" spans="1:8" hidden="1">
      <c r="A223" s="3">
        <v>156</v>
      </c>
      <c r="B223" s="3">
        <v>1</v>
      </c>
      <c r="C223" s="3" t="s">
        <v>837</v>
      </c>
      <c r="D223" s="3" t="s">
        <v>248</v>
      </c>
      <c r="E223" s="3" t="s">
        <v>313</v>
      </c>
      <c r="G223" s="3" t="s">
        <v>247</v>
      </c>
      <c r="H223" s="3" t="s">
        <v>314</v>
      </c>
    </row>
    <row r="224" spans="1:8" hidden="1">
      <c r="A224" s="3">
        <v>157</v>
      </c>
      <c r="B224" s="3">
        <v>1</v>
      </c>
      <c r="C224" s="3" t="s">
        <v>857</v>
      </c>
      <c r="D224" s="3" t="s">
        <v>322</v>
      </c>
      <c r="E224" s="3" t="s">
        <v>312</v>
      </c>
      <c r="G224" s="3" t="s">
        <v>247</v>
      </c>
      <c r="H224" s="3" t="s">
        <v>310</v>
      </c>
    </row>
    <row r="225" spans="1:8" hidden="1">
      <c r="A225" s="3">
        <v>157</v>
      </c>
      <c r="B225" s="3">
        <v>2</v>
      </c>
      <c r="C225" s="3" t="s">
        <v>857</v>
      </c>
      <c r="D225" s="3" t="s">
        <v>357</v>
      </c>
      <c r="E225" s="3" t="s">
        <v>312</v>
      </c>
      <c r="G225" s="3" t="s">
        <v>247</v>
      </c>
      <c r="H225" s="3" t="s">
        <v>310</v>
      </c>
    </row>
    <row r="226" spans="1:8" hidden="1">
      <c r="A226" s="3">
        <v>158</v>
      </c>
      <c r="B226" s="3">
        <v>1</v>
      </c>
      <c r="C226" s="3" t="s">
        <v>890</v>
      </c>
      <c r="D226" s="3" t="s">
        <v>335</v>
      </c>
      <c r="E226" s="3" t="s">
        <v>323</v>
      </c>
      <c r="G226" s="3" t="s">
        <v>247</v>
      </c>
      <c r="H226" s="3" t="s">
        <v>310</v>
      </c>
    </row>
    <row r="227" spans="1:8" hidden="1">
      <c r="A227" s="3">
        <v>159</v>
      </c>
      <c r="B227" s="3">
        <v>1</v>
      </c>
      <c r="C227" s="3" t="s">
        <v>1118</v>
      </c>
      <c r="D227" s="3" t="s">
        <v>411</v>
      </c>
      <c r="E227" s="3" t="s">
        <v>317</v>
      </c>
      <c r="G227" s="3" t="s">
        <v>247</v>
      </c>
      <c r="H227" s="3" t="s">
        <v>314</v>
      </c>
    </row>
    <row r="228" spans="1:8" hidden="1">
      <c r="A228" s="3">
        <v>159</v>
      </c>
      <c r="B228" s="3">
        <v>2</v>
      </c>
      <c r="C228" s="3" t="s">
        <v>1118</v>
      </c>
      <c r="D228" s="3" t="s">
        <v>354</v>
      </c>
      <c r="E228" s="3" t="s">
        <v>319</v>
      </c>
      <c r="G228" s="3" t="s">
        <v>247</v>
      </c>
      <c r="H228" s="3" t="s">
        <v>314</v>
      </c>
    </row>
    <row r="229" spans="1:8" hidden="1">
      <c r="A229" s="3">
        <v>160</v>
      </c>
      <c r="B229" s="3">
        <v>1</v>
      </c>
      <c r="C229" s="3" t="s">
        <v>891</v>
      </c>
      <c r="D229" s="3" t="s">
        <v>251</v>
      </c>
      <c r="E229" s="3" t="s">
        <v>348</v>
      </c>
      <c r="G229" s="3" t="s">
        <v>247</v>
      </c>
      <c r="H229" s="3" t="s">
        <v>310</v>
      </c>
    </row>
    <row r="230" spans="1:8" hidden="1">
      <c r="A230" s="3">
        <v>160</v>
      </c>
      <c r="B230" s="3">
        <v>2</v>
      </c>
      <c r="C230" s="3" t="s">
        <v>891</v>
      </c>
      <c r="D230" s="3" t="s">
        <v>14</v>
      </c>
      <c r="E230" s="3" t="s">
        <v>321</v>
      </c>
      <c r="G230" s="3" t="s">
        <v>247</v>
      </c>
      <c r="H230" s="3" t="s">
        <v>310</v>
      </c>
    </row>
    <row r="231" spans="1:8" hidden="1">
      <c r="A231" s="3">
        <v>161</v>
      </c>
      <c r="B231" s="3">
        <v>1</v>
      </c>
      <c r="C231" s="3" t="s">
        <v>860</v>
      </c>
      <c r="D231" s="3" t="s">
        <v>322</v>
      </c>
      <c r="E231" s="3" t="s">
        <v>317</v>
      </c>
      <c r="G231" s="3" t="s">
        <v>247</v>
      </c>
      <c r="H231" s="3" t="s">
        <v>314</v>
      </c>
    </row>
    <row r="232" spans="1:8" hidden="1">
      <c r="A232" s="3">
        <v>161</v>
      </c>
      <c r="B232" s="3">
        <v>2</v>
      </c>
      <c r="C232" s="3" t="s">
        <v>860</v>
      </c>
      <c r="D232" s="3" t="s">
        <v>357</v>
      </c>
      <c r="E232" s="3" t="s">
        <v>317</v>
      </c>
      <c r="G232" s="3" t="s">
        <v>247</v>
      </c>
      <c r="H232" s="3" t="s">
        <v>314</v>
      </c>
    </row>
    <row r="233" spans="1:8" hidden="1">
      <c r="A233" s="3">
        <v>162</v>
      </c>
      <c r="B233" s="3">
        <v>1</v>
      </c>
      <c r="C233" s="3" t="s">
        <v>892</v>
      </c>
      <c r="D233" s="3" t="s">
        <v>439</v>
      </c>
      <c r="E233" s="3" t="s">
        <v>348</v>
      </c>
      <c r="G233" s="3" t="s">
        <v>247</v>
      </c>
      <c r="H233" s="3" t="s">
        <v>310</v>
      </c>
    </row>
    <row r="234" spans="1:8" hidden="1">
      <c r="A234" s="3">
        <v>163</v>
      </c>
      <c r="B234" s="3">
        <v>1</v>
      </c>
      <c r="C234" s="3" t="s">
        <v>893</v>
      </c>
      <c r="D234" s="3" t="s">
        <v>335</v>
      </c>
      <c r="E234" s="3" t="s">
        <v>312</v>
      </c>
      <c r="G234" s="3" t="s">
        <v>247</v>
      </c>
      <c r="H234" s="3" t="s">
        <v>314</v>
      </c>
    </row>
    <row r="235" spans="1:8" hidden="1">
      <c r="A235" s="3">
        <v>163</v>
      </c>
      <c r="B235" s="3">
        <v>2</v>
      </c>
      <c r="C235" s="3" t="s">
        <v>893</v>
      </c>
      <c r="D235" s="3" t="s">
        <v>440</v>
      </c>
      <c r="E235" s="3" t="s">
        <v>353</v>
      </c>
      <c r="G235" s="3" t="s">
        <v>247</v>
      </c>
      <c r="H235" s="3" t="s">
        <v>314</v>
      </c>
    </row>
    <row r="236" spans="1:8" hidden="1">
      <c r="A236" s="3">
        <v>164</v>
      </c>
      <c r="B236" s="3">
        <v>1</v>
      </c>
      <c r="C236" s="3" t="s">
        <v>1119</v>
      </c>
      <c r="D236" s="3" t="s">
        <v>111</v>
      </c>
      <c r="E236" s="3" t="s">
        <v>336</v>
      </c>
      <c r="G236" s="3" t="s">
        <v>247</v>
      </c>
      <c r="H236" s="3" t="s">
        <v>310</v>
      </c>
    </row>
    <row r="237" spans="1:8" hidden="1">
      <c r="A237" s="3">
        <v>165</v>
      </c>
      <c r="B237" s="3">
        <v>1</v>
      </c>
      <c r="C237" s="3" t="s">
        <v>894</v>
      </c>
      <c r="D237" s="3" t="s">
        <v>251</v>
      </c>
      <c r="E237" s="3" t="s">
        <v>352</v>
      </c>
      <c r="G237" s="3" t="s">
        <v>247</v>
      </c>
      <c r="H237" s="3" t="s">
        <v>314</v>
      </c>
    </row>
    <row r="238" spans="1:8" hidden="1">
      <c r="A238" s="3">
        <v>165</v>
      </c>
      <c r="B238" s="3">
        <v>2</v>
      </c>
      <c r="C238" s="3" t="s">
        <v>894</v>
      </c>
      <c r="D238" s="3" t="s">
        <v>14</v>
      </c>
      <c r="E238" s="3" t="s">
        <v>316</v>
      </c>
      <c r="G238" s="3" t="s">
        <v>247</v>
      </c>
      <c r="H238" s="3" t="s">
        <v>314</v>
      </c>
    </row>
    <row r="239" spans="1:8" hidden="1">
      <c r="A239" s="3">
        <v>166</v>
      </c>
      <c r="B239" s="3">
        <v>1</v>
      </c>
      <c r="C239" s="3" t="s">
        <v>895</v>
      </c>
      <c r="D239" s="3" t="s">
        <v>441</v>
      </c>
      <c r="E239" s="3" t="s">
        <v>309</v>
      </c>
      <c r="G239" s="3" t="s">
        <v>247</v>
      </c>
      <c r="H239" s="3" t="s">
        <v>310</v>
      </c>
    </row>
    <row r="240" spans="1:8" hidden="1">
      <c r="A240" s="3">
        <v>167</v>
      </c>
      <c r="B240" s="3">
        <v>1</v>
      </c>
      <c r="C240" s="3" t="s">
        <v>1120</v>
      </c>
      <c r="D240" s="3" t="s">
        <v>439</v>
      </c>
      <c r="E240" s="3" t="s">
        <v>316</v>
      </c>
      <c r="G240" s="3" t="s">
        <v>247</v>
      </c>
      <c r="H240" s="3" t="s">
        <v>314</v>
      </c>
    </row>
    <row r="241" spans="1:8" hidden="1">
      <c r="A241" s="3">
        <v>167</v>
      </c>
      <c r="B241" s="3">
        <v>2</v>
      </c>
      <c r="C241" s="3" t="s">
        <v>1120</v>
      </c>
      <c r="D241" s="3" t="s">
        <v>442</v>
      </c>
      <c r="E241" s="3">
        <v>1</v>
      </c>
      <c r="G241" s="3" t="s">
        <v>247</v>
      </c>
      <c r="H241" s="3" t="s">
        <v>314</v>
      </c>
    </row>
    <row r="242" spans="1:8" hidden="1">
      <c r="A242" s="3">
        <v>168</v>
      </c>
      <c r="B242" s="3">
        <v>1</v>
      </c>
      <c r="C242" s="3" t="s">
        <v>836</v>
      </c>
      <c r="D242" s="3" t="s">
        <v>249</v>
      </c>
      <c r="E242" s="3" t="s">
        <v>312</v>
      </c>
      <c r="G242" s="3" t="s">
        <v>247</v>
      </c>
      <c r="H242" s="3" t="s">
        <v>310</v>
      </c>
    </row>
    <row r="243" spans="1:8" hidden="1">
      <c r="A243" s="3">
        <v>169</v>
      </c>
      <c r="B243" s="3">
        <v>1</v>
      </c>
      <c r="C243" s="3" t="s">
        <v>1121</v>
      </c>
      <c r="D243" s="3" t="s">
        <v>111</v>
      </c>
      <c r="E243" s="3" t="s">
        <v>339</v>
      </c>
      <c r="G243" s="3" t="s">
        <v>247</v>
      </c>
      <c r="H243" s="3" t="s">
        <v>314</v>
      </c>
    </row>
    <row r="244" spans="1:8" hidden="1">
      <c r="A244" s="3">
        <v>170</v>
      </c>
      <c r="B244" s="3">
        <v>1</v>
      </c>
      <c r="C244" s="3" t="s">
        <v>1122</v>
      </c>
      <c r="D244" s="3" t="s">
        <v>441</v>
      </c>
      <c r="E244" s="3" t="s">
        <v>332</v>
      </c>
      <c r="G244" s="3" t="s">
        <v>247</v>
      </c>
      <c r="H244" s="3" t="s">
        <v>314</v>
      </c>
    </row>
    <row r="245" spans="1:8" hidden="1">
      <c r="A245" s="3">
        <v>170</v>
      </c>
      <c r="B245" s="3">
        <v>2</v>
      </c>
      <c r="C245" s="3" t="s">
        <v>1122</v>
      </c>
      <c r="D245" s="3" t="s">
        <v>443</v>
      </c>
      <c r="E245" s="3" t="s">
        <v>333</v>
      </c>
      <c r="G245" s="3" t="s">
        <v>247</v>
      </c>
      <c r="H245" s="3" t="s">
        <v>314</v>
      </c>
    </row>
    <row r="246" spans="1:8" hidden="1">
      <c r="A246" s="3">
        <v>170</v>
      </c>
      <c r="B246" s="3">
        <v>3</v>
      </c>
      <c r="C246" s="3" t="s">
        <v>1122</v>
      </c>
      <c r="D246" s="3" t="s">
        <v>444</v>
      </c>
      <c r="E246" s="3" t="s">
        <v>289</v>
      </c>
      <c r="G246" s="3" t="s">
        <v>247</v>
      </c>
      <c r="H246" s="3" t="s">
        <v>314</v>
      </c>
    </row>
    <row r="247" spans="1:8" hidden="1">
      <c r="A247" s="3">
        <v>171</v>
      </c>
      <c r="B247" s="3">
        <v>1</v>
      </c>
      <c r="C247" s="3" t="s">
        <v>896</v>
      </c>
      <c r="D247" s="3" t="s">
        <v>315</v>
      </c>
      <c r="E247" s="3" t="s">
        <v>399</v>
      </c>
      <c r="G247" s="3" t="s">
        <v>247</v>
      </c>
      <c r="H247" s="3" t="s">
        <v>314</v>
      </c>
    </row>
    <row r="248" spans="1:8" hidden="1">
      <c r="A248" s="3">
        <v>172</v>
      </c>
      <c r="B248" s="3">
        <v>1</v>
      </c>
      <c r="C248" s="3" t="s">
        <v>838</v>
      </c>
      <c r="D248" s="3" t="s">
        <v>250</v>
      </c>
      <c r="E248" s="3" t="s">
        <v>312</v>
      </c>
      <c r="G248" s="3" t="s">
        <v>247</v>
      </c>
      <c r="H248" s="3" t="s">
        <v>310</v>
      </c>
    </row>
    <row r="249" spans="1:8" hidden="1">
      <c r="A249" s="3">
        <v>173</v>
      </c>
      <c r="B249" s="3">
        <v>1</v>
      </c>
      <c r="C249" s="3" t="s">
        <v>1108</v>
      </c>
      <c r="D249" s="3" t="s">
        <v>261</v>
      </c>
      <c r="E249" s="3" t="s">
        <v>338</v>
      </c>
      <c r="G249" s="3" t="s">
        <v>247</v>
      </c>
      <c r="H249" s="3" t="s">
        <v>310</v>
      </c>
    </row>
    <row r="250" spans="1:8" hidden="1">
      <c r="A250" s="3">
        <v>173</v>
      </c>
      <c r="B250" s="3">
        <v>2</v>
      </c>
      <c r="C250" s="3" t="s">
        <v>1108</v>
      </c>
      <c r="D250" s="3" t="s">
        <v>264</v>
      </c>
      <c r="E250" s="3" t="s">
        <v>338</v>
      </c>
      <c r="G250" s="3" t="s">
        <v>247</v>
      </c>
      <c r="H250" s="3" t="s">
        <v>310</v>
      </c>
    </row>
    <row r="251" spans="1:8" hidden="1">
      <c r="A251" s="3">
        <v>174</v>
      </c>
      <c r="B251" s="3">
        <v>1</v>
      </c>
      <c r="C251" s="3" t="s">
        <v>1123</v>
      </c>
      <c r="D251" s="3" t="s">
        <v>445</v>
      </c>
      <c r="E251" s="3" t="s">
        <v>333</v>
      </c>
      <c r="G251" s="3" t="s">
        <v>247</v>
      </c>
      <c r="H251" s="3" t="s">
        <v>310</v>
      </c>
    </row>
    <row r="252" spans="1:8" hidden="1">
      <c r="A252" s="3">
        <v>175</v>
      </c>
      <c r="B252" s="3">
        <v>1</v>
      </c>
      <c r="C252" s="3" t="s">
        <v>835</v>
      </c>
      <c r="D252" s="3" t="s">
        <v>248</v>
      </c>
      <c r="E252" s="3" t="s">
        <v>309</v>
      </c>
      <c r="G252" s="3" t="s">
        <v>247</v>
      </c>
      <c r="H252" s="3" t="s">
        <v>310</v>
      </c>
    </row>
    <row r="253" spans="1:8" hidden="1">
      <c r="A253" s="3">
        <v>176</v>
      </c>
      <c r="B253" s="3">
        <v>1</v>
      </c>
      <c r="C253" s="3" t="s">
        <v>1124</v>
      </c>
      <c r="D253" s="3" t="s">
        <v>446</v>
      </c>
      <c r="E253" s="3" t="s">
        <v>316</v>
      </c>
      <c r="G253" s="3" t="s">
        <v>247</v>
      </c>
      <c r="H253" s="3" t="s">
        <v>344</v>
      </c>
    </row>
    <row r="254" spans="1:8" hidden="1">
      <c r="A254" s="3">
        <v>177</v>
      </c>
      <c r="B254" s="3">
        <v>1</v>
      </c>
      <c r="C254" s="3" t="s">
        <v>447</v>
      </c>
      <c r="D254" s="3" t="s">
        <v>447</v>
      </c>
      <c r="E254" s="3">
        <v>1</v>
      </c>
      <c r="G254" s="3" t="s">
        <v>247</v>
      </c>
      <c r="H254" s="3" t="s">
        <v>344</v>
      </c>
    </row>
    <row r="255" spans="1:8" hidden="1">
      <c r="A255" s="3">
        <v>178</v>
      </c>
      <c r="B255" s="3">
        <v>1</v>
      </c>
      <c r="C255" s="3" t="s">
        <v>1110</v>
      </c>
      <c r="D255" s="3" t="s">
        <v>261</v>
      </c>
      <c r="E255" s="3" t="s">
        <v>312</v>
      </c>
      <c r="G255" s="3" t="s">
        <v>247</v>
      </c>
      <c r="H255" s="3" t="s">
        <v>314</v>
      </c>
    </row>
    <row r="256" spans="1:8" hidden="1">
      <c r="A256" s="3">
        <v>178</v>
      </c>
      <c r="B256" s="3">
        <v>2</v>
      </c>
      <c r="C256" s="3" t="s">
        <v>1110</v>
      </c>
      <c r="D256" s="3" t="s">
        <v>264</v>
      </c>
      <c r="E256" s="3" t="s">
        <v>312</v>
      </c>
      <c r="G256" s="3" t="s">
        <v>247</v>
      </c>
      <c r="H256" s="3" t="s">
        <v>314</v>
      </c>
    </row>
    <row r="257" spans="1:8" hidden="1">
      <c r="A257" s="3">
        <v>179</v>
      </c>
      <c r="B257" s="3">
        <v>1</v>
      </c>
      <c r="C257" s="3" t="s">
        <v>448</v>
      </c>
      <c r="D257" s="3" t="s">
        <v>3940</v>
      </c>
      <c r="E257" s="2">
        <v>0.05</v>
      </c>
      <c r="G257" s="3" t="s">
        <v>247</v>
      </c>
      <c r="H257" s="3" t="s">
        <v>344</v>
      </c>
    </row>
    <row r="258" spans="1:8" hidden="1">
      <c r="A258" s="3">
        <v>179</v>
      </c>
      <c r="B258" s="3">
        <v>2</v>
      </c>
      <c r="C258" s="3" t="s">
        <v>448</v>
      </c>
      <c r="D258" s="3" t="s">
        <v>3941</v>
      </c>
      <c r="E258" s="2">
        <v>0.02</v>
      </c>
      <c r="G258" s="3" t="s">
        <v>247</v>
      </c>
      <c r="H258" s="3" t="s">
        <v>344</v>
      </c>
    </row>
    <row r="259" spans="1:8" hidden="1">
      <c r="A259" s="3">
        <v>180</v>
      </c>
      <c r="B259" s="3">
        <v>1</v>
      </c>
      <c r="C259" s="3" t="s">
        <v>449</v>
      </c>
      <c r="D259" s="3" t="s">
        <v>3945</v>
      </c>
      <c r="E259" s="3">
        <v>1</v>
      </c>
      <c r="G259" s="3" t="s">
        <v>247</v>
      </c>
      <c r="H259" s="3" t="s">
        <v>344</v>
      </c>
    </row>
    <row r="260" spans="1:8" hidden="1">
      <c r="A260" s="3">
        <v>181</v>
      </c>
      <c r="B260" s="3">
        <v>1</v>
      </c>
      <c r="C260" s="3" t="s">
        <v>897</v>
      </c>
      <c r="D260" s="3" t="s">
        <v>255</v>
      </c>
      <c r="E260" s="3" t="s">
        <v>309</v>
      </c>
      <c r="G260" s="3" t="s">
        <v>254</v>
      </c>
      <c r="H260" s="3" t="s">
        <v>310</v>
      </c>
    </row>
    <row r="261" spans="1:8" hidden="1">
      <c r="A261" s="3">
        <v>182</v>
      </c>
      <c r="B261" s="3">
        <v>1</v>
      </c>
      <c r="C261" s="3" t="s">
        <v>851</v>
      </c>
      <c r="D261" s="3" t="s">
        <v>322</v>
      </c>
      <c r="E261" s="3" t="s">
        <v>312</v>
      </c>
      <c r="G261" s="3" t="s">
        <v>254</v>
      </c>
      <c r="H261" s="3" t="s">
        <v>310</v>
      </c>
    </row>
    <row r="262" spans="1:8" hidden="1">
      <c r="A262" s="3">
        <v>183</v>
      </c>
      <c r="B262" s="3">
        <v>1</v>
      </c>
      <c r="C262" s="3" t="s">
        <v>892</v>
      </c>
      <c r="D262" s="3" t="s">
        <v>439</v>
      </c>
      <c r="E262" s="3" t="s">
        <v>348</v>
      </c>
      <c r="G262" s="3" t="s">
        <v>254</v>
      </c>
      <c r="H262" s="3" t="s">
        <v>310</v>
      </c>
    </row>
    <row r="263" spans="1:8" hidden="1">
      <c r="A263" s="3">
        <v>184</v>
      </c>
      <c r="B263" s="3">
        <v>1</v>
      </c>
      <c r="C263" s="3" t="s">
        <v>898</v>
      </c>
      <c r="D263" s="3" t="s">
        <v>255</v>
      </c>
      <c r="E263" s="3" t="s">
        <v>313</v>
      </c>
      <c r="G263" s="3" t="s">
        <v>254</v>
      </c>
      <c r="H263" s="3" t="s">
        <v>314</v>
      </c>
    </row>
    <row r="264" spans="1:8" hidden="1">
      <c r="A264" s="3">
        <v>185</v>
      </c>
      <c r="B264" s="3">
        <v>1</v>
      </c>
      <c r="C264" s="3" t="s">
        <v>889</v>
      </c>
      <c r="D264" s="3" t="s">
        <v>411</v>
      </c>
      <c r="E264" s="3" t="s">
        <v>312</v>
      </c>
      <c r="G264" s="3" t="s">
        <v>254</v>
      </c>
      <c r="H264" s="3" t="s">
        <v>310</v>
      </c>
    </row>
    <row r="265" spans="1:8" hidden="1">
      <c r="A265" s="3">
        <v>186</v>
      </c>
      <c r="B265" s="3">
        <v>1</v>
      </c>
      <c r="C265" s="3" t="s">
        <v>867</v>
      </c>
      <c r="D265" s="3" t="s">
        <v>322</v>
      </c>
      <c r="E265" s="3" t="s">
        <v>317</v>
      </c>
      <c r="G265" s="3" t="s">
        <v>254</v>
      </c>
      <c r="H265" s="3" t="s">
        <v>314</v>
      </c>
    </row>
    <row r="266" spans="1:8" hidden="1">
      <c r="A266" s="3">
        <v>187</v>
      </c>
      <c r="B266" s="3">
        <v>1</v>
      </c>
      <c r="C266" s="3" t="s">
        <v>899</v>
      </c>
      <c r="D266" s="3" t="s">
        <v>415</v>
      </c>
      <c r="E266" s="3" t="s">
        <v>317</v>
      </c>
      <c r="G266" s="3" t="s">
        <v>254</v>
      </c>
      <c r="H266" s="3" t="s">
        <v>310</v>
      </c>
    </row>
    <row r="267" spans="1:8" hidden="1">
      <c r="A267" s="3">
        <v>188</v>
      </c>
      <c r="B267" s="3">
        <v>1</v>
      </c>
      <c r="C267" s="3" t="s">
        <v>900</v>
      </c>
      <c r="D267" s="3" t="s">
        <v>439</v>
      </c>
      <c r="E267" s="3" t="s">
        <v>352</v>
      </c>
      <c r="G267" s="3" t="s">
        <v>254</v>
      </c>
      <c r="H267" s="3" t="s">
        <v>314</v>
      </c>
    </row>
    <row r="268" spans="1:8" hidden="1">
      <c r="A268" s="3">
        <v>189</v>
      </c>
      <c r="B268" s="3">
        <v>1</v>
      </c>
      <c r="C268" s="3" t="s">
        <v>901</v>
      </c>
      <c r="D268" s="3" t="s">
        <v>14</v>
      </c>
      <c r="E268" s="3" t="s">
        <v>317</v>
      </c>
      <c r="G268" s="3" t="s">
        <v>254</v>
      </c>
      <c r="H268" s="3" t="s">
        <v>310</v>
      </c>
    </row>
    <row r="269" spans="1:8" hidden="1">
      <c r="A269" s="3">
        <v>190</v>
      </c>
      <c r="B269" s="3">
        <v>1</v>
      </c>
      <c r="C269" s="3" t="s">
        <v>902</v>
      </c>
      <c r="D269" s="3" t="s">
        <v>411</v>
      </c>
      <c r="E269" s="3" t="s">
        <v>317</v>
      </c>
      <c r="G269" s="3" t="s">
        <v>254</v>
      </c>
      <c r="H269" s="3" t="s">
        <v>314</v>
      </c>
    </row>
    <row r="270" spans="1:8" hidden="1">
      <c r="A270" s="3">
        <v>191</v>
      </c>
      <c r="B270" s="3">
        <v>1</v>
      </c>
      <c r="C270" s="3" t="s">
        <v>903</v>
      </c>
      <c r="D270" s="3" t="s">
        <v>357</v>
      </c>
      <c r="E270" s="3" t="s">
        <v>312</v>
      </c>
      <c r="G270" s="3" t="s">
        <v>254</v>
      </c>
      <c r="H270" s="3" t="s">
        <v>310</v>
      </c>
    </row>
    <row r="271" spans="1:8" hidden="1">
      <c r="A271" s="3">
        <v>192</v>
      </c>
      <c r="B271" s="3">
        <v>1</v>
      </c>
      <c r="C271" s="3" t="s">
        <v>1125</v>
      </c>
      <c r="D271" s="3" t="s">
        <v>415</v>
      </c>
      <c r="E271" s="3" t="s">
        <v>333</v>
      </c>
      <c r="G271" s="3" t="s">
        <v>254</v>
      </c>
      <c r="H271" s="3" t="s">
        <v>314</v>
      </c>
    </row>
    <row r="272" spans="1:8" hidden="1">
      <c r="A272" s="3">
        <v>192</v>
      </c>
      <c r="B272" s="3">
        <v>2</v>
      </c>
      <c r="C272" s="3" t="s">
        <v>1125</v>
      </c>
      <c r="D272" s="3" t="s">
        <v>354</v>
      </c>
      <c r="E272" s="3" t="s">
        <v>319</v>
      </c>
      <c r="G272" s="3" t="s">
        <v>254</v>
      </c>
      <c r="H272" s="3" t="s">
        <v>314</v>
      </c>
    </row>
    <row r="273" spans="1:8" hidden="1">
      <c r="A273" s="3">
        <v>193</v>
      </c>
      <c r="B273" s="3">
        <v>1</v>
      </c>
      <c r="C273" s="3" t="s">
        <v>1119</v>
      </c>
      <c r="D273" s="3" t="s">
        <v>111</v>
      </c>
      <c r="E273" s="3" t="s">
        <v>336</v>
      </c>
      <c r="G273" s="3" t="s">
        <v>254</v>
      </c>
      <c r="H273" s="3" t="s">
        <v>310</v>
      </c>
    </row>
    <row r="274" spans="1:8" hidden="1">
      <c r="A274" s="3">
        <v>194</v>
      </c>
      <c r="B274" s="3">
        <v>1</v>
      </c>
      <c r="C274" s="3" t="s">
        <v>904</v>
      </c>
      <c r="D274" s="3" t="s">
        <v>14</v>
      </c>
      <c r="E274" s="3" t="s">
        <v>333</v>
      </c>
      <c r="G274" s="3" t="s">
        <v>254</v>
      </c>
      <c r="H274" s="3" t="s">
        <v>314</v>
      </c>
    </row>
    <row r="275" spans="1:8" hidden="1">
      <c r="A275" s="3">
        <v>195</v>
      </c>
      <c r="B275" s="3">
        <v>1</v>
      </c>
      <c r="C275" s="3" t="s">
        <v>905</v>
      </c>
      <c r="D275" s="3" t="s">
        <v>166</v>
      </c>
      <c r="E275" s="3" t="s">
        <v>353</v>
      </c>
      <c r="G275" s="3" t="s">
        <v>254</v>
      </c>
      <c r="H275" s="3" t="s">
        <v>310</v>
      </c>
    </row>
    <row r="276" spans="1:8" hidden="1">
      <c r="A276" s="3">
        <v>196</v>
      </c>
      <c r="B276" s="3">
        <v>1</v>
      </c>
      <c r="C276" s="3" t="s">
        <v>906</v>
      </c>
      <c r="D276" s="3" t="s">
        <v>357</v>
      </c>
      <c r="E276" s="3" t="s">
        <v>317</v>
      </c>
      <c r="G276" s="3" t="s">
        <v>254</v>
      </c>
      <c r="H276" s="3" t="s">
        <v>314</v>
      </c>
    </row>
    <row r="277" spans="1:8" hidden="1">
      <c r="A277" s="3">
        <v>197</v>
      </c>
      <c r="B277" s="3">
        <v>1</v>
      </c>
      <c r="C277" s="3" t="s">
        <v>892</v>
      </c>
      <c r="D277" s="3" t="s">
        <v>439</v>
      </c>
      <c r="E277" s="3" t="s">
        <v>348</v>
      </c>
      <c r="G277" s="3" t="s">
        <v>254</v>
      </c>
      <c r="H277" s="3" t="s">
        <v>310</v>
      </c>
    </row>
    <row r="278" spans="1:8" hidden="1">
      <c r="A278" s="3">
        <v>198</v>
      </c>
      <c r="B278" s="3">
        <v>1</v>
      </c>
      <c r="C278" s="3" t="s">
        <v>450</v>
      </c>
      <c r="D278" s="3" t="s">
        <v>450</v>
      </c>
      <c r="E278" s="3">
        <v>1</v>
      </c>
      <c r="G278" s="3" t="s">
        <v>254</v>
      </c>
      <c r="H278" s="3" t="s">
        <v>344</v>
      </c>
    </row>
    <row r="279" spans="1:8" hidden="1">
      <c r="A279" s="3">
        <v>199</v>
      </c>
      <c r="B279" s="3">
        <v>1</v>
      </c>
      <c r="C279" s="3" t="s">
        <v>907</v>
      </c>
      <c r="D279" s="3" t="s">
        <v>255</v>
      </c>
      <c r="E279" s="3" t="s">
        <v>321</v>
      </c>
      <c r="G279" s="3" t="s">
        <v>254</v>
      </c>
      <c r="H279" s="3" t="s">
        <v>310</v>
      </c>
    </row>
    <row r="280" spans="1:8" hidden="1">
      <c r="A280" s="3">
        <v>199</v>
      </c>
      <c r="B280" s="3">
        <v>2</v>
      </c>
      <c r="C280" s="3" t="s">
        <v>907</v>
      </c>
      <c r="D280" s="3" t="s">
        <v>14</v>
      </c>
      <c r="E280" s="3" t="s">
        <v>312</v>
      </c>
      <c r="G280" s="3" t="s">
        <v>254</v>
      </c>
      <c r="H280" s="3" t="s">
        <v>310</v>
      </c>
    </row>
    <row r="281" spans="1:8" hidden="1">
      <c r="A281" s="3">
        <v>200</v>
      </c>
      <c r="B281" s="3">
        <v>1</v>
      </c>
      <c r="C281" s="3" t="s">
        <v>1126</v>
      </c>
      <c r="D281" s="3" t="s">
        <v>166</v>
      </c>
      <c r="E281" s="3" t="s">
        <v>387</v>
      </c>
      <c r="G281" s="3" t="s">
        <v>254</v>
      </c>
      <c r="H281" s="3" t="s">
        <v>314</v>
      </c>
    </row>
    <row r="282" spans="1:8" hidden="1">
      <c r="A282" s="3">
        <v>200</v>
      </c>
      <c r="B282" s="3">
        <v>2</v>
      </c>
      <c r="C282" s="3" t="s">
        <v>1126</v>
      </c>
      <c r="D282" s="3" t="s">
        <v>451</v>
      </c>
      <c r="E282" s="3" t="s">
        <v>309</v>
      </c>
      <c r="G282" s="3" t="s">
        <v>254</v>
      </c>
      <c r="H282" s="3" t="s">
        <v>314</v>
      </c>
    </row>
    <row r="283" spans="1:8" hidden="1">
      <c r="A283" s="3">
        <v>201</v>
      </c>
      <c r="B283" s="3">
        <v>1</v>
      </c>
      <c r="C283" s="3" t="s">
        <v>1108</v>
      </c>
      <c r="D283" s="3" t="s">
        <v>261</v>
      </c>
      <c r="E283" s="3" t="s">
        <v>338</v>
      </c>
      <c r="G283" s="3" t="s">
        <v>254</v>
      </c>
      <c r="H283" s="3" t="s">
        <v>310</v>
      </c>
    </row>
    <row r="284" spans="1:8" hidden="1">
      <c r="A284" s="3">
        <v>201</v>
      </c>
      <c r="B284" s="3">
        <v>2</v>
      </c>
      <c r="C284" s="3" t="s">
        <v>1108</v>
      </c>
      <c r="D284" s="3" t="s">
        <v>264</v>
      </c>
      <c r="E284" s="3" t="s">
        <v>338</v>
      </c>
      <c r="G284" s="3" t="s">
        <v>254</v>
      </c>
      <c r="H284" s="3" t="s">
        <v>310</v>
      </c>
    </row>
    <row r="285" spans="1:8" hidden="1">
      <c r="A285" s="3">
        <v>202</v>
      </c>
      <c r="B285" s="3">
        <v>1</v>
      </c>
      <c r="C285" s="3" t="s">
        <v>908</v>
      </c>
      <c r="D285" s="3" t="s">
        <v>439</v>
      </c>
      <c r="E285" s="3" t="s">
        <v>316</v>
      </c>
      <c r="G285" s="3" t="s">
        <v>254</v>
      </c>
      <c r="H285" s="3" t="s">
        <v>314</v>
      </c>
    </row>
    <row r="286" spans="1:8" hidden="1">
      <c r="A286" s="3">
        <v>202</v>
      </c>
      <c r="B286" s="3">
        <v>2</v>
      </c>
      <c r="C286" s="3" t="s">
        <v>908</v>
      </c>
      <c r="D286" s="3" t="s">
        <v>257</v>
      </c>
      <c r="E286" s="3" t="s">
        <v>317</v>
      </c>
      <c r="G286" s="3" t="s">
        <v>254</v>
      </c>
      <c r="H286" s="3" t="s">
        <v>314</v>
      </c>
    </row>
    <row r="287" spans="1:8" hidden="1">
      <c r="A287" s="3">
        <v>203</v>
      </c>
      <c r="B287" s="3">
        <v>1</v>
      </c>
      <c r="C287" s="3" t="s">
        <v>892</v>
      </c>
      <c r="D287" s="3" t="s">
        <v>439</v>
      </c>
      <c r="E287" s="3" t="s">
        <v>348</v>
      </c>
      <c r="G287" s="3" t="s">
        <v>254</v>
      </c>
      <c r="H287" s="3" t="s">
        <v>310</v>
      </c>
    </row>
    <row r="288" spans="1:8" hidden="1">
      <c r="A288" s="3">
        <v>204</v>
      </c>
      <c r="B288" s="3">
        <v>1</v>
      </c>
      <c r="C288" s="3" t="s">
        <v>904</v>
      </c>
      <c r="D288" s="3" t="s">
        <v>14</v>
      </c>
      <c r="E288" s="3" t="s">
        <v>333</v>
      </c>
      <c r="G288" s="3" t="s">
        <v>254</v>
      </c>
      <c r="H288" s="3" t="s">
        <v>314</v>
      </c>
    </row>
    <row r="289" spans="1:8" hidden="1">
      <c r="A289" s="3">
        <v>205</v>
      </c>
      <c r="B289" s="3">
        <v>1</v>
      </c>
      <c r="C289" s="3" t="s">
        <v>909</v>
      </c>
      <c r="D289" s="3" t="s">
        <v>256</v>
      </c>
      <c r="E289" s="3" t="s">
        <v>353</v>
      </c>
      <c r="G289" s="3" t="s">
        <v>254</v>
      </c>
      <c r="H289" s="3" t="s">
        <v>314</v>
      </c>
    </row>
    <row r="290" spans="1:8" hidden="1">
      <c r="A290" s="3">
        <v>206</v>
      </c>
      <c r="B290" s="3">
        <v>1</v>
      </c>
      <c r="C290" s="3" t="s">
        <v>1110</v>
      </c>
      <c r="D290" s="3" t="s">
        <v>261</v>
      </c>
      <c r="E290" s="3" t="s">
        <v>312</v>
      </c>
      <c r="G290" s="3" t="s">
        <v>254</v>
      </c>
      <c r="H290" s="3" t="s">
        <v>314</v>
      </c>
    </row>
    <row r="291" spans="1:8" hidden="1">
      <c r="A291" s="3">
        <v>206</v>
      </c>
      <c r="B291" s="3">
        <v>2</v>
      </c>
      <c r="C291" s="3" t="s">
        <v>1110</v>
      </c>
      <c r="D291" s="3" t="s">
        <v>264</v>
      </c>
      <c r="E291" s="3" t="s">
        <v>312</v>
      </c>
      <c r="G291" s="3" t="s">
        <v>254</v>
      </c>
      <c r="H291" s="3" t="s">
        <v>314</v>
      </c>
    </row>
    <row r="292" spans="1:8" hidden="1">
      <c r="A292" s="3">
        <v>207</v>
      </c>
      <c r="B292" s="3">
        <v>1</v>
      </c>
      <c r="C292" s="3" t="s">
        <v>910</v>
      </c>
      <c r="D292" s="3" t="s">
        <v>452</v>
      </c>
      <c r="E292" s="3" t="s">
        <v>338</v>
      </c>
      <c r="G292" s="3" t="s">
        <v>254</v>
      </c>
      <c r="H292" s="3" t="s">
        <v>310</v>
      </c>
    </row>
    <row r="293" spans="1:8" hidden="1">
      <c r="A293" s="3">
        <v>208</v>
      </c>
      <c r="B293" s="3">
        <v>1</v>
      </c>
      <c r="C293" s="3" t="s">
        <v>1127</v>
      </c>
      <c r="D293" s="3" t="s">
        <v>453</v>
      </c>
      <c r="E293" s="3" t="s">
        <v>358</v>
      </c>
      <c r="G293" s="3" t="s">
        <v>254</v>
      </c>
      <c r="H293" s="3" t="s">
        <v>314</v>
      </c>
    </row>
    <row r="294" spans="1:8" hidden="1">
      <c r="A294" s="3">
        <v>209</v>
      </c>
      <c r="B294" s="3">
        <v>1</v>
      </c>
      <c r="C294" s="3" t="s">
        <v>1128</v>
      </c>
      <c r="D294" s="3" t="s">
        <v>14</v>
      </c>
      <c r="E294" s="3" t="s">
        <v>316</v>
      </c>
      <c r="G294" s="3" t="s">
        <v>254</v>
      </c>
      <c r="H294" s="3" t="s">
        <v>344</v>
      </c>
    </row>
    <row r="295" spans="1:8" hidden="1">
      <c r="A295" s="3">
        <v>209</v>
      </c>
      <c r="B295" s="3">
        <v>2</v>
      </c>
      <c r="C295" s="3" t="s">
        <v>1128</v>
      </c>
      <c r="D295" s="3" t="s">
        <v>454</v>
      </c>
      <c r="E295" s="3" t="s">
        <v>455</v>
      </c>
      <c r="G295" s="3" t="s">
        <v>254</v>
      </c>
      <c r="H295" s="3" t="s">
        <v>344</v>
      </c>
    </row>
    <row r="296" spans="1:8" hidden="1">
      <c r="A296" s="3">
        <v>210</v>
      </c>
      <c r="B296" s="3">
        <v>1</v>
      </c>
      <c r="C296" s="3" t="s">
        <v>1129</v>
      </c>
      <c r="D296" s="3" t="s">
        <v>456</v>
      </c>
      <c r="E296" s="3" t="s">
        <v>457</v>
      </c>
      <c r="G296" s="3" t="s">
        <v>254</v>
      </c>
      <c r="H296" s="3" t="s">
        <v>344</v>
      </c>
    </row>
    <row r="297" spans="1:8" hidden="1">
      <c r="A297" s="3">
        <v>211</v>
      </c>
      <c r="B297" s="3">
        <v>1</v>
      </c>
      <c r="C297" s="3" t="s">
        <v>857</v>
      </c>
      <c r="D297" s="3" t="s">
        <v>322</v>
      </c>
      <c r="E297" s="3" t="s">
        <v>312</v>
      </c>
      <c r="G297" s="3" t="s">
        <v>254</v>
      </c>
      <c r="H297" s="3" t="s">
        <v>310</v>
      </c>
    </row>
    <row r="298" spans="1:8" hidden="1">
      <c r="A298" s="3">
        <v>211</v>
      </c>
      <c r="B298" s="3">
        <v>2</v>
      </c>
      <c r="C298" s="3" t="s">
        <v>857</v>
      </c>
      <c r="D298" s="3" t="s">
        <v>357</v>
      </c>
      <c r="E298" s="3" t="s">
        <v>312</v>
      </c>
      <c r="G298" s="3" t="s">
        <v>254</v>
      </c>
      <c r="H298" s="3" t="s">
        <v>310</v>
      </c>
    </row>
    <row r="299" spans="1:8" hidden="1">
      <c r="A299" s="3">
        <v>212</v>
      </c>
      <c r="B299" s="3">
        <v>1</v>
      </c>
      <c r="C299" s="3" t="s">
        <v>1130</v>
      </c>
      <c r="D299" s="3" t="s">
        <v>458</v>
      </c>
      <c r="E299" s="3" t="s">
        <v>326</v>
      </c>
      <c r="G299" s="3" t="s">
        <v>254</v>
      </c>
      <c r="H299" s="3" t="s">
        <v>314</v>
      </c>
    </row>
    <row r="300" spans="1:8" hidden="1">
      <c r="A300" s="3">
        <v>212</v>
      </c>
      <c r="B300" s="3">
        <v>2</v>
      </c>
      <c r="C300" s="3" t="s">
        <v>1130</v>
      </c>
      <c r="D300" s="3" t="s">
        <v>459</v>
      </c>
      <c r="E300" s="3" t="s">
        <v>317</v>
      </c>
      <c r="G300" s="3" t="s">
        <v>254</v>
      </c>
      <c r="H300" s="3" t="s">
        <v>314</v>
      </c>
    </row>
    <row r="301" spans="1:8" hidden="1">
      <c r="A301" s="3">
        <v>213</v>
      </c>
      <c r="B301" s="3">
        <v>1</v>
      </c>
      <c r="C301" s="3" t="s">
        <v>1131</v>
      </c>
      <c r="D301" s="3" t="s">
        <v>460</v>
      </c>
      <c r="E301" s="3" t="s">
        <v>326</v>
      </c>
      <c r="G301" s="3" t="s">
        <v>254</v>
      </c>
      <c r="H301" s="3" t="s">
        <v>314</v>
      </c>
    </row>
    <row r="302" spans="1:8" hidden="1">
      <c r="A302" s="3">
        <v>213</v>
      </c>
      <c r="B302" s="3">
        <v>2</v>
      </c>
      <c r="C302" s="3" t="s">
        <v>1131</v>
      </c>
      <c r="D302" s="3" t="s">
        <v>461</v>
      </c>
      <c r="E302" s="3" t="s">
        <v>317</v>
      </c>
      <c r="G302" s="3" t="s">
        <v>254</v>
      </c>
      <c r="H302" s="3" t="s">
        <v>314</v>
      </c>
    </row>
    <row r="303" spans="1:8" hidden="1">
      <c r="A303" s="3">
        <v>214</v>
      </c>
      <c r="B303" s="3">
        <v>1</v>
      </c>
      <c r="C303" s="3" t="s">
        <v>1132</v>
      </c>
      <c r="D303" s="3" t="s">
        <v>462</v>
      </c>
      <c r="E303" s="3" t="s">
        <v>343</v>
      </c>
      <c r="G303" s="3" t="s">
        <v>254</v>
      </c>
      <c r="H303" s="3" t="s">
        <v>344</v>
      </c>
    </row>
    <row r="304" spans="1:8" hidden="1">
      <c r="A304" s="3">
        <v>215</v>
      </c>
      <c r="B304" s="3">
        <v>1</v>
      </c>
      <c r="C304" s="3" t="s">
        <v>911</v>
      </c>
      <c r="D304" s="3" t="s">
        <v>255</v>
      </c>
      <c r="E304" s="3" t="s">
        <v>333</v>
      </c>
      <c r="G304" s="3" t="s">
        <v>254</v>
      </c>
      <c r="H304" s="3" t="s">
        <v>310</v>
      </c>
    </row>
    <row r="305" spans="1:8" hidden="1">
      <c r="A305" s="3">
        <v>216</v>
      </c>
      <c r="B305" s="3">
        <v>1</v>
      </c>
      <c r="C305" s="3" t="s">
        <v>1133</v>
      </c>
      <c r="D305" s="3" t="s">
        <v>322</v>
      </c>
      <c r="E305" s="3" t="s">
        <v>333</v>
      </c>
      <c r="G305" s="3" t="s">
        <v>254</v>
      </c>
      <c r="H305" s="3" t="s">
        <v>344</v>
      </c>
    </row>
    <row r="306" spans="1:8" hidden="1">
      <c r="A306" s="3">
        <v>216</v>
      </c>
      <c r="B306" s="3">
        <v>2</v>
      </c>
      <c r="C306" s="3" t="s">
        <v>1133</v>
      </c>
      <c r="D306" s="3" t="s">
        <v>357</v>
      </c>
      <c r="E306" s="3" t="s">
        <v>333</v>
      </c>
      <c r="G306" s="3" t="s">
        <v>254</v>
      </c>
      <c r="H306" s="3" t="s">
        <v>344</v>
      </c>
    </row>
    <row r="307" spans="1:8" hidden="1">
      <c r="A307" s="3">
        <v>216</v>
      </c>
      <c r="B307" s="3">
        <v>3</v>
      </c>
      <c r="C307" s="3" t="s">
        <v>1133</v>
      </c>
      <c r="D307" s="3" t="s">
        <v>463</v>
      </c>
      <c r="E307" s="3">
        <v>1</v>
      </c>
      <c r="G307" s="3" t="s">
        <v>254</v>
      </c>
      <c r="H307" s="3" t="s">
        <v>344</v>
      </c>
    </row>
    <row r="308" spans="1:8" hidden="1">
      <c r="A308" s="3">
        <v>217</v>
      </c>
      <c r="B308" s="3">
        <v>1</v>
      </c>
      <c r="C308" s="3" t="s">
        <v>1134</v>
      </c>
      <c r="D308" s="3" t="s">
        <v>439</v>
      </c>
      <c r="E308" s="3" t="s">
        <v>351</v>
      </c>
      <c r="G308" s="3" t="s">
        <v>254</v>
      </c>
      <c r="H308" s="3" t="s">
        <v>310</v>
      </c>
    </row>
    <row r="309" spans="1:8" hidden="1">
      <c r="A309" s="3">
        <v>218</v>
      </c>
      <c r="B309" s="3">
        <v>1</v>
      </c>
      <c r="C309" s="3" t="s">
        <v>892</v>
      </c>
      <c r="D309" s="3" t="s">
        <v>439</v>
      </c>
      <c r="E309" s="3" t="s">
        <v>348</v>
      </c>
      <c r="G309" s="3" t="s">
        <v>254</v>
      </c>
      <c r="H309" s="3" t="s">
        <v>310</v>
      </c>
    </row>
    <row r="310" spans="1:8" hidden="1">
      <c r="A310" s="3">
        <v>219</v>
      </c>
      <c r="B310" s="3">
        <v>1</v>
      </c>
      <c r="C310" s="3" t="s">
        <v>1135</v>
      </c>
      <c r="D310" s="3" t="s">
        <v>464</v>
      </c>
      <c r="E310" s="3" t="s">
        <v>343</v>
      </c>
      <c r="G310" s="3" t="s">
        <v>254</v>
      </c>
      <c r="H310" s="3" t="s">
        <v>344</v>
      </c>
    </row>
    <row r="311" spans="1:8" hidden="1">
      <c r="A311" s="3">
        <v>220</v>
      </c>
      <c r="B311" s="3">
        <v>1</v>
      </c>
      <c r="C311" s="3" t="s">
        <v>1136</v>
      </c>
      <c r="D311" s="3" t="s">
        <v>465</v>
      </c>
      <c r="E311" s="3" t="s">
        <v>466</v>
      </c>
      <c r="G311" s="3" t="s">
        <v>254</v>
      </c>
      <c r="H311" s="3" t="s">
        <v>344</v>
      </c>
    </row>
    <row r="312" spans="1:8" hidden="1">
      <c r="A312" s="3">
        <v>221</v>
      </c>
      <c r="B312" s="3">
        <v>1</v>
      </c>
      <c r="C312" s="3" t="s">
        <v>1132</v>
      </c>
      <c r="D312" s="3" t="s">
        <v>462</v>
      </c>
      <c r="E312" s="3" t="s">
        <v>343</v>
      </c>
      <c r="G312" s="3" t="s">
        <v>254</v>
      </c>
      <c r="H312" s="3" t="s">
        <v>344</v>
      </c>
    </row>
    <row r="313" spans="1:8" hidden="1">
      <c r="A313" s="3">
        <v>222</v>
      </c>
      <c r="B313" s="3">
        <v>1</v>
      </c>
      <c r="C313" s="3" t="s">
        <v>912</v>
      </c>
      <c r="D313" s="3" t="s">
        <v>467</v>
      </c>
      <c r="E313" s="3" t="s">
        <v>376</v>
      </c>
      <c r="G313" s="3" t="s">
        <v>254</v>
      </c>
      <c r="H313" s="3" t="s">
        <v>344</v>
      </c>
    </row>
    <row r="314" spans="1:8" hidden="1">
      <c r="A314" s="3">
        <v>223</v>
      </c>
      <c r="B314" s="3">
        <v>1</v>
      </c>
      <c r="C314" s="3" t="s">
        <v>468</v>
      </c>
      <c r="D314" s="3" t="s">
        <v>468</v>
      </c>
      <c r="E314" s="3">
        <v>1</v>
      </c>
      <c r="G314" s="3" t="s">
        <v>254</v>
      </c>
      <c r="H314" s="3" t="s">
        <v>344</v>
      </c>
    </row>
    <row r="315" spans="1:8" hidden="1">
      <c r="A315" s="3">
        <v>224</v>
      </c>
      <c r="B315" s="3">
        <v>1</v>
      </c>
      <c r="C315" s="3" t="s">
        <v>1137</v>
      </c>
      <c r="D315" s="3" t="s">
        <v>441</v>
      </c>
      <c r="E315" s="3" t="s">
        <v>309</v>
      </c>
      <c r="G315" s="3" t="s">
        <v>469</v>
      </c>
      <c r="H315" s="3" t="s">
        <v>310</v>
      </c>
    </row>
    <row r="316" spans="1:8" hidden="1">
      <c r="A316" s="3">
        <v>224</v>
      </c>
      <c r="B316" s="3">
        <v>2</v>
      </c>
      <c r="C316" s="3" t="s">
        <v>1137</v>
      </c>
      <c r="D316" s="3" t="s">
        <v>470</v>
      </c>
      <c r="E316" s="3" t="s">
        <v>309</v>
      </c>
      <c r="G316" s="3" t="s">
        <v>469</v>
      </c>
      <c r="H316" s="3" t="s">
        <v>310</v>
      </c>
    </row>
    <row r="317" spans="1:8" hidden="1">
      <c r="A317" s="3">
        <v>225</v>
      </c>
      <c r="B317" s="3">
        <v>1</v>
      </c>
      <c r="C317" s="3" t="s">
        <v>851</v>
      </c>
      <c r="D317" s="3" t="s">
        <v>322</v>
      </c>
      <c r="E317" s="3" t="s">
        <v>312</v>
      </c>
      <c r="G317" s="3" t="s">
        <v>469</v>
      </c>
      <c r="H317" s="3" t="s">
        <v>310</v>
      </c>
    </row>
    <row r="318" spans="1:8" hidden="1">
      <c r="A318" s="3">
        <v>226</v>
      </c>
      <c r="B318" s="3">
        <v>1</v>
      </c>
      <c r="C318" s="3" t="s">
        <v>913</v>
      </c>
      <c r="D318" s="3" t="s">
        <v>249</v>
      </c>
      <c r="E318" s="3" t="s">
        <v>312</v>
      </c>
      <c r="G318" s="3" t="s">
        <v>469</v>
      </c>
      <c r="H318" s="3" t="s">
        <v>310</v>
      </c>
    </row>
    <row r="319" spans="1:8" hidden="1">
      <c r="A319" s="3">
        <v>226</v>
      </c>
      <c r="B319" s="3">
        <v>2</v>
      </c>
      <c r="C319" s="3" t="s">
        <v>913</v>
      </c>
      <c r="D319" s="3" t="s">
        <v>471</v>
      </c>
      <c r="E319" s="3" t="s">
        <v>312</v>
      </c>
      <c r="G319" s="3" t="s">
        <v>469</v>
      </c>
      <c r="H319" s="3" t="s">
        <v>310</v>
      </c>
    </row>
    <row r="320" spans="1:8" hidden="1">
      <c r="A320" s="3">
        <v>227</v>
      </c>
      <c r="B320" s="3">
        <v>1</v>
      </c>
      <c r="C320" s="3" t="s">
        <v>1138</v>
      </c>
      <c r="D320" s="3" t="s">
        <v>441</v>
      </c>
      <c r="E320" s="3" t="s">
        <v>313</v>
      </c>
      <c r="G320" s="3" t="s">
        <v>469</v>
      </c>
      <c r="H320" s="3" t="s">
        <v>314</v>
      </c>
    </row>
    <row r="321" spans="1:8" hidden="1">
      <c r="A321" s="3">
        <v>227</v>
      </c>
      <c r="B321" s="3">
        <v>2</v>
      </c>
      <c r="C321" s="3" t="s">
        <v>1138</v>
      </c>
      <c r="D321" s="3" t="s">
        <v>470</v>
      </c>
      <c r="E321" s="3" t="s">
        <v>313</v>
      </c>
      <c r="G321" s="3" t="s">
        <v>469</v>
      </c>
      <c r="H321" s="3" t="s">
        <v>314</v>
      </c>
    </row>
    <row r="322" spans="1:8" hidden="1">
      <c r="A322" s="3">
        <v>228</v>
      </c>
      <c r="B322" s="3">
        <v>1</v>
      </c>
      <c r="C322" s="3" t="s">
        <v>882</v>
      </c>
      <c r="D322" s="3" t="s">
        <v>166</v>
      </c>
      <c r="E322" s="3" t="s">
        <v>353</v>
      </c>
      <c r="G322" s="3" t="s">
        <v>469</v>
      </c>
      <c r="H322" s="3" t="s">
        <v>310</v>
      </c>
    </row>
    <row r="323" spans="1:8" hidden="1">
      <c r="A323" s="3">
        <v>228</v>
      </c>
      <c r="B323" s="3">
        <v>2</v>
      </c>
      <c r="C323" s="3" t="s">
        <v>882</v>
      </c>
      <c r="D323" s="3" t="s">
        <v>417</v>
      </c>
      <c r="E323" s="3" t="s">
        <v>353</v>
      </c>
      <c r="G323" s="3" t="s">
        <v>469</v>
      </c>
      <c r="H323" s="3" t="s">
        <v>310</v>
      </c>
    </row>
    <row r="324" spans="1:8" hidden="1">
      <c r="A324" s="3">
        <v>229</v>
      </c>
      <c r="B324" s="3">
        <v>1</v>
      </c>
      <c r="C324" s="3" t="s">
        <v>867</v>
      </c>
      <c r="D324" s="3" t="s">
        <v>322</v>
      </c>
      <c r="E324" s="3" t="s">
        <v>317</v>
      </c>
      <c r="G324" s="3" t="s">
        <v>469</v>
      </c>
      <c r="H324" s="3" t="s">
        <v>314</v>
      </c>
    </row>
    <row r="325" spans="1:8" hidden="1">
      <c r="A325" s="3">
        <v>230</v>
      </c>
      <c r="B325" s="3">
        <v>1</v>
      </c>
      <c r="C325" s="3" t="s">
        <v>892</v>
      </c>
      <c r="D325" s="3" t="s">
        <v>439</v>
      </c>
      <c r="E325" s="3" t="s">
        <v>348</v>
      </c>
      <c r="G325" s="3" t="s">
        <v>469</v>
      </c>
      <c r="H325" s="3" t="s">
        <v>310</v>
      </c>
    </row>
    <row r="326" spans="1:8" hidden="1">
      <c r="A326" s="3">
        <v>231</v>
      </c>
      <c r="B326" s="3">
        <v>1</v>
      </c>
      <c r="C326" s="3" t="s">
        <v>1139</v>
      </c>
      <c r="D326" s="3" t="s">
        <v>249</v>
      </c>
      <c r="E326" s="3" t="s">
        <v>317</v>
      </c>
      <c r="G326" s="3" t="s">
        <v>469</v>
      </c>
      <c r="H326" s="3" t="s">
        <v>314</v>
      </c>
    </row>
    <row r="327" spans="1:8" hidden="1">
      <c r="A327" s="3">
        <v>231</v>
      </c>
      <c r="B327" s="3">
        <v>2</v>
      </c>
      <c r="C327" s="3" t="s">
        <v>1139</v>
      </c>
      <c r="D327" s="3" t="s">
        <v>471</v>
      </c>
      <c r="E327" s="3" t="s">
        <v>317</v>
      </c>
      <c r="G327" s="3" t="s">
        <v>469</v>
      </c>
      <c r="H327" s="3" t="s">
        <v>314</v>
      </c>
    </row>
    <row r="328" spans="1:8" hidden="1">
      <c r="A328" s="3">
        <v>231</v>
      </c>
      <c r="B328" s="3">
        <v>3</v>
      </c>
      <c r="C328" s="3" t="s">
        <v>1139</v>
      </c>
      <c r="D328" s="3" t="s">
        <v>354</v>
      </c>
      <c r="E328" s="3" t="s">
        <v>319</v>
      </c>
      <c r="G328" s="3" t="s">
        <v>469</v>
      </c>
      <c r="H328" s="3" t="s">
        <v>314</v>
      </c>
    </row>
    <row r="329" spans="1:8" hidden="1">
      <c r="A329" s="3">
        <v>232</v>
      </c>
      <c r="B329" s="3">
        <v>1</v>
      </c>
      <c r="C329" s="3" t="s">
        <v>851</v>
      </c>
      <c r="D329" s="3" t="s">
        <v>322</v>
      </c>
      <c r="E329" s="3" t="s">
        <v>312</v>
      </c>
      <c r="G329" s="3" t="s">
        <v>469</v>
      </c>
      <c r="H329" s="3" t="s">
        <v>310</v>
      </c>
    </row>
    <row r="330" spans="1:8" hidden="1">
      <c r="A330" s="3">
        <v>233</v>
      </c>
      <c r="B330" s="3">
        <v>1</v>
      </c>
      <c r="C330" s="3" t="s">
        <v>884</v>
      </c>
      <c r="D330" s="3" t="s">
        <v>166</v>
      </c>
      <c r="E330" s="3" t="s">
        <v>358</v>
      </c>
      <c r="G330" s="3" t="s">
        <v>469</v>
      </c>
      <c r="H330" s="3" t="s">
        <v>314</v>
      </c>
    </row>
    <row r="331" spans="1:8" hidden="1">
      <c r="A331" s="3">
        <v>233</v>
      </c>
      <c r="B331" s="3">
        <v>2</v>
      </c>
      <c r="C331" s="3" t="s">
        <v>884</v>
      </c>
      <c r="D331" s="3" t="s">
        <v>417</v>
      </c>
      <c r="E331" s="3" t="s">
        <v>358</v>
      </c>
      <c r="G331" s="3" t="s">
        <v>469</v>
      </c>
      <c r="H331" s="3" t="s">
        <v>314</v>
      </c>
    </row>
    <row r="332" spans="1:8" hidden="1">
      <c r="A332" s="3">
        <v>233</v>
      </c>
      <c r="B332" s="3">
        <v>3</v>
      </c>
      <c r="C332" s="3" t="s">
        <v>884</v>
      </c>
      <c r="D332" s="3" t="s">
        <v>103</v>
      </c>
      <c r="E332" s="3" t="s">
        <v>321</v>
      </c>
      <c r="G332" s="3" t="s">
        <v>469</v>
      </c>
      <c r="H332" s="3" t="s">
        <v>314</v>
      </c>
    </row>
    <row r="333" spans="1:8" hidden="1">
      <c r="A333" s="3">
        <v>233</v>
      </c>
      <c r="B333" s="3">
        <v>4</v>
      </c>
      <c r="C333" s="3" t="s">
        <v>884</v>
      </c>
      <c r="D333" s="3" t="s">
        <v>424</v>
      </c>
      <c r="E333" s="3" t="s">
        <v>321</v>
      </c>
      <c r="G333" s="3" t="s">
        <v>469</v>
      </c>
      <c r="H333" s="3" t="s">
        <v>314</v>
      </c>
    </row>
    <row r="334" spans="1:8" hidden="1">
      <c r="A334" s="3">
        <v>234</v>
      </c>
      <c r="B334" s="3">
        <v>1</v>
      </c>
      <c r="C334" s="3" t="s">
        <v>903</v>
      </c>
      <c r="D334" s="3" t="s">
        <v>357</v>
      </c>
      <c r="E334" s="3" t="s">
        <v>312</v>
      </c>
      <c r="G334" s="3" t="s">
        <v>469</v>
      </c>
      <c r="H334" s="3" t="s">
        <v>310</v>
      </c>
    </row>
    <row r="335" spans="1:8" hidden="1">
      <c r="A335" s="3">
        <v>235</v>
      </c>
      <c r="B335" s="3">
        <v>1</v>
      </c>
      <c r="C335" s="3" t="s">
        <v>900</v>
      </c>
      <c r="D335" s="3" t="s">
        <v>439</v>
      </c>
      <c r="E335" s="3" t="s">
        <v>352</v>
      </c>
      <c r="G335" s="3" t="s">
        <v>469</v>
      </c>
      <c r="H335" s="3" t="s">
        <v>314</v>
      </c>
    </row>
    <row r="336" spans="1:8" hidden="1">
      <c r="A336" s="3">
        <v>236</v>
      </c>
      <c r="B336" s="3">
        <v>1</v>
      </c>
      <c r="C336" s="3" t="s">
        <v>835</v>
      </c>
      <c r="D336" s="3" t="s">
        <v>248</v>
      </c>
      <c r="E336" s="3" t="s">
        <v>309</v>
      </c>
      <c r="G336" s="3" t="s">
        <v>469</v>
      </c>
      <c r="H336" s="3" t="s">
        <v>310</v>
      </c>
    </row>
    <row r="337" spans="1:8" hidden="1">
      <c r="A337" s="3">
        <v>237</v>
      </c>
      <c r="B337" s="3">
        <v>1</v>
      </c>
      <c r="C337" s="3" t="s">
        <v>914</v>
      </c>
      <c r="D337" s="3" t="s">
        <v>257</v>
      </c>
      <c r="E337" s="3" t="s">
        <v>333</v>
      </c>
      <c r="G337" s="3" t="s">
        <v>469</v>
      </c>
      <c r="H337" s="3" t="s">
        <v>344</v>
      </c>
    </row>
    <row r="338" spans="1:8" hidden="1">
      <c r="A338" s="3">
        <v>237</v>
      </c>
      <c r="B338" s="3">
        <v>2</v>
      </c>
      <c r="C338" s="3" t="s">
        <v>914</v>
      </c>
      <c r="D338" s="3" t="s">
        <v>472</v>
      </c>
      <c r="E338" s="3" t="s">
        <v>421</v>
      </c>
      <c r="G338" s="3" t="s">
        <v>469</v>
      </c>
      <c r="H338" s="3" t="s">
        <v>344</v>
      </c>
    </row>
    <row r="339" spans="1:8" hidden="1">
      <c r="A339" s="3">
        <v>237</v>
      </c>
      <c r="B339" s="3">
        <v>3</v>
      </c>
      <c r="C339" s="3" t="s">
        <v>914</v>
      </c>
      <c r="D339" s="3" t="s">
        <v>473</v>
      </c>
      <c r="E339" s="3">
        <v>1</v>
      </c>
      <c r="G339" s="3" t="s">
        <v>469</v>
      </c>
      <c r="H339" s="3" t="s">
        <v>344</v>
      </c>
    </row>
    <row r="340" spans="1:8" hidden="1">
      <c r="A340" s="3">
        <v>238</v>
      </c>
      <c r="B340" s="3">
        <v>1</v>
      </c>
      <c r="C340" s="3" t="s">
        <v>1140</v>
      </c>
      <c r="D340" s="3" t="s">
        <v>441</v>
      </c>
      <c r="E340" s="3" t="s">
        <v>326</v>
      </c>
      <c r="G340" s="3" t="s">
        <v>469</v>
      </c>
      <c r="H340" s="3" t="s">
        <v>310</v>
      </c>
    </row>
    <row r="341" spans="1:8" hidden="1">
      <c r="A341" s="3">
        <v>238</v>
      </c>
      <c r="B341" s="3">
        <v>2</v>
      </c>
      <c r="C341" s="3" t="s">
        <v>1140</v>
      </c>
      <c r="D341" s="3" t="s">
        <v>443</v>
      </c>
      <c r="E341" s="3" t="s">
        <v>317</v>
      </c>
      <c r="G341" s="3" t="s">
        <v>469</v>
      </c>
      <c r="H341" s="3" t="s">
        <v>310</v>
      </c>
    </row>
    <row r="342" spans="1:8" hidden="1">
      <c r="A342" s="3">
        <v>238</v>
      </c>
      <c r="B342" s="3">
        <v>3</v>
      </c>
      <c r="C342" s="3" t="s">
        <v>1140</v>
      </c>
      <c r="D342" s="3" t="s">
        <v>470</v>
      </c>
      <c r="E342" s="3" t="s">
        <v>326</v>
      </c>
      <c r="G342" s="3" t="s">
        <v>469</v>
      </c>
      <c r="H342" s="3" t="s">
        <v>310</v>
      </c>
    </row>
    <row r="343" spans="1:8" hidden="1">
      <c r="A343" s="3">
        <v>238</v>
      </c>
      <c r="B343" s="3">
        <v>4</v>
      </c>
      <c r="C343" s="3" t="s">
        <v>1140</v>
      </c>
      <c r="D343" s="3" t="s">
        <v>474</v>
      </c>
      <c r="E343" s="3" t="s">
        <v>317</v>
      </c>
      <c r="G343" s="3" t="s">
        <v>469</v>
      </c>
      <c r="H343" s="3" t="s">
        <v>310</v>
      </c>
    </row>
    <row r="344" spans="1:8" hidden="1">
      <c r="A344" s="3">
        <v>239</v>
      </c>
      <c r="B344" s="3">
        <v>1</v>
      </c>
      <c r="C344" s="3" t="s">
        <v>906</v>
      </c>
      <c r="D344" s="3" t="s">
        <v>357</v>
      </c>
      <c r="E344" s="3" t="s">
        <v>317</v>
      </c>
      <c r="G344" s="3" t="s">
        <v>469</v>
      </c>
      <c r="H344" s="3" t="s">
        <v>314</v>
      </c>
    </row>
    <row r="345" spans="1:8" hidden="1">
      <c r="A345" s="3">
        <v>240</v>
      </c>
      <c r="B345" s="3">
        <v>1</v>
      </c>
      <c r="C345" s="3" t="s">
        <v>876</v>
      </c>
      <c r="D345" s="3" t="s">
        <v>14</v>
      </c>
      <c r="E345" s="3" t="s">
        <v>283</v>
      </c>
      <c r="G345" s="3" t="s">
        <v>469</v>
      </c>
      <c r="H345" s="3" t="s">
        <v>310</v>
      </c>
    </row>
    <row r="346" spans="1:8" hidden="1">
      <c r="A346" s="3">
        <v>240</v>
      </c>
      <c r="B346" s="3">
        <v>2</v>
      </c>
      <c r="C346" s="3" t="s">
        <v>876</v>
      </c>
      <c r="D346" s="3" t="s">
        <v>413</v>
      </c>
      <c r="E346" s="3" t="s">
        <v>309</v>
      </c>
      <c r="G346" s="3" t="s">
        <v>469</v>
      </c>
      <c r="H346" s="3" t="s">
        <v>310</v>
      </c>
    </row>
    <row r="347" spans="1:8" hidden="1">
      <c r="A347" s="3">
        <v>241</v>
      </c>
      <c r="B347" s="3">
        <v>1</v>
      </c>
      <c r="C347" s="3" t="s">
        <v>1141</v>
      </c>
      <c r="D347" s="3" t="s">
        <v>248</v>
      </c>
      <c r="E347" s="3" t="s">
        <v>313</v>
      </c>
      <c r="G347" s="3" t="s">
        <v>469</v>
      </c>
      <c r="H347" s="3" t="s">
        <v>314</v>
      </c>
    </row>
    <row r="348" spans="1:8" hidden="1">
      <c r="A348" s="3">
        <v>241</v>
      </c>
      <c r="B348" s="3">
        <v>2</v>
      </c>
      <c r="C348" s="3" t="s">
        <v>1141</v>
      </c>
      <c r="D348" s="3" t="s">
        <v>354</v>
      </c>
      <c r="E348" s="3" t="s">
        <v>319</v>
      </c>
      <c r="G348" s="3" t="s">
        <v>469</v>
      </c>
      <c r="H348" s="3" t="s">
        <v>314</v>
      </c>
    </row>
    <row r="349" spans="1:8" hidden="1">
      <c r="A349" s="3">
        <v>242</v>
      </c>
      <c r="B349" s="3">
        <v>1</v>
      </c>
      <c r="C349" s="3" t="s">
        <v>1137</v>
      </c>
      <c r="D349" s="3" t="s">
        <v>441</v>
      </c>
      <c r="E349" s="3" t="s">
        <v>309</v>
      </c>
      <c r="G349" s="3" t="s">
        <v>469</v>
      </c>
      <c r="H349" s="3" t="s">
        <v>310</v>
      </c>
    </row>
    <row r="350" spans="1:8" hidden="1">
      <c r="A350" s="3">
        <v>242</v>
      </c>
      <c r="B350" s="3">
        <v>2</v>
      </c>
      <c r="C350" s="3" t="s">
        <v>1137</v>
      </c>
      <c r="D350" s="3" t="s">
        <v>470</v>
      </c>
      <c r="E350" s="3" t="s">
        <v>309</v>
      </c>
      <c r="G350" s="3" t="s">
        <v>469</v>
      </c>
      <c r="H350" s="3" t="s">
        <v>310</v>
      </c>
    </row>
    <row r="351" spans="1:8" hidden="1">
      <c r="A351" s="3">
        <v>243</v>
      </c>
      <c r="B351" s="3">
        <v>1</v>
      </c>
      <c r="C351" s="3" t="s">
        <v>1142</v>
      </c>
      <c r="D351" s="3" t="s">
        <v>475</v>
      </c>
      <c r="E351" s="3" t="s">
        <v>358</v>
      </c>
      <c r="G351" s="3" t="s">
        <v>469</v>
      </c>
      <c r="H351" s="3" t="s">
        <v>344</v>
      </c>
    </row>
    <row r="352" spans="1:8" hidden="1">
      <c r="A352" s="3">
        <v>244</v>
      </c>
      <c r="B352" s="3">
        <v>1</v>
      </c>
      <c r="C352" s="3" t="s">
        <v>835</v>
      </c>
      <c r="D352" s="3" t="s">
        <v>248</v>
      </c>
      <c r="E352" s="3" t="s">
        <v>309</v>
      </c>
      <c r="G352" s="3" t="s">
        <v>469</v>
      </c>
      <c r="H352" s="3" t="s">
        <v>310</v>
      </c>
    </row>
    <row r="353" spans="1:8" hidden="1">
      <c r="A353" s="3">
        <v>245</v>
      </c>
      <c r="B353" s="3">
        <v>1</v>
      </c>
      <c r="C353" s="3" t="s">
        <v>880</v>
      </c>
      <c r="D353" s="3" t="s">
        <v>14</v>
      </c>
      <c r="E353" s="3" t="s">
        <v>309</v>
      </c>
      <c r="G353" s="3" t="s">
        <v>469</v>
      </c>
      <c r="H353" s="3" t="s">
        <v>314</v>
      </c>
    </row>
    <row r="354" spans="1:8" hidden="1">
      <c r="A354" s="3">
        <v>245</v>
      </c>
      <c r="B354" s="3">
        <v>2</v>
      </c>
      <c r="C354" s="3" t="s">
        <v>880</v>
      </c>
      <c r="D354" s="3" t="s">
        <v>413</v>
      </c>
      <c r="E354" s="3" t="s">
        <v>313</v>
      </c>
      <c r="G354" s="3" t="s">
        <v>469</v>
      </c>
      <c r="H354" s="3" t="s">
        <v>314</v>
      </c>
    </row>
    <row r="355" spans="1:8" hidden="1">
      <c r="A355" s="3">
        <v>246</v>
      </c>
      <c r="B355" s="3">
        <v>1</v>
      </c>
      <c r="C355" s="3" t="s">
        <v>1108</v>
      </c>
      <c r="D355" s="3" t="s">
        <v>261</v>
      </c>
      <c r="E355" s="3" t="s">
        <v>338</v>
      </c>
      <c r="G355" s="3" t="s">
        <v>469</v>
      </c>
      <c r="H355" s="3" t="s">
        <v>310</v>
      </c>
    </row>
    <row r="356" spans="1:8" hidden="1">
      <c r="A356" s="3">
        <v>246</v>
      </c>
      <c r="B356" s="3">
        <v>2</v>
      </c>
      <c r="C356" s="3" t="s">
        <v>1108</v>
      </c>
      <c r="D356" s="3" t="s">
        <v>264</v>
      </c>
      <c r="E356" s="3" t="s">
        <v>338</v>
      </c>
      <c r="G356" s="3" t="s">
        <v>469</v>
      </c>
      <c r="H356" s="3" t="s">
        <v>310</v>
      </c>
    </row>
    <row r="357" spans="1:8" hidden="1">
      <c r="A357" s="3">
        <v>247</v>
      </c>
      <c r="B357" s="3">
        <v>1</v>
      </c>
      <c r="C357" s="3" t="s">
        <v>1143</v>
      </c>
      <c r="D357" s="3" t="s">
        <v>444</v>
      </c>
      <c r="E357" s="3" t="s">
        <v>425</v>
      </c>
      <c r="G357" s="3" t="s">
        <v>469</v>
      </c>
      <c r="H357" s="3" t="s">
        <v>344</v>
      </c>
    </row>
    <row r="358" spans="1:8" hidden="1">
      <c r="A358" s="3">
        <v>247</v>
      </c>
      <c r="B358" s="3">
        <v>2</v>
      </c>
      <c r="C358" s="3" t="s">
        <v>1143</v>
      </c>
      <c r="D358" s="3" t="s">
        <v>476</v>
      </c>
      <c r="E358" s="3" t="s">
        <v>425</v>
      </c>
      <c r="G358" s="3" t="s">
        <v>469</v>
      </c>
      <c r="H358" s="3" t="s">
        <v>344</v>
      </c>
    </row>
    <row r="359" spans="1:8">
      <c r="A359" s="3">
        <v>248</v>
      </c>
      <c r="B359" s="3">
        <v>1</v>
      </c>
      <c r="C359" s="3" t="s">
        <v>1144</v>
      </c>
      <c r="D359" s="3" t="s">
        <v>477</v>
      </c>
      <c r="E359" s="3" t="s">
        <v>316</v>
      </c>
      <c r="G359" s="3" t="s">
        <v>469</v>
      </c>
      <c r="H359" s="3" t="s">
        <v>310</v>
      </c>
    </row>
    <row r="360" spans="1:8">
      <c r="A360" s="3">
        <v>248</v>
      </c>
      <c r="B360" s="3">
        <v>2</v>
      </c>
      <c r="C360" s="3" t="s">
        <v>1144</v>
      </c>
      <c r="D360" s="3" t="s">
        <v>478</v>
      </c>
      <c r="E360" s="3" t="s">
        <v>312</v>
      </c>
      <c r="G360" s="3" t="s">
        <v>469</v>
      </c>
      <c r="H360" s="3" t="s">
        <v>310</v>
      </c>
    </row>
    <row r="361" spans="1:8" hidden="1">
      <c r="A361" s="3">
        <v>249</v>
      </c>
      <c r="B361" s="3">
        <v>1</v>
      </c>
      <c r="C361" s="3" t="s">
        <v>1145</v>
      </c>
      <c r="D361" s="3" t="s">
        <v>479</v>
      </c>
      <c r="E361" s="3" t="s">
        <v>480</v>
      </c>
      <c r="G361" s="3" t="s">
        <v>469</v>
      </c>
      <c r="H361" s="3" t="s">
        <v>344</v>
      </c>
    </row>
    <row r="362" spans="1:8" hidden="1">
      <c r="A362" s="3">
        <v>249</v>
      </c>
      <c r="B362" s="3">
        <v>2</v>
      </c>
      <c r="C362" s="3" t="s">
        <v>1145</v>
      </c>
      <c r="D362" s="3" t="s">
        <v>481</v>
      </c>
      <c r="E362" s="3" t="s">
        <v>482</v>
      </c>
      <c r="G362" s="3" t="s">
        <v>469</v>
      </c>
      <c r="H362" s="3" t="s">
        <v>344</v>
      </c>
    </row>
    <row r="363" spans="1:8" hidden="1">
      <c r="A363" s="3">
        <v>250</v>
      </c>
      <c r="B363" s="3">
        <v>1</v>
      </c>
      <c r="C363" s="3" t="s">
        <v>1146</v>
      </c>
      <c r="D363" s="3" t="s">
        <v>483</v>
      </c>
      <c r="E363" s="3" t="s">
        <v>484</v>
      </c>
      <c r="G363" s="3" t="s">
        <v>469</v>
      </c>
      <c r="H363" s="3" t="s">
        <v>344</v>
      </c>
    </row>
    <row r="364" spans="1:8" hidden="1">
      <c r="A364" s="3">
        <v>250</v>
      </c>
      <c r="B364" s="3">
        <v>2</v>
      </c>
      <c r="C364" s="3" t="s">
        <v>1146</v>
      </c>
      <c r="D364" s="3" t="s">
        <v>264</v>
      </c>
      <c r="E364" s="3" t="s">
        <v>326</v>
      </c>
      <c r="G364" s="3" t="s">
        <v>469</v>
      </c>
      <c r="H364" s="3" t="s">
        <v>344</v>
      </c>
    </row>
    <row r="365" spans="1:8" hidden="1">
      <c r="A365" s="3">
        <v>251</v>
      </c>
      <c r="B365" s="3">
        <v>1</v>
      </c>
      <c r="C365" s="3" t="s">
        <v>1147</v>
      </c>
      <c r="D365" s="3" t="s">
        <v>400</v>
      </c>
      <c r="E365" s="3" t="s">
        <v>484</v>
      </c>
      <c r="G365" s="3" t="s">
        <v>469</v>
      </c>
      <c r="H365" s="3" t="s">
        <v>344</v>
      </c>
    </row>
    <row r="366" spans="1:8" hidden="1">
      <c r="A366" s="3">
        <v>251</v>
      </c>
      <c r="B366" s="3">
        <v>2</v>
      </c>
      <c r="C366" s="3" t="s">
        <v>1147</v>
      </c>
      <c r="D366" s="3" t="s">
        <v>261</v>
      </c>
      <c r="E366" s="3" t="s">
        <v>326</v>
      </c>
      <c r="G366" s="3" t="s">
        <v>469</v>
      </c>
      <c r="H366" s="3" t="s">
        <v>344</v>
      </c>
    </row>
    <row r="367" spans="1:8" hidden="1">
      <c r="A367" s="3">
        <v>252</v>
      </c>
      <c r="B367" s="3">
        <v>1</v>
      </c>
      <c r="C367" s="3" t="s">
        <v>1148</v>
      </c>
      <c r="D367" s="3" t="s">
        <v>485</v>
      </c>
      <c r="E367" s="3" t="s">
        <v>343</v>
      </c>
      <c r="G367" s="3" t="s">
        <v>469</v>
      </c>
      <c r="H367" s="3" t="s">
        <v>344</v>
      </c>
    </row>
    <row r="368" spans="1:8" hidden="1">
      <c r="A368" s="3">
        <v>253</v>
      </c>
      <c r="B368" s="3">
        <v>1</v>
      </c>
      <c r="C368" s="3" t="s">
        <v>1119</v>
      </c>
      <c r="D368" s="3" t="s">
        <v>111</v>
      </c>
      <c r="E368" s="3" t="s">
        <v>336</v>
      </c>
      <c r="G368" s="3" t="s">
        <v>469</v>
      </c>
      <c r="H368" s="3" t="s">
        <v>310</v>
      </c>
    </row>
    <row r="369" spans="1:8" hidden="1">
      <c r="A369" s="3">
        <v>254</v>
      </c>
      <c r="B369" s="3">
        <v>1</v>
      </c>
      <c r="C369" s="3" t="s">
        <v>1149</v>
      </c>
      <c r="D369" s="3" t="s">
        <v>221</v>
      </c>
      <c r="E369" s="3" t="s">
        <v>317</v>
      </c>
      <c r="G369" s="3" t="s">
        <v>469</v>
      </c>
      <c r="H369" s="3" t="s">
        <v>310</v>
      </c>
    </row>
    <row r="370" spans="1:8" hidden="1">
      <c r="A370" s="3">
        <v>254</v>
      </c>
      <c r="B370" s="3">
        <v>2</v>
      </c>
      <c r="C370" s="3" t="s">
        <v>1149</v>
      </c>
      <c r="D370" s="3" t="s">
        <v>486</v>
      </c>
      <c r="E370" s="3" t="s">
        <v>317</v>
      </c>
      <c r="G370" s="3" t="s">
        <v>469</v>
      </c>
      <c r="H370" s="3" t="s">
        <v>310</v>
      </c>
    </row>
    <row r="371" spans="1:8" hidden="1">
      <c r="A371" s="3">
        <v>255</v>
      </c>
      <c r="B371" s="3">
        <v>1</v>
      </c>
      <c r="C371" s="3" t="s">
        <v>1150</v>
      </c>
      <c r="D371" s="3" t="s">
        <v>441</v>
      </c>
      <c r="E371" s="3" t="s">
        <v>326</v>
      </c>
      <c r="G371" s="3" t="s">
        <v>469</v>
      </c>
      <c r="H371" s="3" t="s">
        <v>310</v>
      </c>
    </row>
    <row r="372" spans="1:8" hidden="1">
      <c r="A372" s="3">
        <v>255</v>
      </c>
      <c r="B372" s="3">
        <v>2</v>
      </c>
      <c r="C372" s="3" t="s">
        <v>1150</v>
      </c>
      <c r="D372" s="3" t="s">
        <v>443</v>
      </c>
      <c r="E372" s="3" t="s">
        <v>317</v>
      </c>
      <c r="G372" s="3" t="s">
        <v>469</v>
      </c>
      <c r="H372" s="3" t="s">
        <v>310</v>
      </c>
    </row>
    <row r="373" spans="1:8" hidden="1">
      <c r="A373" s="3">
        <v>256</v>
      </c>
      <c r="B373" s="3">
        <v>1</v>
      </c>
      <c r="C373" s="3" t="s">
        <v>1151</v>
      </c>
      <c r="D373" s="3" t="s">
        <v>487</v>
      </c>
      <c r="E373" s="3" t="s">
        <v>338</v>
      </c>
      <c r="G373" s="3" t="s">
        <v>469</v>
      </c>
      <c r="H373" s="3" t="s">
        <v>310</v>
      </c>
    </row>
    <row r="374" spans="1:8" hidden="1">
      <c r="A374" s="3">
        <v>256</v>
      </c>
      <c r="B374" s="3">
        <v>2</v>
      </c>
      <c r="C374" s="3" t="s">
        <v>1151</v>
      </c>
      <c r="D374" s="3" t="s">
        <v>488</v>
      </c>
      <c r="E374" s="3" t="s">
        <v>338</v>
      </c>
      <c r="G374" s="3" t="s">
        <v>469</v>
      </c>
      <c r="H374" s="3" t="s">
        <v>310</v>
      </c>
    </row>
    <row r="375" spans="1:8" hidden="1">
      <c r="A375" s="3">
        <v>257</v>
      </c>
      <c r="B375" s="3">
        <v>1</v>
      </c>
      <c r="C375" s="3" t="s">
        <v>915</v>
      </c>
      <c r="D375" s="3" t="s">
        <v>3958</v>
      </c>
      <c r="E375" s="3" t="s">
        <v>353</v>
      </c>
      <c r="G375" s="3" t="s">
        <v>469</v>
      </c>
      <c r="H375" s="3" t="s">
        <v>344</v>
      </c>
    </row>
    <row r="376" spans="1:8" hidden="1">
      <c r="A376" s="3">
        <v>258</v>
      </c>
      <c r="B376" s="3">
        <v>1</v>
      </c>
      <c r="C376" s="3" t="s">
        <v>1152</v>
      </c>
      <c r="D376" s="3" t="s">
        <v>489</v>
      </c>
      <c r="E376" s="3" t="s">
        <v>312</v>
      </c>
      <c r="G376" s="3" t="s">
        <v>469</v>
      </c>
      <c r="H376" s="3" t="s">
        <v>314</v>
      </c>
    </row>
    <row r="377" spans="1:8" hidden="1">
      <c r="A377" s="3">
        <v>258</v>
      </c>
      <c r="B377" s="3">
        <v>2</v>
      </c>
      <c r="C377" s="3" t="s">
        <v>1152</v>
      </c>
      <c r="D377" s="3" t="s">
        <v>490</v>
      </c>
      <c r="E377" s="3" t="s">
        <v>312</v>
      </c>
      <c r="G377" s="3" t="s">
        <v>469</v>
      </c>
      <c r="H377" s="3" t="s">
        <v>314</v>
      </c>
    </row>
    <row r="378" spans="1:8" hidden="1">
      <c r="A378" s="3">
        <v>259</v>
      </c>
      <c r="B378" s="3">
        <v>1</v>
      </c>
      <c r="C378" s="3" t="s">
        <v>1137</v>
      </c>
      <c r="D378" s="3" t="s">
        <v>441</v>
      </c>
      <c r="E378" s="3" t="s">
        <v>309</v>
      </c>
      <c r="G378" s="3" t="s">
        <v>469</v>
      </c>
      <c r="H378" s="3" t="s">
        <v>310</v>
      </c>
    </row>
    <row r="379" spans="1:8" hidden="1">
      <c r="A379" s="3">
        <v>259</v>
      </c>
      <c r="B379" s="3">
        <v>2</v>
      </c>
      <c r="C379" s="3" t="s">
        <v>1137</v>
      </c>
      <c r="D379" s="3" t="s">
        <v>470</v>
      </c>
      <c r="E379" s="3" t="s">
        <v>309</v>
      </c>
      <c r="G379" s="3" t="s">
        <v>469</v>
      </c>
      <c r="H379" s="3" t="s">
        <v>310</v>
      </c>
    </row>
    <row r="380" spans="1:8" hidden="1">
      <c r="A380" s="3">
        <v>260</v>
      </c>
      <c r="B380" s="3">
        <v>1</v>
      </c>
      <c r="C380" s="3" t="s">
        <v>1153</v>
      </c>
      <c r="D380" s="3" t="s">
        <v>491</v>
      </c>
      <c r="E380" s="3" t="s">
        <v>282</v>
      </c>
      <c r="G380" s="3" t="s">
        <v>469</v>
      </c>
      <c r="H380" s="3" t="s">
        <v>344</v>
      </c>
    </row>
    <row r="381" spans="1:8" hidden="1">
      <c r="A381" s="3">
        <v>260</v>
      </c>
      <c r="B381" s="3">
        <v>2</v>
      </c>
      <c r="C381" s="3" t="s">
        <v>1153</v>
      </c>
      <c r="D381" s="3" t="s">
        <v>492</v>
      </c>
      <c r="E381" s="3" t="s">
        <v>290</v>
      </c>
      <c r="G381" s="3" t="s">
        <v>469</v>
      </c>
      <c r="H381" s="3" t="s">
        <v>344</v>
      </c>
    </row>
    <row r="382" spans="1:8" hidden="1">
      <c r="A382" s="3">
        <v>261</v>
      </c>
      <c r="B382" s="3">
        <v>1</v>
      </c>
      <c r="C382" s="3" t="s">
        <v>1154</v>
      </c>
      <c r="D382" s="3" t="s">
        <v>493</v>
      </c>
      <c r="E382" s="3" t="s">
        <v>333</v>
      </c>
      <c r="G382" s="3" t="s">
        <v>469</v>
      </c>
      <c r="H382" s="3" t="s">
        <v>344</v>
      </c>
    </row>
    <row r="383" spans="1:8" hidden="1">
      <c r="A383" s="3">
        <v>261</v>
      </c>
      <c r="B383" s="3">
        <v>2</v>
      </c>
      <c r="C383" s="3" t="s">
        <v>1154</v>
      </c>
      <c r="D383" s="3" t="s">
        <v>488</v>
      </c>
      <c r="E383" s="3" t="s">
        <v>316</v>
      </c>
      <c r="G383" s="3" t="s">
        <v>469</v>
      </c>
      <c r="H383" s="3" t="s">
        <v>344</v>
      </c>
    </row>
    <row r="384" spans="1:8" hidden="1">
      <c r="A384" s="3">
        <v>262</v>
      </c>
      <c r="B384" s="3">
        <v>1</v>
      </c>
      <c r="C384" s="3" t="s">
        <v>494</v>
      </c>
      <c r="D384" s="3" t="s">
        <v>494</v>
      </c>
      <c r="E384" s="3">
        <v>1</v>
      </c>
      <c r="G384" s="3" t="s">
        <v>469</v>
      </c>
      <c r="H384" s="3" t="s">
        <v>344</v>
      </c>
    </row>
    <row r="385" spans="1:8" hidden="1">
      <c r="A385" s="3">
        <v>263</v>
      </c>
      <c r="B385" s="3">
        <v>1</v>
      </c>
      <c r="C385" s="3" t="s">
        <v>1155</v>
      </c>
      <c r="D385" s="3" t="s">
        <v>495</v>
      </c>
      <c r="E385" s="3" t="s">
        <v>386</v>
      </c>
      <c r="G385" s="3" t="s">
        <v>469</v>
      </c>
      <c r="H385" s="3" t="s">
        <v>344</v>
      </c>
    </row>
    <row r="386" spans="1:8" hidden="1">
      <c r="A386" s="3">
        <v>263</v>
      </c>
      <c r="B386" s="3">
        <v>2</v>
      </c>
      <c r="C386" s="3" t="s">
        <v>1155</v>
      </c>
      <c r="D386" s="3" t="s">
        <v>496</v>
      </c>
      <c r="E386" s="3" t="s">
        <v>386</v>
      </c>
      <c r="G386" s="3" t="s">
        <v>469</v>
      </c>
      <c r="H386" s="3" t="s">
        <v>344</v>
      </c>
    </row>
    <row r="387" spans="1:8" hidden="1">
      <c r="A387" s="3">
        <v>264</v>
      </c>
      <c r="B387" s="3">
        <v>1</v>
      </c>
      <c r="C387" s="3" t="s">
        <v>1156</v>
      </c>
      <c r="D387" s="3" t="s">
        <v>497</v>
      </c>
      <c r="E387" s="3" t="s">
        <v>353</v>
      </c>
      <c r="G387" s="3" t="s">
        <v>469</v>
      </c>
      <c r="H387" s="3" t="s">
        <v>344</v>
      </c>
    </row>
    <row r="388" spans="1:8" hidden="1">
      <c r="A388" s="3">
        <v>264</v>
      </c>
      <c r="B388" s="3">
        <v>2</v>
      </c>
      <c r="C388" s="3" t="s">
        <v>1156</v>
      </c>
      <c r="D388" s="3" t="s">
        <v>498</v>
      </c>
      <c r="E388" s="3" t="s">
        <v>353</v>
      </c>
      <c r="G388" s="3" t="s">
        <v>469</v>
      </c>
      <c r="H388" s="3" t="s">
        <v>344</v>
      </c>
    </row>
    <row r="389" spans="1:8" hidden="1">
      <c r="A389" s="3">
        <v>265</v>
      </c>
      <c r="B389" s="3">
        <v>1</v>
      </c>
      <c r="C389" s="3" t="s">
        <v>838</v>
      </c>
      <c r="D389" s="3" t="s">
        <v>250</v>
      </c>
      <c r="E389" s="3" t="s">
        <v>312</v>
      </c>
      <c r="G389" s="3" t="s">
        <v>499</v>
      </c>
      <c r="H389" s="3" t="s">
        <v>310</v>
      </c>
    </row>
    <row r="390" spans="1:8" hidden="1">
      <c r="A390" s="3">
        <v>266</v>
      </c>
      <c r="B390" s="3">
        <v>1</v>
      </c>
      <c r="C390" s="3" t="s">
        <v>851</v>
      </c>
      <c r="D390" s="3" t="s">
        <v>322</v>
      </c>
      <c r="E390" s="3" t="s">
        <v>312</v>
      </c>
      <c r="G390" s="3" t="s">
        <v>499</v>
      </c>
      <c r="H390" s="3" t="s">
        <v>310</v>
      </c>
    </row>
    <row r="391" spans="1:8" hidden="1">
      <c r="A391" s="3">
        <v>267</v>
      </c>
      <c r="B391" s="3">
        <v>1</v>
      </c>
      <c r="C391" s="3" t="s">
        <v>835</v>
      </c>
      <c r="D391" s="3" t="s">
        <v>248</v>
      </c>
      <c r="E391" s="3" t="s">
        <v>309</v>
      </c>
      <c r="G391" s="3" t="s">
        <v>499</v>
      </c>
      <c r="H391" s="3" t="s">
        <v>310</v>
      </c>
    </row>
    <row r="392" spans="1:8" hidden="1">
      <c r="A392" s="3">
        <v>268</v>
      </c>
      <c r="B392" s="3">
        <v>1</v>
      </c>
      <c r="C392" s="3" t="s">
        <v>916</v>
      </c>
      <c r="D392" s="3" t="s">
        <v>250</v>
      </c>
      <c r="E392" s="3" t="s">
        <v>317</v>
      </c>
      <c r="G392" s="3" t="s">
        <v>499</v>
      </c>
      <c r="H392" s="3" t="s">
        <v>314</v>
      </c>
    </row>
    <row r="393" spans="1:8" hidden="1">
      <c r="A393" s="3">
        <v>269</v>
      </c>
      <c r="B393" s="3">
        <v>1</v>
      </c>
      <c r="C393" s="3" t="s">
        <v>917</v>
      </c>
      <c r="D393" s="3" t="s">
        <v>500</v>
      </c>
      <c r="E393" s="3" t="s">
        <v>309</v>
      </c>
      <c r="G393" s="3" t="s">
        <v>499</v>
      </c>
      <c r="H393" s="3" t="s">
        <v>310</v>
      </c>
    </row>
    <row r="394" spans="1:8" hidden="1">
      <c r="A394" s="3">
        <v>270</v>
      </c>
      <c r="B394" s="3">
        <v>1</v>
      </c>
      <c r="C394" s="3" t="s">
        <v>867</v>
      </c>
      <c r="D394" s="3" t="s">
        <v>322</v>
      </c>
      <c r="E394" s="3" t="s">
        <v>317</v>
      </c>
      <c r="G394" s="3" t="s">
        <v>499</v>
      </c>
      <c r="H394" s="3" t="s">
        <v>314</v>
      </c>
    </row>
    <row r="395" spans="1:8" hidden="1">
      <c r="A395" s="3">
        <v>271</v>
      </c>
      <c r="B395" s="3">
        <v>1</v>
      </c>
      <c r="C395" s="3" t="s">
        <v>1076</v>
      </c>
      <c r="D395" s="3" t="s">
        <v>261</v>
      </c>
      <c r="E395" s="3" t="s">
        <v>338</v>
      </c>
      <c r="G395" s="3" t="s">
        <v>499</v>
      </c>
      <c r="H395" s="3" t="s">
        <v>310</v>
      </c>
    </row>
    <row r="396" spans="1:8" hidden="1">
      <c r="A396" s="3">
        <v>272</v>
      </c>
      <c r="B396" s="3">
        <v>1</v>
      </c>
      <c r="C396" s="3" t="s">
        <v>837</v>
      </c>
      <c r="D396" s="3" t="s">
        <v>248</v>
      </c>
      <c r="E396" s="3" t="s">
        <v>313</v>
      </c>
      <c r="G396" s="3" t="s">
        <v>499</v>
      </c>
      <c r="H396" s="3" t="s">
        <v>314</v>
      </c>
    </row>
    <row r="397" spans="1:8" hidden="1">
      <c r="A397" s="3">
        <v>273</v>
      </c>
      <c r="B397" s="3">
        <v>1</v>
      </c>
      <c r="C397" s="3" t="s">
        <v>905</v>
      </c>
      <c r="D397" s="3" t="s">
        <v>166</v>
      </c>
      <c r="E397" s="3" t="s">
        <v>353</v>
      </c>
      <c r="G397" s="3" t="s">
        <v>499</v>
      </c>
      <c r="H397" s="3" t="s">
        <v>310</v>
      </c>
    </row>
    <row r="398" spans="1:8" hidden="1">
      <c r="A398" s="3">
        <v>274</v>
      </c>
      <c r="B398" s="3">
        <v>1</v>
      </c>
      <c r="C398" s="3" t="s">
        <v>918</v>
      </c>
      <c r="D398" s="3" t="s">
        <v>500</v>
      </c>
      <c r="E398" s="3" t="s">
        <v>313</v>
      </c>
      <c r="G398" s="3" t="s">
        <v>499</v>
      </c>
      <c r="H398" s="3" t="s">
        <v>314</v>
      </c>
    </row>
    <row r="399" spans="1:8" hidden="1">
      <c r="A399" s="3">
        <v>275</v>
      </c>
      <c r="B399" s="3">
        <v>1</v>
      </c>
      <c r="C399" s="3" t="s">
        <v>903</v>
      </c>
      <c r="D399" s="3" t="s">
        <v>357</v>
      </c>
      <c r="E399" s="3" t="s">
        <v>312</v>
      </c>
      <c r="G399" s="3" t="s">
        <v>499</v>
      </c>
      <c r="H399" s="3" t="s">
        <v>310</v>
      </c>
    </row>
    <row r="400" spans="1:8" hidden="1">
      <c r="A400" s="3">
        <v>276</v>
      </c>
      <c r="B400" s="3">
        <v>1</v>
      </c>
      <c r="C400" s="3" t="s">
        <v>1157</v>
      </c>
      <c r="D400" s="3" t="s">
        <v>261</v>
      </c>
      <c r="E400" s="3" t="s">
        <v>326</v>
      </c>
      <c r="G400" s="3" t="s">
        <v>499</v>
      </c>
      <c r="H400" s="3" t="s">
        <v>344</v>
      </c>
    </row>
    <row r="401" spans="1:8" hidden="1">
      <c r="A401" s="3">
        <v>276</v>
      </c>
      <c r="B401" s="3">
        <v>2</v>
      </c>
      <c r="C401" s="3" t="s">
        <v>1157</v>
      </c>
      <c r="D401" s="3" t="s">
        <v>400</v>
      </c>
      <c r="E401" s="3" t="s">
        <v>484</v>
      </c>
      <c r="G401" s="3" t="s">
        <v>499</v>
      </c>
      <c r="H401" s="3" t="s">
        <v>344</v>
      </c>
    </row>
    <row r="402" spans="1:8" hidden="1">
      <c r="A402" s="3">
        <v>277</v>
      </c>
      <c r="B402" s="3">
        <v>1</v>
      </c>
      <c r="C402" s="3" t="s">
        <v>899</v>
      </c>
      <c r="D402" s="3" t="s">
        <v>415</v>
      </c>
      <c r="E402" s="3" t="s">
        <v>317</v>
      </c>
      <c r="G402" s="3" t="s">
        <v>499</v>
      </c>
      <c r="H402" s="3" t="s">
        <v>310</v>
      </c>
    </row>
    <row r="403" spans="1:8" hidden="1">
      <c r="A403" s="3">
        <v>278</v>
      </c>
      <c r="B403" s="3">
        <v>1</v>
      </c>
      <c r="C403" s="3" t="s">
        <v>919</v>
      </c>
      <c r="D403" s="3" t="s">
        <v>166</v>
      </c>
      <c r="E403" s="3" t="s">
        <v>358</v>
      </c>
      <c r="G403" s="3" t="s">
        <v>499</v>
      </c>
      <c r="H403" s="3" t="s">
        <v>314</v>
      </c>
    </row>
    <row r="404" spans="1:8" hidden="1">
      <c r="A404" s="3">
        <v>278</v>
      </c>
      <c r="B404" s="3">
        <v>2</v>
      </c>
      <c r="C404" s="3" t="s">
        <v>919</v>
      </c>
      <c r="D404" s="3" t="s">
        <v>103</v>
      </c>
      <c r="E404" s="3" t="s">
        <v>321</v>
      </c>
      <c r="G404" s="3" t="s">
        <v>499</v>
      </c>
      <c r="H404" s="3" t="s">
        <v>314</v>
      </c>
    </row>
    <row r="405" spans="1:8" hidden="1">
      <c r="A405" s="3">
        <v>279</v>
      </c>
      <c r="B405" s="3">
        <v>1</v>
      </c>
      <c r="C405" s="3" t="s">
        <v>892</v>
      </c>
      <c r="D405" s="3" t="s">
        <v>439</v>
      </c>
      <c r="E405" s="3" t="s">
        <v>348</v>
      </c>
      <c r="G405" s="3" t="s">
        <v>499</v>
      </c>
      <c r="H405" s="3" t="s">
        <v>310</v>
      </c>
    </row>
    <row r="406" spans="1:8" hidden="1">
      <c r="A406" s="3">
        <v>280</v>
      </c>
      <c r="B406" s="3">
        <v>1</v>
      </c>
      <c r="C406" s="3" t="s">
        <v>906</v>
      </c>
      <c r="D406" s="3" t="s">
        <v>357</v>
      </c>
      <c r="E406" s="3" t="s">
        <v>317</v>
      </c>
      <c r="G406" s="3" t="s">
        <v>499</v>
      </c>
      <c r="H406" s="3" t="s">
        <v>314</v>
      </c>
    </row>
    <row r="407" spans="1:8">
      <c r="A407" s="3">
        <v>281</v>
      </c>
      <c r="B407" s="3">
        <v>1</v>
      </c>
      <c r="C407" s="3" t="s">
        <v>1158</v>
      </c>
      <c r="D407" s="3" t="s">
        <v>477</v>
      </c>
      <c r="E407" s="3" t="s">
        <v>316</v>
      </c>
      <c r="G407" s="3" t="s">
        <v>499</v>
      </c>
      <c r="H407" s="3" t="s">
        <v>310</v>
      </c>
    </row>
    <row r="408" spans="1:8" hidden="1">
      <c r="A408" s="3">
        <v>282</v>
      </c>
      <c r="B408" s="3">
        <v>1</v>
      </c>
      <c r="C408" s="3" t="s">
        <v>1159</v>
      </c>
      <c r="D408" s="3" t="s">
        <v>415</v>
      </c>
      <c r="E408" s="3" t="s">
        <v>309</v>
      </c>
      <c r="G408" s="3" t="s">
        <v>499</v>
      </c>
      <c r="H408" s="3" t="s">
        <v>314</v>
      </c>
    </row>
    <row r="409" spans="1:8" hidden="1">
      <c r="A409" s="3">
        <v>282</v>
      </c>
      <c r="B409" s="3">
        <v>2</v>
      </c>
      <c r="C409" s="3" t="s">
        <v>1159</v>
      </c>
      <c r="D409" s="3" t="s">
        <v>501</v>
      </c>
      <c r="E409" s="3" t="s">
        <v>502</v>
      </c>
      <c r="G409" s="3" t="s">
        <v>499</v>
      </c>
      <c r="H409" s="3" t="s">
        <v>314</v>
      </c>
    </row>
    <row r="410" spans="1:8" hidden="1">
      <c r="A410" s="3">
        <v>283</v>
      </c>
      <c r="B410" s="3">
        <v>1</v>
      </c>
      <c r="C410" s="3" t="s">
        <v>838</v>
      </c>
      <c r="D410" s="3" t="s">
        <v>250</v>
      </c>
      <c r="E410" s="3" t="s">
        <v>312</v>
      </c>
      <c r="G410" s="3" t="s">
        <v>499</v>
      </c>
      <c r="H410" s="3" t="s">
        <v>310</v>
      </c>
    </row>
    <row r="411" spans="1:8" hidden="1">
      <c r="A411" s="3">
        <v>284</v>
      </c>
      <c r="B411" s="3">
        <v>1</v>
      </c>
      <c r="C411" s="3" t="s">
        <v>900</v>
      </c>
      <c r="D411" s="3" t="s">
        <v>439</v>
      </c>
      <c r="E411" s="3" t="s">
        <v>352</v>
      </c>
      <c r="G411" s="3" t="s">
        <v>499</v>
      </c>
      <c r="H411" s="3" t="s">
        <v>314</v>
      </c>
    </row>
    <row r="412" spans="1:8" hidden="1">
      <c r="A412" s="3">
        <v>285</v>
      </c>
      <c r="B412" s="3">
        <v>1</v>
      </c>
      <c r="C412" s="3" t="s">
        <v>861</v>
      </c>
      <c r="D412" s="3" t="s">
        <v>14</v>
      </c>
      <c r="E412" s="3" t="s">
        <v>321</v>
      </c>
      <c r="G412" s="3" t="s">
        <v>499</v>
      </c>
      <c r="H412" s="3" t="s">
        <v>310</v>
      </c>
    </row>
    <row r="413" spans="1:8" hidden="1">
      <c r="A413" s="3">
        <v>286</v>
      </c>
      <c r="B413" s="3">
        <v>1</v>
      </c>
      <c r="C413" s="3" t="s">
        <v>1160</v>
      </c>
      <c r="D413" s="3" t="s">
        <v>503</v>
      </c>
      <c r="E413" s="3">
        <v>1</v>
      </c>
      <c r="G413" s="3" t="s">
        <v>499</v>
      </c>
      <c r="H413" s="3" t="s">
        <v>344</v>
      </c>
    </row>
    <row r="414" spans="1:8" hidden="1">
      <c r="A414" s="3">
        <v>286</v>
      </c>
      <c r="B414" s="3">
        <v>2</v>
      </c>
      <c r="C414" s="3" t="s">
        <v>1160</v>
      </c>
      <c r="D414" s="3" t="s">
        <v>504</v>
      </c>
      <c r="E414" s="3">
        <v>1</v>
      </c>
      <c r="G414" s="3" t="s">
        <v>499</v>
      </c>
      <c r="H414" s="3" t="s">
        <v>344</v>
      </c>
    </row>
    <row r="415" spans="1:8" hidden="1">
      <c r="A415" s="3">
        <v>287</v>
      </c>
      <c r="B415" s="3">
        <v>1</v>
      </c>
      <c r="C415" s="3" t="s">
        <v>1161</v>
      </c>
      <c r="D415" s="3" t="s">
        <v>264</v>
      </c>
      <c r="E415" s="3" t="s">
        <v>338</v>
      </c>
      <c r="G415" s="3" t="s">
        <v>499</v>
      </c>
      <c r="H415" s="3" t="s">
        <v>310</v>
      </c>
    </row>
    <row r="416" spans="1:8" hidden="1">
      <c r="A416" s="3">
        <v>288</v>
      </c>
      <c r="B416" s="3">
        <v>1</v>
      </c>
      <c r="C416" s="3" t="s">
        <v>920</v>
      </c>
      <c r="D416" s="3" t="s">
        <v>250</v>
      </c>
      <c r="E416" s="3" t="s">
        <v>353</v>
      </c>
      <c r="G416" s="3" t="s">
        <v>499</v>
      </c>
      <c r="H416" s="3" t="s">
        <v>314</v>
      </c>
    </row>
    <row r="417" spans="1:8" hidden="1">
      <c r="A417" s="3">
        <v>288</v>
      </c>
      <c r="B417" s="3">
        <v>2</v>
      </c>
      <c r="C417" s="3" t="s">
        <v>920</v>
      </c>
      <c r="D417" s="3" t="s">
        <v>500</v>
      </c>
      <c r="E417" s="3" t="s">
        <v>505</v>
      </c>
      <c r="G417" s="3" t="s">
        <v>499</v>
      </c>
      <c r="H417" s="3" t="s">
        <v>314</v>
      </c>
    </row>
    <row r="418" spans="1:8" hidden="1">
      <c r="A418" s="3">
        <v>289</v>
      </c>
      <c r="B418" s="3">
        <v>1</v>
      </c>
      <c r="C418" s="3" t="s">
        <v>835</v>
      </c>
      <c r="D418" s="3" t="s">
        <v>248</v>
      </c>
      <c r="E418" s="3" t="s">
        <v>309</v>
      </c>
      <c r="G418" s="3" t="s">
        <v>499</v>
      </c>
      <c r="H418" s="3" t="s">
        <v>310</v>
      </c>
    </row>
    <row r="419" spans="1:8" hidden="1">
      <c r="A419" s="3">
        <v>290</v>
      </c>
      <c r="B419" s="3">
        <v>1</v>
      </c>
      <c r="C419" s="3" t="s">
        <v>863</v>
      </c>
      <c r="D419" s="3" t="s">
        <v>14</v>
      </c>
      <c r="E419" s="3" t="s">
        <v>316</v>
      </c>
      <c r="G419" s="3" t="s">
        <v>499</v>
      </c>
      <c r="H419" s="3" t="s">
        <v>314</v>
      </c>
    </row>
    <row r="420" spans="1:8" hidden="1">
      <c r="A420" s="3">
        <v>291</v>
      </c>
      <c r="B420" s="3">
        <v>1</v>
      </c>
      <c r="C420" s="3" t="s">
        <v>921</v>
      </c>
      <c r="D420" s="3" t="s">
        <v>354</v>
      </c>
      <c r="E420" s="3" t="s">
        <v>506</v>
      </c>
      <c r="G420" s="3" t="s">
        <v>499</v>
      </c>
      <c r="H420" s="3" t="s">
        <v>310</v>
      </c>
    </row>
    <row r="421" spans="1:8" hidden="1">
      <c r="A421" s="3">
        <v>292</v>
      </c>
      <c r="B421" s="3">
        <v>1</v>
      </c>
      <c r="C421" s="3" t="s">
        <v>1162</v>
      </c>
      <c r="D421" s="3" t="s">
        <v>264</v>
      </c>
      <c r="E421" s="3" t="s">
        <v>326</v>
      </c>
      <c r="G421" s="3" t="s">
        <v>499</v>
      </c>
      <c r="H421" s="3" t="s">
        <v>344</v>
      </c>
    </row>
    <row r="422" spans="1:8" hidden="1">
      <c r="A422" s="3">
        <v>292</v>
      </c>
      <c r="B422" s="3">
        <v>2</v>
      </c>
      <c r="C422" s="3" t="s">
        <v>1162</v>
      </c>
      <c r="D422" s="3" t="s">
        <v>483</v>
      </c>
      <c r="E422" s="3" t="s">
        <v>484</v>
      </c>
      <c r="G422" s="3" t="s">
        <v>499</v>
      </c>
      <c r="H422" s="3" t="s">
        <v>344</v>
      </c>
    </row>
    <row r="423" spans="1:8">
      <c r="A423" s="3">
        <v>293</v>
      </c>
      <c r="B423" s="3">
        <v>1</v>
      </c>
      <c r="C423" s="3" t="s">
        <v>1158</v>
      </c>
      <c r="D423" s="3" t="s">
        <v>477</v>
      </c>
      <c r="E423" s="3" t="s">
        <v>316</v>
      </c>
      <c r="G423" s="3" t="s">
        <v>499</v>
      </c>
      <c r="H423" s="3" t="s">
        <v>310</v>
      </c>
    </row>
    <row r="424" spans="1:8" hidden="1">
      <c r="A424" s="3">
        <v>294</v>
      </c>
      <c r="B424" s="3">
        <v>1</v>
      </c>
      <c r="C424" s="3" t="s">
        <v>837</v>
      </c>
      <c r="D424" s="3" t="s">
        <v>248</v>
      </c>
      <c r="E424" s="3" t="s">
        <v>313</v>
      </c>
      <c r="G424" s="3" t="s">
        <v>499</v>
      </c>
      <c r="H424" s="3" t="s">
        <v>314</v>
      </c>
    </row>
    <row r="425" spans="1:8" hidden="1">
      <c r="A425" s="3">
        <v>295</v>
      </c>
      <c r="B425" s="3">
        <v>1</v>
      </c>
      <c r="C425" s="3" t="s">
        <v>1119</v>
      </c>
      <c r="D425" s="3" t="s">
        <v>111</v>
      </c>
      <c r="E425" s="3" t="s">
        <v>336</v>
      </c>
      <c r="G425" s="3" t="s">
        <v>499</v>
      </c>
      <c r="H425" s="3" t="s">
        <v>310</v>
      </c>
    </row>
    <row r="426" spans="1:8" hidden="1">
      <c r="A426" s="3">
        <v>296</v>
      </c>
      <c r="B426" s="3">
        <v>1</v>
      </c>
      <c r="C426" s="3" t="s">
        <v>922</v>
      </c>
      <c r="D426" s="3" t="s">
        <v>354</v>
      </c>
      <c r="E426" s="3" t="s">
        <v>394</v>
      </c>
      <c r="G426" s="3" t="s">
        <v>499</v>
      </c>
      <c r="H426" s="3" t="s">
        <v>314</v>
      </c>
    </row>
    <row r="427" spans="1:8" hidden="1">
      <c r="A427" s="3">
        <v>297</v>
      </c>
      <c r="B427" s="3">
        <v>1</v>
      </c>
      <c r="C427" s="3" t="s">
        <v>889</v>
      </c>
      <c r="D427" s="3" t="s">
        <v>411</v>
      </c>
      <c r="E427" s="3" t="s">
        <v>312</v>
      </c>
      <c r="G427" s="3" t="s">
        <v>499</v>
      </c>
      <c r="H427" s="3" t="s">
        <v>310</v>
      </c>
    </row>
    <row r="428" spans="1:8" hidden="1">
      <c r="A428" s="3">
        <v>298</v>
      </c>
      <c r="B428" s="3">
        <v>1</v>
      </c>
      <c r="C428" s="3" t="s">
        <v>507</v>
      </c>
      <c r="D428" s="3" t="s">
        <v>507</v>
      </c>
      <c r="E428" s="3">
        <v>1</v>
      </c>
      <c r="G428" s="3" t="s">
        <v>499</v>
      </c>
      <c r="H428" s="3" t="s">
        <v>344</v>
      </c>
    </row>
    <row r="429" spans="1:8" hidden="1">
      <c r="A429" s="3">
        <v>299</v>
      </c>
      <c r="B429" s="3">
        <v>1</v>
      </c>
      <c r="C429" s="3" t="s">
        <v>917</v>
      </c>
      <c r="D429" s="3" t="s">
        <v>500</v>
      </c>
      <c r="E429" s="3" t="s">
        <v>309</v>
      </c>
      <c r="G429" s="3" t="s">
        <v>499</v>
      </c>
      <c r="H429" s="3" t="s">
        <v>310</v>
      </c>
    </row>
    <row r="430" spans="1:8" hidden="1">
      <c r="A430" s="3">
        <v>300</v>
      </c>
      <c r="B430" s="3">
        <v>1</v>
      </c>
      <c r="C430" s="3" t="s">
        <v>508</v>
      </c>
      <c r="D430" s="3" t="s">
        <v>508</v>
      </c>
      <c r="E430" s="3">
        <v>1</v>
      </c>
      <c r="G430" s="3" t="s">
        <v>499</v>
      </c>
      <c r="H430" s="3" t="s">
        <v>344</v>
      </c>
    </row>
    <row r="431" spans="1:8" hidden="1">
      <c r="A431" s="3">
        <v>301</v>
      </c>
      <c r="B431" s="3">
        <v>1</v>
      </c>
      <c r="C431" s="3" t="s">
        <v>857</v>
      </c>
      <c r="D431" s="3" t="s">
        <v>322</v>
      </c>
      <c r="E431" s="3" t="s">
        <v>312</v>
      </c>
      <c r="G431" s="3" t="s">
        <v>499</v>
      </c>
      <c r="H431" s="3" t="s">
        <v>310</v>
      </c>
    </row>
    <row r="432" spans="1:8" hidden="1">
      <c r="A432" s="3">
        <v>301</v>
      </c>
      <c r="B432" s="3">
        <v>2</v>
      </c>
      <c r="C432" s="3" t="s">
        <v>857</v>
      </c>
      <c r="D432" s="3" t="s">
        <v>357</v>
      </c>
      <c r="E432" s="3" t="s">
        <v>312</v>
      </c>
      <c r="G432" s="3" t="s">
        <v>499</v>
      </c>
      <c r="H432" s="3" t="s">
        <v>310</v>
      </c>
    </row>
    <row r="433" spans="1:8" hidden="1">
      <c r="A433" s="3">
        <v>302</v>
      </c>
      <c r="B433" s="3">
        <v>1</v>
      </c>
      <c r="C433" s="3" t="s">
        <v>1163</v>
      </c>
      <c r="D433" s="3" t="s">
        <v>385</v>
      </c>
      <c r="E433" s="3" t="s">
        <v>509</v>
      </c>
      <c r="G433" s="3" t="s">
        <v>499</v>
      </c>
      <c r="H433" s="3" t="s">
        <v>344</v>
      </c>
    </row>
    <row r="434" spans="1:8" hidden="1">
      <c r="A434" s="3">
        <v>302</v>
      </c>
      <c r="B434" s="3">
        <v>2</v>
      </c>
      <c r="C434" s="3" t="s">
        <v>1163</v>
      </c>
      <c r="D434" s="3" t="s">
        <v>510</v>
      </c>
      <c r="E434" s="3" t="s">
        <v>509</v>
      </c>
      <c r="G434" s="3" t="s">
        <v>499</v>
      </c>
      <c r="H434" s="3" t="s">
        <v>344</v>
      </c>
    </row>
    <row r="435" spans="1:8" hidden="1">
      <c r="A435" s="3">
        <v>303</v>
      </c>
      <c r="B435" s="3">
        <v>1</v>
      </c>
      <c r="C435" s="3" t="s">
        <v>511</v>
      </c>
      <c r="D435" s="3" t="s">
        <v>511</v>
      </c>
      <c r="E435" s="3">
        <v>1</v>
      </c>
      <c r="G435" s="3" t="s">
        <v>499</v>
      </c>
      <c r="H435" s="3" t="s">
        <v>344</v>
      </c>
    </row>
    <row r="436" spans="1:8" hidden="1">
      <c r="A436" s="3">
        <v>304</v>
      </c>
      <c r="B436" s="3">
        <v>1</v>
      </c>
      <c r="C436" s="3" t="s">
        <v>923</v>
      </c>
      <c r="D436" s="3" t="s">
        <v>512</v>
      </c>
      <c r="E436" s="3" t="s">
        <v>333</v>
      </c>
      <c r="G436" s="3" t="s">
        <v>499</v>
      </c>
      <c r="H436" s="3" t="s">
        <v>344</v>
      </c>
    </row>
    <row r="437" spans="1:8" hidden="1">
      <c r="A437" s="3">
        <v>305</v>
      </c>
      <c r="B437" s="3">
        <v>1</v>
      </c>
      <c r="C437" s="3" t="s">
        <v>1164</v>
      </c>
      <c r="D437" s="3" t="s">
        <v>513</v>
      </c>
      <c r="E437" s="3" t="s">
        <v>289</v>
      </c>
      <c r="G437" s="3" t="s">
        <v>499</v>
      </c>
      <c r="H437" s="3" t="s">
        <v>344</v>
      </c>
    </row>
    <row r="438" spans="1:8" hidden="1">
      <c r="A438" s="3">
        <v>306</v>
      </c>
      <c r="B438" s="3">
        <v>1</v>
      </c>
      <c r="C438" s="3" t="s">
        <v>833</v>
      </c>
      <c r="D438" s="3" t="s">
        <v>514</v>
      </c>
      <c r="E438" s="3">
        <v>1</v>
      </c>
      <c r="G438" s="3" t="s">
        <v>499</v>
      </c>
      <c r="H438" s="3" t="s">
        <v>344</v>
      </c>
    </row>
    <row r="439" spans="1:8" hidden="1">
      <c r="A439" s="3">
        <v>306</v>
      </c>
      <c r="B439" s="3">
        <v>2</v>
      </c>
      <c r="C439" s="3" t="s">
        <v>833</v>
      </c>
      <c r="D439" s="3" t="s">
        <v>515</v>
      </c>
      <c r="E439" s="3">
        <v>1</v>
      </c>
      <c r="G439" s="3" t="s">
        <v>499</v>
      </c>
      <c r="H439" s="3" t="s">
        <v>344</v>
      </c>
    </row>
    <row r="440" spans="1:8" hidden="1">
      <c r="A440" s="3">
        <v>307</v>
      </c>
      <c r="B440" s="3">
        <v>1</v>
      </c>
      <c r="C440" s="3" t="s">
        <v>1165</v>
      </c>
      <c r="D440" s="3" t="s">
        <v>516</v>
      </c>
      <c r="E440" s="3" t="s">
        <v>288</v>
      </c>
      <c r="G440" s="3" t="s">
        <v>499</v>
      </c>
      <c r="H440" s="3" t="s">
        <v>344</v>
      </c>
    </row>
    <row r="441" spans="1:8" hidden="1">
      <c r="A441" s="3">
        <v>308</v>
      </c>
      <c r="B441" s="3">
        <v>1</v>
      </c>
      <c r="C441" s="3" t="s">
        <v>835</v>
      </c>
      <c r="D441" s="3" t="s">
        <v>248</v>
      </c>
      <c r="E441" s="3" t="s">
        <v>309</v>
      </c>
      <c r="G441" s="3" t="s">
        <v>517</v>
      </c>
      <c r="H441" s="3" t="s">
        <v>310</v>
      </c>
    </row>
    <row r="442" spans="1:8" hidden="1">
      <c r="A442" s="3">
        <v>309</v>
      </c>
      <c r="B442" s="3">
        <v>1</v>
      </c>
      <c r="C442" s="3" t="s">
        <v>924</v>
      </c>
      <c r="D442" s="3" t="s">
        <v>411</v>
      </c>
      <c r="E442" s="3" t="s">
        <v>312</v>
      </c>
      <c r="G442" s="3" t="s">
        <v>517</v>
      </c>
      <c r="H442" s="3" t="s">
        <v>310</v>
      </c>
    </row>
    <row r="443" spans="1:8" hidden="1">
      <c r="A443" s="3">
        <v>309</v>
      </c>
      <c r="B443" s="3">
        <v>2</v>
      </c>
      <c r="C443" s="3" t="s">
        <v>924</v>
      </c>
      <c r="D443" s="3" t="s">
        <v>335</v>
      </c>
      <c r="E443" s="3" t="s">
        <v>416</v>
      </c>
      <c r="G443" s="3" t="s">
        <v>517</v>
      </c>
      <c r="H443" s="3" t="s">
        <v>310</v>
      </c>
    </row>
    <row r="444" spans="1:8" hidden="1">
      <c r="A444" s="3">
        <v>310</v>
      </c>
      <c r="B444" s="3">
        <v>1</v>
      </c>
      <c r="C444" s="3" t="s">
        <v>837</v>
      </c>
      <c r="D444" s="3" t="s">
        <v>248</v>
      </c>
      <c r="E444" s="3" t="s">
        <v>313</v>
      </c>
      <c r="G444" s="3" t="s">
        <v>517</v>
      </c>
      <c r="H444" s="3" t="s">
        <v>314</v>
      </c>
    </row>
    <row r="445" spans="1:8" hidden="1">
      <c r="A445" s="3">
        <v>311</v>
      </c>
      <c r="B445" s="3">
        <v>1</v>
      </c>
      <c r="C445" s="3" t="s">
        <v>899</v>
      </c>
      <c r="D445" s="3" t="s">
        <v>415</v>
      </c>
      <c r="E445" s="3" t="s">
        <v>317</v>
      </c>
      <c r="G445" s="3" t="s">
        <v>517</v>
      </c>
      <c r="H445" s="3" t="s">
        <v>310</v>
      </c>
    </row>
    <row r="446" spans="1:8" hidden="1">
      <c r="A446" s="3">
        <v>312</v>
      </c>
      <c r="B446" s="3">
        <v>1</v>
      </c>
      <c r="C446" s="3" t="s">
        <v>905</v>
      </c>
      <c r="D446" s="3" t="s">
        <v>166</v>
      </c>
      <c r="E446" s="3" t="s">
        <v>353</v>
      </c>
      <c r="G446" s="3" t="s">
        <v>517</v>
      </c>
      <c r="H446" s="3" t="s">
        <v>310</v>
      </c>
    </row>
    <row r="447" spans="1:8" hidden="1">
      <c r="A447" s="3">
        <v>313</v>
      </c>
      <c r="B447" s="3">
        <v>1</v>
      </c>
      <c r="C447" s="3" t="s">
        <v>1166</v>
      </c>
      <c r="D447" s="3" t="s">
        <v>411</v>
      </c>
      <c r="E447" s="3" t="s">
        <v>317</v>
      </c>
      <c r="G447" s="3" t="s">
        <v>517</v>
      </c>
      <c r="H447" s="3" t="s">
        <v>314</v>
      </c>
    </row>
    <row r="448" spans="1:8" hidden="1">
      <c r="A448" s="3">
        <v>313</v>
      </c>
      <c r="B448" s="3">
        <v>2</v>
      </c>
      <c r="C448" s="3" t="s">
        <v>1166</v>
      </c>
      <c r="D448" s="3" t="s">
        <v>354</v>
      </c>
      <c r="E448" s="3" t="s">
        <v>319</v>
      </c>
      <c r="G448" s="3" t="s">
        <v>517</v>
      </c>
      <c r="H448" s="3" t="s">
        <v>314</v>
      </c>
    </row>
    <row r="449" spans="1:8" hidden="1">
      <c r="A449" s="3">
        <v>313</v>
      </c>
      <c r="B449" s="3">
        <v>3</v>
      </c>
      <c r="C449" s="3" t="s">
        <v>1166</v>
      </c>
      <c r="D449" s="3" t="s">
        <v>335</v>
      </c>
      <c r="E449" s="3" t="s">
        <v>321</v>
      </c>
      <c r="G449" s="3" t="s">
        <v>517</v>
      </c>
      <c r="H449" s="3" t="s">
        <v>314</v>
      </c>
    </row>
    <row r="450" spans="1:8" hidden="1">
      <c r="A450" s="3">
        <v>314</v>
      </c>
      <c r="B450" s="3">
        <v>1</v>
      </c>
      <c r="C450" s="3" t="s">
        <v>925</v>
      </c>
      <c r="D450" s="3" t="s">
        <v>251</v>
      </c>
      <c r="E450" s="3" t="s">
        <v>348</v>
      </c>
      <c r="G450" s="3" t="s">
        <v>517</v>
      </c>
      <c r="H450" s="3" t="s">
        <v>310</v>
      </c>
    </row>
    <row r="451" spans="1:8" hidden="1">
      <c r="A451" s="3">
        <v>314</v>
      </c>
      <c r="B451" s="3">
        <v>2</v>
      </c>
      <c r="C451" s="3" t="s">
        <v>925</v>
      </c>
      <c r="D451" s="3" t="s">
        <v>14</v>
      </c>
      <c r="E451" s="3" t="s">
        <v>283</v>
      </c>
      <c r="G451" s="3" t="s">
        <v>517</v>
      </c>
      <c r="H451" s="3" t="s">
        <v>310</v>
      </c>
    </row>
    <row r="452" spans="1:8" hidden="1">
      <c r="A452" s="3">
        <v>315</v>
      </c>
      <c r="B452" s="3">
        <v>1</v>
      </c>
      <c r="C452" s="3" t="s">
        <v>1125</v>
      </c>
      <c r="D452" s="3" t="s">
        <v>415</v>
      </c>
      <c r="E452" s="3" t="s">
        <v>333</v>
      </c>
      <c r="G452" s="3" t="s">
        <v>517</v>
      </c>
      <c r="H452" s="3" t="s">
        <v>314</v>
      </c>
    </row>
    <row r="453" spans="1:8" hidden="1">
      <c r="A453" s="3">
        <v>315</v>
      </c>
      <c r="B453" s="3">
        <v>2</v>
      </c>
      <c r="C453" s="3" t="s">
        <v>1125</v>
      </c>
      <c r="D453" s="3" t="s">
        <v>354</v>
      </c>
      <c r="E453" s="3" t="s">
        <v>319</v>
      </c>
      <c r="G453" s="3" t="s">
        <v>517</v>
      </c>
      <c r="H453" s="3" t="s">
        <v>314</v>
      </c>
    </row>
    <row r="454" spans="1:8" hidden="1">
      <c r="A454" s="3">
        <v>316</v>
      </c>
      <c r="B454" s="3">
        <v>1</v>
      </c>
      <c r="C454" s="3" t="s">
        <v>857</v>
      </c>
      <c r="D454" s="3" t="s">
        <v>322</v>
      </c>
      <c r="E454" s="3" t="s">
        <v>312</v>
      </c>
      <c r="G454" s="3" t="s">
        <v>517</v>
      </c>
      <c r="H454" s="3" t="s">
        <v>310</v>
      </c>
    </row>
    <row r="455" spans="1:8" hidden="1">
      <c r="A455" s="3">
        <v>316</v>
      </c>
      <c r="B455" s="3">
        <v>2</v>
      </c>
      <c r="C455" s="3" t="s">
        <v>857</v>
      </c>
      <c r="D455" s="3" t="s">
        <v>357</v>
      </c>
      <c r="E455" s="3" t="s">
        <v>312</v>
      </c>
      <c r="G455" s="3" t="s">
        <v>517</v>
      </c>
      <c r="H455" s="3" t="s">
        <v>310</v>
      </c>
    </row>
    <row r="456" spans="1:8" hidden="1">
      <c r="A456" s="3">
        <v>317</v>
      </c>
      <c r="B456" s="3">
        <v>1</v>
      </c>
      <c r="C456" s="3" t="s">
        <v>919</v>
      </c>
      <c r="D456" s="3" t="s">
        <v>166</v>
      </c>
      <c r="E456" s="3" t="s">
        <v>358</v>
      </c>
      <c r="G456" s="3" t="s">
        <v>517</v>
      </c>
      <c r="H456" s="3" t="s">
        <v>314</v>
      </c>
    </row>
    <row r="457" spans="1:8" hidden="1">
      <c r="A457" s="3">
        <v>317</v>
      </c>
      <c r="B457" s="3">
        <v>2</v>
      </c>
      <c r="C457" s="3" t="s">
        <v>919</v>
      </c>
      <c r="D457" s="3" t="s">
        <v>103</v>
      </c>
      <c r="E457" s="3" t="s">
        <v>321</v>
      </c>
      <c r="G457" s="3" t="s">
        <v>517</v>
      </c>
      <c r="H457" s="3" t="s">
        <v>314</v>
      </c>
    </row>
    <row r="458" spans="1:8" hidden="1">
      <c r="A458" s="3">
        <v>318</v>
      </c>
      <c r="B458" s="3">
        <v>1</v>
      </c>
      <c r="C458" s="3" t="s">
        <v>1167</v>
      </c>
      <c r="D458" s="3" t="s">
        <v>518</v>
      </c>
      <c r="E458" s="3" t="s">
        <v>331</v>
      </c>
      <c r="G458" s="3" t="s">
        <v>517</v>
      </c>
      <c r="H458" s="3" t="s">
        <v>310</v>
      </c>
    </row>
    <row r="459" spans="1:8" hidden="1">
      <c r="A459" s="3">
        <v>319</v>
      </c>
      <c r="B459" s="3">
        <v>1</v>
      </c>
      <c r="C459" s="3" t="s">
        <v>926</v>
      </c>
      <c r="D459" s="3" t="s">
        <v>251</v>
      </c>
      <c r="E459" s="3" t="s">
        <v>352</v>
      </c>
      <c r="G459" s="3" t="s">
        <v>517</v>
      </c>
      <c r="H459" s="3" t="s">
        <v>314</v>
      </c>
    </row>
    <row r="460" spans="1:8" hidden="1">
      <c r="A460" s="3">
        <v>319</v>
      </c>
      <c r="B460" s="3">
        <v>2</v>
      </c>
      <c r="C460" s="3" t="s">
        <v>926</v>
      </c>
      <c r="D460" s="3" t="s">
        <v>14</v>
      </c>
      <c r="E460" s="3" t="s">
        <v>309</v>
      </c>
      <c r="G460" s="3" t="s">
        <v>517</v>
      </c>
      <c r="H460" s="3" t="s">
        <v>314</v>
      </c>
    </row>
    <row r="461" spans="1:8" hidden="1">
      <c r="A461" s="3">
        <v>320</v>
      </c>
      <c r="B461" s="3">
        <v>1</v>
      </c>
      <c r="C461" s="3" t="s">
        <v>835</v>
      </c>
      <c r="D461" s="3" t="s">
        <v>248</v>
      </c>
      <c r="E461" s="3" t="s">
        <v>309</v>
      </c>
      <c r="G461" s="3" t="s">
        <v>517</v>
      </c>
      <c r="H461" s="3" t="s">
        <v>310</v>
      </c>
    </row>
    <row r="462" spans="1:8" hidden="1">
      <c r="A462" s="3">
        <v>321</v>
      </c>
      <c r="B462" s="3">
        <v>1</v>
      </c>
      <c r="C462" s="3" t="s">
        <v>860</v>
      </c>
      <c r="D462" s="3" t="s">
        <v>322</v>
      </c>
      <c r="E462" s="3" t="s">
        <v>317</v>
      </c>
      <c r="G462" s="3" t="s">
        <v>517</v>
      </c>
      <c r="H462" s="3" t="s">
        <v>314</v>
      </c>
    </row>
    <row r="463" spans="1:8" hidden="1">
      <c r="A463" s="3">
        <v>321</v>
      </c>
      <c r="B463" s="3">
        <v>2</v>
      </c>
      <c r="C463" s="3" t="s">
        <v>860</v>
      </c>
      <c r="D463" s="3" t="s">
        <v>357</v>
      </c>
      <c r="E463" s="3" t="s">
        <v>317</v>
      </c>
      <c r="G463" s="3" t="s">
        <v>517</v>
      </c>
      <c r="H463" s="3" t="s">
        <v>314</v>
      </c>
    </row>
    <row r="464" spans="1:8" hidden="1">
      <c r="A464" s="3">
        <v>322</v>
      </c>
      <c r="B464" s="3">
        <v>1</v>
      </c>
      <c r="C464" s="3" t="s">
        <v>1168</v>
      </c>
      <c r="D464" s="3" t="s">
        <v>518</v>
      </c>
      <c r="E464" s="3" t="s">
        <v>326</v>
      </c>
      <c r="G464" s="3" t="s">
        <v>517</v>
      </c>
      <c r="H464" s="3" t="s">
        <v>314</v>
      </c>
    </row>
    <row r="465" spans="1:8" hidden="1">
      <c r="A465" s="3">
        <v>323</v>
      </c>
      <c r="B465" s="3">
        <v>1</v>
      </c>
      <c r="C465" s="3" t="s">
        <v>1161</v>
      </c>
      <c r="D465" s="3" t="s">
        <v>264</v>
      </c>
      <c r="E465" s="3" t="s">
        <v>338</v>
      </c>
      <c r="G465" s="3" t="s">
        <v>517</v>
      </c>
      <c r="H465" s="3" t="s">
        <v>310</v>
      </c>
    </row>
    <row r="466" spans="1:8" hidden="1">
      <c r="A466" s="3">
        <v>324</v>
      </c>
      <c r="B466" s="3">
        <v>1</v>
      </c>
      <c r="C466" s="3" t="s">
        <v>837</v>
      </c>
      <c r="D466" s="3" t="s">
        <v>248</v>
      </c>
      <c r="E466" s="3" t="s">
        <v>313</v>
      </c>
      <c r="G466" s="3" t="s">
        <v>517</v>
      </c>
      <c r="H466" s="3" t="s">
        <v>314</v>
      </c>
    </row>
    <row r="467" spans="1:8" hidden="1">
      <c r="A467" s="3">
        <v>325</v>
      </c>
      <c r="B467" s="3">
        <v>1</v>
      </c>
      <c r="C467" s="3" t="s">
        <v>1169</v>
      </c>
      <c r="D467" s="3" t="s">
        <v>519</v>
      </c>
      <c r="E467" s="3" t="s">
        <v>326</v>
      </c>
      <c r="G467" s="3" t="s">
        <v>517</v>
      </c>
      <c r="H467" s="3" t="s">
        <v>310</v>
      </c>
    </row>
    <row r="468" spans="1:8" hidden="1">
      <c r="A468" s="3">
        <v>325</v>
      </c>
      <c r="B468" s="3">
        <v>2</v>
      </c>
      <c r="C468" s="3" t="s">
        <v>1169</v>
      </c>
      <c r="D468" s="3" t="s">
        <v>520</v>
      </c>
      <c r="E468" s="3" t="s">
        <v>317</v>
      </c>
      <c r="G468" s="3" t="s">
        <v>517</v>
      </c>
      <c r="H468" s="3" t="s">
        <v>310</v>
      </c>
    </row>
    <row r="469" spans="1:8" hidden="1">
      <c r="A469" s="3">
        <v>326</v>
      </c>
      <c r="B469" s="3">
        <v>1</v>
      </c>
      <c r="C469" s="3" t="s">
        <v>1170</v>
      </c>
      <c r="D469" s="3" t="s">
        <v>112</v>
      </c>
      <c r="E469" s="3" t="s">
        <v>336</v>
      </c>
      <c r="G469" s="3" t="s">
        <v>517</v>
      </c>
      <c r="H469" s="3" t="s">
        <v>310</v>
      </c>
    </row>
    <row r="470" spans="1:8" hidden="1">
      <c r="A470" s="3">
        <v>327</v>
      </c>
      <c r="B470" s="3">
        <v>1</v>
      </c>
      <c r="C470" s="3" t="s">
        <v>917</v>
      </c>
      <c r="D470" s="3" t="s">
        <v>500</v>
      </c>
      <c r="E470" s="3" t="s">
        <v>309</v>
      </c>
      <c r="G470" s="3" t="s">
        <v>517</v>
      </c>
      <c r="H470" s="3" t="s">
        <v>310</v>
      </c>
    </row>
    <row r="471" spans="1:8" hidden="1">
      <c r="A471" s="3">
        <v>328</v>
      </c>
      <c r="B471" s="3">
        <v>1</v>
      </c>
      <c r="C471" s="3" t="s">
        <v>1171</v>
      </c>
      <c r="D471" s="3" t="s">
        <v>264</v>
      </c>
      <c r="E471" s="3" t="s">
        <v>312</v>
      </c>
      <c r="G471" s="3" t="s">
        <v>517</v>
      </c>
      <c r="H471" s="3" t="s">
        <v>314</v>
      </c>
    </row>
    <row r="472" spans="1:8">
      <c r="A472" s="3">
        <v>329</v>
      </c>
      <c r="B472" s="3">
        <v>1</v>
      </c>
      <c r="C472" s="3" t="s">
        <v>1172</v>
      </c>
      <c r="D472" s="3" t="s">
        <v>521</v>
      </c>
      <c r="E472" s="3" t="s">
        <v>316</v>
      </c>
      <c r="G472" s="3" t="s">
        <v>517</v>
      </c>
      <c r="H472" s="3" t="s">
        <v>310</v>
      </c>
    </row>
    <row r="473" spans="1:8">
      <c r="A473" s="3">
        <v>329</v>
      </c>
      <c r="B473" s="3">
        <v>2</v>
      </c>
      <c r="C473" s="3" t="s">
        <v>1172</v>
      </c>
      <c r="D473" s="3" t="s">
        <v>522</v>
      </c>
      <c r="E473" s="3" t="s">
        <v>316</v>
      </c>
      <c r="G473" s="3" t="s">
        <v>517</v>
      </c>
      <c r="H473" s="3" t="s">
        <v>310</v>
      </c>
    </row>
    <row r="474" spans="1:8" hidden="1">
      <c r="A474" s="3">
        <v>330</v>
      </c>
      <c r="B474" s="3">
        <v>1</v>
      </c>
      <c r="C474" s="3" t="s">
        <v>1173</v>
      </c>
      <c r="D474" s="3" t="s">
        <v>519</v>
      </c>
      <c r="E474" s="3" t="s">
        <v>332</v>
      </c>
      <c r="G474" s="3" t="s">
        <v>517</v>
      </c>
      <c r="H474" s="3" t="s">
        <v>314</v>
      </c>
    </row>
    <row r="475" spans="1:8" hidden="1">
      <c r="A475" s="3">
        <v>330</v>
      </c>
      <c r="B475" s="3">
        <v>2</v>
      </c>
      <c r="C475" s="3" t="s">
        <v>1173</v>
      </c>
      <c r="D475" s="3" t="s">
        <v>520</v>
      </c>
      <c r="E475" s="3" t="s">
        <v>333</v>
      </c>
      <c r="G475" s="3" t="s">
        <v>517</v>
      </c>
      <c r="H475" s="3" t="s">
        <v>314</v>
      </c>
    </row>
    <row r="476" spans="1:8" hidden="1">
      <c r="A476" s="3">
        <v>330</v>
      </c>
      <c r="B476" s="3">
        <v>3</v>
      </c>
      <c r="C476" s="3" t="s">
        <v>1173</v>
      </c>
      <c r="D476" s="3" t="s">
        <v>523</v>
      </c>
      <c r="E476" s="3" t="s">
        <v>289</v>
      </c>
      <c r="G476" s="3" t="s">
        <v>517</v>
      </c>
      <c r="H476" s="3" t="s">
        <v>314</v>
      </c>
    </row>
    <row r="477" spans="1:8" hidden="1">
      <c r="A477" s="3">
        <v>331</v>
      </c>
      <c r="B477" s="3">
        <v>1</v>
      </c>
      <c r="C477" s="3" t="s">
        <v>927</v>
      </c>
      <c r="D477" s="3" t="s">
        <v>3959</v>
      </c>
      <c r="E477" s="3" t="s">
        <v>331</v>
      </c>
      <c r="G477" s="3" t="s">
        <v>517</v>
      </c>
      <c r="H477" s="3" t="s">
        <v>314</v>
      </c>
    </row>
    <row r="478" spans="1:8" hidden="1">
      <c r="A478" s="3">
        <v>332</v>
      </c>
      <c r="B478" s="3">
        <v>1</v>
      </c>
      <c r="C478" s="3" t="s">
        <v>1174</v>
      </c>
      <c r="D478" s="3" t="s">
        <v>524</v>
      </c>
      <c r="E478" s="3" t="s">
        <v>343</v>
      </c>
      <c r="G478" s="3" t="s">
        <v>517</v>
      </c>
      <c r="H478" s="3" t="s">
        <v>344</v>
      </c>
    </row>
    <row r="479" spans="1:8" hidden="1">
      <c r="A479" s="3">
        <v>333</v>
      </c>
      <c r="B479" s="3">
        <v>1</v>
      </c>
      <c r="C479" s="3" t="s">
        <v>1175</v>
      </c>
      <c r="D479" s="3" t="s">
        <v>525</v>
      </c>
      <c r="E479" s="3" t="s">
        <v>343</v>
      </c>
      <c r="G479" s="3" t="s">
        <v>517</v>
      </c>
      <c r="H479" s="3" t="s">
        <v>344</v>
      </c>
    </row>
    <row r="480" spans="1:8" hidden="1">
      <c r="A480" s="3">
        <v>334</v>
      </c>
      <c r="B480" s="3">
        <v>1</v>
      </c>
      <c r="C480" s="3" t="s">
        <v>1176</v>
      </c>
      <c r="D480" s="3" t="s">
        <v>526</v>
      </c>
      <c r="E480" s="3">
        <v>1</v>
      </c>
      <c r="G480" s="3" t="s">
        <v>517</v>
      </c>
      <c r="H480" s="3" t="s">
        <v>344</v>
      </c>
    </row>
    <row r="481" spans="1:8" hidden="1">
      <c r="A481" s="3">
        <v>334</v>
      </c>
      <c r="B481" s="3">
        <v>2</v>
      </c>
      <c r="C481" s="3" t="s">
        <v>1176</v>
      </c>
      <c r="D481" s="3" t="s">
        <v>527</v>
      </c>
      <c r="E481" s="3" t="s">
        <v>326</v>
      </c>
      <c r="G481" s="3" t="s">
        <v>517</v>
      </c>
      <c r="H481" s="3" t="s">
        <v>344</v>
      </c>
    </row>
    <row r="482" spans="1:8" hidden="1">
      <c r="A482" s="3">
        <v>335</v>
      </c>
      <c r="B482" s="3">
        <v>1</v>
      </c>
      <c r="C482" s="3" t="s">
        <v>917</v>
      </c>
      <c r="D482" s="3" t="s">
        <v>500</v>
      </c>
      <c r="E482" s="3" t="s">
        <v>309</v>
      </c>
      <c r="G482" s="3" t="s">
        <v>528</v>
      </c>
      <c r="H482" s="3" t="s">
        <v>310</v>
      </c>
    </row>
    <row r="483" spans="1:8" hidden="1">
      <c r="A483" s="3">
        <v>336</v>
      </c>
      <c r="B483" s="3">
        <v>1</v>
      </c>
      <c r="C483" s="3" t="s">
        <v>899</v>
      </c>
      <c r="D483" s="3" t="s">
        <v>415</v>
      </c>
      <c r="E483" s="3" t="s">
        <v>317</v>
      </c>
      <c r="G483" s="3" t="s">
        <v>528</v>
      </c>
      <c r="H483" s="3" t="s">
        <v>310</v>
      </c>
    </row>
    <row r="484" spans="1:8" hidden="1">
      <c r="A484" s="3">
        <v>337</v>
      </c>
      <c r="B484" s="3">
        <v>1</v>
      </c>
      <c r="C484" s="3" t="s">
        <v>857</v>
      </c>
      <c r="D484" s="3" t="s">
        <v>322</v>
      </c>
      <c r="E484" s="3" t="s">
        <v>312</v>
      </c>
      <c r="G484" s="3" t="s">
        <v>528</v>
      </c>
      <c r="H484" s="3" t="s">
        <v>310</v>
      </c>
    </row>
    <row r="485" spans="1:8" hidden="1">
      <c r="A485" s="3">
        <v>337</v>
      </c>
      <c r="B485" s="3">
        <v>2</v>
      </c>
      <c r="C485" s="3" t="s">
        <v>857</v>
      </c>
      <c r="D485" s="3" t="s">
        <v>357</v>
      </c>
      <c r="E485" s="3" t="s">
        <v>312</v>
      </c>
      <c r="G485" s="3" t="s">
        <v>528</v>
      </c>
      <c r="H485" s="3" t="s">
        <v>310</v>
      </c>
    </row>
    <row r="486" spans="1:8" hidden="1">
      <c r="A486" s="3">
        <v>338</v>
      </c>
      <c r="B486" s="3">
        <v>1</v>
      </c>
      <c r="C486" s="3" t="s">
        <v>918</v>
      </c>
      <c r="D486" s="3" t="s">
        <v>500</v>
      </c>
      <c r="E486" s="3" t="s">
        <v>313</v>
      </c>
      <c r="G486" s="3" t="s">
        <v>528</v>
      </c>
      <c r="H486" s="3" t="s">
        <v>314</v>
      </c>
    </row>
    <row r="487" spans="1:8" hidden="1">
      <c r="A487" s="3">
        <v>339</v>
      </c>
      <c r="B487" s="3">
        <v>1</v>
      </c>
      <c r="C487" s="3" t="s">
        <v>838</v>
      </c>
      <c r="D487" s="3" t="s">
        <v>250</v>
      </c>
      <c r="E487" s="3" t="s">
        <v>312</v>
      </c>
      <c r="G487" s="3" t="s">
        <v>528</v>
      </c>
      <c r="H487" s="3" t="s">
        <v>310</v>
      </c>
    </row>
    <row r="488" spans="1:8" hidden="1">
      <c r="A488" s="3">
        <v>340</v>
      </c>
      <c r="B488" s="3">
        <v>1</v>
      </c>
      <c r="C488" s="3" t="s">
        <v>928</v>
      </c>
      <c r="D488" s="3" t="s">
        <v>415</v>
      </c>
      <c r="E488" s="3" t="s">
        <v>309</v>
      </c>
      <c r="G488" s="3" t="s">
        <v>528</v>
      </c>
      <c r="H488" s="3" t="s">
        <v>314</v>
      </c>
    </row>
    <row r="489" spans="1:8" hidden="1">
      <c r="A489" s="3">
        <v>340</v>
      </c>
      <c r="B489" s="3">
        <v>2</v>
      </c>
      <c r="C489" s="3" t="s">
        <v>928</v>
      </c>
      <c r="D489" s="3" t="s">
        <v>529</v>
      </c>
      <c r="E489" s="3" t="s">
        <v>313</v>
      </c>
      <c r="G489" s="3" t="s">
        <v>528</v>
      </c>
      <c r="H489" s="3" t="s">
        <v>314</v>
      </c>
    </row>
    <row r="490" spans="1:8" hidden="1">
      <c r="A490" s="3">
        <v>341</v>
      </c>
      <c r="B490" s="3">
        <v>1</v>
      </c>
      <c r="C490" s="3" t="s">
        <v>1161</v>
      </c>
      <c r="D490" s="3" t="s">
        <v>264</v>
      </c>
      <c r="E490" s="3" t="s">
        <v>338</v>
      </c>
      <c r="G490" s="3" t="s">
        <v>528</v>
      </c>
      <c r="H490" s="3" t="s">
        <v>310</v>
      </c>
    </row>
    <row r="491" spans="1:8" hidden="1">
      <c r="A491" s="3">
        <v>342</v>
      </c>
      <c r="B491" s="3">
        <v>1</v>
      </c>
      <c r="C491" s="3" t="s">
        <v>860</v>
      </c>
      <c r="D491" s="3" t="s">
        <v>322</v>
      </c>
      <c r="E491" s="3" t="s">
        <v>317</v>
      </c>
      <c r="G491" s="3" t="s">
        <v>528</v>
      </c>
      <c r="H491" s="3" t="s">
        <v>314</v>
      </c>
    </row>
    <row r="492" spans="1:8" hidden="1">
      <c r="A492" s="3">
        <v>342</v>
      </c>
      <c r="B492" s="3">
        <v>2</v>
      </c>
      <c r="C492" s="3" t="s">
        <v>860</v>
      </c>
      <c r="D492" s="3" t="s">
        <v>357</v>
      </c>
      <c r="E492" s="3" t="s">
        <v>317</v>
      </c>
      <c r="G492" s="3" t="s">
        <v>528</v>
      </c>
      <c r="H492" s="3" t="s">
        <v>314</v>
      </c>
    </row>
    <row r="493" spans="1:8" hidden="1">
      <c r="A493" s="3">
        <v>343</v>
      </c>
      <c r="B493" s="3">
        <v>1</v>
      </c>
      <c r="C493" s="3" t="s">
        <v>929</v>
      </c>
      <c r="D493" s="3" t="s">
        <v>530</v>
      </c>
      <c r="E493" s="3" t="s">
        <v>317</v>
      </c>
      <c r="G493" s="3" t="s">
        <v>528</v>
      </c>
      <c r="H493" s="3" t="s">
        <v>310</v>
      </c>
    </row>
    <row r="494" spans="1:8" hidden="1">
      <c r="A494" s="3">
        <v>344</v>
      </c>
      <c r="B494" s="3">
        <v>1</v>
      </c>
      <c r="C494" s="3" t="s">
        <v>916</v>
      </c>
      <c r="D494" s="3" t="s">
        <v>250</v>
      </c>
      <c r="E494" s="3" t="s">
        <v>317</v>
      </c>
      <c r="G494" s="3" t="s">
        <v>528</v>
      </c>
      <c r="H494" s="3" t="s">
        <v>314</v>
      </c>
    </row>
    <row r="495" spans="1:8" hidden="1">
      <c r="A495" s="3">
        <v>345</v>
      </c>
      <c r="B495" s="3">
        <v>1</v>
      </c>
      <c r="C495" s="3" t="s">
        <v>835</v>
      </c>
      <c r="D495" s="3" t="s">
        <v>248</v>
      </c>
      <c r="E495" s="3" t="s">
        <v>309</v>
      </c>
      <c r="G495" s="3" t="s">
        <v>528</v>
      </c>
      <c r="H495" s="3" t="s">
        <v>310</v>
      </c>
    </row>
    <row r="496" spans="1:8" hidden="1">
      <c r="A496" s="3">
        <v>346</v>
      </c>
      <c r="B496" s="3">
        <v>1</v>
      </c>
      <c r="C496" s="3" t="s">
        <v>1177</v>
      </c>
      <c r="D496" s="3" t="s">
        <v>483</v>
      </c>
      <c r="E496" s="3" t="s">
        <v>505</v>
      </c>
      <c r="G496" s="3" t="s">
        <v>528</v>
      </c>
      <c r="H496" s="3" t="s">
        <v>344</v>
      </c>
    </row>
    <row r="497" spans="1:8" hidden="1">
      <c r="A497" s="3">
        <v>346</v>
      </c>
      <c r="B497" s="3">
        <v>2</v>
      </c>
      <c r="C497" s="3" t="s">
        <v>1177</v>
      </c>
      <c r="D497" s="3" t="s">
        <v>264</v>
      </c>
      <c r="E497" s="3" t="s">
        <v>326</v>
      </c>
      <c r="G497" s="3" t="s">
        <v>528</v>
      </c>
      <c r="H497" s="3" t="s">
        <v>344</v>
      </c>
    </row>
    <row r="498" spans="1:8" hidden="1">
      <c r="A498" s="3">
        <v>347</v>
      </c>
      <c r="B498" s="3">
        <v>1</v>
      </c>
      <c r="C498" s="3" t="s">
        <v>930</v>
      </c>
      <c r="D498" s="3" t="s">
        <v>531</v>
      </c>
      <c r="E498" s="3" t="s">
        <v>331</v>
      </c>
      <c r="G498" s="3" t="s">
        <v>528</v>
      </c>
      <c r="H498" s="3" t="s">
        <v>310</v>
      </c>
    </row>
    <row r="499" spans="1:8" hidden="1">
      <c r="A499" s="3">
        <v>348</v>
      </c>
      <c r="B499" s="3">
        <v>1</v>
      </c>
      <c r="C499" s="3" t="s">
        <v>1178</v>
      </c>
      <c r="D499" s="3" t="s">
        <v>530</v>
      </c>
      <c r="E499" s="3" t="s">
        <v>333</v>
      </c>
      <c r="G499" s="3" t="s">
        <v>528</v>
      </c>
      <c r="H499" s="3" t="s">
        <v>314</v>
      </c>
    </row>
    <row r="500" spans="1:8" hidden="1">
      <c r="A500" s="3">
        <v>348</v>
      </c>
      <c r="B500" s="3">
        <v>2</v>
      </c>
      <c r="C500" s="3" t="s">
        <v>1178</v>
      </c>
      <c r="D500" s="3" t="s">
        <v>532</v>
      </c>
      <c r="E500" s="3" t="s">
        <v>353</v>
      </c>
      <c r="G500" s="3" t="s">
        <v>528</v>
      </c>
      <c r="H500" s="3" t="s">
        <v>314</v>
      </c>
    </row>
    <row r="501" spans="1:8" hidden="1">
      <c r="A501" s="3">
        <v>349</v>
      </c>
      <c r="B501" s="3">
        <v>1</v>
      </c>
      <c r="C501" s="3" t="s">
        <v>905</v>
      </c>
      <c r="D501" s="3" t="s">
        <v>166</v>
      </c>
      <c r="E501" s="3" t="s">
        <v>353</v>
      </c>
      <c r="G501" s="3" t="s">
        <v>528</v>
      </c>
      <c r="H501" s="3" t="s">
        <v>310</v>
      </c>
    </row>
    <row r="502" spans="1:8" hidden="1">
      <c r="A502" s="3">
        <v>350</v>
      </c>
      <c r="B502" s="3">
        <v>1</v>
      </c>
      <c r="C502" s="3" t="s">
        <v>837</v>
      </c>
      <c r="D502" s="3" t="s">
        <v>248</v>
      </c>
      <c r="E502" s="3" t="s">
        <v>313</v>
      </c>
      <c r="G502" s="3" t="s">
        <v>528</v>
      </c>
      <c r="H502" s="3" t="s">
        <v>314</v>
      </c>
    </row>
    <row r="503" spans="1:8" hidden="1">
      <c r="A503" s="3">
        <v>351</v>
      </c>
      <c r="B503" s="3">
        <v>1</v>
      </c>
      <c r="C503" s="3" t="s">
        <v>1087</v>
      </c>
      <c r="D503" s="3" t="s">
        <v>380</v>
      </c>
      <c r="E503" s="3" t="s">
        <v>312</v>
      </c>
      <c r="G503" s="3" t="s">
        <v>528</v>
      </c>
      <c r="H503" s="3" t="s">
        <v>310</v>
      </c>
    </row>
    <row r="504" spans="1:8" hidden="1">
      <c r="A504" s="3">
        <v>352</v>
      </c>
      <c r="B504" s="3">
        <v>1</v>
      </c>
      <c r="C504" s="3" t="s">
        <v>931</v>
      </c>
      <c r="D504" s="3" t="s">
        <v>531</v>
      </c>
      <c r="E504" s="3" t="s">
        <v>333</v>
      </c>
      <c r="G504" s="3" t="s">
        <v>528</v>
      </c>
      <c r="H504" s="3" t="s">
        <v>344</v>
      </c>
    </row>
    <row r="505" spans="1:8" hidden="1">
      <c r="A505" s="3">
        <v>352</v>
      </c>
      <c r="B505" s="3">
        <v>2</v>
      </c>
      <c r="C505" s="3" t="s">
        <v>931</v>
      </c>
      <c r="D505" s="3" t="s">
        <v>533</v>
      </c>
      <c r="E505" s="3" t="s">
        <v>321</v>
      </c>
      <c r="G505" s="3" t="s">
        <v>528</v>
      </c>
      <c r="H505" s="3" t="s">
        <v>344</v>
      </c>
    </row>
    <row r="506" spans="1:8" hidden="1">
      <c r="A506" s="3">
        <v>353</v>
      </c>
      <c r="B506" s="3">
        <v>1</v>
      </c>
      <c r="C506" s="3" t="s">
        <v>879</v>
      </c>
      <c r="D506" s="3" t="s">
        <v>415</v>
      </c>
      <c r="E506" s="3" t="s">
        <v>331</v>
      </c>
      <c r="G506" s="3" t="s">
        <v>528</v>
      </c>
      <c r="H506" s="3" t="s">
        <v>310</v>
      </c>
    </row>
    <row r="507" spans="1:8" hidden="1">
      <c r="A507" s="3">
        <v>354</v>
      </c>
      <c r="B507" s="3">
        <v>1</v>
      </c>
      <c r="C507" s="3" t="s">
        <v>919</v>
      </c>
      <c r="D507" s="3" t="s">
        <v>166</v>
      </c>
      <c r="E507" s="3" t="s">
        <v>358</v>
      </c>
      <c r="G507" s="3" t="s">
        <v>528</v>
      </c>
      <c r="H507" s="3" t="s">
        <v>314</v>
      </c>
    </row>
    <row r="508" spans="1:8" hidden="1">
      <c r="A508" s="3">
        <v>354</v>
      </c>
      <c r="B508" s="3">
        <v>2</v>
      </c>
      <c r="C508" s="3" t="s">
        <v>919</v>
      </c>
      <c r="D508" s="3" t="s">
        <v>103</v>
      </c>
      <c r="E508" s="3" t="s">
        <v>321</v>
      </c>
      <c r="G508" s="3" t="s">
        <v>528</v>
      </c>
      <c r="H508" s="3" t="s">
        <v>314</v>
      </c>
    </row>
    <row r="509" spans="1:8" hidden="1">
      <c r="A509" s="3">
        <v>355</v>
      </c>
      <c r="B509" s="3">
        <v>1</v>
      </c>
      <c r="C509" s="3" t="s">
        <v>835</v>
      </c>
      <c r="D509" s="3" t="s">
        <v>248</v>
      </c>
      <c r="E509" s="3" t="s">
        <v>309</v>
      </c>
      <c r="G509" s="3" t="s">
        <v>528</v>
      </c>
      <c r="H509" s="3" t="s">
        <v>310</v>
      </c>
    </row>
    <row r="510" spans="1:8" hidden="1">
      <c r="A510" s="3">
        <v>356</v>
      </c>
      <c r="B510" s="3">
        <v>1</v>
      </c>
      <c r="C510" s="3" t="s">
        <v>1179</v>
      </c>
      <c r="D510" s="3" t="s">
        <v>380</v>
      </c>
      <c r="E510" s="3" t="s">
        <v>321</v>
      </c>
      <c r="G510" s="3" t="s">
        <v>528</v>
      </c>
      <c r="H510" s="3" t="s">
        <v>314</v>
      </c>
    </row>
    <row r="511" spans="1:8" hidden="1">
      <c r="A511" s="3">
        <v>356</v>
      </c>
      <c r="B511" s="3">
        <v>2</v>
      </c>
      <c r="C511" s="3" t="s">
        <v>1179</v>
      </c>
      <c r="D511" s="3" t="s">
        <v>262</v>
      </c>
      <c r="E511" s="3" t="s">
        <v>416</v>
      </c>
      <c r="G511" s="3" t="s">
        <v>528</v>
      </c>
      <c r="H511" s="3" t="s">
        <v>314</v>
      </c>
    </row>
    <row r="512" spans="1:8" hidden="1">
      <c r="A512" s="3">
        <v>357</v>
      </c>
      <c r="B512" s="3">
        <v>1</v>
      </c>
      <c r="C512" s="3" t="s">
        <v>903</v>
      </c>
      <c r="D512" s="3" t="s">
        <v>357</v>
      </c>
      <c r="E512" s="3" t="s">
        <v>312</v>
      </c>
      <c r="G512" s="3" t="s">
        <v>528</v>
      </c>
      <c r="H512" s="3" t="s">
        <v>310</v>
      </c>
    </row>
    <row r="513" spans="1:8" hidden="1">
      <c r="A513" s="3">
        <v>358</v>
      </c>
      <c r="B513" s="3">
        <v>1</v>
      </c>
      <c r="C513" s="3" t="s">
        <v>881</v>
      </c>
      <c r="D513" s="3" t="s">
        <v>415</v>
      </c>
      <c r="E513" s="3" t="s">
        <v>326</v>
      </c>
      <c r="G513" s="3" t="s">
        <v>528</v>
      </c>
      <c r="H513" s="3" t="s">
        <v>314</v>
      </c>
    </row>
    <row r="514" spans="1:8" hidden="1">
      <c r="A514" s="3">
        <v>359</v>
      </c>
      <c r="B514" s="3">
        <v>1</v>
      </c>
      <c r="C514" s="3" t="s">
        <v>838</v>
      </c>
      <c r="D514" s="3" t="s">
        <v>250</v>
      </c>
      <c r="E514" s="3" t="s">
        <v>312</v>
      </c>
      <c r="G514" s="3" t="s">
        <v>528</v>
      </c>
      <c r="H514" s="3" t="s">
        <v>310</v>
      </c>
    </row>
    <row r="515" spans="1:8" hidden="1">
      <c r="A515" s="3">
        <v>360</v>
      </c>
      <c r="B515" s="3">
        <v>1</v>
      </c>
      <c r="C515" s="3" t="s">
        <v>837</v>
      </c>
      <c r="D515" s="3" t="s">
        <v>248</v>
      </c>
      <c r="E515" s="3" t="s">
        <v>313</v>
      </c>
      <c r="G515" s="3" t="s">
        <v>528</v>
      </c>
      <c r="H515" s="3" t="s">
        <v>314</v>
      </c>
    </row>
    <row r="516" spans="1:8" hidden="1">
      <c r="A516" s="3">
        <v>361</v>
      </c>
      <c r="B516" s="3">
        <v>1</v>
      </c>
      <c r="C516" s="3" t="s">
        <v>932</v>
      </c>
      <c r="D516" s="3" t="s">
        <v>534</v>
      </c>
      <c r="E516" s="3" t="s">
        <v>312</v>
      </c>
      <c r="G516" s="3" t="s">
        <v>528</v>
      </c>
      <c r="H516" s="3" t="s">
        <v>310</v>
      </c>
    </row>
    <row r="517" spans="1:8" hidden="1">
      <c r="A517" s="3">
        <v>362</v>
      </c>
      <c r="B517" s="3">
        <v>1</v>
      </c>
      <c r="C517" s="3" t="s">
        <v>1180</v>
      </c>
      <c r="D517" s="3" t="s">
        <v>535</v>
      </c>
      <c r="E517" s="3" t="s">
        <v>536</v>
      </c>
      <c r="G517" s="3" t="s">
        <v>528</v>
      </c>
      <c r="H517" s="3" t="s">
        <v>314</v>
      </c>
    </row>
    <row r="518" spans="1:8" hidden="1">
      <c r="A518" s="3">
        <v>363</v>
      </c>
      <c r="B518" s="3">
        <v>1</v>
      </c>
      <c r="C518" s="3" t="s">
        <v>1167</v>
      </c>
      <c r="D518" s="3" t="s">
        <v>518</v>
      </c>
      <c r="E518" s="3" t="s">
        <v>331</v>
      </c>
      <c r="G518" s="3" t="s">
        <v>528</v>
      </c>
      <c r="H518" s="3" t="s">
        <v>310</v>
      </c>
    </row>
    <row r="519" spans="1:8" hidden="1">
      <c r="A519" s="3">
        <v>364</v>
      </c>
      <c r="B519" s="3">
        <v>1</v>
      </c>
      <c r="C519" s="3" t="s">
        <v>933</v>
      </c>
      <c r="D519" s="3" t="s">
        <v>250</v>
      </c>
      <c r="E519" s="3" t="s">
        <v>317</v>
      </c>
      <c r="G519" s="3" t="s">
        <v>528</v>
      </c>
      <c r="H519" s="3" t="s">
        <v>314</v>
      </c>
    </row>
    <row r="520" spans="1:8" hidden="1">
      <c r="A520" s="3">
        <v>364</v>
      </c>
      <c r="B520" s="3">
        <v>2</v>
      </c>
      <c r="C520" s="3" t="s">
        <v>933</v>
      </c>
      <c r="D520" s="3" t="s">
        <v>354</v>
      </c>
      <c r="E520" s="3" t="s">
        <v>353</v>
      </c>
      <c r="G520" s="3" t="s">
        <v>528</v>
      </c>
      <c r="H520" s="3" t="s">
        <v>314</v>
      </c>
    </row>
    <row r="521" spans="1:8" hidden="1">
      <c r="A521" s="3">
        <v>365</v>
      </c>
      <c r="B521" s="3">
        <v>1</v>
      </c>
      <c r="C521" s="3" t="s">
        <v>934</v>
      </c>
      <c r="D521" s="3" t="s">
        <v>354</v>
      </c>
      <c r="E521" s="3" t="s">
        <v>484</v>
      </c>
      <c r="G521" s="3" t="s">
        <v>528</v>
      </c>
      <c r="H521" s="3" t="s">
        <v>314</v>
      </c>
    </row>
    <row r="522" spans="1:8" hidden="1">
      <c r="A522" s="3">
        <v>366</v>
      </c>
      <c r="B522" s="3">
        <v>1</v>
      </c>
      <c r="C522" s="3" t="s">
        <v>1181</v>
      </c>
      <c r="D522" s="3" t="s">
        <v>537</v>
      </c>
      <c r="E522" s="3" t="s">
        <v>288</v>
      </c>
      <c r="G522" s="3" t="s">
        <v>528</v>
      </c>
      <c r="H522" s="3" t="s">
        <v>314</v>
      </c>
    </row>
    <row r="523" spans="1:8" hidden="1">
      <c r="A523" s="3">
        <v>367</v>
      </c>
      <c r="B523" s="3">
        <v>1</v>
      </c>
      <c r="C523" s="3" t="s">
        <v>1182</v>
      </c>
      <c r="D523" s="3" t="s">
        <v>357</v>
      </c>
      <c r="E523" s="3" t="s">
        <v>538</v>
      </c>
      <c r="G523" s="3" t="s">
        <v>528</v>
      </c>
      <c r="H523" s="3" t="s">
        <v>310</v>
      </c>
    </row>
    <row r="524" spans="1:8" hidden="1">
      <c r="A524" s="3">
        <v>368</v>
      </c>
      <c r="B524" s="3">
        <v>1</v>
      </c>
      <c r="C524" s="3" t="s">
        <v>1168</v>
      </c>
      <c r="D524" s="3" t="s">
        <v>518</v>
      </c>
      <c r="E524" s="3" t="s">
        <v>326</v>
      </c>
      <c r="G524" s="3" t="s">
        <v>528</v>
      </c>
      <c r="H524" s="3" t="s">
        <v>314</v>
      </c>
    </row>
    <row r="525" spans="1:8">
      <c r="A525" s="3">
        <v>369</v>
      </c>
      <c r="B525" s="3">
        <v>1</v>
      </c>
      <c r="C525" s="3" t="s">
        <v>1183</v>
      </c>
      <c r="D525" s="3" t="s">
        <v>521</v>
      </c>
      <c r="E525" s="3" t="s">
        <v>316</v>
      </c>
      <c r="G525" s="3" t="s">
        <v>528</v>
      </c>
      <c r="H525" s="3" t="s">
        <v>310</v>
      </c>
    </row>
    <row r="526" spans="1:8">
      <c r="A526" s="3">
        <v>369</v>
      </c>
      <c r="B526" s="3">
        <v>2</v>
      </c>
      <c r="C526" s="3" t="s">
        <v>1183</v>
      </c>
      <c r="D526" s="3" t="s">
        <v>539</v>
      </c>
      <c r="E526" s="3" t="s">
        <v>331</v>
      </c>
      <c r="G526" s="3" t="s">
        <v>528</v>
      </c>
      <c r="H526" s="3" t="s">
        <v>310</v>
      </c>
    </row>
    <row r="527" spans="1:8" hidden="1">
      <c r="A527" s="3">
        <v>370</v>
      </c>
      <c r="B527" s="3">
        <v>1</v>
      </c>
      <c r="C527" s="3" t="s">
        <v>1170</v>
      </c>
      <c r="D527" s="3" t="s">
        <v>112</v>
      </c>
      <c r="E527" s="3" t="s">
        <v>336</v>
      </c>
      <c r="G527" s="3" t="s">
        <v>528</v>
      </c>
      <c r="H527" s="3" t="s">
        <v>310</v>
      </c>
    </row>
    <row r="528" spans="1:8" hidden="1">
      <c r="A528" s="3">
        <v>371</v>
      </c>
      <c r="B528" s="3">
        <v>1</v>
      </c>
      <c r="C528" s="3" t="s">
        <v>1184</v>
      </c>
      <c r="D528" s="3" t="s">
        <v>540</v>
      </c>
      <c r="E528" s="3" t="s">
        <v>333</v>
      </c>
      <c r="G528" s="3" t="s">
        <v>528</v>
      </c>
      <c r="H528" s="3" t="s">
        <v>344</v>
      </c>
    </row>
    <row r="529" spans="1:8" hidden="1">
      <c r="A529" s="3">
        <v>372</v>
      </c>
      <c r="B529" s="3">
        <v>1</v>
      </c>
      <c r="C529" s="3" t="s">
        <v>541</v>
      </c>
      <c r="D529" s="3" t="s">
        <v>541</v>
      </c>
      <c r="E529" s="3">
        <v>1</v>
      </c>
      <c r="G529" s="3" t="s">
        <v>528</v>
      </c>
      <c r="H529" s="3" t="s">
        <v>344</v>
      </c>
    </row>
    <row r="530" spans="1:8" hidden="1">
      <c r="A530" s="3">
        <v>373</v>
      </c>
      <c r="B530" s="3">
        <v>1</v>
      </c>
      <c r="C530" s="3" t="s">
        <v>1185</v>
      </c>
      <c r="D530" s="3" t="s">
        <v>542</v>
      </c>
      <c r="E530" s="3" t="s">
        <v>343</v>
      </c>
      <c r="G530" s="3" t="s">
        <v>528</v>
      </c>
      <c r="H530" s="3" t="s">
        <v>344</v>
      </c>
    </row>
    <row r="531" spans="1:8" hidden="1">
      <c r="A531" s="3">
        <v>374</v>
      </c>
      <c r="B531" s="3">
        <v>1</v>
      </c>
      <c r="C531" s="3" t="s">
        <v>543</v>
      </c>
      <c r="D531" s="3" t="s">
        <v>543</v>
      </c>
      <c r="E531" s="3">
        <v>1</v>
      </c>
      <c r="G531" s="3" t="s">
        <v>528</v>
      </c>
      <c r="H531" s="3" t="s">
        <v>344</v>
      </c>
    </row>
    <row r="532" spans="1:8" hidden="1">
      <c r="A532" s="3">
        <v>375</v>
      </c>
      <c r="B532" s="3">
        <v>1</v>
      </c>
      <c r="C532" s="3" t="s">
        <v>935</v>
      </c>
      <c r="D532" s="3" t="s">
        <v>3959</v>
      </c>
      <c r="E532" s="3" t="s">
        <v>353</v>
      </c>
      <c r="G532" s="3" t="s">
        <v>528</v>
      </c>
      <c r="H532" s="3" t="s">
        <v>344</v>
      </c>
    </row>
    <row r="533" spans="1:8" hidden="1">
      <c r="A533" s="3">
        <v>376</v>
      </c>
      <c r="B533" s="3">
        <v>1</v>
      </c>
      <c r="C533" s="3" t="s">
        <v>544</v>
      </c>
      <c r="D533" s="3" t="s">
        <v>544</v>
      </c>
      <c r="E533" s="3">
        <v>1</v>
      </c>
      <c r="G533" s="3" t="s">
        <v>528</v>
      </c>
      <c r="H533" s="3" t="s">
        <v>344</v>
      </c>
    </row>
    <row r="534" spans="1:8" hidden="1">
      <c r="A534" s="3">
        <v>377</v>
      </c>
      <c r="B534" s="3">
        <v>1</v>
      </c>
      <c r="C534" s="3" t="s">
        <v>1186</v>
      </c>
      <c r="D534" s="3" t="s">
        <v>519</v>
      </c>
      <c r="E534" s="3" t="s">
        <v>309</v>
      </c>
      <c r="G534" s="3" t="s">
        <v>545</v>
      </c>
      <c r="H534" s="3" t="s">
        <v>310</v>
      </c>
    </row>
    <row r="535" spans="1:8" hidden="1">
      <c r="A535" s="3">
        <v>377</v>
      </c>
      <c r="B535" s="3">
        <v>2</v>
      </c>
      <c r="C535" s="3" t="s">
        <v>1186</v>
      </c>
      <c r="D535" s="3" t="s">
        <v>546</v>
      </c>
      <c r="E535" s="3" t="s">
        <v>309</v>
      </c>
      <c r="G535" s="3" t="s">
        <v>545</v>
      </c>
      <c r="H535" s="3" t="s">
        <v>310</v>
      </c>
    </row>
    <row r="536" spans="1:8" hidden="1">
      <c r="A536" s="3">
        <v>378</v>
      </c>
      <c r="B536" s="3">
        <v>1</v>
      </c>
      <c r="C536" s="3" t="s">
        <v>903</v>
      </c>
      <c r="D536" s="3" t="s">
        <v>357</v>
      </c>
      <c r="E536" s="3" t="s">
        <v>312</v>
      </c>
      <c r="G536" s="3" t="s">
        <v>545</v>
      </c>
      <c r="H536" s="3" t="s">
        <v>310</v>
      </c>
    </row>
    <row r="537" spans="1:8" hidden="1">
      <c r="A537" s="3">
        <v>379</v>
      </c>
      <c r="B537" s="3">
        <v>1</v>
      </c>
      <c r="C537" s="3" t="s">
        <v>899</v>
      </c>
      <c r="D537" s="3" t="s">
        <v>415</v>
      </c>
      <c r="E537" s="3" t="s">
        <v>317</v>
      </c>
      <c r="G537" s="3" t="s">
        <v>545</v>
      </c>
      <c r="H537" s="3" t="s">
        <v>310</v>
      </c>
    </row>
    <row r="538" spans="1:8" hidden="1">
      <c r="A538" s="3">
        <v>380</v>
      </c>
      <c r="B538" s="3">
        <v>1</v>
      </c>
      <c r="C538" s="3" t="s">
        <v>1187</v>
      </c>
      <c r="D538" s="3" t="s">
        <v>519</v>
      </c>
      <c r="E538" s="3" t="s">
        <v>313</v>
      </c>
      <c r="G538" s="3" t="s">
        <v>545</v>
      </c>
      <c r="H538" s="3" t="s">
        <v>314</v>
      </c>
    </row>
    <row r="539" spans="1:8" hidden="1">
      <c r="A539" s="3">
        <v>380</v>
      </c>
      <c r="B539" s="3">
        <v>2</v>
      </c>
      <c r="C539" s="3" t="s">
        <v>1187</v>
      </c>
      <c r="D539" s="3" t="s">
        <v>546</v>
      </c>
      <c r="E539" s="3" t="s">
        <v>313</v>
      </c>
      <c r="G539" s="3" t="s">
        <v>545</v>
      </c>
      <c r="H539" s="3" t="s">
        <v>314</v>
      </c>
    </row>
    <row r="540" spans="1:8" hidden="1">
      <c r="A540" s="3">
        <v>381</v>
      </c>
      <c r="B540" s="3">
        <v>1</v>
      </c>
      <c r="C540" s="3" t="s">
        <v>875</v>
      </c>
      <c r="D540" s="3" t="s">
        <v>411</v>
      </c>
      <c r="E540" s="3" t="s">
        <v>312</v>
      </c>
      <c r="G540" s="3" t="s">
        <v>545</v>
      </c>
      <c r="H540" s="3" t="s">
        <v>310</v>
      </c>
    </row>
    <row r="541" spans="1:8" hidden="1">
      <c r="A541" s="3">
        <v>381</v>
      </c>
      <c r="B541" s="3">
        <v>2</v>
      </c>
      <c r="C541" s="3" t="s">
        <v>875</v>
      </c>
      <c r="D541" s="3" t="s">
        <v>412</v>
      </c>
      <c r="E541" s="3" t="s">
        <v>312</v>
      </c>
      <c r="G541" s="3" t="s">
        <v>545</v>
      </c>
      <c r="H541" s="3" t="s">
        <v>310</v>
      </c>
    </row>
    <row r="542" spans="1:8" hidden="1">
      <c r="A542" s="3">
        <v>382</v>
      </c>
      <c r="B542" s="3">
        <v>1</v>
      </c>
      <c r="C542" s="3" t="s">
        <v>906</v>
      </c>
      <c r="D542" s="3" t="s">
        <v>357</v>
      </c>
      <c r="E542" s="3" t="s">
        <v>317</v>
      </c>
      <c r="G542" s="3" t="s">
        <v>545</v>
      </c>
      <c r="H542" s="3" t="s">
        <v>314</v>
      </c>
    </row>
    <row r="543" spans="1:8" hidden="1">
      <c r="A543" s="3">
        <v>383</v>
      </c>
      <c r="B543" s="3">
        <v>1</v>
      </c>
      <c r="C543" s="3" t="s">
        <v>1188</v>
      </c>
      <c r="D543" s="3" t="s">
        <v>415</v>
      </c>
      <c r="E543" s="3" t="s">
        <v>547</v>
      </c>
      <c r="G543" s="3" t="s">
        <v>545</v>
      </c>
      <c r="H543" s="3" t="s">
        <v>310</v>
      </c>
    </row>
    <row r="544" spans="1:8" hidden="1">
      <c r="A544" s="3">
        <v>384</v>
      </c>
      <c r="B544" s="3">
        <v>1</v>
      </c>
      <c r="C544" s="3" t="s">
        <v>936</v>
      </c>
      <c r="D544" s="3" t="s">
        <v>415</v>
      </c>
      <c r="E544" s="3" t="s">
        <v>333</v>
      </c>
      <c r="G544" s="3" t="s">
        <v>545</v>
      </c>
      <c r="H544" s="3" t="s">
        <v>314</v>
      </c>
    </row>
    <row r="545" spans="1:8" hidden="1">
      <c r="A545" s="3">
        <v>385</v>
      </c>
      <c r="B545" s="3">
        <v>1</v>
      </c>
      <c r="C545" s="3" t="s">
        <v>882</v>
      </c>
      <c r="D545" s="3" t="s">
        <v>166</v>
      </c>
      <c r="E545" s="3" t="s">
        <v>353</v>
      </c>
      <c r="G545" s="3" t="s">
        <v>545</v>
      </c>
      <c r="H545" s="3" t="s">
        <v>310</v>
      </c>
    </row>
    <row r="546" spans="1:8" hidden="1">
      <c r="A546" s="3">
        <v>385</v>
      </c>
      <c r="B546" s="3">
        <v>2</v>
      </c>
      <c r="C546" s="3" t="s">
        <v>882</v>
      </c>
      <c r="D546" s="3" t="s">
        <v>417</v>
      </c>
      <c r="E546" s="3" t="s">
        <v>353</v>
      </c>
      <c r="G546" s="3" t="s">
        <v>545</v>
      </c>
      <c r="H546" s="3" t="s">
        <v>310</v>
      </c>
    </row>
    <row r="547" spans="1:8" hidden="1">
      <c r="A547" s="3">
        <v>386</v>
      </c>
      <c r="B547" s="3">
        <v>1</v>
      </c>
      <c r="C547" s="3" t="s">
        <v>878</v>
      </c>
      <c r="D547" s="3" t="s">
        <v>411</v>
      </c>
      <c r="E547" s="3" t="s">
        <v>317</v>
      </c>
      <c r="G547" s="3" t="s">
        <v>545</v>
      </c>
      <c r="H547" s="3" t="s">
        <v>314</v>
      </c>
    </row>
    <row r="548" spans="1:8" hidden="1">
      <c r="A548" s="3">
        <v>386</v>
      </c>
      <c r="B548" s="3">
        <v>2</v>
      </c>
      <c r="C548" s="3" t="s">
        <v>878</v>
      </c>
      <c r="D548" s="3" t="s">
        <v>412</v>
      </c>
      <c r="E548" s="3" t="s">
        <v>317</v>
      </c>
      <c r="G548" s="3" t="s">
        <v>545</v>
      </c>
      <c r="H548" s="3" t="s">
        <v>314</v>
      </c>
    </row>
    <row r="549" spans="1:8" hidden="1">
      <c r="A549" s="3">
        <v>387</v>
      </c>
      <c r="B549" s="3">
        <v>1</v>
      </c>
      <c r="C549" s="3" t="s">
        <v>851</v>
      </c>
      <c r="D549" s="3" t="s">
        <v>322</v>
      </c>
      <c r="E549" s="3" t="s">
        <v>312</v>
      </c>
      <c r="G549" s="3" t="s">
        <v>545</v>
      </c>
      <c r="H549" s="3" t="s">
        <v>310</v>
      </c>
    </row>
    <row r="550" spans="1:8" hidden="1">
      <c r="A550" s="3">
        <v>388</v>
      </c>
      <c r="B550" s="3">
        <v>1</v>
      </c>
      <c r="C550" s="3" t="s">
        <v>1189</v>
      </c>
      <c r="D550" s="3" t="s">
        <v>415</v>
      </c>
      <c r="E550" s="3" t="s">
        <v>548</v>
      </c>
      <c r="G550" s="3" t="s">
        <v>545</v>
      </c>
      <c r="H550" s="3" t="s">
        <v>314</v>
      </c>
    </row>
    <row r="551" spans="1:8" hidden="1">
      <c r="A551" s="3">
        <v>388</v>
      </c>
      <c r="B551" s="3">
        <v>2</v>
      </c>
      <c r="C551" s="3" t="s">
        <v>1189</v>
      </c>
      <c r="D551" s="3" t="s">
        <v>549</v>
      </c>
      <c r="E551" s="3">
        <v>1</v>
      </c>
      <c r="G551" s="3" t="s">
        <v>545</v>
      </c>
      <c r="H551" s="3" t="s">
        <v>314</v>
      </c>
    </row>
    <row r="552" spans="1:8" hidden="1">
      <c r="A552" s="3">
        <v>389</v>
      </c>
      <c r="B552" s="3">
        <v>1</v>
      </c>
      <c r="C552" s="3" t="s">
        <v>917</v>
      </c>
      <c r="D552" s="3" t="s">
        <v>500</v>
      </c>
      <c r="E552" s="3" t="s">
        <v>309</v>
      </c>
      <c r="G552" s="3" t="s">
        <v>545</v>
      </c>
      <c r="H552" s="3" t="s">
        <v>310</v>
      </c>
    </row>
    <row r="553" spans="1:8" hidden="1">
      <c r="A553" s="3">
        <v>390</v>
      </c>
      <c r="B553" s="3">
        <v>1</v>
      </c>
      <c r="C553" s="3" t="s">
        <v>884</v>
      </c>
      <c r="D553" s="3" t="s">
        <v>166</v>
      </c>
      <c r="E553" s="3" t="s">
        <v>358</v>
      </c>
      <c r="G553" s="3" t="s">
        <v>545</v>
      </c>
      <c r="H553" s="3" t="s">
        <v>314</v>
      </c>
    </row>
    <row r="554" spans="1:8" hidden="1">
      <c r="A554" s="3">
        <v>390</v>
      </c>
      <c r="B554" s="3">
        <v>2</v>
      </c>
      <c r="C554" s="3" t="s">
        <v>884</v>
      </c>
      <c r="D554" s="3" t="s">
        <v>417</v>
      </c>
      <c r="E554" s="3" t="s">
        <v>358</v>
      </c>
      <c r="G554" s="3" t="s">
        <v>545</v>
      </c>
      <c r="H554" s="3" t="s">
        <v>314</v>
      </c>
    </row>
    <row r="555" spans="1:8" hidden="1">
      <c r="A555" s="3">
        <v>390</v>
      </c>
      <c r="B555" s="3">
        <v>3</v>
      </c>
      <c r="C555" s="3" t="s">
        <v>884</v>
      </c>
      <c r="D555" s="3" t="s">
        <v>103</v>
      </c>
      <c r="E555" s="3" t="s">
        <v>321</v>
      </c>
      <c r="G555" s="3" t="s">
        <v>545</v>
      </c>
      <c r="H555" s="3" t="s">
        <v>314</v>
      </c>
    </row>
    <row r="556" spans="1:8" hidden="1">
      <c r="A556" s="3">
        <v>390</v>
      </c>
      <c r="B556" s="3">
        <v>4</v>
      </c>
      <c r="C556" s="3" t="s">
        <v>884</v>
      </c>
      <c r="D556" s="3" t="s">
        <v>424</v>
      </c>
      <c r="E556" s="3" t="s">
        <v>321</v>
      </c>
      <c r="G556" s="3" t="s">
        <v>545</v>
      </c>
      <c r="H556" s="3" t="s">
        <v>314</v>
      </c>
    </row>
    <row r="557" spans="1:8" hidden="1">
      <c r="A557" s="3">
        <v>391</v>
      </c>
      <c r="B557" s="3">
        <v>1</v>
      </c>
      <c r="C557" s="3" t="s">
        <v>1186</v>
      </c>
      <c r="D557" s="3" t="s">
        <v>519</v>
      </c>
      <c r="E557" s="3" t="s">
        <v>309</v>
      </c>
      <c r="G557" s="3" t="s">
        <v>545</v>
      </c>
      <c r="H557" s="3" t="s">
        <v>310</v>
      </c>
    </row>
    <row r="558" spans="1:8" hidden="1">
      <c r="A558" s="3">
        <v>391</v>
      </c>
      <c r="B558" s="3">
        <v>2</v>
      </c>
      <c r="C558" s="3" t="s">
        <v>1186</v>
      </c>
      <c r="D558" s="3" t="s">
        <v>546</v>
      </c>
      <c r="E558" s="3" t="s">
        <v>309</v>
      </c>
      <c r="G558" s="3" t="s">
        <v>545</v>
      </c>
      <c r="H558" s="3" t="s">
        <v>310</v>
      </c>
    </row>
    <row r="559" spans="1:8" hidden="1">
      <c r="A559" s="3">
        <v>392</v>
      </c>
      <c r="B559" s="3">
        <v>1</v>
      </c>
      <c r="C559" s="3" t="s">
        <v>937</v>
      </c>
      <c r="D559" s="3" t="s">
        <v>267</v>
      </c>
      <c r="E559" s="3" t="s">
        <v>536</v>
      </c>
      <c r="G559" s="3" t="s">
        <v>545</v>
      </c>
      <c r="H559" s="3" t="s">
        <v>344</v>
      </c>
    </row>
    <row r="560" spans="1:8" hidden="1">
      <c r="A560" s="3">
        <v>392</v>
      </c>
      <c r="B560" s="3">
        <v>2</v>
      </c>
      <c r="C560" s="3" t="s">
        <v>937</v>
      </c>
      <c r="D560" s="3" t="s">
        <v>550</v>
      </c>
      <c r="E560" s="3">
        <v>1</v>
      </c>
      <c r="G560" s="3" t="s">
        <v>545</v>
      </c>
      <c r="H560" s="3" t="s">
        <v>344</v>
      </c>
    </row>
    <row r="561" spans="1:8" hidden="1">
      <c r="A561" s="3">
        <v>392</v>
      </c>
      <c r="B561" s="3">
        <v>3</v>
      </c>
      <c r="C561" s="3" t="s">
        <v>937</v>
      </c>
      <c r="D561" s="3" t="s">
        <v>551</v>
      </c>
      <c r="E561" s="3">
        <v>1</v>
      </c>
      <c r="G561" s="3" t="s">
        <v>545</v>
      </c>
      <c r="H561" s="3" t="s">
        <v>344</v>
      </c>
    </row>
    <row r="562" spans="1:8" hidden="1">
      <c r="A562" s="3">
        <v>393</v>
      </c>
      <c r="B562" s="3">
        <v>1</v>
      </c>
      <c r="C562" s="3" t="s">
        <v>938</v>
      </c>
      <c r="D562" s="3" t="s">
        <v>552</v>
      </c>
      <c r="E562" s="3" t="s">
        <v>387</v>
      </c>
      <c r="G562" s="3" t="s">
        <v>545</v>
      </c>
      <c r="H562" s="3" t="s">
        <v>344</v>
      </c>
    </row>
    <row r="563" spans="1:8" hidden="1">
      <c r="A563" s="3">
        <v>393</v>
      </c>
      <c r="B563" s="3">
        <v>2</v>
      </c>
      <c r="C563" s="3" t="s">
        <v>938</v>
      </c>
      <c r="D563" s="3" t="s">
        <v>415</v>
      </c>
      <c r="E563" s="3" t="s">
        <v>536</v>
      </c>
      <c r="G563" s="3" t="s">
        <v>545</v>
      </c>
      <c r="H563" s="3" t="s">
        <v>344</v>
      </c>
    </row>
    <row r="564" spans="1:8" hidden="1">
      <c r="A564" s="3">
        <v>394</v>
      </c>
      <c r="B564" s="3">
        <v>1</v>
      </c>
      <c r="C564" s="3" t="s">
        <v>939</v>
      </c>
      <c r="D564" s="3" t="s">
        <v>553</v>
      </c>
      <c r="E564" s="3" t="s">
        <v>387</v>
      </c>
      <c r="G564" s="3" t="s">
        <v>545</v>
      </c>
      <c r="H564" s="3" t="s">
        <v>344</v>
      </c>
    </row>
    <row r="565" spans="1:8" hidden="1">
      <c r="A565" s="3">
        <v>394</v>
      </c>
      <c r="B565" s="3">
        <v>2</v>
      </c>
      <c r="C565" s="3" t="s">
        <v>939</v>
      </c>
      <c r="D565" s="3" t="s">
        <v>415</v>
      </c>
      <c r="E565" s="3" t="s">
        <v>536</v>
      </c>
      <c r="G565" s="3" t="s">
        <v>545</v>
      </c>
      <c r="H565" s="3" t="s">
        <v>344</v>
      </c>
    </row>
    <row r="566" spans="1:8" hidden="1">
      <c r="A566" s="3">
        <v>395</v>
      </c>
      <c r="B566" s="3">
        <v>1</v>
      </c>
      <c r="C566" s="3" t="s">
        <v>1190</v>
      </c>
      <c r="D566" s="3" t="s">
        <v>520</v>
      </c>
      <c r="E566" s="3" t="s">
        <v>317</v>
      </c>
      <c r="G566" s="3" t="s">
        <v>545</v>
      </c>
      <c r="H566" s="3" t="s">
        <v>310</v>
      </c>
    </row>
    <row r="567" spans="1:8" hidden="1">
      <c r="A567" s="3">
        <v>395</v>
      </c>
      <c r="B567" s="3">
        <v>2</v>
      </c>
      <c r="C567" s="3" t="s">
        <v>1190</v>
      </c>
      <c r="D567" s="3" t="s">
        <v>519</v>
      </c>
      <c r="E567" s="3" t="s">
        <v>309</v>
      </c>
      <c r="G567" s="3" t="s">
        <v>545</v>
      </c>
      <c r="H567" s="3" t="s">
        <v>310</v>
      </c>
    </row>
    <row r="568" spans="1:8" hidden="1">
      <c r="A568" s="3">
        <v>396</v>
      </c>
      <c r="B568" s="3">
        <v>1</v>
      </c>
      <c r="C568" s="3" t="s">
        <v>1191</v>
      </c>
      <c r="D568" s="3" t="s">
        <v>523</v>
      </c>
      <c r="E568" s="3" t="s">
        <v>425</v>
      </c>
      <c r="G568" s="3" t="s">
        <v>545</v>
      </c>
      <c r="H568" s="3" t="s">
        <v>344</v>
      </c>
    </row>
    <row r="569" spans="1:8" hidden="1">
      <c r="A569" s="3">
        <v>396</v>
      </c>
      <c r="B569" s="3">
        <v>2</v>
      </c>
      <c r="C569" s="3" t="s">
        <v>1191</v>
      </c>
      <c r="D569" s="3" t="s">
        <v>554</v>
      </c>
      <c r="E569" s="3" t="s">
        <v>425</v>
      </c>
      <c r="G569" s="3" t="s">
        <v>545</v>
      </c>
      <c r="H569" s="3" t="s">
        <v>344</v>
      </c>
    </row>
    <row r="570" spans="1:8" hidden="1">
      <c r="A570" s="3">
        <v>397</v>
      </c>
      <c r="B570" s="3">
        <v>1</v>
      </c>
      <c r="C570" s="3" t="s">
        <v>1192</v>
      </c>
      <c r="D570" s="3" t="s">
        <v>534</v>
      </c>
      <c r="E570" s="3" t="s">
        <v>323</v>
      </c>
      <c r="G570" s="3" t="s">
        <v>545</v>
      </c>
      <c r="H570" s="3" t="s">
        <v>310</v>
      </c>
    </row>
    <row r="571" spans="1:8" hidden="1">
      <c r="A571" s="3">
        <v>397</v>
      </c>
      <c r="B571" s="3">
        <v>2</v>
      </c>
      <c r="C571" s="3" t="s">
        <v>1192</v>
      </c>
      <c r="D571" s="3" t="s">
        <v>264</v>
      </c>
      <c r="E571" s="3" t="s">
        <v>338</v>
      </c>
      <c r="G571" s="3" t="s">
        <v>545</v>
      </c>
      <c r="H571" s="3" t="s">
        <v>310</v>
      </c>
    </row>
    <row r="572" spans="1:8" hidden="1">
      <c r="A572" s="3">
        <v>398</v>
      </c>
      <c r="B572" s="3">
        <v>1</v>
      </c>
      <c r="C572" s="3" t="s">
        <v>880</v>
      </c>
      <c r="D572" s="3" t="s">
        <v>14</v>
      </c>
      <c r="E572" s="3" t="s">
        <v>309</v>
      </c>
      <c r="G572" s="3" t="s">
        <v>545</v>
      </c>
      <c r="H572" s="3" t="s">
        <v>314</v>
      </c>
    </row>
    <row r="573" spans="1:8" hidden="1">
      <c r="A573" s="3">
        <v>398</v>
      </c>
      <c r="B573" s="3">
        <v>2</v>
      </c>
      <c r="C573" s="3" t="s">
        <v>880</v>
      </c>
      <c r="D573" s="3" t="s">
        <v>413</v>
      </c>
      <c r="E573" s="3" t="s">
        <v>313</v>
      </c>
      <c r="G573" s="3" t="s">
        <v>545</v>
      </c>
      <c r="H573" s="3" t="s">
        <v>314</v>
      </c>
    </row>
    <row r="574" spans="1:8" hidden="1">
      <c r="A574" s="3">
        <v>399</v>
      </c>
      <c r="B574" s="3">
        <v>1</v>
      </c>
      <c r="C574" s="3" t="s">
        <v>899</v>
      </c>
      <c r="D574" s="3" t="s">
        <v>415</v>
      </c>
      <c r="E574" s="3" t="s">
        <v>317</v>
      </c>
      <c r="G574" s="3" t="s">
        <v>545</v>
      </c>
      <c r="H574" s="3" t="s">
        <v>310</v>
      </c>
    </row>
    <row r="575" spans="1:8" hidden="1">
      <c r="A575" s="3">
        <v>400</v>
      </c>
      <c r="B575" s="3">
        <v>1</v>
      </c>
      <c r="C575" s="3" t="s">
        <v>1193</v>
      </c>
      <c r="D575" s="3" t="s">
        <v>520</v>
      </c>
      <c r="E575" s="3" t="s">
        <v>333</v>
      </c>
      <c r="G575" s="3" t="s">
        <v>545</v>
      </c>
      <c r="H575" s="3" t="s">
        <v>314</v>
      </c>
    </row>
    <row r="576" spans="1:8" hidden="1">
      <c r="A576" s="3">
        <v>400</v>
      </c>
      <c r="B576" s="3">
        <v>2</v>
      </c>
      <c r="C576" s="3" t="s">
        <v>1193</v>
      </c>
      <c r="D576" s="3" t="s">
        <v>519</v>
      </c>
      <c r="E576" s="3" t="s">
        <v>313</v>
      </c>
      <c r="G576" s="3" t="s">
        <v>545</v>
      </c>
      <c r="H576" s="3" t="s">
        <v>314</v>
      </c>
    </row>
    <row r="577" spans="1:8">
      <c r="A577" s="3">
        <v>401</v>
      </c>
      <c r="B577" s="3">
        <v>1</v>
      </c>
      <c r="C577" s="3" t="s">
        <v>1194</v>
      </c>
      <c r="D577" s="3" t="s">
        <v>521</v>
      </c>
      <c r="E577" s="3" t="s">
        <v>316</v>
      </c>
      <c r="G577" s="3" t="s">
        <v>545</v>
      </c>
      <c r="H577" s="3" t="s">
        <v>310</v>
      </c>
    </row>
    <row r="578" spans="1:8">
      <c r="A578" s="3">
        <v>401</v>
      </c>
      <c r="B578" s="3">
        <v>2</v>
      </c>
      <c r="C578" s="3" t="s">
        <v>1194</v>
      </c>
      <c r="D578" s="3" t="s">
        <v>555</v>
      </c>
      <c r="E578" s="3" t="s">
        <v>381</v>
      </c>
      <c r="G578" s="3" t="s">
        <v>545</v>
      </c>
      <c r="H578" s="3" t="s">
        <v>310</v>
      </c>
    </row>
    <row r="579" spans="1:8" hidden="1">
      <c r="A579" s="3">
        <v>402</v>
      </c>
      <c r="B579" s="3">
        <v>1</v>
      </c>
      <c r="C579" s="3" t="s">
        <v>1195</v>
      </c>
      <c r="D579" s="3" t="s">
        <v>534</v>
      </c>
      <c r="E579" s="3" t="s">
        <v>331</v>
      </c>
      <c r="G579" s="3" t="s">
        <v>545</v>
      </c>
      <c r="H579" s="3" t="s">
        <v>314</v>
      </c>
    </row>
    <row r="580" spans="1:8" hidden="1">
      <c r="A580" s="3">
        <v>402</v>
      </c>
      <c r="B580" s="3">
        <v>2</v>
      </c>
      <c r="C580" s="3" t="s">
        <v>1195</v>
      </c>
      <c r="D580" s="3" t="s">
        <v>264</v>
      </c>
      <c r="E580" s="3" t="s">
        <v>312</v>
      </c>
      <c r="G580" s="3" t="s">
        <v>545</v>
      </c>
      <c r="H580" s="3" t="s">
        <v>314</v>
      </c>
    </row>
    <row r="581" spans="1:8" hidden="1">
      <c r="A581" s="3">
        <v>403</v>
      </c>
      <c r="B581" s="3">
        <v>1</v>
      </c>
      <c r="C581" s="3" t="s">
        <v>903</v>
      </c>
      <c r="D581" s="3" t="s">
        <v>357</v>
      </c>
      <c r="E581" s="3" t="s">
        <v>312</v>
      </c>
      <c r="G581" s="3" t="s">
        <v>545</v>
      </c>
      <c r="H581" s="3" t="s">
        <v>310</v>
      </c>
    </row>
    <row r="582" spans="1:8" hidden="1">
      <c r="A582" s="3">
        <v>404</v>
      </c>
      <c r="B582" s="3">
        <v>1</v>
      </c>
      <c r="C582" s="3" t="s">
        <v>1159</v>
      </c>
      <c r="D582" s="3" t="s">
        <v>415</v>
      </c>
      <c r="E582" s="3" t="s">
        <v>309</v>
      </c>
      <c r="G582" s="3" t="s">
        <v>545</v>
      </c>
      <c r="H582" s="3" t="s">
        <v>314</v>
      </c>
    </row>
    <row r="583" spans="1:8" hidden="1">
      <c r="A583" s="3">
        <v>404</v>
      </c>
      <c r="B583" s="3">
        <v>2</v>
      </c>
      <c r="C583" s="3" t="s">
        <v>1159</v>
      </c>
      <c r="D583" s="3" t="s">
        <v>501</v>
      </c>
      <c r="E583" s="3" t="s">
        <v>502</v>
      </c>
      <c r="G583" s="3" t="s">
        <v>545</v>
      </c>
      <c r="H583" s="3" t="s">
        <v>314</v>
      </c>
    </row>
    <row r="584" spans="1:8">
      <c r="A584" s="3">
        <v>405</v>
      </c>
      <c r="B584" s="3">
        <v>1</v>
      </c>
      <c r="C584" s="3" t="s">
        <v>1196</v>
      </c>
      <c r="D584" s="3" t="s">
        <v>556</v>
      </c>
      <c r="E584" s="3" t="s">
        <v>317</v>
      </c>
      <c r="G584" s="3" t="s">
        <v>545</v>
      </c>
      <c r="H584" s="3" t="s">
        <v>310</v>
      </c>
    </row>
    <row r="585" spans="1:8" hidden="1">
      <c r="A585" s="3">
        <v>406</v>
      </c>
      <c r="B585" s="3">
        <v>1</v>
      </c>
      <c r="C585" s="3" t="s">
        <v>940</v>
      </c>
      <c r="D585" s="3" t="s">
        <v>557</v>
      </c>
      <c r="E585" s="3" t="s">
        <v>321</v>
      </c>
      <c r="G585" s="3" t="s">
        <v>545</v>
      </c>
      <c r="H585" s="3" t="s">
        <v>310</v>
      </c>
    </row>
    <row r="586" spans="1:8" hidden="1">
      <c r="A586" s="3">
        <v>407</v>
      </c>
      <c r="B586" s="3">
        <v>1</v>
      </c>
      <c r="C586" s="3" t="s">
        <v>1170</v>
      </c>
      <c r="D586" s="3" t="s">
        <v>112</v>
      </c>
      <c r="E586" s="3" t="s">
        <v>336</v>
      </c>
      <c r="G586" s="3" t="s">
        <v>545</v>
      </c>
      <c r="H586" s="3" t="s">
        <v>310</v>
      </c>
    </row>
    <row r="587" spans="1:8" hidden="1">
      <c r="A587" s="3">
        <v>408</v>
      </c>
      <c r="B587" s="3">
        <v>1</v>
      </c>
      <c r="C587" s="3" t="s">
        <v>1197</v>
      </c>
      <c r="D587" s="3" t="s">
        <v>558</v>
      </c>
      <c r="E587" s="3" t="s">
        <v>402</v>
      </c>
      <c r="G587" s="3" t="s">
        <v>545</v>
      </c>
      <c r="H587" s="3" t="s">
        <v>314</v>
      </c>
    </row>
    <row r="588" spans="1:8" hidden="1">
      <c r="A588" s="3">
        <v>409</v>
      </c>
      <c r="B588" s="3">
        <v>1</v>
      </c>
      <c r="C588" s="3" t="s">
        <v>1188</v>
      </c>
      <c r="D588" s="3" t="s">
        <v>415</v>
      </c>
      <c r="E588" s="3" t="s">
        <v>547</v>
      </c>
      <c r="G588" s="3" t="s">
        <v>545</v>
      </c>
      <c r="H588" s="3" t="s">
        <v>310</v>
      </c>
    </row>
    <row r="589" spans="1:8">
      <c r="A589" s="3">
        <v>410</v>
      </c>
      <c r="B589" s="3">
        <v>1</v>
      </c>
      <c r="C589" s="3" t="s">
        <v>1198</v>
      </c>
      <c r="D589" s="3" t="s">
        <v>556</v>
      </c>
      <c r="E589" s="3" t="s">
        <v>333</v>
      </c>
      <c r="G589" s="3" t="s">
        <v>545</v>
      </c>
      <c r="H589" s="3" t="s">
        <v>314</v>
      </c>
    </row>
    <row r="590" spans="1:8" hidden="1">
      <c r="A590" s="3">
        <v>411</v>
      </c>
      <c r="B590" s="3">
        <v>1</v>
      </c>
      <c r="C590" s="3" t="s">
        <v>941</v>
      </c>
      <c r="D590" s="3" t="s">
        <v>557</v>
      </c>
      <c r="E590" s="3" t="s">
        <v>316</v>
      </c>
      <c r="G590" s="3" t="s">
        <v>545</v>
      </c>
      <c r="H590" s="3" t="s">
        <v>314</v>
      </c>
    </row>
    <row r="591" spans="1:8" hidden="1">
      <c r="A591" s="3">
        <v>412</v>
      </c>
      <c r="B591" s="3">
        <v>1</v>
      </c>
      <c r="C591" s="3" t="s">
        <v>559</v>
      </c>
      <c r="D591" s="3" t="s">
        <v>559</v>
      </c>
      <c r="E591" s="3">
        <v>1</v>
      </c>
      <c r="G591" s="3" t="s">
        <v>545</v>
      </c>
      <c r="H591" s="3" t="s">
        <v>344</v>
      </c>
    </row>
    <row r="592" spans="1:8">
      <c r="A592" s="3">
        <v>413</v>
      </c>
      <c r="B592" s="3">
        <v>1</v>
      </c>
      <c r="C592" s="3" t="s">
        <v>1194</v>
      </c>
      <c r="D592" s="3" t="s">
        <v>521</v>
      </c>
      <c r="E592" s="3" t="s">
        <v>316</v>
      </c>
      <c r="G592" s="3" t="s">
        <v>545</v>
      </c>
      <c r="H592" s="3" t="s">
        <v>310</v>
      </c>
    </row>
    <row r="593" spans="1:8">
      <c r="A593" s="3">
        <v>413</v>
      </c>
      <c r="B593" s="3">
        <v>2</v>
      </c>
      <c r="C593" s="3" t="s">
        <v>1194</v>
      </c>
      <c r="D593" s="3" t="s">
        <v>555</v>
      </c>
      <c r="E593" s="3" t="s">
        <v>381</v>
      </c>
      <c r="G593" s="3" t="s">
        <v>545</v>
      </c>
      <c r="H593" s="3" t="s">
        <v>310</v>
      </c>
    </row>
    <row r="594" spans="1:8" hidden="1">
      <c r="A594" s="3">
        <v>414</v>
      </c>
      <c r="B594" s="3">
        <v>1</v>
      </c>
      <c r="C594" s="3" t="s">
        <v>942</v>
      </c>
      <c r="D594" s="3" t="s">
        <v>529</v>
      </c>
      <c r="E594" s="3" t="s">
        <v>376</v>
      </c>
      <c r="G594" s="3" t="s">
        <v>545</v>
      </c>
      <c r="H594" s="3" t="s">
        <v>314</v>
      </c>
    </row>
    <row r="595" spans="1:8" hidden="1">
      <c r="A595" s="3">
        <v>415</v>
      </c>
      <c r="B595" s="3">
        <v>1</v>
      </c>
      <c r="C595" s="3" t="s">
        <v>1199</v>
      </c>
      <c r="D595" s="3" t="s">
        <v>560</v>
      </c>
      <c r="E595" s="3" t="s">
        <v>333</v>
      </c>
      <c r="G595" s="3" t="s">
        <v>545</v>
      </c>
      <c r="H595" s="3" t="s">
        <v>344</v>
      </c>
    </row>
    <row r="596" spans="1:8" hidden="1">
      <c r="A596" s="3">
        <v>416</v>
      </c>
      <c r="B596" s="3">
        <v>1</v>
      </c>
      <c r="C596" s="3" t="s">
        <v>1200</v>
      </c>
      <c r="D596" s="3" t="s">
        <v>561</v>
      </c>
      <c r="E596" s="3" t="s">
        <v>562</v>
      </c>
      <c r="G596" s="3" t="s">
        <v>545</v>
      </c>
      <c r="H596" s="3" t="s">
        <v>344</v>
      </c>
    </row>
    <row r="597" spans="1:8" hidden="1">
      <c r="A597" s="3">
        <v>417</v>
      </c>
      <c r="B597" s="3">
        <v>1</v>
      </c>
      <c r="C597" s="3" t="s">
        <v>1200</v>
      </c>
      <c r="D597" s="3" t="s">
        <v>561</v>
      </c>
      <c r="E597" s="3" t="s">
        <v>562</v>
      </c>
      <c r="G597" s="3" t="s">
        <v>545</v>
      </c>
      <c r="H597" s="3" t="s">
        <v>344</v>
      </c>
    </row>
    <row r="598" spans="1:8" hidden="1">
      <c r="A598" s="3">
        <v>418</v>
      </c>
      <c r="B598" s="3">
        <v>1</v>
      </c>
      <c r="C598" s="3" t="s">
        <v>1201</v>
      </c>
      <c r="D598" s="3" t="s">
        <v>525</v>
      </c>
      <c r="E598" s="3" t="s">
        <v>343</v>
      </c>
      <c r="G598" s="3" t="s">
        <v>545</v>
      </c>
      <c r="H598" s="3" t="s">
        <v>344</v>
      </c>
    </row>
    <row r="599" spans="1:8" hidden="1">
      <c r="A599" s="3">
        <v>418</v>
      </c>
      <c r="B599" s="3">
        <v>2</v>
      </c>
      <c r="C599" s="3" t="s">
        <v>1201</v>
      </c>
      <c r="D599" s="3" t="s">
        <v>555</v>
      </c>
      <c r="E599" s="3" t="s">
        <v>382</v>
      </c>
      <c r="G599" s="3" t="s">
        <v>545</v>
      </c>
      <c r="H599" s="3" t="s">
        <v>344</v>
      </c>
    </row>
    <row r="600" spans="1:8" hidden="1">
      <c r="A600" s="3">
        <v>419</v>
      </c>
      <c r="B600" s="3">
        <v>1</v>
      </c>
      <c r="C600" s="3" t="s">
        <v>1202</v>
      </c>
      <c r="D600" s="3" t="s">
        <v>3967</v>
      </c>
      <c r="E600" s="2">
        <v>0.02</v>
      </c>
      <c r="G600" s="3" t="s">
        <v>545</v>
      </c>
      <c r="H600" s="3" t="s">
        <v>344</v>
      </c>
    </row>
    <row r="601" spans="1:8" hidden="1">
      <c r="A601" s="3">
        <v>419</v>
      </c>
      <c r="B601" s="3">
        <v>2</v>
      </c>
      <c r="C601" s="3" t="s">
        <v>1202</v>
      </c>
      <c r="D601" s="3" t="s">
        <v>563</v>
      </c>
      <c r="E601" s="3" t="s">
        <v>326</v>
      </c>
      <c r="G601" s="3" t="s">
        <v>545</v>
      </c>
      <c r="H601" s="3" t="s">
        <v>344</v>
      </c>
    </row>
    <row r="602" spans="1:8" hidden="1">
      <c r="A602" s="3">
        <v>420</v>
      </c>
      <c r="B602" s="3">
        <v>1</v>
      </c>
      <c r="C602" s="3" t="s">
        <v>943</v>
      </c>
      <c r="D602" s="3" t="s">
        <v>564</v>
      </c>
      <c r="E602" s="3" t="s">
        <v>309</v>
      </c>
      <c r="G602" s="3" t="s">
        <v>565</v>
      </c>
      <c r="H602" s="3" t="s">
        <v>310</v>
      </c>
    </row>
    <row r="603" spans="1:8" hidden="1">
      <c r="A603" s="3">
        <v>421</v>
      </c>
      <c r="B603" s="3">
        <v>1</v>
      </c>
      <c r="C603" s="3" t="s">
        <v>903</v>
      </c>
      <c r="D603" s="3" t="s">
        <v>357</v>
      </c>
      <c r="E603" s="3" t="s">
        <v>312</v>
      </c>
      <c r="G603" s="3" t="s">
        <v>565</v>
      </c>
      <c r="H603" s="3" t="s">
        <v>310</v>
      </c>
    </row>
    <row r="604" spans="1:8" hidden="1">
      <c r="A604" s="3">
        <v>422</v>
      </c>
      <c r="B604" s="3">
        <v>1</v>
      </c>
      <c r="C604" s="3" t="s">
        <v>1203</v>
      </c>
      <c r="D604" s="3" t="s">
        <v>566</v>
      </c>
      <c r="E604" s="3" t="s">
        <v>309</v>
      </c>
      <c r="G604" s="3" t="s">
        <v>565</v>
      </c>
      <c r="H604" s="3" t="s">
        <v>310</v>
      </c>
    </row>
    <row r="605" spans="1:8" hidden="1">
      <c r="A605" s="3">
        <v>422</v>
      </c>
      <c r="B605" s="3">
        <v>2</v>
      </c>
      <c r="C605" s="3" t="s">
        <v>1203</v>
      </c>
      <c r="D605" s="3" t="s">
        <v>567</v>
      </c>
      <c r="E605" s="3" t="s">
        <v>309</v>
      </c>
      <c r="G605" s="3" t="s">
        <v>565</v>
      </c>
      <c r="H605" s="3" t="s">
        <v>310</v>
      </c>
    </row>
    <row r="606" spans="1:8" hidden="1">
      <c r="A606" s="3">
        <v>423</v>
      </c>
      <c r="B606" s="3">
        <v>1</v>
      </c>
      <c r="C606" s="3" t="s">
        <v>944</v>
      </c>
      <c r="D606" s="3" t="s">
        <v>564</v>
      </c>
      <c r="E606" s="3" t="s">
        <v>313</v>
      </c>
      <c r="G606" s="3" t="s">
        <v>565</v>
      </c>
      <c r="H606" s="3" t="s">
        <v>314</v>
      </c>
    </row>
    <row r="607" spans="1:8" hidden="1">
      <c r="A607" s="3">
        <v>424</v>
      </c>
      <c r="B607" s="3">
        <v>1</v>
      </c>
      <c r="C607" s="3" t="s">
        <v>875</v>
      </c>
      <c r="D607" s="3" t="s">
        <v>411</v>
      </c>
      <c r="E607" s="3" t="s">
        <v>312</v>
      </c>
      <c r="G607" s="3" t="s">
        <v>565</v>
      </c>
      <c r="H607" s="3" t="s">
        <v>310</v>
      </c>
    </row>
    <row r="608" spans="1:8" hidden="1">
      <c r="A608" s="3">
        <v>424</v>
      </c>
      <c r="B608" s="3">
        <v>2</v>
      </c>
      <c r="C608" s="3" t="s">
        <v>875</v>
      </c>
      <c r="D608" s="3" t="s">
        <v>412</v>
      </c>
      <c r="E608" s="3" t="s">
        <v>312</v>
      </c>
      <c r="G608" s="3" t="s">
        <v>565</v>
      </c>
      <c r="H608" s="3" t="s">
        <v>310</v>
      </c>
    </row>
    <row r="609" spans="1:8" hidden="1">
      <c r="A609" s="3">
        <v>425</v>
      </c>
      <c r="B609" s="3">
        <v>1</v>
      </c>
      <c r="C609" s="3" t="s">
        <v>906</v>
      </c>
      <c r="D609" s="3" t="s">
        <v>357</v>
      </c>
      <c r="E609" s="3" t="s">
        <v>317</v>
      </c>
      <c r="G609" s="3" t="s">
        <v>565</v>
      </c>
      <c r="H609" s="3" t="s">
        <v>314</v>
      </c>
    </row>
    <row r="610" spans="1:8" hidden="1">
      <c r="A610" s="3">
        <v>426</v>
      </c>
      <c r="B610" s="3">
        <v>1</v>
      </c>
      <c r="C610" s="3" t="s">
        <v>882</v>
      </c>
      <c r="D610" s="3" t="s">
        <v>166</v>
      </c>
      <c r="E610" s="3" t="s">
        <v>353</v>
      </c>
      <c r="G610" s="3" t="s">
        <v>565</v>
      </c>
      <c r="H610" s="3" t="s">
        <v>310</v>
      </c>
    </row>
    <row r="611" spans="1:8" hidden="1">
      <c r="A611" s="3">
        <v>426</v>
      </c>
      <c r="B611" s="3">
        <v>2</v>
      </c>
      <c r="C611" s="3" t="s">
        <v>882</v>
      </c>
      <c r="D611" s="3" t="s">
        <v>417</v>
      </c>
      <c r="E611" s="3" t="s">
        <v>353</v>
      </c>
      <c r="G611" s="3" t="s">
        <v>565</v>
      </c>
      <c r="H611" s="3" t="s">
        <v>310</v>
      </c>
    </row>
    <row r="612" spans="1:8" hidden="1">
      <c r="A612" s="3">
        <v>427</v>
      </c>
      <c r="B612" s="3">
        <v>1</v>
      </c>
      <c r="C612" s="3" t="s">
        <v>1204</v>
      </c>
      <c r="D612" s="3" t="s">
        <v>566</v>
      </c>
      <c r="E612" s="3" t="s">
        <v>313</v>
      </c>
      <c r="G612" s="3" t="s">
        <v>565</v>
      </c>
      <c r="H612" s="3" t="s">
        <v>314</v>
      </c>
    </row>
    <row r="613" spans="1:8" hidden="1">
      <c r="A613" s="3">
        <v>427</v>
      </c>
      <c r="B613" s="3">
        <v>2</v>
      </c>
      <c r="C613" s="3" t="s">
        <v>1204</v>
      </c>
      <c r="D613" s="3" t="s">
        <v>567</v>
      </c>
      <c r="E613" s="3" t="s">
        <v>313</v>
      </c>
      <c r="G613" s="3" t="s">
        <v>565</v>
      </c>
      <c r="H613" s="3" t="s">
        <v>314</v>
      </c>
    </row>
    <row r="614" spans="1:8" hidden="1">
      <c r="A614" s="3">
        <v>428</v>
      </c>
      <c r="B614" s="3">
        <v>1</v>
      </c>
      <c r="C614" s="3" t="s">
        <v>879</v>
      </c>
      <c r="D614" s="3" t="s">
        <v>415</v>
      </c>
      <c r="E614" s="3" t="s">
        <v>331</v>
      </c>
      <c r="G614" s="3" t="s">
        <v>565</v>
      </c>
      <c r="H614" s="3" t="s">
        <v>310</v>
      </c>
    </row>
    <row r="615" spans="1:8" hidden="1">
      <c r="A615" s="3">
        <v>429</v>
      </c>
      <c r="B615" s="3">
        <v>1</v>
      </c>
      <c r="C615" s="3" t="s">
        <v>1205</v>
      </c>
      <c r="D615" s="3" t="s">
        <v>411</v>
      </c>
      <c r="E615" s="3" t="s">
        <v>317</v>
      </c>
      <c r="G615" s="3" t="s">
        <v>565</v>
      </c>
      <c r="H615" s="3" t="s">
        <v>314</v>
      </c>
    </row>
    <row r="616" spans="1:8" hidden="1">
      <c r="A616" s="3">
        <v>429</v>
      </c>
      <c r="B616" s="3">
        <v>2</v>
      </c>
      <c r="C616" s="3" t="s">
        <v>1205</v>
      </c>
      <c r="D616" s="3" t="s">
        <v>412</v>
      </c>
      <c r="E616" s="3" t="s">
        <v>317</v>
      </c>
      <c r="G616" s="3" t="s">
        <v>565</v>
      </c>
      <c r="H616" s="3" t="s">
        <v>314</v>
      </c>
    </row>
    <row r="617" spans="1:8" hidden="1">
      <c r="A617" s="3">
        <v>429</v>
      </c>
      <c r="B617" s="3">
        <v>3</v>
      </c>
      <c r="C617" s="3" t="s">
        <v>1205</v>
      </c>
      <c r="D617" s="3" t="s">
        <v>354</v>
      </c>
      <c r="E617" s="3" t="s">
        <v>319</v>
      </c>
      <c r="G617" s="3" t="s">
        <v>565</v>
      </c>
      <c r="H617" s="3" t="s">
        <v>314</v>
      </c>
    </row>
    <row r="618" spans="1:8" hidden="1">
      <c r="A618" s="3">
        <v>430</v>
      </c>
      <c r="B618" s="3">
        <v>1</v>
      </c>
      <c r="C618" s="3" t="s">
        <v>851</v>
      </c>
      <c r="D618" s="3" t="s">
        <v>322</v>
      </c>
      <c r="E618" s="3" t="s">
        <v>312</v>
      </c>
      <c r="G618" s="3" t="s">
        <v>565</v>
      </c>
      <c r="H618" s="3" t="s">
        <v>310</v>
      </c>
    </row>
    <row r="619" spans="1:8" hidden="1">
      <c r="A619" s="3">
        <v>431</v>
      </c>
      <c r="B619" s="3">
        <v>1</v>
      </c>
      <c r="C619" s="3" t="s">
        <v>884</v>
      </c>
      <c r="D619" s="3" t="s">
        <v>166</v>
      </c>
      <c r="E619" s="3" t="s">
        <v>358</v>
      </c>
      <c r="G619" s="3" t="s">
        <v>565</v>
      </c>
      <c r="H619" s="3" t="s">
        <v>314</v>
      </c>
    </row>
    <row r="620" spans="1:8" hidden="1">
      <c r="A620" s="3">
        <v>431</v>
      </c>
      <c r="B620" s="3">
        <v>2</v>
      </c>
      <c r="C620" s="3" t="s">
        <v>884</v>
      </c>
      <c r="D620" s="3" t="s">
        <v>417</v>
      </c>
      <c r="E620" s="3" t="s">
        <v>358</v>
      </c>
      <c r="G620" s="3" t="s">
        <v>565</v>
      </c>
      <c r="H620" s="3" t="s">
        <v>314</v>
      </c>
    </row>
    <row r="621" spans="1:8" hidden="1">
      <c r="A621" s="3">
        <v>431</v>
      </c>
      <c r="B621" s="3">
        <v>3</v>
      </c>
      <c r="C621" s="3" t="s">
        <v>884</v>
      </c>
      <c r="D621" s="3" t="s">
        <v>103</v>
      </c>
      <c r="E621" s="3" t="s">
        <v>321</v>
      </c>
      <c r="G621" s="3" t="s">
        <v>565</v>
      </c>
      <c r="H621" s="3" t="s">
        <v>314</v>
      </c>
    </row>
    <row r="622" spans="1:8" hidden="1">
      <c r="A622" s="3">
        <v>431</v>
      </c>
      <c r="B622" s="3">
        <v>4</v>
      </c>
      <c r="C622" s="3" t="s">
        <v>884</v>
      </c>
      <c r="D622" s="3" t="s">
        <v>424</v>
      </c>
      <c r="E622" s="3" t="s">
        <v>321</v>
      </c>
      <c r="G622" s="3" t="s">
        <v>565</v>
      </c>
      <c r="H622" s="3" t="s">
        <v>314</v>
      </c>
    </row>
    <row r="623" spans="1:8" hidden="1">
      <c r="A623" s="3">
        <v>432</v>
      </c>
      <c r="B623" s="3">
        <v>1</v>
      </c>
      <c r="C623" s="3" t="s">
        <v>1206</v>
      </c>
      <c r="D623" s="3" t="s">
        <v>568</v>
      </c>
      <c r="E623" s="3" t="s">
        <v>338</v>
      </c>
      <c r="G623" s="3" t="s">
        <v>565</v>
      </c>
      <c r="H623" s="3" t="s">
        <v>310</v>
      </c>
    </row>
    <row r="624" spans="1:8" hidden="1">
      <c r="A624" s="3">
        <v>432</v>
      </c>
      <c r="B624" s="3">
        <v>2</v>
      </c>
      <c r="C624" s="3" t="s">
        <v>1206</v>
      </c>
      <c r="D624" s="3" t="s">
        <v>569</v>
      </c>
      <c r="E624" s="3" t="s">
        <v>338</v>
      </c>
      <c r="G624" s="3" t="s">
        <v>565</v>
      </c>
      <c r="H624" s="3" t="s">
        <v>310</v>
      </c>
    </row>
    <row r="625" spans="1:8" hidden="1">
      <c r="A625" s="3">
        <v>433</v>
      </c>
      <c r="B625" s="3">
        <v>1</v>
      </c>
      <c r="C625" s="3" t="s">
        <v>881</v>
      </c>
      <c r="D625" s="3" t="s">
        <v>415</v>
      </c>
      <c r="E625" s="3" t="s">
        <v>326</v>
      </c>
      <c r="G625" s="3" t="s">
        <v>565</v>
      </c>
      <c r="H625" s="3" t="s">
        <v>314</v>
      </c>
    </row>
    <row r="626" spans="1:8" hidden="1">
      <c r="A626" s="3">
        <v>434</v>
      </c>
      <c r="B626" s="3">
        <v>1</v>
      </c>
      <c r="C626" s="3" t="s">
        <v>876</v>
      </c>
      <c r="D626" s="3" t="s">
        <v>14</v>
      </c>
      <c r="E626" s="3" t="s">
        <v>283</v>
      </c>
      <c r="G626" s="3" t="s">
        <v>565</v>
      </c>
      <c r="H626" s="3" t="s">
        <v>310</v>
      </c>
    </row>
    <row r="627" spans="1:8" hidden="1">
      <c r="A627" s="3">
        <v>434</v>
      </c>
      <c r="B627" s="3">
        <v>2</v>
      </c>
      <c r="C627" s="3" t="s">
        <v>876</v>
      </c>
      <c r="D627" s="3" t="s">
        <v>413</v>
      </c>
      <c r="E627" s="3" t="s">
        <v>309</v>
      </c>
      <c r="G627" s="3" t="s">
        <v>565</v>
      </c>
      <c r="H627" s="3" t="s">
        <v>310</v>
      </c>
    </row>
    <row r="628" spans="1:8" hidden="1">
      <c r="A628" s="3">
        <v>435</v>
      </c>
      <c r="B628" s="3">
        <v>1</v>
      </c>
      <c r="C628" s="3" t="s">
        <v>1207</v>
      </c>
      <c r="D628" s="3" t="s">
        <v>322</v>
      </c>
      <c r="E628" s="3" t="s">
        <v>321</v>
      </c>
      <c r="G628" s="3" t="s">
        <v>565</v>
      </c>
      <c r="H628" s="3" t="s">
        <v>314</v>
      </c>
    </row>
    <row r="629" spans="1:8" hidden="1">
      <c r="A629" s="3">
        <v>435</v>
      </c>
      <c r="B629" s="3">
        <v>2</v>
      </c>
      <c r="C629" s="3" t="s">
        <v>1207</v>
      </c>
      <c r="D629" s="3" t="s">
        <v>262</v>
      </c>
      <c r="E629" s="3" t="s">
        <v>312</v>
      </c>
      <c r="G629" s="3" t="s">
        <v>565</v>
      </c>
      <c r="H629" s="3" t="s">
        <v>314</v>
      </c>
    </row>
    <row r="630" spans="1:8" hidden="1">
      <c r="A630" s="3">
        <v>436</v>
      </c>
      <c r="B630" s="3">
        <v>1</v>
      </c>
      <c r="C630" s="3" t="s">
        <v>1208</v>
      </c>
      <c r="D630" s="3" t="s">
        <v>570</v>
      </c>
      <c r="E630" s="3" t="s">
        <v>317</v>
      </c>
      <c r="G630" s="3" t="s">
        <v>565</v>
      </c>
      <c r="H630" s="3" t="s">
        <v>310</v>
      </c>
    </row>
    <row r="631" spans="1:8" hidden="1">
      <c r="A631" s="3">
        <v>436</v>
      </c>
      <c r="B631" s="3">
        <v>2</v>
      </c>
      <c r="C631" s="3" t="s">
        <v>1208</v>
      </c>
      <c r="D631" s="3" t="s">
        <v>571</v>
      </c>
      <c r="E631" s="3" t="s">
        <v>316</v>
      </c>
      <c r="G631" s="3" t="s">
        <v>565</v>
      </c>
      <c r="H631" s="3" t="s">
        <v>310</v>
      </c>
    </row>
    <row r="632" spans="1:8" hidden="1">
      <c r="A632" s="3">
        <v>437</v>
      </c>
      <c r="B632" s="3">
        <v>1</v>
      </c>
      <c r="C632" s="3" t="s">
        <v>1209</v>
      </c>
      <c r="D632" s="3" t="s">
        <v>572</v>
      </c>
      <c r="E632" s="3" t="s">
        <v>390</v>
      </c>
      <c r="G632" s="3" t="s">
        <v>565</v>
      </c>
      <c r="H632" s="3" t="s">
        <v>344</v>
      </c>
    </row>
    <row r="633" spans="1:8" hidden="1">
      <c r="A633" s="3">
        <v>437</v>
      </c>
      <c r="B633" s="3">
        <v>2</v>
      </c>
      <c r="C633" s="3" t="s">
        <v>1209</v>
      </c>
      <c r="D633" s="3" t="s">
        <v>569</v>
      </c>
      <c r="E633" s="3" t="s">
        <v>284</v>
      </c>
      <c r="G633" s="3" t="s">
        <v>565</v>
      </c>
      <c r="H633" s="3" t="s">
        <v>344</v>
      </c>
    </row>
    <row r="634" spans="1:8" hidden="1">
      <c r="A634" s="3">
        <v>438</v>
      </c>
      <c r="B634" s="3">
        <v>1</v>
      </c>
      <c r="C634" s="3" t="s">
        <v>945</v>
      </c>
      <c r="D634" s="3" t="s">
        <v>248</v>
      </c>
      <c r="E634" s="3" t="s">
        <v>309</v>
      </c>
      <c r="G634" s="3" t="s">
        <v>565</v>
      </c>
      <c r="H634" s="3" t="s">
        <v>310</v>
      </c>
    </row>
    <row r="635" spans="1:8" hidden="1">
      <c r="A635" s="3">
        <v>438</v>
      </c>
      <c r="B635" s="3">
        <v>2</v>
      </c>
      <c r="C635" s="3" t="s">
        <v>945</v>
      </c>
      <c r="D635" s="3" t="s">
        <v>573</v>
      </c>
      <c r="E635" s="3" t="s">
        <v>309</v>
      </c>
      <c r="G635" s="3" t="s">
        <v>565</v>
      </c>
      <c r="H635" s="3" t="s">
        <v>310</v>
      </c>
    </row>
    <row r="636" spans="1:8" hidden="1">
      <c r="A636" s="3">
        <v>439</v>
      </c>
      <c r="B636" s="3">
        <v>1</v>
      </c>
      <c r="C636" s="3" t="s">
        <v>880</v>
      </c>
      <c r="D636" s="3" t="s">
        <v>14</v>
      </c>
      <c r="E636" s="3" t="s">
        <v>309</v>
      </c>
      <c r="G636" s="3" t="s">
        <v>565</v>
      </c>
      <c r="H636" s="3" t="s">
        <v>314</v>
      </c>
    </row>
    <row r="637" spans="1:8" hidden="1">
      <c r="A637" s="3">
        <v>439</v>
      </c>
      <c r="B637" s="3">
        <v>2</v>
      </c>
      <c r="C637" s="3" t="s">
        <v>880</v>
      </c>
      <c r="D637" s="3" t="s">
        <v>413</v>
      </c>
      <c r="E637" s="3" t="s">
        <v>313</v>
      </c>
      <c r="G637" s="3" t="s">
        <v>565</v>
      </c>
      <c r="H637" s="3" t="s">
        <v>314</v>
      </c>
    </row>
    <row r="638" spans="1:8" hidden="1">
      <c r="A638" s="3">
        <v>440</v>
      </c>
      <c r="B638" s="3">
        <v>1</v>
      </c>
      <c r="C638" s="3" t="s">
        <v>1108</v>
      </c>
      <c r="D638" s="3" t="s">
        <v>261</v>
      </c>
      <c r="E638" s="3" t="s">
        <v>338</v>
      </c>
      <c r="G638" s="3" t="s">
        <v>565</v>
      </c>
      <c r="H638" s="3" t="s">
        <v>310</v>
      </c>
    </row>
    <row r="639" spans="1:8" hidden="1">
      <c r="A639" s="3">
        <v>440</v>
      </c>
      <c r="B639" s="3">
        <v>2</v>
      </c>
      <c r="C639" s="3" t="s">
        <v>1108</v>
      </c>
      <c r="D639" s="3" t="s">
        <v>264</v>
      </c>
      <c r="E639" s="3" t="s">
        <v>338</v>
      </c>
      <c r="G639" s="3" t="s">
        <v>565</v>
      </c>
      <c r="H639" s="3" t="s">
        <v>310</v>
      </c>
    </row>
    <row r="640" spans="1:8" hidden="1">
      <c r="A640" s="3">
        <v>441</v>
      </c>
      <c r="B640" s="3">
        <v>1</v>
      </c>
      <c r="C640" s="3" t="s">
        <v>1210</v>
      </c>
      <c r="D640" s="3" t="s">
        <v>570</v>
      </c>
      <c r="E640" s="3" t="s">
        <v>333</v>
      </c>
      <c r="G640" s="3" t="s">
        <v>565</v>
      </c>
      <c r="H640" s="3" t="s">
        <v>314</v>
      </c>
    </row>
    <row r="641" spans="1:8" hidden="1">
      <c r="A641" s="3">
        <v>441</v>
      </c>
      <c r="B641" s="3">
        <v>2</v>
      </c>
      <c r="C641" s="3" t="s">
        <v>1210</v>
      </c>
      <c r="D641" s="3" t="s">
        <v>571</v>
      </c>
      <c r="E641" s="3" t="s">
        <v>353</v>
      </c>
      <c r="G641" s="3" t="s">
        <v>565</v>
      </c>
      <c r="H641" s="3" t="s">
        <v>314</v>
      </c>
    </row>
    <row r="642" spans="1:8" hidden="1">
      <c r="A642" s="3">
        <v>442</v>
      </c>
      <c r="B642" s="3">
        <v>1</v>
      </c>
      <c r="C642" s="3" t="s">
        <v>1211</v>
      </c>
      <c r="D642" s="3" t="s">
        <v>262</v>
      </c>
      <c r="E642" s="3" t="s">
        <v>323</v>
      </c>
      <c r="G642" s="3" t="s">
        <v>565</v>
      </c>
      <c r="H642" s="3" t="s">
        <v>310</v>
      </c>
    </row>
    <row r="643" spans="1:8" hidden="1">
      <c r="A643" s="3">
        <v>443</v>
      </c>
      <c r="B643" s="3">
        <v>1</v>
      </c>
      <c r="C643" s="3" t="s">
        <v>946</v>
      </c>
      <c r="D643" s="3" t="s">
        <v>574</v>
      </c>
      <c r="E643" s="3" t="s">
        <v>455</v>
      </c>
      <c r="G643" s="3" t="s">
        <v>565</v>
      </c>
      <c r="H643" s="3" t="s">
        <v>344</v>
      </c>
    </row>
    <row r="644" spans="1:8" hidden="1">
      <c r="A644" s="3">
        <v>444</v>
      </c>
      <c r="B644" s="3">
        <v>1</v>
      </c>
      <c r="C644" s="3" t="s">
        <v>1170</v>
      </c>
      <c r="D644" s="3" t="s">
        <v>112</v>
      </c>
      <c r="E644" s="3" t="s">
        <v>336</v>
      </c>
      <c r="G644" s="3" t="s">
        <v>565</v>
      </c>
      <c r="H644" s="3" t="s">
        <v>310</v>
      </c>
    </row>
    <row r="645" spans="1:8" hidden="1">
      <c r="A645" s="3">
        <v>445</v>
      </c>
      <c r="B645" s="3">
        <v>1</v>
      </c>
      <c r="C645" s="3" t="s">
        <v>1110</v>
      </c>
      <c r="D645" s="3" t="s">
        <v>261</v>
      </c>
      <c r="E645" s="3" t="s">
        <v>312</v>
      </c>
      <c r="G645" s="3" t="s">
        <v>565</v>
      </c>
      <c r="H645" s="3" t="s">
        <v>314</v>
      </c>
    </row>
    <row r="646" spans="1:8" hidden="1">
      <c r="A646" s="3">
        <v>445</v>
      </c>
      <c r="B646" s="3">
        <v>2</v>
      </c>
      <c r="C646" s="3" t="s">
        <v>1110</v>
      </c>
      <c r="D646" s="3" t="s">
        <v>264</v>
      </c>
      <c r="E646" s="3" t="s">
        <v>312</v>
      </c>
      <c r="G646" s="3" t="s">
        <v>565</v>
      </c>
      <c r="H646" s="3" t="s">
        <v>314</v>
      </c>
    </row>
    <row r="647" spans="1:8">
      <c r="A647" s="3">
        <v>446</v>
      </c>
      <c r="B647" s="3">
        <v>1</v>
      </c>
      <c r="C647" s="3" t="s">
        <v>1172</v>
      </c>
      <c r="D647" s="3" t="s">
        <v>521</v>
      </c>
      <c r="E647" s="3" t="s">
        <v>316</v>
      </c>
      <c r="G647" s="3" t="s">
        <v>565</v>
      </c>
      <c r="H647" s="3" t="s">
        <v>310</v>
      </c>
    </row>
    <row r="648" spans="1:8">
      <c r="A648" s="3">
        <v>446</v>
      </c>
      <c r="B648" s="3">
        <v>2</v>
      </c>
      <c r="C648" s="3" t="s">
        <v>1172</v>
      </c>
      <c r="D648" s="3" t="s">
        <v>522</v>
      </c>
      <c r="E648" s="3" t="s">
        <v>316</v>
      </c>
      <c r="G648" s="3" t="s">
        <v>565</v>
      </c>
      <c r="H648" s="3" t="s">
        <v>310</v>
      </c>
    </row>
    <row r="649" spans="1:8" hidden="1">
      <c r="A649" s="3">
        <v>447</v>
      </c>
      <c r="B649" s="3">
        <v>1</v>
      </c>
      <c r="C649" s="3" t="s">
        <v>1212</v>
      </c>
      <c r="D649" s="3" t="s">
        <v>575</v>
      </c>
      <c r="E649" s="3" t="s">
        <v>394</v>
      </c>
      <c r="G649" s="3" t="s">
        <v>565</v>
      </c>
      <c r="H649" s="3" t="s">
        <v>344</v>
      </c>
    </row>
    <row r="650" spans="1:8" hidden="1">
      <c r="A650" s="3">
        <v>448</v>
      </c>
      <c r="B650" s="3">
        <v>1</v>
      </c>
      <c r="C650" s="3" t="s">
        <v>947</v>
      </c>
      <c r="D650" s="3" t="s">
        <v>576</v>
      </c>
      <c r="E650" s="3" t="s">
        <v>312</v>
      </c>
      <c r="G650" s="3" t="s">
        <v>565</v>
      </c>
      <c r="H650" s="3" t="s">
        <v>310</v>
      </c>
    </row>
    <row r="651" spans="1:8" hidden="1">
      <c r="A651" s="3">
        <v>449</v>
      </c>
      <c r="B651" s="3">
        <v>1</v>
      </c>
      <c r="C651" s="3" t="s">
        <v>927</v>
      </c>
      <c r="D651" s="3" t="s">
        <v>3959</v>
      </c>
      <c r="E651" s="3" t="s">
        <v>331</v>
      </c>
      <c r="G651" s="3" t="s">
        <v>565</v>
      </c>
      <c r="H651" s="3" t="s">
        <v>314</v>
      </c>
    </row>
    <row r="652" spans="1:8" hidden="1">
      <c r="A652" s="3">
        <v>450</v>
      </c>
      <c r="B652" s="3">
        <v>1</v>
      </c>
      <c r="C652" s="3" t="s">
        <v>903</v>
      </c>
      <c r="D652" s="3" t="s">
        <v>357</v>
      </c>
      <c r="E652" s="3" t="s">
        <v>312</v>
      </c>
      <c r="G652" s="3" t="s">
        <v>565</v>
      </c>
      <c r="H652" s="3" t="s">
        <v>310</v>
      </c>
    </row>
    <row r="653" spans="1:8" hidden="1">
      <c r="A653" s="3">
        <v>451</v>
      </c>
      <c r="B653" s="3">
        <v>1</v>
      </c>
      <c r="C653" s="3" t="s">
        <v>948</v>
      </c>
      <c r="D653" s="3" t="s">
        <v>577</v>
      </c>
      <c r="E653" s="3" t="s">
        <v>326</v>
      </c>
      <c r="G653" s="3" t="s">
        <v>565</v>
      </c>
      <c r="H653" s="3" t="s">
        <v>344</v>
      </c>
    </row>
    <row r="654" spans="1:8" hidden="1">
      <c r="A654" s="3">
        <v>452</v>
      </c>
      <c r="B654" s="3">
        <v>1</v>
      </c>
      <c r="C654" s="3" t="s">
        <v>835</v>
      </c>
      <c r="D654" s="3" t="s">
        <v>248</v>
      </c>
      <c r="E654" s="3" t="s">
        <v>309</v>
      </c>
      <c r="G654" s="3" t="s">
        <v>565</v>
      </c>
      <c r="H654" s="3" t="s">
        <v>310</v>
      </c>
    </row>
    <row r="655" spans="1:8" hidden="1">
      <c r="A655" s="3">
        <v>453</v>
      </c>
      <c r="B655" s="3">
        <v>1</v>
      </c>
      <c r="C655" s="3" t="s">
        <v>578</v>
      </c>
      <c r="D655" s="3" t="s">
        <v>578</v>
      </c>
      <c r="E655" s="3">
        <v>1</v>
      </c>
      <c r="G655" s="3" t="s">
        <v>565</v>
      </c>
      <c r="H655" s="3" t="s">
        <v>314</v>
      </c>
    </row>
    <row r="656" spans="1:8" hidden="1">
      <c r="A656" s="3">
        <v>454</v>
      </c>
      <c r="B656" s="3">
        <v>1</v>
      </c>
      <c r="C656" s="3" t="s">
        <v>1213</v>
      </c>
      <c r="D656" s="3" t="s">
        <v>579</v>
      </c>
      <c r="E656" s="3" t="s">
        <v>333</v>
      </c>
      <c r="G656" s="3" t="s">
        <v>565</v>
      </c>
      <c r="H656" s="3" t="s">
        <v>314</v>
      </c>
    </row>
    <row r="657" spans="1:8" hidden="1">
      <c r="A657" s="3">
        <v>455</v>
      </c>
      <c r="B657" s="3">
        <v>1</v>
      </c>
      <c r="C657" s="3" t="s">
        <v>949</v>
      </c>
      <c r="D657" s="3" t="s">
        <v>357</v>
      </c>
      <c r="E657" s="3" t="s">
        <v>312</v>
      </c>
      <c r="G657" s="3" t="s">
        <v>565</v>
      </c>
      <c r="H657" s="3" t="s">
        <v>314</v>
      </c>
    </row>
    <row r="658" spans="1:8" hidden="1">
      <c r="A658" s="3">
        <v>455</v>
      </c>
      <c r="B658" s="3">
        <v>2</v>
      </c>
      <c r="C658" s="3" t="s">
        <v>949</v>
      </c>
      <c r="D658" s="3" t="s">
        <v>580</v>
      </c>
      <c r="E658" s="3" t="s">
        <v>331</v>
      </c>
      <c r="G658" s="3" t="s">
        <v>565</v>
      </c>
      <c r="H658" s="3" t="s">
        <v>314</v>
      </c>
    </row>
    <row r="659" spans="1:8" hidden="1">
      <c r="A659" s="3">
        <v>456</v>
      </c>
      <c r="B659" s="3">
        <v>1</v>
      </c>
      <c r="C659" s="3" t="s">
        <v>1214</v>
      </c>
      <c r="D659" s="3" t="s">
        <v>4678</v>
      </c>
      <c r="E659" s="3">
        <v>2</v>
      </c>
      <c r="F659" s="3">
        <v>2</v>
      </c>
      <c r="G659" s="3" t="s">
        <v>565</v>
      </c>
      <c r="H659" s="3" t="s">
        <v>310</v>
      </c>
    </row>
    <row r="660" spans="1:8" hidden="1">
      <c r="A660" s="3">
        <v>456</v>
      </c>
      <c r="B660" s="3">
        <v>2</v>
      </c>
      <c r="C660" s="3" t="s">
        <v>1214</v>
      </c>
      <c r="D660" s="3" t="s">
        <v>4679</v>
      </c>
      <c r="E660" s="3">
        <v>2</v>
      </c>
      <c r="F660" s="3">
        <v>2</v>
      </c>
      <c r="G660" s="3" t="s">
        <v>565</v>
      </c>
      <c r="H660" s="3" t="s">
        <v>310</v>
      </c>
    </row>
    <row r="661" spans="1:8" hidden="1">
      <c r="A661" s="3">
        <v>456</v>
      </c>
      <c r="B661" s="3">
        <v>3</v>
      </c>
      <c r="C661" s="3" t="s">
        <v>1214</v>
      </c>
      <c r="D661" s="3" t="s">
        <v>4680</v>
      </c>
      <c r="E661" s="3">
        <v>1</v>
      </c>
      <c r="F661" s="3">
        <v>1</v>
      </c>
      <c r="G661" s="3" t="s">
        <v>565</v>
      </c>
      <c r="H661" s="3" t="s">
        <v>310</v>
      </c>
    </row>
    <row r="662" spans="1:8" hidden="1">
      <c r="A662" s="3">
        <v>456</v>
      </c>
      <c r="B662" s="3">
        <v>4</v>
      </c>
      <c r="C662" s="3" t="s">
        <v>1214</v>
      </c>
      <c r="D662" s="3" t="s">
        <v>4681</v>
      </c>
      <c r="E662" s="3">
        <v>3</v>
      </c>
      <c r="F662" s="3">
        <v>3</v>
      </c>
      <c r="G662" s="3" t="s">
        <v>565</v>
      </c>
      <c r="H662" s="3" t="s">
        <v>310</v>
      </c>
    </row>
    <row r="663" spans="1:8" hidden="1">
      <c r="A663" s="3">
        <v>456</v>
      </c>
      <c r="B663" s="3">
        <v>5</v>
      </c>
      <c r="C663" s="3" t="s">
        <v>1214</v>
      </c>
      <c r="D663" s="3" t="s">
        <v>4682</v>
      </c>
      <c r="E663" s="3">
        <v>2</v>
      </c>
      <c r="F663" s="3">
        <v>2</v>
      </c>
      <c r="G663" s="3" t="s">
        <v>565</v>
      </c>
      <c r="H663" s="3" t="s">
        <v>310</v>
      </c>
    </row>
    <row r="664" spans="1:8" hidden="1">
      <c r="A664" s="3">
        <v>456</v>
      </c>
      <c r="B664" s="3">
        <v>6</v>
      </c>
      <c r="C664" s="3" t="s">
        <v>1214</v>
      </c>
      <c r="D664" s="3" t="s">
        <v>4683</v>
      </c>
      <c r="E664" s="3">
        <v>2</v>
      </c>
      <c r="F664" s="3">
        <v>2</v>
      </c>
      <c r="G664" s="3" t="s">
        <v>565</v>
      </c>
      <c r="H664" s="3" t="s">
        <v>310</v>
      </c>
    </row>
    <row r="665" spans="1:8" hidden="1">
      <c r="A665" s="3">
        <v>457</v>
      </c>
      <c r="B665" s="3">
        <v>1</v>
      </c>
      <c r="C665" s="3" t="s">
        <v>837</v>
      </c>
      <c r="D665" s="3" t="s">
        <v>248</v>
      </c>
      <c r="E665" s="3" t="s">
        <v>313</v>
      </c>
      <c r="G665" s="3" t="s">
        <v>565</v>
      </c>
      <c r="H665" s="3" t="s">
        <v>314</v>
      </c>
    </row>
    <row r="666" spans="1:8" hidden="1">
      <c r="A666" s="3">
        <v>458</v>
      </c>
      <c r="B666" s="3">
        <v>1</v>
      </c>
      <c r="C666" s="3" t="s">
        <v>1215</v>
      </c>
      <c r="D666" s="3" t="s">
        <v>584</v>
      </c>
      <c r="E666" s="3" t="s">
        <v>343</v>
      </c>
      <c r="G666" s="3" t="s">
        <v>565</v>
      </c>
      <c r="H666" s="3" t="s">
        <v>344</v>
      </c>
    </row>
    <row r="667" spans="1:8" hidden="1">
      <c r="A667" s="3">
        <v>459</v>
      </c>
      <c r="B667" s="3">
        <v>1</v>
      </c>
      <c r="C667" s="3" t="s">
        <v>1216</v>
      </c>
      <c r="D667" s="3" t="s">
        <v>585</v>
      </c>
      <c r="E667" s="3" t="s">
        <v>399</v>
      </c>
      <c r="G667" s="3" t="s">
        <v>565</v>
      </c>
      <c r="H667" s="3" t="s">
        <v>344</v>
      </c>
    </row>
    <row r="668" spans="1:8" hidden="1">
      <c r="A668" s="3">
        <v>460</v>
      </c>
      <c r="B668" s="3">
        <v>1</v>
      </c>
      <c r="C668" s="3" t="s">
        <v>1217</v>
      </c>
      <c r="D668" s="3" t="s">
        <v>276</v>
      </c>
      <c r="E668" s="3" t="s">
        <v>343</v>
      </c>
      <c r="G668" s="3" t="s">
        <v>565</v>
      </c>
      <c r="H668" s="3" t="s">
        <v>344</v>
      </c>
    </row>
    <row r="669" spans="1:8" hidden="1">
      <c r="A669" s="3">
        <v>461</v>
      </c>
      <c r="B669" s="3">
        <v>1</v>
      </c>
      <c r="C669" s="3" t="s">
        <v>1218</v>
      </c>
      <c r="D669" s="3" t="s">
        <v>586</v>
      </c>
      <c r="E669" s="3" t="s">
        <v>343</v>
      </c>
      <c r="G669" s="3" t="s">
        <v>565</v>
      </c>
      <c r="H669" s="3" t="s">
        <v>344</v>
      </c>
    </row>
    <row r="670" spans="1:8" hidden="1">
      <c r="A670" s="3">
        <v>462</v>
      </c>
      <c r="B670" s="3">
        <v>1</v>
      </c>
      <c r="C670" s="3" t="s">
        <v>1219</v>
      </c>
      <c r="D670" s="3" t="s">
        <v>587</v>
      </c>
      <c r="E670" s="3" t="s">
        <v>343</v>
      </c>
      <c r="G670" s="3" t="s">
        <v>565</v>
      </c>
      <c r="H670" s="3" t="s">
        <v>344</v>
      </c>
    </row>
    <row r="671" spans="1:8" hidden="1">
      <c r="A671" s="3">
        <v>463</v>
      </c>
      <c r="B671" s="3">
        <v>1</v>
      </c>
      <c r="C671" s="3" t="s">
        <v>835</v>
      </c>
      <c r="D671" s="3" t="s">
        <v>248</v>
      </c>
      <c r="E671" s="3" t="s">
        <v>309</v>
      </c>
      <c r="G671" s="3" t="s">
        <v>588</v>
      </c>
      <c r="H671" s="3" t="s">
        <v>310</v>
      </c>
    </row>
    <row r="672" spans="1:8" hidden="1">
      <c r="A672" s="3">
        <v>464</v>
      </c>
      <c r="B672" s="3">
        <v>1</v>
      </c>
      <c r="C672" s="3" t="s">
        <v>905</v>
      </c>
      <c r="D672" s="3" t="s">
        <v>166</v>
      </c>
      <c r="E672" s="3" t="s">
        <v>353</v>
      </c>
      <c r="G672" s="3" t="s">
        <v>588</v>
      </c>
      <c r="H672" s="3" t="s">
        <v>310</v>
      </c>
    </row>
    <row r="673" spans="1:8" hidden="1">
      <c r="A673" s="3">
        <v>465</v>
      </c>
      <c r="B673" s="3">
        <v>1</v>
      </c>
      <c r="C673" s="3" t="s">
        <v>837</v>
      </c>
      <c r="D673" s="3" t="s">
        <v>248</v>
      </c>
      <c r="E673" s="3" t="s">
        <v>313</v>
      </c>
      <c r="G673" s="3" t="s">
        <v>588</v>
      </c>
      <c r="H673" s="3" t="s">
        <v>314</v>
      </c>
    </row>
    <row r="674" spans="1:8" hidden="1">
      <c r="A674" s="3">
        <v>466</v>
      </c>
      <c r="B674" s="3">
        <v>1</v>
      </c>
      <c r="C674" s="3" t="s">
        <v>950</v>
      </c>
      <c r="D674" s="3" t="s">
        <v>251</v>
      </c>
      <c r="E674" s="3" t="s">
        <v>348</v>
      </c>
      <c r="G674" s="3" t="s">
        <v>588</v>
      </c>
      <c r="H674" s="3" t="s">
        <v>310</v>
      </c>
    </row>
    <row r="675" spans="1:8" hidden="1">
      <c r="A675" s="3">
        <v>466</v>
      </c>
      <c r="B675" s="3">
        <v>2</v>
      </c>
      <c r="C675" s="3" t="s">
        <v>950</v>
      </c>
      <c r="D675" s="3" t="s">
        <v>14</v>
      </c>
      <c r="E675" s="3" t="s">
        <v>321</v>
      </c>
      <c r="G675" s="3" t="s">
        <v>588</v>
      </c>
      <c r="H675" s="3" t="s">
        <v>310</v>
      </c>
    </row>
    <row r="676" spans="1:8" hidden="1">
      <c r="A676" s="3">
        <v>466</v>
      </c>
      <c r="B676" s="3">
        <v>3</v>
      </c>
      <c r="C676" s="3" t="s">
        <v>950</v>
      </c>
      <c r="D676" s="3" t="s">
        <v>335</v>
      </c>
      <c r="E676" s="3" t="s">
        <v>323</v>
      </c>
      <c r="G676" s="3" t="s">
        <v>588</v>
      </c>
      <c r="H676" s="3" t="s">
        <v>310</v>
      </c>
    </row>
    <row r="677" spans="1:8" hidden="1">
      <c r="A677" s="3">
        <v>467</v>
      </c>
      <c r="B677" s="3">
        <v>1</v>
      </c>
      <c r="C677" s="3" t="s">
        <v>1220</v>
      </c>
      <c r="D677" s="3" t="s">
        <v>380</v>
      </c>
      <c r="E677" s="3" t="s">
        <v>416</v>
      </c>
      <c r="G677" s="3" t="s">
        <v>588</v>
      </c>
      <c r="H677" s="3" t="s">
        <v>310</v>
      </c>
    </row>
    <row r="678" spans="1:8" hidden="1">
      <c r="A678" s="3">
        <v>467</v>
      </c>
      <c r="B678" s="3">
        <v>2</v>
      </c>
      <c r="C678" s="3" t="s">
        <v>1220</v>
      </c>
      <c r="D678" s="3" t="s">
        <v>452</v>
      </c>
      <c r="E678" s="3" t="s">
        <v>338</v>
      </c>
      <c r="G678" s="3" t="s">
        <v>588</v>
      </c>
      <c r="H678" s="3" t="s">
        <v>310</v>
      </c>
    </row>
    <row r="679" spans="1:8" hidden="1">
      <c r="A679" s="3">
        <v>468</v>
      </c>
      <c r="B679" s="3">
        <v>1</v>
      </c>
      <c r="C679" s="3" t="s">
        <v>1221</v>
      </c>
      <c r="D679" s="3" t="s">
        <v>166</v>
      </c>
      <c r="E679" s="3" t="s">
        <v>329</v>
      </c>
      <c r="G679" s="3" t="s">
        <v>588</v>
      </c>
      <c r="H679" s="3" t="s">
        <v>314</v>
      </c>
    </row>
    <row r="680" spans="1:8" hidden="1">
      <c r="A680" s="3">
        <v>468</v>
      </c>
      <c r="B680" s="3">
        <v>2</v>
      </c>
      <c r="C680" s="3" t="s">
        <v>1221</v>
      </c>
      <c r="D680" s="3" t="s">
        <v>354</v>
      </c>
      <c r="E680" s="3" t="s">
        <v>319</v>
      </c>
      <c r="G680" s="3" t="s">
        <v>588</v>
      </c>
      <c r="H680" s="3" t="s">
        <v>314</v>
      </c>
    </row>
    <row r="681" spans="1:8" hidden="1">
      <c r="A681" s="3">
        <v>469</v>
      </c>
      <c r="B681" s="3">
        <v>1</v>
      </c>
      <c r="C681" s="3" t="s">
        <v>951</v>
      </c>
      <c r="D681" s="3" t="s">
        <v>355</v>
      </c>
      <c r="E681" s="3" t="s">
        <v>323</v>
      </c>
      <c r="G681" s="3" t="s">
        <v>588</v>
      </c>
      <c r="H681" s="3" t="s">
        <v>310</v>
      </c>
    </row>
    <row r="682" spans="1:8" hidden="1">
      <c r="A682" s="3">
        <v>469</v>
      </c>
      <c r="B682" s="3">
        <v>2</v>
      </c>
      <c r="C682" s="3" t="s">
        <v>951</v>
      </c>
      <c r="D682" s="3" t="s">
        <v>531</v>
      </c>
      <c r="E682" s="3" t="s">
        <v>323</v>
      </c>
      <c r="G682" s="3" t="s">
        <v>588</v>
      </c>
      <c r="H682" s="3" t="s">
        <v>310</v>
      </c>
    </row>
    <row r="683" spans="1:8" hidden="1">
      <c r="A683" s="3">
        <v>470</v>
      </c>
      <c r="B683" s="3">
        <v>1</v>
      </c>
      <c r="C683" s="3" t="s">
        <v>952</v>
      </c>
      <c r="D683" s="3" t="s">
        <v>251</v>
      </c>
      <c r="E683" s="3" t="s">
        <v>352</v>
      </c>
      <c r="G683" s="3" t="s">
        <v>588</v>
      </c>
      <c r="H683" s="3" t="s">
        <v>314</v>
      </c>
    </row>
    <row r="684" spans="1:8" hidden="1">
      <c r="A684" s="3">
        <v>470</v>
      </c>
      <c r="B684" s="3">
        <v>2</v>
      </c>
      <c r="C684" s="3" t="s">
        <v>952</v>
      </c>
      <c r="D684" s="3" t="s">
        <v>14</v>
      </c>
      <c r="E684" s="3" t="s">
        <v>316</v>
      </c>
      <c r="G684" s="3" t="s">
        <v>588</v>
      </c>
      <c r="H684" s="3" t="s">
        <v>314</v>
      </c>
    </row>
    <row r="685" spans="1:8" hidden="1">
      <c r="A685" s="3">
        <v>470</v>
      </c>
      <c r="B685" s="3">
        <v>3</v>
      </c>
      <c r="C685" s="3" t="s">
        <v>952</v>
      </c>
      <c r="D685" s="3" t="s">
        <v>335</v>
      </c>
      <c r="E685" s="3" t="s">
        <v>312</v>
      </c>
      <c r="G685" s="3" t="s">
        <v>588</v>
      </c>
      <c r="H685" s="3" t="s">
        <v>314</v>
      </c>
    </row>
    <row r="686" spans="1:8" hidden="1">
      <c r="A686" s="3">
        <v>471</v>
      </c>
      <c r="B686" s="3">
        <v>1</v>
      </c>
      <c r="C686" s="3" t="s">
        <v>1222</v>
      </c>
      <c r="D686" s="3" t="s">
        <v>322</v>
      </c>
      <c r="E686" s="3" t="s">
        <v>312</v>
      </c>
      <c r="G686" s="3" t="s">
        <v>588</v>
      </c>
      <c r="H686" s="3" t="s">
        <v>310</v>
      </c>
    </row>
    <row r="687" spans="1:8" hidden="1">
      <c r="A687" s="3">
        <v>471</v>
      </c>
      <c r="B687" s="3">
        <v>2</v>
      </c>
      <c r="C687" s="3" t="s">
        <v>1222</v>
      </c>
      <c r="D687" s="3" t="s">
        <v>380</v>
      </c>
      <c r="E687" s="3" t="s">
        <v>312</v>
      </c>
      <c r="G687" s="3" t="s">
        <v>588</v>
      </c>
      <c r="H687" s="3" t="s">
        <v>310</v>
      </c>
    </row>
    <row r="688" spans="1:8" hidden="1">
      <c r="A688" s="3">
        <v>472</v>
      </c>
      <c r="B688" s="3">
        <v>1</v>
      </c>
      <c r="C688" s="3" t="s">
        <v>1223</v>
      </c>
      <c r="D688" s="3" t="s">
        <v>380</v>
      </c>
      <c r="E688" s="3" t="s">
        <v>321</v>
      </c>
      <c r="G688" s="3" t="s">
        <v>588</v>
      </c>
      <c r="H688" s="3" t="s">
        <v>314</v>
      </c>
    </row>
    <row r="689" spans="1:8" hidden="1">
      <c r="A689" s="3">
        <v>472</v>
      </c>
      <c r="B689" s="3">
        <v>2</v>
      </c>
      <c r="C689" s="3" t="s">
        <v>1223</v>
      </c>
      <c r="D689" s="3" t="s">
        <v>452</v>
      </c>
      <c r="E689" s="3" t="s">
        <v>312</v>
      </c>
      <c r="G689" s="3" t="s">
        <v>588</v>
      </c>
      <c r="H689" s="3" t="s">
        <v>314</v>
      </c>
    </row>
    <row r="690" spans="1:8" hidden="1">
      <c r="A690" s="3">
        <v>473</v>
      </c>
      <c r="B690" s="3">
        <v>1</v>
      </c>
      <c r="C690" s="3" t="s">
        <v>953</v>
      </c>
      <c r="D690" s="3" t="s">
        <v>103</v>
      </c>
      <c r="E690" s="3" t="s">
        <v>326</v>
      </c>
      <c r="G690" s="3" t="s">
        <v>588</v>
      </c>
      <c r="H690" s="3" t="s">
        <v>310</v>
      </c>
    </row>
    <row r="691" spans="1:8" hidden="1">
      <c r="A691" s="3">
        <v>474</v>
      </c>
      <c r="B691" s="3">
        <v>1</v>
      </c>
      <c r="C691" s="3" t="s">
        <v>954</v>
      </c>
      <c r="D691" s="3" t="s">
        <v>355</v>
      </c>
      <c r="E691" s="3" t="s">
        <v>331</v>
      </c>
      <c r="G691" s="3" t="s">
        <v>588</v>
      </c>
      <c r="H691" s="3" t="s">
        <v>314</v>
      </c>
    </row>
    <row r="692" spans="1:8" hidden="1">
      <c r="A692" s="3">
        <v>474</v>
      </c>
      <c r="B692" s="3">
        <v>2</v>
      </c>
      <c r="C692" s="3" t="s">
        <v>954</v>
      </c>
      <c r="D692" s="3" t="s">
        <v>531</v>
      </c>
      <c r="E692" s="3" t="s">
        <v>331</v>
      </c>
      <c r="G692" s="3" t="s">
        <v>588</v>
      </c>
      <c r="H692" s="3" t="s">
        <v>314</v>
      </c>
    </row>
    <row r="693" spans="1:8" hidden="1">
      <c r="A693" s="3">
        <v>475</v>
      </c>
      <c r="B693" s="3">
        <v>1</v>
      </c>
      <c r="C693" s="3" t="s">
        <v>955</v>
      </c>
      <c r="D693" s="3" t="s">
        <v>589</v>
      </c>
      <c r="E693" s="3" t="s">
        <v>309</v>
      </c>
      <c r="G693" s="3" t="s">
        <v>588</v>
      </c>
      <c r="H693" s="3" t="s">
        <v>310</v>
      </c>
    </row>
    <row r="694" spans="1:8" hidden="1">
      <c r="A694" s="3">
        <v>476</v>
      </c>
      <c r="B694" s="3">
        <v>1</v>
      </c>
      <c r="C694" s="3" t="s">
        <v>1224</v>
      </c>
      <c r="D694" s="3" t="s">
        <v>322</v>
      </c>
      <c r="E694" s="3" t="s">
        <v>317</v>
      </c>
      <c r="G694" s="3" t="s">
        <v>588</v>
      </c>
      <c r="H694" s="3" t="s">
        <v>314</v>
      </c>
    </row>
    <row r="695" spans="1:8" hidden="1">
      <c r="A695" s="3">
        <v>476</v>
      </c>
      <c r="B695" s="3">
        <v>2</v>
      </c>
      <c r="C695" s="3" t="s">
        <v>1224</v>
      </c>
      <c r="D695" s="3" t="s">
        <v>380</v>
      </c>
      <c r="E695" s="3" t="s">
        <v>317</v>
      </c>
      <c r="G695" s="3" t="s">
        <v>588</v>
      </c>
      <c r="H695" s="3" t="s">
        <v>314</v>
      </c>
    </row>
    <row r="696" spans="1:8" hidden="1">
      <c r="A696" s="3">
        <v>477</v>
      </c>
      <c r="B696" s="3">
        <v>1</v>
      </c>
      <c r="C696" s="3" t="s">
        <v>889</v>
      </c>
      <c r="D696" s="3" t="s">
        <v>411</v>
      </c>
      <c r="E696" s="3" t="s">
        <v>312</v>
      </c>
      <c r="G696" s="3" t="s">
        <v>588</v>
      </c>
      <c r="H696" s="3" t="s">
        <v>310</v>
      </c>
    </row>
    <row r="697" spans="1:8" hidden="1">
      <c r="A697" s="3">
        <v>478</v>
      </c>
      <c r="B697" s="3">
        <v>1</v>
      </c>
      <c r="C697" s="3" t="s">
        <v>956</v>
      </c>
      <c r="D697" s="3" t="s">
        <v>103</v>
      </c>
      <c r="E697" s="3" t="s">
        <v>332</v>
      </c>
      <c r="G697" s="3" t="s">
        <v>588</v>
      </c>
      <c r="H697" s="3" t="s">
        <v>310</v>
      </c>
    </row>
    <row r="698" spans="1:8" hidden="1">
      <c r="A698" s="3">
        <v>479</v>
      </c>
      <c r="B698" s="3">
        <v>1</v>
      </c>
      <c r="C698" s="3" t="s">
        <v>590</v>
      </c>
      <c r="D698" s="3" t="s">
        <v>590</v>
      </c>
      <c r="E698" s="3">
        <v>1</v>
      </c>
      <c r="G698" s="3" t="s">
        <v>588</v>
      </c>
      <c r="H698" s="3" t="s">
        <v>344</v>
      </c>
    </row>
    <row r="699" spans="1:8" hidden="1">
      <c r="A699" s="3">
        <v>480</v>
      </c>
      <c r="B699" s="3">
        <v>1</v>
      </c>
      <c r="C699" s="3" t="s">
        <v>957</v>
      </c>
      <c r="D699" s="3" t="s">
        <v>589</v>
      </c>
      <c r="E699" s="3" t="s">
        <v>313</v>
      </c>
      <c r="G699" s="3" t="s">
        <v>588</v>
      </c>
      <c r="H699" s="3" t="s">
        <v>314</v>
      </c>
    </row>
    <row r="700" spans="1:8" hidden="1">
      <c r="A700" s="3">
        <v>481</v>
      </c>
      <c r="B700" s="3">
        <v>1</v>
      </c>
      <c r="C700" s="3" t="s">
        <v>958</v>
      </c>
      <c r="D700" s="3" t="s">
        <v>249</v>
      </c>
      <c r="E700" s="3" t="s">
        <v>317</v>
      </c>
      <c r="G700" s="3" t="s">
        <v>588</v>
      </c>
      <c r="H700" s="3" t="s">
        <v>314</v>
      </c>
    </row>
    <row r="701" spans="1:8" hidden="1">
      <c r="A701" s="3">
        <v>482</v>
      </c>
      <c r="B701" s="3">
        <v>1</v>
      </c>
      <c r="C701" s="3" t="s">
        <v>916</v>
      </c>
      <c r="D701" s="3" t="s">
        <v>250</v>
      </c>
      <c r="E701" s="3" t="s">
        <v>317</v>
      </c>
      <c r="G701" s="3" t="s">
        <v>588</v>
      </c>
      <c r="H701" s="3" t="s">
        <v>314</v>
      </c>
    </row>
    <row r="702" spans="1:8" hidden="1">
      <c r="A702" s="3">
        <v>483</v>
      </c>
      <c r="B702" s="3">
        <v>1</v>
      </c>
      <c r="C702" s="3" t="s">
        <v>1108</v>
      </c>
      <c r="D702" s="3" t="s">
        <v>261</v>
      </c>
      <c r="E702" s="3" t="s">
        <v>338</v>
      </c>
      <c r="G702" s="3" t="s">
        <v>588</v>
      </c>
      <c r="H702" s="3" t="s">
        <v>310</v>
      </c>
    </row>
    <row r="703" spans="1:8" hidden="1">
      <c r="A703" s="3">
        <v>483</v>
      </c>
      <c r="B703" s="3">
        <v>2</v>
      </c>
      <c r="C703" s="3" t="s">
        <v>1108</v>
      </c>
      <c r="D703" s="3" t="s">
        <v>264</v>
      </c>
      <c r="E703" s="3" t="s">
        <v>338</v>
      </c>
      <c r="G703" s="3" t="s">
        <v>588</v>
      </c>
      <c r="H703" s="3" t="s">
        <v>310</v>
      </c>
    </row>
    <row r="704" spans="1:8" hidden="1">
      <c r="A704" s="3">
        <v>484</v>
      </c>
      <c r="B704" s="3">
        <v>1</v>
      </c>
      <c r="C704" s="3" t="s">
        <v>1225</v>
      </c>
      <c r="D704" s="3" t="s">
        <v>591</v>
      </c>
      <c r="E704" s="3" t="s">
        <v>343</v>
      </c>
      <c r="G704" s="3" t="s">
        <v>588</v>
      </c>
      <c r="H704" s="3" t="s">
        <v>344</v>
      </c>
    </row>
    <row r="705" spans="1:8" hidden="1">
      <c r="A705" s="3">
        <v>485</v>
      </c>
      <c r="B705" s="3">
        <v>1</v>
      </c>
      <c r="C705" s="3" t="s">
        <v>955</v>
      </c>
      <c r="D705" s="3" t="s">
        <v>589</v>
      </c>
      <c r="E705" s="3" t="s">
        <v>309</v>
      </c>
      <c r="G705" s="3" t="s">
        <v>588</v>
      </c>
      <c r="H705" s="3" t="s">
        <v>310</v>
      </c>
    </row>
    <row r="706" spans="1:8" hidden="1">
      <c r="A706" s="3">
        <v>486</v>
      </c>
      <c r="B706" s="3">
        <v>1</v>
      </c>
      <c r="C706" s="3" t="s">
        <v>1226</v>
      </c>
      <c r="D706" s="3" t="s">
        <v>221</v>
      </c>
      <c r="E706" s="3" t="s">
        <v>399</v>
      </c>
      <c r="G706" s="3" t="s">
        <v>588</v>
      </c>
      <c r="H706" s="3" t="s">
        <v>344</v>
      </c>
    </row>
    <row r="707" spans="1:8" hidden="1">
      <c r="A707" s="3">
        <v>487</v>
      </c>
      <c r="B707" s="3">
        <v>1</v>
      </c>
      <c r="C707" s="3" t="s">
        <v>923</v>
      </c>
      <c r="D707" s="3" t="s">
        <v>512</v>
      </c>
      <c r="E707" s="3" t="s">
        <v>333</v>
      </c>
      <c r="G707" s="3" t="s">
        <v>588</v>
      </c>
      <c r="H707" s="3" t="s">
        <v>344</v>
      </c>
    </row>
    <row r="708" spans="1:8" hidden="1">
      <c r="A708" s="3">
        <v>488</v>
      </c>
      <c r="B708" s="3">
        <v>1</v>
      </c>
      <c r="C708" s="3" t="s">
        <v>1227</v>
      </c>
      <c r="D708" s="3" t="s">
        <v>261</v>
      </c>
      <c r="E708" s="3" t="s">
        <v>326</v>
      </c>
      <c r="G708" s="3" t="s">
        <v>588</v>
      </c>
      <c r="H708" s="3" t="s">
        <v>344</v>
      </c>
    </row>
    <row r="709" spans="1:8" hidden="1">
      <c r="A709" s="3">
        <v>488</v>
      </c>
      <c r="B709" s="3">
        <v>2</v>
      </c>
      <c r="C709" s="3" t="s">
        <v>1227</v>
      </c>
      <c r="D709" s="3" t="s">
        <v>385</v>
      </c>
      <c r="E709" s="3" t="s">
        <v>386</v>
      </c>
      <c r="G709" s="3" t="s">
        <v>588</v>
      </c>
      <c r="H709" s="3" t="s">
        <v>344</v>
      </c>
    </row>
    <row r="710" spans="1:8" hidden="1">
      <c r="A710" s="3">
        <v>489</v>
      </c>
      <c r="B710" s="3">
        <v>1</v>
      </c>
      <c r="C710" s="3" t="s">
        <v>1228</v>
      </c>
      <c r="D710" s="3" t="s">
        <v>264</v>
      </c>
      <c r="E710" s="3" t="s">
        <v>326</v>
      </c>
      <c r="G710" s="3" t="s">
        <v>588</v>
      </c>
      <c r="H710" s="3" t="s">
        <v>344</v>
      </c>
    </row>
    <row r="711" spans="1:8" hidden="1">
      <c r="A711" s="3">
        <v>489</v>
      </c>
      <c r="B711" s="3">
        <v>2</v>
      </c>
      <c r="C711" s="3" t="s">
        <v>1228</v>
      </c>
      <c r="D711" s="3" t="s">
        <v>510</v>
      </c>
      <c r="E711" s="3" t="s">
        <v>386</v>
      </c>
      <c r="G711" s="3" t="s">
        <v>588</v>
      </c>
      <c r="H711" s="3" t="s">
        <v>344</v>
      </c>
    </row>
    <row r="712" spans="1:8" hidden="1">
      <c r="A712" s="3">
        <v>490</v>
      </c>
      <c r="B712" s="3">
        <v>1</v>
      </c>
      <c r="C712" s="3" t="s">
        <v>1229</v>
      </c>
      <c r="D712" s="3" t="s">
        <v>592</v>
      </c>
      <c r="E712" s="3" t="s">
        <v>316</v>
      </c>
      <c r="G712" s="3" t="s">
        <v>588</v>
      </c>
      <c r="H712" s="3" t="s">
        <v>344</v>
      </c>
    </row>
    <row r="713" spans="1:8" hidden="1">
      <c r="A713" s="3">
        <v>491</v>
      </c>
      <c r="B713" s="3">
        <v>1</v>
      </c>
      <c r="C713" s="3" t="s">
        <v>1230</v>
      </c>
      <c r="D713" s="3" t="s">
        <v>589</v>
      </c>
      <c r="E713" s="3" t="s">
        <v>309</v>
      </c>
      <c r="G713" s="3" t="s">
        <v>593</v>
      </c>
      <c r="H713" s="3" t="s">
        <v>310</v>
      </c>
    </row>
    <row r="714" spans="1:8" hidden="1">
      <c r="A714" s="3">
        <v>491</v>
      </c>
      <c r="B714" s="3">
        <v>2</v>
      </c>
      <c r="C714" s="3" t="s">
        <v>1230</v>
      </c>
      <c r="D714" s="3" t="s">
        <v>594</v>
      </c>
      <c r="E714" s="3" t="s">
        <v>309</v>
      </c>
      <c r="G714" s="3" t="s">
        <v>593</v>
      </c>
      <c r="H714" s="3" t="s">
        <v>310</v>
      </c>
    </row>
    <row r="715" spans="1:8" hidden="1">
      <c r="A715" s="3">
        <v>492</v>
      </c>
      <c r="B715" s="3">
        <v>1</v>
      </c>
      <c r="C715" s="3" t="s">
        <v>851</v>
      </c>
      <c r="D715" s="3" t="s">
        <v>322</v>
      </c>
      <c r="E715" s="3" t="s">
        <v>312</v>
      </c>
      <c r="G715" s="3" t="s">
        <v>593</v>
      </c>
      <c r="H715" s="3" t="s">
        <v>310</v>
      </c>
    </row>
    <row r="716" spans="1:8" hidden="1">
      <c r="A716" s="3">
        <v>493</v>
      </c>
      <c r="B716" s="3">
        <v>1</v>
      </c>
      <c r="C716" s="3" t="s">
        <v>875</v>
      </c>
      <c r="D716" s="3" t="s">
        <v>411</v>
      </c>
      <c r="E716" s="3" t="s">
        <v>312</v>
      </c>
      <c r="G716" s="3" t="s">
        <v>593</v>
      </c>
      <c r="H716" s="3" t="s">
        <v>310</v>
      </c>
    </row>
    <row r="717" spans="1:8" hidden="1">
      <c r="A717" s="3">
        <v>493</v>
      </c>
      <c r="B717" s="3">
        <v>2</v>
      </c>
      <c r="C717" s="3" t="s">
        <v>875</v>
      </c>
      <c r="D717" s="3" t="s">
        <v>412</v>
      </c>
      <c r="E717" s="3" t="s">
        <v>312</v>
      </c>
      <c r="G717" s="3" t="s">
        <v>593</v>
      </c>
      <c r="H717" s="3" t="s">
        <v>310</v>
      </c>
    </row>
    <row r="718" spans="1:8" hidden="1">
      <c r="A718" s="3">
        <v>494</v>
      </c>
      <c r="B718" s="3">
        <v>1</v>
      </c>
      <c r="C718" s="3" t="s">
        <v>1231</v>
      </c>
      <c r="D718" s="3" t="s">
        <v>589</v>
      </c>
      <c r="E718" s="3" t="s">
        <v>313</v>
      </c>
      <c r="G718" s="3" t="s">
        <v>593</v>
      </c>
      <c r="H718" s="3" t="s">
        <v>314</v>
      </c>
    </row>
    <row r="719" spans="1:8" hidden="1">
      <c r="A719" s="3">
        <v>494</v>
      </c>
      <c r="B719" s="3">
        <v>2</v>
      </c>
      <c r="C719" s="3" t="s">
        <v>1231</v>
      </c>
      <c r="D719" s="3" t="s">
        <v>594</v>
      </c>
      <c r="E719" s="3" t="s">
        <v>313</v>
      </c>
      <c r="G719" s="3" t="s">
        <v>593</v>
      </c>
      <c r="H719" s="3" t="s">
        <v>314</v>
      </c>
    </row>
    <row r="720" spans="1:8" hidden="1">
      <c r="A720" s="3">
        <v>495</v>
      </c>
      <c r="B720" s="3">
        <v>1</v>
      </c>
      <c r="C720" s="3" t="s">
        <v>1232</v>
      </c>
      <c r="D720" s="3" t="s">
        <v>595</v>
      </c>
      <c r="E720" s="3" t="s">
        <v>317</v>
      </c>
      <c r="G720" s="3" t="s">
        <v>593</v>
      </c>
      <c r="H720" s="3" t="s">
        <v>310</v>
      </c>
    </row>
    <row r="721" spans="1:8" hidden="1">
      <c r="A721" s="3">
        <v>495</v>
      </c>
      <c r="B721" s="3">
        <v>2</v>
      </c>
      <c r="C721" s="3" t="s">
        <v>1232</v>
      </c>
      <c r="D721" s="3" t="s">
        <v>596</v>
      </c>
      <c r="E721" s="3" t="s">
        <v>316</v>
      </c>
      <c r="G721" s="3" t="s">
        <v>593</v>
      </c>
      <c r="H721" s="3" t="s">
        <v>310</v>
      </c>
    </row>
    <row r="722" spans="1:8" hidden="1">
      <c r="A722" s="3">
        <v>496</v>
      </c>
      <c r="B722" s="3">
        <v>1</v>
      </c>
      <c r="C722" s="3" t="s">
        <v>1233</v>
      </c>
      <c r="D722" s="3" t="s">
        <v>322</v>
      </c>
      <c r="E722" s="3" t="s">
        <v>321</v>
      </c>
      <c r="G722" s="3" t="s">
        <v>593</v>
      </c>
      <c r="H722" s="3" t="s">
        <v>314</v>
      </c>
    </row>
    <row r="723" spans="1:8" hidden="1">
      <c r="A723" s="3">
        <v>496</v>
      </c>
      <c r="B723" s="3">
        <v>2</v>
      </c>
      <c r="C723" s="3" t="s">
        <v>1233</v>
      </c>
      <c r="D723" s="3" t="s">
        <v>349</v>
      </c>
      <c r="E723" s="3" t="s">
        <v>502</v>
      </c>
      <c r="G723" s="3" t="s">
        <v>593</v>
      </c>
      <c r="H723" s="3" t="s">
        <v>314</v>
      </c>
    </row>
    <row r="724" spans="1:8" hidden="1">
      <c r="A724" s="3">
        <v>497</v>
      </c>
      <c r="B724" s="3">
        <v>1</v>
      </c>
      <c r="C724" s="3" t="s">
        <v>959</v>
      </c>
      <c r="D724" s="3" t="s">
        <v>597</v>
      </c>
      <c r="E724" s="3" t="s">
        <v>309</v>
      </c>
      <c r="G724" s="3" t="s">
        <v>593</v>
      </c>
      <c r="H724" s="3" t="s">
        <v>310</v>
      </c>
    </row>
    <row r="725" spans="1:8" hidden="1">
      <c r="A725" s="3">
        <v>498</v>
      </c>
      <c r="B725" s="3">
        <v>1</v>
      </c>
      <c r="C725" s="3" t="s">
        <v>1205</v>
      </c>
      <c r="D725" s="3" t="s">
        <v>411</v>
      </c>
      <c r="E725" s="3" t="s">
        <v>317</v>
      </c>
      <c r="G725" s="3" t="s">
        <v>593</v>
      </c>
      <c r="H725" s="3" t="s">
        <v>314</v>
      </c>
    </row>
    <row r="726" spans="1:8" hidden="1">
      <c r="A726" s="3">
        <v>498</v>
      </c>
      <c r="B726" s="3">
        <v>2</v>
      </c>
      <c r="C726" s="3" t="s">
        <v>1205</v>
      </c>
      <c r="D726" s="3" t="s">
        <v>412</v>
      </c>
      <c r="E726" s="3" t="s">
        <v>317</v>
      </c>
      <c r="G726" s="3" t="s">
        <v>593</v>
      </c>
      <c r="H726" s="3" t="s">
        <v>314</v>
      </c>
    </row>
    <row r="727" spans="1:8" hidden="1">
      <c r="A727" s="3">
        <v>498</v>
      </c>
      <c r="B727" s="3">
        <v>3</v>
      </c>
      <c r="C727" s="3" t="s">
        <v>1205</v>
      </c>
      <c r="D727" s="3" t="s">
        <v>354</v>
      </c>
      <c r="E727" s="3" t="s">
        <v>319</v>
      </c>
      <c r="G727" s="3" t="s">
        <v>593</v>
      </c>
      <c r="H727" s="3" t="s">
        <v>314</v>
      </c>
    </row>
    <row r="728" spans="1:8" hidden="1">
      <c r="A728" s="3">
        <v>499</v>
      </c>
      <c r="B728" s="3">
        <v>1</v>
      </c>
      <c r="C728" s="3" t="s">
        <v>960</v>
      </c>
      <c r="D728" s="3" t="s">
        <v>103</v>
      </c>
      <c r="E728" s="3" t="s">
        <v>326</v>
      </c>
      <c r="G728" s="3" t="s">
        <v>593</v>
      </c>
      <c r="H728" s="3" t="s">
        <v>310</v>
      </c>
    </row>
    <row r="729" spans="1:8" hidden="1">
      <c r="A729" s="3">
        <v>499</v>
      </c>
      <c r="B729" s="3">
        <v>2</v>
      </c>
      <c r="C729" s="3" t="s">
        <v>960</v>
      </c>
      <c r="D729" s="3" t="s">
        <v>424</v>
      </c>
      <c r="E729" s="3" t="s">
        <v>326</v>
      </c>
      <c r="G729" s="3" t="s">
        <v>593</v>
      </c>
      <c r="H729" s="3" t="s">
        <v>310</v>
      </c>
    </row>
    <row r="730" spans="1:8" hidden="1">
      <c r="A730" s="3">
        <v>500</v>
      </c>
      <c r="B730" s="3">
        <v>1</v>
      </c>
      <c r="C730" s="3" t="s">
        <v>1234</v>
      </c>
      <c r="D730" s="3" t="s">
        <v>595</v>
      </c>
      <c r="E730" s="3" t="s">
        <v>333</v>
      </c>
      <c r="G730" s="3" t="s">
        <v>593</v>
      </c>
      <c r="H730" s="3" t="s">
        <v>314</v>
      </c>
    </row>
    <row r="731" spans="1:8" hidden="1">
      <c r="A731" s="3">
        <v>500</v>
      </c>
      <c r="B731" s="3">
        <v>2</v>
      </c>
      <c r="C731" s="3" t="s">
        <v>1234</v>
      </c>
      <c r="D731" s="3" t="s">
        <v>598</v>
      </c>
      <c r="E731" s="3" t="s">
        <v>353</v>
      </c>
      <c r="G731" s="3" t="s">
        <v>593</v>
      </c>
      <c r="H731" s="3" t="s">
        <v>314</v>
      </c>
    </row>
    <row r="732" spans="1:8" hidden="1">
      <c r="A732" s="3">
        <v>500</v>
      </c>
      <c r="B732" s="3">
        <v>3</v>
      </c>
      <c r="C732" s="3" t="s">
        <v>1234</v>
      </c>
      <c r="D732" s="3" t="s">
        <v>596</v>
      </c>
      <c r="E732" s="3" t="s">
        <v>358</v>
      </c>
      <c r="G732" s="3" t="s">
        <v>593</v>
      </c>
      <c r="H732" s="3" t="s">
        <v>314</v>
      </c>
    </row>
    <row r="733" spans="1:8" hidden="1">
      <c r="A733" s="3">
        <v>501</v>
      </c>
      <c r="B733" s="3">
        <v>1</v>
      </c>
      <c r="C733" s="3" t="s">
        <v>1235</v>
      </c>
      <c r="D733" s="3" t="s">
        <v>357</v>
      </c>
      <c r="E733" s="3" t="s">
        <v>312</v>
      </c>
      <c r="G733" s="3" t="s">
        <v>593</v>
      </c>
      <c r="H733" s="3" t="s">
        <v>310</v>
      </c>
    </row>
    <row r="734" spans="1:8" hidden="1">
      <c r="A734" s="3">
        <v>501</v>
      </c>
      <c r="B734" s="3">
        <v>2</v>
      </c>
      <c r="C734" s="3" t="s">
        <v>1235</v>
      </c>
      <c r="D734" s="3" t="s">
        <v>264</v>
      </c>
      <c r="E734" s="3" t="s">
        <v>338</v>
      </c>
      <c r="G734" s="3" t="s">
        <v>593</v>
      </c>
      <c r="H734" s="3" t="s">
        <v>310</v>
      </c>
    </row>
    <row r="735" spans="1:8" hidden="1">
      <c r="A735" s="3">
        <v>502</v>
      </c>
      <c r="B735" s="3">
        <v>1</v>
      </c>
      <c r="C735" s="3" t="s">
        <v>961</v>
      </c>
      <c r="D735" s="3" t="s">
        <v>597</v>
      </c>
      <c r="E735" s="3" t="s">
        <v>313</v>
      </c>
      <c r="G735" s="3" t="s">
        <v>593</v>
      </c>
      <c r="H735" s="3" t="s">
        <v>314</v>
      </c>
    </row>
    <row r="736" spans="1:8" hidden="1">
      <c r="A736" s="3">
        <v>503</v>
      </c>
      <c r="B736" s="3">
        <v>1</v>
      </c>
      <c r="C736" s="3" t="s">
        <v>882</v>
      </c>
      <c r="D736" s="3" t="s">
        <v>166</v>
      </c>
      <c r="E736" s="3" t="s">
        <v>353</v>
      </c>
      <c r="G736" s="3" t="s">
        <v>593</v>
      </c>
      <c r="H736" s="3" t="s">
        <v>310</v>
      </c>
    </row>
    <row r="737" spans="1:8" hidden="1">
      <c r="A737" s="3">
        <v>503</v>
      </c>
      <c r="B737" s="3">
        <v>2</v>
      </c>
      <c r="C737" s="3" t="s">
        <v>882</v>
      </c>
      <c r="D737" s="3" t="s">
        <v>417</v>
      </c>
      <c r="E737" s="3" t="s">
        <v>353</v>
      </c>
      <c r="G737" s="3" t="s">
        <v>593</v>
      </c>
      <c r="H737" s="3" t="s">
        <v>310</v>
      </c>
    </row>
    <row r="738" spans="1:8" hidden="1">
      <c r="A738" s="3">
        <v>504</v>
      </c>
      <c r="B738" s="3">
        <v>1</v>
      </c>
      <c r="C738" s="3" t="s">
        <v>962</v>
      </c>
      <c r="D738" s="3" t="s">
        <v>103</v>
      </c>
      <c r="E738" s="3" t="s">
        <v>332</v>
      </c>
      <c r="G738" s="3" t="s">
        <v>593</v>
      </c>
      <c r="H738" s="3" t="s">
        <v>314</v>
      </c>
    </row>
    <row r="739" spans="1:8" hidden="1">
      <c r="A739" s="3">
        <v>504</v>
      </c>
      <c r="B739" s="3">
        <v>2</v>
      </c>
      <c r="C739" s="3" t="s">
        <v>962</v>
      </c>
      <c r="D739" s="3" t="s">
        <v>424</v>
      </c>
      <c r="E739" s="3" t="s">
        <v>332</v>
      </c>
      <c r="G739" s="3" t="s">
        <v>593</v>
      </c>
      <c r="H739" s="3" t="s">
        <v>314</v>
      </c>
    </row>
    <row r="740" spans="1:8" hidden="1">
      <c r="A740" s="3">
        <v>505</v>
      </c>
      <c r="B740" s="3">
        <v>1</v>
      </c>
      <c r="C740" s="3" t="s">
        <v>963</v>
      </c>
      <c r="D740" s="3" t="s">
        <v>320</v>
      </c>
      <c r="E740" s="3" t="s">
        <v>321</v>
      </c>
      <c r="G740" s="3" t="s">
        <v>593</v>
      </c>
      <c r="H740" s="3" t="s">
        <v>310</v>
      </c>
    </row>
    <row r="741" spans="1:8" hidden="1">
      <c r="A741" s="3">
        <v>505</v>
      </c>
      <c r="B741" s="3">
        <v>2</v>
      </c>
      <c r="C741" s="3" t="s">
        <v>963</v>
      </c>
      <c r="D741" s="3" t="s">
        <v>439</v>
      </c>
      <c r="E741" s="3" t="s">
        <v>321</v>
      </c>
      <c r="G741" s="3" t="s">
        <v>593</v>
      </c>
      <c r="H741" s="3" t="s">
        <v>310</v>
      </c>
    </row>
    <row r="742" spans="1:8" hidden="1">
      <c r="A742" s="3">
        <v>506</v>
      </c>
      <c r="B742" s="3">
        <v>1</v>
      </c>
      <c r="C742" s="3" t="s">
        <v>1236</v>
      </c>
      <c r="D742" s="3" t="s">
        <v>357</v>
      </c>
      <c r="E742" s="3" t="s">
        <v>317</v>
      </c>
      <c r="G742" s="3" t="s">
        <v>593</v>
      </c>
      <c r="H742" s="3" t="s">
        <v>314</v>
      </c>
    </row>
    <row r="743" spans="1:8" hidden="1">
      <c r="A743" s="3">
        <v>506</v>
      </c>
      <c r="B743" s="3">
        <v>2</v>
      </c>
      <c r="C743" s="3" t="s">
        <v>1236</v>
      </c>
      <c r="D743" s="3" t="s">
        <v>264</v>
      </c>
      <c r="E743" s="3" t="s">
        <v>312</v>
      </c>
      <c r="G743" s="3" t="s">
        <v>593</v>
      </c>
      <c r="H743" s="3" t="s">
        <v>314</v>
      </c>
    </row>
    <row r="744" spans="1:8" hidden="1">
      <c r="A744" s="3">
        <v>507</v>
      </c>
      <c r="B744" s="3">
        <v>1</v>
      </c>
      <c r="C744" s="3" t="s">
        <v>856</v>
      </c>
      <c r="D744" s="3" t="s">
        <v>355</v>
      </c>
      <c r="E744" s="3" t="s">
        <v>331</v>
      </c>
      <c r="G744" s="3" t="s">
        <v>593</v>
      </c>
      <c r="H744" s="3" t="s">
        <v>310</v>
      </c>
    </row>
    <row r="745" spans="1:8" hidden="1">
      <c r="A745" s="3">
        <v>508</v>
      </c>
      <c r="B745" s="3">
        <v>1</v>
      </c>
      <c r="C745" s="3" t="s">
        <v>964</v>
      </c>
      <c r="D745" s="3" t="s">
        <v>166</v>
      </c>
      <c r="E745" s="3" t="s">
        <v>387</v>
      </c>
      <c r="G745" s="3" t="s">
        <v>593</v>
      </c>
      <c r="H745" s="3" t="s">
        <v>314</v>
      </c>
    </row>
    <row r="746" spans="1:8" hidden="1">
      <c r="A746" s="3">
        <v>508</v>
      </c>
      <c r="B746" s="3">
        <v>2</v>
      </c>
      <c r="C746" s="3" t="s">
        <v>964</v>
      </c>
      <c r="D746" s="3" t="s">
        <v>417</v>
      </c>
      <c r="E746" s="3" t="s">
        <v>387</v>
      </c>
      <c r="G746" s="3" t="s">
        <v>593</v>
      </c>
      <c r="H746" s="3" t="s">
        <v>314</v>
      </c>
    </row>
    <row r="747" spans="1:8" hidden="1">
      <c r="A747" s="3">
        <v>509</v>
      </c>
      <c r="B747" s="3">
        <v>1</v>
      </c>
      <c r="C747" s="3" t="s">
        <v>1237</v>
      </c>
      <c r="D747" s="3" t="s">
        <v>320</v>
      </c>
      <c r="E747" s="3" t="s">
        <v>309</v>
      </c>
      <c r="G747" s="3" t="s">
        <v>593</v>
      </c>
      <c r="H747" s="3" t="s">
        <v>314</v>
      </c>
    </row>
    <row r="748" spans="1:8" hidden="1">
      <c r="A748" s="3">
        <v>509</v>
      </c>
      <c r="B748" s="3">
        <v>2</v>
      </c>
      <c r="C748" s="3" t="s">
        <v>1237</v>
      </c>
      <c r="D748" s="3" t="s">
        <v>439</v>
      </c>
      <c r="E748" s="3" t="s">
        <v>309</v>
      </c>
      <c r="G748" s="3" t="s">
        <v>593</v>
      </c>
      <c r="H748" s="3" t="s">
        <v>314</v>
      </c>
    </row>
    <row r="749" spans="1:8" hidden="1">
      <c r="A749" s="3">
        <v>509</v>
      </c>
      <c r="B749" s="3">
        <v>3</v>
      </c>
      <c r="C749" s="3" t="s">
        <v>1237</v>
      </c>
      <c r="D749" s="3" t="s">
        <v>599</v>
      </c>
      <c r="E749" s="3" t="s">
        <v>506</v>
      </c>
      <c r="G749" s="3" t="s">
        <v>593</v>
      </c>
      <c r="H749" s="3" t="s">
        <v>314</v>
      </c>
    </row>
    <row r="750" spans="1:8" hidden="1">
      <c r="A750" s="3">
        <v>510</v>
      </c>
      <c r="B750" s="3">
        <v>1</v>
      </c>
      <c r="C750" s="3" t="s">
        <v>1238</v>
      </c>
      <c r="D750" s="3" t="s">
        <v>322</v>
      </c>
      <c r="E750" s="3" t="s">
        <v>312</v>
      </c>
      <c r="G750" s="3" t="s">
        <v>593</v>
      </c>
      <c r="H750" s="3" t="s">
        <v>310</v>
      </c>
    </row>
    <row r="751" spans="1:8" hidden="1">
      <c r="A751" s="3">
        <v>510</v>
      </c>
      <c r="B751" s="3">
        <v>2</v>
      </c>
      <c r="C751" s="3" t="s">
        <v>1238</v>
      </c>
      <c r="D751" s="3" t="s">
        <v>261</v>
      </c>
      <c r="E751" s="3" t="s">
        <v>338</v>
      </c>
      <c r="G751" s="3" t="s">
        <v>593</v>
      </c>
      <c r="H751" s="3" t="s">
        <v>310</v>
      </c>
    </row>
    <row r="752" spans="1:8" hidden="1">
      <c r="A752" s="3">
        <v>511</v>
      </c>
      <c r="B752" s="3">
        <v>1</v>
      </c>
      <c r="C752" s="3" t="s">
        <v>1239</v>
      </c>
      <c r="D752" s="3" t="s">
        <v>355</v>
      </c>
      <c r="E752" s="3" t="s">
        <v>317</v>
      </c>
      <c r="G752" s="3" t="s">
        <v>593</v>
      </c>
      <c r="H752" s="3" t="s">
        <v>314</v>
      </c>
    </row>
    <row r="753" spans="1:8" hidden="1">
      <c r="A753" s="3">
        <v>511</v>
      </c>
      <c r="B753" s="3">
        <v>2</v>
      </c>
      <c r="C753" s="3" t="s">
        <v>1239</v>
      </c>
      <c r="D753" s="3" t="s">
        <v>599</v>
      </c>
      <c r="E753" s="3" t="s">
        <v>506</v>
      </c>
      <c r="G753" s="3" t="s">
        <v>593</v>
      </c>
      <c r="H753" s="3" t="s">
        <v>314</v>
      </c>
    </row>
    <row r="754" spans="1:8" hidden="1">
      <c r="A754" s="3">
        <v>512</v>
      </c>
      <c r="B754" s="3">
        <v>1</v>
      </c>
      <c r="C754" s="3" t="s">
        <v>889</v>
      </c>
      <c r="D754" s="3" t="s">
        <v>411</v>
      </c>
      <c r="E754" s="3" t="s">
        <v>312</v>
      </c>
      <c r="G754" s="3" t="s">
        <v>593</v>
      </c>
      <c r="H754" s="3" t="s">
        <v>310</v>
      </c>
    </row>
    <row r="755" spans="1:8" hidden="1">
      <c r="A755" s="3">
        <v>513</v>
      </c>
      <c r="B755" s="3">
        <v>1</v>
      </c>
      <c r="C755" s="3" t="s">
        <v>1230</v>
      </c>
      <c r="D755" s="3" t="s">
        <v>589</v>
      </c>
      <c r="E755" s="3" t="s">
        <v>309</v>
      </c>
      <c r="G755" s="3" t="s">
        <v>593</v>
      </c>
      <c r="H755" s="3" t="s">
        <v>310</v>
      </c>
    </row>
    <row r="756" spans="1:8" hidden="1">
      <c r="A756" s="3">
        <v>513</v>
      </c>
      <c r="B756" s="3">
        <v>2</v>
      </c>
      <c r="C756" s="3" t="s">
        <v>1230</v>
      </c>
      <c r="D756" s="3" t="s">
        <v>594</v>
      </c>
      <c r="E756" s="3" t="s">
        <v>309</v>
      </c>
      <c r="G756" s="3" t="s">
        <v>593</v>
      </c>
      <c r="H756" s="3" t="s">
        <v>310</v>
      </c>
    </row>
    <row r="757" spans="1:8" hidden="1">
      <c r="A757" s="3">
        <v>514</v>
      </c>
      <c r="B757" s="3">
        <v>1</v>
      </c>
      <c r="C757" s="3" t="s">
        <v>875</v>
      </c>
      <c r="D757" s="3" t="s">
        <v>411</v>
      </c>
      <c r="E757" s="3" t="s">
        <v>312</v>
      </c>
      <c r="G757" s="3" t="s">
        <v>593</v>
      </c>
      <c r="H757" s="3" t="s">
        <v>310</v>
      </c>
    </row>
    <row r="758" spans="1:8" hidden="1">
      <c r="A758" s="3">
        <v>514</v>
      </c>
      <c r="B758" s="3">
        <v>2</v>
      </c>
      <c r="C758" s="3" t="s">
        <v>875</v>
      </c>
      <c r="D758" s="3" t="s">
        <v>412</v>
      </c>
      <c r="E758" s="3" t="s">
        <v>312</v>
      </c>
      <c r="G758" s="3" t="s">
        <v>593</v>
      </c>
      <c r="H758" s="3" t="s">
        <v>310</v>
      </c>
    </row>
    <row r="759" spans="1:8" hidden="1">
      <c r="A759" s="3">
        <v>515</v>
      </c>
      <c r="B759" s="3">
        <v>1</v>
      </c>
      <c r="C759" s="3" t="s">
        <v>965</v>
      </c>
      <c r="D759" s="3" t="s">
        <v>322</v>
      </c>
      <c r="E759" s="3" t="s">
        <v>317</v>
      </c>
      <c r="G759" s="3" t="s">
        <v>593</v>
      </c>
      <c r="H759" s="3" t="s">
        <v>344</v>
      </c>
    </row>
    <row r="760" spans="1:8" hidden="1">
      <c r="A760" s="3">
        <v>515</v>
      </c>
      <c r="B760" s="3">
        <v>2</v>
      </c>
      <c r="C760" s="3" t="s">
        <v>965</v>
      </c>
      <c r="D760" s="3" t="s">
        <v>600</v>
      </c>
      <c r="E760" s="3" t="s">
        <v>421</v>
      </c>
      <c r="G760" s="3" t="s">
        <v>593</v>
      </c>
      <c r="H760" s="3" t="s">
        <v>344</v>
      </c>
    </row>
    <row r="761" spans="1:8" hidden="1">
      <c r="A761" s="3">
        <v>515</v>
      </c>
      <c r="B761" s="3">
        <v>3</v>
      </c>
      <c r="C761" s="3" t="s">
        <v>965</v>
      </c>
      <c r="D761" s="3" t="s">
        <v>601</v>
      </c>
      <c r="E761" s="3">
        <v>1</v>
      </c>
      <c r="G761" s="3" t="s">
        <v>593</v>
      </c>
      <c r="H761" s="3" t="s">
        <v>344</v>
      </c>
    </row>
    <row r="762" spans="1:8" hidden="1">
      <c r="A762" s="3">
        <v>516</v>
      </c>
      <c r="B762" s="3">
        <v>1</v>
      </c>
      <c r="C762" s="3" t="s">
        <v>902</v>
      </c>
      <c r="D762" s="3" t="s">
        <v>411</v>
      </c>
      <c r="E762" s="3" t="s">
        <v>317</v>
      </c>
      <c r="G762" s="3" t="s">
        <v>593</v>
      </c>
      <c r="H762" s="3" t="s">
        <v>314</v>
      </c>
    </row>
    <row r="763" spans="1:8" hidden="1">
      <c r="A763" s="3">
        <v>517</v>
      </c>
      <c r="B763" s="3">
        <v>1</v>
      </c>
      <c r="C763" s="3" t="s">
        <v>966</v>
      </c>
      <c r="D763" s="3" t="s">
        <v>272</v>
      </c>
      <c r="E763" s="3" t="s">
        <v>312</v>
      </c>
      <c r="G763" s="3" t="s">
        <v>593</v>
      </c>
      <c r="H763" s="3" t="s">
        <v>314</v>
      </c>
    </row>
    <row r="764" spans="1:8" hidden="1">
      <c r="A764" s="3">
        <v>518</v>
      </c>
      <c r="B764" s="3">
        <v>1</v>
      </c>
      <c r="C764" s="3" t="s">
        <v>1240</v>
      </c>
      <c r="D764" s="3" t="s">
        <v>589</v>
      </c>
      <c r="E764" s="3" t="s">
        <v>602</v>
      </c>
      <c r="G764" s="3" t="s">
        <v>593</v>
      </c>
      <c r="H764" s="3" t="s">
        <v>314</v>
      </c>
    </row>
    <row r="765" spans="1:8" hidden="1">
      <c r="A765" s="3">
        <v>518</v>
      </c>
      <c r="B765" s="3">
        <v>2</v>
      </c>
      <c r="C765" s="3" t="s">
        <v>1240</v>
      </c>
      <c r="D765" s="3" t="s">
        <v>566</v>
      </c>
      <c r="E765" s="3" t="s">
        <v>484</v>
      </c>
      <c r="G765" s="3" t="s">
        <v>593</v>
      </c>
      <c r="H765" s="3" t="s">
        <v>314</v>
      </c>
    </row>
    <row r="766" spans="1:8" hidden="1">
      <c r="A766" s="3">
        <v>518</v>
      </c>
      <c r="B766" s="3">
        <v>3</v>
      </c>
      <c r="C766" s="3" t="s">
        <v>1240</v>
      </c>
      <c r="D766" s="3" t="s">
        <v>594</v>
      </c>
      <c r="E766" s="3" t="s">
        <v>602</v>
      </c>
      <c r="G766" s="3" t="s">
        <v>593</v>
      </c>
      <c r="H766" s="3" t="s">
        <v>314</v>
      </c>
    </row>
    <row r="767" spans="1:8" hidden="1">
      <c r="A767" s="3">
        <v>519</v>
      </c>
      <c r="B767" s="3">
        <v>1</v>
      </c>
      <c r="C767" s="3" t="s">
        <v>1241</v>
      </c>
      <c r="D767" s="3" t="s">
        <v>258</v>
      </c>
      <c r="E767" s="3" t="s">
        <v>312</v>
      </c>
      <c r="G767" s="3" t="s">
        <v>593</v>
      </c>
      <c r="H767" s="3" t="s">
        <v>314</v>
      </c>
    </row>
    <row r="768" spans="1:8" hidden="1">
      <c r="A768" s="3">
        <v>519</v>
      </c>
      <c r="B768" s="3">
        <v>2</v>
      </c>
      <c r="C768" s="3" t="s">
        <v>1241</v>
      </c>
      <c r="D768" s="3" t="s">
        <v>603</v>
      </c>
      <c r="E768" s="3" t="s">
        <v>312</v>
      </c>
      <c r="G768" s="3" t="s">
        <v>593</v>
      </c>
      <c r="H768" s="3" t="s">
        <v>314</v>
      </c>
    </row>
    <row r="769" spans="1:8" hidden="1">
      <c r="A769" s="3">
        <v>520</v>
      </c>
      <c r="B769" s="3">
        <v>1</v>
      </c>
      <c r="C769" s="3" t="s">
        <v>1242</v>
      </c>
      <c r="D769" s="3" t="s">
        <v>15</v>
      </c>
      <c r="E769" s="3" t="s">
        <v>331</v>
      </c>
      <c r="G769" s="3" t="s">
        <v>593</v>
      </c>
      <c r="H769" s="3" t="s">
        <v>310</v>
      </c>
    </row>
    <row r="770" spans="1:8" hidden="1">
      <c r="A770" s="3">
        <v>521</v>
      </c>
      <c r="B770" s="3">
        <v>1</v>
      </c>
      <c r="C770" s="3" t="s">
        <v>959</v>
      </c>
      <c r="D770" s="3" t="s">
        <v>597</v>
      </c>
      <c r="E770" s="3" t="s">
        <v>309</v>
      </c>
      <c r="G770" s="3" t="s">
        <v>593</v>
      </c>
      <c r="H770" s="3" t="s">
        <v>310</v>
      </c>
    </row>
    <row r="771" spans="1:8" hidden="1">
      <c r="A771" s="3">
        <v>522</v>
      </c>
      <c r="B771" s="3">
        <v>1</v>
      </c>
      <c r="C771" s="3" t="s">
        <v>955</v>
      </c>
      <c r="D771" s="3" t="s">
        <v>589</v>
      </c>
      <c r="E771" s="3" t="s">
        <v>309</v>
      </c>
      <c r="G771" s="3" t="s">
        <v>593</v>
      </c>
      <c r="H771" s="3" t="s">
        <v>310</v>
      </c>
    </row>
    <row r="772" spans="1:8" hidden="1">
      <c r="A772" s="3">
        <v>523</v>
      </c>
      <c r="B772" s="3">
        <v>1</v>
      </c>
      <c r="C772" s="3" t="s">
        <v>1243</v>
      </c>
      <c r="D772" s="3" t="s">
        <v>598</v>
      </c>
      <c r="E772" s="3" t="s">
        <v>309</v>
      </c>
      <c r="G772" s="3" t="s">
        <v>593</v>
      </c>
      <c r="H772" s="3" t="s">
        <v>310</v>
      </c>
    </row>
    <row r="773" spans="1:8" hidden="1">
      <c r="A773" s="3">
        <v>523</v>
      </c>
      <c r="B773" s="3">
        <v>2</v>
      </c>
      <c r="C773" s="3" t="s">
        <v>1243</v>
      </c>
      <c r="D773" s="3" t="s">
        <v>604</v>
      </c>
      <c r="E773" s="3" t="s">
        <v>287</v>
      </c>
      <c r="G773" s="3" t="s">
        <v>593</v>
      </c>
      <c r="H773" s="3" t="s">
        <v>310</v>
      </c>
    </row>
    <row r="774" spans="1:8" hidden="1">
      <c r="A774" s="3">
        <v>524</v>
      </c>
      <c r="B774" s="3">
        <v>1</v>
      </c>
      <c r="C774" s="3" t="s">
        <v>605</v>
      </c>
      <c r="D774" s="3" t="s">
        <v>605</v>
      </c>
      <c r="E774" s="3">
        <v>1</v>
      </c>
      <c r="G774" s="3" t="s">
        <v>593</v>
      </c>
      <c r="H774" s="3" t="s">
        <v>344</v>
      </c>
    </row>
    <row r="775" spans="1:8">
      <c r="A775" s="3">
        <v>525</v>
      </c>
      <c r="B775" s="3">
        <v>1</v>
      </c>
      <c r="C775" s="3" t="s">
        <v>1244</v>
      </c>
      <c r="D775" s="3" t="s">
        <v>598</v>
      </c>
      <c r="E775" s="3" t="s">
        <v>326</v>
      </c>
      <c r="G775" s="3" t="s">
        <v>593</v>
      </c>
      <c r="H775" s="3" t="s">
        <v>310</v>
      </c>
    </row>
    <row r="776" spans="1:8">
      <c r="A776" s="3">
        <v>525</v>
      </c>
      <c r="B776" s="3">
        <v>2</v>
      </c>
      <c r="C776" s="3" t="s">
        <v>1244</v>
      </c>
      <c r="D776" s="3" t="s">
        <v>606</v>
      </c>
      <c r="E776" s="3" t="s">
        <v>323</v>
      </c>
      <c r="G776" s="3" t="s">
        <v>593</v>
      </c>
      <c r="H776" s="3" t="s">
        <v>310</v>
      </c>
    </row>
    <row r="777" spans="1:8" hidden="1">
      <c r="A777" s="3">
        <v>526</v>
      </c>
      <c r="B777" s="3">
        <v>1</v>
      </c>
      <c r="C777" s="3" t="s">
        <v>961</v>
      </c>
      <c r="D777" s="3" t="s">
        <v>597</v>
      </c>
      <c r="E777" s="3" t="s">
        <v>313</v>
      </c>
      <c r="G777" s="3" t="s">
        <v>593</v>
      </c>
      <c r="H777" s="3" t="s">
        <v>314</v>
      </c>
    </row>
    <row r="778" spans="1:8" hidden="1">
      <c r="A778" s="3">
        <v>527</v>
      </c>
      <c r="B778" s="3">
        <v>1</v>
      </c>
      <c r="C778" s="3" t="s">
        <v>1245</v>
      </c>
      <c r="D778" s="3" t="s">
        <v>591</v>
      </c>
      <c r="E778" s="3" t="s">
        <v>343</v>
      </c>
      <c r="G778" s="3" t="s">
        <v>593</v>
      </c>
      <c r="H778" s="3" t="s">
        <v>344</v>
      </c>
    </row>
    <row r="779" spans="1:8" hidden="1">
      <c r="A779" s="3">
        <v>527</v>
      </c>
      <c r="B779" s="3">
        <v>2</v>
      </c>
      <c r="C779" s="3" t="s">
        <v>1245</v>
      </c>
      <c r="D779" s="3" t="s">
        <v>607</v>
      </c>
      <c r="E779" s="3">
        <v>1</v>
      </c>
      <c r="G779" s="3" t="s">
        <v>593</v>
      </c>
      <c r="H779" s="3" t="s">
        <v>344</v>
      </c>
    </row>
    <row r="780" spans="1:8" hidden="1">
      <c r="A780" s="3">
        <v>528</v>
      </c>
      <c r="B780" s="3">
        <v>1</v>
      </c>
      <c r="C780" s="3" t="s">
        <v>1246</v>
      </c>
      <c r="D780" s="3" t="s">
        <v>608</v>
      </c>
      <c r="E780" s="3" t="s">
        <v>387</v>
      </c>
      <c r="G780" s="3" t="s">
        <v>593</v>
      </c>
      <c r="H780" s="3" t="s">
        <v>344</v>
      </c>
    </row>
    <row r="781" spans="1:8" hidden="1">
      <c r="A781" s="3">
        <v>529</v>
      </c>
      <c r="B781" s="3">
        <v>1</v>
      </c>
      <c r="C781" s="3" t="s">
        <v>1247</v>
      </c>
      <c r="D781" s="3" t="s">
        <v>609</v>
      </c>
      <c r="E781" s="3" t="s">
        <v>353</v>
      </c>
      <c r="G781" s="3" t="s">
        <v>593</v>
      </c>
      <c r="H781" s="3" t="s">
        <v>344</v>
      </c>
    </row>
    <row r="782" spans="1:8" hidden="1">
      <c r="A782" s="3">
        <v>530</v>
      </c>
      <c r="B782" s="3">
        <v>1</v>
      </c>
      <c r="C782" s="3" t="s">
        <v>967</v>
      </c>
      <c r="D782" s="3" t="s">
        <v>610</v>
      </c>
      <c r="E782" s="3" t="s">
        <v>376</v>
      </c>
      <c r="G782" s="3" t="s">
        <v>593</v>
      </c>
      <c r="H782" s="3" t="s">
        <v>344</v>
      </c>
    </row>
    <row r="783" spans="1:8" hidden="1">
      <c r="A783" s="3">
        <v>531</v>
      </c>
      <c r="B783" s="3">
        <v>1</v>
      </c>
      <c r="C783" s="3" t="s">
        <v>968</v>
      </c>
      <c r="D783" s="3" t="s">
        <v>611</v>
      </c>
      <c r="E783" s="3" t="s">
        <v>309</v>
      </c>
      <c r="G783" s="3" t="s">
        <v>612</v>
      </c>
      <c r="H783" s="3" t="s">
        <v>310</v>
      </c>
    </row>
    <row r="784" spans="1:8" hidden="1">
      <c r="A784" s="3">
        <v>532</v>
      </c>
      <c r="B784" s="3">
        <v>1</v>
      </c>
      <c r="C784" s="3" t="s">
        <v>851</v>
      </c>
      <c r="D784" s="3" t="s">
        <v>322</v>
      </c>
      <c r="E784" s="3" t="s">
        <v>312</v>
      </c>
      <c r="G784" s="3" t="s">
        <v>612</v>
      </c>
      <c r="H784" s="3" t="s">
        <v>310</v>
      </c>
    </row>
    <row r="785" spans="1:8" hidden="1">
      <c r="A785" s="3">
        <v>533</v>
      </c>
      <c r="B785" s="3">
        <v>1</v>
      </c>
      <c r="C785" s="3" t="s">
        <v>969</v>
      </c>
      <c r="D785" s="3" t="s">
        <v>355</v>
      </c>
      <c r="E785" s="3" t="s">
        <v>323</v>
      </c>
      <c r="G785" s="3" t="s">
        <v>612</v>
      </c>
      <c r="H785" s="3" t="s">
        <v>310</v>
      </c>
    </row>
    <row r="786" spans="1:8" hidden="1">
      <c r="A786" s="3">
        <v>533</v>
      </c>
      <c r="B786" s="3">
        <v>2</v>
      </c>
      <c r="C786" s="3" t="s">
        <v>969</v>
      </c>
      <c r="D786" s="3" t="s">
        <v>248</v>
      </c>
      <c r="E786" s="3" t="s">
        <v>317</v>
      </c>
      <c r="G786" s="3" t="s">
        <v>612</v>
      </c>
      <c r="H786" s="3" t="s">
        <v>310</v>
      </c>
    </row>
    <row r="787" spans="1:8" hidden="1">
      <c r="A787" s="3">
        <v>534</v>
      </c>
      <c r="B787" s="3">
        <v>1</v>
      </c>
      <c r="C787" s="3" t="s">
        <v>970</v>
      </c>
      <c r="D787" s="3" t="s">
        <v>611</v>
      </c>
      <c r="E787" s="3" t="s">
        <v>313</v>
      </c>
      <c r="G787" s="3" t="s">
        <v>612</v>
      </c>
      <c r="H787" s="3" t="s">
        <v>314</v>
      </c>
    </row>
    <row r="788" spans="1:8" hidden="1">
      <c r="A788" s="3">
        <v>535</v>
      </c>
      <c r="B788" s="3">
        <v>1</v>
      </c>
      <c r="C788" s="3" t="s">
        <v>836</v>
      </c>
      <c r="D788" s="3" t="s">
        <v>249</v>
      </c>
      <c r="E788" s="3" t="s">
        <v>312</v>
      </c>
      <c r="G788" s="3" t="s">
        <v>612</v>
      </c>
      <c r="H788" s="3" t="s">
        <v>310</v>
      </c>
    </row>
    <row r="789" spans="1:8" hidden="1">
      <c r="A789" s="3">
        <v>536</v>
      </c>
      <c r="B789" s="3">
        <v>1</v>
      </c>
      <c r="C789" s="3" t="s">
        <v>867</v>
      </c>
      <c r="D789" s="3" t="s">
        <v>322</v>
      </c>
      <c r="E789" s="3" t="s">
        <v>317</v>
      </c>
      <c r="G789" s="3" t="s">
        <v>612</v>
      </c>
      <c r="H789" s="3" t="s">
        <v>314</v>
      </c>
    </row>
    <row r="790" spans="1:8" hidden="1">
      <c r="A790" s="3">
        <v>537</v>
      </c>
      <c r="B790" s="3">
        <v>1</v>
      </c>
      <c r="C790" s="3" t="s">
        <v>930</v>
      </c>
      <c r="D790" s="3" t="s">
        <v>531</v>
      </c>
      <c r="E790" s="3" t="s">
        <v>331</v>
      </c>
      <c r="G790" s="3" t="s">
        <v>612</v>
      </c>
      <c r="H790" s="3" t="s">
        <v>310</v>
      </c>
    </row>
    <row r="791" spans="1:8" hidden="1">
      <c r="A791" s="3">
        <v>538</v>
      </c>
      <c r="B791" s="3">
        <v>1</v>
      </c>
      <c r="C791" s="3" t="s">
        <v>971</v>
      </c>
      <c r="D791" s="3" t="s">
        <v>355</v>
      </c>
      <c r="E791" s="3" t="s">
        <v>331</v>
      </c>
      <c r="G791" s="3" t="s">
        <v>612</v>
      </c>
      <c r="H791" s="3" t="s">
        <v>314</v>
      </c>
    </row>
    <row r="792" spans="1:8" hidden="1">
      <c r="A792" s="3">
        <v>538</v>
      </c>
      <c r="B792" s="3">
        <v>2</v>
      </c>
      <c r="C792" s="3" t="s">
        <v>971</v>
      </c>
      <c r="D792" s="3" t="s">
        <v>248</v>
      </c>
      <c r="E792" s="3" t="s">
        <v>333</v>
      </c>
      <c r="G792" s="3" t="s">
        <v>612</v>
      </c>
      <c r="H792" s="3" t="s">
        <v>314</v>
      </c>
    </row>
    <row r="793" spans="1:8" hidden="1">
      <c r="A793" s="3">
        <v>539</v>
      </c>
      <c r="B793" s="3">
        <v>1</v>
      </c>
      <c r="C793" s="3" t="s">
        <v>905</v>
      </c>
      <c r="D793" s="3" t="s">
        <v>166</v>
      </c>
      <c r="E793" s="3" t="s">
        <v>353</v>
      </c>
      <c r="G793" s="3" t="s">
        <v>612</v>
      </c>
      <c r="H793" s="3" t="s">
        <v>310</v>
      </c>
    </row>
    <row r="794" spans="1:8" hidden="1">
      <c r="A794" s="3">
        <v>540</v>
      </c>
      <c r="B794" s="3">
        <v>1</v>
      </c>
      <c r="C794" s="3" t="s">
        <v>958</v>
      </c>
      <c r="D794" s="3" t="s">
        <v>249</v>
      </c>
      <c r="E794" s="3" t="s">
        <v>317</v>
      </c>
      <c r="G794" s="3" t="s">
        <v>612</v>
      </c>
      <c r="H794" s="3" t="s">
        <v>314</v>
      </c>
    </row>
    <row r="795" spans="1:8" hidden="1">
      <c r="A795" s="3">
        <v>541</v>
      </c>
      <c r="B795" s="3">
        <v>1</v>
      </c>
      <c r="C795" s="3" t="s">
        <v>903</v>
      </c>
      <c r="D795" s="3" t="s">
        <v>357</v>
      </c>
      <c r="E795" s="3" t="s">
        <v>312</v>
      </c>
      <c r="G795" s="3" t="s">
        <v>612</v>
      </c>
      <c r="H795" s="3" t="s">
        <v>310</v>
      </c>
    </row>
    <row r="796" spans="1:8" hidden="1">
      <c r="A796" s="3">
        <v>542</v>
      </c>
      <c r="B796" s="3">
        <v>1</v>
      </c>
      <c r="C796" s="3" t="s">
        <v>972</v>
      </c>
      <c r="D796" s="3" t="s">
        <v>531</v>
      </c>
      <c r="E796" s="3" t="s">
        <v>326</v>
      </c>
      <c r="G796" s="3" t="s">
        <v>612</v>
      </c>
      <c r="H796" s="3" t="s">
        <v>314</v>
      </c>
    </row>
    <row r="797" spans="1:8" hidden="1">
      <c r="A797" s="3">
        <v>543</v>
      </c>
      <c r="B797" s="3">
        <v>1</v>
      </c>
      <c r="C797" s="3" t="s">
        <v>1248</v>
      </c>
      <c r="D797" s="3" t="s">
        <v>613</v>
      </c>
      <c r="E797" s="3" t="s">
        <v>333</v>
      </c>
      <c r="G797" s="3" t="s">
        <v>612</v>
      </c>
      <c r="H797" s="3" t="s">
        <v>310</v>
      </c>
    </row>
    <row r="798" spans="1:8" hidden="1">
      <c r="A798" s="3">
        <v>544</v>
      </c>
      <c r="B798" s="3">
        <v>1</v>
      </c>
      <c r="C798" s="3" t="s">
        <v>973</v>
      </c>
      <c r="D798" s="3" t="s">
        <v>166</v>
      </c>
      <c r="E798" s="3" t="s">
        <v>358</v>
      </c>
      <c r="G798" s="3" t="s">
        <v>612</v>
      </c>
      <c r="H798" s="3" t="s">
        <v>314</v>
      </c>
    </row>
    <row r="799" spans="1:8" hidden="1">
      <c r="A799" s="3">
        <v>544</v>
      </c>
      <c r="B799" s="3">
        <v>2</v>
      </c>
      <c r="C799" s="3" t="s">
        <v>973</v>
      </c>
      <c r="D799" s="3" t="s">
        <v>103</v>
      </c>
      <c r="E799" s="3" t="s">
        <v>316</v>
      </c>
      <c r="G799" s="3" t="s">
        <v>612</v>
      </c>
      <c r="H799" s="3" t="s">
        <v>314</v>
      </c>
    </row>
    <row r="800" spans="1:8" hidden="1">
      <c r="A800" s="3">
        <v>545</v>
      </c>
      <c r="B800" s="3">
        <v>1</v>
      </c>
      <c r="C800" s="3" t="s">
        <v>1249</v>
      </c>
      <c r="D800" s="3" t="s">
        <v>354</v>
      </c>
      <c r="E800" s="3" t="s">
        <v>319</v>
      </c>
      <c r="G800" s="3" t="s">
        <v>612</v>
      </c>
      <c r="H800" s="3" t="s">
        <v>310</v>
      </c>
    </row>
    <row r="801" spans="1:8" hidden="1">
      <c r="A801" s="3">
        <v>546</v>
      </c>
      <c r="B801" s="3">
        <v>1</v>
      </c>
      <c r="C801" s="3" t="s">
        <v>906</v>
      </c>
      <c r="D801" s="3" t="s">
        <v>357</v>
      </c>
      <c r="E801" s="3" t="s">
        <v>317</v>
      </c>
      <c r="G801" s="3" t="s">
        <v>612</v>
      </c>
      <c r="H801" s="3" t="s">
        <v>314</v>
      </c>
    </row>
    <row r="802" spans="1:8" hidden="1">
      <c r="A802" s="3">
        <v>547</v>
      </c>
      <c r="B802" s="3">
        <v>1</v>
      </c>
      <c r="C802" s="3" t="s">
        <v>852</v>
      </c>
      <c r="D802" s="3" t="s">
        <v>320</v>
      </c>
      <c r="E802" s="3" t="s">
        <v>348</v>
      </c>
      <c r="G802" s="3" t="s">
        <v>612</v>
      </c>
      <c r="H802" s="3" t="s">
        <v>310</v>
      </c>
    </row>
    <row r="803" spans="1:8" hidden="1">
      <c r="A803" s="3">
        <v>548</v>
      </c>
      <c r="B803" s="3">
        <v>1</v>
      </c>
      <c r="C803" s="3" t="s">
        <v>3753</v>
      </c>
      <c r="D803" s="3" t="s">
        <v>613</v>
      </c>
      <c r="E803" s="3" t="s">
        <v>313</v>
      </c>
      <c r="G803" s="3" t="s">
        <v>612</v>
      </c>
      <c r="H803" s="3" t="s">
        <v>314</v>
      </c>
    </row>
    <row r="804" spans="1:8" hidden="1">
      <c r="A804" s="3">
        <v>548</v>
      </c>
      <c r="B804" s="3">
        <v>2</v>
      </c>
      <c r="C804" s="3" t="s">
        <v>3753</v>
      </c>
      <c r="D804" s="3" t="s">
        <v>3754</v>
      </c>
      <c r="E804" s="3" t="s">
        <v>331</v>
      </c>
      <c r="G804" s="3" t="s">
        <v>612</v>
      </c>
      <c r="H804" s="3" t="s">
        <v>314</v>
      </c>
    </row>
    <row r="805" spans="1:8" hidden="1">
      <c r="A805" s="3">
        <v>549</v>
      </c>
      <c r="B805" s="3">
        <v>1</v>
      </c>
      <c r="C805" s="3" t="s">
        <v>1242</v>
      </c>
      <c r="D805" s="3" t="s">
        <v>15</v>
      </c>
      <c r="E805" s="3" t="s">
        <v>331</v>
      </c>
      <c r="G805" s="3" t="s">
        <v>612</v>
      </c>
      <c r="H805" s="3" t="s">
        <v>310</v>
      </c>
    </row>
    <row r="806" spans="1:8" hidden="1">
      <c r="A806" s="3">
        <v>550</v>
      </c>
      <c r="B806" s="3">
        <v>1</v>
      </c>
      <c r="C806" s="3" t="s">
        <v>1250</v>
      </c>
      <c r="D806" s="3" t="s">
        <v>354</v>
      </c>
      <c r="E806" s="3" t="s">
        <v>614</v>
      </c>
      <c r="G806" s="3" t="s">
        <v>612</v>
      </c>
      <c r="H806" s="3" t="s">
        <v>314</v>
      </c>
    </row>
    <row r="807" spans="1:8" hidden="1">
      <c r="A807" s="3">
        <v>551</v>
      </c>
      <c r="B807" s="3">
        <v>1</v>
      </c>
      <c r="C807" s="3" t="s">
        <v>968</v>
      </c>
      <c r="D807" s="3" t="s">
        <v>611</v>
      </c>
      <c r="E807" s="3" t="s">
        <v>309</v>
      </c>
      <c r="G807" s="3" t="s">
        <v>612</v>
      </c>
      <c r="H807" s="3" t="s">
        <v>310</v>
      </c>
    </row>
    <row r="808" spans="1:8" hidden="1">
      <c r="A808" s="3">
        <v>552</v>
      </c>
      <c r="B808" s="3">
        <v>1</v>
      </c>
      <c r="C808" s="3" t="s">
        <v>1251</v>
      </c>
      <c r="D808" s="3" t="s">
        <v>320</v>
      </c>
      <c r="E808" s="3" t="s">
        <v>358</v>
      </c>
      <c r="G808" s="3" t="s">
        <v>612</v>
      </c>
      <c r="H808" s="3" t="s">
        <v>344</v>
      </c>
    </row>
    <row r="809" spans="1:8" hidden="1">
      <c r="A809" s="3">
        <v>552</v>
      </c>
      <c r="B809" s="3">
        <v>2</v>
      </c>
      <c r="C809" s="3" t="s">
        <v>1251</v>
      </c>
      <c r="D809" s="3" t="s">
        <v>615</v>
      </c>
      <c r="E809" s="3">
        <v>1</v>
      </c>
      <c r="G809" s="3" t="s">
        <v>612</v>
      </c>
      <c r="H809" s="3" t="s">
        <v>344</v>
      </c>
    </row>
    <row r="810" spans="1:8" hidden="1">
      <c r="A810" s="3">
        <v>553</v>
      </c>
      <c r="B810" s="3">
        <v>1</v>
      </c>
      <c r="C810" s="3" t="s">
        <v>951</v>
      </c>
      <c r="D810" s="3" t="s">
        <v>355</v>
      </c>
      <c r="E810" s="3" t="s">
        <v>323</v>
      </c>
      <c r="G810" s="3" t="s">
        <v>612</v>
      </c>
      <c r="H810" s="3" t="s">
        <v>310</v>
      </c>
    </row>
    <row r="811" spans="1:8" hidden="1">
      <c r="A811" s="3">
        <v>553</v>
      </c>
      <c r="B811" s="3">
        <v>2</v>
      </c>
      <c r="C811" s="3" t="s">
        <v>951</v>
      </c>
      <c r="D811" s="3" t="s">
        <v>531</v>
      </c>
      <c r="E811" s="3" t="s">
        <v>323</v>
      </c>
      <c r="G811" s="3" t="s">
        <v>612</v>
      </c>
      <c r="H811" s="3" t="s">
        <v>310</v>
      </c>
    </row>
    <row r="812" spans="1:8" hidden="1">
      <c r="A812" s="3">
        <v>554</v>
      </c>
      <c r="B812" s="3">
        <v>1</v>
      </c>
      <c r="C812" s="3" t="s">
        <v>1252</v>
      </c>
      <c r="D812" s="3" t="s">
        <v>616</v>
      </c>
      <c r="E812" s="3" t="s">
        <v>617</v>
      </c>
      <c r="G812" s="3" t="s">
        <v>612</v>
      </c>
      <c r="H812" s="3" t="s">
        <v>344</v>
      </c>
    </row>
    <row r="813" spans="1:8" hidden="1">
      <c r="A813" s="3">
        <v>555</v>
      </c>
      <c r="B813" s="3">
        <v>1</v>
      </c>
      <c r="C813" s="3" t="s">
        <v>970</v>
      </c>
      <c r="D813" s="3" t="s">
        <v>611</v>
      </c>
      <c r="E813" s="3" t="s">
        <v>313</v>
      </c>
      <c r="G813" s="3" t="s">
        <v>612</v>
      </c>
      <c r="H813" s="3" t="s">
        <v>314</v>
      </c>
    </row>
    <row r="814" spans="1:8" hidden="1">
      <c r="A814" s="3">
        <v>556</v>
      </c>
      <c r="B814" s="3">
        <v>1</v>
      </c>
      <c r="C814" s="3" t="s">
        <v>1108</v>
      </c>
      <c r="D814" s="3" t="s">
        <v>261</v>
      </c>
      <c r="E814" s="3" t="s">
        <v>338</v>
      </c>
      <c r="G814" s="3" t="s">
        <v>612</v>
      </c>
      <c r="H814" s="3" t="s">
        <v>310</v>
      </c>
    </row>
    <row r="815" spans="1:8" hidden="1">
      <c r="A815" s="3">
        <v>556</v>
      </c>
      <c r="B815" s="3">
        <v>2</v>
      </c>
      <c r="C815" s="3" t="s">
        <v>1108</v>
      </c>
      <c r="D815" s="3" t="s">
        <v>264</v>
      </c>
      <c r="E815" s="3" t="s">
        <v>338</v>
      </c>
      <c r="G815" s="3" t="s">
        <v>612</v>
      </c>
      <c r="H815" s="3" t="s">
        <v>310</v>
      </c>
    </row>
    <row r="816" spans="1:8" hidden="1">
      <c r="A816" s="3">
        <v>557</v>
      </c>
      <c r="B816" s="3">
        <v>1</v>
      </c>
      <c r="C816" s="3" t="s">
        <v>1253</v>
      </c>
      <c r="D816" s="3" t="s">
        <v>355</v>
      </c>
      <c r="E816" s="3" t="s">
        <v>331</v>
      </c>
      <c r="G816" s="3" t="s">
        <v>612</v>
      </c>
      <c r="H816" s="3" t="s">
        <v>344</v>
      </c>
    </row>
    <row r="817" spans="1:8" hidden="1">
      <c r="A817" s="3">
        <v>557</v>
      </c>
      <c r="B817" s="3">
        <v>2</v>
      </c>
      <c r="C817" s="3" t="s">
        <v>1253</v>
      </c>
      <c r="D817" s="3" t="s">
        <v>531</v>
      </c>
      <c r="E817" s="3" t="s">
        <v>331</v>
      </c>
      <c r="G817" s="3" t="s">
        <v>612</v>
      </c>
      <c r="H817" s="3" t="s">
        <v>344</v>
      </c>
    </row>
    <row r="818" spans="1:8" hidden="1">
      <c r="A818" s="3">
        <v>557</v>
      </c>
      <c r="B818" s="3">
        <v>3</v>
      </c>
      <c r="C818" s="3" t="s">
        <v>1253</v>
      </c>
      <c r="D818" s="3" t="s">
        <v>618</v>
      </c>
      <c r="E818" s="3" t="s">
        <v>376</v>
      </c>
      <c r="G818" s="3" t="s">
        <v>612</v>
      </c>
      <c r="H818" s="3" t="s">
        <v>344</v>
      </c>
    </row>
    <row r="819" spans="1:8" hidden="1">
      <c r="A819" s="3">
        <v>558</v>
      </c>
      <c r="B819" s="3">
        <v>1</v>
      </c>
      <c r="C819" s="3" t="s">
        <v>836</v>
      </c>
      <c r="D819" s="3" t="s">
        <v>249</v>
      </c>
      <c r="E819" s="3" t="s">
        <v>312</v>
      </c>
      <c r="G819" s="3" t="s">
        <v>612</v>
      </c>
      <c r="H819" s="3" t="s">
        <v>310</v>
      </c>
    </row>
    <row r="820" spans="1:8" hidden="1">
      <c r="A820" s="3">
        <v>559</v>
      </c>
      <c r="B820" s="3">
        <v>1</v>
      </c>
      <c r="C820" s="3" t="s">
        <v>968</v>
      </c>
      <c r="D820" s="3" t="s">
        <v>611</v>
      </c>
      <c r="E820" s="3" t="s">
        <v>309</v>
      </c>
      <c r="G820" s="3" t="s">
        <v>612</v>
      </c>
      <c r="H820" s="3" t="s">
        <v>310</v>
      </c>
    </row>
    <row r="821" spans="1:8" hidden="1">
      <c r="A821" s="3">
        <v>560</v>
      </c>
      <c r="B821" s="3">
        <v>1</v>
      </c>
      <c r="C821" s="3" t="s">
        <v>1254</v>
      </c>
      <c r="D821" s="3" t="s">
        <v>110</v>
      </c>
      <c r="E821" s="3" t="s">
        <v>619</v>
      </c>
      <c r="G821" s="3" t="s">
        <v>612</v>
      </c>
      <c r="H821" s="3" t="s">
        <v>310</v>
      </c>
    </row>
    <row r="822" spans="1:8" hidden="1">
      <c r="A822" s="3">
        <v>560</v>
      </c>
      <c r="B822" s="3">
        <v>2</v>
      </c>
      <c r="C822" s="3" t="s">
        <v>1254</v>
      </c>
      <c r="D822" s="3" t="s">
        <v>111</v>
      </c>
      <c r="E822" s="3" t="s">
        <v>619</v>
      </c>
      <c r="G822" s="3" t="s">
        <v>612</v>
      </c>
      <c r="H822" s="3" t="s">
        <v>310</v>
      </c>
    </row>
    <row r="823" spans="1:8" hidden="1">
      <c r="A823" s="3">
        <v>561</v>
      </c>
      <c r="B823" s="3">
        <v>1</v>
      </c>
      <c r="C823" s="3" t="s">
        <v>1110</v>
      </c>
      <c r="D823" s="3" t="s">
        <v>261</v>
      </c>
      <c r="E823" s="3" t="s">
        <v>312</v>
      </c>
      <c r="G823" s="3" t="s">
        <v>612</v>
      </c>
      <c r="H823" s="3" t="s">
        <v>314</v>
      </c>
    </row>
    <row r="824" spans="1:8" hidden="1">
      <c r="A824" s="3">
        <v>561</v>
      </c>
      <c r="B824" s="3">
        <v>2</v>
      </c>
      <c r="C824" s="3" t="s">
        <v>1110</v>
      </c>
      <c r="D824" s="3" t="s">
        <v>264</v>
      </c>
      <c r="E824" s="3" t="s">
        <v>312</v>
      </c>
      <c r="G824" s="3" t="s">
        <v>612</v>
      </c>
      <c r="H824" s="3" t="s">
        <v>314</v>
      </c>
    </row>
    <row r="825" spans="1:8" hidden="1">
      <c r="A825" s="3">
        <v>562</v>
      </c>
      <c r="B825" s="3">
        <v>1</v>
      </c>
      <c r="C825" s="3" t="s">
        <v>1242</v>
      </c>
      <c r="D825" s="3" t="s">
        <v>15</v>
      </c>
      <c r="E825" s="3" t="s">
        <v>331</v>
      </c>
      <c r="G825" s="3" t="s">
        <v>612</v>
      </c>
      <c r="H825" s="3" t="s">
        <v>310</v>
      </c>
    </row>
    <row r="826" spans="1:8" hidden="1">
      <c r="A826" s="3">
        <v>563</v>
      </c>
      <c r="B826" s="3">
        <v>1</v>
      </c>
      <c r="C826" s="3" t="s">
        <v>974</v>
      </c>
      <c r="D826" s="3" t="s">
        <v>620</v>
      </c>
      <c r="E826" s="3" t="s">
        <v>331</v>
      </c>
      <c r="G826" s="3" t="s">
        <v>612</v>
      </c>
      <c r="H826" s="3" t="s">
        <v>314</v>
      </c>
    </row>
    <row r="827" spans="1:8" hidden="1">
      <c r="A827" s="3">
        <v>564</v>
      </c>
      <c r="B827" s="3">
        <v>1</v>
      </c>
      <c r="C827" s="3" t="s">
        <v>975</v>
      </c>
      <c r="D827" s="3" t="s">
        <v>621</v>
      </c>
      <c r="E827" s="3" t="s">
        <v>309</v>
      </c>
      <c r="G827" s="3" t="s">
        <v>612</v>
      </c>
      <c r="H827" s="3" t="s">
        <v>314</v>
      </c>
    </row>
    <row r="828" spans="1:8" hidden="1">
      <c r="A828" s="3">
        <v>565</v>
      </c>
      <c r="B828" s="3">
        <v>1</v>
      </c>
      <c r="C828" s="3" t="s">
        <v>976</v>
      </c>
      <c r="D828" s="3" t="s">
        <v>3956</v>
      </c>
      <c r="E828" s="3" t="s">
        <v>331</v>
      </c>
      <c r="G828" s="3" t="s">
        <v>612</v>
      </c>
      <c r="H828" s="3" t="s">
        <v>314</v>
      </c>
    </row>
    <row r="829" spans="1:8" hidden="1">
      <c r="A829" s="3">
        <v>565</v>
      </c>
      <c r="B829" s="3">
        <v>2</v>
      </c>
      <c r="C829" s="3" t="s">
        <v>976</v>
      </c>
      <c r="D829" s="3" t="s">
        <v>3958</v>
      </c>
      <c r="E829" s="3" t="s">
        <v>331</v>
      </c>
      <c r="G829" s="3" t="s">
        <v>612</v>
      </c>
      <c r="H829" s="3" t="s">
        <v>314</v>
      </c>
    </row>
    <row r="830" spans="1:8" hidden="1">
      <c r="A830" s="3">
        <v>566</v>
      </c>
      <c r="B830" s="3">
        <v>1</v>
      </c>
      <c r="C830" s="3" t="s">
        <v>857</v>
      </c>
      <c r="D830" s="3" t="s">
        <v>322</v>
      </c>
      <c r="E830" s="3" t="s">
        <v>312</v>
      </c>
      <c r="G830" s="3" t="s">
        <v>612</v>
      </c>
      <c r="H830" s="3" t="s">
        <v>310</v>
      </c>
    </row>
    <row r="831" spans="1:8" hidden="1">
      <c r="A831" s="3">
        <v>566</v>
      </c>
      <c r="B831" s="3">
        <v>2</v>
      </c>
      <c r="C831" s="3" t="s">
        <v>857</v>
      </c>
      <c r="D831" s="3" t="s">
        <v>357</v>
      </c>
      <c r="E831" s="3" t="s">
        <v>312</v>
      </c>
      <c r="G831" s="3" t="s">
        <v>612</v>
      </c>
      <c r="H831" s="3" t="s">
        <v>310</v>
      </c>
    </row>
    <row r="832" spans="1:8" hidden="1">
      <c r="A832" s="3">
        <v>567</v>
      </c>
      <c r="B832" s="3">
        <v>1</v>
      </c>
      <c r="C832" s="3" t="s">
        <v>1255</v>
      </c>
      <c r="D832" s="3" t="s">
        <v>15</v>
      </c>
      <c r="E832" s="3" t="s">
        <v>326</v>
      </c>
      <c r="G832" s="3" t="s">
        <v>612</v>
      </c>
      <c r="H832" s="3" t="s">
        <v>314</v>
      </c>
    </row>
    <row r="833" spans="1:8" hidden="1">
      <c r="A833" s="3">
        <v>568</v>
      </c>
      <c r="B833" s="3">
        <v>1</v>
      </c>
      <c r="C833" s="3" t="s">
        <v>1256</v>
      </c>
      <c r="D833" s="3" t="s">
        <v>622</v>
      </c>
      <c r="E833" s="3" t="s">
        <v>353</v>
      </c>
      <c r="G833" s="3" t="s">
        <v>612</v>
      </c>
      <c r="H833" s="3" t="s">
        <v>344</v>
      </c>
    </row>
    <row r="834" spans="1:8" hidden="1">
      <c r="A834" s="3">
        <v>569</v>
      </c>
      <c r="B834" s="3">
        <v>1</v>
      </c>
      <c r="C834" s="3" t="s">
        <v>1257</v>
      </c>
      <c r="D834" s="3" t="s">
        <v>623</v>
      </c>
      <c r="E834" s="3" t="s">
        <v>624</v>
      </c>
      <c r="G834" s="3" t="s">
        <v>612</v>
      </c>
      <c r="H834" s="3" t="s">
        <v>344</v>
      </c>
    </row>
    <row r="835" spans="1:8" hidden="1">
      <c r="A835" s="3">
        <v>570</v>
      </c>
      <c r="B835" s="3">
        <v>1</v>
      </c>
      <c r="C835" s="3" t="s">
        <v>1258</v>
      </c>
      <c r="D835" s="3" t="s">
        <v>625</v>
      </c>
      <c r="E835" s="3" t="s">
        <v>343</v>
      </c>
      <c r="G835" s="3" t="s">
        <v>612</v>
      </c>
      <c r="H835" s="3" t="s">
        <v>344</v>
      </c>
    </row>
    <row r="836" spans="1:8" hidden="1">
      <c r="A836" s="3">
        <v>571</v>
      </c>
      <c r="B836" s="3">
        <v>1</v>
      </c>
      <c r="C836" s="3" t="s">
        <v>1259</v>
      </c>
      <c r="D836" s="3" t="s">
        <v>626</v>
      </c>
      <c r="E836" s="3" t="s">
        <v>321</v>
      </c>
      <c r="G836" s="3" t="s">
        <v>612</v>
      </c>
      <c r="H836" s="3" t="s">
        <v>344</v>
      </c>
    </row>
    <row r="837" spans="1:8" hidden="1">
      <c r="A837" s="3">
        <v>571</v>
      </c>
      <c r="B837" s="3">
        <v>2</v>
      </c>
      <c r="C837" s="3" t="s">
        <v>1259</v>
      </c>
      <c r="D837" s="3" t="s">
        <v>627</v>
      </c>
      <c r="E837" s="3" t="s">
        <v>628</v>
      </c>
      <c r="G837" s="3" t="s">
        <v>612</v>
      </c>
      <c r="H837" s="3" t="s">
        <v>344</v>
      </c>
    </row>
    <row r="838" spans="1:8" hidden="1">
      <c r="A838" s="3">
        <v>572</v>
      </c>
      <c r="B838" s="3">
        <v>1</v>
      </c>
      <c r="C838" s="3" t="s">
        <v>1260</v>
      </c>
      <c r="D838" s="3" t="s">
        <v>15</v>
      </c>
      <c r="E838" s="3" t="s">
        <v>329</v>
      </c>
      <c r="G838" s="3" t="s">
        <v>612</v>
      </c>
      <c r="H838" s="3" t="s">
        <v>344</v>
      </c>
    </row>
    <row r="839" spans="1:8" hidden="1">
      <c r="A839" s="3">
        <v>573</v>
      </c>
      <c r="B839" s="3">
        <v>1</v>
      </c>
      <c r="C839" s="3" t="s">
        <v>905</v>
      </c>
      <c r="D839" s="3" t="s">
        <v>166</v>
      </c>
      <c r="E839" s="3" t="s">
        <v>353</v>
      </c>
      <c r="G839" s="3" t="s">
        <v>260</v>
      </c>
      <c r="H839" s="3" t="s">
        <v>310</v>
      </c>
    </row>
    <row r="840" spans="1:8" hidden="1">
      <c r="A840" s="3">
        <v>574</v>
      </c>
      <c r="B840" s="3">
        <v>1</v>
      </c>
      <c r="C840" s="3" t="s">
        <v>857</v>
      </c>
      <c r="D840" s="3" t="s">
        <v>322</v>
      </c>
      <c r="E840" s="3" t="s">
        <v>312</v>
      </c>
      <c r="G840" s="3" t="s">
        <v>260</v>
      </c>
      <c r="H840" s="3" t="s">
        <v>310</v>
      </c>
    </row>
    <row r="841" spans="1:8" hidden="1">
      <c r="A841" s="3">
        <v>574</v>
      </c>
      <c r="B841" s="3">
        <v>2</v>
      </c>
      <c r="C841" s="3" t="s">
        <v>857</v>
      </c>
      <c r="D841" s="3" t="s">
        <v>357</v>
      </c>
      <c r="E841" s="3" t="s">
        <v>312</v>
      </c>
      <c r="G841" s="3" t="s">
        <v>260</v>
      </c>
      <c r="H841" s="3" t="s">
        <v>310</v>
      </c>
    </row>
    <row r="842" spans="1:8" hidden="1">
      <c r="A842" s="3">
        <v>575</v>
      </c>
      <c r="B842" s="3">
        <v>1</v>
      </c>
      <c r="C842" s="3" t="s">
        <v>835</v>
      </c>
      <c r="D842" s="3" t="s">
        <v>248</v>
      </c>
      <c r="E842" s="3" t="s">
        <v>309</v>
      </c>
      <c r="G842" s="3" t="s">
        <v>260</v>
      </c>
      <c r="H842" s="3" t="s">
        <v>310</v>
      </c>
    </row>
    <row r="843" spans="1:8" hidden="1">
      <c r="A843" s="3">
        <v>576</v>
      </c>
      <c r="B843" s="3">
        <v>1</v>
      </c>
      <c r="C843" s="3" t="s">
        <v>977</v>
      </c>
      <c r="D843" s="3" t="s">
        <v>166</v>
      </c>
      <c r="E843" s="3" t="s">
        <v>387</v>
      </c>
      <c r="G843" s="3" t="s">
        <v>260</v>
      </c>
      <c r="H843" s="3" t="s">
        <v>314</v>
      </c>
    </row>
    <row r="844" spans="1:8" hidden="1">
      <c r="A844" s="3">
        <v>577</v>
      </c>
      <c r="B844" s="3">
        <v>1</v>
      </c>
      <c r="C844" s="3" t="s">
        <v>978</v>
      </c>
      <c r="D844" s="3" t="s">
        <v>103</v>
      </c>
      <c r="E844" s="3" t="s">
        <v>629</v>
      </c>
      <c r="G844" s="3" t="s">
        <v>260</v>
      </c>
      <c r="H844" s="3" t="s">
        <v>310</v>
      </c>
    </row>
    <row r="845" spans="1:8" hidden="1">
      <c r="A845" s="3">
        <v>578</v>
      </c>
      <c r="B845" s="3">
        <v>1</v>
      </c>
      <c r="C845" s="3" t="s">
        <v>860</v>
      </c>
      <c r="D845" s="3" t="s">
        <v>322</v>
      </c>
      <c r="E845" s="3" t="s">
        <v>317</v>
      </c>
      <c r="G845" s="3" t="s">
        <v>260</v>
      </c>
      <c r="H845" s="3" t="s">
        <v>314</v>
      </c>
    </row>
    <row r="846" spans="1:8" hidden="1">
      <c r="A846" s="3">
        <v>578</v>
      </c>
      <c r="B846" s="3">
        <v>2</v>
      </c>
      <c r="C846" s="3" t="s">
        <v>860</v>
      </c>
      <c r="D846" s="3" t="s">
        <v>357</v>
      </c>
      <c r="E846" s="3" t="s">
        <v>317</v>
      </c>
      <c r="G846" s="3" t="s">
        <v>260</v>
      </c>
      <c r="H846" s="3" t="s">
        <v>314</v>
      </c>
    </row>
    <row r="847" spans="1:8" hidden="1">
      <c r="A847" s="3">
        <v>579</v>
      </c>
      <c r="B847" s="3">
        <v>1</v>
      </c>
      <c r="C847" s="3" t="s">
        <v>979</v>
      </c>
      <c r="D847" s="3" t="s">
        <v>630</v>
      </c>
      <c r="E847" s="3" t="s">
        <v>329</v>
      </c>
      <c r="G847" s="3" t="s">
        <v>260</v>
      </c>
      <c r="H847" s="3" t="s">
        <v>314</v>
      </c>
    </row>
    <row r="848" spans="1:8" hidden="1">
      <c r="A848" s="3">
        <v>580</v>
      </c>
      <c r="B848" s="3">
        <v>1</v>
      </c>
      <c r="C848" s="3" t="s">
        <v>980</v>
      </c>
      <c r="D848" s="3" t="s">
        <v>631</v>
      </c>
      <c r="E848" s="3" t="s">
        <v>329</v>
      </c>
      <c r="G848" s="3" t="s">
        <v>260</v>
      </c>
      <c r="H848" s="3" t="s">
        <v>314</v>
      </c>
    </row>
    <row r="849" spans="1:8" hidden="1">
      <c r="A849" s="3">
        <v>581</v>
      </c>
      <c r="B849" s="3">
        <v>1</v>
      </c>
      <c r="C849" s="3" t="s">
        <v>1261</v>
      </c>
      <c r="D849" s="3" t="s">
        <v>532</v>
      </c>
      <c r="E849" s="3" t="s">
        <v>309</v>
      </c>
      <c r="G849" s="3" t="s">
        <v>260</v>
      </c>
      <c r="H849" s="3" t="s">
        <v>310</v>
      </c>
    </row>
    <row r="850" spans="1:8" hidden="1">
      <c r="A850" s="3">
        <v>582</v>
      </c>
      <c r="B850" s="3">
        <v>1</v>
      </c>
      <c r="C850" s="3" t="s">
        <v>981</v>
      </c>
      <c r="D850" s="3" t="s">
        <v>103</v>
      </c>
      <c r="E850" s="3" t="s">
        <v>353</v>
      </c>
      <c r="G850" s="3" t="s">
        <v>260</v>
      </c>
      <c r="H850" s="3" t="s">
        <v>314</v>
      </c>
    </row>
    <row r="851" spans="1:8" hidden="1">
      <c r="A851" s="3">
        <v>583</v>
      </c>
      <c r="B851" s="3">
        <v>1</v>
      </c>
      <c r="C851" s="3" t="s">
        <v>889</v>
      </c>
      <c r="D851" s="3" t="s">
        <v>411</v>
      </c>
      <c r="E851" s="3" t="s">
        <v>312</v>
      </c>
      <c r="G851" s="3" t="s">
        <v>260</v>
      </c>
      <c r="H851" s="3" t="s">
        <v>310</v>
      </c>
    </row>
    <row r="852" spans="1:8" hidden="1">
      <c r="A852" s="3">
        <v>584</v>
      </c>
      <c r="B852" s="3">
        <v>1</v>
      </c>
      <c r="C852" s="3" t="s">
        <v>873</v>
      </c>
      <c r="D852" s="3" t="s">
        <v>410</v>
      </c>
      <c r="E852" s="3" t="s">
        <v>309</v>
      </c>
      <c r="G852" s="3" t="s">
        <v>260</v>
      </c>
      <c r="H852" s="3" t="s">
        <v>310</v>
      </c>
    </row>
    <row r="853" spans="1:8" hidden="1">
      <c r="A853" s="3">
        <v>585</v>
      </c>
      <c r="B853" s="3">
        <v>1</v>
      </c>
      <c r="C853" s="3" t="s">
        <v>982</v>
      </c>
      <c r="D853" s="3" t="s">
        <v>255</v>
      </c>
      <c r="E853" s="3" t="s">
        <v>309</v>
      </c>
      <c r="G853" s="3" t="s">
        <v>260</v>
      </c>
      <c r="H853" s="3" t="s">
        <v>310</v>
      </c>
    </row>
    <row r="854" spans="1:8" hidden="1">
      <c r="A854" s="3">
        <v>585</v>
      </c>
      <c r="B854" s="3">
        <v>2</v>
      </c>
      <c r="C854" s="3" t="s">
        <v>982</v>
      </c>
      <c r="D854" s="3" t="s">
        <v>14</v>
      </c>
      <c r="E854" s="3" t="s">
        <v>283</v>
      </c>
      <c r="G854" s="3" t="s">
        <v>260</v>
      </c>
      <c r="H854" s="3" t="s">
        <v>310</v>
      </c>
    </row>
    <row r="855" spans="1:8" hidden="1">
      <c r="A855" s="3">
        <v>586</v>
      </c>
      <c r="B855" s="3">
        <v>1</v>
      </c>
      <c r="C855" s="3" t="s">
        <v>1262</v>
      </c>
      <c r="D855" s="3" t="s">
        <v>532</v>
      </c>
      <c r="E855" s="3" t="s">
        <v>353</v>
      </c>
      <c r="G855" s="3" t="s">
        <v>260</v>
      </c>
      <c r="H855" s="3" t="s">
        <v>314</v>
      </c>
    </row>
    <row r="856" spans="1:8" hidden="1">
      <c r="A856" s="3">
        <v>586</v>
      </c>
      <c r="B856" s="3">
        <v>2</v>
      </c>
      <c r="C856" s="3" t="s">
        <v>1262</v>
      </c>
      <c r="D856" s="3" t="s">
        <v>632</v>
      </c>
      <c r="E856" s="3" t="s">
        <v>358</v>
      </c>
      <c r="G856" s="3" t="s">
        <v>260</v>
      </c>
      <c r="H856" s="3" t="s">
        <v>314</v>
      </c>
    </row>
    <row r="857" spans="1:8" hidden="1">
      <c r="A857" s="3">
        <v>587</v>
      </c>
      <c r="B857" s="3">
        <v>1</v>
      </c>
      <c r="C857" s="3" t="s">
        <v>879</v>
      </c>
      <c r="D857" s="3" t="s">
        <v>415</v>
      </c>
      <c r="E857" s="3" t="s">
        <v>331</v>
      </c>
      <c r="G857" s="3" t="s">
        <v>260</v>
      </c>
      <c r="H857" s="3" t="s">
        <v>310</v>
      </c>
    </row>
    <row r="858" spans="1:8" hidden="1">
      <c r="A858" s="3">
        <v>588</v>
      </c>
      <c r="B858" s="3">
        <v>1</v>
      </c>
      <c r="C858" s="3" t="s">
        <v>983</v>
      </c>
      <c r="D858" s="3" t="s">
        <v>411</v>
      </c>
      <c r="E858" s="3" t="s">
        <v>321</v>
      </c>
      <c r="G858" s="3" t="s">
        <v>260</v>
      </c>
      <c r="H858" s="3" t="s">
        <v>314</v>
      </c>
    </row>
    <row r="859" spans="1:8" hidden="1">
      <c r="A859" s="3">
        <v>588</v>
      </c>
      <c r="B859" s="3">
        <v>2</v>
      </c>
      <c r="C859" s="3" t="s">
        <v>983</v>
      </c>
      <c r="D859" s="3" t="s">
        <v>335</v>
      </c>
      <c r="E859" s="3" t="s">
        <v>331</v>
      </c>
      <c r="G859" s="3" t="s">
        <v>260</v>
      </c>
      <c r="H859" s="3" t="s">
        <v>314</v>
      </c>
    </row>
    <row r="860" spans="1:8" hidden="1">
      <c r="A860" s="3">
        <v>589</v>
      </c>
      <c r="B860" s="3">
        <v>1</v>
      </c>
      <c r="C860" s="3" t="s">
        <v>877</v>
      </c>
      <c r="D860" s="3" t="s">
        <v>410</v>
      </c>
      <c r="E860" s="3" t="s">
        <v>313</v>
      </c>
      <c r="G860" s="3" t="s">
        <v>260</v>
      </c>
      <c r="H860" s="3" t="s">
        <v>314</v>
      </c>
    </row>
    <row r="861" spans="1:8" hidden="1">
      <c r="A861" s="3">
        <v>590</v>
      </c>
      <c r="B861" s="3">
        <v>1</v>
      </c>
      <c r="C861" s="3" t="s">
        <v>984</v>
      </c>
      <c r="D861" s="3" t="s">
        <v>255</v>
      </c>
      <c r="E861" s="3" t="s">
        <v>313</v>
      </c>
      <c r="G861" s="3" t="s">
        <v>260</v>
      </c>
      <c r="H861" s="3" t="s">
        <v>314</v>
      </c>
    </row>
    <row r="862" spans="1:8" hidden="1">
      <c r="A862" s="3">
        <v>590</v>
      </c>
      <c r="B862" s="3">
        <v>2</v>
      </c>
      <c r="C862" s="3" t="s">
        <v>984</v>
      </c>
      <c r="D862" s="3" t="s">
        <v>14</v>
      </c>
      <c r="E862" s="3" t="s">
        <v>309</v>
      </c>
      <c r="G862" s="3" t="s">
        <v>260</v>
      </c>
      <c r="H862" s="3" t="s">
        <v>314</v>
      </c>
    </row>
    <row r="863" spans="1:8" hidden="1">
      <c r="A863" s="3">
        <v>591</v>
      </c>
      <c r="B863" s="3">
        <v>1</v>
      </c>
      <c r="C863" s="3" t="s">
        <v>905</v>
      </c>
      <c r="D863" s="3" t="s">
        <v>166</v>
      </c>
      <c r="E863" s="3" t="s">
        <v>353</v>
      </c>
      <c r="G863" s="3" t="s">
        <v>260</v>
      </c>
      <c r="H863" s="3" t="s">
        <v>310</v>
      </c>
    </row>
    <row r="864" spans="1:8" hidden="1">
      <c r="A864" s="3">
        <v>592</v>
      </c>
      <c r="B864" s="3">
        <v>1</v>
      </c>
      <c r="C864" s="3" t="s">
        <v>881</v>
      </c>
      <c r="D864" s="3" t="s">
        <v>415</v>
      </c>
      <c r="E864" s="3" t="s">
        <v>326</v>
      </c>
      <c r="G864" s="3" t="s">
        <v>260</v>
      </c>
      <c r="H864" s="3" t="s">
        <v>314</v>
      </c>
    </row>
    <row r="865" spans="1:8" hidden="1">
      <c r="A865" s="3">
        <v>593</v>
      </c>
      <c r="B865" s="3">
        <v>1</v>
      </c>
      <c r="C865" s="3" t="s">
        <v>1238</v>
      </c>
      <c r="D865" s="3" t="s">
        <v>322</v>
      </c>
      <c r="E865" s="3" t="s">
        <v>312</v>
      </c>
      <c r="G865" s="3" t="s">
        <v>260</v>
      </c>
      <c r="H865" s="3" t="s">
        <v>310</v>
      </c>
    </row>
    <row r="866" spans="1:8" hidden="1">
      <c r="A866" s="3">
        <v>593</v>
      </c>
      <c r="B866" s="3">
        <v>2</v>
      </c>
      <c r="C866" s="3" t="s">
        <v>1238</v>
      </c>
      <c r="D866" s="3" t="s">
        <v>261</v>
      </c>
      <c r="E866" s="3" t="s">
        <v>338</v>
      </c>
      <c r="G866" s="3" t="s">
        <v>260</v>
      </c>
      <c r="H866" s="3" t="s">
        <v>310</v>
      </c>
    </row>
    <row r="867" spans="1:8" hidden="1">
      <c r="A867" s="3">
        <v>594</v>
      </c>
      <c r="B867" s="3">
        <v>1</v>
      </c>
      <c r="C867" s="3" t="s">
        <v>1263</v>
      </c>
      <c r="D867" s="3" t="s">
        <v>380</v>
      </c>
      <c r="E867" s="3" t="s">
        <v>331</v>
      </c>
      <c r="G867" s="3" t="s">
        <v>260</v>
      </c>
      <c r="H867" s="3" t="s">
        <v>310</v>
      </c>
    </row>
    <row r="868" spans="1:8" hidden="1">
      <c r="A868" s="3">
        <v>594</v>
      </c>
      <c r="B868" s="3">
        <v>2</v>
      </c>
      <c r="C868" s="3" t="s">
        <v>1263</v>
      </c>
      <c r="D868" s="3" t="s">
        <v>262</v>
      </c>
      <c r="E868" s="3" t="s">
        <v>338</v>
      </c>
      <c r="G868" s="3" t="s">
        <v>260</v>
      </c>
      <c r="H868" s="3" t="s">
        <v>310</v>
      </c>
    </row>
    <row r="869" spans="1:8" hidden="1">
      <c r="A869" s="3">
        <v>595</v>
      </c>
      <c r="B869" s="3">
        <v>1</v>
      </c>
      <c r="C869" s="3" t="s">
        <v>951</v>
      </c>
      <c r="D869" s="3" t="s">
        <v>355</v>
      </c>
      <c r="E869" s="3" t="s">
        <v>323</v>
      </c>
      <c r="G869" s="3" t="s">
        <v>260</v>
      </c>
      <c r="H869" s="3" t="s">
        <v>310</v>
      </c>
    </row>
    <row r="870" spans="1:8" hidden="1">
      <c r="A870" s="3">
        <v>595</v>
      </c>
      <c r="B870" s="3">
        <v>2</v>
      </c>
      <c r="C870" s="3" t="s">
        <v>951</v>
      </c>
      <c r="D870" s="3" t="s">
        <v>531</v>
      </c>
      <c r="E870" s="3" t="s">
        <v>323</v>
      </c>
      <c r="G870" s="3" t="s">
        <v>260</v>
      </c>
      <c r="H870" s="3" t="s">
        <v>310</v>
      </c>
    </row>
    <row r="871" spans="1:8" hidden="1">
      <c r="A871" s="3">
        <v>596</v>
      </c>
      <c r="B871" s="3">
        <v>1</v>
      </c>
      <c r="C871" s="3" t="s">
        <v>977</v>
      </c>
      <c r="D871" s="3" t="s">
        <v>166</v>
      </c>
      <c r="E871" s="3" t="s">
        <v>387</v>
      </c>
      <c r="G871" s="3" t="s">
        <v>260</v>
      </c>
      <c r="H871" s="3" t="s">
        <v>314</v>
      </c>
    </row>
    <row r="872" spans="1:8" hidden="1">
      <c r="A872" s="3">
        <v>597</v>
      </c>
      <c r="B872" s="3">
        <v>1</v>
      </c>
      <c r="C872" s="3" t="s">
        <v>1264</v>
      </c>
      <c r="D872" s="3" t="s">
        <v>322</v>
      </c>
      <c r="E872" s="3" t="s">
        <v>333</v>
      </c>
      <c r="G872" s="3" t="s">
        <v>260</v>
      </c>
      <c r="H872" s="3" t="s">
        <v>344</v>
      </c>
    </row>
    <row r="873" spans="1:8" hidden="1">
      <c r="A873" s="3">
        <v>597</v>
      </c>
      <c r="B873" s="3">
        <v>2</v>
      </c>
      <c r="C873" s="3" t="s">
        <v>1264</v>
      </c>
      <c r="D873" s="3" t="s">
        <v>261</v>
      </c>
      <c r="E873" s="3" t="s">
        <v>331</v>
      </c>
      <c r="G873" s="3" t="s">
        <v>260</v>
      </c>
      <c r="H873" s="3" t="s">
        <v>344</v>
      </c>
    </row>
    <row r="874" spans="1:8" hidden="1">
      <c r="A874" s="3">
        <v>597</v>
      </c>
      <c r="B874" s="3">
        <v>3</v>
      </c>
      <c r="C874" s="3" t="s">
        <v>1264</v>
      </c>
      <c r="D874" s="3" t="s">
        <v>633</v>
      </c>
      <c r="E874" s="3" t="s">
        <v>484</v>
      </c>
      <c r="G874" s="3" t="s">
        <v>260</v>
      </c>
      <c r="H874" s="3" t="s">
        <v>344</v>
      </c>
    </row>
    <row r="875" spans="1:8" hidden="1">
      <c r="A875" s="3">
        <v>598</v>
      </c>
      <c r="B875" s="3">
        <v>1</v>
      </c>
      <c r="C875" s="3" t="s">
        <v>1265</v>
      </c>
      <c r="D875" s="3" t="s">
        <v>380</v>
      </c>
      <c r="E875" s="3" t="s">
        <v>321</v>
      </c>
      <c r="G875" s="3" t="s">
        <v>260</v>
      </c>
      <c r="H875" s="3" t="s">
        <v>314</v>
      </c>
    </row>
    <row r="876" spans="1:8" hidden="1">
      <c r="A876" s="3">
        <v>598</v>
      </c>
      <c r="B876" s="3">
        <v>2</v>
      </c>
      <c r="C876" s="3" t="s">
        <v>1265</v>
      </c>
      <c r="D876" s="3" t="s">
        <v>262</v>
      </c>
      <c r="E876" s="3" t="s">
        <v>416</v>
      </c>
      <c r="G876" s="3" t="s">
        <v>260</v>
      </c>
      <c r="H876" s="3" t="s">
        <v>314</v>
      </c>
    </row>
    <row r="877" spans="1:8" hidden="1">
      <c r="A877" s="3">
        <v>598</v>
      </c>
      <c r="B877" s="3">
        <v>3</v>
      </c>
      <c r="C877" s="3" t="s">
        <v>1265</v>
      </c>
      <c r="D877" s="3" t="s">
        <v>634</v>
      </c>
      <c r="E877" s="3" t="s">
        <v>506</v>
      </c>
      <c r="G877" s="3" t="s">
        <v>260</v>
      </c>
      <c r="H877" s="3" t="s">
        <v>314</v>
      </c>
    </row>
    <row r="878" spans="1:8" hidden="1">
      <c r="A878" s="3">
        <v>599</v>
      </c>
      <c r="B878" s="3">
        <v>1</v>
      </c>
      <c r="C878" s="3" t="s">
        <v>954</v>
      </c>
      <c r="D878" s="3" t="s">
        <v>355</v>
      </c>
      <c r="E878" s="3" t="s">
        <v>331</v>
      </c>
      <c r="G878" s="3" t="s">
        <v>260</v>
      </c>
      <c r="H878" s="3" t="s">
        <v>314</v>
      </c>
    </row>
    <row r="879" spans="1:8" hidden="1">
      <c r="A879" s="3">
        <v>599</v>
      </c>
      <c r="B879" s="3">
        <v>2</v>
      </c>
      <c r="C879" s="3" t="s">
        <v>954</v>
      </c>
      <c r="D879" s="3" t="s">
        <v>531</v>
      </c>
      <c r="E879" s="3" t="s">
        <v>331</v>
      </c>
      <c r="G879" s="3" t="s">
        <v>260</v>
      </c>
      <c r="H879" s="3" t="s">
        <v>314</v>
      </c>
    </row>
    <row r="880" spans="1:8" hidden="1">
      <c r="A880" s="3">
        <v>600</v>
      </c>
      <c r="B880" s="3">
        <v>1</v>
      </c>
      <c r="C880" s="3" t="s">
        <v>1242</v>
      </c>
      <c r="D880" s="3" t="s">
        <v>15</v>
      </c>
      <c r="E880" s="3" t="s">
        <v>331</v>
      </c>
      <c r="G880" s="3" t="s">
        <v>260</v>
      </c>
      <c r="H880" s="3" t="s">
        <v>310</v>
      </c>
    </row>
    <row r="881" spans="1:8" hidden="1">
      <c r="A881" s="3">
        <v>601</v>
      </c>
      <c r="B881" s="3">
        <v>1</v>
      </c>
      <c r="C881" s="3" t="s">
        <v>835</v>
      </c>
      <c r="D881" s="3" t="s">
        <v>248</v>
      </c>
      <c r="E881" s="3" t="s">
        <v>309</v>
      </c>
      <c r="G881" s="3" t="s">
        <v>260</v>
      </c>
      <c r="H881" s="3" t="s">
        <v>310</v>
      </c>
    </row>
    <row r="882" spans="1:8" hidden="1">
      <c r="A882" s="3">
        <v>602</v>
      </c>
      <c r="B882" s="3">
        <v>1</v>
      </c>
      <c r="C882" s="3" t="s">
        <v>1161</v>
      </c>
      <c r="D882" s="3" t="s">
        <v>264</v>
      </c>
      <c r="E882" s="3" t="s">
        <v>338</v>
      </c>
      <c r="G882" s="3" t="s">
        <v>260</v>
      </c>
      <c r="H882" s="3" t="s">
        <v>310</v>
      </c>
    </row>
    <row r="883" spans="1:8" hidden="1">
      <c r="A883" s="3">
        <v>603</v>
      </c>
      <c r="B883" s="3">
        <v>1</v>
      </c>
      <c r="C883" s="3" t="s">
        <v>968</v>
      </c>
      <c r="D883" s="3" t="s">
        <v>611</v>
      </c>
      <c r="E883" s="3" t="s">
        <v>309</v>
      </c>
      <c r="G883" s="3" t="s">
        <v>260</v>
      </c>
      <c r="H883" s="3" t="s">
        <v>310</v>
      </c>
    </row>
    <row r="884" spans="1:8" hidden="1">
      <c r="A884" s="3">
        <v>604</v>
      </c>
      <c r="B884" s="3">
        <v>1</v>
      </c>
      <c r="C884" s="3" t="s">
        <v>1266</v>
      </c>
      <c r="D884" s="3" t="s">
        <v>635</v>
      </c>
      <c r="E884" s="3" t="s">
        <v>316</v>
      </c>
      <c r="G884" s="3" t="s">
        <v>260</v>
      </c>
      <c r="H884" s="3" t="s">
        <v>310</v>
      </c>
    </row>
    <row r="885" spans="1:8" hidden="1">
      <c r="A885" s="3">
        <v>605</v>
      </c>
      <c r="B885" s="3">
        <v>1</v>
      </c>
      <c r="C885" s="3" t="s">
        <v>985</v>
      </c>
      <c r="D885" s="3" t="s">
        <v>636</v>
      </c>
      <c r="E885" s="3" t="s">
        <v>502</v>
      </c>
      <c r="G885" s="3" t="s">
        <v>260</v>
      </c>
      <c r="H885" s="3" t="s">
        <v>344</v>
      </c>
    </row>
    <row r="886" spans="1:8" hidden="1">
      <c r="A886" s="3">
        <v>606</v>
      </c>
      <c r="B886" s="3">
        <v>1</v>
      </c>
      <c r="C886" s="3" t="s">
        <v>837</v>
      </c>
      <c r="D886" s="3" t="s">
        <v>248</v>
      </c>
      <c r="E886" s="3" t="s">
        <v>313</v>
      </c>
      <c r="G886" s="3" t="s">
        <v>260</v>
      </c>
      <c r="H886" s="3" t="s">
        <v>314</v>
      </c>
    </row>
    <row r="887" spans="1:8" hidden="1">
      <c r="A887" s="3">
        <v>607</v>
      </c>
      <c r="B887" s="3">
        <v>1</v>
      </c>
      <c r="C887" s="3" t="s">
        <v>1267</v>
      </c>
      <c r="D887" s="3" t="s">
        <v>264</v>
      </c>
      <c r="E887" s="3" t="s">
        <v>326</v>
      </c>
      <c r="G887" s="3" t="s">
        <v>260</v>
      </c>
      <c r="H887" s="3" t="s">
        <v>344</v>
      </c>
    </row>
    <row r="888" spans="1:8" hidden="1">
      <c r="A888" s="3">
        <v>607</v>
      </c>
      <c r="B888" s="3">
        <v>2</v>
      </c>
      <c r="C888" s="3" t="s">
        <v>1267</v>
      </c>
      <c r="D888" s="3" t="s">
        <v>637</v>
      </c>
      <c r="E888" s="3" t="s">
        <v>484</v>
      </c>
      <c r="G888" s="3" t="s">
        <v>260</v>
      </c>
      <c r="H888" s="3" t="s">
        <v>344</v>
      </c>
    </row>
    <row r="889" spans="1:8" hidden="1">
      <c r="A889" s="3">
        <v>608</v>
      </c>
      <c r="B889" s="3">
        <v>1</v>
      </c>
      <c r="C889" s="3" t="s">
        <v>970</v>
      </c>
      <c r="D889" s="3" t="s">
        <v>611</v>
      </c>
      <c r="E889" s="3" t="s">
        <v>313</v>
      </c>
      <c r="G889" s="3" t="s">
        <v>260</v>
      </c>
      <c r="H889" s="3" t="s">
        <v>314</v>
      </c>
    </row>
    <row r="890" spans="1:8" hidden="1">
      <c r="A890" s="3">
        <v>609</v>
      </c>
      <c r="B890" s="3">
        <v>1</v>
      </c>
      <c r="C890" s="3" t="s">
        <v>1268</v>
      </c>
      <c r="D890" s="3" t="s">
        <v>263</v>
      </c>
      <c r="E890" s="3" t="s">
        <v>353</v>
      </c>
      <c r="G890" s="3" t="s">
        <v>260</v>
      </c>
      <c r="H890" s="3" t="s">
        <v>314</v>
      </c>
    </row>
    <row r="891" spans="1:8" hidden="1">
      <c r="A891" s="3">
        <v>610</v>
      </c>
      <c r="B891" s="3">
        <v>1</v>
      </c>
      <c r="C891" s="3" t="s">
        <v>1269</v>
      </c>
      <c r="D891" s="3" t="s">
        <v>638</v>
      </c>
      <c r="E891" s="3" t="s">
        <v>284</v>
      </c>
      <c r="G891" s="3" t="s">
        <v>260</v>
      </c>
      <c r="H891" s="3" t="s">
        <v>344</v>
      </c>
    </row>
    <row r="892" spans="1:8" hidden="1">
      <c r="A892" s="3">
        <v>611</v>
      </c>
      <c r="B892" s="3">
        <v>1</v>
      </c>
      <c r="C892" s="3" t="s">
        <v>1270</v>
      </c>
      <c r="D892" s="3" t="s">
        <v>639</v>
      </c>
      <c r="E892" s="3" t="s">
        <v>333</v>
      </c>
      <c r="G892" s="3" t="s">
        <v>260</v>
      </c>
      <c r="H892" s="3" t="s">
        <v>344</v>
      </c>
    </row>
    <row r="893" spans="1:8" hidden="1">
      <c r="A893" s="3">
        <v>612</v>
      </c>
      <c r="B893" s="3">
        <v>1</v>
      </c>
      <c r="C893" s="3" t="s">
        <v>1271</v>
      </c>
      <c r="D893" s="3" t="s">
        <v>640</v>
      </c>
      <c r="E893" s="3" t="s">
        <v>641</v>
      </c>
      <c r="G893" s="3" t="s">
        <v>260</v>
      </c>
      <c r="H893" s="3" t="s">
        <v>344</v>
      </c>
    </row>
    <row r="894" spans="1:8" hidden="1">
      <c r="A894" s="3">
        <v>613</v>
      </c>
      <c r="B894" s="3">
        <v>1</v>
      </c>
      <c r="C894" s="3" t="s">
        <v>835</v>
      </c>
      <c r="D894" s="3" t="s">
        <v>248</v>
      </c>
      <c r="E894" s="3" t="s">
        <v>309</v>
      </c>
      <c r="G894" s="3" t="s">
        <v>642</v>
      </c>
      <c r="H894" s="3" t="s">
        <v>310</v>
      </c>
    </row>
    <row r="895" spans="1:8" hidden="1">
      <c r="A895" s="3">
        <v>614</v>
      </c>
      <c r="B895" s="3">
        <v>1</v>
      </c>
      <c r="C895" s="3" t="s">
        <v>986</v>
      </c>
      <c r="D895" s="3" t="s">
        <v>335</v>
      </c>
      <c r="E895" s="3" t="s">
        <v>323</v>
      </c>
      <c r="G895" s="3" t="s">
        <v>642</v>
      </c>
      <c r="H895" s="3" t="s">
        <v>310</v>
      </c>
    </row>
    <row r="896" spans="1:8" hidden="1">
      <c r="A896" s="3">
        <v>614</v>
      </c>
      <c r="B896" s="3">
        <v>2</v>
      </c>
      <c r="C896" s="3" t="s">
        <v>986</v>
      </c>
      <c r="D896" s="3" t="s">
        <v>251</v>
      </c>
      <c r="E896" s="3" t="s">
        <v>348</v>
      </c>
      <c r="G896" s="3" t="s">
        <v>642</v>
      </c>
      <c r="H896" s="3" t="s">
        <v>310</v>
      </c>
    </row>
    <row r="897" spans="1:8" hidden="1">
      <c r="A897" s="3">
        <v>615</v>
      </c>
      <c r="B897" s="3">
        <v>1</v>
      </c>
      <c r="C897" s="3" t="s">
        <v>837</v>
      </c>
      <c r="D897" s="3" t="s">
        <v>248</v>
      </c>
      <c r="E897" s="3" t="s">
        <v>313</v>
      </c>
      <c r="G897" s="3" t="s">
        <v>642</v>
      </c>
      <c r="H897" s="3" t="s">
        <v>314</v>
      </c>
    </row>
    <row r="898" spans="1:8" hidden="1">
      <c r="A898" s="3">
        <v>616</v>
      </c>
      <c r="B898" s="3">
        <v>1</v>
      </c>
      <c r="C898" s="3" t="s">
        <v>889</v>
      </c>
      <c r="D898" s="3" t="s">
        <v>411</v>
      </c>
      <c r="E898" s="3" t="s">
        <v>312</v>
      </c>
      <c r="G898" s="3" t="s">
        <v>642</v>
      </c>
      <c r="H898" s="3" t="s">
        <v>310</v>
      </c>
    </row>
    <row r="899" spans="1:8" hidden="1">
      <c r="A899" s="3">
        <v>617</v>
      </c>
      <c r="B899" s="3">
        <v>1</v>
      </c>
      <c r="C899" s="3" t="s">
        <v>987</v>
      </c>
      <c r="D899" s="3" t="s">
        <v>357</v>
      </c>
      <c r="E899" s="3" t="s">
        <v>312</v>
      </c>
      <c r="G899" s="3" t="s">
        <v>642</v>
      </c>
      <c r="H899" s="3" t="s">
        <v>310</v>
      </c>
    </row>
    <row r="900" spans="1:8" hidden="1">
      <c r="A900" s="3">
        <v>617</v>
      </c>
      <c r="B900" s="3">
        <v>2</v>
      </c>
      <c r="C900" s="3" t="s">
        <v>987</v>
      </c>
      <c r="D900" s="3" t="s">
        <v>534</v>
      </c>
      <c r="E900" s="3" t="s">
        <v>312</v>
      </c>
      <c r="G900" s="3" t="s">
        <v>642</v>
      </c>
      <c r="H900" s="3" t="s">
        <v>310</v>
      </c>
    </row>
    <row r="901" spans="1:8" hidden="1">
      <c r="A901" s="3">
        <v>618</v>
      </c>
      <c r="B901" s="3">
        <v>1</v>
      </c>
      <c r="C901" s="3" t="s">
        <v>988</v>
      </c>
      <c r="D901" s="3" t="s">
        <v>335</v>
      </c>
      <c r="E901" s="3" t="s">
        <v>312</v>
      </c>
      <c r="G901" s="3" t="s">
        <v>642</v>
      </c>
      <c r="H901" s="3" t="s">
        <v>314</v>
      </c>
    </row>
    <row r="902" spans="1:8" hidden="1">
      <c r="A902" s="3">
        <v>618</v>
      </c>
      <c r="B902" s="3">
        <v>2</v>
      </c>
      <c r="C902" s="3" t="s">
        <v>988</v>
      </c>
      <c r="D902" s="3" t="s">
        <v>251</v>
      </c>
      <c r="E902" s="3" t="s">
        <v>352</v>
      </c>
      <c r="G902" s="3" t="s">
        <v>642</v>
      </c>
      <c r="H902" s="3" t="s">
        <v>314</v>
      </c>
    </row>
    <row r="903" spans="1:8" hidden="1">
      <c r="A903" s="3">
        <v>619</v>
      </c>
      <c r="B903" s="3">
        <v>1</v>
      </c>
      <c r="C903" s="3" t="s">
        <v>851</v>
      </c>
      <c r="D903" s="3" t="s">
        <v>322</v>
      </c>
      <c r="E903" s="3" t="s">
        <v>312</v>
      </c>
      <c r="G903" s="3" t="s">
        <v>642</v>
      </c>
      <c r="H903" s="3" t="s">
        <v>310</v>
      </c>
    </row>
    <row r="904" spans="1:8" hidden="1">
      <c r="A904" s="3">
        <v>620</v>
      </c>
      <c r="B904" s="3">
        <v>1</v>
      </c>
      <c r="C904" s="3" t="s">
        <v>1118</v>
      </c>
      <c r="D904" s="3" t="s">
        <v>411</v>
      </c>
      <c r="E904" s="3" t="s">
        <v>317</v>
      </c>
      <c r="G904" s="3" t="s">
        <v>642</v>
      </c>
      <c r="H904" s="3" t="s">
        <v>314</v>
      </c>
    </row>
    <row r="905" spans="1:8" hidden="1">
      <c r="A905" s="3">
        <v>620</v>
      </c>
      <c r="B905" s="3">
        <v>2</v>
      </c>
      <c r="C905" s="3" t="s">
        <v>1118</v>
      </c>
      <c r="D905" s="3" t="s">
        <v>354</v>
      </c>
      <c r="E905" s="3" t="s">
        <v>319</v>
      </c>
      <c r="G905" s="3" t="s">
        <v>642</v>
      </c>
      <c r="H905" s="3" t="s">
        <v>314</v>
      </c>
    </row>
    <row r="906" spans="1:8" hidden="1">
      <c r="A906" s="3">
        <v>621</v>
      </c>
      <c r="B906" s="3">
        <v>1</v>
      </c>
      <c r="C906" s="3" t="s">
        <v>905</v>
      </c>
      <c r="D906" s="3" t="s">
        <v>166</v>
      </c>
      <c r="E906" s="3" t="s">
        <v>353</v>
      </c>
      <c r="G906" s="3" t="s">
        <v>642</v>
      </c>
      <c r="H906" s="3" t="s">
        <v>310</v>
      </c>
    </row>
    <row r="907" spans="1:8" hidden="1">
      <c r="A907" s="3">
        <v>622</v>
      </c>
      <c r="B907" s="3">
        <v>1</v>
      </c>
      <c r="C907" s="3" t="s">
        <v>989</v>
      </c>
      <c r="D907" s="3" t="s">
        <v>357</v>
      </c>
      <c r="E907" s="3" t="s">
        <v>332</v>
      </c>
      <c r="G907" s="3" t="s">
        <v>642</v>
      </c>
      <c r="H907" s="3" t="s">
        <v>344</v>
      </c>
    </row>
    <row r="908" spans="1:8" hidden="1">
      <c r="A908" s="3">
        <v>622</v>
      </c>
      <c r="B908" s="3">
        <v>2</v>
      </c>
      <c r="C908" s="3" t="s">
        <v>989</v>
      </c>
      <c r="D908" s="3" t="s">
        <v>643</v>
      </c>
      <c r="E908" s="3">
        <v>1</v>
      </c>
      <c r="G908" s="3" t="s">
        <v>642</v>
      </c>
      <c r="H908" s="3" t="s">
        <v>344</v>
      </c>
    </row>
    <row r="909" spans="1:8" hidden="1">
      <c r="A909" s="3">
        <v>623</v>
      </c>
      <c r="B909" s="3">
        <v>1</v>
      </c>
      <c r="C909" s="3" t="s">
        <v>990</v>
      </c>
      <c r="D909" s="3" t="s">
        <v>644</v>
      </c>
      <c r="E909" s="3" t="s">
        <v>309</v>
      </c>
      <c r="G909" s="3" t="s">
        <v>642</v>
      </c>
      <c r="H909" s="3" t="s">
        <v>310</v>
      </c>
    </row>
    <row r="910" spans="1:8" hidden="1">
      <c r="A910" s="3">
        <v>624</v>
      </c>
      <c r="B910" s="3">
        <v>1</v>
      </c>
      <c r="C910" s="3" t="s">
        <v>1072</v>
      </c>
      <c r="D910" s="3" t="s">
        <v>322</v>
      </c>
      <c r="E910" s="3" t="s">
        <v>321</v>
      </c>
      <c r="G910" s="3" t="s">
        <v>642</v>
      </c>
      <c r="H910" s="3" t="s">
        <v>314</v>
      </c>
    </row>
    <row r="911" spans="1:8" hidden="1">
      <c r="A911" s="3">
        <v>624</v>
      </c>
      <c r="B911" s="3">
        <v>2</v>
      </c>
      <c r="C911" s="3" t="s">
        <v>1072</v>
      </c>
      <c r="D911" s="3" t="s">
        <v>349</v>
      </c>
      <c r="E911" s="3" t="s">
        <v>350</v>
      </c>
      <c r="G911" s="3" t="s">
        <v>642</v>
      </c>
      <c r="H911" s="3" t="s">
        <v>314</v>
      </c>
    </row>
    <row r="912" spans="1:8" hidden="1">
      <c r="A912" s="3">
        <v>625</v>
      </c>
      <c r="B912" s="3">
        <v>1</v>
      </c>
      <c r="C912" s="3" t="s">
        <v>991</v>
      </c>
      <c r="D912" s="3" t="s">
        <v>645</v>
      </c>
      <c r="E912" s="3" t="s">
        <v>309</v>
      </c>
      <c r="G912" s="3" t="s">
        <v>642</v>
      </c>
      <c r="H912" s="3" t="s">
        <v>310</v>
      </c>
    </row>
    <row r="913" spans="1:8" hidden="1">
      <c r="A913" s="3">
        <v>626</v>
      </c>
      <c r="B913" s="3">
        <v>1</v>
      </c>
      <c r="C913" s="3" t="s">
        <v>973</v>
      </c>
      <c r="D913" s="3" t="s">
        <v>166</v>
      </c>
      <c r="E913" s="3" t="s">
        <v>358</v>
      </c>
      <c r="G913" s="3" t="s">
        <v>642</v>
      </c>
      <c r="H913" s="3" t="s">
        <v>314</v>
      </c>
    </row>
    <row r="914" spans="1:8" hidden="1">
      <c r="A914" s="3">
        <v>626</v>
      </c>
      <c r="B914" s="3">
        <v>2</v>
      </c>
      <c r="C914" s="3" t="s">
        <v>973</v>
      </c>
      <c r="D914" s="3" t="s">
        <v>103</v>
      </c>
      <c r="E914" s="3" t="s">
        <v>316</v>
      </c>
      <c r="G914" s="3" t="s">
        <v>642</v>
      </c>
      <c r="H914" s="3" t="s">
        <v>314</v>
      </c>
    </row>
    <row r="915" spans="1:8" hidden="1">
      <c r="A915" s="3">
        <v>627</v>
      </c>
      <c r="B915" s="3">
        <v>1</v>
      </c>
      <c r="C915" s="3" t="s">
        <v>1272</v>
      </c>
      <c r="D915" s="3" t="s">
        <v>275</v>
      </c>
      <c r="E915" s="3" t="s">
        <v>466</v>
      </c>
      <c r="G915" s="3" t="s">
        <v>642</v>
      </c>
      <c r="H915" s="3" t="s">
        <v>310</v>
      </c>
    </row>
    <row r="916" spans="1:8" hidden="1">
      <c r="A916" s="3">
        <v>627</v>
      </c>
      <c r="B916" s="3">
        <v>2</v>
      </c>
      <c r="C916" s="3" t="s">
        <v>1272</v>
      </c>
      <c r="D916" s="3" t="s">
        <v>644</v>
      </c>
      <c r="E916" s="3" t="s">
        <v>309</v>
      </c>
      <c r="G916" s="3" t="s">
        <v>642</v>
      </c>
      <c r="H916" s="3" t="s">
        <v>310</v>
      </c>
    </row>
    <row r="917" spans="1:8">
      <c r="A917" s="3">
        <v>628</v>
      </c>
      <c r="B917" s="3">
        <v>1</v>
      </c>
      <c r="C917" s="3" t="s">
        <v>992</v>
      </c>
      <c r="D917" s="3" t="s">
        <v>644</v>
      </c>
      <c r="E917" s="3" t="s">
        <v>309</v>
      </c>
      <c r="G917" s="3" t="s">
        <v>642</v>
      </c>
      <c r="H917" s="3" t="s">
        <v>314</v>
      </c>
    </row>
    <row r="918" spans="1:8">
      <c r="A918" s="3">
        <v>628</v>
      </c>
      <c r="B918" s="3">
        <v>2</v>
      </c>
      <c r="C918" s="3" t="s">
        <v>992</v>
      </c>
      <c r="D918" s="3" t="s">
        <v>646</v>
      </c>
      <c r="E918" s="3" t="s">
        <v>323</v>
      </c>
      <c r="G918" s="3" t="s">
        <v>642</v>
      </c>
      <c r="H918" s="3" t="s">
        <v>314</v>
      </c>
    </row>
    <row r="919" spans="1:8" hidden="1">
      <c r="A919" s="3">
        <v>629</v>
      </c>
      <c r="B919" s="3">
        <v>1</v>
      </c>
      <c r="C919" s="3" t="s">
        <v>903</v>
      </c>
      <c r="D919" s="3" t="s">
        <v>357</v>
      </c>
      <c r="E919" s="3" t="s">
        <v>312</v>
      </c>
      <c r="G919" s="3" t="s">
        <v>642</v>
      </c>
      <c r="H919" s="3" t="s">
        <v>310</v>
      </c>
    </row>
    <row r="920" spans="1:8" hidden="1">
      <c r="A920" s="3">
        <v>630</v>
      </c>
      <c r="B920" s="3">
        <v>1</v>
      </c>
      <c r="C920" s="3" t="s">
        <v>1273</v>
      </c>
      <c r="D920" s="3" t="s">
        <v>202</v>
      </c>
      <c r="E920" s="3" t="s">
        <v>326</v>
      </c>
      <c r="G920" s="3" t="s">
        <v>642</v>
      </c>
      <c r="H920" s="3" t="s">
        <v>314</v>
      </c>
    </row>
    <row r="921" spans="1:8" hidden="1">
      <c r="A921" s="3">
        <v>631</v>
      </c>
      <c r="B921" s="3">
        <v>1</v>
      </c>
      <c r="C921" s="3" t="s">
        <v>647</v>
      </c>
      <c r="D921" s="3" t="s">
        <v>647</v>
      </c>
      <c r="E921" s="3">
        <v>0.09</v>
      </c>
      <c r="G921" s="3" t="s">
        <v>642</v>
      </c>
      <c r="H921" s="3" t="s">
        <v>314</v>
      </c>
    </row>
    <row r="922" spans="1:8" hidden="1">
      <c r="A922" s="3">
        <v>632</v>
      </c>
      <c r="B922" s="3">
        <v>1</v>
      </c>
      <c r="C922" s="3" t="s">
        <v>1274</v>
      </c>
      <c r="D922" s="3" t="s">
        <v>111</v>
      </c>
      <c r="E922" s="3" t="s">
        <v>367</v>
      </c>
      <c r="G922" s="3" t="s">
        <v>642</v>
      </c>
      <c r="H922" s="3" t="s">
        <v>310</v>
      </c>
    </row>
    <row r="923" spans="1:8" hidden="1">
      <c r="A923" s="3">
        <v>632</v>
      </c>
      <c r="B923" s="3">
        <v>2</v>
      </c>
      <c r="C923" s="3" t="s">
        <v>1274</v>
      </c>
      <c r="D923" s="3" t="s">
        <v>112</v>
      </c>
      <c r="E923" s="3" t="s">
        <v>367</v>
      </c>
      <c r="G923" s="3" t="s">
        <v>642</v>
      </c>
      <c r="H923" s="3" t="s">
        <v>310</v>
      </c>
    </row>
    <row r="924" spans="1:8" hidden="1">
      <c r="A924" s="3">
        <v>633</v>
      </c>
      <c r="B924" s="3">
        <v>1</v>
      </c>
      <c r="C924" s="3" t="s">
        <v>993</v>
      </c>
      <c r="D924" s="3" t="s">
        <v>357</v>
      </c>
      <c r="E924" s="3" t="s">
        <v>331</v>
      </c>
      <c r="G924" s="3" t="s">
        <v>642</v>
      </c>
      <c r="H924" s="3" t="s">
        <v>314</v>
      </c>
    </row>
    <row r="925" spans="1:8" hidden="1">
      <c r="A925" s="3">
        <v>633</v>
      </c>
      <c r="B925" s="3">
        <v>2</v>
      </c>
      <c r="C925" s="3" t="s">
        <v>993</v>
      </c>
      <c r="D925" s="3" t="s">
        <v>534</v>
      </c>
      <c r="E925" s="3" t="s">
        <v>331</v>
      </c>
      <c r="G925" s="3" t="s">
        <v>642</v>
      </c>
      <c r="H925" s="3" t="s">
        <v>314</v>
      </c>
    </row>
    <row r="926" spans="1:8" hidden="1">
      <c r="A926" s="3">
        <v>634</v>
      </c>
      <c r="B926" s="3">
        <v>1</v>
      </c>
      <c r="C926" s="3" t="s">
        <v>1275</v>
      </c>
      <c r="D926" s="3" t="s">
        <v>198</v>
      </c>
      <c r="E926" s="3" t="s">
        <v>331</v>
      </c>
      <c r="G926" s="3" t="s">
        <v>642</v>
      </c>
      <c r="H926" s="3" t="s">
        <v>310</v>
      </c>
    </row>
    <row r="927" spans="1:8" hidden="1">
      <c r="A927" s="3">
        <v>635</v>
      </c>
      <c r="B927" s="3">
        <v>1</v>
      </c>
      <c r="C927" s="3" t="s">
        <v>991</v>
      </c>
      <c r="D927" s="3" t="s">
        <v>645</v>
      </c>
      <c r="E927" s="3" t="s">
        <v>309</v>
      </c>
      <c r="G927" s="3" t="s">
        <v>642</v>
      </c>
      <c r="H927" s="3" t="s">
        <v>310</v>
      </c>
    </row>
    <row r="928" spans="1:8" hidden="1">
      <c r="A928" s="3">
        <v>636</v>
      </c>
      <c r="B928" s="3">
        <v>1</v>
      </c>
      <c r="C928" s="3" t="s">
        <v>1276</v>
      </c>
      <c r="D928" s="3" t="s">
        <v>648</v>
      </c>
      <c r="E928" s="3" t="s">
        <v>343</v>
      </c>
      <c r="G928" s="3" t="s">
        <v>642</v>
      </c>
      <c r="H928" s="3" t="s">
        <v>344</v>
      </c>
    </row>
    <row r="929" spans="1:8" hidden="1">
      <c r="A929" s="3">
        <v>637</v>
      </c>
      <c r="B929" s="3">
        <v>1</v>
      </c>
      <c r="C929" s="3" t="s">
        <v>1277</v>
      </c>
      <c r="D929" s="3" t="s">
        <v>111</v>
      </c>
      <c r="E929" s="3" t="s">
        <v>649</v>
      </c>
      <c r="G929" s="3" t="s">
        <v>642</v>
      </c>
      <c r="H929" s="3" t="s">
        <v>314</v>
      </c>
    </row>
    <row r="930" spans="1:8" hidden="1">
      <c r="A930" s="3">
        <v>637</v>
      </c>
      <c r="B930" s="3">
        <v>2</v>
      </c>
      <c r="C930" s="3" t="s">
        <v>1277</v>
      </c>
      <c r="D930" s="3" t="s">
        <v>112</v>
      </c>
      <c r="E930" s="3" t="s">
        <v>649</v>
      </c>
      <c r="G930" s="3" t="s">
        <v>642</v>
      </c>
      <c r="H930" s="3" t="s">
        <v>314</v>
      </c>
    </row>
    <row r="931" spans="1:8">
      <c r="A931" s="3">
        <v>638</v>
      </c>
      <c r="B931" s="3">
        <v>1</v>
      </c>
      <c r="C931" s="3" t="s">
        <v>1278</v>
      </c>
      <c r="D931" s="3" t="s">
        <v>3767</v>
      </c>
      <c r="E931" s="2">
        <v>0.12</v>
      </c>
      <c r="G931" s="3" t="s">
        <v>642</v>
      </c>
      <c r="H931" s="3" t="s">
        <v>344</v>
      </c>
    </row>
    <row r="932" spans="1:8">
      <c r="A932" s="3">
        <v>638</v>
      </c>
      <c r="B932" s="3">
        <v>2</v>
      </c>
      <c r="C932" s="3" t="s">
        <v>1278</v>
      </c>
      <c r="D932" s="3" t="s">
        <v>650</v>
      </c>
      <c r="E932" s="3" t="s">
        <v>288</v>
      </c>
      <c r="G932" s="3" t="s">
        <v>642</v>
      </c>
      <c r="H932" s="3" t="s">
        <v>344</v>
      </c>
    </row>
    <row r="933" spans="1:8" hidden="1">
      <c r="A933" s="3">
        <v>639</v>
      </c>
      <c r="B933" s="3">
        <v>1</v>
      </c>
      <c r="C933" s="3" t="s">
        <v>1279</v>
      </c>
      <c r="D933" s="3" t="s">
        <v>279</v>
      </c>
      <c r="E933" s="3" t="s">
        <v>284</v>
      </c>
      <c r="G933" s="3" t="s">
        <v>642</v>
      </c>
      <c r="H933" s="3" t="s">
        <v>344</v>
      </c>
    </row>
    <row r="934" spans="1:8" hidden="1">
      <c r="A934" s="3">
        <v>640</v>
      </c>
      <c r="B934" s="3">
        <v>1</v>
      </c>
      <c r="C934" s="3" t="s">
        <v>991</v>
      </c>
      <c r="D934" s="3" t="s">
        <v>645</v>
      </c>
      <c r="E934" s="3" t="s">
        <v>309</v>
      </c>
      <c r="G934" s="3" t="s">
        <v>651</v>
      </c>
      <c r="H934" s="3" t="s">
        <v>310</v>
      </c>
    </row>
    <row r="935" spans="1:8" hidden="1">
      <c r="A935" s="3">
        <v>641</v>
      </c>
      <c r="B935" s="3">
        <v>1</v>
      </c>
      <c r="C935" s="3" t="s">
        <v>994</v>
      </c>
      <c r="D935" s="3" t="s">
        <v>357</v>
      </c>
      <c r="E935" s="3" t="s">
        <v>312</v>
      </c>
      <c r="G935" s="3" t="s">
        <v>651</v>
      </c>
      <c r="H935" s="3" t="s">
        <v>310</v>
      </c>
    </row>
    <row r="936" spans="1:8" hidden="1">
      <c r="A936" s="3">
        <v>641</v>
      </c>
      <c r="B936" s="3">
        <v>2</v>
      </c>
      <c r="C936" s="3" t="s">
        <v>994</v>
      </c>
      <c r="D936" s="3" t="s">
        <v>322</v>
      </c>
      <c r="E936" s="3" t="s">
        <v>312</v>
      </c>
      <c r="G936" s="3" t="s">
        <v>651</v>
      </c>
      <c r="H936" s="3" t="s">
        <v>310</v>
      </c>
    </row>
    <row r="937" spans="1:8" hidden="1">
      <c r="A937" s="3">
        <v>642</v>
      </c>
      <c r="B937" s="3">
        <v>1</v>
      </c>
      <c r="C937" s="3" t="s">
        <v>1280</v>
      </c>
      <c r="D937" s="3" t="s">
        <v>652</v>
      </c>
      <c r="E937" s="3" t="s">
        <v>326</v>
      </c>
      <c r="G937" s="3" t="s">
        <v>651</v>
      </c>
      <c r="H937" s="3" t="s">
        <v>310</v>
      </c>
    </row>
    <row r="938" spans="1:8" hidden="1">
      <c r="A938" s="3">
        <v>642</v>
      </c>
      <c r="B938" s="3">
        <v>2</v>
      </c>
      <c r="C938" s="3" t="s">
        <v>1280</v>
      </c>
      <c r="D938" s="3" t="s">
        <v>653</v>
      </c>
      <c r="E938" s="3" t="s">
        <v>317</v>
      </c>
      <c r="G938" s="3" t="s">
        <v>651</v>
      </c>
      <c r="H938" s="3" t="s">
        <v>310</v>
      </c>
    </row>
    <row r="939" spans="1:8" hidden="1">
      <c r="A939" s="3">
        <v>643</v>
      </c>
      <c r="B939" s="3">
        <v>1</v>
      </c>
      <c r="C939" s="3" t="s">
        <v>995</v>
      </c>
      <c r="D939" s="3" t="s">
        <v>645</v>
      </c>
      <c r="E939" s="3" t="s">
        <v>313</v>
      </c>
      <c r="G939" s="3" t="s">
        <v>651</v>
      </c>
      <c r="H939" s="3" t="s">
        <v>314</v>
      </c>
    </row>
    <row r="940" spans="1:8" hidden="1">
      <c r="A940" s="3">
        <v>644</v>
      </c>
      <c r="B940" s="3">
        <v>1</v>
      </c>
      <c r="C940" s="3" t="s">
        <v>889</v>
      </c>
      <c r="D940" s="3" t="s">
        <v>411</v>
      </c>
      <c r="E940" s="3" t="s">
        <v>312</v>
      </c>
      <c r="G940" s="3" t="s">
        <v>651</v>
      </c>
      <c r="H940" s="3" t="s">
        <v>310</v>
      </c>
    </row>
    <row r="941" spans="1:8" hidden="1">
      <c r="A941" s="3">
        <v>645</v>
      </c>
      <c r="B941" s="3">
        <v>1</v>
      </c>
      <c r="C941" s="3" t="s">
        <v>996</v>
      </c>
      <c r="D941" s="3" t="s">
        <v>357</v>
      </c>
      <c r="E941" s="3" t="s">
        <v>317</v>
      </c>
      <c r="G941" s="3" t="s">
        <v>651</v>
      </c>
      <c r="H941" s="3" t="s">
        <v>314</v>
      </c>
    </row>
    <row r="942" spans="1:8" hidden="1">
      <c r="A942" s="3">
        <v>645</v>
      </c>
      <c r="B942" s="3">
        <v>2</v>
      </c>
      <c r="C942" s="3" t="s">
        <v>996</v>
      </c>
      <c r="D942" s="3" t="s">
        <v>322</v>
      </c>
      <c r="E942" s="3" t="s">
        <v>317</v>
      </c>
      <c r="G942" s="3" t="s">
        <v>651</v>
      </c>
      <c r="H942" s="3" t="s">
        <v>314</v>
      </c>
    </row>
    <row r="943" spans="1:8" hidden="1">
      <c r="A943" s="3">
        <v>646</v>
      </c>
      <c r="B943" s="3">
        <v>1</v>
      </c>
      <c r="C943" s="3" t="s">
        <v>1281</v>
      </c>
      <c r="D943" s="3" t="s">
        <v>202</v>
      </c>
      <c r="E943" s="3" t="s">
        <v>331</v>
      </c>
      <c r="G943" s="3" t="s">
        <v>651</v>
      </c>
      <c r="H943" s="3" t="s">
        <v>310</v>
      </c>
    </row>
    <row r="944" spans="1:8">
      <c r="A944" s="3">
        <v>647</v>
      </c>
      <c r="B944" s="3">
        <v>1</v>
      </c>
      <c r="C944" s="3" t="s">
        <v>1282</v>
      </c>
      <c r="D944" s="3" t="s">
        <v>653</v>
      </c>
      <c r="E944" s="3" t="s">
        <v>333</v>
      </c>
      <c r="G944" s="3" t="s">
        <v>651</v>
      </c>
      <c r="H944" s="3" t="s">
        <v>314</v>
      </c>
    </row>
    <row r="945" spans="1:8">
      <c r="A945" s="3">
        <v>647</v>
      </c>
      <c r="B945" s="3">
        <v>2</v>
      </c>
      <c r="C945" s="3" t="s">
        <v>1282</v>
      </c>
      <c r="D945" s="3" t="s">
        <v>654</v>
      </c>
      <c r="E945" s="3" t="s">
        <v>331</v>
      </c>
      <c r="G945" s="3" t="s">
        <v>651</v>
      </c>
      <c r="H945" s="3" t="s">
        <v>314</v>
      </c>
    </row>
    <row r="946" spans="1:8" hidden="1">
      <c r="A946" s="3">
        <v>648</v>
      </c>
      <c r="B946" s="3">
        <v>1</v>
      </c>
      <c r="C946" s="3" t="s">
        <v>905</v>
      </c>
      <c r="D946" s="3" t="s">
        <v>166</v>
      </c>
      <c r="E946" s="3" t="s">
        <v>353</v>
      </c>
      <c r="G946" s="3" t="s">
        <v>651</v>
      </c>
      <c r="H946" s="3" t="s">
        <v>310</v>
      </c>
    </row>
    <row r="947" spans="1:8" hidden="1">
      <c r="A947" s="3">
        <v>649</v>
      </c>
      <c r="B947" s="3">
        <v>1</v>
      </c>
      <c r="C947" s="3" t="s">
        <v>902</v>
      </c>
      <c r="D947" s="3" t="s">
        <v>411</v>
      </c>
      <c r="E947" s="3" t="s">
        <v>317</v>
      </c>
      <c r="G947" s="3" t="s">
        <v>651</v>
      </c>
      <c r="H947" s="3" t="s">
        <v>314</v>
      </c>
    </row>
    <row r="948" spans="1:8" hidden="1">
      <c r="A948" s="3">
        <v>650</v>
      </c>
      <c r="B948" s="3">
        <v>1</v>
      </c>
      <c r="C948" s="3" t="s">
        <v>997</v>
      </c>
      <c r="D948" s="3" t="s">
        <v>269</v>
      </c>
      <c r="E948" s="3" t="s">
        <v>331</v>
      </c>
      <c r="G948" s="3" t="s">
        <v>651</v>
      </c>
      <c r="H948" s="3" t="s">
        <v>310</v>
      </c>
    </row>
    <row r="949" spans="1:8" hidden="1">
      <c r="A949" s="3">
        <v>651</v>
      </c>
      <c r="B949" s="3">
        <v>1</v>
      </c>
      <c r="C949" s="3" t="s">
        <v>1283</v>
      </c>
      <c r="D949" s="3" t="s">
        <v>198</v>
      </c>
      <c r="E949" s="3" t="s">
        <v>326</v>
      </c>
      <c r="G949" s="3" t="s">
        <v>651</v>
      </c>
      <c r="H949" s="3" t="s">
        <v>314</v>
      </c>
    </row>
    <row r="950" spans="1:8" hidden="1">
      <c r="A950" s="3">
        <v>652</v>
      </c>
      <c r="B950" s="3">
        <v>1</v>
      </c>
      <c r="C950" s="3" t="s">
        <v>991</v>
      </c>
      <c r="D950" s="3" t="s">
        <v>645</v>
      </c>
      <c r="E950" s="3" t="s">
        <v>309</v>
      </c>
      <c r="G950" s="3" t="s">
        <v>651</v>
      </c>
      <c r="H950" s="3" t="s">
        <v>310</v>
      </c>
    </row>
    <row r="951" spans="1:8" hidden="1">
      <c r="A951" s="3">
        <v>653</v>
      </c>
      <c r="B951" s="3">
        <v>1</v>
      </c>
      <c r="C951" s="3" t="s">
        <v>973</v>
      </c>
      <c r="D951" s="3" t="s">
        <v>166</v>
      </c>
      <c r="E951" s="3" t="s">
        <v>358</v>
      </c>
      <c r="G951" s="3" t="s">
        <v>651</v>
      </c>
      <c r="H951" s="3" t="s">
        <v>314</v>
      </c>
    </row>
    <row r="952" spans="1:8" hidden="1">
      <c r="A952" s="3">
        <v>653</v>
      </c>
      <c r="B952" s="3">
        <v>2</v>
      </c>
      <c r="C952" s="3" t="s">
        <v>973</v>
      </c>
      <c r="D952" s="3" t="s">
        <v>103</v>
      </c>
      <c r="E952" s="3" t="s">
        <v>316</v>
      </c>
      <c r="G952" s="3" t="s">
        <v>651</v>
      </c>
      <c r="H952" s="3" t="s">
        <v>314</v>
      </c>
    </row>
    <row r="953" spans="1:8" hidden="1">
      <c r="A953" s="3">
        <v>654</v>
      </c>
      <c r="B953" s="3">
        <v>1</v>
      </c>
      <c r="C953" s="3" t="s">
        <v>1284</v>
      </c>
      <c r="D953" s="3" t="s">
        <v>653</v>
      </c>
      <c r="E953" s="3" t="s">
        <v>317</v>
      </c>
      <c r="G953" s="3" t="s">
        <v>651</v>
      </c>
      <c r="H953" s="3" t="s">
        <v>310</v>
      </c>
    </row>
    <row r="954" spans="1:8" hidden="1">
      <c r="A954" s="3">
        <v>655</v>
      </c>
      <c r="B954" s="3">
        <v>1</v>
      </c>
      <c r="C954" s="3" t="s">
        <v>998</v>
      </c>
      <c r="D954" s="3" t="s">
        <v>269</v>
      </c>
      <c r="E954" s="3" t="s">
        <v>331</v>
      </c>
      <c r="G954" s="3" t="s">
        <v>651</v>
      </c>
      <c r="H954" s="3" t="s">
        <v>344</v>
      </c>
    </row>
    <row r="955" spans="1:8" hidden="1">
      <c r="A955" s="3">
        <v>655</v>
      </c>
      <c r="B955" s="3">
        <v>2</v>
      </c>
      <c r="C955" s="3" t="s">
        <v>998</v>
      </c>
      <c r="D955" s="3" t="s">
        <v>655</v>
      </c>
      <c r="E955" s="3" t="s">
        <v>421</v>
      </c>
      <c r="G955" s="3" t="s">
        <v>651</v>
      </c>
      <c r="H955" s="3" t="s">
        <v>344</v>
      </c>
    </row>
    <row r="956" spans="1:8" hidden="1">
      <c r="A956" s="3">
        <v>655</v>
      </c>
      <c r="B956" s="3">
        <v>3</v>
      </c>
      <c r="C956" s="3" t="s">
        <v>998</v>
      </c>
      <c r="D956" s="3" t="s">
        <v>656</v>
      </c>
      <c r="E956" s="3">
        <v>1</v>
      </c>
      <c r="G956" s="3" t="s">
        <v>651</v>
      </c>
      <c r="H956" s="3" t="s">
        <v>344</v>
      </c>
    </row>
    <row r="957" spans="1:8" hidden="1">
      <c r="A957" s="3">
        <v>656</v>
      </c>
      <c r="B957" s="3">
        <v>1</v>
      </c>
      <c r="C957" s="3" t="s">
        <v>851</v>
      </c>
      <c r="D957" s="3" t="s">
        <v>322</v>
      </c>
      <c r="E957" s="3" t="s">
        <v>312</v>
      </c>
      <c r="G957" s="3" t="s">
        <v>651</v>
      </c>
      <c r="H957" s="3" t="s">
        <v>310</v>
      </c>
    </row>
    <row r="958" spans="1:8" hidden="1">
      <c r="A958" s="3">
        <v>657</v>
      </c>
      <c r="B958" s="3">
        <v>1</v>
      </c>
      <c r="C958" s="3" t="s">
        <v>999</v>
      </c>
      <c r="D958" s="3" t="s">
        <v>657</v>
      </c>
      <c r="E958" s="2">
        <v>0.04</v>
      </c>
      <c r="G958" s="3" t="s">
        <v>651</v>
      </c>
      <c r="H958" s="3" t="s">
        <v>314</v>
      </c>
    </row>
    <row r="959" spans="1:8" hidden="1">
      <c r="A959" s="3">
        <v>657</v>
      </c>
      <c r="B959" s="3">
        <v>2</v>
      </c>
      <c r="C959" s="3" t="s">
        <v>999</v>
      </c>
      <c r="D959" s="3" t="s">
        <v>658</v>
      </c>
      <c r="E959" s="2">
        <v>0.04</v>
      </c>
      <c r="G959" s="3" t="s">
        <v>651</v>
      </c>
      <c r="H959" s="3" t="s">
        <v>314</v>
      </c>
    </row>
    <row r="960" spans="1:8" hidden="1">
      <c r="A960" s="3">
        <v>658</v>
      </c>
      <c r="B960" s="3">
        <v>1</v>
      </c>
      <c r="C960" s="3" t="s">
        <v>991</v>
      </c>
      <c r="D960" s="3" t="s">
        <v>645</v>
      </c>
      <c r="E960" s="3" t="s">
        <v>309</v>
      </c>
      <c r="G960" s="3" t="s">
        <v>651</v>
      </c>
      <c r="H960" s="3" t="s">
        <v>310</v>
      </c>
    </row>
    <row r="961" spans="1:8">
      <c r="A961" s="3">
        <v>659</v>
      </c>
      <c r="B961" s="3">
        <v>1</v>
      </c>
      <c r="C961" s="3" t="s">
        <v>1282</v>
      </c>
      <c r="D961" s="3" t="s">
        <v>653</v>
      </c>
      <c r="E961" s="3" t="s">
        <v>333</v>
      </c>
      <c r="G961" s="3" t="s">
        <v>651</v>
      </c>
      <c r="H961" s="3" t="s">
        <v>314</v>
      </c>
    </row>
    <row r="962" spans="1:8">
      <c r="A962" s="3">
        <v>659</v>
      </c>
      <c r="B962" s="3">
        <v>2</v>
      </c>
      <c r="C962" s="3" t="s">
        <v>1282</v>
      </c>
      <c r="D962" s="3" t="s">
        <v>654</v>
      </c>
      <c r="E962" s="3" t="s">
        <v>331</v>
      </c>
      <c r="G962" s="3" t="s">
        <v>651</v>
      </c>
      <c r="H962" s="3" t="s">
        <v>314</v>
      </c>
    </row>
    <row r="963" spans="1:8" hidden="1">
      <c r="A963" s="3">
        <v>660</v>
      </c>
      <c r="B963" s="3">
        <v>1</v>
      </c>
      <c r="C963" s="3" t="s">
        <v>1285</v>
      </c>
      <c r="D963" s="3" t="s">
        <v>534</v>
      </c>
      <c r="E963" s="3" t="s">
        <v>312</v>
      </c>
      <c r="G963" s="3" t="s">
        <v>651</v>
      </c>
      <c r="H963" s="3" t="s">
        <v>310</v>
      </c>
    </row>
    <row r="964" spans="1:8" hidden="1">
      <c r="A964" s="3">
        <v>660</v>
      </c>
      <c r="B964" s="3">
        <v>2</v>
      </c>
      <c r="C964" s="3" t="s">
        <v>1285</v>
      </c>
      <c r="D964" s="3" t="s">
        <v>264</v>
      </c>
      <c r="E964" s="3" t="s">
        <v>338</v>
      </c>
      <c r="G964" s="3" t="s">
        <v>651</v>
      </c>
      <c r="H964" s="3" t="s">
        <v>310</v>
      </c>
    </row>
    <row r="965" spans="1:8" hidden="1">
      <c r="A965" s="3">
        <v>661</v>
      </c>
      <c r="B965" s="3">
        <v>1</v>
      </c>
      <c r="C965" s="3" t="s">
        <v>1286</v>
      </c>
      <c r="D965" s="3" t="s">
        <v>322</v>
      </c>
      <c r="E965" s="3" t="s">
        <v>353</v>
      </c>
      <c r="G965" s="3" t="s">
        <v>651</v>
      </c>
      <c r="H965" s="3" t="s">
        <v>344</v>
      </c>
    </row>
    <row r="966" spans="1:8" hidden="1">
      <c r="A966" s="3">
        <v>661</v>
      </c>
      <c r="B966" s="3">
        <v>2</v>
      </c>
      <c r="C966" s="3" t="s">
        <v>1286</v>
      </c>
      <c r="D966" s="3" t="s">
        <v>349</v>
      </c>
      <c r="E966" s="3" t="s">
        <v>659</v>
      </c>
      <c r="G966" s="3" t="s">
        <v>651</v>
      </c>
      <c r="H966" s="3" t="s">
        <v>344</v>
      </c>
    </row>
    <row r="967" spans="1:8" hidden="1">
      <c r="A967" s="3">
        <v>661</v>
      </c>
      <c r="B967" s="3">
        <v>3</v>
      </c>
      <c r="C967" s="3" t="s">
        <v>1286</v>
      </c>
      <c r="D967" s="3" t="s">
        <v>656</v>
      </c>
      <c r="E967" s="3">
        <v>1</v>
      </c>
      <c r="G967" s="3" t="s">
        <v>651</v>
      </c>
      <c r="H967" s="3" t="s">
        <v>344</v>
      </c>
    </row>
    <row r="968" spans="1:8" hidden="1">
      <c r="A968" s="3">
        <v>662</v>
      </c>
      <c r="B968" s="3">
        <v>1</v>
      </c>
      <c r="C968" s="3" t="s">
        <v>994</v>
      </c>
      <c r="D968" s="3" t="s">
        <v>357</v>
      </c>
      <c r="E968" s="3" t="s">
        <v>312</v>
      </c>
      <c r="G968" s="3" t="s">
        <v>651</v>
      </c>
      <c r="H968" s="3" t="s">
        <v>310</v>
      </c>
    </row>
    <row r="969" spans="1:8" hidden="1">
      <c r="A969" s="3">
        <v>662</v>
      </c>
      <c r="B969" s="3">
        <v>2</v>
      </c>
      <c r="C969" s="3" t="s">
        <v>994</v>
      </c>
      <c r="D969" s="3" t="s">
        <v>322</v>
      </c>
      <c r="E969" s="3" t="s">
        <v>312</v>
      </c>
      <c r="G969" s="3" t="s">
        <v>651</v>
      </c>
      <c r="H969" s="3" t="s">
        <v>310</v>
      </c>
    </row>
    <row r="970" spans="1:8" hidden="1">
      <c r="A970" s="3">
        <v>663</v>
      </c>
      <c r="B970" s="3">
        <v>1</v>
      </c>
      <c r="C970" s="3" t="s">
        <v>1287</v>
      </c>
      <c r="D970" s="3" t="s">
        <v>660</v>
      </c>
      <c r="E970" s="3" t="s">
        <v>425</v>
      </c>
      <c r="G970" s="3" t="s">
        <v>651</v>
      </c>
      <c r="H970" s="3" t="s">
        <v>344</v>
      </c>
    </row>
    <row r="971" spans="1:8" hidden="1">
      <c r="A971" s="3">
        <v>663</v>
      </c>
      <c r="B971" s="3">
        <v>2</v>
      </c>
      <c r="C971" s="3" t="s">
        <v>1287</v>
      </c>
      <c r="D971" s="3" t="s">
        <v>661</v>
      </c>
      <c r="E971" s="3" t="s">
        <v>425</v>
      </c>
      <c r="G971" s="3" t="s">
        <v>651</v>
      </c>
      <c r="H971" s="3" t="s">
        <v>344</v>
      </c>
    </row>
    <row r="972" spans="1:8" hidden="1">
      <c r="A972" s="3">
        <v>664</v>
      </c>
      <c r="B972" s="3">
        <v>1</v>
      </c>
      <c r="C972" s="3" t="s">
        <v>991</v>
      </c>
      <c r="D972" s="3" t="s">
        <v>645</v>
      </c>
      <c r="E972" s="3" t="s">
        <v>309</v>
      </c>
      <c r="G972" s="3" t="s">
        <v>651</v>
      </c>
      <c r="H972" s="3" t="s">
        <v>310</v>
      </c>
    </row>
    <row r="973" spans="1:8" hidden="1">
      <c r="A973" s="3">
        <v>665</v>
      </c>
      <c r="B973" s="3">
        <v>1</v>
      </c>
      <c r="C973" s="3" t="s">
        <v>1195</v>
      </c>
      <c r="D973" s="3" t="s">
        <v>534</v>
      </c>
      <c r="E973" s="3" t="s">
        <v>331</v>
      </c>
      <c r="G973" s="3" t="s">
        <v>651</v>
      </c>
      <c r="H973" s="3" t="s">
        <v>314</v>
      </c>
    </row>
    <row r="974" spans="1:8" hidden="1">
      <c r="A974" s="3">
        <v>665</v>
      </c>
      <c r="B974" s="3">
        <v>2</v>
      </c>
      <c r="C974" s="3" t="s">
        <v>1195</v>
      </c>
      <c r="D974" s="3" t="s">
        <v>264</v>
      </c>
      <c r="E974" s="3" t="s">
        <v>312</v>
      </c>
      <c r="G974" s="3" t="s">
        <v>651</v>
      </c>
      <c r="H974" s="3" t="s">
        <v>314</v>
      </c>
    </row>
    <row r="975" spans="1:8" hidden="1">
      <c r="A975" s="3">
        <v>666</v>
      </c>
      <c r="B975" s="3">
        <v>1</v>
      </c>
      <c r="C975" s="3" t="s">
        <v>1288</v>
      </c>
      <c r="D975" s="3" t="s">
        <v>652</v>
      </c>
      <c r="E975" s="3" t="s">
        <v>326</v>
      </c>
      <c r="G975" s="3" t="s">
        <v>651</v>
      </c>
      <c r="H975" s="3" t="s">
        <v>310</v>
      </c>
    </row>
    <row r="976" spans="1:8" hidden="1">
      <c r="A976" s="3">
        <v>666</v>
      </c>
      <c r="B976" s="3">
        <v>2</v>
      </c>
      <c r="C976" s="3" t="s">
        <v>1288</v>
      </c>
      <c r="D976" s="3" t="s">
        <v>653</v>
      </c>
      <c r="E976" s="3" t="s">
        <v>317</v>
      </c>
      <c r="G976" s="3" t="s">
        <v>651</v>
      </c>
      <c r="H976" s="3" t="s">
        <v>310</v>
      </c>
    </row>
    <row r="977" spans="1:8" hidden="1">
      <c r="A977" s="3">
        <v>666</v>
      </c>
      <c r="B977" s="3">
        <v>3</v>
      </c>
      <c r="C977" s="3" t="s">
        <v>1288</v>
      </c>
      <c r="D977" s="3" t="s">
        <v>662</v>
      </c>
      <c r="E977" s="3" t="s">
        <v>290</v>
      </c>
      <c r="G977" s="3" t="s">
        <v>651</v>
      </c>
      <c r="H977" s="3" t="s">
        <v>310</v>
      </c>
    </row>
    <row r="978" spans="1:8" hidden="1">
      <c r="A978" s="3">
        <v>667</v>
      </c>
      <c r="B978" s="3">
        <v>1</v>
      </c>
      <c r="C978" s="3" t="s">
        <v>1289</v>
      </c>
      <c r="D978" s="3" t="s">
        <v>663</v>
      </c>
      <c r="E978" s="3" t="s">
        <v>333</v>
      </c>
      <c r="G978" s="3" t="s">
        <v>651</v>
      </c>
      <c r="H978" s="3" t="s">
        <v>344</v>
      </c>
    </row>
    <row r="979" spans="1:8" hidden="1">
      <c r="A979" s="3">
        <v>668</v>
      </c>
      <c r="B979" s="3">
        <v>1</v>
      </c>
      <c r="C979" s="3" t="s">
        <v>1000</v>
      </c>
      <c r="D979" s="3" t="s">
        <v>645</v>
      </c>
      <c r="E979" s="3" t="s">
        <v>333</v>
      </c>
      <c r="G979" s="3" t="s">
        <v>651</v>
      </c>
      <c r="H979" s="3" t="s">
        <v>310</v>
      </c>
    </row>
    <row r="980" spans="1:8" hidden="1">
      <c r="A980" s="3">
        <v>669</v>
      </c>
      <c r="B980" s="3">
        <v>1</v>
      </c>
      <c r="C980" s="3" t="s">
        <v>1290</v>
      </c>
      <c r="D980" s="3" t="s">
        <v>645</v>
      </c>
      <c r="E980" s="3" t="s">
        <v>333</v>
      </c>
      <c r="G980" s="3" t="s">
        <v>651</v>
      </c>
      <c r="H980" s="3" t="s">
        <v>314</v>
      </c>
    </row>
    <row r="981" spans="1:8" hidden="1">
      <c r="A981" s="3">
        <v>669</v>
      </c>
      <c r="B981" s="3">
        <v>2</v>
      </c>
      <c r="C981" s="3" t="s">
        <v>1290</v>
      </c>
      <c r="D981" s="3" t="s">
        <v>279</v>
      </c>
      <c r="E981" s="3" t="s">
        <v>402</v>
      </c>
      <c r="G981" s="3" t="s">
        <v>651</v>
      </c>
      <c r="H981" s="3" t="s">
        <v>314</v>
      </c>
    </row>
    <row r="982" spans="1:8" hidden="1">
      <c r="A982" s="3">
        <v>670</v>
      </c>
      <c r="B982" s="3">
        <v>1</v>
      </c>
      <c r="C982" s="3" t="s">
        <v>991</v>
      </c>
      <c r="D982" s="3" t="s">
        <v>645</v>
      </c>
      <c r="E982" s="3" t="s">
        <v>309</v>
      </c>
      <c r="G982" s="3" t="s">
        <v>651</v>
      </c>
      <c r="H982" s="3" t="s">
        <v>310</v>
      </c>
    </row>
    <row r="983" spans="1:8" hidden="1">
      <c r="A983" s="3">
        <v>671</v>
      </c>
      <c r="B983" s="3">
        <v>1</v>
      </c>
      <c r="C983" s="3" t="s">
        <v>1291</v>
      </c>
      <c r="D983" s="3" t="s">
        <v>664</v>
      </c>
      <c r="E983" s="3" t="s">
        <v>665</v>
      </c>
      <c r="G983" s="3" t="s">
        <v>651</v>
      </c>
      <c r="H983" s="3" t="s">
        <v>344</v>
      </c>
    </row>
    <row r="984" spans="1:8" hidden="1">
      <c r="A984" s="3">
        <v>672</v>
      </c>
      <c r="B984" s="3">
        <v>1</v>
      </c>
      <c r="C984" s="3" t="s">
        <v>1001</v>
      </c>
      <c r="D984" s="3" t="s">
        <v>273</v>
      </c>
      <c r="E984" s="3" t="s">
        <v>338</v>
      </c>
      <c r="G984" s="3" t="s">
        <v>651</v>
      </c>
      <c r="H984" s="3" t="s">
        <v>310</v>
      </c>
    </row>
    <row r="985" spans="1:8" hidden="1">
      <c r="A985" s="3">
        <v>673</v>
      </c>
      <c r="B985" s="3">
        <v>1</v>
      </c>
      <c r="C985" s="3" t="s">
        <v>658</v>
      </c>
      <c r="D985" s="3" t="s">
        <v>658</v>
      </c>
      <c r="E985" s="3">
        <v>1</v>
      </c>
      <c r="G985" s="3" t="s">
        <v>651</v>
      </c>
      <c r="H985" s="3" t="s">
        <v>314</v>
      </c>
    </row>
    <row r="986" spans="1:8" hidden="1">
      <c r="A986" s="3">
        <v>674</v>
      </c>
      <c r="B986" s="3">
        <v>1</v>
      </c>
      <c r="C986" s="3" t="s">
        <v>1273</v>
      </c>
      <c r="D986" s="3" t="s">
        <v>202</v>
      </c>
      <c r="E986" s="3" t="s">
        <v>326</v>
      </c>
      <c r="G986" s="3" t="s">
        <v>651</v>
      </c>
      <c r="H986" s="3" t="s">
        <v>314</v>
      </c>
    </row>
    <row r="987" spans="1:8" hidden="1">
      <c r="A987" s="3">
        <v>675</v>
      </c>
      <c r="B987" s="3">
        <v>1</v>
      </c>
      <c r="C987" s="3" t="s">
        <v>995</v>
      </c>
      <c r="D987" s="3" t="s">
        <v>645</v>
      </c>
      <c r="E987" s="3" t="s">
        <v>313</v>
      </c>
      <c r="G987" s="3" t="s">
        <v>651</v>
      </c>
      <c r="H987" s="3" t="s">
        <v>314</v>
      </c>
    </row>
    <row r="988" spans="1:8" hidden="1">
      <c r="A988" s="3">
        <v>676</v>
      </c>
      <c r="B988" s="3">
        <v>1</v>
      </c>
      <c r="C988" s="3" t="s">
        <v>1292</v>
      </c>
      <c r="D988" s="3" t="s">
        <v>666</v>
      </c>
      <c r="E988" s="3" t="s">
        <v>338</v>
      </c>
      <c r="G988" s="3" t="s">
        <v>651</v>
      </c>
      <c r="H988" s="3" t="s">
        <v>310</v>
      </c>
    </row>
    <row r="989" spans="1:8" hidden="1">
      <c r="A989" s="3">
        <v>677</v>
      </c>
      <c r="B989" s="3">
        <v>1</v>
      </c>
      <c r="C989" s="3" t="s">
        <v>1002</v>
      </c>
      <c r="D989" s="3" t="s">
        <v>273</v>
      </c>
      <c r="E989" s="3" t="s">
        <v>312</v>
      </c>
      <c r="G989" s="3" t="s">
        <v>651</v>
      </c>
      <c r="H989" s="3" t="s">
        <v>314</v>
      </c>
    </row>
    <row r="990" spans="1:8" hidden="1">
      <c r="A990" s="3">
        <v>678</v>
      </c>
      <c r="B990" s="3">
        <v>1</v>
      </c>
      <c r="C990" s="3" t="s">
        <v>667</v>
      </c>
      <c r="D990" s="3" t="s">
        <v>667</v>
      </c>
      <c r="E990" s="3">
        <v>1</v>
      </c>
      <c r="G990" s="3" t="s">
        <v>651</v>
      </c>
      <c r="H990" s="3" t="s">
        <v>344</v>
      </c>
    </row>
    <row r="991" spans="1:8">
      <c r="A991" s="3">
        <v>679</v>
      </c>
      <c r="B991" s="3">
        <v>1</v>
      </c>
      <c r="C991" s="3" t="s">
        <v>1293</v>
      </c>
      <c r="D991" s="3" t="s">
        <v>199</v>
      </c>
      <c r="E991" s="3" t="s">
        <v>316</v>
      </c>
      <c r="G991" s="3" t="s">
        <v>651</v>
      </c>
      <c r="H991" s="3" t="s">
        <v>344</v>
      </c>
    </row>
    <row r="992" spans="1:8">
      <c r="A992" s="3">
        <v>679</v>
      </c>
      <c r="B992" s="3">
        <v>2</v>
      </c>
      <c r="C992" s="3" t="s">
        <v>1293</v>
      </c>
      <c r="D992" s="3" t="s">
        <v>196</v>
      </c>
      <c r="E992" s="3" t="s">
        <v>321</v>
      </c>
      <c r="G992" s="3" t="s">
        <v>651</v>
      </c>
      <c r="H992" s="3" t="s">
        <v>344</v>
      </c>
    </row>
    <row r="993" spans="1:8" hidden="1">
      <c r="A993" s="3">
        <v>680</v>
      </c>
      <c r="B993" s="3">
        <v>1</v>
      </c>
      <c r="C993" s="3" t="s">
        <v>1294</v>
      </c>
      <c r="D993" s="3" t="s">
        <v>668</v>
      </c>
      <c r="E993" s="3" t="s">
        <v>343</v>
      </c>
      <c r="G993" s="3" t="s">
        <v>651</v>
      </c>
      <c r="H993" s="3" t="s">
        <v>344</v>
      </c>
    </row>
    <row r="994" spans="1:8" hidden="1">
      <c r="A994" s="3">
        <v>681</v>
      </c>
      <c r="B994" s="3">
        <v>1</v>
      </c>
      <c r="C994" s="3" t="s">
        <v>1295</v>
      </c>
      <c r="D994" s="3" t="s">
        <v>669</v>
      </c>
      <c r="E994" s="3" t="s">
        <v>353</v>
      </c>
      <c r="G994" s="3" t="s">
        <v>651</v>
      </c>
      <c r="H994" s="3" t="s">
        <v>344</v>
      </c>
    </row>
    <row r="995" spans="1:8" hidden="1">
      <c r="A995" s="3">
        <v>681</v>
      </c>
      <c r="B995" s="3">
        <v>2</v>
      </c>
      <c r="C995" s="3" t="s">
        <v>1295</v>
      </c>
      <c r="D995" s="3" t="s">
        <v>670</v>
      </c>
      <c r="E995" s="3">
        <v>1</v>
      </c>
      <c r="G995" s="3" t="s">
        <v>651</v>
      </c>
      <c r="H995" s="3" t="s">
        <v>344</v>
      </c>
    </row>
    <row r="996" spans="1:8" hidden="1">
      <c r="A996" s="3">
        <v>682</v>
      </c>
      <c r="B996" s="3">
        <v>1</v>
      </c>
      <c r="C996" s="3" t="s">
        <v>1003</v>
      </c>
      <c r="D996" s="3" t="s">
        <v>273</v>
      </c>
      <c r="E996" s="3" t="s">
        <v>316</v>
      </c>
      <c r="G996" s="3" t="s">
        <v>651</v>
      </c>
      <c r="H996" s="3" t="s">
        <v>344</v>
      </c>
    </row>
    <row r="997" spans="1:8" hidden="1">
      <c r="A997" s="3">
        <v>683</v>
      </c>
      <c r="B997" s="3">
        <v>1</v>
      </c>
      <c r="C997" s="3" t="s">
        <v>990</v>
      </c>
      <c r="D997" s="3" t="s">
        <v>644</v>
      </c>
      <c r="E997" s="3" t="s">
        <v>309</v>
      </c>
      <c r="G997" s="3" t="s">
        <v>671</v>
      </c>
      <c r="H997" s="3" t="s">
        <v>310</v>
      </c>
    </row>
    <row r="998" spans="1:8" hidden="1">
      <c r="A998" s="3">
        <v>684</v>
      </c>
      <c r="B998" s="3">
        <v>1</v>
      </c>
      <c r="C998" s="3" t="s">
        <v>903</v>
      </c>
      <c r="D998" s="3" t="s">
        <v>357</v>
      </c>
      <c r="E998" s="3" t="s">
        <v>312</v>
      </c>
      <c r="G998" s="3" t="s">
        <v>671</v>
      </c>
      <c r="H998" s="3" t="s">
        <v>310</v>
      </c>
    </row>
    <row r="999" spans="1:8" hidden="1">
      <c r="A999" s="3">
        <v>685</v>
      </c>
      <c r="B999" s="3">
        <v>1</v>
      </c>
      <c r="C999" s="3" t="s">
        <v>889</v>
      </c>
      <c r="D999" s="3" t="s">
        <v>411</v>
      </c>
      <c r="E999" s="3" t="s">
        <v>312</v>
      </c>
      <c r="G999" s="3" t="s">
        <v>671</v>
      </c>
      <c r="H999" s="3" t="s">
        <v>310</v>
      </c>
    </row>
    <row r="1000" spans="1:8" hidden="1">
      <c r="A1000" s="3">
        <v>686</v>
      </c>
      <c r="B1000" s="3">
        <v>1</v>
      </c>
      <c r="C1000" s="3" t="s">
        <v>1004</v>
      </c>
      <c r="D1000" s="3" t="s">
        <v>644</v>
      </c>
      <c r="E1000" s="3" t="s">
        <v>313</v>
      </c>
      <c r="G1000" s="3" t="s">
        <v>671</v>
      </c>
      <c r="H1000" s="3" t="s">
        <v>314</v>
      </c>
    </row>
    <row r="1001" spans="1:8">
      <c r="A1001" s="3">
        <v>687</v>
      </c>
      <c r="B1001" s="3">
        <v>1</v>
      </c>
      <c r="C1001" s="3" t="s">
        <v>1005</v>
      </c>
      <c r="D1001" s="3" t="s">
        <v>646</v>
      </c>
      <c r="E1001" s="3" t="s">
        <v>323</v>
      </c>
      <c r="G1001" s="3" t="s">
        <v>671</v>
      </c>
      <c r="H1001" s="3" t="s">
        <v>310</v>
      </c>
    </row>
    <row r="1002" spans="1:8" hidden="1">
      <c r="A1002" s="3">
        <v>688</v>
      </c>
      <c r="B1002" s="3">
        <v>1</v>
      </c>
      <c r="C1002" s="3" t="s">
        <v>906</v>
      </c>
      <c r="D1002" s="3" t="s">
        <v>357</v>
      </c>
      <c r="E1002" s="3" t="s">
        <v>317</v>
      </c>
      <c r="G1002" s="3" t="s">
        <v>671</v>
      </c>
      <c r="H1002" s="3" t="s">
        <v>314</v>
      </c>
    </row>
    <row r="1003" spans="1:8" hidden="1">
      <c r="A1003" s="3">
        <v>689</v>
      </c>
      <c r="B1003" s="3">
        <v>1</v>
      </c>
      <c r="C1003" s="3" t="s">
        <v>835</v>
      </c>
      <c r="D1003" s="3" t="s">
        <v>248</v>
      </c>
      <c r="E1003" s="3" t="s">
        <v>309</v>
      </c>
      <c r="G1003" s="3" t="s">
        <v>671</v>
      </c>
      <c r="H1003" s="3" t="s">
        <v>310</v>
      </c>
    </row>
    <row r="1004" spans="1:8" hidden="1">
      <c r="A1004" s="3">
        <v>690</v>
      </c>
      <c r="B1004" s="3">
        <v>1</v>
      </c>
      <c r="C1004" s="3" t="s">
        <v>902</v>
      </c>
      <c r="D1004" s="3" t="s">
        <v>411</v>
      </c>
      <c r="E1004" s="3" t="s">
        <v>317</v>
      </c>
      <c r="G1004" s="3" t="s">
        <v>671</v>
      </c>
      <c r="H1004" s="3" t="s">
        <v>314</v>
      </c>
    </row>
    <row r="1005" spans="1:8" hidden="1">
      <c r="A1005" s="3">
        <v>691</v>
      </c>
      <c r="B1005" s="3">
        <v>1</v>
      </c>
      <c r="C1005" s="3" t="s">
        <v>1087</v>
      </c>
      <c r="D1005" s="3" t="s">
        <v>380</v>
      </c>
      <c r="E1005" s="3" t="s">
        <v>312</v>
      </c>
      <c r="G1005" s="3" t="s">
        <v>671</v>
      </c>
      <c r="H1005" s="3" t="s">
        <v>310</v>
      </c>
    </row>
    <row r="1006" spans="1:8">
      <c r="A1006" s="3">
        <v>692</v>
      </c>
      <c r="B1006" s="3">
        <v>1</v>
      </c>
      <c r="C1006" s="3" t="s">
        <v>1006</v>
      </c>
      <c r="D1006" s="3" t="s">
        <v>646</v>
      </c>
      <c r="E1006" s="3" t="s">
        <v>331</v>
      </c>
      <c r="G1006" s="3" t="s">
        <v>671</v>
      </c>
      <c r="H1006" s="3" t="s">
        <v>314</v>
      </c>
    </row>
    <row r="1007" spans="1:8" hidden="1">
      <c r="A1007" s="3">
        <v>693</v>
      </c>
      <c r="B1007" s="3">
        <v>1</v>
      </c>
      <c r="C1007" s="3" t="s">
        <v>851</v>
      </c>
      <c r="D1007" s="3" t="s">
        <v>322</v>
      </c>
      <c r="E1007" s="3" t="s">
        <v>312</v>
      </c>
      <c r="G1007" s="3" t="s">
        <v>671</v>
      </c>
      <c r="H1007" s="3" t="s">
        <v>310</v>
      </c>
    </row>
    <row r="1008" spans="1:8" hidden="1">
      <c r="A1008" s="3">
        <v>694</v>
      </c>
      <c r="B1008" s="3">
        <v>1</v>
      </c>
      <c r="C1008" s="3" t="s">
        <v>1007</v>
      </c>
      <c r="D1008" s="3" t="s">
        <v>672</v>
      </c>
      <c r="E1008" s="3" t="s">
        <v>536</v>
      </c>
      <c r="G1008" s="3" t="s">
        <v>671</v>
      </c>
      <c r="H1008" s="3" t="s">
        <v>314</v>
      </c>
    </row>
    <row r="1009" spans="1:8" hidden="1">
      <c r="A1009" s="3">
        <v>695</v>
      </c>
      <c r="B1009" s="3">
        <v>1</v>
      </c>
      <c r="C1009" s="3" t="s">
        <v>892</v>
      </c>
      <c r="D1009" s="3" t="s">
        <v>439</v>
      </c>
      <c r="E1009" s="3" t="s">
        <v>348</v>
      </c>
      <c r="G1009" s="3" t="s">
        <v>671</v>
      </c>
      <c r="H1009" s="3" t="s">
        <v>310</v>
      </c>
    </row>
    <row r="1010" spans="1:8" hidden="1">
      <c r="A1010" s="3">
        <v>696</v>
      </c>
      <c r="B1010" s="3">
        <v>1</v>
      </c>
      <c r="C1010" s="3" t="s">
        <v>1093</v>
      </c>
      <c r="D1010" s="3" t="s">
        <v>389</v>
      </c>
      <c r="E1010" s="3" t="s">
        <v>312</v>
      </c>
      <c r="G1010" s="3" t="s">
        <v>671</v>
      </c>
      <c r="H1010" s="3" t="s">
        <v>314</v>
      </c>
    </row>
    <row r="1011" spans="1:8" hidden="1">
      <c r="A1011" s="3">
        <v>697</v>
      </c>
      <c r="B1011" s="3">
        <v>1</v>
      </c>
      <c r="C1011" s="3" t="s">
        <v>1008</v>
      </c>
      <c r="D1011" s="3" t="s">
        <v>673</v>
      </c>
      <c r="E1011" s="3" t="s">
        <v>317</v>
      </c>
      <c r="G1011" s="3" t="s">
        <v>671</v>
      </c>
      <c r="H1011" s="3" t="s">
        <v>310</v>
      </c>
    </row>
    <row r="1012" spans="1:8" hidden="1">
      <c r="A1012" s="3">
        <v>698</v>
      </c>
      <c r="B1012" s="3">
        <v>1</v>
      </c>
      <c r="C1012" s="3" t="s">
        <v>867</v>
      </c>
      <c r="D1012" s="3" t="s">
        <v>322</v>
      </c>
      <c r="E1012" s="3" t="s">
        <v>317</v>
      </c>
      <c r="G1012" s="3" t="s">
        <v>671</v>
      </c>
      <c r="H1012" s="3" t="s">
        <v>314</v>
      </c>
    </row>
    <row r="1013" spans="1:8" hidden="1">
      <c r="A1013" s="3">
        <v>699</v>
      </c>
      <c r="B1013" s="3">
        <v>1</v>
      </c>
      <c r="C1013" s="3" t="s">
        <v>903</v>
      </c>
      <c r="D1013" s="3" t="s">
        <v>357</v>
      </c>
      <c r="E1013" s="3" t="s">
        <v>312</v>
      </c>
      <c r="G1013" s="3" t="s">
        <v>671</v>
      </c>
      <c r="H1013" s="3" t="s">
        <v>310</v>
      </c>
    </row>
    <row r="1014" spans="1:8" hidden="1">
      <c r="A1014" s="3">
        <v>700</v>
      </c>
      <c r="B1014" s="3">
        <v>1</v>
      </c>
      <c r="C1014" s="3" t="s">
        <v>1009</v>
      </c>
      <c r="D1014" s="3" t="s">
        <v>439</v>
      </c>
      <c r="E1014" s="3" t="s">
        <v>358</v>
      </c>
      <c r="G1014" s="3" t="s">
        <v>671</v>
      </c>
      <c r="H1014" s="3" t="s">
        <v>344</v>
      </c>
    </row>
    <row r="1015" spans="1:8" hidden="1">
      <c r="A1015" s="3">
        <v>700</v>
      </c>
      <c r="B1015" s="3">
        <v>2</v>
      </c>
      <c r="C1015" s="3" t="s">
        <v>1009</v>
      </c>
      <c r="D1015" s="3" t="s">
        <v>674</v>
      </c>
      <c r="E1015" s="3" t="s">
        <v>333</v>
      </c>
      <c r="G1015" s="3" t="s">
        <v>671</v>
      </c>
      <c r="H1015" s="3" t="s">
        <v>344</v>
      </c>
    </row>
    <row r="1016" spans="1:8" hidden="1">
      <c r="A1016" s="3">
        <v>701</v>
      </c>
      <c r="B1016" s="3">
        <v>1</v>
      </c>
      <c r="C1016" s="3" t="s">
        <v>1010</v>
      </c>
      <c r="D1016" s="3" t="s">
        <v>675</v>
      </c>
      <c r="E1016" s="3" t="s">
        <v>309</v>
      </c>
      <c r="G1016" s="3" t="s">
        <v>671</v>
      </c>
      <c r="H1016" s="3" t="s">
        <v>310</v>
      </c>
    </row>
    <row r="1017" spans="1:8">
      <c r="A1017" s="3">
        <v>702</v>
      </c>
      <c r="B1017" s="3">
        <v>1</v>
      </c>
      <c r="C1017" s="3" t="s">
        <v>1011</v>
      </c>
      <c r="D1017" s="3" t="s">
        <v>673</v>
      </c>
      <c r="E1017" s="3" t="s">
        <v>676</v>
      </c>
      <c r="G1017" s="3" t="s">
        <v>671</v>
      </c>
      <c r="H1017" s="3" t="s">
        <v>314</v>
      </c>
    </row>
    <row r="1018" spans="1:8">
      <c r="A1018" s="3">
        <v>702</v>
      </c>
      <c r="B1018" s="3">
        <v>2</v>
      </c>
      <c r="C1018" s="3" t="s">
        <v>1011</v>
      </c>
      <c r="D1018" s="3" t="s">
        <v>5005</v>
      </c>
      <c r="E1018" s="3" t="s">
        <v>388</v>
      </c>
      <c r="G1018" s="3" t="s">
        <v>671</v>
      </c>
      <c r="H1018" s="3" t="s">
        <v>314</v>
      </c>
    </row>
    <row r="1019" spans="1:8" hidden="1">
      <c r="A1019" s="3">
        <v>703</v>
      </c>
      <c r="B1019" s="3">
        <v>1</v>
      </c>
      <c r="C1019" s="3" t="s">
        <v>879</v>
      </c>
      <c r="D1019" s="3" t="s">
        <v>415</v>
      </c>
      <c r="E1019" s="3" t="s">
        <v>331</v>
      </c>
      <c r="G1019" s="3" t="s">
        <v>671</v>
      </c>
      <c r="H1019" s="3" t="s">
        <v>310</v>
      </c>
    </row>
    <row r="1020" spans="1:8" hidden="1">
      <c r="A1020" s="3">
        <v>704</v>
      </c>
      <c r="B1020" s="3">
        <v>1</v>
      </c>
      <c r="C1020" s="3" t="s">
        <v>993</v>
      </c>
      <c r="D1020" s="3" t="s">
        <v>357</v>
      </c>
      <c r="E1020" s="3" t="s">
        <v>331</v>
      </c>
      <c r="G1020" s="3" t="s">
        <v>671</v>
      </c>
      <c r="H1020" s="3" t="s">
        <v>314</v>
      </c>
    </row>
    <row r="1021" spans="1:8" hidden="1">
      <c r="A1021" s="3">
        <v>704</v>
      </c>
      <c r="B1021" s="3">
        <v>2</v>
      </c>
      <c r="C1021" s="3" t="s">
        <v>993</v>
      </c>
      <c r="D1021" s="3" t="s">
        <v>534</v>
      </c>
      <c r="E1021" s="3" t="s">
        <v>331</v>
      </c>
      <c r="G1021" s="3" t="s">
        <v>671</v>
      </c>
      <c r="H1021" s="3" t="s">
        <v>314</v>
      </c>
    </row>
    <row r="1022" spans="1:8" hidden="1">
      <c r="A1022" s="3">
        <v>705</v>
      </c>
      <c r="B1022" s="3">
        <v>1</v>
      </c>
      <c r="C1022" s="3" t="s">
        <v>1012</v>
      </c>
      <c r="D1022" s="3" t="s">
        <v>678</v>
      </c>
      <c r="E1022" s="3" t="s">
        <v>326</v>
      </c>
      <c r="G1022" s="3" t="s">
        <v>671</v>
      </c>
      <c r="H1022" s="3" t="s">
        <v>310</v>
      </c>
    </row>
    <row r="1023" spans="1:8" hidden="1">
      <c r="A1023" s="3">
        <v>705</v>
      </c>
      <c r="B1023" s="3">
        <v>2</v>
      </c>
      <c r="C1023" s="3" t="s">
        <v>1012</v>
      </c>
      <c r="D1023" s="3" t="s">
        <v>679</v>
      </c>
      <c r="E1023" s="3" t="s">
        <v>326</v>
      </c>
      <c r="G1023" s="3" t="s">
        <v>671</v>
      </c>
      <c r="H1023" s="3" t="s">
        <v>310</v>
      </c>
    </row>
    <row r="1024" spans="1:8" hidden="1">
      <c r="A1024" s="3">
        <v>706</v>
      </c>
      <c r="B1024" s="3">
        <v>1</v>
      </c>
      <c r="C1024" s="3" t="s">
        <v>1013</v>
      </c>
      <c r="D1024" s="3" t="s">
        <v>675</v>
      </c>
      <c r="E1024" s="3" t="s">
        <v>313</v>
      </c>
      <c r="G1024" s="3" t="s">
        <v>671</v>
      </c>
      <c r="H1024" s="3" t="s">
        <v>314</v>
      </c>
    </row>
    <row r="1025" spans="1:8" hidden="1">
      <c r="A1025" s="3">
        <v>707</v>
      </c>
      <c r="B1025" s="3">
        <v>1</v>
      </c>
      <c r="C1025" s="3" t="s">
        <v>1296</v>
      </c>
      <c r="D1025" s="3" t="s">
        <v>680</v>
      </c>
      <c r="E1025" s="3" t="s">
        <v>333</v>
      </c>
      <c r="G1025" s="3" t="s">
        <v>671</v>
      </c>
      <c r="H1025" s="3" t="s">
        <v>314</v>
      </c>
    </row>
    <row r="1026" spans="1:8" hidden="1">
      <c r="A1026" s="3">
        <v>708</v>
      </c>
      <c r="B1026" s="3">
        <v>1</v>
      </c>
      <c r="C1026" s="3" t="s">
        <v>881</v>
      </c>
      <c r="D1026" s="3" t="s">
        <v>415</v>
      </c>
      <c r="E1026" s="3" t="s">
        <v>326</v>
      </c>
      <c r="G1026" s="3" t="s">
        <v>671</v>
      </c>
      <c r="H1026" s="3" t="s">
        <v>314</v>
      </c>
    </row>
    <row r="1027" spans="1:8" hidden="1">
      <c r="A1027" s="3">
        <v>709</v>
      </c>
      <c r="B1027" s="3">
        <v>1</v>
      </c>
      <c r="C1027" s="3" t="s">
        <v>1297</v>
      </c>
      <c r="D1027" s="3" t="s">
        <v>681</v>
      </c>
      <c r="E1027" s="3" t="s">
        <v>323</v>
      </c>
      <c r="G1027" s="3" t="s">
        <v>671</v>
      </c>
      <c r="H1027" s="3" t="s">
        <v>310</v>
      </c>
    </row>
    <row r="1028" spans="1:8" hidden="1">
      <c r="A1028" s="3">
        <v>710</v>
      </c>
      <c r="B1028" s="3">
        <v>1</v>
      </c>
      <c r="C1028" s="3" t="s">
        <v>1014</v>
      </c>
      <c r="D1028" s="3" t="s">
        <v>682</v>
      </c>
      <c r="E1028" s="3" t="s">
        <v>326</v>
      </c>
      <c r="G1028" s="3" t="s">
        <v>671</v>
      </c>
      <c r="H1028" s="3" t="s">
        <v>314</v>
      </c>
    </row>
    <row r="1029" spans="1:8" hidden="1">
      <c r="A1029" s="3">
        <v>710</v>
      </c>
      <c r="B1029" s="3">
        <v>2</v>
      </c>
      <c r="C1029" s="3" t="s">
        <v>1014</v>
      </c>
      <c r="D1029" s="3" t="s">
        <v>679</v>
      </c>
      <c r="E1029" s="3" t="s">
        <v>353</v>
      </c>
      <c r="G1029" s="3" t="s">
        <v>671</v>
      </c>
      <c r="H1029" s="3" t="s">
        <v>314</v>
      </c>
    </row>
    <row r="1030" spans="1:8" hidden="1">
      <c r="A1030" s="3">
        <v>711</v>
      </c>
      <c r="B1030" s="3">
        <v>1</v>
      </c>
      <c r="C1030" s="3" t="s">
        <v>1298</v>
      </c>
      <c r="D1030" s="3" t="s">
        <v>683</v>
      </c>
      <c r="E1030" s="3" t="s">
        <v>317</v>
      </c>
      <c r="G1030" s="3" t="s">
        <v>671</v>
      </c>
      <c r="H1030" s="3" t="s">
        <v>310</v>
      </c>
    </row>
    <row r="1031" spans="1:8" hidden="1">
      <c r="A1031" s="3">
        <v>712</v>
      </c>
      <c r="B1031" s="3">
        <v>1</v>
      </c>
      <c r="C1031" s="3" t="s">
        <v>1292</v>
      </c>
      <c r="D1031" s="3" t="s">
        <v>666</v>
      </c>
      <c r="E1031" s="3" t="s">
        <v>338</v>
      </c>
      <c r="G1031" s="3" t="s">
        <v>671</v>
      </c>
      <c r="H1031" s="3" t="s">
        <v>310</v>
      </c>
    </row>
    <row r="1032" spans="1:8" hidden="1">
      <c r="A1032" s="3">
        <v>713</v>
      </c>
      <c r="B1032" s="3">
        <v>1</v>
      </c>
      <c r="C1032" s="3" t="s">
        <v>1299</v>
      </c>
      <c r="D1032" s="3" t="s">
        <v>684</v>
      </c>
      <c r="E1032" s="3" t="s">
        <v>358</v>
      </c>
      <c r="G1032" s="3" t="s">
        <v>671</v>
      </c>
      <c r="H1032" s="3" t="s">
        <v>344</v>
      </c>
    </row>
    <row r="1033" spans="1:8" hidden="1">
      <c r="A1033" s="3">
        <v>713</v>
      </c>
      <c r="B1033" s="3">
        <v>2</v>
      </c>
      <c r="C1033" s="3" t="s">
        <v>1299</v>
      </c>
      <c r="D1033" s="3" t="s">
        <v>685</v>
      </c>
      <c r="E1033" s="3" t="s">
        <v>329</v>
      </c>
      <c r="G1033" s="3" t="s">
        <v>671</v>
      </c>
      <c r="H1033" s="3" t="s">
        <v>344</v>
      </c>
    </row>
    <row r="1034" spans="1:8" hidden="1">
      <c r="A1034" s="3">
        <v>714</v>
      </c>
      <c r="B1034" s="3">
        <v>1</v>
      </c>
      <c r="C1034" s="3" t="s">
        <v>1300</v>
      </c>
      <c r="D1034" s="3" t="s">
        <v>686</v>
      </c>
      <c r="E1034" s="3" t="s">
        <v>358</v>
      </c>
      <c r="G1034" s="3" t="s">
        <v>671</v>
      </c>
      <c r="H1034" s="3" t="s">
        <v>344</v>
      </c>
    </row>
    <row r="1035" spans="1:8" hidden="1">
      <c r="A1035" s="3">
        <v>714</v>
      </c>
      <c r="B1035" s="3">
        <v>2</v>
      </c>
      <c r="C1035" s="3" t="s">
        <v>1300</v>
      </c>
      <c r="D1035" s="3" t="s">
        <v>97</v>
      </c>
      <c r="E1035" s="3" t="s">
        <v>358</v>
      </c>
      <c r="G1035" s="3" t="s">
        <v>671</v>
      </c>
      <c r="H1035" s="3" t="s">
        <v>344</v>
      </c>
    </row>
    <row r="1036" spans="1:8" hidden="1">
      <c r="A1036" s="3">
        <v>715</v>
      </c>
      <c r="B1036" s="3">
        <v>1</v>
      </c>
      <c r="C1036" s="3" t="s">
        <v>1301</v>
      </c>
      <c r="D1036" s="3" t="s">
        <v>683</v>
      </c>
      <c r="E1036" s="3" t="s">
        <v>333</v>
      </c>
      <c r="G1036" s="3" t="s">
        <v>671</v>
      </c>
      <c r="H1036" s="3" t="s">
        <v>314</v>
      </c>
    </row>
    <row r="1037" spans="1:8" hidden="1">
      <c r="A1037" s="3">
        <v>716</v>
      </c>
      <c r="B1037" s="3">
        <v>1</v>
      </c>
      <c r="C1037" s="3" t="s">
        <v>1302</v>
      </c>
      <c r="D1037" s="3" t="s">
        <v>275</v>
      </c>
      <c r="E1037" s="3" t="s">
        <v>466</v>
      </c>
      <c r="G1037" s="3" t="s">
        <v>671</v>
      </c>
      <c r="H1037" s="3" t="s">
        <v>310</v>
      </c>
    </row>
    <row r="1038" spans="1:8" hidden="1">
      <c r="A1038" s="3">
        <v>716</v>
      </c>
      <c r="B1038" s="3">
        <v>2</v>
      </c>
      <c r="C1038" s="3" t="s">
        <v>1302</v>
      </c>
      <c r="D1038" s="3" t="s">
        <v>13</v>
      </c>
      <c r="E1038" s="3" t="s">
        <v>317</v>
      </c>
      <c r="G1038" s="3" t="s">
        <v>671</v>
      </c>
      <c r="H1038" s="3" t="s">
        <v>310</v>
      </c>
    </row>
    <row r="1039" spans="1:8" hidden="1">
      <c r="A1039" s="3">
        <v>717</v>
      </c>
      <c r="B1039" s="3">
        <v>1</v>
      </c>
      <c r="C1039" s="3" t="s">
        <v>687</v>
      </c>
      <c r="D1039" s="3" t="s">
        <v>687</v>
      </c>
      <c r="E1039" s="3">
        <v>1</v>
      </c>
      <c r="G1039" s="3" t="s">
        <v>671</v>
      </c>
      <c r="H1039" s="3" t="s">
        <v>344</v>
      </c>
    </row>
    <row r="1040" spans="1:8">
      <c r="A1040" s="3">
        <v>718</v>
      </c>
      <c r="B1040" s="3">
        <v>1</v>
      </c>
      <c r="C1040" s="3" t="s">
        <v>1303</v>
      </c>
      <c r="D1040" s="3" t="s">
        <v>688</v>
      </c>
      <c r="E1040" s="3" t="s">
        <v>323</v>
      </c>
      <c r="G1040" s="3" t="s">
        <v>671</v>
      </c>
      <c r="H1040" s="3" t="s">
        <v>310</v>
      </c>
    </row>
    <row r="1041" spans="1:8">
      <c r="A1041" s="3">
        <v>718</v>
      </c>
      <c r="B1041" s="3">
        <v>2</v>
      </c>
      <c r="C1041" s="3" t="s">
        <v>1303</v>
      </c>
      <c r="D1041" s="3" t="s">
        <v>530</v>
      </c>
      <c r="E1041" s="3" t="s">
        <v>317</v>
      </c>
      <c r="G1041" s="3" t="s">
        <v>671</v>
      </c>
      <c r="H1041" s="3" t="s">
        <v>310</v>
      </c>
    </row>
    <row r="1042" spans="1:8" hidden="1">
      <c r="A1042" s="3">
        <v>719</v>
      </c>
      <c r="B1042" s="3">
        <v>1</v>
      </c>
      <c r="C1042" s="3" t="s">
        <v>835</v>
      </c>
      <c r="D1042" s="3" t="s">
        <v>248</v>
      </c>
      <c r="E1042" s="3" t="s">
        <v>309</v>
      </c>
      <c r="G1042" s="3" t="s">
        <v>671</v>
      </c>
      <c r="H1042" s="3" t="s">
        <v>310</v>
      </c>
    </row>
    <row r="1043" spans="1:8" hidden="1">
      <c r="A1043" s="3">
        <v>720</v>
      </c>
      <c r="B1043" s="3">
        <v>1</v>
      </c>
      <c r="C1043" s="3" t="s">
        <v>1304</v>
      </c>
      <c r="D1043" s="3" t="s">
        <v>683</v>
      </c>
      <c r="E1043" s="3" t="s">
        <v>624</v>
      </c>
      <c r="G1043" s="3" t="s">
        <v>671</v>
      </c>
      <c r="H1043" s="3" t="s">
        <v>344</v>
      </c>
    </row>
    <row r="1044" spans="1:8" hidden="1">
      <c r="A1044" s="3">
        <v>721</v>
      </c>
      <c r="B1044" s="3">
        <v>1</v>
      </c>
      <c r="C1044" s="3" t="s">
        <v>1305</v>
      </c>
      <c r="D1044" s="3" t="s">
        <v>275</v>
      </c>
      <c r="E1044" s="3" t="s">
        <v>619</v>
      </c>
      <c r="G1044" s="3" t="s">
        <v>671</v>
      </c>
      <c r="H1044" s="3" t="s">
        <v>344</v>
      </c>
    </row>
    <row r="1045" spans="1:8" hidden="1">
      <c r="A1045" s="3">
        <v>721</v>
      </c>
      <c r="B1045" s="3">
        <v>2</v>
      </c>
      <c r="C1045" s="3" t="s">
        <v>1305</v>
      </c>
      <c r="D1045" s="3" t="s">
        <v>689</v>
      </c>
      <c r="E1045" s="2">
        <v>0.1</v>
      </c>
      <c r="G1045" s="3" t="s">
        <v>671</v>
      </c>
      <c r="H1045" s="3" t="s">
        <v>344</v>
      </c>
    </row>
    <row r="1046" spans="1:8">
      <c r="A1046" s="3">
        <v>722</v>
      </c>
      <c r="B1046" s="3">
        <v>1</v>
      </c>
      <c r="C1046" s="3" t="s">
        <v>1306</v>
      </c>
      <c r="D1046" s="3" t="s">
        <v>688</v>
      </c>
      <c r="E1046" s="3" t="s">
        <v>331</v>
      </c>
      <c r="G1046" s="3" t="s">
        <v>671</v>
      </c>
      <c r="H1046" s="3" t="s">
        <v>314</v>
      </c>
    </row>
    <row r="1047" spans="1:8">
      <c r="A1047" s="3">
        <v>722</v>
      </c>
      <c r="B1047" s="3">
        <v>2</v>
      </c>
      <c r="C1047" s="3" t="s">
        <v>1306</v>
      </c>
      <c r="D1047" s="3" t="s">
        <v>530</v>
      </c>
      <c r="E1047" s="3" t="s">
        <v>333</v>
      </c>
      <c r="G1047" s="3" t="s">
        <v>671</v>
      </c>
      <c r="H1047" s="3" t="s">
        <v>314</v>
      </c>
    </row>
    <row r="1048" spans="1:8" hidden="1">
      <c r="A1048" s="3">
        <v>723</v>
      </c>
      <c r="B1048" s="3">
        <v>1</v>
      </c>
      <c r="C1048" s="3" t="s">
        <v>1307</v>
      </c>
      <c r="D1048" s="3" t="s">
        <v>691</v>
      </c>
      <c r="E1048" s="3" t="s">
        <v>316</v>
      </c>
      <c r="G1048" s="3" t="s">
        <v>671</v>
      </c>
      <c r="H1048" s="3" t="s">
        <v>344</v>
      </c>
    </row>
    <row r="1049" spans="1:8" hidden="1">
      <c r="A1049" s="3">
        <v>724</v>
      </c>
      <c r="B1049" s="3">
        <v>1</v>
      </c>
      <c r="C1049" s="3" t="s">
        <v>945</v>
      </c>
      <c r="D1049" s="3" t="s">
        <v>248</v>
      </c>
      <c r="E1049" s="3" t="s">
        <v>309</v>
      </c>
      <c r="G1049" s="3" t="s">
        <v>692</v>
      </c>
      <c r="H1049" s="3" t="s">
        <v>310</v>
      </c>
    </row>
    <row r="1050" spans="1:8" hidden="1">
      <c r="A1050" s="3">
        <v>724</v>
      </c>
      <c r="B1050" s="3">
        <v>2</v>
      </c>
      <c r="C1050" s="3" t="s">
        <v>945</v>
      </c>
      <c r="D1050" s="3" t="s">
        <v>573</v>
      </c>
      <c r="E1050" s="3" t="s">
        <v>309</v>
      </c>
      <c r="G1050" s="3" t="s">
        <v>692</v>
      </c>
      <c r="H1050" s="3" t="s">
        <v>310</v>
      </c>
    </row>
    <row r="1051" spans="1:8" hidden="1">
      <c r="A1051" s="3">
        <v>725</v>
      </c>
      <c r="B1051" s="3">
        <v>1</v>
      </c>
      <c r="C1051" s="3" t="s">
        <v>903</v>
      </c>
      <c r="D1051" s="3" t="s">
        <v>357</v>
      </c>
      <c r="E1051" s="3" t="s">
        <v>312</v>
      </c>
      <c r="G1051" s="3" t="s">
        <v>692</v>
      </c>
      <c r="H1051" s="3" t="s">
        <v>310</v>
      </c>
    </row>
    <row r="1052" spans="1:8" hidden="1">
      <c r="A1052" s="3">
        <v>726</v>
      </c>
      <c r="B1052" s="3">
        <v>1</v>
      </c>
      <c r="C1052" s="3" t="s">
        <v>1261</v>
      </c>
      <c r="D1052" s="3" t="s">
        <v>532</v>
      </c>
      <c r="E1052" s="3" t="s">
        <v>309</v>
      </c>
      <c r="G1052" s="3" t="s">
        <v>692</v>
      </c>
      <c r="H1052" s="3" t="s">
        <v>310</v>
      </c>
    </row>
    <row r="1053" spans="1:8" hidden="1">
      <c r="A1053" s="3">
        <v>727</v>
      </c>
      <c r="B1053" s="3">
        <v>1</v>
      </c>
      <c r="C1053" s="3" t="s">
        <v>1015</v>
      </c>
      <c r="D1053" s="3" t="s">
        <v>248</v>
      </c>
      <c r="E1053" s="3" t="s">
        <v>313</v>
      </c>
      <c r="G1053" s="3" t="s">
        <v>692</v>
      </c>
      <c r="H1053" s="3" t="s">
        <v>314</v>
      </c>
    </row>
    <row r="1054" spans="1:8" hidden="1">
      <c r="A1054" s="3">
        <v>727</v>
      </c>
      <c r="B1054" s="3">
        <v>2</v>
      </c>
      <c r="C1054" s="3" t="s">
        <v>1015</v>
      </c>
      <c r="D1054" s="3" t="s">
        <v>573</v>
      </c>
      <c r="E1054" s="3" t="s">
        <v>313</v>
      </c>
      <c r="G1054" s="3" t="s">
        <v>692</v>
      </c>
      <c r="H1054" s="3" t="s">
        <v>314</v>
      </c>
    </row>
    <row r="1055" spans="1:8" hidden="1">
      <c r="A1055" s="3">
        <v>728</v>
      </c>
      <c r="B1055" s="3">
        <v>1</v>
      </c>
      <c r="C1055" s="3" t="s">
        <v>1308</v>
      </c>
      <c r="D1055" s="3" t="s">
        <v>354</v>
      </c>
      <c r="E1055" s="3" t="s">
        <v>506</v>
      </c>
      <c r="G1055" s="3" t="s">
        <v>692</v>
      </c>
      <c r="H1055" s="3" t="s">
        <v>310</v>
      </c>
    </row>
    <row r="1056" spans="1:8" hidden="1">
      <c r="A1056" s="3">
        <v>728</v>
      </c>
      <c r="B1056" s="3">
        <v>2</v>
      </c>
      <c r="C1056" s="3" t="s">
        <v>1308</v>
      </c>
      <c r="D1056" s="3" t="s">
        <v>13</v>
      </c>
      <c r="E1056" s="3" t="s">
        <v>317</v>
      </c>
      <c r="G1056" s="3" t="s">
        <v>692</v>
      </c>
      <c r="H1056" s="3" t="s">
        <v>310</v>
      </c>
    </row>
    <row r="1057" spans="1:8" hidden="1">
      <c r="A1057" s="3">
        <v>729</v>
      </c>
      <c r="B1057" s="3">
        <v>1</v>
      </c>
      <c r="C1057" s="3" t="s">
        <v>906</v>
      </c>
      <c r="D1057" s="3" t="s">
        <v>357</v>
      </c>
      <c r="E1057" s="3" t="s">
        <v>317</v>
      </c>
      <c r="G1057" s="3" t="s">
        <v>692</v>
      </c>
      <c r="H1057" s="3" t="s">
        <v>314</v>
      </c>
    </row>
    <row r="1058" spans="1:8" hidden="1">
      <c r="A1058" s="3">
        <v>730</v>
      </c>
      <c r="B1058" s="3">
        <v>1</v>
      </c>
      <c r="C1058" s="3" t="s">
        <v>875</v>
      </c>
      <c r="D1058" s="3" t="s">
        <v>411</v>
      </c>
      <c r="E1058" s="3" t="s">
        <v>312</v>
      </c>
      <c r="G1058" s="3" t="s">
        <v>692</v>
      </c>
      <c r="H1058" s="3" t="s">
        <v>310</v>
      </c>
    </row>
    <row r="1059" spans="1:8" hidden="1">
      <c r="A1059" s="3">
        <v>730</v>
      </c>
      <c r="B1059" s="3">
        <v>2</v>
      </c>
      <c r="C1059" s="3" t="s">
        <v>875</v>
      </c>
      <c r="D1059" s="3" t="s">
        <v>412</v>
      </c>
      <c r="E1059" s="3" t="s">
        <v>312</v>
      </c>
      <c r="G1059" s="3" t="s">
        <v>692</v>
      </c>
      <c r="H1059" s="3" t="s">
        <v>310</v>
      </c>
    </row>
    <row r="1060" spans="1:8" hidden="1">
      <c r="A1060" s="3">
        <v>731</v>
      </c>
      <c r="B1060" s="3">
        <v>1</v>
      </c>
      <c r="C1060" s="3" t="s">
        <v>1309</v>
      </c>
      <c r="D1060" s="3" t="s">
        <v>532</v>
      </c>
      <c r="E1060" s="3" t="s">
        <v>313</v>
      </c>
      <c r="G1060" s="3" t="s">
        <v>692</v>
      </c>
      <c r="H1060" s="3" t="s">
        <v>314</v>
      </c>
    </row>
    <row r="1061" spans="1:8" hidden="1">
      <c r="A1061" s="3">
        <v>732</v>
      </c>
      <c r="B1061" s="3">
        <v>1</v>
      </c>
      <c r="C1061" s="3" t="s">
        <v>879</v>
      </c>
      <c r="D1061" s="3" t="s">
        <v>415</v>
      </c>
      <c r="E1061" s="3" t="s">
        <v>331</v>
      </c>
      <c r="G1061" s="3" t="s">
        <v>692</v>
      </c>
      <c r="H1061" s="3" t="s">
        <v>310</v>
      </c>
    </row>
    <row r="1062" spans="1:8" hidden="1">
      <c r="A1062" s="3">
        <v>733</v>
      </c>
      <c r="B1062" s="3">
        <v>1</v>
      </c>
      <c r="C1062" s="3" t="s">
        <v>1310</v>
      </c>
      <c r="D1062" s="3" t="s">
        <v>354</v>
      </c>
      <c r="E1062" s="3" t="s">
        <v>394</v>
      </c>
      <c r="G1062" s="3" t="s">
        <v>692</v>
      </c>
      <c r="H1062" s="3" t="s">
        <v>314</v>
      </c>
    </row>
    <row r="1063" spans="1:8" hidden="1">
      <c r="A1063" s="3">
        <v>733</v>
      </c>
      <c r="B1063" s="3">
        <v>2</v>
      </c>
      <c r="C1063" s="3" t="s">
        <v>1310</v>
      </c>
      <c r="D1063" s="3" t="s">
        <v>13</v>
      </c>
      <c r="E1063" s="3" t="s">
        <v>333</v>
      </c>
      <c r="G1063" s="3" t="s">
        <v>692</v>
      </c>
      <c r="H1063" s="3" t="s">
        <v>314</v>
      </c>
    </row>
    <row r="1064" spans="1:8" hidden="1">
      <c r="A1064" s="3">
        <v>734</v>
      </c>
      <c r="B1064" s="3">
        <v>1</v>
      </c>
      <c r="C1064" s="3" t="s">
        <v>1311</v>
      </c>
      <c r="D1064" s="3" t="s">
        <v>322</v>
      </c>
      <c r="E1064" s="3" t="s">
        <v>416</v>
      </c>
      <c r="G1064" s="3" t="s">
        <v>692</v>
      </c>
      <c r="H1064" s="3" t="s">
        <v>310</v>
      </c>
    </row>
    <row r="1065" spans="1:8" hidden="1">
      <c r="A1065" s="3">
        <v>734</v>
      </c>
      <c r="B1065" s="3">
        <v>2</v>
      </c>
      <c r="C1065" s="3" t="s">
        <v>1311</v>
      </c>
      <c r="D1065" s="3" t="s">
        <v>261</v>
      </c>
      <c r="E1065" s="3" t="s">
        <v>338</v>
      </c>
      <c r="G1065" s="3" t="s">
        <v>692</v>
      </c>
      <c r="H1065" s="3" t="s">
        <v>310</v>
      </c>
    </row>
    <row r="1066" spans="1:8" hidden="1">
      <c r="A1066" s="3">
        <v>735</v>
      </c>
      <c r="B1066" s="3">
        <v>1</v>
      </c>
      <c r="C1066" s="3" t="s">
        <v>1205</v>
      </c>
      <c r="D1066" s="3" t="s">
        <v>411</v>
      </c>
      <c r="E1066" s="3" t="s">
        <v>317</v>
      </c>
      <c r="G1066" s="3" t="s">
        <v>692</v>
      </c>
      <c r="H1066" s="3" t="s">
        <v>314</v>
      </c>
    </row>
    <row r="1067" spans="1:8" hidden="1">
      <c r="A1067" s="3">
        <v>735</v>
      </c>
      <c r="B1067" s="3">
        <v>2</v>
      </c>
      <c r="C1067" s="3" t="s">
        <v>1205</v>
      </c>
      <c r="D1067" s="3" t="s">
        <v>412</v>
      </c>
      <c r="E1067" s="3" t="s">
        <v>317</v>
      </c>
      <c r="G1067" s="3" t="s">
        <v>692</v>
      </c>
      <c r="H1067" s="3" t="s">
        <v>314</v>
      </c>
    </row>
    <row r="1068" spans="1:8" hidden="1">
      <c r="A1068" s="3">
        <v>735</v>
      </c>
      <c r="B1068" s="3">
        <v>3</v>
      </c>
      <c r="C1068" s="3" t="s">
        <v>1205</v>
      </c>
      <c r="D1068" s="3" t="s">
        <v>354</v>
      </c>
      <c r="E1068" s="3" t="s">
        <v>319</v>
      </c>
      <c r="G1068" s="3" t="s">
        <v>692</v>
      </c>
      <c r="H1068" s="3" t="s">
        <v>314</v>
      </c>
    </row>
    <row r="1069" spans="1:8" hidden="1">
      <c r="A1069" s="3">
        <v>736</v>
      </c>
      <c r="B1069" s="3">
        <v>1</v>
      </c>
      <c r="C1069" s="3" t="s">
        <v>905</v>
      </c>
      <c r="D1069" s="3" t="s">
        <v>166</v>
      </c>
      <c r="E1069" s="3" t="s">
        <v>353</v>
      </c>
      <c r="G1069" s="3" t="s">
        <v>692</v>
      </c>
      <c r="H1069" s="3" t="s">
        <v>310</v>
      </c>
    </row>
    <row r="1070" spans="1:8" hidden="1">
      <c r="A1070" s="3">
        <v>737</v>
      </c>
      <c r="B1070" s="3">
        <v>1</v>
      </c>
      <c r="C1070" s="3" t="s">
        <v>881</v>
      </c>
      <c r="D1070" s="3" t="s">
        <v>415</v>
      </c>
      <c r="E1070" s="3" t="s">
        <v>326</v>
      </c>
      <c r="G1070" s="3" t="s">
        <v>692</v>
      </c>
      <c r="H1070" s="3" t="s">
        <v>314</v>
      </c>
    </row>
    <row r="1071" spans="1:8" hidden="1">
      <c r="A1071" s="3">
        <v>738</v>
      </c>
      <c r="B1071" s="3">
        <v>1</v>
      </c>
      <c r="C1071" s="3" t="s">
        <v>945</v>
      </c>
      <c r="D1071" s="3" t="s">
        <v>248</v>
      </c>
      <c r="E1071" s="3" t="s">
        <v>309</v>
      </c>
      <c r="G1071" s="3" t="s">
        <v>692</v>
      </c>
      <c r="H1071" s="3" t="s">
        <v>310</v>
      </c>
    </row>
    <row r="1072" spans="1:8" hidden="1">
      <c r="A1072" s="3">
        <v>738</v>
      </c>
      <c r="B1072" s="3">
        <v>2</v>
      </c>
      <c r="C1072" s="3" t="s">
        <v>945</v>
      </c>
      <c r="D1072" s="3" t="s">
        <v>573</v>
      </c>
      <c r="E1072" s="3" t="s">
        <v>309</v>
      </c>
      <c r="G1072" s="3" t="s">
        <v>692</v>
      </c>
      <c r="H1072" s="3" t="s">
        <v>310</v>
      </c>
    </row>
    <row r="1073" spans="1:8" hidden="1">
      <c r="A1073" s="3">
        <v>739</v>
      </c>
      <c r="B1073" s="3">
        <v>1</v>
      </c>
      <c r="C1073" s="3" t="s">
        <v>1312</v>
      </c>
      <c r="D1073" s="3" t="s">
        <v>322</v>
      </c>
      <c r="E1073" s="3" t="s">
        <v>321</v>
      </c>
      <c r="G1073" s="3" t="s">
        <v>692</v>
      </c>
      <c r="H1073" s="3" t="s">
        <v>314</v>
      </c>
    </row>
    <row r="1074" spans="1:8" hidden="1">
      <c r="A1074" s="3">
        <v>739</v>
      </c>
      <c r="B1074" s="3">
        <v>2</v>
      </c>
      <c r="C1074" s="3" t="s">
        <v>1312</v>
      </c>
      <c r="D1074" s="3" t="s">
        <v>261</v>
      </c>
      <c r="E1074" s="3" t="s">
        <v>312</v>
      </c>
      <c r="G1074" s="3" t="s">
        <v>692</v>
      </c>
      <c r="H1074" s="3" t="s">
        <v>314</v>
      </c>
    </row>
    <row r="1075" spans="1:8">
      <c r="A1075" s="3">
        <v>740</v>
      </c>
      <c r="B1075" s="3">
        <v>1</v>
      </c>
      <c r="C1075" s="3" t="s">
        <v>1313</v>
      </c>
      <c r="D1075" s="3" t="s">
        <v>530</v>
      </c>
      <c r="E1075" s="3" t="s">
        <v>317</v>
      </c>
      <c r="G1075" s="3" t="s">
        <v>692</v>
      </c>
      <c r="H1075" s="3" t="s">
        <v>310</v>
      </c>
    </row>
    <row r="1076" spans="1:8">
      <c r="A1076" s="3">
        <v>740</v>
      </c>
      <c r="B1076" s="3">
        <v>2</v>
      </c>
      <c r="C1076" s="3" t="s">
        <v>1313</v>
      </c>
      <c r="D1076" s="3" t="s">
        <v>693</v>
      </c>
      <c r="E1076" s="3" t="s">
        <v>333</v>
      </c>
      <c r="G1076" s="3" t="s">
        <v>692</v>
      </c>
      <c r="H1076" s="3" t="s">
        <v>310</v>
      </c>
    </row>
    <row r="1077" spans="1:8">
      <c r="A1077" s="3">
        <v>740</v>
      </c>
      <c r="B1077" s="3">
        <v>3</v>
      </c>
      <c r="C1077" s="3" t="s">
        <v>1313</v>
      </c>
      <c r="D1077" s="3" t="s">
        <v>688</v>
      </c>
      <c r="E1077" s="3" t="s">
        <v>323</v>
      </c>
      <c r="G1077" s="3" t="s">
        <v>692</v>
      </c>
      <c r="H1077" s="3" t="s">
        <v>310</v>
      </c>
    </row>
    <row r="1078" spans="1:8" hidden="1">
      <c r="A1078" s="3">
        <v>741</v>
      </c>
      <c r="B1078" s="3">
        <v>1</v>
      </c>
      <c r="C1078" s="3" t="s">
        <v>1314</v>
      </c>
      <c r="D1078" s="3" t="s">
        <v>166</v>
      </c>
      <c r="E1078" s="3" t="s">
        <v>358</v>
      </c>
      <c r="G1078" s="3" t="s">
        <v>692</v>
      </c>
      <c r="H1078" s="3" t="s">
        <v>314</v>
      </c>
    </row>
    <row r="1079" spans="1:8" hidden="1">
      <c r="A1079" s="3">
        <v>741</v>
      </c>
      <c r="B1079" s="3">
        <v>2</v>
      </c>
      <c r="C1079" s="3" t="s">
        <v>1314</v>
      </c>
      <c r="D1079" s="3" t="s">
        <v>694</v>
      </c>
      <c r="E1079" s="3" t="s">
        <v>352</v>
      </c>
      <c r="G1079" s="3" t="s">
        <v>692</v>
      </c>
      <c r="H1079" s="3" t="s">
        <v>314</v>
      </c>
    </row>
    <row r="1080" spans="1:8" hidden="1">
      <c r="A1080" s="3">
        <v>742</v>
      </c>
      <c r="B1080" s="3">
        <v>1</v>
      </c>
      <c r="C1080" s="3" t="s">
        <v>1087</v>
      </c>
      <c r="D1080" s="3" t="s">
        <v>380</v>
      </c>
      <c r="E1080" s="3" t="s">
        <v>312</v>
      </c>
      <c r="G1080" s="3" t="s">
        <v>692</v>
      </c>
      <c r="H1080" s="3" t="s">
        <v>310</v>
      </c>
    </row>
    <row r="1081" spans="1:8" hidden="1">
      <c r="A1081" s="3">
        <v>743</v>
      </c>
      <c r="B1081" s="3">
        <v>1</v>
      </c>
      <c r="C1081" s="3" t="s">
        <v>1015</v>
      </c>
      <c r="D1081" s="3" t="s">
        <v>248</v>
      </c>
      <c r="E1081" s="3" t="s">
        <v>313</v>
      </c>
      <c r="G1081" s="3" t="s">
        <v>692</v>
      </c>
      <c r="H1081" s="3" t="s">
        <v>314</v>
      </c>
    </row>
    <row r="1082" spans="1:8" hidden="1">
      <c r="A1082" s="3">
        <v>743</v>
      </c>
      <c r="B1082" s="3">
        <v>2</v>
      </c>
      <c r="C1082" s="3" t="s">
        <v>1015</v>
      </c>
      <c r="D1082" s="3" t="s">
        <v>573</v>
      </c>
      <c r="E1082" s="3" t="s">
        <v>313</v>
      </c>
      <c r="G1082" s="3" t="s">
        <v>692</v>
      </c>
      <c r="H1082" s="3" t="s">
        <v>314</v>
      </c>
    </row>
    <row r="1083" spans="1:8" hidden="1">
      <c r="A1083" s="3">
        <v>744</v>
      </c>
      <c r="B1083" s="3">
        <v>1</v>
      </c>
      <c r="C1083" s="3" t="s">
        <v>1285</v>
      </c>
      <c r="D1083" s="3" t="s">
        <v>534</v>
      </c>
      <c r="E1083" s="3" t="s">
        <v>312</v>
      </c>
      <c r="G1083" s="3" t="s">
        <v>692</v>
      </c>
      <c r="H1083" s="3" t="s">
        <v>310</v>
      </c>
    </row>
    <row r="1084" spans="1:8" hidden="1">
      <c r="A1084" s="3">
        <v>744</v>
      </c>
      <c r="B1084" s="3">
        <v>2</v>
      </c>
      <c r="C1084" s="3" t="s">
        <v>1285</v>
      </c>
      <c r="D1084" s="3" t="s">
        <v>264</v>
      </c>
      <c r="E1084" s="3" t="s">
        <v>338</v>
      </c>
      <c r="G1084" s="3" t="s">
        <v>692</v>
      </c>
      <c r="H1084" s="3" t="s">
        <v>310</v>
      </c>
    </row>
    <row r="1085" spans="1:8">
      <c r="A1085" s="3">
        <v>745</v>
      </c>
      <c r="B1085" s="3">
        <v>1</v>
      </c>
      <c r="C1085" s="3" t="s">
        <v>1315</v>
      </c>
      <c r="D1085" s="3" t="s">
        <v>530</v>
      </c>
      <c r="E1085" s="3" t="s">
        <v>333</v>
      </c>
      <c r="G1085" s="3" t="s">
        <v>692</v>
      </c>
      <c r="H1085" s="3" t="s">
        <v>314</v>
      </c>
    </row>
    <row r="1086" spans="1:8">
      <c r="A1086" s="3">
        <v>745</v>
      </c>
      <c r="B1086" s="3">
        <v>2</v>
      </c>
      <c r="C1086" s="3" t="s">
        <v>1315</v>
      </c>
      <c r="D1086" s="3" t="s">
        <v>693</v>
      </c>
      <c r="E1086" s="3" t="s">
        <v>536</v>
      </c>
      <c r="G1086" s="3" t="s">
        <v>692</v>
      </c>
      <c r="H1086" s="3" t="s">
        <v>314</v>
      </c>
    </row>
    <row r="1087" spans="1:8">
      <c r="A1087" s="3">
        <v>745</v>
      </c>
      <c r="B1087" s="3">
        <v>3</v>
      </c>
      <c r="C1087" s="3" t="s">
        <v>1315</v>
      </c>
      <c r="D1087" s="3" t="s">
        <v>688</v>
      </c>
      <c r="E1087" s="3" t="s">
        <v>331</v>
      </c>
      <c r="G1087" s="3" t="s">
        <v>692</v>
      </c>
      <c r="H1087" s="3" t="s">
        <v>314</v>
      </c>
    </row>
    <row r="1088" spans="1:8" hidden="1">
      <c r="A1088" s="3">
        <v>746</v>
      </c>
      <c r="B1088" s="3">
        <v>1</v>
      </c>
      <c r="C1088" s="3" t="s">
        <v>1016</v>
      </c>
      <c r="D1088" s="3" t="s">
        <v>674</v>
      </c>
      <c r="E1088" s="3" t="s">
        <v>312</v>
      </c>
      <c r="G1088" s="3" t="s">
        <v>692</v>
      </c>
      <c r="H1088" s="3" t="s">
        <v>310</v>
      </c>
    </row>
    <row r="1089" spans="1:8" hidden="1">
      <c r="A1089" s="3">
        <v>747</v>
      </c>
      <c r="B1089" s="3">
        <v>1</v>
      </c>
      <c r="C1089" s="3" t="s">
        <v>1316</v>
      </c>
      <c r="D1089" s="3" t="s">
        <v>695</v>
      </c>
      <c r="E1089" s="3" t="s">
        <v>696</v>
      </c>
      <c r="G1089" s="3" t="s">
        <v>692</v>
      </c>
      <c r="H1089" s="3" t="s">
        <v>344</v>
      </c>
    </row>
    <row r="1090" spans="1:8" hidden="1">
      <c r="A1090" s="3">
        <v>748</v>
      </c>
      <c r="B1090" s="3">
        <v>1</v>
      </c>
      <c r="C1090" s="3" t="s">
        <v>1017</v>
      </c>
      <c r="D1090" s="3" t="s">
        <v>272</v>
      </c>
      <c r="E1090" s="3" t="s">
        <v>338</v>
      </c>
      <c r="G1090" s="3" t="s">
        <v>692</v>
      </c>
      <c r="H1090" s="3" t="s">
        <v>310</v>
      </c>
    </row>
    <row r="1091" spans="1:8" hidden="1">
      <c r="A1091" s="3">
        <v>749</v>
      </c>
      <c r="B1091" s="3">
        <v>1</v>
      </c>
      <c r="C1091" s="3" t="s">
        <v>1195</v>
      </c>
      <c r="D1091" s="3" t="s">
        <v>534</v>
      </c>
      <c r="E1091" s="3" t="s">
        <v>331</v>
      </c>
      <c r="G1091" s="3" t="s">
        <v>692</v>
      </c>
      <c r="H1091" s="3" t="s">
        <v>314</v>
      </c>
    </row>
    <row r="1092" spans="1:8" hidden="1">
      <c r="A1092" s="3">
        <v>749</v>
      </c>
      <c r="B1092" s="3">
        <v>2</v>
      </c>
      <c r="C1092" s="3" t="s">
        <v>1195</v>
      </c>
      <c r="D1092" s="3" t="s">
        <v>264</v>
      </c>
      <c r="E1092" s="3" t="s">
        <v>312</v>
      </c>
      <c r="G1092" s="3" t="s">
        <v>692</v>
      </c>
      <c r="H1092" s="3" t="s">
        <v>314</v>
      </c>
    </row>
    <row r="1093" spans="1:8" hidden="1">
      <c r="A1093" s="3">
        <v>750</v>
      </c>
      <c r="B1093" s="3">
        <v>1</v>
      </c>
      <c r="C1093" s="3" t="s">
        <v>903</v>
      </c>
      <c r="D1093" s="3" t="s">
        <v>357</v>
      </c>
      <c r="E1093" s="3" t="s">
        <v>312</v>
      </c>
      <c r="G1093" s="3" t="s">
        <v>692</v>
      </c>
      <c r="H1093" s="3" t="s">
        <v>310</v>
      </c>
    </row>
    <row r="1094" spans="1:8" hidden="1">
      <c r="A1094" s="3">
        <v>751</v>
      </c>
      <c r="B1094" s="3">
        <v>1</v>
      </c>
      <c r="C1094" s="3" t="s">
        <v>1018</v>
      </c>
      <c r="D1094" s="3" t="s">
        <v>674</v>
      </c>
      <c r="E1094" s="3" t="s">
        <v>348</v>
      </c>
      <c r="G1094" s="3" t="s">
        <v>692</v>
      </c>
      <c r="H1094" s="3" t="s">
        <v>314</v>
      </c>
    </row>
    <row r="1095" spans="1:8" hidden="1">
      <c r="A1095" s="3">
        <v>752</v>
      </c>
      <c r="B1095" s="3">
        <v>1</v>
      </c>
      <c r="C1095" s="3" t="s">
        <v>945</v>
      </c>
      <c r="D1095" s="3" t="s">
        <v>248</v>
      </c>
      <c r="E1095" s="3" t="s">
        <v>309</v>
      </c>
      <c r="G1095" s="3" t="s">
        <v>692</v>
      </c>
      <c r="H1095" s="3" t="s">
        <v>310</v>
      </c>
    </row>
    <row r="1096" spans="1:8" hidden="1">
      <c r="A1096" s="3">
        <v>752</v>
      </c>
      <c r="B1096" s="3">
        <v>2</v>
      </c>
      <c r="C1096" s="3" t="s">
        <v>945</v>
      </c>
      <c r="D1096" s="3" t="s">
        <v>573</v>
      </c>
      <c r="E1096" s="3" t="s">
        <v>309</v>
      </c>
      <c r="G1096" s="3" t="s">
        <v>692</v>
      </c>
      <c r="H1096" s="3" t="s">
        <v>310</v>
      </c>
    </row>
    <row r="1097" spans="1:8" hidden="1">
      <c r="A1097" s="3">
        <v>753</v>
      </c>
      <c r="B1097" s="3">
        <v>1</v>
      </c>
      <c r="C1097" s="3" t="s">
        <v>1317</v>
      </c>
      <c r="D1097" s="3" t="s">
        <v>272</v>
      </c>
      <c r="E1097" s="3" t="s">
        <v>316</v>
      </c>
      <c r="G1097" s="3" t="s">
        <v>692</v>
      </c>
      <c r="H1097" s="3" t="s">
        <v>344</v>
      </c>
    </row>
    <row r="1098" spans="1:8" hidden="1">
      <c r="A1098" s="3">
        <v>753</v>
      </c>
      <c r="B1098" s="3">
        <v>2</v>
      </c>
      <c r="C1098" s="3" t="s">
        <v>1317</v>
      </c>
      <c r="D1098" s="3" t="s">
        <v>697</v>
      </c>
      <c r="E1098" s="3" t="s">
        <v>343</v>
      </c>
      <c r="G1098" s="3" t="s">
        <v>692</v>
      </c>
      <c r="H1098" s="3" t="s">
        <v>344</v>
      </c>
    </row>
    <row r="1099" spans="1:8" hidden="1">
      <c r="A1099" s="3">
        <v>754</v>
      </c>
      <c r="B1099" s="3">
        <v>1</v>
      </c>
      <c r="C1099" s="3" t="s">
        <v>899</v>
      </c>
      <c r="D1099" s="3" t="s">
        <v>415</v>
      </c>
      <c r="E1099" s="3" t="s">
        <v>317</v>
      </c>
      <c r="G1099" s="3" t="s">
        <v>692</v>
      </c>
      <c r="H1099" s="3" t="s">
        <v>310</v>
      </c>
    </row>
    <row r="1100" spans="1:8" hidden="1">
      <c r="A1100" s="3">
        <v>755</v>
      </c>
      <c r="B1100" s="3">
        <v>1</v>
      </c>
      <c r="C1100" s="3" t="s">
        <v>1318</v>
      </c>
      <c r="D1100" s="3" t="s">
        <v>698</v>
      </c>
      <c r="E1100" s="3" t="s">
        <v>290</v>
      </c>
      <c r="G1100" s="3" t="s">
        <v>692</v>
      </c>
      <c r="H1100" s="3" t="s">
        <v>344</v>
      </c>
    </row>
    <row r="1101" spans="1:8" hidden="1">
      <c r="A1101" s="3">
        <v>756</v>
      </c>
      <c r="B1101" s="3">
        <v>1</v>
      </c>
      <c r="C1101" s="3" t="s">
        <v>878</v>
      </c>
      <c r="D1101" s="3" t="s">
        <v>411</v>
      </c>
      <c r="E1101" s="3" t="s">
        <v>317</v>
      </c>
      <c r="G1101" s="3" t="s">
        <v>692</v>
      </c>
      <c r="H1101" s="3" t="s">
        <v>314</v>
      </c>
    </row>
    <row r="1102" spans="1:8" hidden="1">
      <c r="A1102" s="3">
        <v>756</v>
      </c>
      <c r="B1102" s="3">
        <v>2</v>
      </c>
      <c r="C1102" s="3" t="s">
        <v>878</v>
      </c>
      <c r="D1102" s="3" t="s">
        <v>412</v>
      </c>
      <c r="E1102" s="3" t="s">
        <v>317</v>
      </c>
      <c r="G1102" s="3" t="s">
        <v>692</v>
      </c>
      <c r="H1102" s="3" t="s">
        <v>314</v>
      </c>
    </row>
    <row r="1103" spans="1:8" hidden="1">
      <c r="A1103" s="3">
        <v>757</v>
      </c>
      <c r="B1103" s="3">
        <v>1</v>
      </c>
      <c r="C1103" s="3" t="s">
        <v>1319</v>
      </c>
      <c r="D1103" s="3" t="s">
        <v>669</v>
      </c>
      <c r="E1103" s="3" t="s">
        <v>312</v>
      </c>
      <c r="G1103" s="3" t="s">
        <v>692</v>
      </c>
      <c r="H1103" s="3" t="s">
        <v>310</v>
      </c>
    </row>
    <row r="1104" spans="1:8" hidden="1">
      <c r="A1104" s="3">
        <v>758</v>
      </c>
      <c r="B1104" s="3">
        <v>1</v>
      </c>
      <c r="C1104" s="3" t="s">
        <v>1320</v>
      </c>
      <c r="D1104" s="3" t="s">
        <v>529</v>
      </c>
      <c r="E1104" s="3" t="s">
        <v>455</v>
      </c>
      <c r="G1104" s="3" t="s">
        <v>692</v>
      </c>
      <c r="H1104" s="3" t="s">
        <v>344</v>
      </c>
    </row>
    <row r="1105" spans="1:8" hidden="1">
      <c r="A1105" s="3">
        <v>758</v>
      </c>
      <c r="B1105" s="3">
        <v>2</v>
      </c>
      <c r="C1105" s="3" t="s">
        <v>1320</v>
      </c>
      <c r="D1105" s="3" t="s">
        <v>699</v>
      </c>
      <c r="E1105" s="3" t="s">
        <v>700</v>
      </c>
      <c r="G1105" s="3" t="s">
        <v>692</v>
      </c>
      <c r="H1105" s="3" t="s">
        <v>344</v>
      </c>
    </row>
    <row r="1106" spans="1:8" hidden="1">
      <c r="A1106" s="3">
        <v>759</v>
      </c>
      <c r="B1106" s="3">
        <v>1</v>
      </c>
      <c r="C1106" s="3" t="s">
        <v>945</v>
      </c>
      <c r="D1106" s="3" t="s">
        <v>248</v>
      </c>
      <c r="E1106" s="3" t="s">
        <v>309</v>
      </c>
      <c r="G1106" s="3" t="s">
        <v>692</v>
      </c>
      <c r="H1106" s="3" t="s">
        <v>310</v>
      </c>
    </row>
    <row r="1107" spans="1:8" hidden="1">
      <c r="A1107" s="3">
        <v>759</v>
      </c>
      <c r="B1107" s="3">
        <v>2</v>
      </c>
      <c r="C1107" s="3" t="s">
        <v>945</v>
      </c>
      <c r="D1107" s="3" t="s">
        <v>573</v>
      </c>
      <c r="E1107" s="3" t="s">
        <v>309</v>
      </c>
      <c r="G1107" s="3" t="s">
        <v>692</v>
      </c>
      <c r="H1107" s="3" t="s">
        <v>310</v>
      </c>
    </row>
    <row r="1108" spans="1:8" hidden="1">
      <c r="A1108" s="3">
        <v>760</v>
      </c>
      <c r="B1108" s="3">
        <v>1</v>
      </c>
      <c r="C1108" s="3" t="s">
        <v>1211</v>
      </c>
      <c r="D1108" s="3" t="s">
        <v>262</v>
      </c>
      <c r="E1108" s="3" t="s">
        <v>323</v>
      </c>
      <c r="G1108" s="3" t="s">
        <v>692</v>
      </c>
      <c r="H1108" s="3" t="s">
        <v>310</v>
      </c>
    </row>
    <row r="1109" spans="1:8" hidden="1">
      <c r="A1109" s="3">
        <v>761</v>
      </c>
      <c r="B1109" s="3">
        <v>1</v>
      </c>
      <c r="C1109" s="3" t="s">
        <v>1321</v>
      </c>
      <c r="D1109" s="3" t="s">
        <v>701</v>
      </c>
      <c r="E1109" s="3" t="s">
        <v>343</v>
      </c>
      <c r="G1109" s="3" t="s">
        <v>692</v>
      </c>
      <c r="H1109" s="3" t="s">
        <v>344</v>
      </c>
    </row>
    <row r="1110" spans="1:8" hidden="1">
      <c r="A1110" s="3">
        <v>762</v>
      </c>
      <c r="B1110" s="3">
        <v>1</v>
      </c>
      <c r="C1110" s="3" t="s">
        <v>1322</v>
      </c>
      <c r="D1110" s="3" t="s">
        <v>669</v>
      </c>
      <c r="E1110" s="3" t="s">
        <v>353</v>
      </c>
      <c r="G1110" s="3" t="s">
        <v>692</v>
      </c>
      <c r="H1110" s="3" t="s">
        <v>344</v>
      </c>
    </row>
    <row r="1111" spans="1:8" hidden="1">
      <c r="A1111" s="3">
        <v>762</v>
      </c>
      <c r="B1111" s="3">
        <v>2</v>
      </c>
      <c r="C1111" s="3" t="s">
        <v>1322</v>
      </c>
      <c r="D1111" s="3" t="s">
        <v>702</v>
      </c>
      <c r="E1111" s="3" t="s">
        <v>406</v>
      </c>
      <c r="G1111" s="3" t="s">
        <v>692</v>
      </c>
      <c r="H1111" s="3" t="s">
        <v>344</v>
      </c>
    </row>
    <row r="1112" spans="1:8" hidden="1">
      <c r="A1112" s="3">
        <v>763</v>
      </c>
      <c r="B1112" s="3">
        <v>1</v>
      </c>
      <c r="C1112" s="3" t="s">
        <v>1323</v>
      </c>
      <c r="D1112" s="3" t="s">
        <v>703</v>
      </c>
      <c r="E1112" s="3" t="s">
        <v>313</v>
      </c>
      <c r="G1112" s="3" t="s">
        <v>692</v>
      </c>
      <c r="H1112" s="3" t="s">
        <v>344</v>
      </c>
    </row>
    <row r="1113" spans="1:8" hidden="1">
      <c r="A1113" s="3">
        <v>764</v>
      </c>
      <c r="B1113" s="3">
        <v>1</v>
      </c>
      <c r="C1113" s="3" t="s">
        <v>704</v>
      </c>
      <c r="D1113" s="3" t="s">
        <v>704</v>
      </c>
      <c r="E1113" s="3">
        <v>1</v>
      </c>
      <c r="G1113" s="3" t="s">
        <v>692</v>
      </c>
      <c r="H1113" s="3" t="s">
        <v>344</v>
      </c>
    </row>
    <row r="1114" spans="1:8" hidden="1">
      <c r="A1114" s="3">
        <v>765</v>
      </c>
      <c r="B1114" s="3">
        <v>1</v>
      </c>
      <c r="C1114" s="3" t="s">
        <v>945</v>
      </c>
      <c r="D1114" s="3" t="s">
        <v>248</v>
      </c>
      <c r="E1114" s="3" t="s">
        <v>309</v>
      </c>
      <c r="G1114" s="3" t="s">
        <v>705</v>
      </c>
      <c r="H1114" s="3" t="s">
        <v>310</v>
      </c>
    </row>
    <row r="1115" spans="1:8" hidden="1">
      <c r="A1115" s="3">
        <v>765</v>
      </c>
      <c r="B1115" s="3">
        <v>2</v>
      </c>
      <c r="C1115" s="3" t="s">
        <v>945</v>
      </c>
      <c r="D1115" s="3" t="s">
        <v>573</v>
      </c>
      <c r="E1115" s="3" t="s">
        <v>309</v>
      </c>
      <c r="G1115" s="3" t="s">
        <v>705</v>
      </c>
      <c r="H1115" s="3" t="s">
        <v>310</v>
      </c>
    </row>
    <row r="1116" spans="1:8" hidden="1">
      <c r="A1116" s="3">
        <v>766</v>
      </c>
      <c r="B1116" s="3">
        <v>1</v>
      </c>
      <c r="C1116" s="3" t="s">
        <v>1324</v>
      </c>
      <c r="D1116" s="3" t="s">
        <v>412</v>
      </c>
      <c r="E1116" s="3" t="s">
        <v>312</v>
      </c>
      <c r="G1116" s="3" t="s">
        <v>705</v>
      </c>
      <c r="H1116" s="3" t="s">
        <v>310</v>
      </c>
    </row>
    <row r="1117" spans="1:8" hidden="1">
      <c r="A1117" s="3">
        <v>766</v>
      </c>
      <c r="B1117" s="3">
        <v>2</v>
      </c>
      <c r="C1117" s="3" t="s">
        <v>1324</v>
      </c>
      <c r="D1117" s="3" t="s">
        <v>501</v>
      </c>
      <c r="E1117" s="3" t="s">
        <v>706</v>
      </c>
      <c r="G1117" s="3" t="s">
        <v>705</v>
      </c>
      <c r="H1117" s="3" t="s">
        <v>310</v>
      </c>
    </row>
    <row r="1118" spans="1:8" hidden="1">
      <c r="A1118" s="3">
        <v>767</v>
      </c>
      <c r="B1118" s="3">
        <v>1</v>
      </c>
      <c r="C1118" s="3" t="s">
        <v>1015</v>
      </c>
      <c r="D1118" s="3" t="s">
        <v>248</v>
      </c>
      <c r="E1118" s="3" t="s">
        <v>313</v>
      </c>
      <c r="G1118" s="3" t="s">
        <v>705</v>
      </c>
      <c r="H1118" s="3" t="s">
        <v>314</v>
      </c>
    </row>
    <row r="1119" spans="1:8" hidden="1">
      <c r="A1119" s="3">
        <v>767</v>
      </c>
      <c r="B1119" s="3">
        <v>2</v>
      </c>
      <c r="C1119" s="3" t="s">
        <v>1015</v>
      </c>
      <c r="D1119" s="3" t="s">
        <v>573</v>
      </c>
      <c r="E1119" s="3" t="s">
        <v>313</v>
      </c>
      <c r="G1119" s="3" t="s">
        <v>705</v>
      </c>
      <c r="H1119" s="3" t="s">
        <v>314</v>
      </c>
    </row>
    <row r="1120" spans="1:8">
      <c r="A1120" s="3">
        <v>768</v>
      </c>
      <c r="B1120" s="3">
        <v>1</v>
      </c>
      <c r="C1120" s="3" t="s">
        <v>1019</v>
      </c>
      <c r="D1120" s="3" t="s">
        <v>707</v>
      </c>
      <c r="E1120" s="3" t="s">
        <v>348</v>
      </c>
      <c r="G1120" s="3" t="s">
        <v>705</v>
      </c>
      <c r="H1120" s="3" t="s">
        <v>310</v>
      </c>
    </row>
    <row r="1121" spans="1:8">
      <c r="A1121" s="3">
        <v>768</v>
      </c>
      <c r="B1121" s="3">
        <v>2</v>
      </c>
      <c r="C1121" s="3" t="s">
        <v>1019</v>
      </c>
      <c r="D1121" s="3" t="s">
        <v>708</v>
      </c>
      <c r="E1121" s="3" t="s">
        <v>316</v>
      </c>
      <c r="G1121" s="3" t="s">
        <v>705</v>
      </c>
      <c r="H1121" s="3" t="s">
        <v>310</v>
      </c>
    </row>
    <row r="1122" spans="1:8">
      <c r="A1122" s="3">
        <v>768</v>
      </c>
      <c r="B1122" s="3">
        <v>3</v>
      </c>
      <c r="C1122" s="3" t="s">
        <v>1019</v>
      </c>
      <c r="D1122" s="3" t="s">
        <v>709</v>
      </c>
      <c r="E1122" s="3" t="s">
        <v>283</v>
      </c>
      <c r="G1122" s="3" t="s">
        <v>705</v>
      </c>
      <c r="H1122" s="3" t="s">
        <v>310</v>
      </c>
    </row>
    <row r="1123" spans="1:8" hidden="1">
      <c r="A1123" s="3">
        <v>769</v>
      </c>
      <c r="B1123" s="3">
        <v>1</v>
      </c>
      <c r="C1123" s="3" t="s">
        <v>1020</v>
      </c>
      <c r="D1123" s="3" t="s">
        <v>417</v>
      </c>
      <c r="E1123" s="3" t="s">
        <v>353</v>
      </c>
      <c r="G1123" s="3" t="s">
        <v>705</v>
      </c>
      <c r="H1123" s="3" t="s">
        <v>310</v>
      </c>
    </row>
    <row r="1124" spans="1:8" hidden="1">
      <c r="A1124" s="3">
        <v>769</v>
      </c>
      <c r="B1124" s="3">
        <v>2</v>
      </c>
      <c r="C1124" s="3" t="s">
        <v>1020</v>
      </c>
      <c r="D1124" s="3" t="s">
        <v>710</v>
      </c>
      <c r="E1124" s="3" t="s">
        <v>348</v>
      </c>
      <c r="G1124" s="3" t="s">
        <v>705</v>
      </c>
      <c r="H1124" s="3" t="s">
        <v>310</v>
      </c>
    </row>
    <row r="1125" spans="1:8" hidden="1">
      <c r="A1125" s="3">
        <v>770</v>
      </c>
      <c r="B1125" s="3">
        <v>1</v>
      </c>
      <c r="C1125" s="3" t="s">
        <v>1325</v>
      </c>
      <c r="D1125" s="3" t="s">
        <v>412</v>
      </c>
      <c r="E1125" s="3" t="s">
        <v>317</v>
      </c>
      <c r="G1125" s="3" t="s">
        <v>705</v>
      </c>
      <c r="H1125" s="3" t="s">
        <v>314</v>
      </c>
    </row>
    <row r="1126" spans="1:8" hidden="1">
      <c r="A1126" s="3">
        <v>770</v>
      </c>
      <c r="B1126" s="3">
        <v>2</v>
      </c>
      <c r="C1126" s="3" t="s">
        <v>1325</v>
      </c>
      <c r="D1126" s="3" t="s">
        <v>501</v>
      </c>
      <c r="E1126" s="3" t="s">
        <v>287</v>
      </c>
      <c r="G1126" s="3" t="s">
        <v>705</v>
      </c>
      <c r="H1126" s="3" t="s">
        <v>314</v>
      </c>
    </row>
    <row r="1127" spans="1:8" hidden="1">
      <c r="A1127" s="3">
        <v>771</v>
      </c>
      <c r="B1127" s="3">
        <v>1</v>
      </c>
      <c r="C1127" s="3" t="s">
        <v>857</v>
      </c>
      <c r="D1127" s="3" t="s">
        <v>322</v>
      </c>
      <c r="E1127" s="3" t="s">
        <v>312</v>
      </c>
      <c r="G1127" s="3" t="s">
        <v>705</v>
      </c>
      <c r="H1127" s="3" t="s">
        <v>310</v>
      </c>
    </row>
    <row r="1128" spans="1:8" hidden="1">
      <c r="A1128" s="3">
        <v>771</v>
      </c>
      <c r="B1128" s="3">
        <v>2</v>
      </c>
      <c r="C1128" s="3" t="s">
        <v>857</v>
      </c>
      <c r="D1128" s="3" t="s">
        <v>357</v>
      </c>
      <c r="E1128" s="3" t="s">
        <v>312</v>
      </c>
      <c r="G1128" s="3" t="s">
        <v>705</v>
      </c>
      <c r="H1128" s="3" t="s">
        <v>310</v>
      </c>
    </row>
    <row r="1129" spans="1:8">
      <c r="A1129" s="3">
        <v>772</v>
      </c>
      <c r="B1129" s="3">
        <v>1</v>
      </c>
      <c r="C1129" s="3" t="s">
        <v>1021</v>
      </c>
      <c r="D1129" s="3" t="s">
        <v>707</v>
      </c>
      <c r="E1129" s="3" t="s">
        <v>348</v>
      </c>
      <c r="G1129" s="3" t="s">
        <v>705</v>
      </c>
      <c r="H1129" s="3" t="s">
        <v>314</v>
      </c>
    </row>
    <row r="1130" spans="1:8">
      <c r="A1130" s="3">
        <v>772</v>
      </c>
      <c r="B1130" s="3">
        <v>2</v>
      </c>
      <c r="C1130" s="3" t="s">
        <v>1021</v>
      </c>
      <c r="D1130" s="3" t="s">
        <v>708</v>
      </c>
      <c r="E1130" s="3" t="s">
        <v>358</v>
      </c>
      <c r="G1130" s="3" t="s">
        <v>705</v>
      </c>
      <c r="H1130" s="3" t="s">
        <v>314</v>
      </c>
    </row>
    <row r="1131" spans="1:8">
      <c r="A1131" s="3">
        <v>772</v>
      </c>
      <c r="B1131" s="3">
        <v>3</v>
      </c>
      <c r="C1131" s="3" t="s">
        <v>1021</v>
      </c>
      <c r="D1131" s="3" t="s">
        <v>709</v>
      </c>
      <c r="E1131" s="3" t="s">
        <v>309</v>
      </c>
      <c r="G1131" s="3" t="s">
        <v>705</v>
      </c>
      <c r="H1131" s="3" t="s">
        <v>314</v>
      </c>
    </row>
    <row r="1132" spans="1:8" hidden="1">
      <c r="A1132" s="3">
        <v>773</v>
      </c>
      <c r="B1132" s="3">
        <v>1</v>
      </c>
      <c r="C1132" s="3" t="s">
        <v>1022</v>
      </c>
      <c r="D1132" s="3" t="s">
        <v>711</v>
      </c>
      <c r="E1132" s="3" t="s">
        <v>353</v>
      </c>
      <c r="G1132" s="3" t="s">
        <v>705</v>
      </c>
      <c r="H1132" s="3" t="s">
        <v>310</v>
      </c>
    </row>
    <row r="1133" spans="1:8" hidden="1">
      <c r="A1133" s="3">
        <v>774</v>
      </c>
      <c r="B1133" s="3">
        <v>1</v>
      </c>
      <c r="C1133" s="3" t="s">
        <v>1023</v>
      </c>
      <c r="D1133" s="3" t="s">
        <v>424</v>
      </c>
      <c r="E1133" s="3" t="s">
        <v>353</v>
      </c>
      <c r="G1133" s="3" t="s">
        <v>705</v>
      </c>
      <c r="H1133" s="3" t="s">
        <v>314</v>
      </c>
    </row>
    <row r="1134" spans="1:8" hidden="1">
      <c r="A1134" s="3">
        <v>774</v>
      </c>
      <c r="B1134" s="3">
        <v>2</v>
      </c>
      <c r="C1134" s="3" t="s">
        <v>1023</v>
      </c>
      <c r="D1134" s="3" t="s">
        <v>710</v>
      </c>
      <c r="E1134" s="3" t="s">
        <v>316</v>
      </c>
      <c r="G1134" s="3" t="s">
        <v>705</v>
      </c>
      <c r="H1134" s="3" t="s">
        <v>314</v>
      </c>
    </row>
    <row r="1135" spans="1:8" hidden="1">
      <c r="A1135" s="3">
        <v>775</v>
      </c>
      <c r="B1135" s="3">
        <v>1</v>
      </c>
      <c r="C1135" s="3" t="s">
        <v>1024</v>
      </c>
      <c r="D1135" s="3" t="s">
        <v>573</v>
      </c>
      <c r="E1135" s="3" t="s">
        <v>309</v>
      </c>
      <c r="G1135" s="3" t="s">
        <v>705</v>
      </c>
      <c r="H1135" s="3" t="s">
        <v>310</v>
      </c>
    </row>
    <row r="1136" spans="1:8" hidden="1">
      <c r="A1136" s="3">
        <v>776</v>
      </c>
      <c r="B1136" s="3">
        <v>1</v>
      </c>
      <c r="C1136" s="3" t="s">
        <v>860</v>
      </c>
      <c r="D1136" s="3" t="s">
        <v>322</v>
      </c>
      <c r="E1136" s="3" t="s">
        <v>317</v>
      </c>
      <c r="G1136" s="3" t="s">
        <v>705</v>
      </c>
      <c r="H1136" s="3" t="s">
        <v>314</v>
      </c>
    </row>
    <row r="1137" spans="1:8" hidden="1">
      <c r="A1137" s="3">
        <v>776</v>
      </c>
      <c r="B1137" s="3">
        <v>2</v>
      </c>
      <c r="C1137" s="3" t="s">
        <v>860</v>
      </c>
      <c r="D1137" s="3" t="s">
        <v>357</v>
      </c>
      <c r="E1137" s="3" t="s">
        <v>317</v>
      </c>
      <c r="G1137" s="3" t="s">
        <v>705</v>
      </c>
      <c r="H1137" s="3" t="s">
        <v>314</v>
      </c>
    </row>
    <row r="1138" spans="1:8" hidden="1">
      <c r="A1138" s="3">
        <v>777</v>
      </c>
      <c r="B1138" s="3">
        <v>1</v>
      </c>
      <c r="C1138" s="3" t="s">
        <v>1326</v>
      </c>
      <c r="D1138" s="3" t="s">
        <v>712</v>
      </c>
      <c r="E1138" s="3" t="s">
        <v>326</v>
      </c>
      <c r="G1138" s="3" t="s">
        <v>705</v>
      </c>
      <c r="H1138" s="3" t="s">
        <v>310</v>
      </c>
    </row>
    <row r="1139" spans="1:8" hidden="1">
      <c r="A1139" s="3">
        <v>778</v>
      </c>
      <c r="B1139" s="3">
        <v>1</v>
      </c>
      <c r="C1139" s="3" t="s">
        <v>1025</v>
      </c>
      <c r="D1139" s="3" t="s">
        <v>711</v>
      </c>
      <c r="E1139" s="3" t="s">
        <v>358</v>
      </c>
      <c r="G1139" s="3" t="s">
        <v>705</v>
      </c>
      <c r="H1139" s="3" t="s">
        <v>314</v>
      </c>
    </row>
    <row r="1140" spans="1:8" hidden="1">
      <c r="A1140" s="3">
        <v>778</v>
      </c>
      <c r="B1140" s="3">
        <v>2</v>
      </c>
      <c r="C1140" s="3" t="s">
        <v>1025</v>
      </c>
      <c r="D1140" s="3" t="s">
        <v>713</v>
      </c>
      <c r="E1140" s="3" t="s">
        <v>321</v>
      </c>
      <c r="G1140" s="3" t="s">
        <v>705</v>
      </c>
      <c r="H1140" s="3" t="s">
        <v>314</v>
      </c>
    </row>
    <row r="1141" spans="1:8" hidden="1">
      <c r="A1141" s="3">
        <v>779</v>
      </c>
      <c r="B1141" s="3">
        <v>1</v>
      </c>
      <c r="C1141" s="3" t="s">
        <v>1026</v>
      </c>
      <c r="D1141" s="3" t="s">
        <v>714</v>
      </c>
      <c r="E1141" s="3" t="s">
        <v>715</v>
      </c>
      <c r="G1141" s="3" t="s">
        <v>705</v>
      </c>
      <c r="H1141" s="3" t="s">
        <v>314</v>
      </c>
    </row>
    <row r="1142" spans="1:8" hidden="1">
      <c r="A1142" s="3">
        <v>780</v>
      </c>
      <c r="B1142" s="3">
        <v>1</v>
      </c>
      <c r="C1142" s="3" t="s">
        <v>1027</v>
      </c>
      <c r="D1142" s="3" t="s">
        <v>573</v>
      </c>
      <c r="E1142" s="3" t="s">
        <v>313</v>
      </c>
      <c r="G1142" s="3" t="s">
        <v>705</v>
      </c>
      <c r="H1142" s="3" t="s">
        <v>314</v>
      </c>
    </row>
    <row r="1143" spans="1:8" hidden="1">
      <c r="A1143" s="3">
        <v>781</v>
      </c>
      <c r="B1143" s="3">
        <v>1</v>
      </c>
      <c r="C1143" s="3" t="s">
        <v>1028</v>
      </c>
      <c r="D1143" s="3" t="s">
        <v>716</v>
      </c>
      <c r="E1143" s="3" t="s">
        <v>309</v>
      </c>
      <c r="G1143" s="3" t="s">
        <v>705</v>
      </c>
      <c r="H1143" s="3" t="s">
        <v>314</v>
      </c>
    </row>
    <row r="1144" spans="1:8" hidden="1">
      <c r="A1144" s="3">
        <v>782</v>
      </c>
      <c r="B1144" s="3">
        <v>1</v>
      </c>
      <c r="C1144" s="3" t="s">
        <v>1327</v>
      </c>
      <c r="D1144" s="3" t="s">
        <v>712</v>
      </c>
      <c r="E1144" s="3" t="s">
        <v>332</v>
      </c>
      <c r="G1144" s="3" t="s">
        <v>705</v>
      </c>
      <c r="H1144" s="3" t="s">
        <v>314</v>
      </c>
    </row>
    <row r="1145" spans="1:8" hidden="1">
      <c r="A1145" s="3">
        <v>783</v>
      </c>
      <c r="B1145" s="3">
        <v>1</v>
      </c>
      <c r="C1145" s="3" t="s">
        <v>1029</v>
      </c>
      <c r="D1145" s="3" t="s">
        <v>717</v>
      </c>
      <c r="E1145" s="3" t="s">
        <v>333</v>
      </c>
      <c r="G1145" s="3" t="s">
        <v>705</v>
      </c>
      <c r="H1145" s="3" t="s">
        <v>310</v>
      </c>
    </row>
    <row r="1146" spans="1:8" hidden="1">
      <c r="A1146" s="3">
        <v>784</v>
      </c>
      <c r="B1146" s="3">
        <v>1</v>
      </c>
      <c r="C1146" s="3" t="s">
        <v>1024</v>
      </c>
      <c r="D1146" s="3" t="s">
        <v>573</v>
      </c>
      <c r="E1146" s="3" t="s">
        <v>309</v>
      </c>
      <c r="G1146" s="3" t="s">
        <v>705</v>
      </c>
      <c r="H1146" s="3" t="s">
        <v>310</v>
      </c>
    </row>
    <row r="1147" spans="1:8" hidden="1">
      <c r="A1147" s="3">
        <v>785</v>
      </c>
      <c r="B1147" s="3">
        <v>1</v>
      </c>
      <c r="C1147" s="3" t="s">
        <v>1328</v>
      </c>
      <c r="D1147" s="3" t="s">
        <v>718</v>
      </c>
      <c r="E1147" s="3" t="s">
        <v>290</v>
      </c>
      <c r="G1147" s="3" t="s">
        <v>705</v>
      </c>
      <c r="H1147" s="3" t="s">
        <v>310</v>
      </c>
    </row>
    <row r="1148" spans="1:8" hidden="1">
      <c r="A1148" s="3">
        <v>785</v>
      </c>
      <c r="B1148" s="3">
        <v>2</v>
      </c>
      <c r="C1148" s="3" t="s">
        <v>1328</v>
      </c>
      <c r="D1148" s="3" t="s">
        <v>719</v>
      </c>
      <c r="E1148" s="3" t="s">
        <v>323</v>
      </c>
      <c r="G1148" s="3" t="s">
        <v>705</v>
      </c>
      <c r="H1148" s="3" t="s">
        <v>310</v>
      </c>
    </row>
    <row r="1149" spans="1:8" hidden="1">
      <c r="A1149" s="3">
        <v>786</v>
      </c>
      <c r="B1149" s="3">
        <v>1</v>
      </c>
      <c r="C1149" s="3" t="s">
        <v>1329</v>
      </c>
      <c r="D1149" s="3" t="s">
        <v>349</v>
      </c>
      <c r="E1149" s="3" t="s">
        <v>381</v>
      </c>
      <c r="G1149" s="3" t="s">
        <v>705</v>
      </c>
      <c r="H1149" s="3" t="s">
        <v>310</v>
      </c>
    </row>
    <row r="1150" spans="1:8" hidden="1">
      <c r="A1150" s="3">
        <v>786</v>
      </c>
      <c r="B1150" s="3">
        <v>2</v>
      </c>
      <c r="C1150" s="3" t="s">
        <v>1329</v>
      </c>
      <c r="D1150" s="3" t="s">
        <v>534</v>
      </c>
      <c r="E1150" s="3" t="s">
        <v>323</v>
      </c>
      <c r="G1150" s="3" t="s">
        <v>705</v>
      </c>
      <c r="H1150" s="3" t="s">
        <v>310</v>
      </c>
    </row>
    <row r="1151" spans="1:8" hidden="1">
      <c r="A1151" s="3">
        <v>786</v>
      </c>
      <c r="B1151" s="3">
        <v>3</v>
      </c>
      <c r="C1151" s="3" t="s">
        <v>1329</v>
      </c>
      <c r="D1151" s="3" t="s">
        <v>335</v>
      </c>
      <c r="E1151" s="3" t="s">
        <v>323</v>
      </c>
      <c r="G1151" s="3" t="s">
        <v>705</v>
      </c>
      <c r="H1151" s="3" t="s">
        <v>310</v>
      </c>
    </row>
    <row r="1152" spans="1:8" hidden="1">
      <c r="A1152" s="3">
        <v>787</v>
      </c>
      <c r="B1152" s="3">
        <v>1</v>
      </c>
      <c r="C1152" s="3" t="s">
        <v>1030</v>
      </c>
      <c r="D1152" s="3" t="s">
        <v>720</v>
      </c>
      <c r="E1152" s="3" t="s">
        <v>331</v>
      </c>
      <c r="G1152" s="3" t="s">
        <v>705</v>
      </c>
      <c r="H1152" s="3" t="s">
        <v>310</v>
      </c>
    </row>
    <row r="1153" spans="1:8" hidden="1">
      <c r="A1153" s="3">
        <v>788</v>
      </c>
      <c r="B1153" s="3">
        <v>1</v>
      </c>
      <c r="C1153" s="3" t="s">
        <v>1031</v>
      </c>
      <c r="D1153" s="3" t="s">
        <v>717</v>
      </c>
      <c r="E1153" s="3" t="s">
        <v>536</v>
      </c>
      <c r="G1153" s="3" t="s">
        <v>705</v>
      </c>
      <c r="H1153" s="3" t="s">
        <v>314</v>
      </c>
    </row>
    <row r="1154" spans="1:8" hidden="1">
      <c r="A1154" s="3">
        <v>789</v>
      </c>
      <c r="B1154" s="3">
        <v>1</v>
      </c>
      <c r="C1154" s="3" t="s">
        <v>1330</v>
      </c>
      <c r="D1154" s="3" t="s">
        <v>721</v>
      </c>
      <c r="E1154" s="3" t="s">
        <v>343</v>
      </c>
      <c r="G1154" s="3" t="s">
        <v>705</v>
      </c>
      <c r="H1154" s="3" t="s">
        <v>344</v>
      </c>
    </row>
    <row r="1155" spans="1:8" hidden="1">
      <c r="A1155" s="3">
        <v>790</v>
      </c>
      <c r="B1155" s="3">
        <v>1</v>
      </c>
      <c r="C1155" s="3" t="s">
        <v>1331</v>
      </c>
      <c r="D1155" s="3" t="s">
        <v>718</v>
      </c>
      <c r="E1155" s="3" t="s">
        <v>722</v>
      </c>
      <c r="G1155" s="3" t="s">
        <v>705</v>
      </c>
      <c r="H1155" s="3" t="s">
        <v>314</v>
      </c>
    </row>
    <row r="1156" spans="1:8" hidden="1">
      <c r="A1156" s="3">
        <v>790</v>
      </c>
      <c r="B1156" s="3">
        <v>2</v>
      </c>
      <c r="C1156" s="3" t="s">
        <v>1331</v>
      </c>
      <c r="D1156" s="3" t="s">
        <v>719</v>
      </c>
      <c r="E1156" s="3" t="s">
        <v>317</v>
      </c>
      <c r="G1156" s="3" t="s">
        <v>705</v>
      </c>
      <c r="H1156" s="3" t="s">
        <v>314</v>
      </c>
    </row>
    <row r="1157" spans="1:8" hidden="1">
      <c r="A1157" s="3">
        <v>791</v>
      </c>
      <c r="B1157" s="3">
        <v>1</v>
      </c>
      <c r="C1157" s="3" t="s">
        <v>1332</v>
      </c>
      <c r="D1157" s="3" t="s">
        <v>393</v>
      </c>
      <c r="E1157" s="3" t="s">
        <v>329</v>
      </c>
      <c r="G1157" s="3" t="s">
        <v>705</v>
      </c>
      <c r="H1157" s="3" t="s">
        <v>344</v>
      </c>
    </row>
    <row r="1158" spans="1:8" hidden="1">
      <c r="A1158" s="3">
        <v>791</v>
      </c>
      <c r="B1158" s="3">
        <v>2</v>
      </c>
      <c r="C1158" s="3" t="s">
        <v>1332</v>
      </c>
      <c r="D1158" s="3" t="s">
        <v>537</v>
      </c>
      <c r="E1158" s="3" t="s">
        <v>723</v>
      </c>
      <c r="G1158" s="3" t="s">
        <v>705</v>
      </c>
      <c r="H1158" s="3" t="s">
        <v>344</v>
      </c>
    </row>
    <row r="1159" spans="1:8" hidden="1">
      <c r="A1159" s="3">
        <v>791</v>
      </c>
      <c r="B1159" s="3">
        <v>3</v>
      </c>
      <c r="C1159" s="3" t="s">
        <v>1332</v>
      </c>
      <c r="D1159" s="3" t="s">
        <v>335</v>
      </c>
      <c r="E1159" s="3" t="s">
        <v>333</v>
      </c>
      <c r="G1159" s="3" t="s">
        <v>705</v>
      </c>
      <c r="H1159" s="3" t="s">
        <v>344</v>
      </c>
    </row>
    <row r="1160" spans="1:8" hidden="1">
      <c r="A1160" s="3">
        <v>792</v>
      </c>
      <c r="B1160" s="3">
        <v>1</v>
      </c>
      <c r="C1160" s="3" t="s">
        <v>1032</v>
      </c>
      <c r="D1160" s="3" t="s">
        <v>720</v>
      </c>
      <c r="E1160" s="3" t="s">
        <v>326</v>
      </c>
      <c r="G1160" s="3" t="s">
        <v>705</v>
      </c>
      <c r="H1160" s="3" t="s">
        <v>314</v>
      </c>
    </row>
    <row r="1161" spans="1:8" hidden="1">
      <c r="A1161" s="3">
        <v>793</v>
      </c>
      <c r="B1161" s="3">
        <v>1</v>
      </c>
      <c r="C1161" s="3" t="s">
        <v>724</v>
      </c>
      <c r="D1161" s="3" t="s">
        <v>724</v>
      </c>
      <c r="E1161" s="3">
        <v>1</v>
      </c>
      <c r="G1161" s="3" t="s">
        <v>705</v>
      </c>
      <c r="H1161" s="3" t="s">
        <v>344</v>
      </c>
    </row>
    <row r="1162" spans="1:8" hidden="1">
      <c r="A1162" s="3">
        <v>794</v>
      </c>
      <c r="B1162" s="3">
        <v>1</v>
      </c>
      <c r="C1162" s="3" t="s">
        <v>1024</v>
      </c>
      <c r="D1162" s="3" t="s">
        <v>573</v>
      </c>
      <c r="E1162" s="3" t="s">
        <v>309</v>
      </c>
      <c r="G1162" s="3" t="s">
        <v>725</v>
      </c>
      <c r="H1162" s="3" t="s">
        <v>310</v>
      </c>
    </row>
    <row r="1163" spans="1:8" hidden="1">
      <c r="A1163" s="3">
        <v>795</v>
      </c>
      <c r="B1163" s="3">
        <v>1</v>
      </c>
      <c r="C1163" s="3" t="s">
        <v>857</v>
      </c>
      <c r="D1163" s="3" t="s">
        <v>322</v>
      </c>
      <c r="E1163" s="3" t="s">
        <v>312</v>
      </c>
      <c r="G1163" s="3" t="s">
        <v>725</v>
      </c>
      <c r="H1163" s="3" t="s">
        <v>310</v>
      </c>
    </row>
    <row r="1164" spans="1:8" hidden="1">
      <c r="A1164" s="3">
        <v>795</v>
      </c>
      <c r="B1164" s="3">
        <v>2</v>
      </c>
      <c r="C1164" s="3" t="s">
        <v>857</v>
      </c>
      <c r="D1164" s="3" t="s">
        <v>357</v>
      </c>
      <c r="E1164" s="3" t="s">
        <v>312</v>
      </c>
      <c r="G1164" s="3" t="s">
        <v>725</v>
      </c>
      <c r="H1164" s="3" t="s">
        <v>310</v>
      </c>
    </row>
    <row r="1165" spans="1:8" hidden="1">
      <c r="A1165" s="3">
        <v>796</v>
      </c>
      <c r="B1165" s="3">
        <v>1</v>
      </c>
      <c r="C1165" s="3" t="s">
        <v>1029</v>
      </c>
      <c r="D1165" s="3" t="s">
        <v>717</v>
      </c>
      <c r="E1165" s="3" t="s">
        <v>333</v>
      </c>
      <c r="G1165" s="3" t="s">
        <v>725</v>
      </c>
      <c r="H1165" s="3" t="s">
        <v>310</v>
      </c>
    </row>
    <row r="1166" spans="1:8" hidden="1">
      <c r="A1166" s="3">
        <v>797</v>
      </c>
      <c r="B1166" s="3">
        <v>1</v>
      </c>
      <c r="C1166" s="3" t="s">
        <v>1027</v>
      </c>
      <c r="D1166" s="3" t="s">
        <v>573</v>
      </c>
      <c r="E1166" s="3" t="s">
        <v>313</v>
      </c>
      <c r="G1166" s="3" t="s">
        <v>725</v>
      </c>
      <c r="H1166" s="3" t="s">
        <v>314</v>
      </c>
    </row>
    <row r="1167" spans="1:8" hidden="1">
      <c r="A1167" s="3">
        <v>798</v>
      </c>
      <c r="B1167" s="3">
        <v>1</v>
      </c>
      <c r="C1167" s="3" t="s">
        <v>1033</v>
      </c>
      <c r="D1167" s="3" t="s">
        <v>412</v>
      </c>
      <c r="E1167" s="3" t="s">
        <v>312</v>
      </c>
      <c r="G1167" s="3" t="s">
        <v>725</v>
      </c>
      <c r="H1167" s="3" t="s">
        <v>310</v>
      </c>
    </row>
    <row r="1168" spans="1:8" hidden="1">
      <c r="A1168" s="3">
        <v>799</v>
      </c>
      <c r="B1168" s="3">
        <v>1</v>
      </c>
      <c r="C1168" s="3" t="s">
        <v>860</v>
      </c>
      <c r="D1168" s="3" t="s">
        <v>322</v>
      </c>
      <c r="E1168" s="3" t="s">
        <v>317</v>
      </c>
      <c r="G1168" s="3" t="s">
        <v>725</v>
      </c>
      <c r="H1168" s="3" t="s">
        <v>314</v>
      </c>
    </row>
    <row r="1169" spans="1:8" hidden="1">
      <c r="A1169" s="3">
        <v>799</v>
      </c>
      <c r="B1169" s="3">
        <v>2</v>
      </c>
      <c r="C1169" s="3" t="s">
        <v>860</v>
      </c>
      <c r="D1169" s="3" t="s">
        <v>357</v>
      </c>
      <c r="E1169" s="3" t="s">
        <v>317</v>
      </c>
      <c r="G1169" s="3" t="s">
        <v>725</v>
      </c>
      <c r="H1169" s="3" t="s">
        <v>314</v>
      </c>
    </row>
    <row r="1170" spans="1:8" hidden="1">
      <c r="A1170" s="3">
        <v>800</v>
      </c>
      <c r="B1170" s="3">
        <v>1</v>
      </c>
      <c r="C1170" s="3" t="s">
        <v>1034</v>
      </c>
      <c r="D1170" s="3" t="s">
        <v>720</v>
      </c>
      <c r="E1170" s="3" t="s">
        <v>312</v>
      </c>
      <c r="G1170" s="3" t="s">
        <v>725</v>
      </c>
      <c r="H1170" s="3" t="s">
        <v>310</v>
      </c>
    </row>
    <row r="1171" spans="1:8" hidden="1">
      <c r="A1171" s="3">
        <v>801</v>
      </c>
      <c r="B1171" s="3">
        <v>1</v>
      </c>
      <c r="C1171" s="3" t="s">
        <v>1031</v>
      </c>
      <c r="D1171" s="3" t="s">
        <v>717</v>
      </c>
      <c r="E1171" s="3" t="s">
        <v>536</v>
      </c>
      <c r="G1171" s="3" t="s">
        <v>725</v>
      </c>
      <c r="H1171" s="3" t="s">
        <v>314</v>
      </c>
    </row>
    <row r="1172" spans="1:8" hidden="1">
      <c r="A1172" s="3">
        <v>802</v>
      </c>
      <c r="B1172" s="3">
        <v>1</v>
      </c>
      <c r="C1172" s="3" t="s">
        <v>1035</v>
      </c>
      <c r="D1172" s="3" t="s">
        <v>417</v>
      </c>
      <c r="E1172" s="3" t="s">
        <v>353</v>
      </c>
      <c r="G1172" s="3" t="s">
        <v>725</v>
      </c>
      <c r="H1172" s="3" t="s">
        <v>310</v>
      </c>
    </row>
    <row r="1173" spans="1:8" hidden="1">
      <c r="A1173" s="3">
        <v>803</v>
      </c>
      <c r="B1173" s="3">
        <v>1</v>
      </c>
      <c r="C1173" s="3" t="s">
        <v>1036</v>
      </c>
      <c r="D1173" s="3" t="s">
        <v>412</v>
      </c>
      <c r="E1173" s="3" t="s">
        <v>317</v>
      </c>
      <c r="G1173" s="3" t="s">
        <v>725</v>
      </c>
      <c r="H1173" s="3" t="s">
        <v>314</v>
      </c>
    </row>
    <row r="1174" spans="1:8" hidden="1">
      <c r="A1174" s="3">
        <v>804</v>
      </c>
      <c r="B1174" s="3">
        <v>1</v>
      </c>
      <c r="C1174" s="3" t="s">
        <v>1037</v>
      </c>
      <c r="D1174" s="3" t="s">
        <v>726</v>
      </c>
      <c r="E1174" s="3" t="s">
        <v>348</v>
      </c>
      <c r="G1174" s="3" t="s">
        <v>725</v>
      </c>
      <c r="H1174" s="3" t="s">
        <v>310</v>
      </c>
    </row>
    <row r="1175" spans="1:8" hidden="1">
      <c r="A1175" s="3">
        <v>805</v>
      </c>
      <c r="B1175" s="3">
        <v>1</v>
      </c>
      <c r="C1175" s="3" t="s">
        <v>1038</v>
      </c>
      <c r="D1175" s="3" t="s">
        <v>720</v>
      </c>
      <c r="E1175" s="3" t="s">
        <v>317</v>
      </c>
      <c r="G1175" s="3" t="s">
        <v>725</v>
      </c>
      <c r="H1175" s="3" t="s">
        <v>314</v>
      </c>
    </row>
    <row r="1176" spans="1:8" hidden="1">
      <c r="A1176" s="3">
        <v>806</v>
      </c>
      <c r="B1176" s="3">
        <v>1</v>
      </c>
      <c r="C1176" s="3" t="s">
        <v>1022</v>
      </c>
      <c r="D1176" s="3" t="s">
        <v>711</v>
      </c>
      <c r="E1176" s="3" t="s">
        <v>353</v>
      </c>
      <c r="G1176" s="3" t="s">
        <v>725</v>
      </c>
      <c r="H1176" s="3" t="s">
        <v>310</v>
      </c>
    </row>
    <row r="1177" spans="1:8" hidden="1">
      <c r="A1177" s="3">
        <v>807</v>
      </c>
      <c r="B1177" s="3">
        <v>1</v>
      </c>
      <c r="C1177" s="3" t="s">
        <v>1039</v>
      </c>
      <c r="D1177" s="3" t="s">
        <v>417</v>
      </c>
      <c r="E1177" s="3" t="s">
        <v>358</v>
      </c>
      <c r="G1177" s="3" t="s">
        <v>725</v>
      </c>
      <c r="H1177" s="3" t="s">
        <v>314</v>
      </c>
    </row>
    <row r="1178" spans="1:8" hidden="1">
      <c r="A1178" s="3">
        <v>807</v>
      </c>
      <c r="B1178" s="3">
        <v>2</v>
      </c>
      <c r="C1178" s="3" t="s">
        <v>1039</v>
      </c>
      <c r="D1178" s="3" t="s">
        <v>424</v>
      </c>
      <c r="E1178" s="3" t="s">
        <v>321</v>
      </c>
      <c r="G1178" s="3" t="s">
        <v>725</v>
      </c>
      <c r="H1178" s="3" t="s">
        <v>314</v>
      </c>
    </row>
    <row r="1179" spans="1:8" hidden="1">
      <c r="A1179" s="3">
        <v>808</v>
      </c>
      <c r="B1179" s="3">
        <v>1</v>
      </c>
      <c r="C1179" s="3" t="s">
        <v>1333</v>
      </c>
      <c r="D1179" s="3" t="s">
        <v>718</v>
      </c>
      <c r="E1179" s="3" t="s">
        <v>290</v>
      </c>
      <c r="G1179" s="3" t="s">
        <v>725</v>
      </c>
      <c r="H1179" s="3" t="s">
        <v>310</v>
      </c>
    </row>
    <row r="1180" spans="1:8" hidden="1">
      <c r="A1180" s="3">
        <v>809</v>
      </c>
      <c r="B1180" s="3">
        <v>1</v>
      </c>
      <c r="C1180" s="3" t="s">
        <v>1040</v>
      </c>
      <c r="D1180" s="3" t="s">
        <v>726</v>
      </c>
      <c r="E1180" s="3" t="s">
        <v>352</v>
      </c>
      <c r="G1180" s="3" t="s">
        <v>725</v>
      </c>
      <c r="H1180" s="3" t="s">
        <v>314</v>
      </c>
    </row>
    <row r="1181" spans="1:8" hidden="1">
      <c r="A1181" s="3">
        <v>810</v>
      </c>
      <c r="B1181" s="3">
        <v>1</v>
      </c>
      <c r="C1181" s="3" t="s">
        <v>1029</v>
      </c>
      <c r="D1181" s="3" t="s">
        <v>717</v>
      </c>
      <c r="E1181" s="3" t="s">
        <v>333</v>
      </c>
      <c r="G1181" s="3" t="s">
        <v>725</v>
      </c>
      <c r="H1181" s="3" t="s">
        <v>310</v>
      </c>
    </row>
    <row r="1182" spans="1:8" hidden="1">
      <c r="A1182" s="3">
        <v>811</v>
      </c>
      <c r="B1182" s="3">
        <v>1</v>
      </c>
      <c r="C1182" s="3" t="s">
        <v>1025</v>
      </c>
      <c r="D1182" s="3" t="s">
        <v>711</v>
      </c>
      <c r="E1182" s="3" t="s">
        <v>358</v>
      </c>
      <c r="G1182" s="3" t="s">
        <v>725</v>
      </c>
      <c r="H1182" s="3" t="s">
        <v>314</v>
      </c>
    </row>
    <row r="1183" spans="1:8" hidden="1">
      <c r="A1183" s="3">
        <v>811</v>
      </c>
      <c r="B1183" s="3">
        <v>2</v>
      </c>
      <c r="C1183" s="3" t="s">
        <v>1025</v>
      </c>
      <c r="D1183" s="3" t="s">
        <v>713</v>
      </c>
      <c r="E1183" s="3" t="s">
        <v>321</v>
      </c>
      <c r="G1183" s="3" t="s">
        <v>725</v>
      </c>
      <c r="H1183" s="3" t="s">
        <v>314</v>
      </c>
    </row>
    <row r="1184" spans="1:8" hidden="1">
      <c r="A1184" s="3">
        <v>812</v>
      </c>
      <c r="B1184" s="3">
        <v>1</v>
      </c>
      <c r="C1184" s="3" t="s">
        <v>1334</v>
      </c>
      <c r="D1184" s="3" t="s">
        <v>718</v>
      </c>
      <c r="E1184" s="3" t="s">
        <v>722</v>
      </c>
      <c r="G1184" s="3" t="s">
        <v>725</v>
      </c>
      <c r="H1184" s="3" t="s">
        <v>314</v>
      </c>
    </row>
    <row r="1185" spans="1:8" hidden="1">
      <c r="A1185" s="3">
        <v>813</v>
      </c>
      <c r="B1185" s="3">
        <v>1</v>
      </c>
      <c r="C1185" s="3" t="s">
        <v>1041</v>
      </c>
      <c r="D1185" s="3" t="s">
        <v>357</v>
      </c>
      <c r="E1185" s="3" t="s">
        <v>323</v>
      </c>
      <c r="G1185" s="3" t="s">
        <v>725</v>
      </c>
      <c r="H1185" s="3" t="s">
        <v>310</v>
      </c>
    </row>
    <row r="1186" spans="1:8" hidden="1">
      <c r="A1186" s="3">
        <v>813</v>
      </c>
      <c r="B1186" s="3">
        <v>2</v>
      </c>
      <c r="C1186" s="3" t="s">
        <v>1041</v>
      </c>
      <c r="D1186" s="3" t="s">
        <v>534</v>
      </c>
      <c r="E1186" s="3" t="s">
        <v>727</v>
      </c>
      <c r="G1186" s="3" t="s">
        <v>725</v>
      </c>
      <c r="H1186" s="3" t="s">
        <v>310</v>
      </c>
    </row>
    <row r="1187" spans="1:8" hidden="1">
      <c r="A1187" s="3">
        <v>814</v>
      </c>
      <c r="B1187" s="3">
        <v>1</v>
      </c>
      <c r="C1187" s="3" t="s">
        <v>1042</v>
      </c>
      <c r="D1187" s="3" t="s">
        <v>717</v>
      </c>
      <c r="E1187" s="3" t="s">
        <v>358</v>
      </c>
      <c r="G1187" s="3" t="s">
        <v>725</v>
      </c>
      <c r="H1187" s="3" t="s">
        <v>314</v>
      </c>
    </row>
    <row r="1188" spans="1:8" hidden="1">
      <c r="A1188" s="3">
        <v>814</v>
      </c>
      <c r="B1188" s="3">
        <v>2</v>
      </c>
      <c r="C1188" s="3" t="s">
        <v>1042</v>
      </c>
      <c r="D1188" s="3" t="s">
        <v>707</v>
      </c>
      <c r="E1188" s="3" t="s">
        <v>313</v>
      </c>
      <c r="G1188" s="3" t="s">
        <v>725</v>
      </c>
      <c r="H1188" s="3" t="s">
        <v>314</v>
      </c>
    </row>
    <row r="1189" spans="1:8" hidden="1">
      <c r="A1189" s="3">
        <v>814</v>
      </c>
      <c r="B1189" s="3">
        <v>3</v>
      </c>
      <c r="C1189" s="3" t="s">
        <v>1042</v>
      </c>
      <c r="D1189" s="3" t="s">
        <v>709</v>
      </c>
      <c r="E1189" s="3" t="s">
        <v>309</v>
      </c>
      <c r="G1189" s="3" t="s">
        <v>725</v>
      </c>
      <c r="H1189" s="3" t="s">
        <v>314</v>
      </c>
    </row>
    <row r="1190" spans="1:8" hidden="1">
      <c r="A1190" s="3">
        <v>815</v>
      </c>
      <c r="B1190" s="3">
        <v>1</v>
      </c>
      <c r="C1190" s="3" t="s">
        <v>1037</v>
      </c>
      <c r="D1190" s="3" t="s">
        <v>726</v>
      </c>
      <c r="E1190" s="3" t="s">
        <v>348</v>
      </c>
      <c r="G1190" s="3" t="s">
        <v>725</v>
      </c>
      <c r="H1190" s="3" t="s">
        <v>310</v>
      </c>
    </row>
    <row r="1191" spans="1:8" hidden="1">
      <c r="A1191" s="3">
        <v>816</v>
      </c>
      <c r="B1191" s="3">
        <v>1</v>
      </c>
      <c r="C1191" s="3" t="s">
        <v>1043</v>
      </c>
      <c r="D1191" s="3" t="s">
        <v>357</v>
      </c>
      <c r="E1191" s="3" t="s">
        <v>331</v>
      </c>
      <c r="G1191" s="3" t="s">
        <v>725</v>
      </c>
      <c r="H1191" s="3" t="s">
        <v>314</v>
      </c>
    </row>
    <row r="1192" spans="1:8" hidden="1">
      <c r="A1192" s="3">
        <v>816</v>
      </c>
      <c r="B1192" s="3">
        <v>2</v>
      </c>
      <c r="C1192" s="3" t="s">
        <v>1043</v>
      </c>
      <c r="D1192" s="3" t="s">
        <v>534</v>
      </c>
      <c r="E1192" s="3" t="s">
        <v>323</v>
      </c>
      <c r="G1192" s="3" t="s">
        <v>725</v>
      </c>
      <c r="H1192" s="3" t="s">
        <v>314</v>
      </c>
    </row>
    <row r="1193" spans="1:8" hidden="1">
      <c r="A1193" s="3">
        <v>817</v>
      </c>
      <c r="B1193" s="3">
        <v>1</v>
      </c>
      <c r="C1193" s="3" t="s">
        <v>1335</v>
      </c>
      <c r="D1193" s="3" t="s">
        <v>712</v>
      </c>
      <c r="E1193" s="3" t="s">
        <v>348</v>
      </c>
      <c r="G1193" s="3" t="s">
        <v>725</v>
      </c>
      <c r="H1193" s="3" t="s">
        <v>310</v>
      </c>
    </row>
    <row r="1194" spans="1:8" hidden="1">
      <c r="A1194" s="3">
        <v>818</v>
      </c>
      <c r="B1194" s="3">
        <v>1</v>
      </c>
      <c r="C1194" s="3" t="s">
        <v>890</v>
      </c>
      <c r="D1194" s="3" t="s">
        <v>335</v>
      </c>
      <c r="E1194" s="3" t="s">
        <v>323</v>
      </c>
      <c r="G1194" s="3" t="s">
        <v>725</v>
      </c>
      <c r="H1194" s="3" t="s">
        <v>310</v>
      </c>
    </row>
    <row r="1195" spans="1:8" hidden="1">
      <c r="A1195" s="3">
        <v>819</v>
      </c>
      <c r="B1195" s="3">
        <v>1</v>
      </c>
      <c r="C1195" s="3" t="s">
        <v>1040</v>
      </c>
      <c r="D1195" s="3" t="s">
        <v>726</v>
      </c>
      <c r="E1195" s="3" t="s">
        <v>352</v>
      </c>
      <c r="G1195" s="3" t="s">
        <v>725</v>
      </c>
      <c r="H1195" s="3" t="s">
        <v>314</v>
      </c>
    </row>
    <row r="1196" spans="1:8" hidden="1">
      <c r="A1196" s="3">
        <v>820</v>
      </c>
      <c r="B1196" s="3">
        <v>1</v>
      </c>
      <c r="C1196" s="3" t="s">
        <v>1024</v>
      </c>
      <c r="D1196" s="3" t="s">
        <v>573</v>
      </c>
      <c r="E1196" s="3" t="s">
        <v>309</v>
      </c>
      <c r="G1196" s="3" t="s">
        <v>725</v>
      </c>
      <c r="H1196" s="3" t="s">
        <v>310</v>
      </c>
    </row>
    <row r="1197" spans="1:8" hidden="1">
      <c r="A1197" s="3">
        <v>821</v>
      </c>
      <c r="B1197" s="3">
        <v>1</v>
      </c>
      <c r="C1197" s="3" t="s">
        <v>1336</v>
      </c>
      <c r="D1197" s="3" t="s">
        <v>322</v>
      </c>
      <c r="E1197" s="3" t="s">
        <v>323</v>
      </c>
      <c r="G1197" s="3" t="s">
        <v>725</v>
      </c>
      <c r="H1197" s="3" t="s">
        <v>310</v>
      </c>
    </row>
    <row r="1198" spans="1:8" hidden="1">
      <c r="A1198" s="3">
        <v>821</v>
      </c>
      <c r="B1198" s="3">
        <v>2</v>
      </c>
      <c r="C1198" s="3" t="s">
        <v>1336</v>
      </c>
      <c r="D1198" s="3" t="s">
        <v>349</v>
      </c>
      <c r="E1198" s="3" t="s">
        <v>381</v>
      </c>
      <c r="G1198" s="3" t="s">
        <v>725</v>
      </c>
      <c r="H1198" s="3" t="s">
        <v>310</v>
      </c>
    </row>
    <row r="1199" spans="1:8" hidden="1">
      <c r="A1199" s="3">
        <v>822</v>
      </c>
      <c r="B1199" s="3">
        <v>1</v>
      </c>
      <c r="C1199" s="3" t="s">
        <v>1337</v>
      </c>
      <c r="D1199" s="3" t="s">
        <v>712</v>
      </c>
      <c r="E1199" s="3" t="s">
        <v>329</v>
      </c>
      <c r="G1199" s="3" t="s">
        <v>725</v>
      </c>
      <c r="H1199" s="3" t="s">
        <v>344</v>
      </c>
    </row>
    <row r="1200" spans="1:8" hidden="1">
      <c r="A1200" s="3">
        <v>823</v>
      </c>
      <c r="B1200" s="3">
        <v>1</v>
      </c>
      <c r="C1200" s="3" t="s">
        <v>1044</v>
      </c>
      <c r="D1200" s="3" t="s">
        <v>335</v>
      </c>
      <c r="E1200" s="3" t="s">
        <v>331</v>
      </c>
      <c r="G1200" s="3" t="s">
        <v>725</v>
      </c>
      <c r="H1200" s="3" t="s">
        <v>314</v>
      </c>
    </row>
    <row r="1201" spans="1:8" hidden="1">
      <c r="A1201" s="3">
        <v>823</v>
      </c>
      <c r="B1201" s="3">
        <v>2</v>
      </c>
      <c r="C1201" s="3" t="s">
        <v>1044</v>
      </c>
      <c r="D1201" s="3" t="s">
        <v>728</v>
      </c>
      <c r="E1201" s="3" t="s">
        <v>358</v>
      </c>
      <c r="G1201" s="3" t="s">
        <v>725</v>
      </c>
      <c r="H1201" s="3" t="s">
        <v>314</v>
      </c>
    </row>
    <row r="1202" spans="1:8" hidden="1">
      <c r="A1202" s="3">
        <v>824</v>
      </c>
      <c r="B1202" s="3">
        <v>1</v>
      </c>
      <c r="C1202" s="3" t="s">
        <v>1338</v>
      </c>
      <c r="D1202" s="3" t="s">
        <v>729</v>
      </c>
      <c r="E1202" s="3" t="s">
        <v>323</v>
      </c>
      <c r="G1202" s="3" t="s">
        <v>725</v>
      </c>
      <c r="H1202" s="3" t="s">
        <v>310</v>
      </c>
    </row>
    <row r="1203" spans="1:8" hidden="1">
      <c r="A1203" s="3">
        <v>825</v>
      </c>
      <c r="B1203" s="3">
        <v>1</v>
      </c>
      <c r="C1203" s="3" t="s">
        <v>1339</v>
      </c>
      <c r="D1203" s="3" t="s">
        <v>603</v>
      </c>
      <c r="E1203" s="3" t="s">
        <v>312</v>
      </c>
      <c r="G1203" s="3" t="s">
        <v>725</v>
      </c>
      <c r="H1203" s="3" t="s">
        <v>314</v>
      </c>
    </row>
    <row r="1204" spans="1:8" hidden="1">
      <c r="A1204" s="3">
        <v>826</v>
      </c>
      <c r="B1204" s="3">
        <v>1</v>
      </c>
      <c r="C1204" s="3" t="s">
        <v>1340</v>
      </c>
      <c r="D1204" s="3" t="s">
        <v>322</v>
      </c>
      <c r="E1204" s="3" t="s">
        <v>331</v>
      </c>
      <c r="G1204" s="3" t="s">
        <v>725</v>
      </c>
      <c r="H1204" s="3" t="s">
        <v>314</v>
      </c>
    </row>
    <row r="1205" spans="1:8" hidden="1">
      <c r="A1205" s="3">
        <v>826</v>
      </c>
      <c r="B1205" s="3">
        <v>2</v>
      </c>
      <c r="C1205" s="3" t="s">
        <v>1340</v>
      </c>
      <c r="D1205" s="3" t="s">
        <v>349</v>
      </c>
      <c r="E1205" s="3" t="s">
        <v>502</v>
      </c>
      <c r="G1205" s="3" t="s">
        <v>725</v>
      </c>
      <c r="H1205" s="3" t="s">
        <v>314</v>
      </c>
    </row>
    <row r="1206" spans="1:8" hidden="1">
      <c r="A1206" s="3">
        <v>827</v>
      </c>
      <c r="B1206" s="3">
        <v>1</v>
      </c>
      <c r="C1206" s="3" t="s">
        <v>1030</v>
      </c>
      <c r="D1206" s="3" t="s">
        <v>720</v>
      </c>
      <c r="E1206" s="3" t="s">
        <v>331</v>
      </c>
      <c r="G1206" s="3" t="s">
        <v>725</v>
      </c>
      <c r="H1206" s="3" t="s">
        <v>310</v>
      </c>
    </row>
    <row r="1207" spans="1:8" hidden="1">
      <c r="A1207" s="3">
        <v>828</v>
      </c>
      <c r="B1207" s="3">
        <v>1</v>
      </c>
      <c r="C1207" s="3" t="s">
        <v>1029</v>
      </c>
      <c r="D1207" s="3" t="s">
        <v>717</v>
      </c>
      <c r="E1207" s="3" t="s">
        <v>333</v>
      </c>
      <c r="G1207" s="3" t="s">
        <v>725</v>
      </c>
      <c r="H1207" s="3" t="s">
        <v>310</v>
      </c>
    </row>
    <row r="1208" spans="1:8" hidden="1">
      <c r="A1208" s="3">
        <v>829</v>
      </c>
      <c r="B1208" s="3">
        <v>1</v>
      </c>
      <c r="C1208" s="3" t="s">
        <v>1341</v>
      </c>
      <c r="D1208" s="3" t="s">
        <v>730</v>
      </c>
      <c r="E1208" s="3" t="s">
        <v>343</v>
      </c>
      <c r="G1208" s="3" t="s">
        <v>725</v>
      </c>
      <c r="H1208" s="3" t="s">
        <v>344</v>
      </c>
    </row>
    <row r="1209" spans="1:8" hidden="1">
      <c r="A1209" s="3">
        <v>830</v>
      </c>
      <c r="B1209" s="3">
        <v>1</v>
      </c>
      <c r="C1209" s="3" t="s">
        <v>1342</v>
      </c>
      <c r="D1209" s="3" t="s">
        <v>731</v>
      </c>
      <c r="E1209" s="3" t="s">
        <v>433</v>
      </c>
      <c r="G1209" s="3" t="s">
        <v>725</v>
      </c>
      <c r="H1209" s="3" t="s">
        <v>344</v>
      </c>
    </row>
    <row r="1210" spans="1:8" hidden="1">
      <c r="A1210" s="3">
        <v>831</v>
      </c>
      <c r="B1210" s="3">
        <v>1</v>
      </c>
      <c r="C1210" s="3" t="s">
        <v>1343</v>
      </c>
      <c r="D1210" s="3" t="s">
        <v>720</v>
      </c>
      <c r="E1210" s="3" t="s">
        <v>387</v>
      </c>
      <c r="G1210" s="3" t="s">
        <v>725</v>
      </c>
      <c r="H1210" s="3" t="s">
        <v>344</v>
      </c>
    </row>
    <row r="1211" spans="1:8" hidden="1">
      <c r="A1211" s="3">
        <v>831</v>
      </c>
      <c r="B1211" s="3">
        <v>2</v>
      </c>
      <c r="C1211" s="3" t="s">
        <v>1343</v>
      </c>
      <c r="D1211" s="3" t="s">
        <v>732</v>
      </c>
      <c r="E1211" s="3" t="s">
        <v>388</v>
      </c>
      <c r="G1211" s="3" t="s">
        <v>725</v>
      </c>
      <c r="H1211" s="3" t="s">
        <v>344</v>
      </c>
    </row>
    <row r="1212" spans="1:8" hidden="1">
      <c r="A1212" s="3">
        <v>832</v>
      </c>
      <c r="B1212" s="3">
        <v>1</v>
      </c>
      <c r="C1212" s="3" t="s">
        <v>1344</v>
      </c>
      <c r="D1212" s="3" t="s">
        <v>733</v>
      </c>
      <c r="E1212" s="3" t="s">
        <v>343</v>
      </c>
      <c r="G1212" s="3" t="s">
        <v>725</v>
      </c>
      <c r="H1212" s="3" t="s">
        <v>344</v>
      </c>
    </row>
    <row r="1213" spans="1:8" hidden="1">
      <c r="A1213" s="3">
        <v>833</v>
      </c>
      <c r="B1213" s="3">
        <v>1</v>
      </c>
      <c r="C1213" s="3" t="s">
        <v>945</v>
      </c>
      <c r="D1213" s="3" t="s">
        <v>248</v>
      </c>
      <c r="E1213" s="3" t="s">
        <v>309</v>
      </c>
      <c r="G1213" s="3" t="s">
        <v>734</v>
      </c>
      <c r="H1213" s="3" t="s">
        <v>310</v>
      </c>
    </row>
    <row r="1214" spans="1:8" hidden="1">
      <c r="A1214" s="3">
        <v>833</v>
      </c>
      <c r="B1214" s="3">
        <v>2</v>
      </c>
      <c r="C1214" s="3" t="s">
        <v>945</v>
      </c>
      <c r="D1214" s="3" t="s">
        <v>573</v>
      </c>
      <c r="E1214" s="3" t="s">
        <v>309</v>
      </c>
      <c r="G1214" s="3" t="s">
        <v>734</v>
      </c>
      <c r="H1214" s="3" t="s">
        <v>310</v>
      </c>
    </row>
    <row r="1215" spans="1:8" hidden="1">
      <c r="A1215" s="3">
        <v>834</v>
      </c>
      <c r="B1215" s="3">
        <v>1</v>
      </c>
      <c r="C1215" s="3" t="s">
        <v>857</v>
      </c>
      <c r="D1215" s="3" t="s">
        <v>322</v>
      </c>
      <c r="E1215" s="3" t="s">
        <v>312</v>
      </c>
      <c r="G1215" s="3" t="s">
        <v>734</v>
      </c>
      <c r="H1215" s="3" t="s">
        <v>310</v>
      </c>
    </row>
    <row r="1216" spans="1:8" hidden="1">
      <c r="A1216" s="3">
        <v>834</v>
      </c>
      <c r="B1216" s="3">
        <v>2</v>
      </c>
      <c r="C1216" s="3" t="s">
        <v>857</v>
      </c>
      <c r="D1216" s="3" t="s">
        <v>357</v>
      </c>
      <c r="E1216" s="3" t="s">
        <v>312</v>
      </c>
      <c r="G1216" s="3" t="s">
        <v>734</v>
      </c>
      <c r="H1216" s="3" t="s">
        <v>310</v>
      </c>
    </row>
    <row r="1217" spans="1:8" hidden="1">
      <c r="A1217" s="3">
        <v>835</v>
      </c>
      <c r="B1217" s="3">
        <v>1</v>
      </c>
      <c r="C1217" s="3" t="s">
        <v>1211</v>
      </c>
      <c r="D1217" s="3" t="s">
        <v>262</v>
      </c>
      <c r="E1217" s="3" t="s">
        <v>323</v>
      </c>
      <c r="G1217" s="3" t="s">
        <v>734</v>
      </c>
      <c r="H1217" s="3" t="s">
        <v>310</v>
      </c>
    </row>
    <row r="1218" spans="1:8" hidden="1">
      <c r="A1218" s="3">
        <v>836</v>
      </c>
      <c r="B1218" s="3">
        <v>1</v>
      </c>
      <c r="C1218" s="3" t="s">
        <v>1015</v>
      </c>
      <c r="D1218" s="3" t="s">
        <v>248</v>
      </c>
      <c r="E1218" s="3" t="s">
        <v>313</v>
      </c>
      <c r="G1218" s="3" t="s">
        <v>734</v>
      </c>
      <c r="H1218" s="3" t="s">
        <v>314</v>
      </c>
    </row>
    <row r="1219" spans="1:8" hidden="1">
      <c r="A1219" s="3">
        <v>836</v>
      </c>
      <c r="B1219" s="3">
        <v>2</v>
      </c>
      <c r="C1219" s="3" t="s">
        <v>1015</v>
      </c>
      <c r="D1219" s="3" t="s">
        <v>573</v>
      </c>
      <c r="E1219" s="3" t="s">
        <v>313</v>
      </c>
      <c r="G1219" s="3" t="s">
        <v>734</v>
      </c>
      <c r="H1219" s="3" t="s">
        <v>314</v>
      </c>
    </row>
    <row r="1220" spans="1:8" hidden="1">
      <c r="A1220" s="3">
        <v>837</v>
      </c>
      <c r="B1220" s="3">
        <v>1</v>
      </c>
      <c r="C1220" s="3" t="s">
        <v>875</v>
      </c>
      <c r="D1220" s="3" t="s">
        <v>411</v>
      </c>
      <c r="E1220" s="3" t="s">
        <v>312</v>
      </c>
      <c r="G1220" s="3" t="s">
        <v>734</v>
      </c>
      <c r="H1220" s="3" t="s">
        <v>310</v>
      </c>
    </row>
    <row r="1221" spans="1:8" hidden="1">
      <c r="A1221" s="3">
        <v>837</v>
      </c>
      <c r="B1221" s="3">
        <v>2</v>
      </c>
      <c r="C1221" s="3" t="s">
        <v>875</v>
      </c>
      <c r="D1221" s="3" t="s">
        <v>412</v>
      </c>
      <c r="E1221" s="3" t="s">
        <v>312</v>
      </c>
      <c r="G1221" s="3" t="s">
        <v>734</v>
      </c>
      <c r="H1221" s="3" t="s">
        <v>310</v>
      </c>
    </row>
    <row r="1222" spans="1:8" hidden="1">
      <c r="A1222" s="3">
        <v>838</v>
      </c>
      <c r="B1222" s="3">
        <v>1</v>
      </c>
      <c r="C1222" s="3" t="s">
        <v>860</v>
      </c>
      <c r="D1222" s="3" t="s">
        <v>322</v>
      </c>
      <c r="E1222" s="3" t="s">
        <v>317</v>
      </c>
      <c r="G1222" s="3" t="s">
        <v>734</v>
      </c>
      <c r="H1222" s="3" t="s">
        <v>314</v>
      </c>
    </row>
    <row r="1223" spans="1:8" hidden="1">
      <c r="A1223" s="3">
        <v>838</v>
      </c>
      <c r="B1223" s="3">
        <v>2</v>
      </c>
      <c r="C1223" s="3" t="s">
        <v>860</v>
      </c>
      <c r="D1223" s="3" t="s">
        <v>357</v>
      </c>
      <c r="E1223" s="3" t="s">
        <v>317</v>
      </c>
      <c r="G1223" s="3" t="s">
        <v>734</v>
      </c>
      <c r="H1223" s="3" t="s">
        <v>314</v>
      </c>
    </row>
    <row r="1224" spans="1:8" hidden="1">
      <c r="A1224" s="3">
        <v>839</v>
      </c>
      <c r="B1224" s="3">
        <v>1</v>
      </c>
      <c r="C1224" s="3" t="s">
        <v>1108</v>
      </c>
      <c r="D1224" s="3" t="s">
        <v>261</v>
      </c>
      <c r="E1224" s="3" t="s">
        <v>338</v>
      </c>
      <c r="G1224" s="3" t="s">
        <v>734</v>
      </c>
      <c r="H1224" s="3" t="s">
        <v>310</v>
      </c>
    </row>
    <row r="1225" spans="1:8" hidden="1">
      <c r="A1225" s="3">
        <v>839</v>
      </c>
      <c r="B1225" s="3">
        <v>2</v>
      </c>
      <c r="C1225" s="3" t="s">
        <v>1108</v>
      </c>
      <c r="D1225" s="3" t="s">
        <v>264</v>
      </c>
      <c r="E1225" s="3" t="s">
        <v>338</v>
      </c>
      <c r="G1225" s="3" t="s">
        <v>734</v>
      </c>
      <c r="H1225" s="3" t="s">
        <v>310</v>
      </c>
    </row>
    <row r="1226" spans="1:8" hidden="1">
      <c r="A1226" s="3">
        <v>840</v>
      </c>
      <c r="B1226" s="3">
        <v>1</v>
      </c>
      <c r="C1226" s="3" t="s">
        <v>1345</v>
      </c>
      <c r="D1226" s="3" t="s">
        <v>262</v>
      </c>
      <c r="E1226" s="3" t="s">
        <v>331</v>
      </c>
      <c r="G1226" s="3" t="s">
        <v>734</v>
      </c>
      <c r="H1226" s="3" t="s">
        <v>314</v>
      </c>
    </row>
    <row r="1227" spans="1:8" hidden="1">
      <c r="A1227" s="3">
        <v>841</v>
      </c>
      <c r="B1227" s="3">
        <v>1</v>
      </c>
      <c r="C1227" s="3" t="s">
        <v>879</v>
      </c>
      <c r="D1227" s="3" t="s">
        <v>415</v>
      </c>
      <c r="E1227" s="3" t="s">
        <v>331</v>
      </c>
      <c r="G1227" s="3" t="s">
        <v>734</v>
      </c>
      <c r="H1227" s="3" t="s">
        <v>310</v>
      </c>
    </row>
    <row r="1228" spans="1:8" hidden="1">
      <c r="A1228" s="3">
        <v>842</v>
      </c>
      <c r="B1228" s="3">
        <v>1</v>
      </c>
      <c r="C1228" s="3" t="s">
        <v>878</v>
      </c>
      <c r="D1228" s="3" t="s">
        <v>411</v>
      </c>
      <c r="E1228" s="3" t="s">
        <v>317</v>
      </c>
      <c r="G1228" s="3" t="s">
        <v>734</v>
      </c>
      <c r="H1228" s="3" t="s">
        <v>314</v>
      </c>
    </row>
    <row r="1229" spans="1:8" hidden="1">
      <c r="A1229" s="3">
        <v>842</v>
      </c>
      <c r="B1229" s="3">
        <v>2</v>
      </c>
      <c r="C1229" s="3" t="s">
        <v>878</v>
      </c>
      <c r="D1229" s="3" t="s">
        <v>412</v>
      </c>
      <c r="E1229" s="3" t="s">
        <v>317</v>
      </c>
      <c r="G1229" s="3" t="s">
        <v>734</v>
      </c>
      <c r="H1229" s="3" t="s">
        <v>314</v>
      </c>
    </row>
    <row r="1230" spans="1:8" hidden="1">
      <c r="A1230" s="3">
        <v>843</v>
      </c>
      <c r="B1230" s="3">
        <v>1</v>
      </c>
      <c r="C1230" s="3" t="s">
        <v>903</v>
      </c>
      <c r="D1230" s="3" t="s">
        <v>357</v>
      </c>
      <c r="E1230" s="3" t="s">
        <v>312</v>
      </c>
      <c r="G1230" s="3" t="s">
        <v>734</v>
      </c>
      <c r="H1230" s="3" t="s">
        <v>310</v>
      </c>
    </row>
    <row r="1231" spans="1:8" hidden="1">
      <c r="A1231" s="3">
        <v>844</v>
      </c>
      <c r="B1231" s="3">
        <v>1</v>
      </c>
      <c r="C1231" s="3" t="s">
        <v>1110</v>
      </c>
      <c r="D1231" s="3" t="s">
        <v>261</v>
      </c>
      <c r="E1231" s="3" t="s">
        <v>312</v>
      </c>
      <c r="G1231" s="3" t="s">
        <v>734</v>
      </c>
      <c r="H1231" s="3" t="s">
        <v>314</v>
      </c>
    </row>
    <row r="1232" spans="1:8" hidden="1">
      <c r="A1232" s="3">
        <v>844</v>
      </c>
      <c r="B1232" s="3">
        <v>2</v>
      </c>
      <c r="C1232" s="3" t="s">
        <v>1110</v>
      </c>
      <c r="D1232" s="3" t="s">
        <v>264</v>
      </c>
      <c r="E1232" s="3" t="s">
        <v>312</v>
      </c>
      <c r="G1232" s="3" t="s">
        <v>734</v>
      </c>
      <c r="H1232" s="3" t="s">
        <v>314</v>
      </c>
    </row>
    <row r="1233" spans="1:8" hidden="1">
      <c r="A1233" s="3">
        <v>845</v>
      </c>
      <c r="B1233" s="3">
        <v>1</v>
      </c>
      <c r="C1233" s="3" t="s">
        <v>997</v>
      </c>
      <c r="D1233" s="3" t="s">
        <v>269</v>
      </c>
      <c r="E1233" s="3" t="s">
        <v>331</v>
      </c>
      <c r="G1233" s="3" t="s">
        <v>734</v>
      </c>
      <c r="H1233" s="3" t="s">
        <v>310</v>
      </c>
    </row>
    <row r="1234" spans="1:8" hidden="1">
      <c r="A1234" s="3">
        <v>846</v>
      </c>
      <c r="B1234" s="3">
        <v>1</v>
      </c>
      <c r="C1234" s="3" t="s">
        <v>881</v>
      </c>
      <c r="D1234" s="3" t="s">
        <v>415</v>
      </c>
      <c r="E1234" s="3" t="s">
        <v>326</v>
      </c>
      <c r="G1234" s="3" t="s">
        <v>734</v>
      </c>
      <c r="H1234" s="3" t="s">
        <v>314</v>
      </c>
    </row>
    <row r="1235" spans="1:8" hidden="1">
      <c r="A1235" s="3">
        <v>847</v>
      </c>
      <c r="B1235" s="3">
        <v>1</v>
      </c>
      <c r="C1235" s="3" t="s">
        <v>945</v>
      </c>
      <c r="D1235" s="3" t="s">
        <v>248</v>
      </c>
      <c r="E1235" s="3" t="s">
        <v>309</v>
      </c>
      <c r="G1235" s="3" t="s">
        <v>734</v>
      </c>
      <c r="H1235" s="3" t="s">
        <v>310</v>
      </c>
    </row>
    <row r="1236" spans="1:8" hidden="1">
      <c r="A1236" s="3">
        <v>847</v>
      </c>
      <c r="B1236" s="3">
        <v>2</v>
      </c>
      <c r="C1236" s="3" t="s">
        <v>945</v>
      </c>
      <c r="D1236" s="3" t="s">
        <v>573</v>
      </c>
      <c r="E1236" s="3" t="s">
        <v>309</v>
      </c>
      <c r="G1236" s="3" t="s">
        <v>734</v>
      </c>
      <c r="H1236" s="3" t="s">
        <v>310</v>
      </c>
    </row>
    <row r="1237" spans="1:8" hidden="1">
      <c r="A1237" s="3">
        <v>848</v>
      </c>
      <c r="B1237" s="3">
        <v>1</v>
      </c>
      <c r="C1237" s="3" t="s">
        <v>1045</v>
      </c>
      <c r="D1237" s="3" t="s">
        <v>357</v>
      </c>
      <c r="E1237" s="3" t="s">
        <v>321</v>
      </c>
      <c r="G1237" s="3" t="s">
        <v>734</v>
      </c>
      <c r="H1237" s="3" t="s">
        <v>314</v>
      </c>
    </row>
    <row r="1238" spans="1:8" hidden="1">
      <c r="A1238" s="3">
        <v>848</v>
      </c>
      <c r="B1238" s="3">
        <v>2</v>
      </c>
      <c r="C1238" s="3" t="s">
        <v>1045</v>
      </c>
      <c r="D1238" s="3" t="s">
        <v>534</v>
      </c>
      <c r="E1238" s="3" t="s">
        <v>331</v>
      </c>
      <c r="G1238" s="3" t="s">
        <v>734</v>
      </c>
      <c r="H1238" s="3" t="s">
        <v>314</v>
      </c>
    </row>
    <row r="1239" spans="1:8" hidden="1">
      <c r="A1239" s="3">
        <v>849</v>
      </c>
      <c r="B1239" s="3">
        <v>1</v>
      </c>
      <c r="C1239" s="3" t="s">
        <v>1046</v>
      </c>
      <c r="D1239" s="3" t="s">
        <v>269</v>
      </c>
      <c r="E1239" s="3" t="s">
        <v>326</v>
      </c>
      <c r="G1239" s="3" t="s">
        <v>734</v>
      </c>
      <c r="H1239" s="3" t="s">
        <v>314</v>
      </c>
    </row>
    <row r="1240" spans="1:8" hidden="1">
      <c r="A1240" s="3">
        <v>850</v>
      </c>
      <c r="B1240" s="3">
        <v>1</v>
      </c>
      <c r="C1240" s="3" t="s">
        <v>1346</v>
      </c>
      <c r="D1240" s="3" t="s">
        <v>320</v>
      </c>
      <c r="E1240" s="3" t="s">
        <v>735</v>
      </c>
      <c r="G1240" s="3" t="s">
        <v>734</v>
      </c>
      <c r="H1240" s="3" t="s">
        <v>310</v>
      </c>
    </row>
    <row r="1241" spans="1:8" hidden="1">
      <c r="A1241" s="3">
        <v>850</v>
      </c>
      <c r="B1241" s="3">
        <v>2</v>
      </c>
      <c r="C1241" s="3" t="s">
        <v>1346</v>
      </c>
      <c r="D1241" s="3" t="s">
        <v>320</v>
      </c>
      <c r="E1241" s="3" t="s">
        <v>321</v>
      </c>
      <c r="G1241" s="3" t="s">
        <v>734</v>
      </c>
      <c r="H1241" s="3" t="s">
        <v>310</v>
      </c>
    </row>
    <row r="1242" spans="1:8" hidden="1">
      <c r="A1242" s="3">
        <v>851</v>
      </c>
      <c r="B1242" s="3">
        <v>1</v>
      </c>
      <c r="C1242" s="3" t="s">
        <v>1347</v>
      </c>
      <c r="D1242" s="3" t="s">
        <v>736</v>
      </c>
      <c r="E1242" s="3" t="s">
        <v>343</v>
      </c>
      <c r="G1242" s="3" t="s">
        <v>734</v>
      </c>
      <c r="H1242" s="3" t="s">
        <v>314</v>
      </c>
    </row>
    <row r="1243" spans="1:8" hidden="1">
      <c r="A1243" s="3">
        <v>852</v>
      </c>
      <c r="B1243" s="3">
        <v>1</v>
      </c>
      <c r="C1243" s="3" t="s">
        <v>876</v>
      </c>
      <c r="D1243" s="3" t="s">
        <v>14</v>
      </c>
      <c r="E1243" s="3" t="s">
        <v>283</v>
      </c>
      <c r="G1243" s="3" t="s">
        <v>734</v>
      </c>
      <c r="H1243" s="3" t="s">
        <v>310</v>
      </c>
    </row>
    <row r="1244" spans="1:8" hidden="1">
      <c r="A1244" s="3">
        <v>852</v>
      </c>
      <c r="B1244" s="3">
        <v>2</v>
      </c>
      <c r="C1244" s="3" t="s">
        <v>876</v>
      </c>
      <c r="D1244" s="3" t="s">
        <v>413</v>
      </c>
      <c r="E1244" s="3" t="s">
        <v>309</v>
      </c>
      <c r="G1244" s="3" t="s">
        <v>734</v>
      </c>
      <c r="H1244" s="3" t="s">
        <v>310</v>
      </c>
    </row>
    <row r="1245" spans="1:8" hidden="1">
      <c r="A1245" s="3">
        <v>853</v>
      </c>
      <c r="B1245" s="3">
        <v>1</v>
      </c>
      <c r="C1245" s="3" t="s">
        <v>1335</v>
      </c>
      <c r="D1245" s="3" t="s">
        <v>712</v>
      </c>
      <c r="E1245" s="3" t="s">
        <v>348</v>
      </c>
      <c r="G1245" s="3" t="s">
        <v>734</v>
      </c>
      <c r="H1245" s="3" t="s">
        <v>310</v>
      </c>
    </row>
    <row r="1246" spans="1:8" hidden="1">
      <c r="A1246" s="3">
        <v>854</v>
      </c>
      <c r="B1246" s="3">
        <v>1</v>
      </c>
      <c r="C1246" s="3" t="s">
        <v>1211</v>
      </c>
      <c r="D1246" s="3" t="s">
        <v>262</v>
      </c>
      <c r="E1246" s="3" t="s">
        <v>323</v>
      </c>
      <c r="G1246" s="3" t="s">
        <v>734</v>
      </c>
      <c r="H1246" s="3" t="s">
        <v>310</v>
      </c>
    </row>
    <row r="1247" spans="1:8" hidden="1">
      <c r="A1247" s="3">
        <v>855</v>
      </c>
      <c r="B1247" s="3">
        <v>1</v>
      </c>
      <c r="C1247" s="3" t="s">
        <v>1348</v>
      </c>
      <c r="D1247" s="3" t="s">
        <v>320</v>
      </c>
      <c r="E1247" s="3" t="s">
        <v>737</v>
      </c>
      <c r="G1247" s="3" t="s">
        <v>734</v>
      </c>
      <c r="H1247" s="3" t="s">
        <v>314</v>
      </c>
    </row>
    <row r="1248" spans="1:8" hidden="1">
      <c r="A1248" s="3">
        <v>855</v>
      </c>
      <c r="B1248" s="3">
        <v>2</v>
      </c>
      <c r="C1248" s="3" t="s">
        <v>1348</v>
      </c>
      <c r="D1248" s="3" t="s">
        <v>320</v>
      </c>
      <c r="E1248" s="3" t="s">
        <v>316</v>
      </c>
      <c r="G1248" s="3" t="s">
        <v>734</v>
      </c>
      <c r="H1248" s="3" t="s">
        <v>314</v>
      </c>
    </row>
    <row r="1249" spans="1:8" hidden="1">
      <c r="A1249" s="3">
        <v>856</v>
      </c>
      <c r="B1249" s="3">
        <v>1</v>
      </c>
      <c r="C1249" s="3" t="s">
        <v>945</v>
      </c>
      <c r="D1249" s="3" t="s">
        <v>248</v>
      </c>
      <c r="E1249" s="3" t="s">
        <v>309</v>
      </c>
      <c r="G1249" s="3" t="s">
        <v>734</v>
      </c>
      <c r="H1249" s="3" t="s">
        <v>310</v>
      </c>
    </row>
    <row r="1250" spans="1:8" hidden="1">
      <c r="A1250" s="3">
        <v>856</v>
      </c>
      <c r="B1250" s="3">
        <v>2</v>
      </c>
      <c r="C1250" s="3" t="s">
        <v>945</v>
      </c>
      <c r="D1250" s="3" t="s">
        <v>573</v>
      </c>
      <c r="E1250" s="3" t="s">
        <v>309</v>
      </c>
      <c r="G1250" s="3" t="s">
        <v>734</v>
      </c>
      <c r="H1250" s="3" t="s">
        <v>310</v>
      </c>
    </row>
    <row r="1251" spans="1:8" hidden="1">
      <c r="A1251" s="3">
        <v>857</v>
      </c>
      <c r="B1251" s="3">
        <v>1</v>
      </c>
      <c r="C1251" s="3" t="s">
        <v>880</v>
      </c>
      <c r="D1251" s="3" t="s">
        <v>14</v>
      </c>
      <c r="E1251" s="3" t="s">
        <v>309</v>
      </c>
      <c r="G1251" s="3" t="s">
        <v>734</v>
      </c>
      <c r="H1251" s="3" t="s">
        <v>314</v>
      </c>
    </row>
    <row r="1252" spans="1:8" hidden="1">
      <c r="A1252" s="3">
        <v>857</v>
      </c>
      <c r="B1252" s="3">
        <v>2</v>
      </c>
      <c r="C1252" s="3" t="s">
        <v>880</v>
      </c>
      <c r="D1252" s="3" t="s">
        <v>413</v>
      </c>
      <c r="E1252" s="3" t="s">
        <v>313</v>
      </c>
      <c r="G1252" s="3" t="s">
        <v>734</v>
      </c>
      <c r="H1252" s="3" t="s">
        <v>314</v>
      </c>
    </row>
    <row r="1253" spans="1:8" hidden="1">
      <c r="A1253" s="3">
        <v>858</v>
      </c>
      <c r="B1253" s="3">
        <v>1</v>
      </c>
      <c r="C1253" s="3" t="s">
        <v>1349</v>
      </c>
      <c r="D1253" s="3" t="s">
        <v>712</v>
      </c>
      <c r="E1253" s="3" t="s">
        <v>352</v>
      </c>
      <c r="G1253" s="3" t="s">
        <v>734</v>
      </c>
      <c r="H1253" s="3" t="s">
        <v>314</v>
      </c>
    </row>
    <row r="1254" spans="1:8" hidden="1">
      <c r="A1254" s="3">
        <v>859</v>
      </c>
      <c r="B1254" s="3">
        <v>1</v>
      </c>
      <c r="C1254" s="3" t="s">
        <v>1350</v>
      </c>
      <c r="D1254" s="3" t="s">
        <v>280</v>
      </c>
      <c r="E1254" s="3" t="s">
        <v>394</v>
      </c>
      <c r="G1254" s="3" t="s">
        <v>734</v>
      </c>
      <c r="H1254" s="3" t="s">
        <v>314</v>
      </c>
    </row>
    <row r="1255" spans="1:8" hidden="1">
      <c r="A1255" s="3">
        <v>860</v>
      </c>
      <c r="B1255" s="3">
        <v>1</v>
      </c>
      <c r="C1255" s="3" t="s">
        <v>945</v>
      </c>
      <c r="D1255" s="3" t="s">
        <v>248</v>
      </c>
      <c r="E1255" s="3" t="s">
        <v>309</v>
      </c>
      <c r="G1255" s="3" t="s">
        <v>734</v>
      </c>
      <c r="H1255" s="3" t="s">
        <v>310</v>
      </c>
    </row>
    <row r="1256" spans="1:8" hidden="1">
      <c r="A1256" s="3">
        <v>860</v>
      </c>
      <c r="B1256" s="3">
        <v>2</v>
      </c>
      <c r="C1256" s="3" t="s">
        <v>945</v>
      </c>
      <c r="D1256" s="3" t="s">
        <v>573</v>
      </c>
      <c r="E1256" s="3" t="s">
        <v>309</v>
      </c>
      <c r="G1256" s="3" t="s">
        <v>734</v>
      </c>
      <c r="H1256" s="3" t="s">
        <v>310</v>
      </c>
    </row>
    <row r="1257" spans="1:8" hidden="1">
      <c r="A1257" s="3">
        <v>861</v>
      </c>
      <c r="B1257" s="3">
        <v>1</v>
      </c>
      <c r="C1257" s="3" t="s">
        <v>1351</v>
      </c>
      <c r="D1257" s="3" t="s">
        <v>738</v>
      </c>
      <c r="E1257" s="3" t="s">
        <v>343</v>
      </c>
      <c r="G1257" s="3" t="s">
        <v>734</v>
      </c>
      <c r="H1257" s="3" t="s">
        <v>314</v>
      </c>
    </row>
    <row r="1258" spans="1:8" hidden="1">
      <c r="A1258" s="3">
        <v>862</v>
      </c>
      <c r="B1258" s="3">
        <v>1</v>
      </c>
      <c r="C1258" s="3" t="s">
        <v>1335</v>
      </c>
      <c r="D1258" s="3" t="s">
        <v>712</v>
      </c>
      <c r="E1258" s="3" t="s">
        <v>348</v>
      </c>
      <c r="G1258" s="3" t="s">
        <v>734</v>
      </c>
      <c r="H1258" s="3" t="s">
        <v>310</v>
      </c>
    </row>
    <row r="1259" spans="1:8" hidden="1">
      <c r="A1259" s="3">
        <v>863</v>
      </c>
      <c r="B1259" s="3">
        <v>1</v>
      </c>
      <c r="C1259" s="3" t="s">
        <v>997</v>
      </c>
      <c r="D1259" s="3" t="s">
        <v>269</v>
      </c>
      <c r="E1259" s="3" t="s">
        <v>331</v>
      </c>
      <c r="G1259" s="3" t="s">
        <v>734</v>
      </c>
      <c r="H1259" s="3" t="s">
        <v>310</v>
      </c>
    </row>
    <row r="1260" spans="1:8" hidden="1">
      <c r="A1260" s="3">
        <v>864</v>
      </c>
      <c r="B1260" s="3">
        <v>1</v>
      </c>
      <c r="C1260" s="3" t="s">
        <v>1047</v>
      </c>
      <c r="D1260" s="3" t="s">
        <v>739</v>
      </c>
      <c r="E1260" s="3" t="s">
        <v>291</v>
      </c>
      <c r="G1260" s="3" t="s">
        <v>734</v>
      </c>
      <c r="H1260" s="3" t="s">
        <v>344</v>
      </c>
    </row>
    <row r="1261" spans="1:8" hidden="1">
      <c r="A1261" s="3">
        <v>865</v>
      </c>
      <c r="B1261" s="3">
        <v>1</v>
      </c>
      <c r="C1261" s="3" t="s">
        <v>740</v>
      </c>
      <c r="D1261" s="3" t="s">
        <v>740</v>
      </c>
      <c r="E1261" s="2">
        <v>0.1</v>
      </c>
      <c r="G1261" s="3" t="s">
        <v>734</v>
      </c>
      <c r="H1261" s="3" t="s">
        <v>344</v>
      </c>
    </row>
    <row r="1262" spans="1:8" hidden="1">
      <c r="A1262" s="3">
        <v>866</v>
      </c>
      <c r="B1262" s="3">
        <v>1</v>
      </c>
      <c r="C1262" s="3" t="s">
        <v>1048</v>
      </c>
      <c r="D1262" s="3" t="s">
        <v>16</v>
      </c>
      <c r="E1262" s="3" t="s">
        <v>323</v>
      </c>
      <c r="G1262" s="3" t="s">
        <v>734</v>
      </c>
      <c r="H1262" s="3" t="s">
        <v>310</v>
      </c>
    </row>
    <row r="1263" spans="1:8" hidden="1">
      <c r="A1263" s="3">
        <v>867</v>
      </c>
      <c r="B1263" s="3">
        <v>1</v>
      </c>
      <c r="C1263" s="3" t="s">
        <v>1349</v>
      </c>
      <c r="D1263" s="3" t="s">
        <v>712</v>
      </c>
      <c r="E1263" s="3" t="s">
        <v>352</v>
      </c>
      <c r="G1263" s="3" t="s">
        <v>734</v>
      </c>
      <c r="H1263" s="3" t="s">
        <v>314</v>
      </c>
    </row>
    <row r="1264" spans="1:8" hidden="1">
      <c r="A1264" s="3">
        <v>868</v>
      </c>
      <c r="B1264" s="3">
        <v>1</v>
      </c>
      <c r="C1264" s="3" t="s">
        <v>1049</v>
      </c>
      <c r="D1264" s="3" t="s">
        <v>741</v>
      </c>
      <c r="E1264" s="3" t="s">
        <v>727</v>
      </c>
      <c r="G1264" s="3" t="s">
        <v>734</v>
      </c>
      <c r="H1264" s="3" t="s">
        <v>314</v>
      </c>
    </row>
    <row r="1265" spans="1:8" hidden="1">
      <c r="A1265" s="3">
        <v>868</v>
      </c>
      <c r="B1265" s="3">
        <v>2</v>
      </c>
      <c r="C1265" s="3" t="s">
        <v>1049</v>
      </c>
      <c r="D1265" s="3" t="s">
        <v>742</v>
      </c>
      <c r="E1265" s="3" t="s">
        <v>281</v>
      </c>
      <c r="G1265" s="3" t="s">
        <v>734</v>
      </c>
      <c r="H1265" s="3" t="s">
        <v>314</v>
      </c>
    </row>
    <row r="1266" spans="1:8" hidden="1">
      <c r="A1266" s="3">
        <v>869</v>
      </c>
      <c r="B1266" s="3">
        <v>1</v>
      </c>
      <c r="C1266" s="3" t="s">
        <v>1352</v>
      </c>
      <c r="D1266" s="3" t="s">
        <v>568</v>
      </c>
      <c r="E1266" s="3" t="s">
        <v>402</v>
      </c>
      <c r="G1266" s="3" t="s">
        <v>734</v>
      </c>
      <c r="H1266" s="3" t="s">
        <v>310</v>
      </c>
    </row>
    <row r="1267" spans="1:8" hidden="1">
      <c r="A1267" s="3">
        <v>869</v>
      </c>
      <c r="B1267" s="3">
        <v>2</v>
      </c>
      <c r="C1267" s="3" t="s">
        <v>1352</v>
      </c>
      <c r="D1267" s="3" t="s">
        <v>569</v>
      </c>
      <c r="E1267" s="3" t="s">
        <v>402</v>
      </c>
      <c r="G1267" s="3" t="s">
        <v>734</v>
      </c>
      <c r="H1267" s="3" t="s">
        <v>310</v>
      </c>
    </row>
    <row r="1268" spans="1:8" hidden="1">
      <c r="A1268" s="3">
        <v>870</v>
      </c>
      <c r="B1268" s="3">
        <v>1</v>
      </c>
      <c r="C1268" s="3" t="s">
        <v>743</v>
      </c>
      <c r="D1268" s="3" t="s">
        <v>743</v>
      </c>
      <c r="E1268" s="3">
        <v>1</v>
      </c>
      <c r="G1268" s="3" t="s">
        <v>734</v>
      </c>
      <c r="H1268" s="3" t="s">
        <v>344</v>
      </c>
    </row>
    <row r="1269" spans="1:8" hidden="1">
      <c r="A1269" s="3">
        <v>871</v>
      </c>
      <c r="B1269" s="3">
        <v>1</v>
      </c>
      <c r="C1269" s="3" t="s">
        <v>1050</v>
      </c>
      <c r="D1269" s="3" t="s">
        <v>16</v>
      </c>
      <c r="E1269" s="3" t="s">
        <v>312</v>
      </c>
      <c r="G1269" s="3" t="s">
        <v>734</v>
      </c>
      <c r="H1269" s="3" t="s">
        <v>314</v>
      </c>
    </row>
    <row r="1270" spans="1:8" hidden="1">
      <c r="A1270" s="3">
        <v>872</v>
      </c>
      <c r="B1270" s="3">
        <v>1</v>
      </c>
      <c r="C1270" s="3" t="s">
        <v>1353</v>
      </c>
      <c r="D1270" s="3" t="s">
        <v>744</v>
      </c>
      <c r="E1270" s="3" t="s">
        <v>316</v>
      </c>
      <c r="G1270" s="3" t="s">
        <v>734</v>
      </c>
      <c r="H1270" s="3" t="s">
        <v>344</v>
      </c>
    </row>
    <row r="1271" spans="1:8" hidden="1">
      <c r="A1271" s="3">
        <v>873</v>
      </c>
      <c r="B1271" s="3">
        <v>1</v>
      </c>
      <c r="C1271" s="3" t="s">
        <v>1354</v>
      </c>
      <c r="D1271" s="3" t="s">
        <v>279</v>
      </c>
      <c r="E1271" s="3" t="s">
        <v>284</v>
      </c>
      <c r="G1271" s="3" t="s">
        <v>734</v>
      </c>
      <c r="H1271" s="3" t="s">
        <v>344</v>
      </c>
    </row>
    <row r="1272" spans="1:8" hidden="1">
      <c r="A1272" s="3">
        <v>873</v>
      </c>
      <c r="B1272" s="3">
        <v>2</v>
      </c>
      <c r="C1272" s="3" t="s">
        <v>1354</v>
      </c>
      <c r="D1272" s="3" t="s">
        <v>745</v>
      </c>
      <c r="E1272" s="3" t="s">
        <v>284</v>
      </c>
      <c r="G1272" s="3" t="s">
        <v>734</v>
      </c>
      <c r="H1272" s="3" t="s">
        <v>344</v>
      </c>
    </row>
    <row r="1273" spans="1:8" hidden="1">
      <c r="A1273" s="3">
        <v>874</v>
      </c>
      <c r="B1273" s="3">
        <v>1</v>
      </c>
      <c r="C1273" s="3" t="s">
        <v>1355</v>
      </c>
      <c r="D1273" s="3" t="s">
        <v>568</v>
      </c>
      <c r="E1273" s="3" t="s">
        <v>390</v>
      </c>
      <c r="G1273" s="3" t="s">
        <v>734</v>
      </c>
      <c r="H1273" s="3" t="s">
        <v>314</v>
      </c>
    </row>
    <row r="1274" spans="1:8" hidden="1">
      <c r="A1274" s="3">
        <v>874</v>
      </c>
      <c r="B1274" s="3">
        <v>2</v>
      </c>
      <c r="C1274" s="3" t="s">
        <v>1355</v>
      </c>
      <c r="D1274" s="3" t="s">
        <v>569</v>
      </c>
      <c r="E1274" s="3" t="s">
        <v>390</v>
      </c>
      <c r="G1274" s="3" t="s">
        <v>734</v>
      </c>
      <c r="H1274" s="3" t="s">
        <v>314</v>
      </c>
    </row>
    <row r="1275" spans="1:8" hidden="1">
      <c r="A1275" s="3">
        <v>875</v>
      </c>
      <c r="B1275" s="3">
        <v>1</v>
      </c>
      <c r="C1275" s="3" t="s">
        <v>1051</v>
      </c>
      <c r="D1275" s="3" t="s">
        <v>573</v>
      </c>
      <c r="E1275" s="3" t="s">
        <v>309</v>
      </c>
      <c r="G1275" s="3" t="s">
        <v>746</v>
      </c>
      <c r="H1275" s="3" t="s">
        <v>310</v>
      </c>
    </row>
    <row r="1276" spans="1:8" hidden="1">
      <c r="A1276" s="3">
        <v>875</v>
      </c>
      <c r="B1276" s="3">
        <v>2</v>
      </c>
      <c r="C1276" s="3" t="s">
        <v>1051</v>
      </c>
      <c r="D1276" s="3" t="s">
        <v>248</v>
      </c>
      <c r="E1276" s="3" t="s">
        <v>309</v>
      </c>
      <c r="G1276" s="3" t="s">
        <v>746</v>
      </c>
      <c r="H1276" s="3" t="s">
        <v>310</v>
      </c>
    </row>
    <row r="1277" spans="1:8" hidden="1">
      <c r="A1277" s="3">
        <v>876</v>
      </c>
      <c r="B1277" s="3">
        <v>1</v>
      </c>
      <c r="C1277" s="3" t="s">
        <v>851</v>
      </c>
      <c r="D1277" s="3" t="s">
        <v>322</v>
      </c>
      <c r="E1277" s="3" t="s">
        <v>312</v>
      </c>
      <c r="G1277" s="3" t="s">
        <v>746</v>
      </c>
      <c r="H1277" s="3" t="s">
        <v>310</v>
      </c>
    </row>
    <row r="1278" spans="1:8" hidden="1">
      <c r="A1278" s="3">
        <v>877</v>
      </c>
      <c r="B1278" s="3">
        <v>1</v>
      </c>
      <c r="C1278" s="3" t="s">
        <v>1356</v>
      </c>
      <c r="D1278" s="3" t="s">
        <v>747</v>
      </c>
      <c r="E1278" s="3" t="s">
        <v>748</v>
      </c>
      <c r="G1278" s="3" t="s">
        <v>746</v>
      </c>
      <c r="H1278" s="3" t="s">
        <v>310</v>
      </c>
    </row>
    <row r="1279" spans="1:8" hidden="1">
      <c r="A1279" s="3">
        <v>878</v>
      </c>
      <c r="B1279" s="3">
        <v>1</v>
      </c>
      <c r="C1279" s="3" t="s">
        <v>1052</v>
      </c>
      <c r="D1279" s="3" t="s">
        <v>573</v>
      </c>
      <c r="E1279" s="3" t="s">
        <v>313</v>
      </c>
      <c r="G1279" s="3" t="s">
        <v>746</v>
      </c>
      <c r="H1279" s="3" t="s">
        <v>314</v>
      </c>
    </row>
    <row r="1280" spans="1:8" hidden="1">
      <c r="A1280" s="3">
        <v>878</v>
      </c>
      <c r="B1280" s="3">
        <v>2</v>
      </c>
      <c r="C1280" s="3" t="s">
        <v>1052</v>
      </c>
      <c r="D1280" s="3" t="s">
        <v>248</v>
      </c>
      <c r="E1280" s="3" t="s">
        <v>313</v>
      </c>
      <c r="G1280" s="3" t="s">
        <v>746</v>
      </c>
      <c r="H1280" s="3" t="s">
        <v>314</v>
      </c>
    </row>
    <row r="1281" spans="1:8" hidden="1">
      <c r="A1281" s="3">
        <v>879</v>
      </c>
      <c r="B1281" s="3">
        <v>1</v>
      </c>
      <c r="C1281" s="3" t="s">
        <v>1053</v>
      </c>
      <c r="D1281" s="3" t="s">
        <v>412</v>
      </c>
      <c r="E1281" s="3" t="s">
        <v>312</v>
      </c>
      <c r="G1281" s="3" t="s">
        <v>746</v>
      </c>
      <c r="H1281" s="3" t="s">
        <v>310</v>
      </c>
    </row>
    <row r="1282" spans="1:8" hidden="1">
      <c r="A1282" s="3">
        <v>879</v>
      </c>
      <c r="B1282" s="3">
        <v>2</v>
      </c>
      <c r="C1282" s="3" t="s">
        <v>1053</v>
      </c>
      <c r="D1282" s="3" t="s">
        <v>411</v>
      </c>
      <c r="E1282" s="3" t="s">
        <v>312</v>
      </c>
      <c r="G1282" s="3" t="s">
        <v>746</v>
      </c>
      <c r="H1282" s="3" t="s">
        <v>310</v>
      </c>
    </row>
    <row r="1283" spans="1:8" hidden="1">
      <c r="A1283" s="3">
        <v>880</v>
      </c>
      <c r="B1283" s="3">
        <v>1</v>
      </c>
      <c r="C1283" s="3" t="s">
        <v>867</v>
      </c>
      <c r="D1283" s="3" t="s">
        <v>322</v>
      </c>
      <c r="E1283" s="3" t="s">
        <v>317</v>
      </c>
      <c r="G1283" s="3" t="s">
        <v>746</v>
      </c>
      <c r="H1283" s="3" t="s">
        <v>314</v>
      </c>
    </row>
    <row r="1284" spans="1:8" hidden="1">
      <c r="A1284" s="3">
        <v>881</v>
      </c>
      <c r="B1284" s="3">
        <v>1</v>
      </c>
      <c r="C1284" s="3" t="s">
        <v>1089</v>
      </c>
      <c r="D1284" s="3" t="s">
        <v>349</v>
      </c>
      <c r="E1284" s="3" t="s">
        <v>381</v>
      </c>
      <c r="G1284" s="3" t="s">
        <v>746</v>
      </c>
      <c r="H1284" s="3" t="s">
        <v>310</v>
      </c>
    </row>
    <row r="1285" spans="1:8" hidden="1">
      <c r="A1285" s="3">
        <v>882</v>
      </c>
      <c r="B1285" s="3">
        <v>1</v>
      </c>
      <c r="C1285" s="3" t="s">
        <v>1054</v>
      </c>
      <c r="D1285" s="3" t="s">
        <v>749</v>
      </c>
      <c r="E1285" s="3" t="s">
        <v>536</v>
      </c>
      <c r="G1285" s="3" t="s">
        <v>746</v>
      </c>
      <c r="H1285" s="3" t="s">
        <v>314</v>
      </c>
    </row>
    <row r="1286" spans="1:8" hidden="1">
      <c r="A1286" s="3">
        <v>883</v>
      </c>
      <c r="B1286" s="3">
        <v>1</v>
      </c>
      <c r="C1286" s="3" t="s">
        <v>1055</v>
      </c>
      <c r="D1286" s="3" t="s">
        <v>716</v>
      </c>
      <c r="E1286" s="3" t="s">
        <v>283</v>
      </c>
      <c r="G1286" s="3" t="s">
        <v>746</v>
      </c>
      <c r="H1286" s="3" t="s">
        <v>310</v>
      </c>
    </row>
    <row r="1287" spans="1:8" hidden="1">
      <c r="A1287" s="3">
        <v>884</v>
      </c>
      <c r="B1287" s="3">
        <v>1</v>
      </c>
      <c r="C1287" s="3" t="s">
        <v>1056</v>
      </c>
      <c r="D1287" s="3" t="s">
        <v>412</v>
      </c>
      <c r="E1287" s="3" t="s">
        <v>317</v>
      </c>
      <c r="G1287" s="3" t="s">
        <v>746</v>
      </c>
      <c r="H1287" s="3" t="s">
        <v>314</v>
      </c>
    </row>
    <row r="1288" spans="1:8" hidden="1">
      <c r="A1288" s="3">
        <v>884</v>
      </c>
      <c r="B1288" s="3">
        <v>2</v>
      </c>
      <c r="C1288" s="3" t="s">
        <v>1056</v>
      </c>
      <c r="D1288" s="3" t="s">
        <v>411</v>
      </c>
      <c r="E1288" s="3" t="s">
        <v>317</v>
      </c>
      <c r="G1288" s="3" t="s">
        <v>746</v>
      </c>
      <c r="H1288" s="3" t="s">
        <v>314</v>
      </c>
    </row>
    <row r="1289" spans="1:8" hidden="1">
      <c r="A1289" s="3">
        <v>885</v>
      </c>
      <c r="B1289" s="3">
        <v>1</v>
      </c>
      <c r="C1289" s="3" t="s">
        <v>903</v>
      </c>
      <c r="D1289" s="3" t="s">
        <v>357</v>
      </c>
      <c r="E1289" s="3" t="s">
        <v>312</v>
      </c>
      <c r="G1289" s="3" t="s">
        <v>746</v>
      </c>
      <c r="H1289" s="3" t="s">
        <v>310</v>
      </c>
    </row>
    <row r="1290" spans="1:8" hidden="1">
      <c r="A1290" s="3">
        <v>886</v>
      </c>
      <c r="B1290" s="3">
        <v>1</v>
      </c>
      <c r="C1290" s="3" t="s">
        <v>1090</v>
      </c>
      <c r="D1290" s="3" t="s">
        <v>349</v>
      </c>
      <c r="E1290" s="3" t="s">
        <v>382</v>
      </c>
      <c r="G1290" s="3" t="s">
        <v>746</v>
      </c>
      <c r="H1290" s="3" t="s">
        <v>314</v>
      </c>
    </row>
    <row r="1291" spans="1:8" hidden="1">
      <c r="A1291" s="3">
        <v>887</v>
      </c>
      <c r="B1291" s="3">
        <v>1</v>
      </c>
      <c r="C1291" s="3" t="s">
        <v>1357</v>
      </c>
      <c r="D1291" s="3" t="s">
        <v>501</v>
      </c>
      <c r="E1291" s="3" t="s">
        <v>381</v>
      </c>
      <c r="G1291" s="3" t="s">
        <v>746</v>
      </c>
      <c r="H1291" s="3" t="s">
        <v>310</v>
      </c>
    </row>
    <row r="1292" spans="1:8" hidden="1">
      <c r="A1292" s="3">
        <v>888</v>
      </c>
      <c r="B1292" s="3">
        <v>1</v>
      </c>
      <c r="C1292" s="3" t="s">
        <v>1358</v>
      </c>
      <c r="D1292" s="3" t="s">
        <v>750</v>
      </c>
      <c r="E1292" s="3" t="s">
        <v>326</v>
      </c>
      <c r="G1292" s="3" t="s">
        <v>746</v>
      </c>
      <c r="H1292" s="3" t="s">
        <v>314</v>
      </c>
    </row>
    <row r="1293" spans="1:8" hidden="1">
      <c r="A1293" s="3">
        <v>888</v>
      </c>
      <c r="B1293" s="3">
        <v>2</v>
      </c>
      <c r="C1293" s="3" t="s">
        <v>1358</v>
      </c>
      <c r="D1293" s="3" t="s">
        <v>693</v>
      </c>
      <c r="E1293" s="3" t="s">
        <v>332</v>
      </c>
      <c r="G1293" s="3" t="s">
        <v>746</v>
      </c>
      <c r="H1293" s="3" t="s">
        <v>314</v>
      </c>
    </row>
    <row r="1294" spans="1:8" hidden="1">
      <c r="A1294" s="3">
        <v>889</v>
      </c>
      <c r="B1294" s="3">
        <v>1</v>
      </c>
      <c r="C1294" s="3" t="s">
        <v>1035</v>
      </c>
      <c r="D1294" s="3" t="s">
        <v>417</v>
      </c>
      <c r="E1294" s="3" t="s">
        <v>353</v>
      </c>
      <c r="G1294" s="3" t="s">
        <v>746</v>
      </c>
      <c r="H1294" s="3" t="s">
        <v>310</v>
      </c>
    </row>
    <row r="1295" spans="1:8" hidden="1">
      <c r="A1295" s="3">
        <v>890</v>
      </c>
      <c r="B1295" s="3">
        <v>1</v>
      </c>
      <c r="C1295" s="3" t="s">
        <v>906</v>
      </c>
      <c r="D1295" s="3" t="s">
        <v>357</v>
      </c>
      <c r="E1295" s="3" t="s">
        <v>317</v>
      </c>
      <c r="G1295" s="3" t="s">
        <v>746</v>
      </c>
      <c r="H1295" s="3" t="s">
        <v>314</v>
      </c>
    </row>
    <row r="1296" spans="1:8" hidden="1">
      <c r="A1296" s="3">
        <v>891</v>
      </c>
      <c r="B1296" s="3">
        <v>1</v>
      </c>
      <c r="C1296" s="3" t="s">
        <v>1057</v>
      </c>
      <c r="D1296" s="3" t="s">
        <v>393</v>
      </c>
      <c r="E1296" s="3" t="s">
        <v>312</v>
      </c>
      <c r="G1296" s="3" t="s">
        <v>746</v>
      </c>
      <c r="H1296" s="3" t="s">
        <v>310</v>
      </c>
    </row>
    <row r="1297" spans="1:8" hidden="1">
      <c r="A1297" s="3">
        <v>891</v>
      </c>
      <c r="B1297" s="3">
        <v>2</v>
      </c>
      <c r="C1297" s="3" t="s">
        <v>1057</v>
      </c>
      <c r="D1297" s="3" t="s">
        <v>529</v>
      </c>
      <c r="E1297" s="3" t="s">
        <v>333</v>
      </c>
      <c r="G1297" s="3" t="s">
        <v>746</v>
      </c>
      <c r="H1297" s="3" t="s">
        <v>310</v>
      </c>
    </row>
    <row r="1298" spans="1:8" hidden="1">
      <c r="A1298" s="3">
        <v>892</v>
      </c>
      <c r="B1298" s="3">
        <v>1</v>
      </c>
      <c r="C1298" s="3" t="s">
        <v>1359</v>
      </c>
      <c r="D1298" s="3" t="s">
        <v>501</v>
      </c>
      <c r="E1298" s="3" t="s">
        <v>382</v>
      </c>
      <c r="G1298" s="3" t="s">
        <v>746</v>
      </c>
      <c r="H1298" s="3" t="s">
        <v>314</v>
      </c>
    </row>
    <row r="1299" spans="1:8" hidden="1">
      <c r="A1299" s="3">
        <v>893</v>
      </c>
      <c r="B1299" s="3">
        <v>1</v>
      </c>
      <c r="C1299" s="3" t="s">
        <v>1024</v>
      </c>
      <c r="D1299" s="3" t="s">
        <v>573</v>
      </c>
      <c r="E1299" s="3" t="s">
        <v>309</v>
      </c>
      <c r="G1299" s="3" t="s">
        <v>746</v>
      </c>
      <c r="H1299" s="3" t="s">
        <v>310</v>
      </c>
    </row>
    <row r="1300" spans="1:8" hidden="1">
      <c r="A1300" s="3">
        <v>894</v>
      </c>
      <c r="B1300" s="3">
        <v>1</v>
      </c>
      <c r="C1300" s="3" t="s">
        <v>1039</v>
      </c>
      <c r="D1300" s="3" t="s">
        <v>417</v>
      </c>
      <c r="E1300" s="3" t="s">
        <v>358</v>
      </c>
      <c r="G1300" s="3" t="s">
        <v>746</v>
      </c>
      <c r="H1300" s="3" t="s">
        <v>314</v>
      </c>
    </row>
    <row r="1301" spans="1:8" hidden="1">
      <c r="A1301" s="3">
        <v>894</v>
      </c>
      <c r="B1301" s="3">
        <v>2</v>
      </c>
      <c r="C1301" s="3" t="s">
        <v>1039</v>
      </c>
      <c r="D1301" s="3" t="s">
        <v>424</v>
      </c>
      <c r="E1301" s="3" t="s">
        <v>321</v>
      </c>
      <c r="G1301" s="3" t="s">
        <v>746</v>
      </c>
      <c r="H1301" s="3" t="s">
        <v>314</v>
      </c>
    </row>
    <row r="1302" spans="1:8" hidden="1">
      <c r="A1302" s="3">
        <v>895</v>
      </c>
      <c r="B1302" s="3">
        <v>1</v>
      </c>
      <c r="C1302" s="3" t="s">
        <v>890</v>
      </c>
      <c r="D1302" s="3" t="s">
        <v>335</v>
      </c>
      <c r="E1302" s="3" t="s">
        <v>323</v>
      </c>
      <c r="G1302" s="3" t="s">
        <v>746</v>
      </c>
      <c r="H1302" s="3" t="s">
        <v>310</v>
      </c>
    </row>
    <row r="1303" spans="1:8" hidden="1">
      <c r="A1303" s="3">
        <v>896</v>
      </c>
      <c r="B1303" s="3">
        <v>1</v>
      </c>
      <c r="C1303" s="3" t="s">
        <v>1058</v>
      </c>
      <c r="D1303" s="3" t="s">
        <v>393</v>
      </c>
      <c r="E1303" s="3" t="s">
        <v>317</v>
      </c>
      <c r="G1303" s="3" t="s">
        <v>746</v>
      </c>
      <c r="H1303" s="3" t="s">
        <v>314</v>
      </c>
    </row>
    <row r="1304" spans="1:8" hidden="1">
      <c r="A1304" s="3">
        <v>896</v>
      </c>
      <c r="B1304" s="3">
        <v>2</v>
      </c>
      <c r="C1304" s="3" t="s">
        <v>1058</v>
      </c>
      <c r="D1304" s="3" t="s">
        <v>529</v>
      </c>
      <c r="E1304" s="3" t="s">
        <v>536</v>
      </c>
      <c r="G1304" s="3" t="s">
        <v>746</v>
      </c>
      <c r="H1304" s="3" t="s">
        <v>314</v>
      </c>
    </row>
    <row r="1305" spans="1:8" hidden="1">
      <c r="A1305" s="3">
        <v>897</v>
      </c>
      <c r="B1305" s="3">
        <v>1</v>
      </c>
      <c r="C1305" s="3" t="s">
        <v>1051</v>
      </c>
      <c r="D1305" s="3" t="s">
        <v>573</v>
      </c>
      <c r="E1305" s="3" t="s">
        <v>309</v>
      </c>
      <c r="G1305" s="3" t="s">
        <v>746</v>
      </c>
      <c r="H1305" s="3" t="s">
        <v>310</v>
      </c>
    </row>
    <row r="1306" spans="1:8" hidden="1">
      <c r="A1306" s="3">
        <v>897</v>
      </c>
      <c r="B1306" s="3">
        <v>2</v>
      </c>
      <c r="C1306" s="3" t="s">
        <v>1051</v>
      </c>
      <c r="D1306" s="3" t="s">
        <v>248</v>
      </c>
      <c r="E1306" s="3" t="s">
        <v>309</v>
      </c>
      <c r="G1306" s="3" t="s">
        <v>746</v>
      </c>
      <c r="H1306" s="3" t="s">
        <v>310</v>
      </c>
    </row>
    <row r="1307" spans="1:8" hidden="1">
      <c r="A1307" s="3">
        <v>898</v>
      </c>
      <c r="B1307" s="3">
        <v>1</v>
      </c>
      <c r="C1307" s="3" t="s">
        <v>1360</v>
      </c>
      <c r="D1307" s="3" t="s">
        <v>719</v>
      </c>
      <c r="E1307" s="3" t="s">
        <v>331</v>
      </c>
      <c r="G1307" s="3" t="s">
        <v>746</v>
      </c>
      <c r="H1307" s="3" t="s">
        <v>314</v>
      </c>
    </row>
    <row r="1308" spans="1:8" hidden="1">
      <c r="A1308" s="3">
        <v>899</v>
      </c>
      <c r="B1308" s="3">
        <v>1</v>
      </c>
      <c r="C1308" s="3" t="s">
        <v>1059</v>
      </c>
      <c r="D1308" s="3" t="s">
        <v>714</v>
      </c>
      <c r="E1308" s="3" t="s">
        <v>536</v>
      </c>
      <c r="G1308" s="3" t="s">
        <v>746</v>
      </c>
      <c r="H1308" s="3" t="s">
        <v>314</v>
      </c>
    </row>
    <row r="1309" spans="1:8" hidden="1">
      <c r="A1309" s="3">
        <v>900</v>
      </c>
      <c r="B1309" s="3">
        <v>1</v>
      </c>
      <c r="C1309" s="3" t="s">
        <v>751</v>
      </c>
      <c r="D1309" s="3" t="s">
        <v>751</v>
      </c>
      <c r="E1309" s="4">
        <v>1.4999999999999999E-2</v>
      </c>
      <c r="G1309" s="3" t="s">
        <v>746</v>
      </c>
      <c r="H1309" s="3" t="s">
        <v>314</v>
      </c>
    </row>
    <row r="1310" spans="1:8" hidden="1">
      <c r="A1310" s="3">
        <v>901</v>
      </c>
      <c r="B1310" s="3">
        <v>1</v>
      </c>
      <c r="C1310" s="3" t="s">
        <v>852</v>
      </c>
      <c r="D1310" s="3" t="s">
        <v>320</v>
      </c>
      <c r="E1310" s="3" t="s">
        <v>348</v>
      </c>
      <c r="G1310" s="3" t="s">
        <v>746</v>
      </c>
      <c r="H1310" s="3" t="s">
        <v>310</v>
      </c>
    </row>
    <row r="1311" spans="1:8" hidden="1">
      <c r="A1311" s="3">
        <v>902</v>
      </c>
      <c r="B1311" s="3">
        <v>1</v>
      </c>
      <c r="C1311" s="3" t="s">
        <v>1361</v>
      </c>
      <c r="D1311" s="3" t="s">
        <v>752</v>
      </c>
      <c r="E1311" s="3" t="s">
        <v>343</v>
      </c>
      <c r="G1311" s="3" t="s">
        <v>746</v>
      </c>
      <c r="H1311" s="3" t="s">
        <v>344</v>
      </c>
    </row>
    <row r="1312" spans="1:8" hidden="1">
      <c r="A1312" s="3">
        <v>903</v>
      </c>
      <c r="B1312" s="3">
        <v>1</v>
      </c>
      <c r="C1312" s="3" t="s">
        <v>1362</v>
      </c>
      <c r="D1312" s="3" t="s">
        <v>159</v>
      </c>
      <c r="E1312" s="3" t="s">
        <v>331</v>
      </c>
      <c r="G1312" s="3" t="s">
        <v>746</v>
      </c>
      <c r="H1312" s="3" t="s">
        <v>310</v>
      </c>
    </row>
    <row r="1313" spans="1:8" hidden="1">
      <c r="A1313" s="3">
        <v>904</v>
      </c>
      <c r="B1313" s="3">
        <v>1</v>
      </c>
      <c r="C1313" s="3" t="s">
        <v>1336</v>
      </c>
      <c r="D1313" s="3" t="s">
        <v>322</v>
      </c>
      <c r="E1313" s="3" t="s">
        <v>323</v>
      </c>
      <c r="G1313" s="3" t="s">
        <v>746</v>
      </c>
      <c r="H1313" s="3" t="s">
        <v>310</v>
      </c>
    </row>
    <row r="1314" spans="1:8" hidden="1">
      <c r="A1314" s="3">
        <v>904</v>
      </c>
      <c r="B1314" s="3">
        <v>2</v>
      </c>
      <c r="C1314" s="3" t="s">
        <v>1336</v>
      </c>
      <c r="D1314" s="3" t="s">
        <v>349</v>
      </c>
      <c r="E1314" s="3" t="s">
        <v>381</v>
      </c>
      <c r="G1314" s="3" t="s">
        <v>746</v>
      </c>
      <c r="H1314" s="3" t="s">
        <v>310</v>
      </c>
    </row>
    <row r="1315" spans="1:8" hidden="1">
      <c r="A1315" s="3">
        <v>905</v>
      </c>
      <c r="B1315" s="3">
        <v>1</v>
      </c>
      <c r="C1315" s="3" t="s">
        <v>1363</v>
      </c>
      <c r="D1315" s="3" t="s">
        <v>320</v>
      </c>
      <c r="E1315" s="3" t="s">
        <v>332</v>
      </c>
      <c r="G1315" s="3" t="s">
        <v>746</v>
      </c>
      <c r="H1315" s="3" t="s">
        <v>344</v>
      </c>
    </row>
    <row r="1316" spans="1:8" hidden="1">
      <c r="A1316" s="3">
        <v>905</v>
      </c>
      <c r="B1316" s="3">
        <v>2</v>
      </c>
      <c r="C1316" s="3" t="s">
        <v>1363</v>
      </c>
      <c r="D1316" s="3" t="s">
        <v>753</v>
      </c>
      <c r="E1316" s="3" t="s">
        <v>350</v>
      </c>
      <c r="G1316" s="3" t="s">
        <v>746</v>
      </c>
      <c r="H1316" s="3" t="s">
        <v>344</v>
      </c>
    </row>
    <row r="1317" spans="1:8" hidden="1">
      <c r="A1317" s="3">
        <v>906</v>
      </c>
      <c r="B1317" s="3">
        <v>1</v>
      </c>
      <c r="C1317" s="3" t="s">
        <v>857</v>
      </c>
      <c r="D1317" s="3" t="s">
        <v>322</v>
      </c>
      <c r="E1317" s="3" t="s">
        <v>312</v>
      </c>
      <c r="G1317" s="3" t="s">
        <v>746</v>
      </c>
      <c r="H1317" s="3" t="s">
        <v>310</v>
      </c>
    </row>
    <row r="1318" spans="1:8" hidden="1">
      <c r="A1318" s="3">
        <v>906</v>
      </c>
      <c r="B1318" s="3">
        <v>2</v>
      </c>
      <c r="C1318" s="3" t="s">
        <v>857</v>
      </c>
      <c r="D1318" s="3" t="s">
        <v>357</v>
      </c>
      <c r="E1318" s="3" t="s">
        <v>312</v>
      </c>
      <c r="G1318" s="3" t="s">
        <v>746</v>
      </c>
      <c r="H1318" s="3" t="s">
        <v>310</v>
      </c>
    </row>
    <row r="1319" spans="1:8" hidden="1">
      <c r="A1319" s="3">
        <v>907</v>
      </c>
      <c r="B1319" s="3">
        <v>1</v>
      </c>
      <c r="C1319" s="3" t="s">
        <v>1364</v>
      </c>
      <c r="D1319" s="3" t="s">
        <v>754</v>
      </c>
      <c r="E1319" s="3" t="s">
        <v>755</v>
      </c>
      <c r="G1319" s="3" t="s">
        <v>746</v>
      </c>
      <c r="H1319" s="3" t="s">
        <v>310</v>
      </c>
    </row>
    <row r="1320" spans="1:8" hidden="1">
      <c r="A1320" s="3">
        <v>908</v>
      </c>
      <c r="B1320" s="3">
        <v>1</v>
      </c>
      <c r="C1320" s="3" t="s">
        <v>1365</v>
      </c>
      <c r="D1320" s="3" t="s">
        <v>159</v>
      </c>
      <c r="E1320" s="3" t="s">
        <v>326</v>
      </c>
      <c r="G1320" s="3" t="s">
        <v>746</v>
      </c>
      <c r="H1320" s="3" t="s">
        <v>314</v>
      </c>
    </row>
    <row r="1321" spans="1:8" hidden="1">
      <c r="A1321" s="3">
        <v>909</v>
      </c>
      <c r="B1321" s="3">
        <v>1</v>
      </c>
      <c r="C1321" s="3" t="s">
        <v>756</v>
      </c>
      <c r="D1321" s="3" t="s">
        <v>756</v>
      </c>
      <c r="E1321" s="3">
        <v>1</v>
      </c>
      <c r="G1321" s="3" t="s">
        <v>746</v>
      </c>
      <c r="H1321" s="3" t="s">
        <v>344</v>
      </c>
    </row>
    <row r="1322" spans="1:8" hidden="1">
      <c r="A1322" s="3">
        <v>910</v>
      </c>
      <c r="B1322" s="3">
        <v>1</v>
      </c>
      <c r="C1322" s="3" t="s">
        <v>1366</v>
      </c>
      <c r="D1322" s="3" t="s">
        <v>757</v>
      </c>
      <c r="E1322" s="3" t="s">
        <v>326</v>
      </c>
      <c r="G1322" s="3" t="s">
        <v>746</v>
      </c>
      <c r="H1322" s="3" t="s">
        <v>310</v>
      </c>
    </row>
    <row r="1323" spans="1:8" hidden="1">
      <c r="A1323" s="3">
        <v>911</v>
      </c>
      <c r="B1323" s="3">
        <v>1</v>
      </c>
      <c r="C1323" s="3" t="s">
        <v>860</v>
      </c>
      <c r="D1323" s="3" t="s">
        <v>322</v>
      </c>
      <c r="E1323" s="3" t="s">
        <v>317</v>
      </c>
      <c r="G1323" s="3" t="s">
        <v>746</v>
      </c>
      <c r="H1323" s="3" t="s">
        <v>314</v>
      </c>
    </row>
    <row r="1324" spans="1:8" hidden="1">
      <c r="A1324" s="3">
        <v>911</v>
      </c>
      <c r="B1324" s="3">
        <v>2</v>
      </c>
      <c r="C1324" s="3" t="s">
        <v>860</v>
      </c>
      <c r="D1324" s="3" t="s">
        <v>357</v>
      </c>
      <c r="E1324" s="3" t="s">
        <v>317</v>
      </c>
      <c r="G1324" s="3" t="s">
        <v>746</v>
      </c>
      <c r="H1324" s="3" t="s">
        <v>314</v>
      </c>
    </row>
    <row r="1325" spans="1:8" hidden="1">
      <c r="A1325" s="3">
        <v>912</v>
      </c>
      <c r="B1325" s="3">
        <v>1</v>
      </c>
      <c r="C1325" s="3" t="s">
        <v>1367</v>
      </c>
      <c r="D1325" s="3" t="s">
        <v>758</v>
      </c>
      <c r="E1325" s="3" t="s">
        <v>284</v>
      </c>
      <c r="G1325" s="3" t="s">
        <v>746</v>
      </c>
      <c r="H1325" s="3" t="s">
        <v>344</v>
      </c>
    </row>
    <row r="1326" spans="1:8" hidden="1">
      <c r="A1326" s="3">
        <v>912</v>
      </c>
      <c r="B1326" s="3">
        <v>2</v>
      </c>
      <c r="C1326" s="3" t="s">
        <v>1367</v>
      </c>
      <c r="D1326" s="3" t="s">
        <v>759</v>
      </c>
      <c r="E1326" s="3" t="s">
        <v>760</v>
      </c>
      <c r="G1326" s="3" t="s">
        <v>746</v>
      </c>
      <c r="H1326" s="3" t="s">
        <v>344</v>
      </c>
    </row>
    <row r="1327" spans="1:8" hidden="1">
      <c r="A1327" s="3">
        <v>913</v>
      </c>
      <c r="B1327" s="3">
        <v>1</v>
      </c>
      <c r="C1327" s="3" t="s">
        <v>1368</v>
      </c>
      <c r="D1327" s="3" t="s">
        <v>761</v>
      </c>
      <c r="E1327" s="3" t="s">
        <v>343</v>
      </c>
      <c r="G1327" s="3" t="s">
        <v>746</v>
      </c>
      <c r="H1327" s="3" t="s">
        <v>344</v>
      </c>
    </row>
    <row r="1328" spans="1:8" hidden="1">
      <c r="A1328" s="3">
        <v>913</v>
      </c>
      <c r="B1328" s="3">
        <v>2</v>
      </c>
      <c r="C1328" s="3" t="s">
        <v>1368</v>
      </c>
      <c r="D1328" s="3" t="s">
        <v>762</v>
      </c>
      <c r="E1328" s="3" t="s">
        <v>763</v>
      </c>
      <c r="G1328" s="3" t="s">
        <v>746</v>
      </c>
      <c r="H1328" s="3" t="s">
        <v>344</v>
      </c>
    </row>
    <row r="1329" spans="1:8" hidden="1">
      <c r="A1329" s="3">
        <v>914</v>
      </c>
      <c r="B1329" s="3">
        <v>1</v>
      </c>
      <c r="C1329" s="3" t="s">
        <v>1369</v>
      </c>
      <c r="D1329" s="3" t="s">
        <v>764</v>
      </c>
      <c r="E1329" s="3" t="s">
        <v>343</v>
      </c>
      <c r="G1329" s="3" t="s">
        <v>746</v>
      </c>
      <c r="H1329" s="3" t="s">
        <v>344</v>
      </c>
    </row>
    <row r="1330" spans="1:8" hidden="1">
      <c r="A1330" s="3">
        <v>914</v>
      </c>
      <c r="B1330" s="3">
        <v>2</v>
      </c>
      <c r="C1330" s="3" t="s">
        <v>1369</v>
      </c>
      <c r="D1330" s="3" t="s">
        <v>759</v>
      </c>
      <c r="E1330" s="3" t="s">
        <v>760</v>
      </c>
      <c r="G1330" s="3" t="s">
        <v>746</v>
      </c>
      <c r="H1330" s="3" t="s">
        <v>344</v>
      </c>
    </row>
    <row r="1331" spans="1:8" hidden="1">
      <c r="A1331" s="3">
        <v>915</v>
      </c>
      <c r="B1331" s="3">
        <v>1</v>
      </c>
      <c r="C1331" s="3" t="s">
        <v>1370</v>
      </c>
      <c r="D1331" s="3" t="s">
        <v>765</v>
      </c>
      <c r="E1331" s="3" t="s">
        <v>766</v>
      </c>
      <c r="G1331" s="3" t="s">
        <v>746</v>
      </c>
      <c r="H1331" s="3" t="s">
        <v>344</v>
      </c>
    </row>
    <row r="1332" spans="1:8" hidden="1">
      <c r="A1332" s="3">
        <v>916</v>
      </c>
      <c r="B1332" s="3">
        <v>1</v>
      </c>
      <c r="C1332" s="3" t="s">
        <v>1371</v>
      </c>
      <c r="D1332" s="3" t="s">
        <v>767</v>
      </c>
      <c r="E1332" s="3" t="s">
        <v>332</v>
      </c>
      <c r="G1332" s="3" t="s">
        <v>746</v>
      </c>
      <c r="H1332" s="3" t="s">
        <v>344</v>
      </c>
    </row>
    <row r="1333" spans="1:8" hidden="1">
      <c r="A1333" s="3">
        <v>916</v>
      </c>
      <c r="B1333" s="3">
        <v>2</v>
      </c>
      <c r="C1333" s="3" t="s">
        <v>1371</v>
      </c>
      <c r="D1333" s="3" t="s">
        <v>537</v>
      </c>
      <c r="E1333" s="3" t="s">
        <v>768</v>
      </c>
      <c r="G1333" s="3" t="s">
        <v>746</v>
      </c>
      <c r="H1333" s="3" t="s">
        <v>344</v>
      </c>
    </row>
    <row r="1334" spans="1:8" hidden="1">
      <c r="A1334" s="3">
        <v>917</v>
      </c>
      <c r="B1334" s="3">
        <v>1</v>
      </c>
      <c r="C1334" s="3" t="s">
        <v>1372</v>
      </c>
      <c r="D1334" s="3" t="s">
        <v>769</v>
      </c>
      <c r="E1334" s="3">
        <v>1</v>
      </c>
      <c r="G1334" s="3" t="s">
        <v>770</v>
      </c>
      <c r="H1334" s="3" t="s">
        <v>314</v>
      </c>
    </row>
    <row r="1335" spans="1:8" hidden="1">
      <c r="A1335" s="3">
        <v>917</v>
      </c>
      <c r="B1335" s="3">
        <v>2</v>
      </c>
      <c r="C1335" s="3" t="s">
        <v>1372</v>
      </c>
      <c r="D1335" s="3" t="s">
        <v>771</v>
      </c>
      <c r="E1335" s="3">
        <v>1</v>
      </c>
      <c r="G1335" s="3" t="s">
        <v>770</v>
      </c>
      <c r="H1335" s="3" t="s">
        <v>314</v>
      </c>
    </row>
    <row r="1336" spans="1:8" hidden="1">
      <c r="A1336" s="3">
        <v>918</v>
      </c>
      <c r="B1336" s="3">
        <v>1</v>
      </c>
      <c r="C1336" s="3" t="s">
        <v>1373</v>
      </c>
      <c r="D1336" s="3" t="s">
        <v>769</v>
      </c>
      <c r="E1336" s="3">
        <v>1</v>
      </c>
      <c r="G1336" s="3" t="s">
        <v>770</v>
      </c>
      <c r="H1336" s="3" t="s">
        <v>314</v>
      </c>
    </row>
    <row r="1337" spans="1:8" hidden="1">
      <c r="A1337" s="3">
        <v>918</v>
      </c>
      <c r="B1337" s="3">
        <v>2</v>
      </c>
      <c r="C1337" s="3" t="s">
        <v>1373</v>
      </c>
      <c r="D1337" s="3" t="s">
        <v>772</v>
      </c>
      <c r="E1337" s="3">
        <v>1</v>
      </c>
      <c r="G1337" s="3" t="s">
        <v>770</v>
      </c>
      <c r="H1337" s="3" t="s">
        <v>314</v>
      </c>
    </row>
    <row r="1338" spans="1:8" hidden="1">
      <c r="A1338" s="3">
        <v>919</v>
      </c>
      <c r="B1338" s="3">
        <v>1</v>
      </c>
      <c r="C1338" s="3" t="s">
        <v>1374</v>
      </c>
      <c r="D1338" s="3" t="s">
        <v>769</v>
      </c>
      <c r="E1338" s="3">
        <v>1</v>
      </c>
      <c r="G1338" s="3" t="s">
        <v>770</v>
      </c>
      <c r="H1338" s="3" t="s">
        <v>314</v>
      </c>
    </row>
    <row r="1339" spans="1:8" hidden="1">
      <c r="A1339" s="3">
        <v>919</v>
      </c>
      <c r="B1339" s="3">
        <v>2</v>
      </c>
      <c r="C1339" s="3" t="s">
        <v>1374</v>
      </c>
      <c r="D1339" s="3" t="s">
        <v>773</v>
      </c>
      <c r="E1339" s="3">
        <v>1</v>
      </c>
      <c r="G1339" s="3" t="s">
        <v>770</v>
      </c>
      <c r="H1339" s="3" t="s">
        <v>314</v>
      </c>
    </row>
    <row r="1340" spans="1:8" hidden="1">
      <c r="A1340" s="3">
        <v>920</v>
      </c>
      <c r="B1340" s="3">
        <v>1</v>
      </c>
      <c r="C1340" s="3" t="s">
        <v>1375</v>
      </c>
      <c r="D1340" s="3" t="s">
        <v>769</v>
      </c>
      <c r="E1340" s="3">
        <v>1</v>
      </c>
      <c r="G1340" s="3" t="s">
        <v>770</v>
      </c>
      <c r="H1340" s="3" t="s">
        <v>314</v>
      </c>
    </row>
    <row r="1341" spans="1:8" hidden="1">
      <c r="A1341" s="3">
        <v>920</v>
      </c>
      <c r="B1341" s="3">
        <v>2</v>
      </c>
      <c r="C1341" s="3" t="s">
        <v>1375</v>
      </c>
      <c r="D1341" s="3" t="s">
        <v>774</v>
      </c>
      <c r="E1341" s="3">
        <v>1</v>
      </c>
      <c r="G1341" s="3" t="s">
        <v>770</v>
      </c>
      <c r="H1341" s="3" t="s">
        <v>314</v>
      </c>
    </row>
    <row r="1342" spans="1:8" hidden="1">
      <c r="A1342" s="3">
        <v>921</v>
      </c>
      <c r="B1342" s="3">
        <v>1</v>
      </c>
      <c r="C1342" s="3" t="s">
        <v>1376</v>
      </c>
      <c r="D1342" s="3" t="s">
        <v>769</v>
      </c>
      <c r="E1342" s="3">
        <v>1</v>
      </c>
      <c r="G1342" s="3" t="s">
        <v>770</v>
      </c>
      <c r="H1342" s="3" t="s">
        <v>314</v>
      </c>
    </row>
    <row r="1343" spans="1:8" hidden="1">
      <c r="A1343" s="3">
        <v>921</v>
      </c>
      <c r="B1343" s="3">
        <v>2</v>
      </c>
      <c r="C1343" s="3" t="s">
        <v>1376</v>
      </c>
      <c r="D1343" s="3" t="s">
        <v>775</v>
      </c>
      <c r="E1343" s="3">
        <v>1</v>
      </c>
      <c r="G1343" s="3" t="s">
        <v>770</v>
      </c>
      <c r="H1343" s="3" t="s">
        <v>314</v>
      </c>
    </row>
    <row r="1344" spans="1:8" hidden="1">
      <c r="A1344" s="3">
        <v>922</v>
      </c>
      <c r="B1344" s="3">
        <v>1</v>
      </c>
      <c r="C1344" s="3" t="s">
        <v>1377</v>
      </c>
      <c r="D1344" s="3" t="s">
        <v>769</v>
      </c>
      <c r="E1344" s="3">
        <v>1</v>
      </c>
      <c r="G1344" s="3" t="s">
        <v>770</v>
      </c>
      <c r="H1344" s="3" t="s">
        <v>314</v>
      </c>
    </row>
    <row r="1345" spans="1:8" hidden="1">
      <c r="A1345" s="3">
        <v>922</v>
      </c>
      <c r="B1345" s="3">
        <v>2</v>
      </c>
      <c r="C1345" s="3" t="s">
        <v>1377</v>
      </c>
      <c r="D1345" s="3" t="s">
        <v>776</v>
      </c>
      <c r="E1345" s="3">
        <v>1</v>
      </c>
      <c r="G1345" s="3" t="s">
        <v>770</v>
      </c>
      <c r="H1345" s="3" t="s">
        <v>314</v>
      </c>
    </row>
    <row r="1346" spans="1:8" hidden="1">
      <c r="A1346" s="3">
        <v>923</v>
      </c>
      <c r="B1346" s="3">
        <v>1</v>
      </c>
      <c r="C1346" s="3" t="s">
        <v>1378</v>
      </c>
      <c r="D1346" s="3" t="s">
        <v>769</v>
      </c>
      <c r="E1346" s="3">
        <v>1</v>
      </c>
      <c r="G1346" s="3" t="s">
        <v>770</v>
      </c>
      <c r="H1346" s="3" t="s">
        <v>314</v>
      </c>
    </row>
    <row r="1347" spans="1:8" hidden="1">
      <c r="A1347" s="3">
        <v>923</v>
      </c>
      <c r="B1347" s="3">
        <v>2</v>
      </c>
      <c r="C1347" s="3" t="s">
        <v>1378</v>
      </c>
      <c r="D1347" s="3" t="s">
        <v>777</v>
      </c>
      <c r="E1347" s="3">
        <v>1</v>
      </c>
      <c r="G1347" s="3" t="s">
        <v>770</v>
      </c>
      <c r="H1347" s="3" t="s">
        <v>314</v>
      </c>
    </row>
    <row r="1348" spans="1:8" hidden="1">
      <c r="A1348" s="3">
        <v>924</v>
      </c>
      <c r="B1348" s="3">
        <v>1</v>
      </c>
      <c r="C1348" s="3" t="s">
        <v>1379</v>
      </c>
      <c r="D1348" s="3" t="s">
        <v>769</v>
      </c>
      <c r="E1348" s="3">
        <v>1</v>
      </c>
      <c r="G1348" s="3" t="s">
        <v>770</v>
      </c>
      <c r="H1348" s="3" t="s">
        <v>314</v>
      </c>
    </row>
    <row r="1349" spans="1:8" hidden="1">
      <c r="A1349" s="3">
        <v>924</v>
      </c>
      <c r="B1349" s="3">
        <v>2</v>
      </c>
      <c r="C1349" s="3" t="s">
        <v>1379</v>
      </c>
      <c r="D1349" s="3" t="s">
        <v>778</v>
      </c>
      <c r="E1349" s="3">
        <v>1</v>
      </c>
      <c r="G1349" s="3" t="s">
        <v>770</v>
      </c>
      <c r="H1349" s="3" t="s">
        <v>314</v>
      </c>
    </row>
    <row r="1350" spans="1:8" hidden="1">
      <c r="A1350" s="3">
        <v>925</v>
      </c>
      <c r="B1350" s="3">
        <v>1</v>
      </c>
      <c r="C1350" s="3" t="s">
        <v>1380</v>
      </c>
      <c r="D1350" s="3" t="s">
        <v>769</v>
      </c>
      <c r="E1350" s="3">
        <v>1</v>
      </c>
      <c r="G1350" s="3" t="s">
        <v>770</v>
      </c>
      <c r="H1350" s="3" t="s">
        <v>314</v>
      </c>
    </row>
    <row r="1351" spans="1:8" hidden="1">
      <c r="A1351" s="3">
        <v>925</v>
      </c>
      <c r="B1351" s="3">
        <v>2</v>
      </c>
      <c r="C1351" s="3" t="s">
        <v>1380</v>
      </c>
      <c r="D1351" s="3" t="s">
        <v>779</v>
      </c>
      <c r="E1351" s="3">
        <v>1</v>
      </c>
      <c r="G1351" s="3" t="s">
        <v>770</v>
      </c>
      <c r="H1351" s="3" t="s">
        <v>314</v>
      </c>
    </row>
    <row r="1352" spans="1:8" hidden="1">
      <c r="A1352" s="3">
        <v>926</v>
      </c>
      <c r="B1352" s="3">
        <v>1</v>
      </c>
      <c r="C1352" s="3" t="s">
        <v>1060</v>
      </c>
      <c r="D1352" s="3" t="s">
        <v>769</v>
      </c>
      <c r="E1352" s="3">
        <v>1</v>
      </c>
      <c r="G1352" s="3" t="s">
        <v>770</v>
      </c>
      <c r="H1352" s="3" t="s">
        <v>314</v>
      </c>
    </row>
    <row r="1353" spans="1:8" hidden="1">
      <c r="A1353" s="3">
        <v>926</v>
      </c>
      <c r="B1353" s="3">
        <v>2</v>
      </c>
      <c r="C1353" s="3" t="s">
        <v>1060</v>
      </c>
      <c r="D1353" s="3" t="s">
        <v>780</v>
      </c>
      <c r="E1353" s="3">
        <v>1</v>
      </c>
      <c r="G1353" s="3" t="s">
        <v>770</v>
      </c>
      <c r="H1353" s="3" t="s">
        <v>314</v>
      </c>
    </row>
    <row r="1354" spans="1:8" hidden="1">
      <c r="A1354" s="3">
        <v>927</v>
      </c>
      <c r="B1354" s="3">
        <v>1</v>
      </c>
      <c r="C1354" s="3" t="s">
        <v>1381</v>
      </c>
      <c r="D1354" s="3" t="s">
        <v>769</v>
      </c>
      <c r="E1354" s="3">
        <v>1</v>
      </c>
      <c r="G1354" s="3" t="s">
        <v>770</v>
      </c>
      <c r="H1354" s="3" t="s">
        <v>314</v>
      </c>
    </row>
    <row r="1355" spans="1:8" hidden="1">
      <c r="A1355" s="3">
        <v>927</v>
      </c>
      <c r="B1355" s="3">
        <v>2</v>
      </c>
      <c r="C1355" s="3" t="s">
        <v>1381</v>
      </c>
      <c r="D1355" s="3" t="s">
        <v>781</v>
      </c>
      <c r="E1355" s="3">
        <v>1</v>
      </c>
      <c r="G1355" s="3" t="s">
        <v>770</v>
      </c>
      <c r="H1355" s="3" t="s">
        <v>314</v>
      </c>
    </row>
    <row r="1356" spans="1:8" hidden="1">
      <c r="A1356" s="3">
        <v>928</v>
      </c>
      <c r="B1356" s="3">
        <v>1</v>
      </c>
      <c r="C1356" s="3" t="s">
        <v>1061</v>
      </c>
      <c r="D1356" s="3" t="s">
        <v>769</v>
      </c>
      <c r="E1356" s="3">
        <v>1</v>
      </c>
      <c r="G1356" s="3" t="s">
        <v>770</v>
      </c>
      <c r="H1356" s="3" t="s">
        <v>314</v>
      </c>
    </row>
    <row r="1357" spans="1:8" hidden="1">
      <c r="A1357" s="3">
        <v>928</v>
      </c>
      <c r="B1357" s="3">
        <v>2</v>
      </c>
      <c r="C1357" s="3" t="s">
        <v>1061</v>
      </c>
      <c r="D1357" s="3" t="s">
        <v>782</v>
      </c>
      <c r="E1357" s="3">
        <v>1</v>
      </c>
      <c r="G1357" s="3" t="s">
        <v>770</v>
      </c>
      <c r="H1357" s="3" t="s">
        <v>314</v>
      </c>
    </row>
    <row r="1358" spans="1:8" hidden="1">
      <c r="A1358" s="3">
        <v>929</v>
      </c>
      <c r="B1358" s="3">
        <v>1</v>
      </c>
      <c r="C1358" s="3" t="s">
        <v>1382</v>
      </c>
      <c r="D1358" s="3" t="s">
        <v>769</v>
      </c>
      <c r="E1358" s="3">
        <v>1</v>
      </c>
      <c r="G1358" s="3" t="s">
        <v>770</v>
      </c>
      <c r="H1358" s="3" t="s">
        <v>314</v>
      </c>
    </row>
    <row r="1359" spans="1:8" hidden="1">
      <c r="A1359" s="3">
        <v>929</v>
      </c>
      <c r="B1359" s="3">
        <v>2</v>
      </c>
      <c r="C1359" s="3" t="s">
        <v>1382</v>
      </c>
      <c r="D1359" s="3" t="s">
        <v>783</v>
      </c>
      <c r="E1359" s="3">
        <v>1</v>
      </c>
      <c r="G1359" s="3" t="s">
        <v>770</v>
      </c>
      <c r="H1359" s="3" t="s">
        <v>314</v>
      </c>
    </row>
    <row r="1360" spans="1:8" hidden="1">
      <c r="A1360" s="3">
        <v>930</v>
      </c>
      <c r="B1360" s="3">
        <v>1</v>
      </c>
      <c r="C1360" s="3" t="s">
        <v>1062</v>
      </c>
      <c r="D1360" s="3" t="s">
        <v>769</v>
      </c>
      <c r="E1360" s="3">
        <v>1</v>
      </c>
      <c r="G1360" s="3" t="s">
        <v>770</v>
      </c>
      <c r="H1360" s="3" t="s">
        <v>314</v>
      </c>
    </row>
    <row r="1361" spans="1:8" hidden="1">
      <c r="A1361" s="3">
        <v>930</v>
      </c>
      <c r="B1361" s="3">
        <v>2</v>
      </c>
      <c r="C1361" s="3" t="s">
        <v>1062</v>
      </c>
      <c r="D1361" s="3" t="s">
        <v>784</v>
      </c>
      <c r="E1361" s="3">
        <v>1</v>
      </c>
      <c r="G1361" s="3" t="s">
        <v>770</v>
      </c>
      <c r="H1361" s="3" t="s">
        <v>314</v>
      </c>
    </row>
    <row r="1362" spans="1:8" hidden="1">
      <c r="A1362" s="3">
        <v>931</v>
      </c>
      <c r="B1362" s="3">
        <v>1</v>
      </c>
      <c r="C1362" s="3" t="s">
        <v>1383</v>
      </c>
      <c r="D1362" s="3" t="s">
        <v>769</v>
      </c>
      <c r="E1362" s="3">
        <v>1</v>
      </c>
      <c r="G1362" s="3" t="s">
        <v>770</v>
      </c>
      <c r="H1362" s="3" t="s">
        <v>314</v>
      </c>
    </row>
    <row r="1363" spans="1:8" hidden="1">
      <c r="A1363" s="3">
        <v>931</v>
      </c>
      <c r="B1363" s="3">
        <v>2</v>
      </c>
      <c r="C1363" s="3" t="s">
        <v>1383</v>
      </c>
      <c r="D1363" s="3" t="s">
        <v>785</v>
      </c>
      <c r="E1363" s="3">
        <v>1</v>
      </c>
      <c r="G1363" s="3" t="s">
        <v>770</v>
      </c>
      <c r="H1363" s="3" t="s">
        <v>314</v>
      </c>
    </row>
    <row r="1364" spans="1:8" hidden="1">
      <c r="A1364" s="3">
        <v>932</v>
      </c>
      <c r="B1364" s="3">
        <v>1</v>
      </c>
      <c r="C1364" s="3" t="s">
        <v>1384</v>
      </c>
      <c r="D1364" s="3" t="s">
        <v>769</v>
      </c>
      <c r="E1364" s="3">
        <v>1</v>
      </c>
      <c r="G1364" s="3" t="s">
        <v>770</v>
      </c>
      <c r="H1364" s="3" t="s">
        <v>314</v>
      </c>
    </row>
    <row r="1365" spans="1:8" hidden="1">
      <c r="A1365" s="3">
        <v>932</v>
      </c>
      <c r="B1365" s="3">
        <v>2</v>
      </c>
      <c r="C1365" s="3" t="s">
        <v>1384</v>
      </c>
      <c r="D1365" s="3" t="s">
        <v>786</v>
      </c>
      <c r="E1365" s="3">
        <v>1</v>
      </c>
      <c r="G1365" s="3" t="s">
        <v>770</v>
      </c>
      <c r="H1365" s="3" t="s">
        <v>314</v>
      </c>
    </row>
    <row r="1366" spans="1:8" hidden="1">
      <c r="A1366" s="3">
        <v>932</v>
      </c>
      <c r="B1366" s="3">
        <v>3</v>
      </c>
      <c r="C1366" s="3" t="s">
        <v>1384</v>
      </c>
      <c r="D1366" s="3" t="s">
        <v>787</v>
      </c>
      <c r="E1366" s="3">
        <v>1</v>
      </c>
      <c r="G1366" s="3" t="s">
        <v>770</v>
      </c>
      <c r="H1366" s="3" t="s">
        <v>314</v>
      </c>
    </row>
    <row r="1367" spans="1:8" hidden="1">
      <c r="A1367" s="3">
        <v>933</v>
      </c>
      <c r="B1367" s="3">
        <v>1</v>
      </c>
      <c r="C1367" s="3" t="s">
        <v>1385</v>
      </c>
      <c r="D1367" s="3" t="s">
        <v>769</v>
      </c>
      <c r="E1367" s="3">
        <v>1</v>
      </c>
      <c r="G1367" s="3" t="s">
        <v>770</v>
      </c>
      <c r="H1367" s="3" t="s">
        <v>314</v>
      </c>
    </row>
    <row r="1368" spans="1:8" hidden="1">
      <c r="A1368" s="3">
        <v>933</v>
      </c>
      <c r="B1368" s="3">
        <v>2</v>
      </c>
      <c r="C1368" s="3" t="s">
        <v>1385</v>
      </c>
      <c r="D1368" s="3" t="s">
        <v>788</v>
      </c>
      <c r="E1368" s="3">
        <v>1</v>
      </c>
      <c r="G1368" s="3" t="s">
        <v>770</v>
      </c>
      <c r="H1368" s="3" t="s">
        <v>314</v>
      </c>
    </row>
    <row r="1369" spans="1:8" hidden="1">
      <c r="A1369" s="3">
        <v>934</v>
      </c>
      <c r="B1369" s="3">
        <v>1</v>
      </c>
      <c r="C1369" s="3" t="s">
        <v>1063</v>
      </c>
      <c r="D1369" s="3" t="s">
        <v>769</v>
      </c>
      <c r="E1369" s="3">
        <v>1</v>
      </c>
      <c r="G1369" s="3" t="s">
        <v>770</v>
      </c>
      <c r="H1369" s="3" t="s">
        <v>314</v>
      </c>
    </row>
    <row r="1370" spans="1:8" hidden="1">
      <c r="A1370" s="3">
        <v>934</v>
      </c>
      <c r="B1370" s="3">
        <v>2</v>
      </c>
      <c r="C1370" s="3" t="s">
        <v>1063</v>
      </c>
      <c r="D1370" s="3" t="s">
        <v>789</v>
      </c>
      <c r="E1370" s="3">
        <v>1</v>
      </c>
      <c r="G1370" s="3" t="s">
        <v>770</v>
      </c>
      <c r="H1370" s="3" t="s">
        <v>314</v>
      </c>
    </row>
    <row r="1371" spans="1:8" hidden="1">
      <c r="A1371" s="3">
        <v>935</v>
      </c>
      <c r="B1371" s="3">
        <v>1</v>
      </c>
      <c r="C1371" s="3" t="s">
        <v>1386</v>
      </c>
      <c r="D1371" s="3" t="s">
        <v>769</v>
      </c>
      <c r="E1371" s="3">
        <v>1</v>
      </c>
      <c r="G1371" s="3" t="s">
        <v>770</v>
      </c>
      <c r="H1371" s="3" t="s">
        <v>314</v>
      </c>
    </row>
    <row r="1372" spans="1:8" hidden="1">
      <c r="A1372" s="3">
        <v>935</v>
      </c>
      <c r="B1372" s="3">
        <v>2</v>
      </c>
      <c r="C1372" s="3" t="s">
        <v>1386</v>
      </c>
      <c r="D1372" s="3" t="s">
        <v>790</v>
      </c>
      <c r="E1372" s="3">
        <v>1</v>
      </c>
      <c r="G1372" s="3" t="s">
        <v>770</v>
      </c>
      <c r="H1372" s="3" t="s">
        <v>314</v>
      </c>
    </row>
    <row r="1373" spans="1:8" hidden="1">
      <c r="A1373" s="3">
        <v>936</v>
      </c>
      <c r="B1373" s="3">
        <v>1</v>
      </c>
      <c r="C1373" s="3" t="s">
        <v>1387</v>
      </c>
      <c r="D1373" s="3" t="s">
        <v>769</v>
      </c>
      <c r="E1373" s="3">
        <v>1</v>
      </c>
      <c r="G1373" s="3" t="s">
        <v>770</v>
      </c>
      <c r="H1373" s="3" t="s">
        <v>314</v>
      </c>
    </row>
    <row r="1374" spans="1:8" hidden="1">
      <c r="A1374" s="3">
        <v>936</v>
      </c>
      <c r="B1374" s="3">
        <v>2</v>
      </c>
      <c r="C1374" s="3" t="s">
        <v>1387</v>
      </c>
      <c r="D1374" s="3" t="s">
        <v>791</v>
      </c>
      <c r="E1374" s="3">
        <v>1</v>
      </c>
      <c r="G1374" s="3" t="s">
        <v>770</v>
      </c>
      <c r="H1374" s="3" t="s">
        <v>314</v>
      </c>
    </row>
    <row r="1375" spans="1:8" hidden="1">
      <c r="A1375" s="3">
        <v>937</v>
      </c>
      <c r="B1375" s="3">
        <v>1</v>
      </c>
      <c r="C1375" s="3" t="s">
        <v>1388</v>
      </c>
      <c r="D1375" s="3" t="s">
        <v>769</v>
      </c>
      <c r="E1375" s="3">
        <v>1</v>
      </c>
      <c r="G1375" s="3" t="s">
        <v>770</v>
      </c>
      <c r="H1375" s="3" t="s">
        <v>314</v>
      </c>
    </row>
    <row r="1376" spans="1:8" hidden="1">
      <c r="A1376" s="3">
        <v>937</v>
      </c>
      <c r="B1376" s="3">
        <v>2</v>
      </c>
      <c r="C1376" s="3" t="s">
        <v>1388</v>
      </c>
      <c r="D1376" s="3" t="s">
        <v>792</v>
      </c>
      <c r="E1376" s="3">
        <v>1</v>
      </c>
      <c r="G1376" s="3" t="s">
        <v>770</v>
      </c>
      <c r="H1376" s="3" t="s">
        <v>314</v>
      </c>
    </row>
    <row r="1377" spans="1:8" hidden="1">
      <c r="A1377" s="3">
        <v>938</v>
      </c>
      <c r="B1377" s="3">
        <v>1</v>
      </c>
      <c r="C1377" s="3" t="s">
        <v>1389</v>
      </c>
      <c r="D1377" s="3" t="s">
        <v>769</v>
      </c>
      <c r="E1377" s="3">
        <v>1</v>
      </c>
      <c r="G1377" s="3" t="s">
        <v>770</v>
      </c>
      <c r="H1377" s="3" t="s">
        <v>314</v>
      </c>
    </row>
    <row r="1378" spans="1:8" hidden="1">
      <c r="A1378" s="3">
        <v>938</v>
      </c>
      <c r="B1378" s="3">
        <v>2</v>
      </c>
      <c r="C1378" s="3" t="s">
        <v>1389</v>
      </c>
      <c r="D1378" s="3" t="s">
        <v>793</v>
      </c>
      <c r="E1378" s="3">
        <v>1</v>
      </c>
      <c r="G1378" s="3" t="s">
        <v>770</v>
      </c>
      <c r="H1378" s="3" t="s">
        <v>314</v>
      </c>
    </row>
    <row r="1379" spans="1:8" hidden="1">
      <c r="A1379" s="3">
        <v>939</v>
      </c>
      <c r="B1379" s="3">
        <v>1</v>
      </c>
      <c r="C1379" s="3" t="s">
        <v>1390</v>
      </c>
      <c r="D1379" s="3" t="s">
        <v>794</v>
      </c>
      <c r="E1379" s="3" t="s">
        <v>795</v>
      </c>
      <c r="G1379" s="3" t="s">
        <v>770</v>
      </c>
      <c r="H1379" s="3" t="s">
        <v>314</v>
      </c>
    </row>
    <row r="1380" spans="1:8" hidden="1">
      <c r="A1380" s="3">
        <v>940</v>
      </c>
      <c r="B1380" s="3">
        <v>1</v>
      </c>
      <c r="C1380" s="3" t="s">
        <v>1391</v>
      </c>
      <c r="D1380" s="3" t="s">
        <v>794</v>
      </c>
      <c r="E1380" s="3" t="s">
        <v>796</v>
      </c>
      <c r="G1380" s="3" t="s">
        <v>770</v>
      </c>
      <c r="H1380" s="3" t="s">
        <v>314</v>
      </c>
    </row>
  </sheetData>
  <autoFilter ref="A1:H1380">
    <filterColumn colId="2">
      <filters>
        <filter val="+10%坚韧祝福持续时间,拥有坚韧祝福时，1.5%元素抗性"/>
        <filter val="+10%聚能祝福持续时间,拥有聚能祝福时，+10%伤害"/>
        <filter val="+10%聚能祝福持续时间,拥有聚能祝福时，+4%施法速度"/>
        <filter val="+10%聚能祝福持续时间,拥有聚能祝福时，每秒自然回复0.4%魔力"/>
        <filter val="+10%灵动祝福持续时间"/>
        <filter val="+10%灵动祝福持续时间,拥有灵动祝福时，+3%攻击速度"/>
        <filter val="+12%冰封持续时间"/>
        <filter val="+12%凋零几率,+4%凋零持续时间"/>
        <filter val="+12%几率造成异常状态,召唤物+24%几率造成异常状态,+4%异常状态持续时间"/>
        <filter val="+13%收割时间,-5%持续伤害持续时间"/>
        <filter val="+2%技能效果持续时间"/>
        <filter val="+2%异常状态持续时间,+6%几率造成异常状态"/>
        <filter val="+4%技能效果持续时间"/>
        <filter val="+4%异常状态持续时间,+12%几率造成异常状态"/>
        <filter val="+6%冰封持续时间"/>
        <filter val="+6%几率造成异常状态,召唤物+12%几率造成异常状态,+2%异常状态持续时间"/>
        <filter val="+7%哨卫技能范围,+10%哨卫持续时间,4.5%哨卫投射物速度"/>
        <filter val="+7%哨卫技能范围,+20%哨卫持续时间,+9%哨卫投射物速度"/>
        <filter val="+8%创伤伤害,+2%创伤持续时间"/>
        <filter val="+9%持续伤害,+2%技能效果持续时间"/>
        <filter val="12%几率额外造成1层恶化,额外-20%恶化持续时间"/>
        <filter val="额外+10%恶化伤害,+5%恶化持续时间"/>
      </filters>
    </filterColumn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S225"/>
  <sheetViews>
    <sheetView topLeftCell="A184" workbookViewId="0">
      <selection activeCell="J439" sqref="J439"/>
    </sheetView>
  </sheetViews>
  <sheetFormatPr defaultRowHeight="14"/>
  <cols>
    <col min="1" max="1" width="7.08984375" style="3" customWidth="1"/>
    <col min="2" max="2" width="7" style="3" customWidth="1"/>
    <col min="3" max="3" width="31.08984375" style="3" customWidth="1"/>
    <col min="4" max="4" width="21.7265625" style="3" customWidth="1"/>
    <col min="5" max="5" width="9.08984375" style="3" customWidth="1"/>
    <col min="6" max="6" width="9.54296875" style="3" customWidth="1"/>
    <col min="7" max="7" width="12.26953125" style="3" customWidth="1"/>
    <col min="8" max="8" width="10.453125" style="3" customWidth="1"/>
    <col min="9" max="9" width="11.54296875" style="3" customWidth="1"/>
    <col min="10" max="10" width="14.81640625" style="3" customWidth="1"/>
    <col min="11" max="17" width="8.7265625" style="3"/>
    <col min="18" max="18" width="7.08984375" style="3" customWidth="1"/>
    <col min="19" max="19" width="21.7265625" style="3" customWidth="1"/>
    <col min="20" max="16384" width="8.7265625" style="3"/>
  </cols>
  <sheetData>
    <row r="1" spans="1:19">
      <c r="A1" s="22" t="s">
        <v>1630</v>
      </c>
      <c r="B1" s="22" t="s">
        <v>1694</v>
      </c>
      <c r="C1" s="22" t="s">
        <v>1695</v>
      </c>
      <c r="D1" s="22" t="s">
        <v>306</v>
      </c>
      <c r="E1" s="22" t="s">
        <v>1409</v>
      </c>
      <c r="F1" s="22" t="s">
        <v>1410</v>
      </c>
      <c r="G1" s="22" t="s">
        <v>1637</v>
      </c>
      <c r="H1" s="22" t="s">
        <v>1636</v>
      </c>
      <c r="I1" s="22" t="s">
        <v>1411</v>
      </c>
      <c r="J1" s="22" t="s">
        <v>1412</v>
      </c>
      <c r="R1" s="22" t="s">
        <v>305</v>
      </c>
      <c r="S1" s="22" t="s">
        <v>306</v>
      </c>
    </row>
    <row r="2" spans="1:19">
      <c r="A2" s="3">
        <v>1</v>
      </c>
      <c r="B2" s="3" t="s">
        <v>290</v>
      </c>
      <c r="C2" s="3" t="s">
        <v>1414</v>
      </c>
      <c r="D2" s="3" t="s">
        <v>1415</v>
      </c>
      <c r="E2" s="3">
        <v>2</v>
      </c>
      <c r="F2" s="3" t="s">
        <v>1615</v>
      </c>
      <c r="G2" s="3" t="s">
        <v>3601</v>
      </c>
      <c r="H2" s="3" t="s">
        <v>1413</v>
      </c>
      <c r="I2" s="3" t="s">
        <v>1416</v>
      </c>
      <c r="J2" s="3" t="s">
        <v>1417</v>
      </c>
      <c r="L2" s="3" t="str">
        <f>H2&amp;D2</f>
        <v>固有词缀英雄特性等级</v>
      </c>
      <c r="R2" s="3">
        <v>1</v>
      </c>
      <c r="S2" s="3" t="s">
        <v>1415</v>
      </c>
    </row>
    <row r="3" spans="1:19">
      <c r="A3" s="3">
        <v>2</v>
      </c>
      <c r="B3" s="3" t="s">
        <v>290</v>
      </c>
      <c r="C3" s="3" t="s">
        <v>1418</v>
      </c>
      <c r="D3" s="3" t="s">
        <v>335</v>
      </c>
      <c r="E3" s="29">
        <v>0.18</v>
      </c>
      <c r="F3" s="29">
        <v>0.22</v>
      </c>
      <c r="G3" s="3" t="s">
        <v>3601</v>
      </c>
      <c r="H3" s="3" t="s">
        <v>1413</v>
      </c>
      <c r="I3" s="3" t="s">
        <v>1416</v>
      </c>
      <c r="J3" s="3" t="s">
        <v>1417</v>
      </c>
      <c r="L3" s="3" t="str">
        <f t="shared" ref="L3:L66" si="0">H3&amp;D3</f>
        <v>固有词缀移动速度</v>
      </c>
      <c r="R3" s="3">
        <v>2</v>
      </c>
      <c r="S3" s="3" t="s">
        <v>335</v>
      </c>
    </row>
    <row r="4" spans="1:19">
      <c r="A4" s="3">
        <v>3</v>
      </c>
      <c r="B4" s="3" t="s">
        <v>290</v>
      </c>
      <c r="C4" s="3" t="s">
        <v>1419</v>
      </c>
      <c r="D4" s="3" t="s">
        <v>167</v>
      </c>
      <c r="E4" s="29">
        <v>0.02</v>
      </c>
      <c r="F4" s="29">
        <v>0.04</v>
      </c>
      <c r="G4" s="3" t="s">
        <v>3601</v>
      </c>
      <c r="H4" s="3" t="s">
        <v>1413</v>
      </c>
      <c r="I4" s="3" t="s">
        <v>1416</v>
      </c>
      <c r="J4" s="3" t="s">
        <v>1417</v>
      </c>
      <c r="L4" s="3" t="str">
        <f t="shared" si="0"/>
        <v>固有词缀火焰抗性上限</v>
      </c>
      <c r="R4" s="3">
        <v>3</v>
      </c>
      <c r="S4" s="3" t="s">
        <v>167</v>
      </c>
    </row>
    <row r="5" spans="1:19">
      <c r="A5" s="3">
        <v>4</v>
      </c>
      <c r="B5" s="3" t="s">
        <v>290</v>
      </c>
      <c r="C5" s="3" t="s">
        <v>1420</v>
      </c>
      <c r="D5" s="3" t="s">
        <v>171</v>
      </c>
      <c r="E5" s="29">
        <v>0.02</v>
      </c>
      <c r="F5" s="29">
        <v>0.04</v>
      </c>
      <c r="G5" s="3" t="s">
        <v>3601</v>
      </c>
      <c r="H5" s="3" t="s">
        <v>1413</v>
      </c>
      <c r="I5" s="3" t="s">
        <v>1416</v>
      </c>
      <c r="J5" s="3" t="s">
        <v>1417</v>
      </c>
      <c r="L5" s="3" t="str">
        <f t="shared" si="0"/>
        <v>固有词缀冰冷抗性上限</v>
      </c>
      <c r="R5" s="3">
        <v>4</v>
      </c>
      <c r="S5" s="3" t="s">
        <v>171</v>
      </c>
    </row>
    <row r="6" spans="1:19">
      <c r="A6" s="3">
        <v>5</v>
      </c>
      <c r="B6" s="3" t="s">
        <v>290</v>
      </c>
      <c r="C6" s="3" t="s">
        <v>1421</v>
      </c>
      <c r="D6" s="3" t="s">
        <v>176</v>
      </c>
      <c r="E6" s="29">
        <v>0.02</v>
      </c>
      <c r="F6" s="29">
        <v>0.04</v>
      </c>
      <c r="G6" s="3" t="s">
        <v>3601</v>
      </c>
      <c r="H6" s="3" t="s">
        <v>1413</v>
      </c>
      <c r="I6" s="3" t="s">
        <v>1416</v>
      </c>
      <c r="J6" s="3" t="s">
        <v>1417</v>
      </c>
      <c r="L6" s="3" t="str">
        <f t="shared" si="0"/>
        <v>固有词缀闪电抗性上限</v>
      </c>
      <c r="R6" s="3">
        <v>5</v>
      </c>
      <c r="S6" s="3" t="s">
        <v>176</v>
      </c>
    </row>
    <row r="7" spans="1:19">
      <c r="A7" s="3">
        <v>6</v>
      </c>
      <c r="B7" s="3" t="s">
        <v>290</v>
      </c>
      <c r="C7" s="3" t="s">
        <v>1422</v>
      </c>
      <c r="D7" s="3" t="s">
        <v>741</v>
      </c>
      <c r="E7" s="29">
        <v>0.02</v>
      </c>
      <c r="F7" s="29">
        <v>0.04</v>
      </c>
      <c r="G7" s="3" t="s">
        <v>3601</v>
      </c>
      <c r="H7" s="3" t="s">
        <v>1413</v>
      </c>
      <c r="I7" s="3" t="s">
        <v>1416</v>
      </c>
      <c r="J7" s="3" t="s">
        <v>1417</v>
      </c>
      <c r="L7" s="3" t="str">
        <f t="shared" si="0"/>
        <v>固有词缀腐蚀抗性上限</v>
      </c>
      <c r="R7" s="3">
        <v>6</v>
      </c>
      <c r="S7" s="3" t="s">
        <v>741</v>
      </c>
    </row>
    <row r="8" spans="1:19">
      <c r="A8" s="3">
        <v>7</v>
      </c>
      <c r="B8" s="3" t="s">
        <v>290</v>
      </c>
      <c r="C8" s="3" t="s">
        <v>1423</v>
      </c>
      <c r="D8" s="3" t="s">
        <v>251</v>
      </c>
      <c r="E8" s="29">
        <v>0.3</v>
      </c>
      <c r="F8" s="29" t="s">
        <v>1615</v>
      </c>
      <c r="G8" s="3" t="s">
        <v>3601</v>
      </c>
      <c r="H8" s="3" t="s">
        <v>1413</v>
      </c>
      <c r="I8" s="3" t="s">
        <v>1416</v>
      </c>
      <c r="J8" s="3" t="s">
        <v>1424</v>
      </c>
      <c r="L8" s="3" t="str">
        <f t="shared" si="0"/>
        <v>固有词缀技能范围</v>
      </c>
      <c r="R8" s="3">
        <v>7</v>
      </c>
      <c r="S8" s="3" t="s">
        <v>251</v>
      </c>
    </row>
    <row r="9" spans="1:19">
      <c r="A9" s="3">
        <v>7</v>
      </c>
      <c r="B9" s="3" t="s">
        <v>722</v>
      </c>
      <c r="C9" s="3" t="s">
        <v>1425</v>
      </c>
      <c r="D9" s="3" t="s">
        <v>251</v>
      </c>
      <c r="E9" s="29">
        <v>0.23</v>
      </c>
      <c r="F9" s="29" t="s">
        <v>1615</v>
      </c>
      <c r="G9" s="3" t="s">
        <v>3601</v>
      </c>
      <c r="H9" s="3" t="s">
        <v>1413</v>
      </c>
      <c r="I9" s="3" t="s">
        <v>1426</v>
      </c>
      <c r="J9" s="3" t="s">
        <v>1427</v>
      </c>
      <c r="L9" s="3" t="str">
        <f t="shared" si="0"/>
        <v>固有词缀技能范围</v>
      </c>
      <c r="R9" s="3">
        <v>8</v>
      </c>
      <c r="S9" s="3" t="s">
        <v>103</v>
      </c>
    </row>
    <row r="10" spans="1:19">
      <c r="A10" s="3">
        <v>7</v>
      </c>
      <c r="B10" s="3" t="s">
        <v>617</v>
      </c>
      <c r="C10" s="3" t="s">
        <v>1428</v>
      </c>
      <c r="D10" s="3" t="s">
        <v>251</v>
      </c>
      <c r="E10" s="29">
        <v>0.15</v>
      </c>
      <c r="F10" s="29" t="s">
        <v>1615</v>
      </c>
      <c r="G10" s="3" t="s">
        <v>3601</v>
      </c>
      <c r="H10" s="3" t="s">
        <v>1413</v>
      </c>
      <c r="I10" s="3" t="s">
        <v>290</v>
      </c>
      <c r="J10" s="3" t="s">
        <v>1429</v>
      </c>
      <c r="L10" s="3" t="str">
        <f t="shared" si="0"/>
        <v>固有词缀技能范围</v>
      </c>
      <c r="R10" s="3">
        <v>9</v>
      </c>
      <c r="S10" s="3" t="s">
        <v>14</v>
      </c>
    </row>
    <row r="11" spans="1:19">
      <c r="A11" s="3">
        <v>8</v>
      </c>
      <c r="B11" s="3" t="s">
        <v>290</v>
      </c>
      <c r="C11" s="3" t="s">
        <v>1430</v>
      </c>
      <c r="D11" s="3" t="s">
        <v>103</v>
      </c>
      <c r="E11" s="29">
        <v>0.28000000000000003</v>
      </c>
      <c r="F11" s="29">
        <v>0.31</v>
      </c>
      <c r="G11" s="3" t="s">
        <v>3601</v>
      </c>
      <c r="H11" s="3" t="s">
        <v>1413</v>
      </c>
      <c r="I11" s="3" t="s">
        <v>1416</v>
      </c>
      <c r="J11" s="3" t="s">
        <v>1424</v>
      </c>
      <c r="L11" s="3" t="str">
        <f t="shared" si="0"/>
        <v>固有词缀暴击伤害</v>
      </c>
      <c r="R11" s="3">
        <v>10</v>
      </c>
      <c r="S11" s="3" t="s">
        <v>166</v>
      </c>
    </row>
    <row r="12" spans="1:19">
      <c r="A12" s="3">
        <v>8</v>
      </c>
      <c r="B12" s="3" t="s">
        <v>722</v>
      </c>
      <c r="C12" s="3" t="s">
        <v>1431</v>
      </c>
      <c r="D12" s="3" t="s">
        <v>103</v>
      </c>
      <c r="E12" s="29">
        <v>0.2</v>
      </c>
      <c r="F12" s="29">
        <v>0.26</v>
      </c>
      <c r="G12" s="3" t="s">
        <v>3601</v>
      </c>
      <c r="H12" s="3" t="s">
        <v>1413</v>
      </c>
      <c r="I12" s="3" t="s">
        <v>1426</v>
      </c>
      <c r="J12" s="3" t="s">
        <v>1427</v>
      </c>
      <c r="L12" s="3" t="str">
        <f t="shared" si="0"/>
        <v>固有词缀暴击伤害</v>
      </c>
      <c r="R12" s="3">
        <v>11</v>
      </c>
      <c r="S12" s="3" t="s">
        <v>249</v>
      </c>
    </row>
    <row r="13" spans="1:19">
      <c r="A13" s="3">
        <v>8</v>
      </c>
      <c r="B13" s="3" t="s">
        <v>617</v>
      </c>
      <c r="C13" s="3" t="s">
        <v>1432</v>
      </c>
      <c r="D13" s="3" t="s">
        <v>103</v>
      </c>
      <c r="E13" s="29">
        <v>0.12</v>
      </c>
      <c r="F13" s="29">
        <v>0.18</v>
      </c>
      <c r="G13" s="3" t="s">
        <v>3601</v>
      </c>
      <c r="H13" s="3" t="s">
        <v>1413</v>
      </c>
      <c r="I13" s="3" t="s">
        <v>290</v>
      </c>
      <c r="J13" s="3" t="s">
        <v>1429</v>
      </c>
      <c r="L13" s="3" t="str">
        <f t="shared" si="0"/>
        <v>固有词缀暴击伤害</v>
      </c>
      <c r="R13" s="3">
        <v>12</v>
      </c>
      <c r="S13" s="3" t="s">
        <v>250</v>
      </c>
    </row>
    <row r="14" spans="1:19">
      <c r="A14" s="3">
        <v>9</v>
      </c>
      <c r="B14" s="3" t="s">
        <v>290</v>
      </c>
      <c r="C14" s="3" t="s">
        <v>1433</v>
      </c>
      <c r="D14" s="3" t="s">
        <v>14</v>
      </c>
      <c r="E14" s="29">
        <v>0.3</v>
      </c>
      <c r="F14" s="29" t="s">
        <v>1615</v>
      </c>
      <c r="G14" s="3" t="s">
        <v>3601</v>
      </c>
      <c r="H14" s="3" t="s">
        <v>1413</v>
      </c>
      <c r="I14" s="3" t="s">
        <v>1416</v>
      </c>
      <c r="J14" s="3" t="s">
        <v>1424</v>
      </c>
      <c r="L14" s="3" t="str">
        <f t="shared" si="0"/>
        <v>固有词缀投射物速度</v>
      </c>
      <c r="R14" s="3">
        <v>13</v>
      </c>
      <c r="S14" s="3" t="s">
        <v>13</v>
      </c>
    </row>
    <row r="15" spans="1:19">
      <c r="A15" s="3">
        <v>9</v>
      </c>
      <c r="B15" s="3" t="s">
        <v>722</v>
      </c>
      <c r="C15" s="3" t="s">
        <v>1434</v>
      </c>
      <c r="D15" s="3" t="s">
        <v>14</v>
      </c>
      <c r="E15" s="29">
        <v>0.24</v>
      </c>
      <c r="F15" s="29" t="s">
        <v>1615</v>
      </c>
      <c r="G15" s="3" t="s">
        <v>3601</v>
      </c>
      <c r="H15" s="3" t="s">
        <v>1413</v>
      </c>
      <c r="I15" s="3" t="s">
        <v>1426</v>
      </c>
      <c r="J15" s="3" t="s">
        <v>1427</v>
      </c>
      <c r="L15" s="3" t="str">
        <f t="shared" si="0"/>
        <v>固有词缀投射物速度</v>
      </c>
      <c r="R15" s="3">
        <v>14</v>
      </c>
      <c r="S15" s="3" t="s">
        <v>683</v>
      </c>
    </row>
    <row r="16" spans="1:19">
      <c r="A16" s="3">
        <v>9</v>
      </c>
      <c r="B16" s="3" t="s">
        <v>617</v>
      </c>
      <c r="C16" s="3" t="s">
        <v>1435</v>
      </c>
      <c r="D16" s="3" t="s">
        <v>14</v>
      </c>
      <c r="E16" s="29">
        <v>0.16</v>
      </c>
      <c r="F16" s="29" t="s">
        <v>1615</v>
      </c>
      <c r="G16" s="3" t="s">
        <v>3601</v>
      </c>
      <c r="H16" s="3" t="s">
        <v>1413</v>
      </c>
      <c r="I16" s="3" t="s">
        <v>290</v>
      </c>
      <c r="J16" s="3" t="s">
        <v>1429</v>
      </c>
      <c r="L16" s="3" t="str">
        <f t="shared" si="0"/>
        <v>固有词缀投射物速度</v>
      </c>
      <c r="R16" s="3">
        <v>15</v>
      </c>
      <c r="S16" s="3" t="s">
        <v>424</v>
      </c>
    </row>
    <row r="17" spans="1:19">
      <c r="A17" s="3">
        <v>10</v>
      </c>
      <c r="B17" s="3" t="s">
        <v>290</v>
      </c>
      <c r="C17" s="3" t="s">
        <v>1436</v>
      </c>
      <c r="D17" s="3" t="s">
        <v>166</v>
      </c>
      <c r="E17" s="29">
        <v>0.8</v>
      </c>
      <c r="F17" s="29" t="s">
        <v>1615</v>
      </c>
      <c r="G17" s="3" t="s">
        <v>3601</v>
      </c>
      <c r="H17" s="3" t="s">
        <v>1413</v>
      </c>
      <c r="I17" s="3" t="s">
        <v>1416</v>
      </c>
      <c r="J17" s="3" t="s">
        <v>1424</v>
      </c>
      <c r="L17" s="3" t="str">
        <f t="shared" si="0"/>
        <v>固有词缀暴击值</v>
      </c>
      <c r="R17" s="3">
        <v>16</v>
      </c>
      <c r="S17" s="3" t="s">
        <v>417</v>
      </c>
    </row>
    <row r="18" spans="1:19">
      <c r="A18" s="3">
        <v>10</v>
      </c>
      <c r="B18" s="3" t="s">
        <v>722</v>
      </c>
      <c r="C18" s="3" t="s">
        <v>1437</v>
      </c>
      <c r="D18" s="3" t="s">
        <v>166</v>
      </c>
      <c r="E18" s="29">
        <v>0.6</v>
      </c>
      <c r="F18" s="29" t="s">
        <v>1615</v>
      </c>
      <c r="G18" s="3" t="s">
        <v>3601</v>
      </c>
      <c r="H18" s="3" t="s">
        <v>1413</v>
      </c>
      <c r="I18" s="3" t="s">
        <v>1426</v>
      </c>
      <c r="J18" s="3" t="s">
        <v>1427</v>
      </c>
      <c r="L18" s="3" t="str">
        <f t="shared" si="0"/>
        <v>固有词缀暴击值</v>
      </c>
      <c r="R18" s="3">
        <v>17</v>
      </c>
      <c r="S18" s="3" t="s">
        <v>471</v>
      </c>
    </row>
    <row r="19" spans="1:19">
      <c r="A19" s="3">
        <v>10</v>
      </c>
      <c r="B19" s="3" t="s">
        <v>617</v>
      </c>
      <c r="C19" s="3" t="s">
        <v>1438</v>
      </c>
      <c r="D19" s="3" t="s">
        <v>166</v>
      </c>
      <c r="E19" s="29">
        <v>0.4</v>
      </c>
      <c r="F19" s="29" t="s">
        <v>1615</v>
      </c>
      <c r="G19" s="3" t="s">
        <v>3601</v>
      </c>
      <c r="H19" s="3" t="s">
        <v>1413</v>
      </c>
      <c r="I19" s="3" t="s">
        <v>290</v>
      </c>
      <c r="J19" s="3" t="s">
        <v>1429</v>
      </c>
      <c r="L19" s="3" t="str">
        <f t="shared" si="0"/>
        <v>固有词缀暴击值</v>
      </c>
      <c r="R19" s="3">
        <v>18</v>
      </c>
      <c r="S19" s="3" t="s">
        <v>1461</v>
      </c>
    </row>
    <row r="20" spans="1:19">
      <c r="A20" s="3">
        <v>11</v>
      </c>
      <c r="B20" s="3" t="s">
        <v>290</v>
      </c>
      <c r="C20" s="3" t="s">
        <v>1439</v>
      </c>
      <c r="D20" s="3" t="s">
        <v>249</v>
      </c>
      <c r="E20" s="29">
        <v>0.16</v>
      </c>
      <c r="F20" s="29" t="s">
        <v>1615</v>
      </c>
      <c r="G20" s="3" t="s">
        <v>3601</v>
      </c>
      <c r="H20" s="3" t="s">
        <v>1413</v>
      </c>
      <c r="I20" s="3" t="s">
        <v>1416</v>
      </c>
      <c r="J20" s="3" t="s">
        <v>1424</v>
      </c>
      <c r="L20" s="3" t="str">
        <f t="shared" si="0"/>
        <v>固有词缀攻击速度</v>
      </c>
      <c r="R20" s="3">
        <v>19</v>
      </c>
      <c r="S20" s="3" t="s">
        <v>573</v>
      </c>
    </row>
    <row r="21" spans="1:19">
      <c r="A21" s="3">
        <v>11</v>
      </c>
      <c r="B21" s="3" t="s">
        <v>722</v>
      </c>
      <c r="C21" s="3" t="s">
        <v>1440</v>
      </c>
      <c r="D21" s="3" t="s">
        <v>249</v>
      </c>
      <c r="E21" s="29">
        <v>0.1</v>
      </c>
      <c r="F21" s="29" t="s">
        <v>1615</v>
      </c>
      <c r="G21" s="3" t="s">
        <v>3601</v>
      </c>
      <c r="H21" s="3" t="s">
        <v>1413</v>
      </c>
      <c r="I21" s="3" t="s">
        <v>1426</v>
      </c>
      <c r="J21" s="3" t="s">
        <v>1427</v>
      </c>
      <c r="L21" s="3" t="str">
        <f t="shared" si="0"/>
        <v>固有词缀攻击速度</v>
      </c>
      <c r="R21" s="3">
        <v>20</v>
      </c>
      <c r="S21" s="3" t="s">
        <v>355</v>
      </c>
    </row>
    <row r="22" spans="1:19">
      <c r="A22" s="3">
        <v>11</v>
      </c>
      <c r="B22" s="3" t="s">
        <v>617</v>
      </c>
      <c r="C22" s="3" t="s">
        <v>1441</v>
      </c>
      <c r="D22" s="3" t="s">
        <v>249</v>
      </c>
      <c r="E22" s="29">
        <v>0.06</v>
      </c>
      <c r="F22" s="29" t="s">
        <v>1615</v>
      </c>
      <c r="G22" s="3" t="s">
        <v>3601</v>
      </c>
      <c r="H22" s="3" t="s">
        <v>1413</v>
      </c>
      <c r="I22" s="3" t="s">
        <v>290</v>
      </c>
      <c r="J22" s="3" t="s">
        <v>1429</v>
      </c>
      <c r="L22" s="3" t="str">
        <f t="shared" si="0"/>
        <v>固有词缀攻击速度</v>
      </c>
      <c r="R22" s="3">
        <v>21</v>
      </c>
      <c r="S22" s="3" t="s">
        <v>531</v>
      </c>
    </row>
    <row r="23" spans="1:19">
      <c r="A23" s="3">
        <v>12</v>
      </c>
      <c r="B23" s="3" t="s">
        <v>290</v>
      </c>
      <c r="C23" s="3" t="s">
        <v>1442</v>
      </c>
      <c r="D23" s="3" t="s">
        <v>250</v>
      </c>
      <c r="E23" s="29">
        <v>0.16</v>
      </c>
      <c r="F23" s="29" t="s">
        <v>1615</v>
      </c>
      <c r="G23" s="3" t="s">
        <v>3601</v>
      </c>
      <c r="H23" s="3" t="s">
        <v>1413</v>
      </c>
      <c r="I23" s="3" t="s">
        <v>1416</v>
      </c>
      <c r="J23" s="3" t="s">
        <v>1424</v>
      </c>
      <c r="L23" s="3" t="str">
        <f t="shared" si="0"/>
        <v>固有词缀施法速度</v>
      </c>
      <c r="R23" s="3">
        <v>22</v>
      </c>
      <c r="S23" s="3" t="s">
        <v>248</v>
      </c>
    </row>
    <row r="24" spans="1:19">
      <c r="A24" s="3">
        <v>12</v>
      </c>
      <c r="B24" s="3" t="s">
        <v>722</v>
      </c>
      <c r="C24" s="3" t="s">
        <v>1443</v>
      </c>
      <c r="D24" s="3" t="s">
        <v>250</v>
      </c>
      <c r="E24" s="29">
        <v>0.1</v>
      </c>
      <c r="F24" s="29" t="s">
        <v>1615</v>
      </c>
      <c r="G24" s="3" t="s">
        <v>3601</v>
      </c>
      <c r="H24" s="3" t="s">
        <v>1413</v>
      </c>
      <c r="I24" s="3" t="s">
        <v>1426</v>
      </c>
      <c r="J24" s="3" t="s">
        <v>1427</v>
      </c>
      <c r="L24" s="3" t="str">
        <f t="shared" si="0"/>
        <v>固有词缀施法速度</v>
      </c>
      <c r="R24" s="3">
        <v>23</v>
      </c>
      <c r="S24" s="3" t="s">
        <v>322</v>
      </c>
    </row>
    <row r="25" spans="1:19">
      <c r="A25" s="3">
        <v>12</v>
      </c>
      <c r="B25" s="3" t="s">
        <v>617</v>
      </c>
      <c r="C25" s="3" t="s">
        <v>1444</v>
      </c>
      <c r="D25" s="3" t="s">
        <v>250</v>
      </c>
      <c r="E25" s="29">
        <v>0.06</v>
      </c>
      <c r="F25" s="29" t="s">
        <v>1615</v>
      </c>
      <c r="G25" s="3" t="s">
        <v>3601</v>
      </c>
      <c r="H25" s="3" t="s">
        <v>1413</v>
      </c>
      <c r="I25" s="3" t="s">
        <v>290</v>
      </c>
      <c r="J25" s="3" t="s">
        <v>1429</v>
      </c>
      <c r="L25" s="3" t="str">
        <f t="shared" si="0"/>
        <v>固有词缀施法速度</v>
      </c>
      <c r="R25" s="3">
        <v>24</v>
      </c>
      <c r="S25" s="3" t="s">
        <v>357</v>
      </c>
    </row>
    <row r="26" spans="1:19">
      <c r="A26" s="3">
        <v>13</v>
      </c>
      <c r="B26" s="3" t="s">
        <v>290</v>
      </c>
      <c r="C26" s="3" t="s">
        <v>1445</v>
      </c>
      <c r="D26" s="3" t="s">
        <v>13</v>
      </c>
      <c r="E26" s="29">
        <v>0.2</v>
      </c>
      <c r="F26" s="29">
        <v>0.3</v>
      </c>
      <c r="G26" s="3" t="s">
        <v>3601</v>
      </c>
      <c r="H26" s="3" t="s">
        <v>1413</v>
      </c>
      <c r="I26" s="3" t="s">
        <v>1416</v>
      </c>
      <c r="J26" s="3" t="s">
        <v>1424</v>
      </c>
      <c r="L26" s="3" t="str">
        <f t="shared" si="0"/>
        <v>固有词缀加剧效果</v>
      </c>
      <c r="R26" s="3">
        <v>25</v>
      </c>
      <c r="S26" s="3" t="s">
        <v>320</v>
      </c>
    </row>
    <row r="27" spans="1:19">
      <c r="A27" s="3">
        <v>13</v>
      </c>
      <c r="B27" s="3" t="s">
        <v>722</v>
      </c>
      <c r="C27" s="3" t="s">
        <v>1446</v>
      </c>
      <c r="D27" s="3" t="s">
        <v>13</v>
      </c>
      <c r="E27" s="29">
        <v>0.14000000000000001</v>
      </c>
      <c r="F27" s="29">
        <v>0.18</v>
      </c>
      <c r="G27" s="3" t="s">
        <v>3601</v>
      </c>
      <c r="H27" s="3" t="s">
        <v>1413</v>
      </c>
      <c r="I27" s="3" t="s">
        <v>1426</v>
      </c>
      <c r="J27" s="3" t="s">
        <v>1427</v>
      </c>
      <c r="L27" s="3" t="str">
        <f t="shared" si="0"/>
        <v>固有词缀加剧效果</v>
      </c>
      <c r="R27" s="3">
        <v>26</v>
      </c>
      <c r="S27" s="3" t="s">
        <v>439</v>
      </c>
    </row>
    <row r="28" spans="1:19">
      <c r="A28" s="3">
        <v>13</v>
      </c>
      <c r="B28" s="3" t="s">
        <v>617</v>
      </c>
      <c r="C28" s="3" t="s">
        <v>1447</v>
      </c>
      <c r="D28" s="3" t="s">
        <v>13</v>
      </c>
      <c r="E28" s="29">
        <v>0.1</v>
      </c>
      <c r="F28" s="29">
        <v>0.12</v>
      </c>
      <c r="G28" s="3" t="s">
        <v>3601</v>
      </c>
      <c r="H28" s="3" t="s">
        <v>1413</v>
      </c>
      <c r="I28" s="3" t="s">
        <v>290</v>
      </c>
      <c r="J28" s="3" t="s">
        <v>1429</v>
      </c>
      <c r="L28" s="3" t="str">
        <f t="shared" si="0"/>
        <v>固有词缀加剧效果</v>
      </c>
      <c r="R28" s="3">
        <v>27</v>
      </c>
      <c r="S28" s="3" t="s">
        <v>251</v>
      </c>
    </row>
    <row r="29" spans="1:19">
      <c r="A29" s="3">
        <v>14</v>
      </c>
      <c r="B29" s="3" t="s">
        <v>290</v>
      </c>
      <c r="C29" s="3" t="s">
        <v>1448</v>
      </c>
      <c r="D29" s="3" t="s">
        <v>683</v>
      </c>
      <c r="E29" s="29">
        <v>0.24</v>
      </c>
      <c r="F29" s="29">
        <v>0.32</v>
      </c>
      <c r="G29" s="3" t="s">
        <v>3601</v>
      </c>
      <c r="H29" s="3" t="s">
        <v>1413</v>
      </c>
      <c r="I29" s="3" t="s">
        <v>1416</v>
      </c>
      <c r="J29" s="3" t="s">
        <v>1424</v>
      </c>
      <c r="L29" s="3" t="str">
        <f t="shared" si="0"/>
        <v>固有词缀收割冷却回复速度</v>
      </c>
      <c r="R29" s="3">
        <v>28</v>
      </c>
      <c r="S29" s="3" t="s">
        <v>14</v>
      </c>
    </row>
    <row r="30" spans="1:19">
      <c r="A30" s="3">
        <v>14</v>
      </c>
      <c r="B30" s="3" t="s">
        <v>722</v>
      </c>
      <c r="C30" s="3" t="s">
        <v>1449</v>
      </c>
      <c r="D30" s="3" t="s">
        <v>683</v>
      </c>
      <c r="E30" s="29">
        <v>0.14000000000000001</v>
      </c>
      <c r="F30" s="29">
        <v>0.22</v>
      </c>
      <c r="G30" s="3" t="s">
        <v>3601</v>
      </c>
      <c r="H30" s="3" t="s">
        <v>1413</v>
      </c>
      <c r="I30" s="3" t="s">
        <v>1426</v>
      </c>
      <c r="J30" s="3" t="s">
        <v>1427</v>
      </c>
      <c r="L30" s="3" t="str">
        <f t="shared" si="0"/>
        <v>固有词缀收割冷却回复速度</v>
      </c>
      <c r="R30" s="3">
        <v>29</v>
      </c>
      <c r="S30" s="3" t="s">
        <v>13</v>
      </c>
    </row>
    <row r="31" spans="1:19">
      <c r="A31" s="3">
        <v>14</v>
      </c>
      <c r="B31" s="3" t="s">
        <v>617</v>
      </c>
      <c r="C31" s="3" t="s">
        <v>1450</v>
      </c>
      <c r="D31" s="3" t="s">
        <v>683</v>
      </c>
      <c r="E31" s="29">
        <v>0.1</v>
      </c>
      <c r="F31" s="29">
        <v>0.12</v>
      </c>
      <c r="G31" s="3" t="s">
        <v>3601</v>
      </c>
      <c r="H31" s="3" t="s">
        <v>1413</v>
      </c>
      <c r="I31" s="3" t="s">
        <v>290</v>
      </c>
      <c r="J31" s="3" t="s">
        <v>1429</v>
      </c>
      <c r="L31" s="3" t="str">
        <f t="shared" si="0"/>
        <v>固有词缀收割冷却回复速度</v>
      </c>
      <c r="R31" s="3">
        <v>30</v>
      </c>
      <c r="S31" s="3" t="s">
        <v>683</v>
      </c>
    </row>
    <row r="32" spans="1:19">
      <c r="A32" s="3">
        <v>15</v>
      </c>
      <c r="B32" s="3" t="s">
        <v>290</v>
      </c>
      <c r="C32" s="3" t="s">
        <v>1451</v>
      </c>
      <c r="D32" s="3" t="s">
        <v>424</v>
      </c>
      <c r="E32" s="29">
        <v>0.28000000000000003</v>
      </c>
      <c r="F32" s="29">
        <v>0.31</v>
      </c>
      <c r="G32" s="3" t="s">
        <v>3601</v>
      </c>
      <c r="H32" s="3" t="s">
        <v>1413</v>
      </c>
      <c r="I32" s="3" t="s">
        <v>1416</v>
      </c>
      <c r="J32" s="3" t="s">
        <v>1424</v>
      </c>
      <c r="L32" s="3" t="str">
        <f t="shared" si="0"/>
        <v>固有词缀召唤物暴击伤害</v>
      </c>
      <c r="R32" s="3">
        <v>31</v>
      </c>
      <c r="S32" s="3" t="s">
        <v>322</v>
      </c>
    </row>
    <row r="33" spans="1:19">
      <c r="A33" s="3">
        <v>15</v>
      </c>
      <c r="B33" s="3" t="s">
        <v>722</v>
      </c>
      <c r="C33" s="3" t="s">
        <v>1452</v>
      </c>
      <c r="D33" s="3" t="s">
        <v>424</v>
      </c>
      <c r="E33" s="29">
        <v>0.2</v>
      </c>
      <c r="F33" s="29">
        <v>0.26</v>
      </c>
      <c r="G33" s="3" t="s">
        <v>3601</v>
      </c>
      <c r="H33" s="3" t="s">
        <v>1413</v>
      </c>
      <c r="I33" s="3" t="s">
        <v>1426</v>
      </c>
      <c r="J33" s="3" t="s">
        <v>1427</v>
      </c>
      <c r="L33" s="3" t="str">
        <f t="shared" si="0"/>
        <v>固有词缀召唤物暴击伤害</v>
      </c>
      <c r="R33" s="3">
        <v>32</v>
      </c>
      <c r="S33" s="3" t="s">
        <v>357</v>
      </c>
    </row>
    <row r="34" spans="1:19">
      <c r="A34" s="3">
        <v>15</v>
      </c>
      <c r="B34" s="3" t="s">
        <v>617</v>
      </c>
      <c r="C34" s="3" t="s">
        <v>1453</v>
      </c>
      <c r="D34" s="3" t="s">
        <v>424</v>
      </c>
      <c r="E34" s="29">
        <v>0.12</v>
      </c>
      <c r="F34" s="29">
        <v>0.18</v>
      </c>
      <c r="G34" s="3" t="s">
        <v>3601</v>
      </c>
      <c r="H34" s="3" t="s">
        <v>1413</v>
      </c>
      <c r="I34" s="3" t="s">
        <v>290</v>
      </c>
      <c r="J34" s="3" t="s">
        <v>1429</v>
      </c>
      <c r="L34" s="3" t="str">
        <f t="shared" si="0"/>
        <v>固有词缀召唤物暴击伤害</v>
      </c>
      <c r="R34" s="3">
        <v>33</v>
      </c>
      <c r="S34" s="3" t="s">
        <v>320</v>
      </c>
    </row>
    <row r="35" spans="1:19">
      <c r="A35" s="3">
        <v>16</v>
      </c>
      <c r="B35" s="3" t="s">
        <v>290</v>
      </c>
      <c r="C35" s="3" t="s">
        <v>1454</v>
      </c>
      <c r="D35" s="3" t="s">
        <v>417</v>
      </c>
      <c r="E35" s="29">
        <v>0.8</v>
      </c>
      <c r="F35" s="29" t="s">
        <v>1615</v>
      </c>
      <c r="G35" s="3" t="s">
        <v>3601</v>
      </c>
      <c r="H35" s="3" t="s">
        <v>1413</v>
      </c>
      <c r="I35" s="3" t="s">
        <v>1416</v>
      </c>
      <c r="J35" s="3" t="s">
        <v>1424</v>
      </c>
      <c r="L35" s="3" t="str">
        <f t="shared" si="0"/>
        <v>固有词缀召唤物暴击值</v>
      </c>
      <c r="R35" s="3">
        <v>34</v>
      </c>
      <c r="S35" s="3" t="s">
        <v>439</v>
      </c>
    </row>
    <row r="36" spans="1:19">
      <c r="A36" s="3">
        <v>16</v>
      </c>
      <c r="B36" s="3" t="s">
        <v>722</v>
      </c>
      <c r="C36" s="3" t="s">
        <v>1455</v>
      </c>
      <c r="D36" s="3" t="s">
        <v>417</v>
      </c>
      <c r="E36" s="29">
        <v>0.6</v>
      </c>
      <c r="F36" s="29" t="s">
        <v>1615</v>
      </c>
      <c r="G36" s="3" t="s">
        <v>3601</v>
      </c>
      <c r="H36" s="3" t="s">
        <v>1413</v>
      </c>
      <c r="I36" s="3" t="s">
        <v>1426</v>
      </c>
      <c r="J36" s="3" t="s">
        <v>1427</v>
      </c>
      <c r="L36" s="3" t="str">
        <f t="shared" si="0"/>
        <v>固有词缀召唤物暴击值</v>
      </c>
      <c r="R36" s="3">
        <v>35</v>
      </c>
      <c r="S36" s="3" t="s">
        <v>252</v>
      </c>
    </row>
    <row r="37" spans="1:19">
      <c r="A37" s="3">
        <v>16</v>
      </c>
      <c r="B37" s="3" t="s">
        <v>617</v>
      </c>
      <c r="C37" s="3" t="s">
        <v>1456</v>
      </c>
      <c r="D37" s="3" t="s">
        <v>417</v>
      </c>
      <c r="E37" s="29">
        <v>0.4</v>
      </c>
      <c r="F37" s="29" t="s">
        <v>1615</v>
      </c>
      <c r="G37" s="3" t="s">
        <v>3601</v>
      </c>
      <c r="H37" s="3" t="s">
        <v>1413</v>
      </c>
      <c r="I37" s="3" t="s">
        <v>290</v>
      </c>
      <c r="J37" s="3" t="s">
        <v>1429</v>
      </c>
      <c r="L37" s="3" t="str">
        <f t="shared" si="0"/>
        <v>固有词缀召唤物暴击值</v>
      </c>
      <c r="R37" s="3">
        <v>36</v>
      </c>
      <c r="S37" s="3" t="s">
        <v>253</v>
      </c>
    </row>
    <row r="38" spans="1:19">
      <c r="A38" s="3">
        <v>17</v>
      </c>
      <c r="B38" s="3" t="s">
        <v>290</v>
      </c>
      <c r="C38" s="3" t="s">
        <v>1457</v>
      </c>
      <c r="D38" s="3" t="s">
        <v>471</v>
      </c>
      <c r="E38" s="29">
        <v>0.16</v>
      </c>
      <c r="F38" s="29" t="s">
        <v>1615</v>
      </c>
      <c r="G38" s="3" t="s">
        <v>3601</v>
      </c>
      <c r="H38" s="3" t="s">
        <v>1413</v>
      </c>
      <c r="I38" s="3" t="s">
        <v>1416</v>
      </c>
      <c r="J38" s="3" t="s">
        <v>1424</v>
      </c>
      <c r="L38" s="3" t="str">
        <f t="shared" si="0"/>
        <v>固有词缀召唤物攻击速度</v>
      </c>
      <c r="R38" s="3">
        <v>37</v>
      </c>
      <c r="S38" s="3" t="s">
        <v>1526</v>
      </c>
    </row>
    <row r="39" spans="1:19">
      <c r="A39" s="3">
        <v>17</v>
      </c>
      <c r="B39" s="3" t="s">
        <v>722</v>
      </c>
      <c r="C39" s="3" t="s">
        <v>1458</v>
      </c>
      <c r="D39" s="3" t="s">
        <v>471</v>
      </c>
      <c r="E39" s="29">
        <v>0.1</v>
      </c>
      <c r="F39" s="29" t="s">
        <v>1615</v>
      </c>
      <c r="G39" s="3" t="s">
        <v>3601</v>
      </c>
      <c r="H39" s="3" t="s">
        <v>1413</v>
      </c>
      <c r="I39" s="3" t="s">
        <v>1426</v>
      </c>
      <c r="J39" s="3" t="s">
        <v>1427</v>
      </c>
      <c r="L39" s="3" t="str">
        <f t="shared" si="0"/>
        <v>固有词缀召唤物攻击速度</v>
      </c>
      <c r="R39" s="3">
        <v>38</v>
      </c>
      <c r="S39" s="3" t="s">
        <v>1531</v>
      </c>
    </row>
    <row r="40" spans="1:19">
      <c r="A40" s="3">
        <v>17</v>
      </c>
      <c r="B40" s="3" t="s">
        <v>617</v>
      </c>
      <c r="C40" s="3" t="s">
        <v>1459</v>
      </c>
      <c r="D40" s="3" t="s">
        <v>471</v>
      </c>
      <c r="E40" s="29">
        <v>0.06</v>
      </c>
      <c r="F40" s="29" t="s">
        <v>1615</v>
      </c>
      <c r="G40" s="3" t="s">
        <v>3601</v>
      </c>
      <c r="H40" s="3" t="s">
        <v>1413</v>
      </c>
      <c r="I40" s="3" t="s">
        <v>290</v>
      </c>
      <c r="J40" s="3" t="s">
        <v>1429</v>
      </c>
      <c r="L40" s="3" t="str">
        <f t="shared" si="0"/>
        <v>固有词缀召唤物攻击速度</v>
      </c>
      <c r="R40" s="3">
        <v>39</v>
      </c>
      <c r="S40" s="3" t="s">
        <v>1536</v>
      </c>
    </row>
    <row r="41" spans="1:19">
      <c r="A41" s="3">
        <v>18</v>
      </c>
      <c r="B41" s="3" t="s">
        <v>290</v>
      </c>
      <c r="C41" s="3" t="s">
        <v>1460</v>
      </c>
      <c r="D41" s="3" t="s">
        <v>1461</v>
      </c>
      <c r="E41" s="29">
        <v>0.16</v>
      </c>
      <c r="F41" s="29" t="s">
        <v>1615</v>
      </c>
      <c r="G41" s="3" t="s">
        <v>3601</v>
      </c>
      <c r="H41" s="3" t="s">
        <v>1413</v>
      </c>
      <c r="I41" s="3" t="s">
        <v>1416</v>
      </c>
      <c r="J41" s="3" t="s">
        <v>1424</v>
      </c>
      <c r="L41" s="3" t="str">
        <f t="shared" si="0"/>
        <v>固有词缀召唤物施法速度</v>
      </c>
      <c r="R41" s="3">
        <v>40</v>
      </c>
      <c r="S41" s="3" t="s">
        <v>1541</v>
      </c>
    </row>
    <row r="42" spans="1:19">
      <c r="A42" s="3">
        <v>18</v>
      </c>
      <c r="B42" s="3" t="s">
        <v>722</v>
      </c>
      <c r="C42" s="3" t="s">
        <v>1462</v>
      </c>
      <c r="D42" s="3" t="s">
        <v>1461</v>
      </c>
      <c r="E42" s="29">
        <v>0.1</v>
      </c>
      <c r="F42" s="29" t="s">
        <v>1615</v>
      </c>
      <c r="G42" s="3" t="s">
        <v>3601</v>
      </c>
      <c r="H42" s="3" t="s">
        <v>1413</v>
      </c>
      <c r="I42" s="3" t="s">
        <v>1426</v>
      </c>
      <c r="J42" s="3" t="s">
        <v>1427</v>
      </c>
      <c r="L42" s="3" t="str">
        <f t="shared" si="0"/>
        <v>固有词缀召唤物施法速度</v>
      </c>
      <c r="R42" s="3">
        <v>41</v>
      </c>
      <c r="S42" s="3" t="s">
        <v>1546</v>
      </c>
    </row>
    <row r="43" spans="1:19">
      <c r="A43" s="3">
        <v>18</v>
      </c>
      <c r="B43" s="3" t="s">
        <v>617</v>
      </c>
      <c r="C43" s="3" t="s">
        <v>1463</v>
      </c>
      <c r="D43" s="3" t="s">
        <v>1461</v>
      </c>
      <c r="E43" s="29">
        <v>0.06</v>
      </c>
      <c r="F43" s="29" t="s">
        <v>1615</v>
      </c>
      <c r="G43" s="3" t="s">
        <v>3601</v>
      </c>
      <c r="H43" s="3" t="s">
        <v>1413</v>
      </c>
      <c r="I43" s="3" t="s">
        <v>290</v>
      </c>
      <c r="J43" s="3" t="s">
        <v>1429</v>
      </c>
      <c r="L43" s="3" t="str">
        <f t="shared" si="0"/>
        <v>固有词缀召唤物施法速度</v>
      </c>
      <c r="R43" s="3">
        <v>42</v>
      </c>
      <c r="S43" s="3" t="s">
        <v>424</v>
      </c>
    </row>
    <row r="44" spans="1:19">
      <c r="A44" s="3">
        <v>19</v>
      </c>
      <c r="B44" s="3" t="s">
        <v>290</v>
      </c>
      <c r="C44" s="3" t="s">
        <v>1464</v>
      </c>
      <c r="D44" s="3" t="s">
        <v>573</v>
      </c>
      <c r="E44" s="29">
        <v>0.44</v>
      </c>
      <c r="F44" s="29">
        <v>0.52</v>
      </c>
      <c r="G44" s="3" t="s">
        <v>3601</v>
      </c>
      <c r="H44" s="3" t="s">
        <v>1413</v>
      </c>
      <c r="I44" s="3" t="s">
        <v>1416</v>
      </c>
      <c r="J44" s="3" t="s">
        <v>1465</v>
      </c>
      <c r="L44" s="3" t="str">
        <f t="shared" si="0"/>
        <v>固有词缀召唤物伤害</v>
      </c>
      <c r="R44" s="3">
        <v>43</v>
      </c>
      <c r="S44" s="3" t="s">
        <v>315</v>
      </c>
    </row>
    <row r="45" spans="1:19">
      <c r="A45" s="3">
        <v>19</v>
      </c>
      <c r="B45" s="3" t="s">
        <v>722</v>
      </c>
      <c r="C45" s="3" t="s">
        <v>1466</v>
      </c>
      <c r="D45" s="3" t="s">
        <v>573</v>
      </c>
      <c r="E45" s="29">
        <v>0.3</v>
      </c>
      <c r="F45" s="29">
        <v>0.42</v>
      </c>
      <c r="G45" s="3" t="s">
        <v>3601</v>
      </c>
      <c r="H45" s="3" t="s">
        <v>1413</v>
      </c>
      <c r="I45" s="3" t="s">
        <v>1426</v>
      </c>
      <c r="J45" s="3" t="s">
        <v>1467</v>
      </c>
      <c r="L45" s="3" t="str">
        <f t="shared" si="0"/>
        <v>固有词缀召唤物伤害</v>
      </c>
      <c r="R45" s="3">
        <v>44</v>
      </c>
      <c r="S45" s="3" t="s">
        <v>1559</v>
      </c>
    </row>
    <row r="46" spans="1:19">
      <c r="A46" s="3">
        <v>19</v>
      </c>
      <c r="B46" s="3" t="s">
        <v>617</v>
      </c>
      <c r="C46" s="3" t="s">
        <v>1468</v>
      </c>
      <c r="D46" s="3" t="s">
        <v>573</v>
      </c>
      <c r="E46" s="29">
        <v>0.2</v>
      </c>
      <c r="F46" s="29">
        <v>0.28000000000000003</v>
      </c>
      <c r="G46" s="3" t="s">
        <v>3601</v>
      </c>
      <c r="H46" s="3" t="s">
        <v>1413</v>
      </c>
      <c r="I46" s="3" t="s">
        <v>290</v>
      </c>
      <c r="J46" s="3" t="s">
        <v>1469</v>
      </c>
      <c r="L46" s="3" t="str">
        <f t="shared" si="0"/>
        <v>固有词缀召唤物伤害</v>
      </c>
      <c r="R46" s="3">
        <v>45</v>
      </c>
      <c r="S46" s="3" t="s">
        <v>417</v>
      </c>
    </row>
    <row r="47" spans="1:19">
      <c r="A47" s="3">
        <v>20</v>
      </c>
      <c r="B47" s="3" t="s">
        <v>290</v>
      </c>
      <c r="C47" s="3" t="s">
        <v>1470</v>
      </c>
      <c r="D47" s="3" t="s">
        <v>355</v>
      </c>
      <c r="E47" s="29">
        <v>0.15</v>
      </c>
      <c r="F47" s="29">
        <v>0.21</v>
      </c>
      <c r="G47" s="3" t="s">
        <v>3601</v>
      </c>
      <c r="H47" s="3" t="s">
        <v>1413</v>
      </c>
      <c r="I47" s="3" t="s">
        <v>1416</v>
      </c>
      <c r="J47" s="3" t="s">
        <v>1465</v>
      </c>
      <c r="L47" s="3" t="str">
        <f t="shared" si="0"/>
        <v>固有词缀攻击格挡率</v>
      </c>
      <c r="R47" s="3">
        <v>46</v>
      </c>
      <c r="S47" s="3" t="s">
        <v>3756</v>
      </c>
    </row>
    <row r="48" spans="1:19">
      <c r="A48" s="3">
        <v>20</v>
      </c>
      <c r="B48" s="3" t="s">
        <v>722</v>
      </c>
      <c r="C48" s="3" t="s">
        <v>1471</v>
      </c>
      <c r="D48" s="3" t="s">
        <v>355</v>
      </c>
      <c r="E48" s="29">
        <v>0.1</v>
      </c>
      <c r="F48" s="29">
        <v>0.14000000000000001</v>
      </c>
      <c r="G48" s="3" t="s">
        <v>3601</v>
      </c>
      <c r="H48" s="3" t="s">
        <v>1413</v>
      </c>
      <c r="I48" s="3" t="s">
        <v>1426</v>
      </c>
      <c r="J48" s="3" t="s">
        <v>1467</v>
      </c>
      <c r="L48" s="3" t="str">
        <f t="shared" si="0"/>
        <v>固有词缀攻击格挡率</v>
      </c>
      <c r="R48" s="3">
        <v>47</v>
      </c>
      <c r="S48" s="3" t="s">
        <v>334</v>
      </c>
    </row>
    <row r="49" spans="1:19">
      <c r="A49" s="3">
        <v>20</v>
      </c>
      <c r="B49" s="3" t="s">
        <v>617</v>
      </c>
      <c r="C49" s="3" t="s">
        <v>1472</v>
      </c>
      <c r="D49" s="3" t="s">
        <v>355</v>
      </c>
      <c r="E49" s="29">
        <v>0.06</v>
      </c>
      <c r="F49" s="29">
        <v>0.09</v>
      </c>
      <c r="G49" s="3" t="s">
        <v>3601</v>
      </c>
      <c r="H49" s="3" t="s">
        <v>1413</v>
      </c>
      <c r="I49" s="3" t="s">
        <v>290</v>
      </c>
      <c r="J49" s="3" t="s">
        <v>1469</v>
      </c>
      <c r="L49" s="3" t="str">
        <f t="shared" si="0"/>
        <v>固有词缀攻击格挡率</v>
      </c>
      <c r="R49" s="3">
        <v>48</v>
      </c>
      <c r="S49" s="3" t="s">
        <v>500</v>
      </c>
    </row>
    <row r="50" spans="1:19">
      <c r="A50" s="3">
        <v>21</v>
      </c>
      <c r="B50" s="3" t="s">
        <v>290</v>
      </c>
      <c r="C50" s="3" t="s">
        <v>1473</v>
      </c>
      <c r="D50" s="3" t="s">
        <v>531</v>
      </c>
      <c r="E50" s="29">
        <v>0.15</v>
      </c>
      <c r="F50" s="29">
        <v>0.21</v>
      </c>
      <c r="G50" s="3" t="s">
        <v>3601</v>
      </c>
      <c r="H50" s="3" t="s">
        <v>1413</v>
      </c>
      <c r="I50" s="3" t="s">
        <v>1416</v>
      </c>
      <c r="J50" s="3" t="s">
        <v>1465</v>
      </c>
      <c r="L50" s="3" t="str">
        <f t="shared" si="0"/>
        <v>固有词缀法术格挡率</v>
      </c>
      <c r="R50" s="3">
        <v>49</v>
      </c>
      <c r="S50" s="3" t="s">
        <v>589</v>
      </c>
    </row>
    <row r="51" spans="1:19">
      <c r="A51" s="3">
        <v>21</v>
      </c>
      <c r="B51" s="3" t="s">
        <v>722</v>
      </c>
      <c r="C51" s="3" t="s">
        <v>1474</v>
      </c>
      <c r="D51" s="3" t="s">
        <v>531</v>
      </c>
      <c r="E51" s="29">
        <v>0.1</v>
      </c>
      <c r="F51" s="29">
        <v>0.14000000000000001</v>
      </c>
      <c r="G51" s="3" t="s">
        <v>3601</v>
      </c>
      <c r="H51" s="3" t="s">
        <v>1413</v>
      </c>
      <c r="I51" s="3" t="s">
        <v>1426</v>
      </c>
      <c r="J51" s="3" t="s">
        <v>1467</v>
      </c>
      <c r="L51" s="3" t="str">
        <f t="shared" si="0"/>
        <v>固有词缀法术格挡率</v>
      </c>
      <c r="R51" s="3">
        <v>50</v>
      </c>
      <c r="S51" s="3" t="s">
        <v>519</v>
      </c>
    </row>
    <row r="52" spans="1:19">
      <c r="A52" s="3">
        <v>21</v>
      </c>
      <c r="B52" s="3" t="s">
        <v>617</v>
      </c>
      <c r="C52" s="3" t="s">
        <v>1475</v>
      </c>
      <c r="D52" s="3" t="s">
        <v>531</v>
      </c>
      <c r="E52" s="29">
        <v>0.06</v>
      </c>
      <c r="F52" s="29">
        <v>0.09</v>
      </c>
      <c r="G52" s="3" t="s">
        <v>3601</v>
      </c>
      <c r="H52" s="3" t="s">
        <v>1413</v>
      </c>
      <c r="I52" s="3" t="s">
        <v>290</v>
      </c>
      <c r="J52" s="3" t="s">
        <v>1469</v>
      </c>
      <c r="L52" s="3" t="str">
        <f t="shared" si="0"/>
        <v>固有词缀法术格挡率</v>
      </c>
      <c r="R52" s="3">
        <v>51</v>
      </c>
      <c r="S52" s="3" t="s">
        <v>337</v>
      </c>
    </row>
    <row r="53" spans="1:19">
      <c r="A53" s="3">
        <v>22</v>
      </c>
      <c r="B53" s="3" t="s">
        <v>290</v>
      </c>
      <c r="C53" s="3" t="s">
        <v>1476</v>
      </c>
      <c r="D53" s="3" t="s">
        <v>248</v>
      </c>
      <c r="E53" s="29">
        <v>0.44</v>
      </c>
      <c r="F53" s="29">
        <v>0.52</v>
      </c>
      <c r="G53" s="3" t="s">
        <v>3601</v>
      </c>
      <c r="H53" s="3" t="s">
        <v>1413</v>
      </c>
      <c r="I53" s="3" t="s">
        <v>1416</v>
      </c>
      <c r="J53" s="3" t="s">
        <v>1465</v>
      </c>
      <c r="L53" s="3" t="str">
        <f t="shared" si="0"/>
        <v>固有词缀伤害</v>
      </c>
      <c r="R53" s="3">
        <v>52</v>
      </c>
      <c r="S53" s="3" t="s">
        <v>441</v>
      </c>
    </row>
    <row r="54" spans="1:19">
      <c r="A54" s="3">
        <v>22</v>
      </c>
      <c r="B54" s="3" t="s">
        <v>722</v>
      </c>
      <c r="C54" s="3" t="s">
        <v>1477</v>
      </c>
      <c r="D54" s="3" t="s">
        <v>248</v>
      </c>
      <c r="E54" s="29">
        <v>0.3</v>
      </c>
      <c r="F54" s="29">
        <v>0.42</v>
      </c>
      <c r="G54" s="3" t="s">
        <v>3601</v>
      </c>
      <c r="H54" s="3" t="s">
        <v>1413</v>
      </c>
      <c r="I54" s="3" t="s">
        <v>1426</v>
      </c>
      <c r="J54" s="3" t="s">
        <v>1467</v>
      </c>
      <c r="L54" s="3" t="str">
        <f t="shared" si="0"/>
        <v>固有词缀伤害</v>
      </c>
      <c r="R54" s="3">
        <v>53</v>
      </c>
      <c r="S54" s="3" t="s">
        <v>645</v>
      </c>
    </row>
    <row r="55" spans="1:19">
      <c r="A55" s="3">
        <v>22</v>
      </c>
      <c r="B55" s="3" t="s">
        <v>617</v>
      </c>
      <c r="C55" s="3" t="s">
        <v>1478</v>
      </c>
      <c r="D55" s="3" t="s">
        <v>248</v>
      </c>
      <c r="E55" s="29">
        <v>0.2</v>
      </c>
      <c r="F55" s="29">
        <v>0.28000000000000003</v>
      </c>
      <c r="G55" s="3" t="s">
        <v>3601</v>
      </c>
      <c r="H55" s="3" t="s">
        <v>1413</v>
      </c>
      <c r="I55" s="3" t="s">
        <v>290</v>
      </c>
      <c r="J55" s="3" t="s">
        <v>1469</v>
      </c>
      <c r="L55" s="3" t="str">
        <f t="shared" si="0"/>
        <v>固有词缀伤害</v>
      </c>
      <c r="R55" s="3">
        <v>54</v>
      </c>
      <c r="S55" s="3" t="s">
        <v>644</v>
      </c>
    </row>
    <row r="56" spans="1:19">
      <c r="A56" s="3">
        <v>23</v>
      </c>
      <c r="B56" s="3" t="s">
        <v>290</v>
      </c>
      <c r="C56" s="3" t="s">
        <v>1479</v>
      </c>
      <c r="D56" s="3" t="s">
        <v>322</v>
      </c>
      <c r="E56" s="29">
        <v>0.1</v>
      </c>
      <c r="F56" s="29">
        <v>0.14000000000000001</v>
      </c>
      <c r="G56" s="3" t="s">
        <v>3601</v>
      </c>
      <c r="H56" s="3" t="s">
        <v>1413</v>
      </c>
      <c r="I56" s="3" t="s">
        <v>1416</v>
      </c>
      <c r="J56" s="3" t="s">
        <v>1465</v>
      </c>
      <c r="L56" s="3" t="str">
        <f t="shared" si="0"/>
        <v>固有词缀最大生命</v>
      </c>
      <c r="R56" s="3">
        <v>55</v>
      </c>
      <c r="S56" s="3" t="s">
        <v>573</v>
      </c>
    </row>
    <row r="57" spans="1:19">
      <c r="A57" s="3">
        <v>23</v>
      </c>
      <c r="B57" s="3" t="s">
        <v>722</v>
      </c>
      <c r="C57" s="3" t="s">
        <v>1480</v>
      </c>
      <c r="D57" s="3" t="s">
        <v>322</v>
      </c>
      <c r="E57" s="29">
        <v>0.06</v>
      </c>
      <c r="F57" s="29">
        <v>0.08</v>
      </c>
      <c r="G57" s="3" t="s">
        <v>3601</v>
      </c>
      <c r="H57" s="3" t="s">
        <v>1413</v>
      </c>
      <c r="I57" s="3" t="s">
        <v>1426</v>
      </c>
      <c r="J57" s="3" t="s">
        <v>1467</v>
      </c>
      <c r="L57" s="3" t="str">
        <f t="shared" si="0"/>
        <v>固有词缀最大生命</v>
      </c>
      <c r="R57" s="3">
        <v>56</v>
      </c>
      <c r="S57" s="3" t="s">
        <v>355</v>
      </c>
    </row>
    <row r="58" spans="1:19">
      <c r="A58" s="3">
        <v>23</v>
      </c>
      <c r="B58" s="3" t="s">
        <v>617</v>
      </c>
      <c r="C58" s="3" t="s">
        <v>1481</v>
      </c>
      <c r="D58" s="3" t="s">
        <v>322</v>
      </c>
      <c r="E58" s="29">
        <v>0.04</v>
      </c>
      <c r="F58" s="29">
        <v>0.06</v>
      </c>
      <c r="G58" s="3" t="s">
        <v>3601</v>
      </c>
      <c r="H58" s="3" t="s">
        <v>1413</v>
      </c>
      <c r="I58" s="3" t="s">
        <v>290</v>
      </c>
      <c r="J58" s="3" t="s">
        <v>1469</v>
      </c>
      <c r="L58" s="3" t="str">
        <f t="shared" si="0"/>
        <v>固有词缀最大生命</v>
      </c>
      <c r="R58" s="3">
        <v>57</v>
      </c>
      <c r="S58" s="3" t="s">
        <v>531</v>
      </c>
    </row>
    <row r="59" spans="1:19">
      <c r="A59" s="3">
        <v>24</v>
      </c>
      <c r="B59" s="3" t="s">
        <v>290</v>
      </c>
      <c r="C59" s="3" t="s">
        <v>1482</v>
      </c>
      <c r="D59" s="3" t="s">
        <v>357</v>
      </c>
      <c r="E59" s="29">
        <v>0.1</v>
      </c>
      <c r="F59" s="29">
        <v>0.14000000000000001</v>
      </c>
      <c r="G59" s="3" t="s">
        <v>3601</v>
      </c>
      <c r="H59" s="3" t="s">
        <v>1413</v>
      </c>
      <c r="I59" s="3" t="s">
        <v>1416</v>
      </c>
      <c r="J59" s="3" t="s">
        <v>1465</v>
      </c>
      <c r="L59" s="3" t="str">
        <f t="shared" si="0"/>
        <v>固有词缀最大护盾</v>
      </c>
      <c r="R59" s="3">
        <v>58</v>
      </c>
      <c r="S59" s="3" t="s">
        <v>159</v>
      </c>
    </row>
    <row r="60" spans="1:19">
      <c r="A60" s="3">
        <v>24</v>
      </c>
      <c r="B60" s="3" t="s">
        <v>722</v>
      </c>
      <c r="C60" s="3" t="s">
        <v>1483</v>
      </c>
      <c r="D60" s="3" t="s">
        <v>357</v>
      </c>
      <c r="E60" s="29">
        <v>0.06</v>
      </c>
      <c r="F60" s="29">
        <v>0.08</v>
      </c>
      <c r="G60" s="3" t="s">
        <v>3601</v>
      </c>
      <c r="H60" s="3" t="s">
        <v>1413</v>
      </c>
      <c r="I60" s="3" t="s">
        <v>1426</v>
      </c>
      <c r="J60" s="3" t="s">
        <v>1467</v>
      </c>
      <c r="L60" s="3" t="str">
        <f t="shared" si="0"/>
        <v>固有词缀最大护盾</v>
      </c>
      <c r="R60" s="3">
        <v>59</v>
      </c>
      <c r="S60" s="3" t="s">
        <v>110</v>
      </c>
    </row>
    <row r="61" spans="1:19">
      <c r="A61" s="3">
        <v>24</v>
      </c>
      <c r="B61" s="3" t="s">
        <v>617</v>
      </c>
      <c r="C61" s="3" t="s">
        <v>1484</v>
      </c>
      <c r="D61" s="3" t="s">
        <v>357</v>
      </c>
      <c r="E61" s="29">
        <v>0.04</v>
      </c>
      <c r="F61" s="29">
        <v>0.06</v>
      </c>
      <c r="G61" s="3" t="s">
        <v>3601</v>
      </c>
      <c r="H61" s="3" t="s">
        <v>1413</v>
      </c>
      <c r="I61" s="3" t="s">
        <v>290</v>
      </c>
      <c r="J61" s="3" t="s">
        <v>1469</v>
      </c>
      <c r="L61" s="3" t="str">
        <f t="shared" si="0"/>
        <v>固有词缀最大护盾</v>
      </c>
      <c r="R61" s="3">
        <v>60</v>
      </c>
      <c r="S61" s="3" t="s">
        <v>111</v>
      </c>
    </row>
    <row r="62" spans="1:19">
      <c r="A62" s="3">
        <v>25</v>
      </c>
      <c r="B62" s="3" t="s">
        <v>290</v>
      </c>
      <c r="C62" s="3" t="s">
        <v>1485</v>
      </c>
      <c r="D62" s="3" t="s">
        <v>320</v>
      </c>
      <c r="E62" s="29">
        <v>0.3</v>
      </c>
      <c r="F62" s="29">
        <v>0.42</v>
      </c>
      <c r="G62" s="3" t="s">
        <v>3601</v>
      </c>
      <c r="H62" s="3" t="s">
        <v>1413</v>
      </c>
      <c r="I62" s="3" t="s">
        <v>1416</v>
      </c>
      <c r="J62" s="3" t="s">
        <v>1465</v>
      </c>
      <c r="L62" s="3" t="str">
        <f t="shared" si="0"/>
        <v>固有词缀护甲值</v>
      </c>
      <c r="R62" s="3">
        <v>61</v>
      </c>
      <c r="S62" s="3" t="s">
        <v>112</v>
      </c>
    </row>
    <row r="63" spans="1:19">
      <c r="A63" s="3">
        <v>25</v>
      </c>
      <c r="B63" s="3" t="s">
        <v>722</v>
      </c>
      <c r="C63" s="3" t="s">
        <v>1486</v>
      </c>
      <c r="D63" s="3" t="s">
        <v>320</v>
      </c>
      <c r="E63" s="29">
        <v>0.2</v>
      </c>
      <c r="F63" s="29">
        <v>0.28000000000000003</v>
      </c>
      <c r="G63" s="3" t="s">
        <v>3601</v>
      </c>
      <c r="H63" s="3" t="s">
        <v>1413</v>
      </c>
      <c r="I63" s="3" t="s">
        <v>1426</v>
      </c>
      <c r="J63" s="3" t="s">
        <v>1467</v>
      </c>
      <c r="L63" s="3" t="str">
        <f t="shared" si="0"/>
        <v>固有词缀护甲值</v>
      </c>
      <c r="R63" s="3">
        <v>62</v>
      </c>
      <c r="S63" s="3" t="s">
        <v>248</v>
      </c>
    </row>
    <row r="64" spans="1:19">
      <c r="A64" s="3">
        <v>25</v>
      </c>
      <c r="B64" s="3" t="s">
        <v>617</v>
      </c>
      <c r="C64" s="3" t="s">
        <v>1487</v>
      </c>
      <c r="D64" s="3" t="s">
        <v>320</v>
      </c>
      <c r="E64" s="29">
        <v>0.12</v>
      </c>
      <c r="F64" s="29">
        <v>0.18</v>
      </c>
      <c r="G64" s="3" t="s">
        <v>3601</v>
      </c>
      <c r="H64" s="3" t="s">
        <v>1413</v>
      </c>
      <c r="I64" s="3" t="s">
        <v>290</v>
      </c>
      <c r="J64" s="3" t="s">
        <v>1469</v>
      </c>
      <c r="L64" s="3" t="str">
        <f t="shared" si="0"/>
        <v>固有词缀护甲值</v>
      </c>
      <c r="R64" s="3">
        <v>63</v>
      </c>
      <c r="S64" s="3" t="s">
        <v>573</v>
      </c>
    </row>
    <row r="65" spans="1:19">
      <c r="A65" s="3">
        <v>26</v>
      </c>
      <c r="B65" s="3" t="s">
        <v>290</v>
      </c>
      <c r="C65" s="3" t="s">
        <v>1488</v>
      </c>
      <c r="D65" s="3" t="s">
        <v>439</v>
      </c>
      <c r="E65" s="29">
        <v>0.3</v>
      </c>
      <c r="F65" s="29">
        <v>0.42</v>
      </c>
      <c r="G65" s="3" t="s">
        <v>3601</v>
      </c>
      <c r="H65" s="3" t="s">
        <v>1413</v>
      </c>
      <c r="I65" s="3" t="s">
        <v>1416</v>
      </c>
      <c r="J65" s="3" t="s">
        <v>1465</v>
      </c>
      <c r="L65" s="3" t="str">
        <f t="shared" si="0"/>
        <v>固有词缀闪避值</v>
      </c>
      <c r="R65" s="3">
        <v>64</v>
      </c>
      <c r="S65" s="3" t="s">
        <v>322</v>
      </c>
    </row>
    <row r="66" spans="1:19">
      <c r="A66" s="3">
        <v>26</v>
      </c>
      <c r="B66" s="3" t="s">
        <v>722</v>
      </c>
      <c r="C66" s="3" t="s">
        <v>1489</v>
      </c>
      <c r="D66" s="3" t="s">
        <v>439</v>
      </c>
      <c r="E66" s="29">
        <v>0.2</v>
      </c>
      <c r="F66" s="29">
        <v>0.28000000000000003</v>
      </c>
      <c r="G66" s="3" t="s">
        <v>3601</v>
      </c>
      <c r="H66" s="3" t="s">
        <v>1413</v>
      </c>
      <c r="I66" s="3" t="s">
        <v>1426</v>
      </c>
      <c r="J66" s="3" t="s">
        <v>1467</v>
      </c>
      <c r="L66" s="3" t="str">
        <f t="shared" si="0"/>
        <v>固有词缀闪避值</v>
      </c>
      <c r="R66" s="3">
        <v>65</v>
      </c>
      <c r="S66" s="3" t="s">
        <v>415</v>
      </c>
    </row>
    <row r="67" spans="1:19" s="28" customFormat="1" ht="14.5" thickBot="1">
      <c r="A67" s="3">
        <v>26</v>
      </c>
      <c r="B67" s="28" t="s">
        <v>617</v>
      </c>
      <c r="C67" s="28" t="s">
        <v>1490</v>
      </c>
      <c r="D67" s="28" t="s">
        <v>439</v>
      </c>
      <c r="E67" s="33">
        <v>0.12</v>
      </c>
      <c r="F67" s="33">
        <v>0.18</v>
      </c>
      <c r="G67" s="3" t="s">
        <v>3601</v>
      </c>
      <c r="H67" s="28" t="s">
        <v>1413</v>
      </c>
      <c r="I67" s="28" t="s">
        <v>290</v>
      </c>
      <c r="J67" s="28" t="s">
        <v>1469</v>
      </c>
      <c r="L67" s="3" t="str">
        <f t="shared" ref="L67:L130" si="1">H67&amp;D67</f>
        <v>固有词缀闪避值</v>
      </c>
      <c r="R67" s="3">
        <v>66</v>
      </c>
      <c r="S67" s="84" t="s">
        <v>320</v>
      </c>
    </row>
    <row r="68" spans="1:19">
      <c r="A68" s="3">
        <v>27</v>
      </c>
      <c r="B68" s="3" t="s">
        <v>1492</v>
      </c>
      <c r="C68" s="3" t="s">
        <v>1493</v>
      </c>
      <c r="D68" s="3" t="s">
        <v>251</v>
      </c>
      <c r="E68" s="29">
        <v>0.39</v>
      </c>
      <c r="F68" s="29" t="s">
        <v>1615</v>
      </c>
      <c r="G68" s="3" t="s">
        <v>3601</v>
      </c>
      <c r="H68" s="3" t="s">
        <v>1491</v>
      </c>
      <c r="I68" s="3" t="s">
        <v>1416</v>
      </c>
      <c r="J68" s="3" t="s">
        <v>1494</v>
      </c>
      <c r="L68" s="3" t="str">
        <f t="shared" si="1"/>
        <v>随机词缀技能范围</v>
      </c>
      <c r="R68" s="3">
        <v>67</v>
      </c>
      <c r="S68" s="3" t="s">
        <v>439</v>
      </c>
    </row>
    <row r="69" spans="1:19">
      <c r="A69" s="3">
        <v>27</v>
      </c>
      <c r="B69" s="3" t="s">
        <v>290</v>
      </c>
      <c r="C69" s="3" t="s">
        <v>1423</v>
      </c>
      <c r="D69" s="3" t="s">
        <v>251</v>
      </c>
      <c r="E69" s="29">
        <v>0.3</v>
      </c>
      <c r="F69" s="29" t="s">
        <v>1615</v>
      </c>
      <c r="G69" s="3" t="s">
        <v>3601</v>
      </c>
      <c r="H69" s="3" t="s">
        <v>1491</v>
      </c>
      <c r="I69" s="3" t="s">
        <v>1416</v>
      </c>
      <c r="J69" s="3" t="s">
        <v>1495</v>
      </c>
      <c r="L69" s="3" t="str">
        <f t="shared" si="1"/>
        <v>随机词缀技能范围</v>
      </c>
      <c r="R69" s="3">
        <v>68</v>
      </c>
      <c r="S69" s="3" t="s">
        <v>357</v>
      </c>
    </row>
    <row r="70" spans="1:19">
      <c r="A70" s="3">
        <v>27</v>
      </c>
      <c r="B70" s="3" t="s">
        <v>722</v>
      </c>
      <c r="C70" s="3" t="s">
        <v>1425</v>
      </c>
      <c r="D70" s="3" t="s">
        <v>251</v>
      </c>
      <c r="E70" s="29">
        <v>0.23</v>
      </c>
      <c r="F70" s="29" t="s">
        <v>1615</v>
      </c>
      <c r="G70" s="3" t="s">
        <v>3601</v>
      </c>
      <c r="H70" s="3" t="s">
        <v>1491</v>
      </c>
      <c r="I70" s="3" t="s">
        <v>1426</v>
      </c>
      <c r="J70" s="3" t="s">
        <v>1496</v>
      </c>
      <c r="L70" s="3" t="str">
        <f t="shared" si="1"/>
        <v>随机词缀技能范围</v>
      </c>
      <c r="R70" s="3">
        <v>69</v>
      </c>
      <c r="S70" s="3" t="s">
        <v>249</v>
      </c>
    </row>
    <row r="71" spans="1:19">
      <c r="A71" s="3">
        <v>27</v>
      </c>
      <c r="B71" s="3" t="s">
        <v>617</v>
      </c>
      <c r="C71" s="3" t="s">
        <v>1428</v>
      </c>
      <c r="D71" s="3" t="s">
        <v>251</v>
      </c>
      <c r="E71" s="29">
        <v>0.15</v>
      </c>
      <c r="F71" s="29" t="s">
        <v>1615</v>
      </c>
      <c r="G71" s="3" t="s">
        <v>3601</v>
      </c>
      <c r="H71" s="3" t="s">
        <v>1491</v>
      </c>
      <c r="I71" s="3" t="s">
        <v>290</v>
      </c>
      <c r="J71" s="3" t="s">
        <v>1497</v>
      </c>
      <c r="L71" s="3" t="str">
        <f t="shared" si="1"/>
        <v>随机词缀技能范围</v>
      </c>
      <c r="R71" s="3">
        <v>70</v>
      </c>
      <c r="S71" s="3" t="s">
        <v>250</v>
      </c>
    </row>
    <row r="72" spans="1:19">
      <c r="A72" s="3">
        <v>28</v>
      </c>
      <c r="B72" s="3" t="s">
        <v>1492</v>
      </c>
      <c r="C72" s="3" t="s">
        <v>1498</v>
      </c>
      <c r="D72" s="3" t="s">
        <v>14</v>
      </c>
      <c r="E72" s="29">
        <v>0.52</v>
      </c>
      <c r="F72" s="29" t="s">
        <v>1615</v>
      </c>
      <c r="G72" s="3" t="s">
        <v>3601</v>
      </c>
      <c r="H72" s="3" t="s">
        <v>1491</v>
      </c>
      <c r="I72" s="3" t="s">
        <v>1416</v>
      </c>
      <c r="J72" s="3" t="s">
        <v>1494</v>
      </c>
      <c r="L72" s="3" t="str">
        <f t="shared" si="1"/>
        <v>随机词缀投射物速度</v>
      </c>
      <c r="R72" s="3">
        <v>71</v>
      </c>
      <c r="S72" s="3" t="s">
        <v>1648</v>
      </c>
    </row>
    <row r="73" spans="1:19">
      <c r="A73" s="3">
        <v>28</v>
      </c>
      <c r="B73" s="3" t="s">
        <v>290</v>
      </c>
      <c r="C73" s="3" t="s">
        <v>1499</v>
      </c>
      <c r="D73" s="3" t="s">
        <v>14</v>
      </c>
      <c r="E73" s="29">
        <v>0.4</v>
      </c>
      <c r="F73" s="29" t="s">
        <v>1615</v>
      </c>
      <c r="G73" s="3" t="s">
        <v>3601</v>
      </c>
      <c r="H73" s="3" t="s">
        <v>1491</v>
      </c>
      <c r="I73" s="3" t="s">
        <v>1416</v>
      </c>
      <c r="J73" s="3" t="s">
        <v>1495</v>
      </c>
      <c r="L73" s="3" t="str">
        <f t="shared" si="1"/>
        <v>随机词缀投射物速度</v>
      </c>
      <c r="R73" s="3">
        <v>72</v>
      </c>
      <c r="S73" s="3" t="s">
        <v>471</v>
      </c>
    </row>
    <row r="74" spans="1:19">
      <c r="A74" s="3">
        <v>28</v>
      </c>
      <c r="B74" s="3" t="s">
        <v>722</v>
      </c>
      <c r="C74" s="3" t="s">
        <v>1433</v>
      </c>
      <c r="D74" s="3" t="s">
        <v>14</v>
      </c>
      <c r="E74" s="29">
        <v>0.3</v>
      </c>
      <c r="F74" s="29" t="s">
        <v>1615</v>
      </c>
      <c r="G74" s="3" t="s">
        <v>3601</v>
      </c>
      <c r="H74" s="3" t="s">
        <v>1491</v>
      </c>
      <c r="I74" s="3" t="s">
        <v>1426</v>
      </c>
      <c r="J74" s="3" t="s">
        <v>1496</v>
      </c>
      <c r="L74" s="3" t="str">
        <f t="shared" si="1"/>
        <v>随机词缀投射物速度</v>
      </c>
      <c r="R74" s="3">
        <v>73</v>
      </c>
      <c r="S74" s="3" t="s">
        <v>1461</v>
      </c>
    </row>
    <row r="75" spans="1:19">
      <c r="A75" s="3">
        <v>28</v>
      </c>
      <c r="B75" s="3" t="s">
        <v>617</v>
      </c>
      <c r="C75" s="3" t="s">
        <v>1500</v>
      </c>
      <c r="D75" s="3" t="s">
        <v>14</v>
      </c>
      <c r="E75" s="29">
        <v>0.2</v>
      </c>
      <c r="F75" s="29" t="s">
        <v>1615</v>
      </c>
      <c r="G75" s="3" t="s">
        <v>3601</v>
      </c>
      <c r="H75" s="3" t="s">
        <v>1491</v>
      </c>
      <c r="I75" s="3" t="s">
        <v>290</v>
      </c>
      <c r="J75" s="3" t="s">
        <v>1497</v>
      </c>
      <c r="L75" s="3" t="str">
        <f t="shared" si="1"/>
        <v>随机词缀投射物速度</v>
      </c>
      <c r="R75"/>
      <c r="S75"/>
    </row>
    <row r="76" spans="1:19">
      <c r="A76" s="3">
        <v>29</v>
      </c>
      <c r="B76" s="3" t="s">
        <v>1492</v>
      </c>
      <c r="C76" s="3" t="s">
        <v>1501</v>
      </c>
      <c r="D76" s="3" t="s">
        <v>13</v>
      </c>
      <c r="E76" s="29">
        <v>0.26</v>
      </c>
      <c r="F76" s="29">
        <v>0.4</v>
      </c>
      <c r="G76" s="3" t="s">
        <v>3601</v>
      </c>
      <c r="H76" s="3" t="s">
        <v>1491</v>
      </c>
      <c r="I76" s="3" t="s">
        <v>1416</v>
      </c>
      <c r="J76" s="3" t="s">
        <v>1494</v>
      </c>
      <c r="L76" s="3" t="str">
        <f t="shared" si="1"/>
        <v>随机词缀加剧效果</v>
      </c>
      <c r="R76"/>
      <c r="S76"/>
    </row>
    <row r="77" spans="1:19">
      <c r="A77" s="3">
        <v>29</v>
      </c>
      <c r="B77" s="3" t="s">
        <v>290</v>
      </c>
      <c r="C77" s="3" t="s">
        <v>1445</v>
      </c>
      <c r="D77" s="3" t="s">
        <v>13</v>
      </c>
      <c r="E77" s="29">
        <v>0.2</v>
      </c>
      <c r="F77" s="29">
        <v>0.3</v>
      </c>
      <c r="G77" s="3" t="s">
        <v>3601</v>
      </c>
      <c r="H77" s="3" t="s">
        <v>1491</v>
      </c>
      <c r="I77" s="3" t="s">
        <v>1416</v>
      </c>
      <c r="J77" s="3" t="s">
        <v>1495</v>
      </c>
      <c r="L77" s="3" t="str">
        <f t="shared" si="1"/>
        <v>随机词缀加剧效果</v>
      </c>
      <c r="R77"/>
      <c r="S77"/>
    </row>
    <row r="78" spans="1:19">
      <c r="A78" s="3">
        <v>29</v>
      </c>
      <c r="B78" s="3" t="s">
        <v>722</v>
      </c>
      <c r="C78" s="3" t="s">
        <v>1446</v>
      </c>
      <c r="D78" s="3" t="s">
        <v>13</v>
      </c>
      <c r="E78" s="29">
        <v>0.14000000000000001</v>
      </c>
      <c r="F78" s="29">
        <v>0.18</v>
      </c>
      <c r="G78" s="3" t="s">
        <v>3601</v>
      </c>
      <c r="H78" s="3" t="s">
        <v>1491</v>
      </c>
      <c r="I78" s="3" t="s">
        <v>1426</v>
      </c>
      <c r="J78" s="3" t="s">
        <v>1496</v>
      </c>
      <c r="L78" s="3" t="str">
        <f t="shared" si="1"/>
        <v>随机词缀加剧效果</v>
      </c>
      <c r="R78"/>
      <c r="S78"/>
    </row>
    <row r="79" spans="1:19">
      <c r="A79" s="3">
        <v>29</v>
      </c>
      <c r="B79" s="3" t="s">
        <v>617</v>
      </c>
      <c r="C79" s="3" t="s">
        <v>1447</v>
      </c>
      <c r="D79" s="3" t="s">
        <v>13</v>
      </c>
      <c r="E79" s="29">
        <v>0.1</v>
      </c>
      <c r="F79" s="29">
        <v>0.12</v>
      </c>
      <c r="G79" s="3" t="s">
        <v>3601</v>
      </c>
      <c r="H79" s="3" t="s">
        <v>1491</v>
      </c>
      <c r="I79" s="3" t="s">
        <v>290</v>
      </c>
      <c r="J79" s="3" t="s">
        <v>1497</v>
      </c>
      <c r="L79" s="3" t="str">
        <f t="shared" si="1"/>
        <v>随机词缀加剧效果</v>
      </c>
      <c r="R79"/>
      <c r="S79"/>
    </row>
    <row r="80" spans="1:19">
      <c r="A80" s="3">
        <v>30</v>
      </c>
      <c r="B80" s="3" t="s">
        <v>1492</v>
      </c>
      <c r="C80" s="3" t="s">
        <v>1502</v>
      </c>
      <c r="D80" s="3" t="s">
        <v>683</v>
      </c>
      <c r="E80" s="29">
        <v>0.26</v>
      </c>
      <c r="F80" s="29">
        <v>0.4</v>
      </c>
      <c r="G80" s="3" t="s">
        <v>3601</v>
      </c>
      <c r="H80" s="3" t="s">
        <v>1491</v>
      </c>
      <c r="I80" s="3" t="s">
        <v>1416</v>
      </c>
      <c r="J80" s="3" t="s">
        <v>1494</v>
      </c>
      <c r="L80" s="3" t="str">
        <f t="shared" si="1"/>
        <v>随机词缀收割冷却回复速度</v>
      </c>
      <c r="R80"/>
      <c r="S80"/>
    </row>
    <row r="81" spans="1:19">
      <c r="A81" s="3">
        <v>30</v>
      </c>
      <c r="B81" s="3" t="s">
        <v>290</v>
      </c>
      <c r="C81" s="3" t="s">
        <v>1503</v>
      </c>
      <c r="D81" s="3" t="s">
        <v>683</v>
      </c>
      <c r="E81" s="29">
        <v>0.2</v>
      </c>
      <c r="F81" s="29">
        <v>0.3</v>
      </c>
      <c r="G81" s="3" t="s">
        <v>3601</v>
      </c>
      <c r="H81" s="3" t="s">
        <v>1491</v>
      </c>
      <c r="I81" s="3" t="s">
        <v>1416</v>
      </c>
      <c r="J81" s="3" t="s">
        <v>1495</v>
      </c>
      <c r="L81" s="3" t="str">
        <f t="shared" si="1"/>
        <v>随机词缀收割冷却回复速度</v>
      </c>
      <c r="R81"/>
      <c r="S81"/>
    </row>
    <row r="82" spans="1:19">
      <c r="A82" s="3">
        <v>30</v>
      </c>
      <c r="B82" s="3" t="s">
        <v>722</v>
      </c>
      <c r="C82" s="3" t="s">
        <v>1504</v>
      </c>
      <c r="D82" s="3" t="s">
        <v>683</v>
      </c>
      <c r="E82" s="29">
        <v>0.14000000000000001</v>
      </c>
      <c r="F82" s="29">
        <v>0.18</v>
      </c>
      <c r="G82" s="3" t="s">
        <v>3601</v>
      </c>
      <c r="H82" s="3" t="s">
        <v>1491</v>
      </c>
      <c r="I82" s="3" t="s">
        <v>1426</v>
      </c>
      <c r="J82" s="3" t="s">
        <v>1496</v>
      </c>
      <c r="L82" s="3" t="str">
        <f t="shared" si="1"/>
        <v>随机词缀收割冷却回复速度</v>
      </c>
      <c r="R82"/>
      <c r="S82"/>
    </row>
    <row r="83" spans="1:19">
      <c r="A83" s="3">
        <v>30</v>
      </c>
      <c r="B83" s="3" t="s">
        <v>617</v>
      </c>
      <c r="C83" s="3" t="s">
        <v>1450</v>
      </c>
      <c r="D83" s="3" t="s">
        <v>683</v>
      </c>
      <c r="E83" s="29">
        <v>0.1</v>
      </c>
      <c r="F83" s="29">
        <v>0.12</v>
      </c>
      <c r="G83" s="3" t="s">
        <v>3601</v>
      </c>
      <c r="H83" s="3" t="s">
        <v>1491</v>
      </c>
      <c r="I83" s="3" t="s">
        <v>290</v>
      </c>
      <c r="J83" s="3" t="s">
        <v>1497</v>
      </c>
      <c r="L83" s="3" t="str">
        <f t="shared" si="1"/>
        <v>随机词缀收割冷却回复速度</v>
      </c>
      <c r="R83"/>
      <c r="S83"/>
    </row>
    <row r="84" spans="1:19">
      <c r="A84" s="3">
        <v>31</v>
      </c>
      <c r="B84" s="3" t="s">
        <v>1492</v>
      </c>
      <c r="C84" s="3" t="s">
        <v>1505</v>
      </c>
      <c r="D84" s="3" t="s">
        <v>322</v>
      </c>
      <c r="E84" s="29">
        <v>0.14000000000000001</v>
      </c>
      <c r="F84" s="29">
        <v>0.2</v>
      </c>
      <c r="G84" s="3" t="s">
        <v>3601</v>
      </c>
      <c r="H84" s="3" t="s">
        <v>1491</v>
      </c>
      <c r="I84" s="3" t="s">
        <v>1416</v>
      </c>
      <c r="J84" s="3" t="s">
        <v>1506</v>
      </c>
      <c r="L84" s="3" t="str">
        <f t="shared" si="1"/>
        <v>随机词缀最大生命</v>
      </c>
      <c r="R84"/>
      <c r="S84"/>
    </row>
    <row r="85" spans="1:19">
      <c r="A85" s="3">
        <v>31</v>
      </c>
      <c r="B85" s="3" t="s">
        <v>290</v>
      </c>
      <c r="C85" s="3" t="s">
        <v>1507</v>
      </c>
      <c r="D85" s="3" t="s">
        <v>322</v>
      </c>
      <c r="E85" s="29">
        <v>0.1</v>
      </c>
      <c r="F85" s="29">
        <v>0.16</v>
      </c>
      <c r="G85" s="3" t="s">
        <v>3601</v>
      </c>
      <c r="H85" s="3" t="s">
        <v>1491</v>
      </c>
      <c r="I85" s="3" t="s">
        <v>1416</v>
      </c>
      <c r="J85" s="3" t="s">
        <v>1508</v>
      </c>
      <c r="L85" s="3" t="str">
        <f t="shared" si="1"/>
        <v>随机词缀最大生命</v>
      </c>
      <c r="R85"/>
      <c r="S85"/>
    </row>
    <row r="86" spans="1:19">
      <c r="A86" s="3">
        <v>31</v>
      </c>
      <c r="B86" s="3" t="s">
        <v>722</v>
      </c>
      <c r="C86" s="3" t="s">
        <v>1480</v>
      </c>
      <c r="D86" s="3" t="s">
        <v>322</v>
      </c>
      <c r="E86" s="29">
        <v>0.06</v>
      </c>
      <c r="F86" s="29">
        <v>0.08</v>
      </c>
      <c r="G86" s="3" t="s">
        <v>3601</v>
      </c>
      <c r="H86" s="3" t="s">
        <v>1491</v>
      </c>
      <c r="I86" s="3" t="s">
        <v>1426</v>
      </c>
      <c r="J86" s="3" t="s">
        <v>1509</v>
      </c>
      <c r="L86" s="3" t="str">
        <f t="shared" si="1"/>
        <v>随机词缀最大生命</v>
      </c>
      <c r="R86"/>
      <c r="S86"/>
    </row>
    <row r="87" spans="1:19">
      <c r="A87" s="3">
        <v>31</v>
      </c>
      <c r="B87" s="3" t="s">
        <v>617</v>
      </c>
      <c r="C87" s="3" t="s">
        <v>1481</v>
      </c>
      <c r="D87" s="3" t="s">
        <v>322</v>
      </c>
      <c r="E87" s="29">
        <v>0.04</v>
      </c>
      <c r="F87" s="29">
        <v>0.06</v>
      </c>
      <c r="G87" s="3" t="s">
        <v>3601</v>
      </c>
      <c r="H87" s="3" t="s">
        <v>1491</v>
      </c>
      <c r="I87" s="3" t="s">
        <v>290</v>
      </c>
      <c r="J87" s="3" t="s">
        <v>1510</v>
      </c>
      <c r="L87" s="3" t="str">
        <f t="shared" si="1"/>
        <v>随机词缀最大生命</v>
      </c>
      <c r="R87"/>
      <c r="S87"/>
    </row>
    <row r="88" spans="1:19">
      <c r="A88" s="3">
        <v>32</v>
      </c>
      <c r="B88" s="3" t="s">
        <v>1492</v>
      </c>
      <c r="C88" s="3" t="s">
        <v>1511</v>
      </c>
      <c r="D88" s="3" t="s">
        <v>357</v>
      </c>
      <c r="E88" s="29">
        <v>0.14000000000000001</v>
      </c>
      <c r="F88" s="29">
        <v>0.2</v>
      </c>
      <c r="G88" s="3" t="s">
        <v>3601</v>
      </c>
      <c r="H88" s="3" t="s">
        <v>1491</v>
      </c>
      <c r="I88" s="3" t="s">
        <v>1416</v>
      </c>
      <c r="J88" s="3" t="s">
        <v>1506</v>
      </c>
      <c r="L88" s="3" t="str">
        <f t="shared" si="1"/>
        <v>随机词缀最大护盾</v>
      </c>
      <c r="R88"/>
      <c r="S88"/>
    </row>
    <row r="89" spans="1:19">
      <c r="A89" s="3">
        <v>32</v>
      </c>
      <c r="B89" s="3" t="s">
        <v>290</v>
      </c>
      <c r="C89" s="3" t="s">
        <v>1512</v>
      </c>
      <c r="D89" s="3" t="s">
        <v>357</v>
      </c>
      <c r="E89" s="29">
        <v>0.1</v>
      </c>
      <c r="F89" s="29">
        <v>0.16</v>
      </c>
      <c r="G89" s="3" t="s">
        <v>3601</v>
      </c>
      <c r="H89" s="3" t="s">
        <v>1491</v>
      </c>
      <c r="I89" s="3" t="s">
        <v>1416</v>
      </c>
      <c r="J89" s="3" t="s">
        <v>1508</v>
      </c>
      <c r="L89" s="3" t="str">
        <f t="shared" si="1"/>
        <v>随机词缀最大护盾</v>
      </c>
      <c r="R89"/>
      <c r="S89"/>
    </row>
    <row r="90" spans="1:19">
      <c r="A90" s="3">
        <v>32</v>
      </c>
      <c r="B90" s="3" t="s">
        <v>722</v>
      </c>
      <c r="C90" s="3" t="s">
        <v>1483</v>
      </c>
      <c r="D90" s="3" t="s">
        <v>357</v>
      </c>
      <c r="E90" s="29">
        <v>0.06</v>
      </c>
      <c r="F90" s="29">
        <v>0.08</v>
      </c>
      <c r="G90" s="3" t="s">
        <v>3601</v>
      </c>
      <c r="H90" s="3" t="s">
        <v>1491</v>
      </c>
      <c r="I90" s="3" t="s">
        <v>1426</v>
      </c>
      <c r="J90" s="3" t="s">
        <v>1509</v>
      </c>
      <c r="L90" s="3" t="str">
        <f t="shared" si="1"/>
        <v>随机词缀最大护盾</v>
      </c>
      <c r="R90"/>
      <c r="S90"/>
    </row>
    <row r="91" spans="1:19">
      <c r="A91" s="3">
        <v>32</v>
      </c>
      <c r="B91" s="3" t="s">
        <v>617</v>
      </c>
      <c r="C91" s="3" t="s">
        <v>1484</v>
      </c>
      <c r="D91" s="3" t="s">
        <v>357</v>
      </c>
      <c r="E91" s="29">
        <v>0.04</v>
      </c>
      <c r="F91" s="29">
        <v>0.06</v>
      </c>
      <c r="G91" s="3" t="s">
        <v>3601</v>
      </c>
      <c r="H91" s="3" t="s">
        <v>1491</v>
      </c>
      <c r="I91" s="3" t="s">
        <v>290</v>
      </c>
      <c r="J91" s="3" t="s">
        <v>1510</v>
      </c>
      <c r="L91" s="3" t="str">
        <f t="shared" si="1"/>
        <v>随机词缀最大护盾</v>
      </c>
      <c r="R91"/>
      <c r="S91"/>
    </row>
    <row r="92" spans="1:19">
      <c r="A92" s="3">
        <v>33</v>
      </c>
      <c r="B92" s="3" t="s">
        <v>1492</v>
      </c>
      <c r="C92" s="3" t="s">
        <v>1513</v>
      </c>
      <c r="D92" s="3" t="s">
        <v>320</v>
      </c>
      <c r="E92" s="29">
        <v>0.4</v>
      </c>
      <c r="F92" s="29">
        <v>0.46</v>
      </c>
      <c r="G92" s="3" t="s">
        <v>3601</v>
      </c>
      <c r="H92" s="3" t="s">
        <v>1491</v>
      </c>
      <c r="I92" s="3" t="s">
        <v>1416</v>
      </c>
      <c r="J92" s="3" t="s">
        <v>1506</v>
      </c>
      <c r="L92" s="3" t="str">
        <f t="shared" si="1"/>
        <v>随机词缀护甲值</v>
      </c>
      <c r="R92"/>
      <c r="S92"/>
    </row>
    <row r="93" spans="1:19">
      <c r="A93" s="3">
        <v>33</v>
      </c>
      <c r="B93" s="3" t="s">
        <v>290</v>
      </c>
      <c r="C93" s="3" t="s">
        <v>1514</v>
      </c>
      <c r="D93" s="3" t="s">
        <v>320</v>
      </c>
      <c r="E93" s="29">
        <v>0.3</v>
      </c>
      <c r="F93" s="29">
        <v>0.36</v>
      </c>
      <c r="G93" s="3" t="s">
        <v>3601</v>
      </c>
      <c r="H93" s="3" t="s">
        <v>1491</v>
      </c>
      <c r="I93" s="3" t="s">
        <v>1416</v>
      </c>
      <c r="J93" s="3" t="s">
        <v>1508</v>
      </c>
      <c r="L93" s="3" t="str">
        <f t="shared" si="1"/>
        <v>随机词缀护甲值</v>
      </c>
      <c r="R93"/>
      <c r="S93"/>
    </row>
    <row r="94" spans="1:19">
      <c r="A94" s="3">
        <v>33</v>
      </c>
      <c r="B94" s="3" t="s">
        <v>722</v>
      </c>
      <c r="C94" s="3" t="s">
        <v>1486</v>
      </c>
      <c r="D94" s="3" t="s">
        <v>320</v>
      </c>
      <c r="E94" s="29">
        <v>0.2</v>
      </c>
      <c r="F94" s="29">
        <v>0.28000000000000003</v>
      </c>
      <c r="G94" s="3" t="s">
        <v>3601</v>
      </c>
      <c r="H94" s="3" t="s">
        <v>1491</v>
      </c>
      <c r="I94" s="3" t="s">
        <v>1426</v>
      </c>
      <c r="J94" s="3" t="s">
        <v>1509</v>
      </c>
      <c r="L94" s="3" t="str">
        <f t="shared" si="1"/>
        <v>随机词缀护甲值</v>
      </c>
      <c r="R94"/>
      <c r="S94"/>
    </row>
    <row r="95" spans="1:19">
      <c r="A95" s="3">
        <v>33</v>
      </c>
      <c r="B95" s="3" t="s">
        <v>617</v>
      </c>
      <c r="C95" s="3" t="s">
        <v>1487</v>
      </c>
      <c r="D95" s="3" t="s">
        <v>320</v>
      </c>
      <c r="E95" s="29">
        <v>0.12</v>
      </c>
      <c r="F95" s="29">
        <v>0.18</v>
      </c>
      <c r="G95" s="3" t="s">
        <v>3601</v>
      </c>
      <c r="H95" s="3" t="s">
        <v>1491</v>
      </c>
      <c r="I95" s="3" t="s">
        <v>290</v>
      </c>
      <c r="J95" s="3" t="s">
        <v>1510</v>
      </c>
      <c r="L95" s="3" t="str">
        <f t="shared" si="1"/>
        <v>随机词缀护甲值</v>
      </c>
      <c r="R95"/>
      <c r="S95"/>
    </row>
    <row r="96" spans="1:19">
      <c r="A96" s="3">
        <v>34</v>
      </c>
      <c r="B96" s="3" t="s">
        <v>1492</v>
      </c>
      <c r="C96" s="3" t="s">
        <v>1515</v>
      </c>
      <c r="D96" s="3" t="s">
        <v>439</v>
      </c>
      <c r="E96" s="29">
        <v>0.4</v>
      </c>
      <c r="F96" s="29">
        <v>0.46</v>
      </c>
      <c r="G96" s="3" t="s">
        <v>3601</v>
      </c>
      <c r="H96" s="3" t="s">
        <v>1491</v>
      </c>
      <c r="I96" s="3" t="s">
        <v>1416</v>
      </c>
      <c r="J96" s="3" t="s">
        <v>1506</v>
      </c>
      <c r="L96" s="3" t="str">
        <f t="shared" si="1"/>
        <v>随机词缀闪避值</v>
      </c>
      <c r="R96"/>
      <c r="S96"/>
    </row>
    <row r="97" spans="1:19">
      <c r="A97" s="3">
        <v>34</v>
      </c>
      <c r="B97" s="3" t="s">
        <v>290</v>
      </c>
      <c r="C97" s="3" t="s">
        <v>1516</v>
      </c>
      <c r="D97" s="3" t="s">
        <v>439</v>
      </c>
      <c r="E97" s="29">
        <v>0.3</v>
      </c>
      <c r="F97" s="29">
        <v>0.36</v>
      </c>
      <c r="G97" s="3" t="s">
        <v>3601</v>
      </c>
      <c r="H97" s="3" t="s">
        <v>1491</v>
      </c>
      <c r="I97" s="3" t="s">
        <v>1416</v>
      </c>
      <c r="J97" s="3" t="s">
        <v>1508</v>
      </c>
      <c r="L97" s="3" t="str">
        <f t="shared" si="1"/>
        <v>随机词缀闪避值</v>
      </c>
      <c r="R97"/>
      <c r="S97"/>
    </row>
    <row r="98" spans="1:19">
      <c r="A98" s="3">
        <v>34</v>
      </c>
      <c r="B98" s="3" t="s">
        <v>722</v>
      </c>
      <c r="C98" s="3" t="s">
        <v>1489</v>
      </c>
      <c r="D98" s="3" t="s">
        <v>439</v>
      </c>
      <c r="E98" s="29">
        <v>0.2</v>
      </c>
      <c r="F98" s="29">
        <v>0.28000000000000003</v>
      </c>
      <c r="G98" s="3" t="s">
        <v>3601</v>
      </c>
      <c r="H98" s="3" t="s">
        <v>1491</v>
      </c>
      <c r="I98" s="3" t="s">
        <v>1426</v>
      </c>
      <c r="J98" s="3" t="s">
        <v>1509</v>
      </c>
      <c r="L98" s="3" t="str">
        <f t="shared" si="1"/>
        <v>随机词缀闪避值</v>
      </c>
      <c r="R98"/>
      <c r="S98"/>
    </row>
    <row r="99" spans="1:19">
      <c r="A99" s="3">
        <v>34</v>
      </c>
      <c r="B99" s="3" t="s">
        <v>617</v>
      </c>
      <c r="C99" s="3" t="s">
        <v>1490</v>
      </c>
      <c r="D99" s="3" t="s">
        <v>439</v>
      </c>
      <c r="E99" s="29">
        <v>0.12</v>
      </c>
      <c r="F99" s="29">
        <v>0.18</v>
      </c>
      <c r="G99" s="3" t="s">
        <v>3601</v>
      </c>
      <c r="H99" s="3" t="s">
        <v>1491</v>
      </c>
      <c r="I99" s="3" t="s">
        <v>290</v>
      </c>
      <c r="J99" s="3" t="s">
        <v>1510</v>
      </c>
      <c r="L99" s="3" t="str">
        <f t="shared" si="1"/>
        <v>随机词缀闪避值</v>
      </c>
      <c r="R99"/>
      <c r="S99"/>
    </row>
    <row r="100" spans="1:19">
      <c r="A100" s="3">
        <v>35</v>
      </c>
      <c r="B100" s="3" t="s">
        <v>1492</v>
      </c>
      <c r="C100" s="3" t="s">
        <v>1517</v>
      </c>
      <c r="D100" s="3" t="s">
        <v>252</v>
      </c>
      <c r="E100" s="29">
        <v>0.46</v>
      </c>
      <c r="F100" s="29">
        <v>0.57999999999999996</v>
      </c>
      <c r="G100" s="3" t="s">
        <v>3601</v>
      </c>
      <c r="H100" s="3" t="s">
        <v>1491</v>
      </c>
      <c r="I100" s="3" t="s">
        <v>1416</v>
      </c>
      <c r="J100" s="3" t="s">
        <v>1506</v>
      </c>
      <c r="L100" s="3" t="str">
        <f t="shared" si="1"/>
        <v>随机词缀攻击暴击伤害</v>
      </c>
      <c r="R100"/>
      <c r="S100"/>
    </row>
    <row r="101" spans="1:19">
      <c r="A101" s="3">
        <v>35</v>
      </c>
      <c r="B101" s="3" t="s">
        <v>290</v>
      </c>
      <c r="C101" s="3" t="s">
        <v>1518</v>
      </c>
      <c r="D101" s="3" t="s">
        <v>252</v>
      </c>
      <c r="E101" s="29">
        <v>0.36</v>
      </c>
      <c r="F101" s="29">
        <v>0.44</v>
      </c>
      <c r="G101" s="3" t="s">
        <v>3601</v>
      </c>
      <c r="H101" s="3" t="s">
        <v>1491</v>
      </c>
      <c r="I101" s="3" t="s">
        <v>1416</v>
      </c>
      <c r="J101" s="3" t="s">
        <v>1508</v>
      </c>
      <c r="L101" s="3" t="str">
        <f t="shared" si="1"/>
        <v>随机词缀攻击暴击伤害</v>
      </c>
      <c r="R101"/>
      <c r="S101"/>
    </row>
    <row r="102" spans="1:19">
      <c r="A102" s="3">
        <v>35</v>
      </c>
      <c r="B102" s="3" t="s">
        <v>722</v>
      </c>
      <c r="C102" s="3" t="s">
        <v>1519</v>
      </c>
      <c r="D102" s="3" t="s">
        <v>252</v>
      </c>
      <c r="E102" s="29">
        <v>0.26</v>
      </c>
      <c r="F102" s="29">
        <v>0.34</v>
      </c>
      <c r="G102" s="3" t="s">
        <v>3601</v>
      </c>
      <c r="H102" s="3" t="s">
        <v>1491</v>
      </c>
      <c r="I102" s="3" t="s">
        <v>1426</v>
      </c>
      <c r="J102" s="3" t="s">
        <v>1509</v>
      </c>
      <c r="L102" s="3" t="str">
        <f t="shared" si="1"/>
        <v>随机词缀攻击暴击伤害</v>
      </c>
      <c r="R102"/>
      <c r="S102"/>
    </row>
    <row r="103" spans="1:19">
      <c r="A103" s="3">
        <v>35</v>
      </c>
      <c r="B103" s="3" t="s">
        <v>617</v>
      </c>
      <c r="C103" s="3" t="s">
        <v>1520</v>
      </c>
      <c r="D103" s="3" t="s">
        <v>252</v>
      </c>
      <c r="E103" s="29">
        <v>0.16</v>
      </c>
      <c r="F103" s="29">
        <v>0.24</v>
      </c>
      <c r="G103" s="3" t="s">
        <v>3601</v>
      </c>
      <c r="H103" s="3" t="s">
        <v>1491</v>
      </c>
      <c r="I103" s="3" t="s">
        <v>290</v>
      </c>
      <c r="J103" s="3" t="s">
        <v>1510</v>
      </c>
      <c r="L103" s="3" t="str">
        <f t="shared" si="1"/>
        <v>随机词缀攻击暴击伤害</v>
      </c>
      <c r="R103"/>
      <c r="S103"/>
    </row>
    <row r="104" spans="1:19">
      <c r="A104" s="3">
        <v>36</v>
      </c>
      <c r="B104" s="3" t="s">
        <v>1492</v>
      </c>
      <c r="C104" s="3" t="s">
        <v>1521</v>
      </c>
      <c r="D104" s="3" t="s">
        <v>253</v>
      </c>
      <c r="E104" s="29">
        <v>0.46</v>
      </c>
      <c r="F104" s="29">
        <v>0.57999999999999996</v>
      </c>
      <c r="G104" s="3" t="s">
        <v>3601</v>
      </c>
      <c r="H104" s="3" t="s">
        <v>1491</v>
      </c>
      <c r="I104" s="3" t="s">
        <v>1416</v>
      </c>
      <c r="J104" s="3" t="s">
        <v>1506</v>
      </c>
      <c r="L104" s="3" t="str">
        <f t="shared" si="1"/>
        <v>随机词缀法术暴击伤害</v>
      </c>
      <c r="R104"/>
      <c r="S104"/>
    </row>
    <row r="105" spans="1:19">
      <c r="A105" s="3">
        <v>36</v>
      </c>
      <c r="B105" s="3" t="s">
        <v>290</v>
      </c>
      <c r="C105" s="3" t="s">
        <v>1522</v>
      </c>
      <c r="D105" s="3" t="s">
        <v>253</v>
      </c>
      <c r="E105" s="29">
        <v>0.36</v>
      </c>
      <c r="F105" s="29">
        <v>0.44</v>
      </c>
      <c r="G105" s="3" t="s">
        <v>3601</v>
      </c>
      <c r="H105" s="3" t="s">
        <v>1491</v>
      </c>
      <c r="I105" s="3" t="s">
        <v>1416</v>
      </c>
      <c r="J105" s="3" t="s">
        <v>1508</v>
      </c>
      <c r="L105" s="3" t="str">
        <f t="shared" si="1"/>
        <v>随机词缀法术暴击伤害</v>
      </c>
      <c r="R105"/>
      <c r="S105"/>
    </row>
    <row r="106" spans="1:19">
      <c r="A106" s="3">
        <v>36</v>
      </c>
      <c r="B106" s="3" t="s">
        <v>722</v>
      </c>
      <c r="C106" s="3" t="s">
        <v>1523</v>
      </c>
      <c r="D106" s="3" t="s">
        <v>253</v>
      </c>
      <c r="E106" s="29">
        <v>0.26</v>
      </c>
      <c r="F106" s="29">
        <v>0.34</v>
      </c>
      <c r="G106" s="3" t="s">
        <v>3601</v>
      </c>
      <c r="H106" s="3" t="s">
        <v>1491</v>
      </c>
      <c r="I106" s="3" t="s">
        <v>1426</v>
      </c>
      <c r="J106" s="3" t="s">
        <v>1509</v>
      </c>
      <c r="L106" s="3" t="str">
        <f t="shared" si="1"/>
        <v>随机词缀法术暴击伤害</v>
      </c>
      <c r="R106"/>
      <c r="S106"/>
    </row>
    <row r="107" spans="1:19">
      <c r="A107" s="3">
        <v>36</v>
      </c>
      <c r="B107" s="3" t="s">
        <v>617</v>
      </c>
      <c r="C107" s="3" t="s">
        <v>1524</v>
      </c>
      <c r="D107" s="3" t="s">
        <v>253</v>
      </c>
      <c r="E107" s="29">
        <v>0.16</v>
      </c>
      <c r="F107" s="29">
        <v>0.24</v>
      </c>
      <c r="G107" s="3" t="s">
        <v>3601</v>
      </c>
      <c r="H107" s="3" t="s">
        <v>1491</v>
      </c>
      <c r="I107" s="3" t="s">
        <v>290</v>
      </c>
      <c r="J107" s="3" t="s">
        <v>1510</v>
      </c>
      <c r="L107" s="3" t="str">
        <f t="shared" si="1"/>
        <v>随机词缀法术暴击伤害</v>
      </c>
      <c r="R107"/>
      <c r="S107"/>
    </row>
    <row r="108" spans="1:19">
      <c r="A108" s="3">
        <v>37</v>
      </c>
      <c r="B108" s="3" t="s">
        <v>1492</v>
      </c>
      <c r="C108" s="3" t="s">
        <v>1525</v>
      </c>
      <c r="D108" s="3" t="s">
        <v>1526</v>
      </c>
      <c r="E108" s="29">
        <v>0.55000000000000004</v>
      </c>
      <c r="F108" s="29">
        <v>0.7</v>
      </c>
      <c r="G108" s="3" t="s">
        <v>3601</v>
      </c>
      <c r="H108" s="3" t="s">
        <v>1491</v>
      </c>
      <c r="I108" s="3" t="s">
        <v>1416</v>
      </c>
      <c r="J108" s="3" t="s">
        <v>1506</v>
      </c>
      <c r="L108" s="3" t="str">
        <f t="shared" si="1"/>
        <v>随机词缀物理技能暴击伤害</v>
      </c>
      <c r="R108"/>
      <c r="S108"/>
    </row>
    <row r="109" spans="1:19">
      <c r="A109" s="3">
        <v>37</v>
      </c>
      <c r="B109" s="3" t="s">
        <v>290</v>
      </c>
      <c r="C109" s="3" t="s">
        <v>1527</v>
      </c>
      <c r="D109" s="3" t="s">
        <v>1526</v>
      </c>
      <c r="E109" s="29">
        <v>0.43</v>
      </c>
      <c r="F109" s="29">
        <v>0.53</v>
      </c>
      <c r="G109" s="3" t="s">
        <v>3601</v>
      </c>
      <c r="H109" s="3" t="s">
        <v>1491</v>
      </c>
      <c r="I109" s="3" t="s">
        <v>1416</v>
      </c>
      <c r="J109" s="3" t="s">
        <v>1508</v>
      </c>
      <c r="L109" s="3" t="str">
        <f t="shared" si="1"/>
        <v>随机词缀物理技能暴击伤害</v>
      </c>
      <c r="R109"/>
      <c r="S109"/>
    </row>
    <row r="110" spans="1:19">
      <c r="A110" s="3">
        <v>37</v>
      </c>
      <c r="B110" s="3" t="s">
        <v>722</v>
      </c>
      <c r="C110" s="3" t="s">
        <v>1528</v>
      </c>
      <c r="D110" s="3" t="s">
        <v>1526</v>
      </c>
      <c r="E110" s="29">
        <v>0.31</v>
      </c>
      <c r="F110" s="29">
        <v>0.41</v>
      </c>
      <c r="G110" s="3" t="s">
        <v>3601</v>
      </c>
      <c r="H110" s="3" t="s">
        <v>1491</v>
      </c>
      <c r="I110" s="3" t="s">
        <v>1426</v>
      </c>
      <c r="J110" s="3" t="s">
        <v>1509</v>
      </c>
      <c r="L110" s="3" t="str">
        <f t="shared" si="1"/>
        <v>随机词缀物理技能暴击伤害</v>
      </c>
      <c r="R110"/>
      <c r="S110"/>
    </row>
    <row r="111" spans="1:19">
      <c r="A111" s="3">
        <v>37</v>
      </c>
      <c r="B111" s="3" t="s">
        <v>617</v>
      </c>
      <c r="C111" s="3" t="s">
        <v>1529</v>
      </c>
      <c r="D111" s="3" t="s">
        <v>1526</v>
      </c>
      <c r="E111" s="29">
        <v>0.19</v>
      </c>
      <c r="F111" s="29">
        <v>0.28999999999999998</v>
      </c>
      <c r="G111" s="3" t="s">
        <v>3601</v>
      </c>
      <c r="H111" s="3" t="s">
        <v>1491</v>
      </c>
      <c r="I111" s="3" t="s">
        <v>290</v>
      </c>
      <c r="J111" s="3" t="s">
        <v>1510</v>
      </c>
      <c r="L111" s="3" t="str">
        <f t="shared" si="1"/>
        <v>随机词缀物理技能暴击伤害</v>
      </c>
      <c r="R111"/>
      <c r="S111"/>
    </row>
    <row r="112" spans="1:19">
      <c r="A112" s="3">
        <v>38</v>
      </c>
      <c r="B112" s="3" t="s">
        <v>1492</v>
      </c>
      <c r="C112" s="3" t="s">
        <v>1530</v>
      </c>
      <c r="D112" s="3" t="s">
        <v>1531</v>
      </c>
      <c r="E112" s="29">
        <v>0.55000000000000004</v>
      </c>
      <c r="F112" s="29">
        <v>0.7</v>
      </c>
      <c r="G112" s="3" t="s">
        <v>3601</v>
      </c>
      <c r="H112" s="3" t="s">
        <v>1491</v>
      </c>
      <c r="I112" s="3" t="s">
        <v>1416</v>
      </c>
      <c r="J112" s="3" t="s">
        <v>1506</v>
      </c>
      <c r="L112" s="3" t="str">
        <f t="shared" si="1"/>
        <v>随机词缀火焰技能暴击伤害</v>
      </c>
      <c r="R112"/>
      <c r="S112"/>
    </row>
    <row r="113" spans="1:19">
      <c r="A113" s="3">
        <v>38</v>
      </c>
      <c r="B113" s="3" t="s">
        <v>290</v>
      </c>
      <c r="C113" s="3" t="s">
        <v>1532</v>
      </c>
      <c r="D113" s="3" t="s">
        <v>1531</v>
      </c>
      <c r="E113" s="29">
        <v>0.43</v>
      </c>
      <c r="F113" s="29">
        <v>0.53</v>
      </c>
      <c r="G113" s="3" t="s">
        <v>3601</v>
      </c>
      <c r="H113" s="3" t="s">
        <v>1491</v>
      </c>
      <c r="I113" s="3" t="s">
        <v>1416</v>
      </c>
      <c r="J113" s="3" t="s">
        <v>1508</v>
      </c>
      <c r="L113" s="3" t="str">
        <f t="shared" si="1"/>
        <v>随机词缀火焰技能暴击伤害</v>
      </c>
      <c r="R113"/>
      <c r="S113"/>
    </row>
    <row r="114" spans="1:19">
      <c r="A114" s="3">
        <v>38</v>
      </c>
      <c r="B114" s="3" t="s">
        <v>722</v>
      </c>
      <c r="C114" s="3" t="s">
        <v>1533</v>
      </c>
      <c r="D114" s="3" t="s">
        <v>1531</v>
      </c>
      <c r="E114" s="29">
        <v>0.31</v>
      </c>
      <c r="F114" s="29">
        <v>0.41</v>
      </c>
      <c r="G114" s="3" t="s">
        <v>3601</v>
      </c>
      <c r="H114" s="3" t="s">
        <v>1491</v>
      </c>
      <c r="I114" s="3" t="s">
        <v>1426</v>
      </c>
      <c r="J114" s="3" t="s">
        <v>1509</v>
      </c>
      <c r="L114" s="3" t="str">
        <f t="shared" si="1"/>
        <v>随机词缀火焰技能暴击伤害</v>
      </c>
      <c r="R114"/>
      <c r="S114"/>
    </row>
    <row r="115" spans="1:19">
      <c r="A115" s="3">
        <v>38</v>
      </c>
      <c r="B115" s="3" t="s">
        <v>617</v>
      </c>
      <c r="C115" s="3" t="s">
        <v>1534</v>
      </c>
      <c r="D115" s="3" t="s">
        <v>1531</v>
      </c>
      <c r="E115" s="29">
        <v>0.19</v>
      </c>
      <c r="F115" s="29">
        <v>0.28999999999999998</v>
      </c>
      <c r="G115" s="3" t="s">
        <v>3601</v>
      </c>
      <c r="H115" s="3" t="s">
        <v>1491</v>
      </c>
      <c r="I115" s="3" t="s">
        <v>290</v>
      </c>
      <c r="J115" s="3" t="s">
        <v>1510</v>
      </c>
      <c r="L115" s="3" t="str">
        <f t="shared" si="1"/>
        <v>随机词缀火焰技能暴击伤害</v>
      </c>
      <c r="R115"/>
      <c r="S115"/>
    </row>
    <row r="116" spans="1:19">
      <c r="A116" s="3">
        <v>39</v>
      </c>
      <c r="B116" s="3" t="s">
        <v>1492</v>
      </c>
      <c r="C116" s="3" t="s">
        <v>1535</v>
      </c>
      <c r="D116" s="3" t="s">
        <v>1536</v>
      </c>
      <c r="E116" s="29">
        <v>0.55000000000000004</v>
      </c>
      <c r="F116" s="29">
        <v>0.7</v>
      </c>
      <c r="G116" s="3" t="s">
        <v>3601</v>
      </c>
      <c r="H116" s="3" t="s">
        <v>1491</v>
      </c>
      <c r="I116" s="3" t="s">
        <v>1416</v>
      </c>
      <c r="J116" s="3" t="s">
        <v>1506</v>
      </c>
      <c r="L116" s="3" t="str">
        <f t="shared" si="1"/>
        <v>随机词缀冰冷技能暴击伤害</v>
      </c>
      <c r="R116"/>
      <c r="S116"/>
    </row>
    <row r="117" spans="1:19">
      <c r="A117" s="3">
        <v>39</v>
      </c>
      <c r="B117" s="3" t="s">
        <v>290</v>
      </c>
      <c r="C117" s="3" t="s">
        <v>1537</v>
      </c>
      <c r="D117" s="3" t="s">
        <v>1536</v>
      </c>
      <c r="E117" s="29">
        <v>0.43</v>
      </c>
      <c r="F117" s="29">
        <v>0.53</v>
      </c>
      <c r="G117" s="3" t="s">
        <v>3601</v>
      </c>
      <c r="H117" s="3" t="s">
        <v>1491</v>
      </c>
      <c r="I117" s="3" t="s">
        <v>1416</v>
      </c>
      <c r="J117" s="3" t="s">
        <v>1508</v>
      </c>
      <c r="L117" s="3" t="str">
        <f t="shared" si="1"/>
        <v>随机词缀冰冷技能暴击伤害</v>
      </c>
      <c r="R117"/>
      <c r="S117"/>
    </row>
    <row r="118" spans="1:19">
      <c r="A118" s="3">
        <v>39</v>
      </c>
      <c r="B118" s="3" t="s">
        <v>722</v>
      </c>
      <c r="C118" s="3" t="s">
        <v>1538</v>
      </c>
      <c r="D118" s="3" t="s">
        <v>1536</v>
      </c>
      <c r="E118" s="29">
        <v>0.31</v>
      </c>
      <c r="F118" s="29">
        <v>0.41</v>
      </c>
      <c r="G118" s="3" t="s">
        <v>3601</v>
      </c>
      <c r="H118" s="3" t="s">
        <v>1491</v>
      </c>
      <c r="I118" s="3" t="s">
        <v>1426</v>
      </c>
      <c r="J118" s="3" t="s">
        <v>1509</v>
      </c>
      <c r="L118" s="3" t="str">
        <f t="shared" si="1"/>
        <v>随机词缀冰冷技能暴击伤害</v>
      </c>
      <c r="R118"/>
      <c r="S118"/>
    </row>
    <row r="119" spans="1:19">
      <c r="A119" s="3">
        <v>39</v>
      </c>
      <c r="B119" s="3" t="s">
        <v>617</v>
      </c>
      <c r="C119" s="3" t="s">
        <v>1539</v>
      </c>
      <c r="D119" s="3" t="s">
        <v>1536</v>
      </c>
      <c r="E119" s="29">
        <v>0.19</v>
      </c>
      <c r="F119" s="29">
        <v>0.28999999999999998</v>
      </c>
      <c r="G119" s="3" t="s">
        <v>3601</v>
      </c>
      <c r="H119" s="3" t="s">
        <v>1491</v>
      </c>
      <c r="I119" s="3" t="s">
        <v>290</v>
      </c>
      <c r="J119" s="3" t="s">
        <v>1510</v>
      </c>
      <c r="L119" s="3" t="str">
        <f t="shared" si="1"/>
        <v>随机词缀冰冷技能暴击伤害</v>
      </c>
      <c r="R119"/>
      <c r="S119"/>
    </row>
    <row r="120" spans="1:19">
      <c r="A120" s="3">
        <v>40</v>
      </c>
      <c r="B120" s="3" t="s">
        <v>1492</v>
      </c>
      <c r="C120" s="3" t="s">
        <v>1540</v>
      </c>
      <c r="D120" s="3" t="s">
        <v>1541</v>
      </c>
      <c r="E120" s="29">
        <v>0.55000000000000004</v>
      </c>
      <c r="F120" s="29">
        <v>0.7</v>
      </c>
      <c r="G120" s="3" t="s">
        <v>3601</v>
      </c>
      <c r="H120" s="3" t="s">
        <v>1491</v>
      </c>
      <c r="I120" s="3" t="s">
        <v>1416</v>
      </c>
      <c r="J120" s="3" t="s">
        <v>1506</v>
      </c>
      <c r="L120" s="3" t="str">
        <f t="shared" si="1"/>
        <v>随机词缀闪电技能暴击伤害</v>
      </c>
      <c r="R120"/>
      <c r="S120"/>
    </row>
    <row r="121" spans="1:19">
      <c r="A121" s="3">
        <v>40</v>
      </c>
      <c r="B121" s="3" t="s">
        <v>290</v>
      </c>
      <c r="C121" s="3" t="s">
        <v>1542</v>
      </c>
      <c r="D121" s="3" t="s">
        <v>1541</v>
      </c>
      <c r="E121" s="29">
        <v>0.43</v>
      </c>
      <c r="F121" s="29">
        <v>0.53</v>
      </c>
      <c r="G121" s="3" t="s">
        <v>3601</v>
      </c>
      <c r="H121" s="3" t="s">
        <v>1491</v>
      </c>
      <c r="I121" s="3" t="s">
        <v>1416</v>
      </c>
      <c r="J121" s="3" t="s">
        <v>1508</v>
      </c>
      <c r="L121" s="3" t="str">
        <f t="shared" si="1"/>
        <v>随机词缀闪电技能暴击伤害</v>
      </c>
      <c r="R121"/>
      <c r="S121"/>
    </row>
    <row r="122" spans="1:19">
      <c r="A122" s="3">
        <v>40</v>
      </c>
      <c r="B122" s="3" t="s">
        <v>722</v>
      </c>
      <c r="C122" s="3" t="s">
        <v>1543</v>
      </c>
      <c r="D122" s="3" t="s">
        <v>1541</v>
      </c>
      <c r="E122" s="29">
        <v>0.31</v>
      </c>
      <c r="F122" s="29">
        <v>0.41</v>
      </c>
      <c r="G122" s="3" t="s">
        <v>3601</v>
      </c>
      <c r="H122" s="3" t="s">
        <v>1491</v>
      </c>
      <c r="I122" s="3" t="s">
        <v>1426</v>
      </c>
      <c r="J122" s="3" t="s">
        <v>1509</v>
      </c>
      <c r="L122" s="3" t="str">
        <f t="shared" si="1"/>
        <v>随机词缀闪电技能暴击伤害</v>
      </c>
      <c r="R122"/>
      <c r="S122"/>
    </row>
    <row r="123" spans="1:19">
      <c r="A123" s="3">
        <v>40</v>
      </c>
      <c r="B123" s="3" t="s">
        <v>617</v>
      </c>
      <c r="C123" s="3" t="s">
        <v>1544</v>
      </c>
      <c r="D123" s="3" t="s">
        <v>1541</v>
      </c>
      <c r="E123" s="29">
        <v>0.19</v>
      </c>
      <c r="F123" s="29">
        <v>0.28999999999999998</v>
      </c>
      <c r="G123" s="3" t="s">
        <v>3601</v>
      </c>
      <c r="H123" s="3" t="s">
        <v>1491</v>
      </c>
      <c r="I123" s="3" t="s">
        <v>290</v>
      </c>
      <c r="J123" s="3" t="s">
        <v>1510</v>
      </c>
      <c r="L123" s="3" t="str">
        <f t="shared" si="1"/>
        <v>随机词缀闪电技能暴击伤害</v>
      </c>
      <c r="R123"/>
      <c r="S123"/>
    </row>
    <row r="124" spans="1:19">
      <c r="A124" s="3">
        <v>41</v>
      </c>
      <c r="B124" s="3" t="s">
        <v>1492</v>
      </c>
      <c r="C124" s="3" t="s">
        <v>1545</v>
      </c>
      <c r="D124" s="3" t="s">
        <v>1546</v>
      </c>
      <c r="E124" s="29">
        <v>0.55000000000000004</v>
      </c>
      <c r="F124" s="29">
        <v>0.7</v>
      </c>
      <c r="G124" s="3" t="s">
        <v>3601</v>
      </c>
      <c r="H124" s="3" t="s">
        <v>1491</v>
      </c>
      <c r="I124" s="3" t="s">
        <v>1416</v>
      </c>
      <c r="J124" s="3" t="s">
        <v>1506</v>
      </c>
      <c r="L124" s="3" t="str">
        <f t="shared" si="1"/>
        <v>随机词缀腐蚀技能暴击伤害</v>
      </c>
      <c r="R124"/>
      <c r="S124"/>
    </row>
    <row r="125" spans="1:19">
      <c r="A125" s="3">
        <v>41</v>
      </c>
      <c r="B125" s="3" t="s">
        <v>290</v>
      </c>
      <c r="C125" s="3" t="s">
        <v>1547</v>
      </c>
      <c r="D125" s="3" t="s">
        <v>1546</v>
      </c>
      <c r="E125" s="29">
        <v>0.43</v>
      </c>
      <c r="F125" s="29">
        <v>0.53</v>
      </c>
      <c r="G125" s="3" t="s">
        <v>3601</v>
      </c>
      <c r="H125" s="3" t="s">
        <v>1491</v>
      </c>
      <c r="I125" s="3" t="s">
        <v>1416</v>
      </c>
      <c r="J125" s="3" t="s">
        <v>1508</v>
      </c>
      <c r="L125" s="3" t="str">
        <f t="shared" si="1"/>
        <v>随机词缀腐蚀技能暴击伤害</v>
      </c>
      <c r="R125"/>
      <c r="S125"/>
    </row>
    <row r="126" spans="1:19">
      <c r="A126" s="3">
        <v>41</v>
      </c>
      <c r="B126" s="3" t="s">
        <v>722</v>
      </c>
      <c r="C126" s="3" t="s">
        <v>1548</v>
      </c>
      <c r="D126" s="3" t="s">
        <v>1546</v>
      </c>
      <c r="E126" s="29">
        <v>0.31</v>
      </c>
      <c r="F126" s="29">
        <v>0.41</v>
      </c>
      <c r="G126" s="3" t="s">
        <v>3601</v>
      </c>
      <c r="H126" s="3" t="s">
        <v>1491</v>
      </c>
      <c r="I126" s="3" t="s">
        <v>1426</v>
      </c>
      <c r="J126" s="3" t="s">
        <v>1509</v>
      </c>
      <c r="L126" s="3" t="str">
        <f t="shared" si="1"/>
        <v>随机词缀腐蚀技能暴击伤害</v>
      </c>
      <c r="R126"/>
      <c r="S126"/>
    </row>
    <row r="127" spans="1:19">
      <c r="A127" s="3">
        <v>41</v>
      </c>
      <c r="B127" s="3" t="s">
        <v>617</v>
      </c>
      <c r="C127" s="3" t="s">
        <v>1549</v>
      </c>
      <c r="D127" s="3" t="s">
        <v>1546</v>
      </c>
      <c r="E127" s="29">
        <v>0.19</v>
      </c>
      <c r="F127" s="29">
        <v>0.28999999999999998</v>
      </c>
      <c r="G127" s="3" t="s">
        <v>3601</v>
      </c>
      <c r="H127" s="3" t="s">
        <v>1491</v>
      </c>
      <c r="I127" s="3" t="s">
        <v>290</v>
      </c>
      <c r="J127" s="3" t="s">
        <v>1510</v>
      </c>
      <c r="L127" s="3" t="str">
        <f t="shared" si="1"/>
        <v>随机词缀腐蚀技能暴击伤害</v>
      </c>
      <c r="R127"/>
      <c r="S127"/>
    </row>
    <row r="128" spans="1:19">
      <c r="A128" s="3">
        <v>42</v>
      </c>
      <c r="B128" s="3" t="s">
        <v>1492</v>
      </c>
      <c r="C128" s="3" t="s">
        <v>1550</v>
      </c>
      <c r="D128" s="3" t="s">
        <v>424</v>
      </c>
      <c r="E128" s="29">
        <v>0.55000000000000004</v>
      </c>
      <c r="F128" s="29">
        <v>0.7</v>
      </c>
      <c r="G128" s="3" t="s">
        <v>3601</v>
      </c>
      <c r="H128" s="3" t="s">
        <v>1491</v>
      </c>
      <c r="I128" s="3" t="s">
        <v>1416</v>
      </c>
      <c r="J128" s="3" t="s">
        <v>1506</v>
      </c>
      <c r="L128" s="3" t="str">
        <f t="shared" si="1"/>
        <v>随机词缀召唤物暴击伤害</v>
      </c>
      <c r="R128"/>
      <c r="S128"/>
    </row>
    <row r="129" spans="1:19">
      <c r="A129" s="3">
        <v>42</v>
      </c>
      <c r="B129" s="3" t="s">
        <v>290</v>
      </c>
      <c r="C129" s="3" t="s">
        <v>1551</v>
      </c>
      <c r="D129" s="3" t="s">
        <v>424</v>
      </c>
      <c r="E129" s="29">
        <v>0.43</v>
      </c>
      <c r="F129" s="29">
        <v>0.53</v>
      </c>
      <c r="G129" s="3" t="s">
        <v>3601</v>
      </c>
      <c r="H129" s="3" t="s">
        <v>1491</v>
      </c>
      <c r="I129" s="3" t="s">
        <v>1416</v>
      </c>
      <c r="J129" s="3" t="s">
        <v>1508</v>
      </c>
      <c r="L129" s="3" t="str">
        <f t="shared" si="1"/>
        <v>随机词缀召唤物暴击伤害</v>
      </c>
      <c r="R129"/>
      <c r="S129"/>
    </row>
    <row r="130" spans="1:19">
      <c r="A130" s="3">
        <v>42</v>
      </c>
      <c r="B130" s="3" t="s">
        <v>722</v>
      </c>
      <c r="C130" s="3" t="s">
        <v>1552</v>
      </c>
      <c r="D130" s="3" t="s">
        <v>424</v>
      </c>
      <c r="E130" s="29">
        <v>0.31</v>
      </c>
      <c r="F130" s="29">
        <v>0.41</v>
      </c>
      <c r="G130" s="3" t="s">
        <v>3601</v>
      </c>
      <c r="H130" s="3" t="s">
        <v>1491</v>
      </c>
      <c r="I130" s="3" t="s">
        <v>1426</v>
      </c>
      <c r="J130" s="3" t="s">
        <v>1509</v>
      </c>
      <c r="L130" s="3" t="str">
        <f t="shared" si="1"/>
        <v>随机词缀召唤物暴击伤害</v>
      </c>
      <c r="R130"/>
      <c r="S130"/>
    </row>
    <row r="131" spans="1:19">
      <c r="A131" s="3">
        <v>42</v>
      </c>
      <c r="B131" s="3" t="s">
        <v>617</v>
      </c>
      <c r="C131" s="3" t="s">
        <v>1553</v>
      </c>
      <c r="D131" s="3" t="s">
        <v>424</v>
      </c>
      <c r="E131" s="29">
        <v>0.19</v>
      </c>
      <c r="F131" s="29">
        <v>0.28999999999999998</v>
      </c>
      <c r="G131" s="3" t="s">
        <v>3601</v>
      </c>
      <c r="H131" s="3" t="s">
        <v>1491</v>
      </c>
      <c r="I131" s="3" t="s">
        <v>290</v>
      </c>
      <c r="J131" s="3" t="s">
        <v>1510</v>
      </c>
      <c r="L131" s="3" t="str">
        <f t="shared" ref="L131:L194" si="2">H131&amp;D131</f>
        <v>随机词缀召唤物暴击伤害</v>
      </c>
      <c r="R131"/>
      <c r="S131"/>
    </row>
    <row r="132" spans="1:19">
      <c r="A132" s="3">
        <v>43</v>
      </c>
      <c r="B132" s="3" t="s">
        <v>1492</v>
      </c>
      <c r="C132" s="3" t="s">
        <v>1554</v>
      </c>
      <c r="D132" s="3" t="s">
        <v>315</v>
      </c>
      <c r="E132" s="29">
        <v>1.04</v>
      </c>
      <c r="F132" s="29" t="s">
        <v>1615</v>
      </c>
      <c r="G132" s="3" t="s">
        <v>3601</v>
      </c>
      <c r="H132" s="3" t="s">
        <v>1491</v>
      </c>
      <c r="I132" s="3" t="s">
        <v>1416</v>
      </c>
      <c r="J132" s="3" t="s">
        <v>1506</v>
      </c>
      <c r="L132" s="3" t="str">
        <f t="shared" si="2"/>
        <v>随机词缀攻击暴击值</v>
      </c>
      <c r="R132"/>
      <c r="S132"/>
    </row>
    <row r="133" spans="1:19">
      <c r="A133" s="3">
        <v>43</v>
      </c>
      <c r="B133" s="3" t="s">
        <v>290</v>
      </c>
      <c r="C133" s="3" t="s">
        <v>1555</v>
      </c>
      <c r="D133" s="3" t="s">
        <v>315</v>
      </c>
      <c r="E133" s="29">
        <v>0.8</v>
      </c>
      <c r="F133" s="29" t="s">
        <v>1615</v>
      </c>
      <c r="G133" s="3" t="s">
        <v>3601</v>
      </c>
      <c r="H133" s="3" t="s">
        <v>1491</v>
      </c>
      <c r="I133" s="3" t="s">
        <v>1416</v>
      </c>
      <c r="J133" s="3" t="s">
        <v>1508</v>
      </c>
      <c r="L133" s="3" t="str">
        <f t="shared" si="2"/>
        <v>随机词缀攻击暴击值</v>
      </c>
      <c r="R133"/>
      <c r="S133"/>
    </row>
    <row r="134" spans="1:19">
      <c r="A134" s="3">
        <v>43</v>
      </c>
      <c r="B134" s="3" t="s">
        <v>722</v>
      </c>
      <c r="C134" s="3" t="s">
        <v>1556</v>
      </c>
      <c r="D134" s="3" t="s">
        <v>315</v>
      </c>
      <c r="E134" s="29">
        <v>0.6</v>
      </c>
      <c r="F134" s="29" t="s">
        <v>1615</v>
      </c>
      <c r="G134" s="3" t="s">
        <v>3601</v>
      </c>
      <c r="H134" s="3" t="s">
        <v>1491</v>
      </c>
      <c r="I134" s="3" t="s">
        <v>1426</v>
      </c>
      <c r="J134" s="3" t="s">
        <v>1509</v>
      </c>
      <c r="L134" s="3" t="str">
        <f t="shared" si="2"/>
        <v>随机词缀攻击暴击值</v>
      </c>
      <c r="R134"/>
      <c r="S134"/>
    </row>
    <row r="135" spans="1:19">
      <c r="A135" s="3">
        <v>43</v>
      </c>
      <c r="B135" s="3" t="s">
        <v>617</v>
      </c>
      <c r="C135" s="3" t="s">
        <v>1557</v>
      </c>
      <c r="D135" s="3" t="s">
        <v>315</v>
      </c>
      <c r="E135" s="29">
        <v>0.4</v>
      </c>
      <c r="F135" s="29" t="s">
        <v>1615</v>
      </c>
      <c r="G135" s="3" t="s">
        <v>3601</v>
      </c>
      <c r="H135" s="3" t="s">
        <v>1491</v>
      </c>
      <c r="I135" s="3" t="s">
        <v>290</v>
      </c>
      <c r="J135" s="3" t="s">
        <v>1510</v>
      </c>
      <c r="L135" s="3" t="str">
        <f t="shared" si="2"/>
        <v>随机词缀攻击暴击值</v>
      </c>
      <c r="R135"/>
      <c r="S135"/>
    </row>
    <row r="136" spans="1:19">
      <c r="A136" s="3">
        <v>44</v>
      </c>
      <c r="B136" s="3" t="s">
        <v>1492</v>
      </c>
      <c r="C136" s="3" t="s">
        <v>1558</v>
      </c>
      <c r="D136" s="3" t="s">
        <v>1559</v>
      </c>
      <c r="E136" s="29">
        <v>1.04</v>
      </c>
      <c r="F136" s="29" t="s">
        <v>1615</v>
      </c>
      <c r="G136" s="3" t="s">
        <v>3601</v>
      </c>
      <c r="H136" s="3" t="s">
        <v>1491</v>
      </c>
      <c r="I136" s="3" t="s">
        <v>1416</v>
      </c>
      <c r="J136" s="3" t="s">
        <v>1506</v>
      </c>
      <c r="L136" s="3" t="str">
        <f t="shared" si="2"/>
        <v>随机词缀法术暴击值</v>
      </c>
      <c r="R136"/>
      <c r="S136"/>
    </row>
    <row r="137" spans="1:19">
      <c r="A137" s="3">
        <v>44</v>
      </c>
      <c r="B137" s="3" t="s">
        <v>290</v>
      </c>
      <c r="C137" s="3" t="s">
        <v>1560</v>
      </c>
      <c r="D137" s="3" t="s">
        <v>1559</v>
      </c>
      <c r="E137" s="29">
        <v>0.8</v>
      </c>
      <c r="F137" s="29" t="s">
        <v>1615</v>
      </c>
      <c r="G137" s="3" t="s">
        <v>3601</v>
      </c>
      <c r="H137" s="3" t="s">
        <v>1491</v>
      </c>
      <c r="I137" s="3" t="s">
        <v>1416</v>
      </c>
      <c r="J137" s="3" t="s">
        <v>1508</v>
      </c>
      <c r="L137" s="3" t="str">
        <f t="shared" si="2"/>
        <v>随机词缀法术暴击值</v>
      </c>
      <c r="R137"/>
      <c r="S137"/>
    </row>
    <row r="138" spans="1:19">
      <c r="A138" s="3">
        <v>44</v>
      </c>
      <c r="B138" s="3" t="s">
        <v>722</v>
      </c>
      <c r="C138" s="3" t="s">
        <v>1561</v>
      </c>
      <c r="D138" s="3" t="s">
        <v>1559</v>
      </c>
      <c r="E138" s="29">
        <v>0.6</v>
      </c>
      <c r="F138" s="29" t="s">
        <v>1615</v>
      </c>
      <c r="G138" s="3" t="s">
        <v>3601</v>
      </c>
      <c r="H138" s="3" t="s">
        <v>1491</v>
      </c>
      <c r="I138" s="3" t="s">
        <v>1426</v>
      </c>
      <c r="J138" s="3" t="s">
        <v>1509</v>
      </c>
      <c r="L138" s="3" t="str">
        <f t="shared" si="2"/>
        <v>随机词缀法术暴击值</v>
      </c>
      <c r="R138"/>
      <c r="S138"/>
    </row>
    <row r="139" spans="1:19">
      <c r="A139" s="3">
        <v>44</v>
      </c>
      <c r="B139" s="3" t="s">
        <v>617</v>
      </c>
      <c r="C139" s="3" t="s">
        <v>1562</v>
      </c>
      <c r="D139" s="3" t="s">
        <v>1559</v>
      </c>
      <c r="E139" s="29">
        <v>0.4</v>
      </c>
      <c r="F139" s="29" t="s">
        <v>1615</v>
      </c>
      <c r="G139" s="3" t="s">
        <v>3601</v>
      </c>
      <c r="H139" s="3" t="s">
        <v>1491</v>
      </c>
      <c r="I139" s="3" t="s">
        <v>290</v>
      </c>
      <c r="J139" s="3" t="s">
        <v>1510</v>
      </c>
      <c r="L139" s="3" t="str">
        <f t="shared" si="2"/>
        <v>随机词缀法术暴击值</v>
      </c>
      <c r="R139"/>
      <c r="S139"/>
    </row>
    <row r="140" spans="1:19">
      <c r="A140" s="3">
        <v>45</v>
      </c>
      <c r="B140" s="3" t="s">
        <v>1492</v>
      </c>
      <c r="C140" s="3" t="s">
        <v>1563</v>
      </c>
      <c r="D140" s="3" t="s">
        <v>417</v>
      </c>
      <c r="E140" s="29">
        <v>1.04</v>
      </c>
      <c r="F140" s="29" t="s">
        <v>1615</v>
      </c>
      <c r="G140" s="3" t="s">
        <v>3601</v>
      </c>
      <c r="H140" s="3" t="s">
        <v>1491</v>
      </c>
      <c r="I140" s="3" t="s">
        <v>1416</v>
      </c>
      <c r="J140" s="3" t="s">
        <v>1506</v>
      </c>
      <c r="L140" s="3" t="str">
        <f t="shared" si="2"/>
        <v>随机词缀召唤物暴击值</v>
      </c>
      <c r="R140"/>
      <c r="S140"/>
    </row>
    <row r="141" spans="1:19">
      <c r="A141" s="3">
        <v>45</v>
      </c>
      <c r="B141" s="3" t="s">
        <v>290</v>
      </c>
      <c r="C141" s="3" t="s">
        <v>1454</v>
      </c>
      <c r="D141" s="3" t="s">
        <v>417</v>
      </c>
      <c r="E141" s="29">
        <v>0.8</v>
      </c>
      <c r="F141" s="29" t="s">
        <v>1615</v>
      </c>
      <c r="G141" s="3" t="s">
        <v>3601</v>
      </c>
      <c r="H141" s="3" t="s">
        <v>1491</v>
      </c>
      <c r="I141" s="3" t="s">
        <v>1416</v>
      </c>
      <c r="J141" s="3" t="s">
        <v>1508</v>
      </c>
      <c r="L141" s="3" t="str">
        <f t="shared" si="2"/>
        <v>随机词缀召唤物暴击值</v>
      </c>
      <c r="R141"/>
      <c r="S141"/>
    </row>
    <row r="142" spans="1:19">
      <c r="A142" s="3">
        <v>45</v>
      </c>
      <c r="B142" s="3" t="s">
        <v>722</v>
      </c>
      <c r="C142" s="3" t="s">
        <v>1455</v>
      </c>
      <c r="D142" s="3" t="s">
        <v>417</v>
      </c>
      <c r="E142" s="29">
        <v>0.6</v>
      </c>
      <c r="F142" s="29" t="s">
        <v>1615</v>
      </c>
      <c r="G142" s="3" t="s">
        <v>3601</v>
      </c>
      <c r="H142" s="3" t="s">
        <v>1491</v>
      </c>
      <c r="I142" s="3" t="s">
        <v>1426</v>
      </c>
      <c r="J142" s="3" t="s">
        <v>1509</v>
      </c>
      <c r="L142" s="3" t="str">
        <f t="shared" si="2"/>
        <v>随机词缀召唤物暴击值</v>
      </c>
      <c r="R142"/>
      <c r="S142"/>
    </row>
    <row r="143" spans="1:19">
      <c r="A143" s="3">
        <v>45</v>
      </c>
      <c r="B143" s="3" t="s">
        <v>617</v>
      </c>
      <c r="C143" s="3" t="s">
        <v>1456</v>
      </c>
      <c r="D143" s="3" t="s">
        <v>417</v>
      </c>
      <c r="E143" s="29">
        <v>0.4</v>
      </c>
      <c r="F143" s="29" t="s">
        <v>1615</v>
      </c>
      <c r="G143" s="3" t="s">
        <v>3601</v>
      </c>
      <c r="H143" s="3" t="s">
        <v>1491</v>
      </c>
      <c r="I143" s="3" t="s">
        <v>290</v>
      </c>
      <c r="J143" s="3" t="s">
        <v>1510</v>
      </c>
      <c r="L143" s="3" t="str">
        <f t="shared" si="2"/>
        <v>随机词缀召唤物暴击值</v>
      </c>
      <c r="R143"/>
      <c r="S143"/>
    </row>
    <row r="144" spans="1:19">
      <c r="A144" s="3">
        <v>46</v>
      </c>
      <c r="B144" s="3" t="s">
        <v>1492</v>
      </c>
      <c r="C144" s="3" t="s">
        <v>1564</v>
      </c>
      <c r="D144" s="3" t="s">
        <v>3756</v>
      </c>
      <c r="E144" s="29">
        <v>0.18</v>
      </c>
      <c r="F144" s="29" t="s">
        <v>1615</v>
      </c>
      <c r="G144" s="3" t="s">
        <v>3601</v>
      </c>
      <c r="H144" s="3" t="s">
        <v>1491</v>
      </c>
      <c r="I144" s="3" t="s">
        <v>1416</v>
      </c>
      <c r="J144" s="3" t="s">
        <v>1506</v>
      </c>
      <c r="L144" s="3" t="str">
        <f t="shared" si="2"/>
        <v>随机词缀攻击与施法速度，召唤物攻击与施法速度</v>
      </c>
      <c r="R144"/>
      <c r="S144"/>
    </row>
    <row r="145" spans="1:19">
      <c r="A145" s="3">
        <v>46</v>
      </c>
      <c r="B145" s="3" t="s">
        <v>290</v>
      </c>
      <c r="C145" s="3" t="s">
        <v>1565</v>
      </c>
      <c r="D145" s="3" t="s">
        <v>3756</v>
      </c>
      <c r="E145" s="29">
        <v>0.14000000000000001</v>
      </c>
      <c r="F145" s="29" t="s">
        <v>1615</v>
      </c>
      <c r="G145" s="3" t="s">
        <v>3601</v>
      </c>
      <c r="H145" s="3" t="s">
        <v>1491</v>
      </c>
      <c r="I145" s="3" t="s">
        <v>1416</v>
      </c>
      <c r="J145" s="3" t="s">
        <v>1508</v>
      </c>
      <c r="L145" s="3" t="str">
        <f t="shared" si="2"/>
        <v>随机词缀攻击与施法速度，召唤物攻击与施法速度</v>
      </c>
      <c r="R145"/>
      <c r="S145"/>
    </row>
    <row r="146" spans="1:19">
      <c r="A146" s="3">
        <v>46</v>
      </c>
      <c r="B146" s="3" t="s">
        <v>722</v>
      </c>
      <c r="C146" s="3" t="s">
        <v>1566</v>
      </c>
      <c r="D146" s="3" t="s">
        <v>3756</v>
      </c>
      <c r="E146" s="29">
        <v>0.1</v>
      </c>
      <c r="F146" s="29" t="s">
        <v>1615</v>
      </c>
      <c r="G146" s="3" t="s">
        <v>3601</v>
      </c>
      <c r="H146" s="3" t="s">
        <v>1491</v>
      </c>
      <c r="I146" s="3" t="s">
        <v>1426</v>
      </c>
      <c r="J146" s="3" t="s">
        <v>1509</v>
      </c>
      <c r="L146" s="3" t="str">
        <f t="shared" si="2"/>
        <v>随机词缀攻击与施法速度，召唤物攻击与施法速度</v>
      </c>
      <c r="R146"/>
      <c r="S146"/>
    </row>
    <row r="147" spans="1:19">
      <c r="A147" s="3">
        <v>46</v>
      </c>
      <c r="B147" s="3" t="s">
        <v>617</v>
      </c>
      <c r="C147" s="3" t="s">
        <v>1567</v>
      </c>
      <c r="D147" s="3" t="s">
        <v>3756</v>
      </c>
      <c r="E147" s="29">
        <v>0.06</v>
      </c>
      <c r="F147" s="29" t="s">
        <v>1615</v>
      </c>
      <c r="G147" s="3" t="s">
        <v>3601</v>
      </c>
      <c r="H147" s="3" t="s">
        <v>1491</v>
      </c>
      <c r="I147" s="3" t="s">
        <v>290</v>
      </c>
      <c r="J147" s="3" t="s">
        <v>1510</v>
      </c>
      <c r="L147" s="3" t="str">
        <f t="shared" si="2"/>
        <v>随机词缀攻击与施法速度，召唤物攻击与施法速度</v>
      </c>
      <c r="R147"/>
      <c r="S147"/>
    </row>
    <row r="148" spans="1:19">
      <c r="A148" s="3">
        <v>47</v>
      </c>
      <c r="B148" s="3" t="s">
        <v>1492</v>
      </c>
      <c r="C148" s="3" t="s">
        <v>1568</v>
      </c>
      <c r="D148" s="3" t="s">
        <v>334</v>
      </c>
      <c r="E148" s="29">
        <v>0.57999999999999996</v>
      </c>
      <c r="F148" s="29">
        <v>0.68</v>
      </c>
      <c r="G148" s="3" t="s">
        <v>3601</v>
      </c>
      <c r="H148" s="3" t="s">
        <v>1491</v>
      </c>
      <c r="I148" s="3" t="s">
        <v>1416</v>
      </c>
      <c r="J148" s="3" t="s">
        <v>1506</v>
      </c>
      <c r="L148" s="3" t="str">
        <f t="shared" si="2"/>
        <v>随机词缀攻击伤害</v>
      </c>
      <c r="R148"/>
      <c r="S148"/>
    </row>
    <row r="149" spans="1:19">
      <c r="A149" s="3">
        <v>47</v>
      </c>
      <c r="B149" s="3" t="s">
        <v>290</v>
      </c>
      <c r="C149" s="3" t="s">
        <v>1569</v>
      </c>
      <c r="D149" s="3" t="s">
        <v>334</v>
      </c>
      <c r="E149" s="29">
        <v>0.44</v>
      </c>
      <c r="F149" s="29">
        <v>0.52</v>
      </c>
      <c r="G149" s="3" t="s">
        <v>3601</v>
      </c>
      <c r="H149" s="3" t="s">
        <v>1491</v>
      </c>
      <c r="I149" s="3" t="s">
        <v>1416</v>
      </c>
      <c r="J149" s="3" t="s">
        <v>1508</v>
      </c>
      <c r="L149" s="3" t="str">
        <f t="shared" si="2"/>
        <v>随机词缀攻击伤害</v>
      </c>
      <c r="R149"/>
      <c r="S149"/>
    </row>
    <row r="150" spans="1:19">
      <c r="A150" s="3">
        <v>47</v>
      </c>
      <c r="B150" s="3" t="s">
        <v>722</v>
      </c>
      <c r="C150" s="3" t="s">
        <v>1570</v>
      </c>
      <c r="D150" s="3" t="s">
        <v>334</v>
      </c>
      <c r="E150" s="29">
        <v>0.3</v>
      </c>
      <c r="F150" s="29">
        <v>0.42</v>
      </c>
      <c r="G150" s="3" t="s">
        <v>3601</v>
      </c>
      <c r="H150" s="3" t="s">
        <v>1491</v>
      </c>
      <c r="I150" s="3" t="s">
        <v>1426</v>
      </c>
      <c r="J150" s="3" t="s">
        <v>1509</v>
      </c>
      <c r="L150" s="3" t="str">
        <f t="shared" si="2"/>
        <v>随机词缀攻击伤害</v>
      </c>
      <c r="R150"/>
      <c r="S150"/>
    </row>
    <row r="151" spans="1:19">
      <c r="A151" s="3">
        <v>47</v>
      </c>
      <c r="B151" s="3" t="s">
        <v>617</v>
      </c>
      <c r="C151" s="3" t="s">
        <v>1571</v>
      </c>
      <c r="D151" s="3" t="s">
        <v>334</v>
      </c>
      <c r="E151" s="29">
        <v>0.2</v>
      </c>
      <c r="F151" s="29">
        <v>0.28000000000000003</v>
      </c>
      <c r="G151" s="3" t="s">
        <v>3601</v>
      </c>
      <c r="H151" s="3" t="s">
        <v>1491</v>
      </c>
      <c r="I151" s="3" t="s">
        <v>290</v>
      </c>
      <c r="J151" s="3" t="s">
        <v>1510</v>
      </c>
      <c r="L151" s="3" t="str">
        <f t="shared" si="2"/>
        <v>随机词缀攻击伤害</v>
      </c>
      <c r="R151"/>
      <c r="S151"/>
    </row>
    <row r="152" spans="1:19">
      <c r="A152" s="3">
        <v>48</v>
      </c>
      <c r="B152" s="3" t="s">
        <v>1492</v>
      </c>
      <c r="C152" s="3" t="s">
        <v>1572</v>
      </c>
      <c r="D152" s="3" t="s">
        <v>500</v>
      </c>
      <c r="E152" s="29">
        <v>0.57999999999999996</v>
      </c>
      <c r="F152" s="29">
        <v>0.68</v>
      </c>
      <c r="G152" s="3" t="s">
        <v>3601</v>
      </c>
      <c r="H152" s="3" t="s">
        <v>1491</v>
      </c>
      <c r="I152" s="3" t="s">
        <v>1416</v>
      </c>
      <c r="J152" s="3" t="s">
        <v>1506</v>
      </c>
      <c r="L152" s="3" t="str">
        <f t="shared" si="2"/>
        <v>随机词缀法术伤害</v>
      </c>
      <c r="R152"/>
      <c r="S152"/>
    </row>
    <row r="153" spans="1:19">
      <c r="A153" s="3">
        <v>48</v>
      </c>
      <c r="B153" s="3" t="s">
        <v>290</v>
      </c>
      <c r="C153" s="3" t="s">
        <v>1573</v>
      </c>
      <c r="D153" s="3" t="s">
        <v>500</v>
      </c>
      <c r="E153" s="29">
        <v>0.44</v>
      </c>
      <c r="F153" s="29">
        <v>0.52</v>
      </c>
      <c r="G153" s="3" t="s">
        <v>3601</v>
      </c>
      <c r="H153" s="3" t="s">
        <v>1491</v>
      </c>
      <c r="I153" s="3" t="s">
        <v>1416</v>
      </c>
      <c r="J153" s="3" t="s">
        <v>1508</v>
      </c>
      <c r="L153" s="3" t="str">
        <f t="shared" si="2"/>
        <v>随机词缀法术伤害</v>
      </c>
      <c r="R153"/>
      <c r="S153"/>
    </row>
    <row r="154" spans="1:19">
      <c r="A154" s="3">
        <v>48</v>
      </c>
      <c r="B154" s="3" t="s">
        <v>722</v>
      </c>
      <c r="C154" s="3" t="s">
        <v>1574</v>
      </c>
      <c r="D154" s="3" t="s">
        <v>500</v>
      </c>
      <c r="E154" s="29">
        <v>0.3</v>
      </c>
      <c r="F154" s="29">
        <v>0.42</v>
      </c>
      <c r="G154" s="3" t="s">
        <v>3601</v>
      </c>
      <c r="H154" s="3" t="s">
        <v>1491</v>
      </c>
      <c r="I154" s="3" t="s">
        <v>1426</v>
      </c>
      <c r="J154" s="3" t="s">
        <v>1509</v>
      </c>
      <c r="L154" s="3" t="str">
        <f t="shared" si="2"/>
        <v>随机词缀法术伤害</v>
      </c>
      <c r="R154"/>
      <c r="S154"/>
    </row>
    <row r="155" spans="1:19">
      <c r="A155" s="3">
        <v>48</v>
      </c>
      <c r="B155" s="3" t="s">
        <v>617</v>
      </c>
      <c r="C155" s="3" t="s">
        <v>1575</v>
      </c>
      <c r="D155" s="3" t="s">
        <v>500</v>
      </c>
      <c r="E155" s="29">
        <v>0.2</v>
      </c>
      <c r="F155" s="29">
        <v>0.28000000000000003</v>
      </c>
      <c r="G155" s="3" t="s">
        <v>3601</v>
      </c>
      <c r="H155" s="3" t="s">
        <v>1491</v>
      </c>
      <c r="I155" s="3" t="s">
        <v>290</v>
      </c>
      <c r="J155" s="3" t="s">
        <v>1510</v>
      </c>
      <c r="L155" s="3" t="str">
        <f t="shared" si="2"/>
        <v>随机词缀法术伤害</v>
      </c>
      <c r="R155"/>
      <c r="S155"/>
    </row>
    <row r="156" spans="1:19">
      <c r="A156" s="3">
        <v>49</v>
      </c>
      <c r="B156" s="3" t="s">
        <v>1492</v>
      </c>
      <c r="C156" s="3" t="s">
        <v>1576</v>
      </c>
      <c r="D156" s="3" t="s">
        <v>589</v>
      </c>
      <c r="E156" s="29">
        <v>0.57999999999999996</v>
      </c>
      <c r="F156" s="29">
        <v>0.68</v>
      </c>
      <c r="G156" s="3" t="s">
        <v>3601</v>
      </c>
      <c r="H156" s="3" t="s">
        <v>1491</v>
      </c>
      <c r="I156" s="3" t="s">
        <v>1416</v>
      </c>
      <c r="J156" s="3" t="s">
        <v>1506</v>
      </c>
      <c r="L156" s="3" t="str">
        <f t="shared" si="2"/>
        <v>随机词缀物理伤害</v>
      </c>
      <c r="R156"/>
      <c r="S156"/>
    </row>
    <row r="157" spans="1:19">
      <c r="A157" s="3">
        <v>49</v>
      </c>
      <c r="B157" s="3" t="s">
        <v>290</v>
      </c>
      <c r="C157" s="3" t="s">
        <v>1577</v>
      </c>
      <c r="D157" s="3" t="s">
        <v>589</v>
      </c>
      <c r="E157" s="29">
        <v>0.44</v>
      </c>
      <c r="F157" s="29">
        <v>0.52</v>
      </c>
      <c r="G157" s="3" t="s">
        <v>3601</v>
      </c>
      <c r="H157" s="3" t="s">
        <v>1491</v>
      </c>
      <c r="I157" s="3" t="s">
        <v>1416</v>
      </c>
      <c r="J157" s="3" t="s">
        <v>1508</v>
      </c>
      <c r="L157" s="3" t="str">
        <f t="shared" si="2"/>
        <v>随机词缀物理伤害</v>
      </c>
      <c r="R157"/>
      <c r="S157"/>
    </row>
    <row r="158" spans="1:19">
      <c r="A158" s="3">
        <v>49</v>
      </c>
      <c r="B158" s="3" t="s">
        <v>722</v>
      </c>
      <c r="C158" s="3" t="s">
        <v>1578</v>
      </c>
      <c r="D158" s="3" t="s">
        <v>589</v>
      </c>
      <c r="E158" s="29">
        <v>0.3</v>
      </c>
      <c r="F158" s="29">
        <v>0.42</v>
      </c>
      <c r="G158" s="3" t="s">
        <v>3601</v>
      </c>
      <c r="H158" s="3" t="s">
        <v>1491</v>
      </c>
      <c r="I158" s="3" t="s">
        <v>1426</v>
      </c>
      <c r="J158" s="3" t="s">
        <v>1509</v>
      </c>
      <c r="L158" s="3" t="str">
        <f t="shared" si="2"/>
        <v>随机词缀物理伤害</v>
      </c>
      <c r="R158"/>
      <c r="S158"/>
    </row>
    <row r="159" spans="1:19">
      <c r="A159" s="3">
        <v>49</v>
      </c>
      <c r="B159" s="3" t="s">
        <v>617</v>
      </c>
      <c r="C159" s="3" t="s">
        <v>1579</v>
      </c>
      <c r="D159" s="3" t="s">
        <v>589</v>
      </c>
      <c r="E159" s="29">
        <v>0.2</v>
      </c>
      <c r="F159" s="29">
        <v>0.28000000000000003</v>
      </c>
      <c r="G159" s="3" t="s">
        <v>3601</v>
      </c>
      <c r="H159" s="3" t="s">
        <v>1491</v>
      </c>
      <c r="I159" s="3" t="s">
        <v>290</v>
      </c>
      <c r="J159" s="3" t="s">
        <v>1510</v>
      </c>
      <c r="L159" s="3" t="str">
        <f t="shared" si="2"/>
        <v>随机词缀物理伤害</v>
      </c>
      <c r="R159"/>
      <c r="S159"/>
    </row>
    <row r="160" spans="1:19">
      <c r="A160" s="3">
        <v>50</v>
      </c>
      <c r="B160" s="3" t="s">
        <v>1492</v>
      </c>
      <c r="C160" s="3" t="s">
        <v>1580</v>
      </c>
      <c r="D160" s="3" t="s">
        <v>519</v>
      </c>
      <c r="E160" s="29">
        <v>0.57999999999999996</v>
      </c>
      <c r="F160" s="29">
        <v>0.68</v>
      </c>
      <c r="G160" s="3" t="s">
        <v>3601</v>
      </c>
      <c r="H160" s="3" t="s">
        <v>1491</v>
      </c>
      <c r="I160" s="3" t="s">
        <v>1416</v>
      </c>
      <c r="J160" s="3" t="s">
        <v>1506</v>
      </c>
      <c r="L160" s="3" t="str">
        <f t="shared" si="2"/>
        <v>随机词缀冰冷伤害</v>
      </c>
      <c r="R160"/>
      <c r="S160"/>
    </row>
    <row r="161" spans="1:19">
      <c r="A161" s="3">
        <v>50</v>
      </c>
      <c r="B161" s="3" t="s">
        <v>290</v>
      </c>
      <c r="C161" s="3" t="s">
        <v>1581</v>
      </c>
      <c r="D161" s="3" t="s">
        <v>519</v>
      </c>
      <c r="E161" s="29">
        <v>0.44</v>
      </c>
      <c r="F161" s="29">
        <v>0.52</v>
      </c>
      <c r="G161" s="3" t="s">
        <v>3601</v>
      </c>
      <c r="H161" s="3" t="s">
        <v>1491</v>
      </c>
      <c r="I161" s="3" t="s">
        <v>1416</v>
      </c>
      <c r="J161" s="3" t="s">
        <v>1508</v>
      </c>
      <c r="L161" s="3" t="str">
        <f t="shared" si="2"/>
        <v>随机词缀冰冷伤害</v>
      </c>
      <c r="R161"/>
      <c r="S161"/>
    </row>
    <row r="162" spans="1:19">
      <c r="A162" s="3">
        <v>50</v>
      </c>
      <c r="B162" s="3" t="s">
        <v>722</v>
      </c>
      <c r="C162" s="3" t="s">
        <v>1582</v>
      </c>
      <c r="D162" s="3" t="s">
        <v>519</v>
      </c>
      <c r="E162" s="29">
        <v>0.3</v>
      </c>
      <c r="F162" s="29">
        <v>0.42</v>
      </c>
      <c r="G162" s="3" t="s">
        <v>3601</v>
      </c>
      <c r="H162" s="3" t="s">
        <v>1491</v>
      </c>
      <c r="I162" s="3" t="s">
        <v>1426</v>
      </c>
      <c r="J162" s="3" t="s">
        <v>1509</v>
      </c>
      <c r="L162" s="3" t="str">
        <f t="shared" si="2"/>
        <v>随机词缀冰冷伤害</v>
      </c>
      <c r="R162"/>
      <c r="S162"/>
    </row>
    <row r="163" spans="1:19">
      <c r="A163" s="3">
        <v>50</v>
      </c>
      <c r="B163" s="3" t="s">
        <v>617</v>
      </c>
      <c r="C163" s="3" t="s">
        <v>1583</v>
      </c>
      <c r="D163" s="3" t="s">
        <v>519</v>
      </c>
      <c r="E163" s="29">
        <v>0.2</v>
      </c>
      <c r="F163" s="29">
        <v>0.28000000000000003</v>
      </c>
      <c r="G163" s="3" t="s">
        <v>3601</v>
      </c>
      <c r="H163" s="3" t="s">
        <v>1491</v>
      </c>
      <c r="I163" s="3" t="s">
        <v>290</v>
      </c>
      <c r="J163" s="3" t="s">
        <v>1510</v>
      </c>
      <c r="L163" s="3" t="str">
        <f t="shared" si="2"/>
        <v>随机词缀冰冷伤害</v>
      </c>
      <c r="R163"/>
      <c r="S163"/>
    </row>
    <row r="164" spans="1:19">
      <c r="A164" s="3">
        <v>51</v>
      </c>
      <c r="B164" s="3" t="s">
        <v>1492</v>
      </c>
      <c r="C164" s="3" t="s">
        <v>1584</v>
      </c>
      <c r="D164" s="3" t="s">
        <v>337</v>
      </c>
      <c r="E164" s="29">
        <v>0.57999999999999996</v>
      </c>
      <c r="F164" s="29">
        <v>0.68</v>
      </c>
      <c r="G164" s="3" t="s">
        <v>3601</v>
      </c>
      <c r="H164" s="3" t="s">
        <v>1491</v>
      </c>
      <c r="I164" s="3" t="s">
        <v>1416</v>
      </c>
      <c r="J164" s="3" t="s">
        <v>1506</v>
      </c>
      <c r="L164" s="3" t="str">
        <f t="shared" si="2"/>
        <v>随机词缀火焰伤害</v>
      </c>
      <c r="R164"/>
      <c r="S164"/>
    </row>
    <row r="165" spans="1:19">
      <c r="A165" s="3">
        <v>51</v>
      </c>
      <c r="B165" s="3" t="s">
        <v>290</v>
      </c>
      <c r="C165" s="3" t="s">
        <v>1585</v>
      </c>
      <c r="D165" s="3" t="s">
        <v>337</v>
      </c>
      <c r="E165" s="29">
        <v>0.44</v>
      </c>
      <c r="F165" s="29">
        <v>0.52</v>
      </c>
      <c r="G165" s="3" t="s">
        <v>3601</v>
      </c>
      <c r="H165" s="3" t="s">
        <v>1491</v>
      </c>
      <c r="I165" s="3" t="s">
        <v>1416</v>
      </c>
      <c r="J165" s="3" t="s">
        <v>1508</v>
      </c>
      <c r="L165" s="3" t="str">
        <f t="shared" si="2"/>
        <v>随机词缀火焰伤害</v>
      </c>
      <c r="R165"/>
      <c r="S165"/>
    </row>
    <row r="166" spans="1:19">
      <c r="A166" s="3">
        <v>51</v>
      </c>
      <c r="B166" s="3" t="s">
        <v>722</v>
      </c>
      <c r="C166" s="3" t="s">
        <v>1586</v>
      </c>
      <c r="D166" s="3" t="s">
        <v>337</v>
      </c>
      <c r="E166" s="29">
        <v>0.3</v>
      </c>
      <c r="F166" s="29">
        <v>0.42</v>
      </c>
      <c r="G166" s="3" t="s">
        <v>3601</v>
      </c>
      <c r="H166" s="3" t="s">
        <v>1491</v>
      </c>
      <c r="I166" s="3" t="s">
        <v>1426</v>
      </c>
      <c r="J166" s="3" t="s">
        <v>1509</v>
      </c>
      <c r="L166" s="3" t="str">
        <f t="shared" si="2"/>
        <v>随机词缀火焰伤害</v>
      </c>
      <c r="R166"/>
      <c r="S166"/>
    </row>
    <row r="167" spans="1:19">
      <c r="A167" s="3">
        <v>51</v>
      </c>
      <c r="B167" s="3" t="s">
        <v>617</v>
      </c>
      <c r="C167" s="3" t="s">
        <v>1587</v>
      </c>
      <c r="D167" s="3" t="s">
        <v>337</v>
      </c>
      <c r="E167" s="29">
        <v>0.2</v>
      </c>
      <c r="F167" s="29">
        <v>0.28000000000000003</v>
      </c>
      <c r="G167" s="3" t="s">
        <v>3601</v>
      </c>
      <c r="H167" s="3" t="s">
        <v>1491</v>
      </c>
      <c r="I167" s="3" t="s">
        <v>290</v>
      </c>
      <c r="J167" s="3" t="s">
        <v>1510</v>
      </c>
      <c r="L167" s="3" t="str">
        <f t="shared" si="2"/>
        <v>随机词缀火焰伤害</v>
      </c>
      <c r="R167"/>
      <c r="S167"/>
    </row>
    <row r="168" spans="1:19">
      <c r="A168" s="3">
        <v>52</v>
      </c>
      <c r="B168" s="3" t="s">
        <v>1492</v>
      </c>
      <c r="C168" s="3" t="s">
        <v>1588</v>
      </c>
      <c r="D168" s="3" t="s">
        <v>441</v>
      </c>
      <c r="E168" s="29">
        <v>0.57999999999999996</v>
      </c>
      <c r="F168" s="29">
        <v>0.68</v>
      </c>
      <c r="G168" s="3" t="s">
        <v>3601</v>
      </c>
      <c r="H168" s="3" t="s">
        <v>1491</v>
      </c>
      <c r="I168" s="3" t="s">
        <v>1416</v>
      </c>
      <c r="J168" s="3" t="s">
        <v>1506</v>
      </c>
      <c r="L168" s="3" t="str">
        <f t="shared" si="2"/>
        <v>随机词缀闪电伤害</v>
      </c>
      <c r="R168"/>
      <c r="S168"/>
    </row>
    <row r="169" spans="1:19">
      <c r="A169" s="3">
        <v>52</v>
      </c>
      <c r="B169" s="3" t="s">
        <v>290</v>
      </c>
      <c r="C169" s="3" t="s">
        <v>1589</v>
      </c>
      <c r="D169" s="3" t="s">
        <v>441</v>
      </c>
      <c r="E169" s="29">
        <v>0.44</v>
      </c>
      <c r="F169" s="29">
        <v>0.52</v>
      </c>
      <c r="G169" s="3" t="s">
        <v>3601</v>
      </c>
      <c r="H169" s="3" t="s">
        <v>1491</v>
      </c>
      <c r="I169" s="3" t="s">
        <v>1416</v>
      </c>
      <c r="J169" s="3" t="s">
        <v>1508</v>
      </c>
      <c r="L169" s="3" t="str">
        <f t="shared" si="2"/>
        <v>随机词缀闪电伤害</v>
      </c>
      <c r="R169"/>
      <c r="S169"/>
    </row>
    <row r="170" spans="1:19">
      <c r="A170" s="3">
        <v>52</v>
      </c>
      <c r="B170" s="3" t="s">
        <v>722</v>
      </c>
      <c r="C170" s="3" t="s">
        <v>1590</v>
      </c>
      <c r="D170" s="3" t="s">
        <v>441</v>
      </c>
      <c r="E170" s="29">
        <v>0.3</v>
      </c>
      <c r="F170" s="29">
        <v>0.42</v>
      </c>
      <c r="G170" s="3" t="s">
        <v>3601</v>
      </c>
      <c r="H170" s="3" t="s">
        <v>1491</v>
      </c>
      <c r="I170" s="3" t="s">
        <v>1426</v>
      </c>
      <c r="J170" s="3" t="s">
        <v>1509</v>
      </c>
      <c r="L170" s="3" t="str">
        <f t="shared" si="2"/>
        <v>随机词缀闪电伤害</v>
      </c>
      <c r="R170"/>
      <c r="S170"/>
    </row>
    <row r="171" spans="1:19">
      <c r="A171" s="3">
        <v>52</v>
      </c>
      <c r="B171" s="3" t="s">
        <v>617</v>
      </c>
      <c r="C171" s="3" t="s">
        <v>1591</v>
      </c>
      <c r="D171" s="3" t="s">
        <v>441</v>
      </c>
      <c r="E171" s="29">
        <v>0.2</v>
      </c>
      <c r="F171" s="29">
        <v>0.28000000000000003</v>
      </c>
      <c r="G171" s="3" t="s">
        <v>3601</v>
      </c>
      <c r="H171" s="3" t="s">
        <v>1491</v>
      </c>
      <c r="I171" s="3" t="s">
        <v>290</v>
      </c>
      <c r="J171" s="3" t="s">
        <v>1510</v>
      </c>
      <c r="L171" s="3" t="str">
        <f t="shared" si="2"/>
        <v>随机词缀闪电伤害</v>
      </c>
      <c r="R171"/>
      <c r="S171"/>
    </row>
    <row r="172" spans="1:19">
      <c r="A172" s="3">
        <v>53</v>
      </c>
      <c r="B172" s="3" t="s">
        <v>1492</v>
      </c>
      <c r="C172" s="3" t="s">
        <v>1592</v>
      </c>
      <c r="D172" s="3" t="s">
        <v>645</v>
      </c>
      <c r="E172" s="29">
        <v>0.57999999999999996</v>
      </c>
      <c r="F172" s="29">
        <v>0.68</v>
      </c>
      <c r="G172" s="3" t="s">
        <v>3601</v>
      </c>
      <c r="H172" s="3" t="s">
        <v>1491</v>
      </c>
      <c r="I172" s="3" t="s">
        <v>1416</v>
      </c>
      <c r="J172" s="3" t="s">
        <v>1506</v>
      </c>
      <c r="L172" s="3" t="str">
        <f t="shared" si="2"/>
        <v>随机词缀腐蚀伤害</v>
      </c>
      <c r="R172"/>
      <c r="S172"/>
    </row>
    <row r="173" spans="1:19">
      <c r="A173" s="3">
        <v>53</v>
      </c>
      <c r="B173" s="3" t="s">
        <v>290</v>
      </c>
      <c r="C173" s="3" t="s">
        <v>1593</v>
      </c>
      <c r="D173" s="3" t="s">
        <v>645</v>
      </c>
      <c r="E173" s="29">
        <v>0.44</v>
      </c>
      <c r="F173" s="29">
        <v>0.52</v>
      </c>
      <c r="G173" s="3" t="s">
        <v>3601</v>
      </c>
      <c r="H173" s="3" t="s">
        <v>1491</v>
      </c>
      <c r="I173" s="3" t="s">
        <v>1416</v>
      </c>
      <c r="J173" s="3" t="s">
        <v>1508</v>
      </c>
      <c r="L173" s="3" t="str">
        <f t="shared" si="2"/>
        <v>随机词缀腐蚀伤害</v>
      </c>
      <c r="R173"/>
      <c r="S173"/>
    </row>
    <row r="174" spans="1:19">
      <c r="A174" s="3">
        <v>53</v>
      </c>
      <c r="B174" s="3" t="s">
        <v>722</v>
      </c>
      <c r="C174" s="3" t="s">
        <v>1594</v>
      </c>
      <c r="D174" s="3" t="s">
        <v>645</v>
      </c>
      <c r="E174" s="29">
        <v>0.3</v>
      </c>
      <c r="F174" s="29">
        <v>0.42</v>
      </c>
      <c r="G174" s="3" t="s">
        <v>3601</v>
      </c>
      <c r="H174" s="3" t="s">
        <v>1491</v>
      </c>
      <c r="I174" s="3" t="s">
        <v>1426</v>
      </c>
      <c r="J174" s="3" t="s">
        <v>1509</v>
      </c>
      <c r="L174" s="3" t="str">
        <f t="shared" si="2"/>
        <v>随机词缀腐蚀伤害</v>
      </c>
      <c r="R174"/>
      <c r="S174"/>
    </row>
    <row r="175" spans="1:19">
      <c r="A175" s="3">
        <v>53</v>
      </c>
      <c r="B175" s="3" t="s">
        <v>617</v>
      </c>
      <c r="C175" s="3" t="s">
        <v>1595</v>
      </c>
      <c r="D175" s="3" t="s">
        <v>645</v>
      </c>
      <c r="E175" s="29">
        <v>0.2</v>
      </c>
      <c r="F175" s="29">
        <v>0.28000000000000003</v>
      </c>
      <c r="G175" s="3" t="s">
        <v>3601</v>
      </c>
      <c r="H175" s="3" t="s">
        <v>1491</v>
      </c>
      <c r="I175" s="3" t="s">
        <v>290</v>
      </c>
      <c r="J175" s="3" t="s">
        <v>1510</v>
      </c>
      <c r="L175" s="3" t="str">
        <f t="shared" si="2"/>
        <v>随机词缀腐蚀伤害</v>
      </c>
      <c r="R175"/>
      <c r="S175"/>
    </row>
    <row r="176" spans="1:19">
      <c r="A176" s="3">
        <v>54</v>
      </c>
      <c r="B176" s="3" t="s">
        <v>1492</v>
      </c>
      <c r="C176" s="3" t="s">
        <v>1596</v>
      </c>
      <c r="D176" s="3" t="s">
        <v>644</v>
      </c>
      <c r="E176" s="29">
        <v>0.57999999999999996</v>
      </c>
      <c r="F176" s="29">
        <v>0.68</v>
      </c>
      <c r="G176" s="3" t="s">
        <v>3601</v>
      </c>
      <c r="H176" s="3" t="s">
        <v>1491</v>
      </c>
      <c r="I176" s="3" t="s">
        <v>1416</v>
      </c>
      <c r="J176" s="3" t="s">
        <v>1506</v>
      </c>
      <c r="L176" s="3" t="str">
        <f t="shared" si="2"/>
        <v>随机词缀持续伤害</v>
      </c>
      <c r="R176"/>
      <c r="S176"/>
    </row>
    <row r="177" spans="1:19">
      <c r="A177" s="3">
        <v>54</v>
      </c>
      <c r="B177" s="3" t="s">
        <v>290</v>
      </c>
      <c r="C177" s="3" t="s">
        <v>1597</v>
      </c>
      <c r="D177" s="3" t="s">
        <v>644</v>
      </c>
      <c r="E177" s="29">
        <v>0.44</v>
      </c>
      <c r="F177" s="29">
        <v>0.52</v>
      </c>
      <c r="G177" s="3" t="s">
        <v>3601</v>
      </c>
      <c r="H177" s="3" t="s">
        <v>1491</v>
      </c>
      <c r="I177" s="3" t="s">
        <v>1416</v>
      </c>
      <c r="J177" s="3" t="s">
        <v>1508</v>
      </c>
      <c r="L177" s="3" t="str">
        <f t="shared" si="2"/>
        <v>随机词缀持续伤害</v>
      </c>
      <c r="R177"/>
      <c r="S177"/>
    </row>
    <row r="178" spans="1:19">
      <c r="A178" s="3">
        <v>54</v>
      </c>
      <c r="B178" s="3" t="s">
        <v>722</v>
      </c>
      <c r="C178" s="3" t="s">
        <v>1598</v>
      </c>
      <c r="D178" s="3" t="s">
        <v>644</v>
      </c>
      <c r="E178" s="29">
        <v>0.3</v>
      </c>
      <c r="F178" s="29">
        <v>0.42</v>
      </c>
      <c r="G178" s="3" t="s">
        <v>3601</v>
      </c>
      <c r="H178" s="3" t="s">
        <v>1491</v>
      </c>
      <c r="I178" s="3" t="s">
        <v>1426</v>
      </c>
      <c r="J178" s="3" t="s">
        <v>1509</v>
      </c>
      <c r="L178" s="3" t="str">
        <f t="shared" si="2"/>
        <v>随机词缀持续伤害</v>
      </c>
      <c r="R178"/>
      <c r="S178"/>
    </row>
    <row r="179" spans="1:19">
      <c r="A179" s="3">
        <v>54</v>
      </c>
      <c r="B179" s="3" t="s">
        <v>617</v>
      </c>
      <c r="C179" s="3" t="s">
        <v>1599</v>
      </c>
      <c r="D179" s="3" t="s">
        <v>644</v>
      </c>
      <c r="E179" s="29">
        <v>0.2</v>
      </c>
      <c r="F179" s="29">
        <v>0.28000000000000003</v>
      </c>
      <c r="G179" s="3" t="s">
        <v>3601</v>
      </c>
      <c r="H179" s="3" t="s">
        <v>1491</v>
      </c>
      <c r="I179" s="3" t="s">
        <v>290</v>
      </c>
      <c r="J179" s="3" t="s">
        <v>1510</v>
      </c>
      <c r="L179" s="3" t="str">
        <f t="shared" si="2"/>
        <v>随机词缀持续伤害</v>
      </c>
      <c r="R179"/>
      <c r="S179"/>
    </row>
    <row r="180" spans="1:19">
      <c r="A180" s="3">
        <v>55</v>
      </c>
      <c r="B180" s="3" t="s">
        <v>1492</v>
      </c>
      <c r="C180" s="3" t="s">
        <v>1600</v>
      </c>
      <c r="D180" s="3" t="s">
        <v>573</v>
      </c>
      <c r="E180" s="29">
        <v>0.57999999999999996</v>
      </c>
      <c r="F180" s="29">
        <v>0.68</v>
      </c>
      <c r="G180" s="3" t="s">
        <v>3601</v>
      </c>
      <c r="H180" s="3" t="s">
        <v>1491</v>
      </c>
      <c r="I180" s="3" t="s">
        <v>1416</v>
      </c>
      <c r="J180" s="3" t="s">
        <v>1506</v>
      </c>
      <c r="L180" s="3" t="str">
        <f t="shared" si="2"/>
        <v>随机词缀召唤物伤害</v>
      </c>
      <c r="R180"/>
      <c r="S180"/>
    </row>
    <row r="181" spans="1:19">
      <c r="A181" s="3">
        <v>55</v>
      </c>
      <c r="B181" s="3" t="s">
        <v>290</v>
      </c>
      <c r="C181" s="3" t="s">
        <v>1464</v>
      </c>
      <c r="D181" s="3" t="s">
        <v>573</v>
      </c>
      <c r="E181" s="29">
        <v>0.44</v>
      </c>
      <c r="F181" s="29">
        <v>0.52</v>
      </c>
      <c r="G181" s="3" t="s">
        <v>3601</v>
      </c>
      <c r="H181" s="3" t="s">
        <v>1491</v>
      </c>
      <c r="I181" s="3" t="s">
        <v>1416</v>
      </c>
      <c r="J181" s="3" t="s">
        <v>1508</v>
      </c>
      <c r="L181" s="3" t="str">
        <f t="shared" si="2"/>
        <v>随机词缀召唤物伤害</v>
      </c>
      <c r="R181"/>
      <c r="S181"/>
    </row>
    <row r="182" spans="1:19">
      <c r="A182" s="3">
        <v>55</v>
      </c>
      <c r="B182" s="3" t="s">
        <v>722</v>
      </c>
      <c r="C182" s="3" t="s">
        <v>1466</v>
      </c>
      <c r="D182" s="3" t="s">
        <v>573</v>
      </c>
      <c r="E182" s="29">
        <v>0.3</v>
      </c>
      <c r="F182" s="29">
        <v>0.42</v>
      </c>
      <c r="G182" s="3" t="s">
        <v>3601</v>
      </c>
      <c r="H182" s="3" t="s">
        <v>1491</v>
      </c>
      <c r="I182" s="3" t="s">
        <v>1426</v>
      </c>
      <c r="J182" s="3" t="s">
        <v>1509</v>
      </c>
      <c r="L182" s="3" t="str">
        <f t="shared" si="2"/>
        <v>随机词缀召唤物伤害</v>
      </c>
      <c r="R182"/>
      <c r="S182"/>
    </row>
    <row r="183" spans="1:19">
      <c r="A183" s="3">
        <v>55</v>
      </c>
      <c r="B183" s="3" t="s">
        <v>617</v>
      </c>
      <c r="C183" s="3" t="s">
        <v>1468</v>
      </c>
      <c r="D183" s="3" t="s">
        <v>573</v>
      </c>
      <c r="E183" s="29">
        <v>0.2</v>
      </c>
      <c r="F183" s="29">
        <v>0.28000000000000003</v>
      </c>
      <c r="G183" s="3" t="s">
        <v>3601</v>
      </c>
      <c r="H183" s="3" t="s">
        <v>1491</v>
      </c>
      <c r="I183" s="3" t="s">
        <v>290</v>
      </c>
      <c r="J183" s="3" t="s">
        <v>1510</v>
      </c>
      <c r="L183" s="3" t="str">
        <f t="shared" si="2"/>
        <v>随机词缀召唤物伤害</v>
      </c>
      <c r="R183"/>
      <c r="S183"/>
    </row>
    <row r="184" spans="1:19">
      <c r="A184" s="3">
        <v>56</v>
      </c>
      <c r="B184" s="3" t="s">
        <v>1492</v>
      </c>
      <c r="C184" s="3" t="s">
        <v>1601</v>
      </c>
      <c r="D184" s="3" t="s">
        <v>355</v>
      </c>
      <c r="E184" s="29">
        <v>0.21</v>
      </c>
      <c r="F184" s="29">
        <v>0.31</v>
      </c>
      <c r="G184" s="3" t="s">
        <v>3601</v>
      </c>
      <c r="H184" s="3" t="s">
        <v>1491</v>
      </c>
      <c r="I184" s="3" t="s">
        <v>1416</v>
      </c>
      <c r="J184" s="3" t="s">
        <v>1506</v>
      </c>
      <c r="L184" s="3" t="str">
        <f t="shared" si="2"/>
        <v>随机词缀攻击格挡率</v>
      </c>
      <c r="R184"/>
      <c r="S184"/>
    </row>
    <row r="185" spans="1:19">
      <c r="A185" s="3">
        <v>56</v>
      </c>
      <c r="B185" s="3" t="s">
        <v>290</v>
      </c>
      <c r="C185" s="3" t="s">
        <v>1602</v>
      </c>
      <c r="D185" s="3" t="s">
        <v>355</v>
      </c>
      <c r="E185" s="29">
        <v>0.16</v>
      </c>
      <c r="F185" s="29">
        <v>0.24</v>
      </c>
      <c r="G185" s="3" t="s">
        <v>3601</v>
      </c>
      <c r="H185" s="3" t="s">
        <v>1491</v>
      </c>
      <c r="I185" s="3" t="s">
        <v>1416</v>
      </c>
      <c r="J185" s="3" t="s">
        <v>1508</v>
      </c>
      <c r="L185" s="3" t="str">
        <f t="shared" si="2"/>
        <v>随机词缀攻击格挡率</v>
      </c>
      <c r="R185"/>
      <c r="S185"/>
    </row>
    <row r="186" spans="1:19">
      <c r="A186" s="3">
        <v>56</v>
      </c>
      <c r="B186" s="3" t="s">
        <v>722</v>
      </c>
      <c r="C186" s="3" t="s">
        <v>1603</v>
      </c>
      <c r="D186" s="3" t="s">
        <v>355</v>
      </c>
      <c r="E186" s="29">
        <v>0.11</v>
      </c>
      <c r="F186" s="29">
        <v>0.16</v>
      </c>
      <c r="G186" s="3" t="s">
        <v>3601</v>
      </c>
      <c r="H186" s="3" t="s">
        <v>1491</v>
      </c>
      <c r="I186" s="3" t="s">
        <v>1426</v>
      </c>
      <c r="J186" s="3" t="s">
        <v>1509</v>
      </c>
      <c r="L186" s="3" t="str">
        <f t="shared" si="2"/>
        <v>随机词缀攻击格挡率</v>
      </c>
      <c r="R186"/>
      <c r="S186"/>
    </row>
    <row r="187" spans="1:19">
      <c r="A187" s="3">
        <v>56</v>
      </c>
      <c r="B187" s="3" t="s">
        <v>617</v>
      </c>
      <c r="C187" s="3" t="s">
        <v>1604</v>
      </c>
      <c r="D187" s="3" t="s">
        <v>355</v>
      </c>
      <c r="E187" s="29">
        <v>7.0000000000000007E-2</v>
      </c>
      <c r="F187" s="29">
        <v>0.11</v>
      </c>
      <c r="G187" s="3" t="s">
        <v>3601</v>
      </c>
      <c r="H187" s="3" t="s">
        <v>1491</v>
      </c>
      <c r="I187" s="3" t="s">
        <v>290</v>
      </c>
      <c r="J187" s="3" t="s">
        <v>1510</v>
      </c>
      <c r="L187" s="3" t="str">
        <f t="shared" si="2"/>
        <v>随机词缀攻击格挡率</v>
      </c>
      <c r="R187"/>
      <c r="S187"/>
    </row>
    <row r="188" spans="1:19">
      <c r="A188" s="3">
        <v>57</v>
      </c>
      <c r="B188" s="3" t="s">
        <v>1492</v>
      </c>
      <c r="C188" s="3" t="s">
        <v>1605</v>
      </c>
      <c r="D188" s="3" t="s">
        <v>531</v>
      </c>
      <c r="E188" s="29">
        <v>0.21</v>
      </c>
      <c r="F188" s="29">
        <v>0.31</v>
      </c>
      <c r="G188" s="3" t="s">
        <v>3601</v>
      </c>
      <c r="H188" s="3" t="s">
        <v>1491</v>
      </c>
      <c r="I188" s="3" t="s">
        <v>1416</v>
      </c>
      <c r="J188" s="3" t="s">
        <v>1506</v>
      </c>
      <c r="L188" s="3" t="str">
        <f t="shared" si="2"/>
        <v>随机词缀法术格挡率</v>
      </c>
      <c r="R188"/>
      <c r="S188"/>
    </row>
    <row r="189" spans="1:19">
      <c r="A189" s="3">
        <v>57</v>
      </c>
      <c r="B189" s="3" t="s">
        <v>290</v>
      </c>
      <c r="C189" s="3" t="s">
        <v>1606</v>
      </c>
      <c r="D189" s="3" t="s">
        <v>531</v>
      </c>
      <c r="E189" s="29">
        <v>0.16</v>
      </c>
      <c r="F189" s="29">
        <v>0.24</v>
      </c>
      <c r="G189" s="3" t="s">
        <v>3601</v>
      </c>
      <c r="H189" s="3" t="s">
        <v>1491</v>
      </c>
      <c r="I189" s="3" t="s">
        <v>1416</v>
      </c>
      <c r="J189" s="3" t="s">
        <v>1508</v>
      </c>
      <c r="L189" s="3" t="str">
        <f t="shared" si="2"/>
        <v>随机词缀法术格挡率</v>
      </c>
      <c r="R189"/>
      <c r="S189"/>
    </row>
    <row r="190" spans="1:19">
      <c r="A190" s="3">
        <v>57</v>
      </c>
      <c r="B190" s="3" t="s">
        <v>722</v>
      </c>
      <c r="C190" s="3" t="s">
        <v>1607</v>
      </c>
      <c r="D190" s="3" t="s">
        <v>531</v>
      </c>
      <c r="E190" s="29">
        <v>0.11</v>
      </c>
      <c r="F190" s="29">
        <v>0.16</v>
      </c>
      <c r="G190" s="3" t="s">
        <v>3601</v>
      </c>
      <c r="H190" s="3" t="s">
        <v>1491</v>
      </c>
      <c r="I190" s="3" t="s">
        <v>1426</v>
      </c>
      <c r="J190" s="3" t="s">
        <v>1509</v>
      </c>
      <c r="L190" s="3" t="str">
        <f t="shared" si="2"/>
        <v>随机词缀法术格挡率</v>
      </c>
      <c r="R190"/>
      <c r="S190"/>
    </row>
    <row r="191" spans="1:19">
      <c r="A191" s="3">
        <v>57</v>
      </c>
      <c r="B191" s="3" t="s">
        <v>617</v>
      </c>
      <c r="C191" s="3" t="s">
        <v>1608</v>
      </c>
      <c r="D191" s="3" t="s">
        <v>531</v>
      </c>
      <c r="E191" s="29">
        <v>7.0000000000000007E-2</v>
      </c>
      <c r="F191" s="29">
        <v>0.11</v>
      </c>
      <c r="G191" s="3" t="s">
        <v>3601</v>
      </c>
      <c r="H191" s="3" t="s">
        <v>1491</v>
      </c>
      <c r="I191" s="3" t="s">
        <v>290</v>
      </c>
      <c r="J191" s="3" t="s">
        <v>1510</v>
      </c>
      <c r="L191" s="3" t="str">
        <f t="shared" si="2"/>
        <v>随机词缀法术格挡率</v>
      </c>
      <c r="R191"/>
      <c r="S191"/>
    </row>
    <row r="192" spans="1:19">
      <c r="A192" s="3">
        <v>58</v>
      </c>
      <c r="B192" s="3" t="s">
        <v>1492</v>
      </c>
      <c r="C192" s="3" t="s">
        <v>1609</v>
      </c>
      <c r="D192" s="3" t="s">
        <v>159</v>
      </c>
      <c r="E192" s="29">
        <v>0.18</v>
      </c>
      <c r="F192" s="29">
        <v>0.23</v>
      </c>
      <c r="G192" s="3" t="s">
        <v>3601</v>
      </c>
      <c r="H192" s="3" t="s">
        <v>1491</v>
      </c>
      <c r="I192" s="3" t="s">
        <v>1416</v>
      </c>
      <c r="J192" s="3" t="s">
        <v>1494</v>
      </c>
      <c r="L192" s="3" t="str">
        <f t="shared" si="2"/>
        <v>随机词缀魔灵之源效果</v>
      </c>
      <c r="R192"/>
      <c r="S192"/>
    </row>
    <row r="193" spans="1:19">
      <c r="A193" s="3">
        <v>58</v>
      </c>
      <c r="B193" s="3" t="s">
        <v>290</v>
      </c>
      <c r="C193" s="3" t="s">
        <v>1610</v>
      </c>
      <c r="D193" s="3" t="s">
        <v>159</v>
      </c>
      <c r="E193" s="29">
        <v>0.14000000000000001</v>
      </c>
      <c r="F193" s="29">
        <v>0.18</v>
      </c>
      <c r="G193" s="3" t="s">
        <v>3601</v>
      </c>
      <c r="H193" s="3" t="s">
        <v>1491</v>
      </c>
      <c r="I193" s="3" t="s">
        <v>1416</v>
      </c>
      <c r="J193" s="3" t="s">
        <v>1495</v>
      </c>
      <c r="L193" s="3" t="str">
        <f t="shared" si="2"/>
        <v>随机词缀魔灵之源效果</v>
      </c>
      <c r="R193"/>
      <c r="S193"/>
    </row>
    <row r="194" spans="1:19">
      <c r="A194" s="3">
        <v>58</v>
      </c>
      <c r="B194" s="3" t="s">
        <v>722</v>
      </c>
      <c r="C194" s="3" t="s">
        <v>1611</v>
      </c>
      <c r="D194" s="3" t="s">
        <v>159</v>
      </c>
      <c r="E194" s="29">
        <v>0.09</v>
      </c>
      <c r="F194" s="29">
        <v>0.12</v>
      </c>
      <c r="G194" s="3" t="s">
        <v>3601</v>
      </c>
      <c r="H194" s="3" t="s">
        <v>1491</v>
      </c>
      <c r="I194" s="3" t="s">
        <v>1426</v>
      </c>
      <c r="J194" s="3" t="s">
        <v>1496</v>
      </c>
      <c r="L194" s="3" t="str">
        <f t="shared" si="2"/>
        <v>随机词缀魔灵之源效果</v>
      </c>
      <c r="R194"/>
      <c r="S194"/>
    </row>
    <row r="195" spans="1:19" s="28" customFormat="1" ht="14.5" thickBot="1">
      <c r="A195" s="3">
        <v>58</v>
      </c>
      <c r="B195" s="28" t="s">
        <v>617</v>
      </c>
      <c r="C195" s="28" t="s">
        <v>1612</v>
      </c>
      <c r="D195" s="28" t="s">
        <v>159</v>
      </c>
      <c r="E195" s="33">
        <v>0.06</v>
      </c>
      <c r="F195" s="33">
        <v>0.08</v>
      </c>
      <c r="G195" s="3" t="s">
        <v>3601</v>
      </c>
      <c r="H195" s="28" t="s">
        <v>1491</v>
      </c>
      <c r="I195" s="28" t="s">
        <v>290</v>
      </c>
      <c r="J195" s="28" t="s">
        <v>1497</v>
      </c>
      <c r="L195" s="3" t="str">
        <f t="shared" ref="L195" si="3">H195&amp;D195</f>
        <v>随机词缀魔灵之源效果</v>
      </c>
      <c r="R195"/>
      <c r="S195"/>
    </row>
    <row r="196" spans="1:19">
      <c r="A196" s="3">
        <v>59</v>
      </c>
      <c r="B196" s="3">
        <v>1</v>
      </c>
      <c r="C196" s="3" t="s">
        <v>1664</v>
      </c>
      <c r="D196" s="3" t="s">
        <v>110</v>
      </c>
      <c r="E196" s="3">
        <v>30</v>
      </c>
      <c r="F196" s="3">
        <v>90</v>
      </c>
      <c r="G196" s="3" t="s">
        <v>1659</v>
      </c>
      <c r="H196" s="3" t="s">
        <v>1662</v>
      </c>
      <c r="L196" s="3" t="str">
        <f>G196&amp;D196</f>
        <v>本源的追忆力量</v>
      </c>
      <c r="R196"/>
      <c r="S196"/>
    </row>
    <row r="197" spans="1:19">
      <c r="A197" s="3">
        <v>59</v>
      </c>
      <c r="B197" s="3">
        <v>2</v>
      </c>
      <c r="C197" s="3" t="s">
        <v>1665</v>
      </c>
      <c r="D197" s="3" t="s">
        <v>110</v>
      </c>
      <c r="E197" s="3">
        <v>37</v>
      </c>
      <c r="F197" s="3">
        <v>110</v>
      </c>
      <c r="G197" s="3" t="s">
        <v>1659</v>
      </c>
      <c r="H197" s="3" t="s">
        <v>1663</v>
      </c>
      <c r="L197" s="3" t="str">
        <f t="shared" ref="L197:L225" si="4">G197&amp;D197</f>
        <v>本源的追忆力量</v>
      </c>
      <c r="R197"/>
      <c r="S197"/>
    </row>
    <row r="198" spans="1:19">
      <c r="A198" s="3">
        <v>60</v>
      </c>
      <c r="B198" s="3">
        <v>1</v>
      </c>
      <c r="C198" s="3" t="s">
        <v>1666</v>
      </c>
      <c r="D198" s="3" t="s">
        <v>111</v>
      </c>
      <c r="E198" s="3">
        <v>30</v>
      </c>
      <c r="F198" s="3">
        <v>90</v>
      </c>
      <c r="G198" s="3" t="s">
        <v>1659</v>
      </c>
      <c r="H198" s="3" t="s">
        <v>1662</v>
      </c>
      <c r="L198" s="3" t="str">
        <f t="shared" si="4"/>
        <v>本源的追忆敏捷</v>
      </c>
      <c r="R198"/>
      <c r="S198"/>
    </row>
    <row r="199" spans="1:19">
      <c r="A199" s="3">
        <v>60</v>
      </c>
      <c r="B199" s="3">
        <v>2</v>
      </c>
      <c r="C199" s="3" t="s">
        <v>1667</v>
      </c>
      <c r="D199" s="3" t="s">
        <v>111</v>
      </c>
      <c r="E199" s="3">
        <v>37</v>
      </c>
      <c r="F199" s="3">
        <v>110</v>
      </c>
      <c r="G199" s="3" t="s">
        <v>1659</v>
      </c>
      <c r="H199" s="3" t="s">
        <v>1663</v>
      </c>
      <c r="L199" s="3" t="str">
        <f t="shared" si="4"/>
        <v>本源的追忆敏捷</v>
      </c>
      <c r="R199"/>
      <c r="S199"/>
    </row>
    <row r="200" spans="1:19">
      <c r="A200" s="3">
        <v>61</v>
      </c>
      <c r="B200" s="3">
        <v>1</v>
      </c>
      <c r="C200" s="3" t="s">
        <v>1668</v>
      </c>
      <c r="D200" s="3" t="s">
        <v>112</v>
      </c>
      <c r="E200" s="3">
        <v>30</v>
      </c>
      <c r="F200" s="3">
        <v>90</v>
      </c>
      <c r="G200" s="3" t="s">
        <v>1659</v>
      </c>
      <c r="H200" s="3" t="s">
        <v>1662</v>
      </c>
      <c r="L200" s="3" t="str">
        <f t="shared" si="4"/>
        <v>本源的追忆智慧</v>
      </c>
      <c r="R200"/>
      <c r="S200"/>
    </row>
    <row r="201" spans="1:19">
      <c r="A201" s="3">
        <v>61</v>
      </c>
      <c r="B201" s="3">
        <v>2</v>
      </c>
      <c r="C201" s="3" t="s">
        <v>1669</v>
      </c>
      <c r="D201" s="3" t="s">
        <v>112</v>
      </c>
      <c r="E201" s="3">
        <v>37</v>
      </c>
      <c r="F201" s="3">
        <v>110</v>
      </c>
      <c r="G201" s="3" t="s">
        <v>1659</v>
      </c>
      <c r="H201" s="3" t="s">
        <v>1663</v>
      </c>
      <c r="L201" s="3" t="str">
        <f t="shared" si="4"/>
        <v>本源的追忆智慧</v>
      </c>
      <c r="R201"/>
      <c r="S201"/>
    </row>
    <row r="202" spans="1:19">
      <c r="A202" s="3">
        <v>62</v>
      </c>
      <c r="B202" s="3">
        <v>1</v>
      </c>
      <c r="C202" s="3" t="s">
        <v>1670</v>
      </c>
      <c r="D202" s="3" t="s">
        <v>248</v>
      </c>
      <c r="E202" s="3" t="s">
        <v>1649</v>
      </c>
      <c r="F202" s="3" t="s">
        <v>1655</v>
      </c>
      <c r="G202" s="3" t="s">
        <v>1659</v>
      </c>
      <c r="H202" s="3" t="s">
        <v>1662</v>
      </c>
      <c r="L202" s="3" t="str">
        <f t="shared" si="4"/>
        <v>本源的追忆伤害</v>
      </c>
      <c r="R202"/>
      <c r="S202"/>
    </row>
    <row r="203" spans="1:19">
      <c r="A203" s="3">
        <v>62</v>
      </c>
      <c r="B203" s="3">
        <v>2</v>
      </c>
      <c r="C203" s="3" t="s">
        <v>1671</v>
      </c>
      <c r="D203" s="3" t="s">
        <v>248</v>
      </c>
      <c r="E203" s="3" t="s">
        <v>1650</v>
      </c>
      <c r="F203" s="3" t="s">
        <v>1656</v>
      </c>
      <c r="G203" s="3" t="s">
        <v>1659</v>
      </c>
      <c r="H203" s="3" t="s">
        <v>1663</v>
      </c>
      <c r="L203" s="3" t="str">
        <f t="shared" si="4"/>
        <v>本源的追忆伤害</v>
      </c>
      <c r="R203"/>
      <c r="S203"/>
    </row>
    <row r="204" spans="1:19">
      <c r="A204" s="3">
        <v>63</v>
      </c>
      <c r="B204" s="3">
        <v>1</v>
      </c>
      <c r="C204" s="3" t="s">
        <v>1672</v>
      </c>
      <c r="D204" s="3" t="s">
        <v>573</v>
      </c>
      <c r="E204" s="3" t="s">
        <v>1649</v>
      </c>
      <c r="F204" s="3" t="s">
        <v>1655</v>
      </c>
      <c r="G204" s="3" t="s">
        <v>1659</v>
      </c>
      <c r="H204" s="3" t="s">
        <v>1662</v>
      </c>
      <c r="L204" s="3" t="str">
        <f t="shared" si="4"/>
        <v>本源的追忆召唤物伤害</v>
      </c>
      <c r="R204"/>
      <c r="S204"/>
    </row>
    <row r="205" spans="1:19">
      <c r="A205" s="3">
        <v>63</v>
      </c>
      <c r="B205" s="3">
        <v>2</v>
      </c>
      <c r="C205" s="3" t="s">
        <v>1673</v>
      </c>
      <c r="D205" s="3" t="s">
        <v>573</v>
      </c>
      <c r="E205" s="3" t="s">
        <v>1650</v>
      </c>
      <c r="F205" s="3" t="s">
        <v>1656</v>
      </c>
      <c r="G205" s="3" t="s">
        <v>1659</v>
      </c>
      <c r="H205" s="3" t="s">
        <v>1663</v>
      </c>
      <c r="L205" s="3" t="str">
        <f t="shared" si="4"/>
        <v>本源的追忆召唤物伤害</v>
      </c>
      <c r="R205"/>
      <c r="S205"/>
    </row>
    <row r="206" spans="1:19">
      <c r="A206" s="3">
        <v>64</v>
      </c>
      <c r="B206" s="3">
        <v>1</v>
      </c>
      <c r="C206" s="3" t="s">
        <v>1674</v>
      </c>
      <c r="D206" s="3" t="s">
        <v>322</v>
      </c>
      <c r="E206" s="3">
        <v>110</v>
      </c>
      <c r="F206" s="3">
        <v>330</v>
      </c>
      <c r="G206" s="3" t="s">
        <v>1660</v>
      </c>
      <c r="H206" s="3" t="s">
        <v>1662</v>
      </c>
      <c r="L206" s="3" t="str">
        <f t="shared" si="4"/>
        <v>守己的追忆最大生命</v>
      </c>
      <c r="R206"/>
      <c r="S206"/>
    </row>
    <row r="207" spans="1:19">
      <c r="A207" s="3">
        <v>64</v>
      </c>
      <c r="B207" s="3">
        <v>2</v>
      </c>
      <c r="C207" s="3" t="s">
        <v>1675</v>
      </c>
      <c r="D207" s="3" t="s">
        <v>322</v>
      </c>
      <c r="E207" s="3">
        <v>134</v>
      </c>
      <c r="F207" s="3">
        <v>403</v>
      </c>
      <c r="G207" s="3" t="s">
        <v>1660</v>
      </c>
      <c r="H207" s="3" t="s">
        <v>1663</v>
      </c>
      <c r="L207" s="3" t="str">
        <f t="shared" si="4"/>
        <v>守己的追忆最大生命</v>
      </c>
      <c r="R207"/>
      <c r="S207"/>
    </row>
    <row r="208" spans="1:19">
      <c r="A208" s="3">
        <v>65</v>
      </c>
      <c r="B208" s="3">
        <v>1</v>
      </c>
      <c r="C208" s="3" t="s">
        <v>1676</v>
      </c>
      <c r="D208" s="3" t="s">
        <v>415</v>
      </c>
      <c r="E208" s="3">
        <v>60</v>
      </c>
      <c r="F208" s="3">
        <v>180</v>
      </c>
      <c r="G208" s="3" t="s">
        <v>1660</v>
      </c>
      <c r="H208" s="3" t="s">
        <v>1662</v>
      </c>
      <c r="L208" s="3" t="str">
        <f t="shared" si="4"/>
        <v>守己的追忆最大魔力</v>
      </c>
      <c r="R208"/>
      <c r="S208"/>
    </row>
    <row r="209" spans="1:19">
      <c r="A209" s="3">
        <v>65</v>
      </c>
      <c r="B209" s="3">
        <v>2</v>
      </c>
      <c r="C209" s="3" t="s">
        <v>1677</v>
      </c>
      <c r="D209" s="3" t="s">
        <v>415</v>
      </c>
      <c r="E209" s="3">
        <v>73</v>
      </c>
      <c r="F209" s="3">
        <v>220</v>
      </c>
      <c r="G209" s="3" t="s">
        <v>1660</v>
      </c>
      <c r="H209" s="3" t="s">
        <v>1663</v>
      </c>
      <c r="L209" s="3" t="str">
        <f t="shared" si="4"/>
        <v>守己的追忆最大魔力</v>
      </c>
      <c r="R209"/>
      <c r="S209"/>
    </row>
    <row r="210" spans="1:19">
      <c r="A210" s="3">
        <v>66</v>
      </c>
      <c r="B210" s="3">
        <v>1</v>
      </c>
      <c r="C210" s="3" t="s">
        <v>1678</v>
      </c>
      <c r="D210" s="3" t="s">
        <v>320</v>
      </c>
      <c r="E210" s="3">
        <v>1440</v>
      </c>
      <c r="F210" s="3">
        <v>4320</v>
      </c>
      <c r="G210" s="3" t="s">
        <v>1660</v>
      </c>
      <c r="H210" s="3" t="s">
        <v>1662</v>
      </c>
      <c r="L210" s="3" t="str">
        <f t="shared" si="4"/>
        <v>守己的追忆护甲值</v>
      </c>
      <c r="R210"/>
      <c r="S210"/>
    </row>
    <row r="211" spans="1:19">
      <c r="A211" s="3">
        <v>66</v>
      </c>
      <c r="B211" s="3">
        <v>2</v>
      </c>
      <c r="C211" s="3" t="s">
        <v>1679</v>
      </c>
      <c r="D211" s="3" t="s">
        <v>320</v>
      </c>
      <c r="E211" s="3">
        <v>1760</v>
      </c>
      <c r="F211" s="3">
        <v>5280</v>
      </c>
      <c r="G211" s="3" t="s">
        <v>1660</v>
      </c>
      <c r="H211" s="3" t="s">
        <v>1663</v>
      </c>
      <c r="L211" s="3" t="str">
        <f t="shared" si="4"/>
        <v>守己的追忆护甲值</v>
      </c>
      <c r="R211"/>
      <c r="S211"/>
    </row>
    <row r="212" spans="1:19">
      <c r="A212" s="3">
        <v>67</v>
      </c>
      <c r="B212" s="3">
        <v>1</v>
      </c>
      <c r="C212" s="3" t="s">
        <v>1680</v>
      </c>
      <c r="D212" s="3" t="s">
        <v>439</v>
      </c>
      <c r="E212" s="3">
        <v>1440</v>
      </c>
      <c r="F212" s="3">
        <v>4320</v>
      </c>
      <c r="G212" s="3" t="s">
        <v>1660</v>
      </c>
      <c r="H212" s="3" t="s">
        <v>1662</v>
      </c>
      <c r="L212" s="3" t="str">
        <f t="shared" si="4"/>
        <v>守己的追忆闪避值</v>
      </c>
      <c r="R212"/>
      <c r="S212"/>
    </row>
    <row r="213" spans="1:19">
      <c r="A213" s="3">
        <v>67</v>
      </c>
      <c r="B213" s="3">
        <v>2</v>
      </c>
      <c r="C213" s="3" t="s">
        <v>1681</v>
      </c>
      <c r="D213" s="3" t="s">
        <v>439</v>
      </c>
      <c r="E213" s="3">
        <v>1760</v>
      </c>
      <c r="F213" s="3">
        <v>5280</v>
      </c>
      <c r="G213" s="3" t="s">
        <v>1660</v>
      </c>
      <c r="H213" s="3" t="s">
        <v>1663</v>
      </c>
      <c r="L213" s="3" t="str">
        <f t="shared" si="4"/>
        <v>守己的追忆闪避值</v>
      </c>
      <c r="R213"/>
      <c r="S213"/>
    </row>
    <row r="214" spans="1:19">
      <c r="A214" s="3">
        <v>68</v>
      </c>
      <c r="B214" s="3">
        <v>1</v>
      </c>
      <c r="C214" s="3" t="s">
        <v>1682</v>
      </c>
      <c r="D214" s="3" t="s">
        <v>357</v>
      </c>
      <c r="E214" s="3">
        <v>175</v>
      </c>
      <c r="F214" s="3">
        <v>525</v>
      </c>
      <c r="G214" s="3" t="s">
        <v>1660</v>
      </c>
      <c r="H214" s="3" t="s">
        <v>1662</v>
      </c>
      <c r="L214" s="3" t="str">
        <f t="shared" si="4"/>
        <v>守己的追忆最大护盾</v>
      </c>
      <c r="R214"/>
      <c r="S214"/>
    </row>
    <row r="215" spans="1:19">
      <c r="A215" s="3">
        <v>68</v>
      </c>
      <c r="B215" s="3">
        <v>2</v>
      </c>
      <c r="C215" s="3" t="s">
        <v>1683</v>
      </c>
      <c r="D215" s="3" t="s">
        <v>357</v>
      </c>
      <c r="E215" s="3">
        <v>214</v>
      </c>
      <c r="F215" s="3">
        <v>642</v>
      </c>
      <c r="G215" s="3" t="s">
        <v>1660</v>
      </c>
      <c r="H215" s="3" t="s">
        <v>1663</v>
      </c>
      <c r="L215" s="3" t="str">
        <f t="shared" si="4"/>
        <v>守己的追忆最大护盾</v>
      </c>
      <c r="R215"/>
      <c r="S215"/>
    </row>
    <row r="216" spans="1:19">
      <c r="A216" s="3">
        <v>69</v>
      </c>
      <c r="B216" s="3">
        <v>1</v>
      </c>
      <c r="C216" s="3" t="s">
        <v>1684</v>
      </c>
      <c r="D216" s="3" t="s">
        <v>249</v>
      </c>
      <c r="E216" s="3" t="s">
        <v>1651</v>
      </c>
      <c r="F216" s="3" t="s">
        <v>1649</v>
      </c>
      <c r="G216" s="3" t="s">
        <v>1661</v>
      </c>
      <c r="H216" s="3" t="s">
        <v>1662</v>
      </c>
      <c r="L216" s="3" t="str">
        <f t="shared" si="4"/>
        <v>奋进的追忆攻击速度</v>
      </c>
      <c r="R216"/>
      <c r="S216"/>
    </row>
    <row r="217" spans="1:19">
      <c r="A217" s="3">
        <v>69</v>
      </c>
      <c r="B217" s="3">
        <v>2</v>
      </c>
      <c r="C217" s="3" t="s">
        <v>1685</v>
      </c>
      <c r="D217" s="3" t="s">
        <v>249</v>
      </c>
      <c r="E217" s="3" t="s">
        <v>1652</v>
      </c>
      <c r="F217" s="3" t="s">
        <v>1650</v>
      </c>
      <c r="G217" s="3" t="s">
        <v>1661</v>
      </c>
      <c r="H217" s="3" t="s">
        <v>1663</v>
      </c>
      <c r="L217" s="3" t="str">
        <f t="shared" si="4"/>
        <v>奋进的追忆攻击速度</v>
      </c>
      <c r="R217"/>
      <c r="S217"/>
    </row>
    <row r="218" spans="1:19">
      <c r="A218" s="3">
        <v>70</v>
      </c>
      <c r="B218" s="3">
        <v>1</v>
      </c>
      <c r="C218" s="3" t="s">
        <v>1686</v>
      </c>
      <c r="D218" s="3" t="s">
        <v>250</v>
      </c>
      <c r="E218" s="3" t="s">
        <v>1651</v>
      </c>
      <c r="F218" s="3" t="s">
        <v>1649</v>
      </c>
      <c r="G218" s="3" t="s">
        <v>1661</v>
      </c>
      <c r="H218" s="3" t="s">
        <v>1662</v>
      </c>
      <c r="L218" s="3" t="str">
        <f t="shared" si="4"/>
        <v>奋进的追忆施法速度</v>
      </c>
      <c r="R218"/>
      <c r="S218"/>
    </row>
    <row r="219" spans="1:19">
      <c r="A219" s="3">
        <v>70</v>
      </c>
      <c r="B219" s="3">
        <v>2</v>
      </c>
      <c r="C219" s="3" t="s">
        <v>1687</v>
      </c>
      <c r="D219" s="3" t="s">
        <v>250</v>
      </c>
      <c r="E219" s="3" t="s">
        <v>1652</v>
      </c>
      <c r="F219" s="3" t="s">
        <v>1650</v>
      </c>
      <c r="G219" s="3" t="s">
        <v>1661</v>
      </c>
      <c r="H219" s="3" t="s">
        <v>1663</v>
      </c>
      <c r="L219" s="3" t="str">
        <f t="shared" si="4"/>
        <v>奋进的追忆施法速度</v>
      </c>
      <c r="R219"/>
      <c r="S219"/>
    </row>
    <row r="220" spans="1:19">
      <c r="A220" s="3">
        <v>71</v>
      </c>
      <c r="B220" s="3">
        <v>1</v>
      </c>
      <c r="C220" s="3" t="s">
        <v>1688</v>
      </c>
      <c r="D220" s="3" t="s">
        <v>1648</v>
      </c>
      <c r="E220" s="3" t="s">
        <v>1653</v>
      </c>
      <c r="F220" s="3" t="s">
        <v>1657</v>
      </c>
      <c r="G220" s="3" t="s">
        <v>1661</v>
      </c>
      <c r="H220" s="3" t="s">
        <v>1662</v>
      </c>
      <c r="L220" s="3" t="str">
        <f t="shared" si="4"/>
        <v>奋进的追忆移动速度</v>
      </c>
      <c r="R220"/>
      <c r="S220"/>
    </row>
    <row r="221" spans="1:19">
      <c r="A221" s="3">
        <v>71</v>
      </c>
      <c r="B221" s="3">
        <v>2</v>
      </c>
      <c r="C221" s="3" t="s">
        <v>1689</v>
      </c>
      <c r="D221" s="3" t="s">
        <v>335</v>
      </c>
      <c r="E221" s="3" t="s">
        <v>1654</v>
      </c>
      <c r="F221" s="3" t="s">
        <v>1658</v>
      </c>
      <c r="G221" s="3" t="s">
        <v>1661</v>
      </c>
      <c r="H221" s="3" t="s">
        <v>1663</v>
      </c>
      <c r="L221" s="3" t="str">
        <f t="shared" si="4"/>
        <v>奋进的追忆移动速度</v>
      </c>
      <c r="R221"/>
      <c r="S221"/>
    </row>
    <row r="222" spans="1:19">
      <c r="A222" s="3">
        <v>72</v>
      </c>
      <c r="B222" s="3">
        <v>1</v>
      </c>
      <c r="C222" s="3" t="s">
        <v>1690</v>
      </c>
      <c r="D222" s="3" t="s">
        <v>471</v>
      </c>
      <c r="E222" s="3" t="s">
        <v>1651</v>
      </c>
      <c r="F222" s="3" t="s">
        <v>1649</v>
      </c>
      <c r="G222" s="3" t="s">
        <v>1661</v>
      </c>
      <c r="H222" s="3" t="s">
        <v>1662</v>
      </c>
      <c r="L222" s="3" t="str">
        <f t="shared" si="4"/>
        <v>奋进的追忆召唤物攻击速度</v>
      </c>
      <c r="R222"/>
      <c r="S222"/>
    </row>
    <row r="223" spans="1:19">
      <c r="A223" s="3">
        <v>72</v>
      </c>
      <c r="B223" s="3">
        <v>2</v>
      </c>
      <c r="C223" s="3" t="s">
        <v>1691</v>
      </c>
      <c r="D223" s="3" t="s">
        <v>471</v>
      </c>
      <c r="E223" s="3" t="s">
        <v>1652</v>
      </c>
      <c r="F223" s="3" t="s">
        <v>1650</v>
      </c>
      <c r="G223" s="3" t="s">
        <v>1661</v>
      </c>
      <c r="H223" s="3" t="s">
        <v>1663</v>
      </c>
      <c r="L223" s="3" t="str">
        <f t="shared" si="4"/>
        <v>奋进的追忆召唤物攻击速度</v>
      </c>
      <c r="R223"/>
      <c r="S223"/>
    </row>
    <row r="224" spans="1:19">
      <c r="A224" s="3">
        <v>73</v>
      </c>
      <c r="B224" s="3">
        <v>1</v>
      </c>
      <c r="C224" s="3" t="s">
        <v>1692</v>
      </c>
      <c r="D224" s="3" t="s">
        <v>1461</v>
      </c>
      <c r="E224" s="3" t="s">
        <v>1651</v>
      </c>
      <c r="F224" s="3" t="s">
        <v>1649</v>
      </c>
      <c r="G224" s="3" t="s">
        <v>1661</v>
      </c>
      <c r="H224" s="3" t="s">
        <v>1662</v>
      </c>
      <c r="L224" s="3" t="str">
        <f t="shared" si="4"/>
        <v>奋进的追忆召唤物施法速度</v>
      </c>
      <c r="R224"/>
      <c r="S224"/>
    </row>
    <row r="225" spans="1:19">
      <c r="A225" s="3">
        <v>73</v>
      </c>
      <c r="B225" s="3">
        <v>2</v>
      </c>
      <c r="C225" s="3" t="s">
        <v>1693</v>
      </c>
      <c r="D225" s="3" t="s">
        <v>1461</v>
      </c>
      <c r="E225" s="3" t="s">
        <v>1652</v>
      </c>
      <c r="F225" s="3" t="s">
        <v>1650</v>
      </c>
      <c r="G225" s="3" t="s">
        <v>1661</v>
      </c>
      <c r="H225" s="3" t="s">
        <v>1663</v>
      </c>
      <c r="L225" s="3" t="str">
        <f t="shared" si="4"/>
        <v>奋进的追忆召唤物施法速度</v>
      </c>
      <c r="R225"/>
      <c r="S225"/>
    </row>
  </sheetData>
  <autoFilter ref="R1:S74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14999847407452621"/>
  </sheetPr>
  <dimension ref="A1:M4661"/>
  <sheetViews>
    <sheetView topLeftCell="B1" workbookViewId="0">
      <selection activeCell="B1" sqref="B1"/>
    </sheetView>
  </sheetViews>
  <sheetFormatPr defaultRowHeight="14"/>
  <cols>
    <col min="1" max="2" width="8.7265625" style="3"/>
    <col min="3" max="3" width="52.26953125" style="3" customWidth="1"/>
    <col min="4" max="4" width="49.54296875" style="3" customWidth="1"/>
    <col min="5" max="11" width="8.7265625" style="3"/>
    <col min="12" max="12" width="18.36328125" style="3" customWidth="1"/>
    <col min="13" max="16384" width="8.7265625" style="3"/>
  </cols>
  <sheetData>
    <row r="1" spans="1:13">
      <c r="A1" s="22" t="s">
        <v>1761</v>
      </c>
      <c r="B1" s="22" t="s">
        <v>2247</v>
      </c>
      <c r="C1" s="22" t="s">
        <v>2248</v>
      </c>
      <c r="D1" s="22" t="s">
        <v>2249</v>
      </c>
      <c r="E1" s="22" t="s">
        <v>2250</v>
      </c>
      <c r="F1" s="22" t="s">
        <v>2251</v>
      </c>
      <c r="G1" s="22" t="s">
        <v>1411</v>
      </c>
      <c r="H1" s="22" t="s">
        <v>1412</v>
      </c>
      <c r="I1" s="22" t="s">
        <v>2252</v>
      </c>
      <c r="J1" s="22" t="s">
        <v>2253</v>
      </c>
      <c r="K1" s="22" t="s">
        <v>2254</v>
      </c>
      <c r="L1" s="22" t="s">
        <v>4167</v>
      </c>
      <c r="M1" s="171" t="s">
        <v>4655</v>
      </c>
    </row>
    <row r="2" spans="1:13">
      <c r="A2" s="3">
        <v>1</v>
      </c>
      <c r="B2" s="3">
        <v>0</v>
      </c>
      <c r="C2" s="3" t="s">
        <v>2277</v>
      </c>
      <c r="D2" s="3" t="s">
        <v>2278</v>
      </c>
      <c r="E2" s="3" t="s">
        <v>281</v>
      </c>
      <c r="F2" s="3" t="s">
        <v>282</v>
      </c>
      <c r="G2" s="3">
        <v>1</v>
      </c>
      <c r="H2" s="3">
        <v>1</v>
      </c>
      <c r="I2" s="3" t="s">
        <v>2258</v>
      </c>
      <c r="J2" s="3" t="s">
        <v>2259</v>
      </c>
      <c r="L2" s="3" t="s">
        <v>4168</v>
      </c>
      <c r="M2" s="3">
        <f>COUNTIF(A:A,A2)</f>
        <v>1</v>
      </c>
    </row>
    <row r="3" spans="1:13">
      <c r="A3" s="3">
        <v>2</v>
      </c>
      <c r="B3" s="3">
        <v>0</v>
      </c>
      <c r="C3" s="3" t="s">
        <v>2279</v>
      </c>
      <c r="D3" s="3" t="s">
        <v>2280</v>
      </c>
      <c r="E3" s="3" t="s">
        <v>286</v>
      </c>
      <c r="F3" s="3" t="s">
        <v>386</v>
      </c>
      <c r="G3" s="3">
        <v>1</v>
      </c>
      <c r="H3" s="3">
        <v>1</v>
      </c>
      <c r="I3" s="3" t="s">
        <v>2258</v>
      </c>
      <c r="J3" s="3" t="s">
        <v>2259</v>
      </c>
      <c r="L3" s="3" t="s">
        <v>4168</v>
      </c>
      <c r="M3" s="3">
        <f t="shared" ref="M3:M66" si="0">COUNTIF(A:A,A3)</f>
        <v>1</v>
      </c>
    </row>
    <row r="4" spans="1:13">
      <c r="A4" s="3">
        <v>3</v>
      </c>
      <c r="B4" s="3">
        <v>1</v>
      </c>
      <c r="C4" s="3" t="s">
        <v>2271</v>
      </c>
      <c r="D4" s="3" t="s">
        <v>2272</v>
      </c>
      <c r="E4" s="3" t="s">
        <v>1781</v>
      </c>
      <c r="F4" s="3" t="s">
        <v>291</v>
      </c>
      <c r="G4" s="3">
        <v>1</v>
      </c>
      <c r="H4" s="3">
        <v>5</v>
      </c>
      <c r="I4" s="3" t="s">
        <v>2258</v>
      </c>
      <c r="J4" s="3" t="s">
        <v>2259</v>
      </c>
      <c r="L4" s="3" t="s">
        <v>4169</v>
      </c>
      <c r="M4" s="3">
        <f t="shared" si="0"/>
        <v>2</v>
      </c>
    </row>
    <row r="5" spans="1:13">
      <c r="A5" s="3">
        <v>3</v>
      </c>
      <c r="B5" s="3">
        <v>1</v>
      </c>
      <c r="C5" s="3" t="s">
        <v>2271</v>
      </c>
      <c r="D5" s="3" t="s">
        <v>2273</v>
      </c>
      <c r="E5" s="3" t="s">
        <v>1781</v>
      </c>
      <c r="F5" s="3" t="s">
        <v>291</v>
      </c>
      <c r="G5" s="3">
        <v>1</v>
      </c>
      <c r="H5" s="3">
        <v>5</v>
      </c>
      <c r="I5" s="3" t="s">
        <v>2258</v>
      </c>
      <c r="J5" s="3" t="s">
        <v>2259</v>
      </c>
      <c r="L5" s="3" t="s">
        <v>4169</v>
      </c>
      <c r="M5" s="3">
        <f t="shared" si="0"/>
        <v>2</v>
      </c>
    </row>
    <row r="6" spans="1:13">
      <c r="A6" s="3">
        <v>4</v>
      </c>
      <c r="B6" s="3">
        <v>1</v>
      </c>
      <c r="C6" s="3" t="s">
        <v>2274</v>
      </c>
      <c r="D6" s="3" t="s">
        <v>258</v>
      </c>
      <c r="E6" s="3" t="s">
        <v>282</v>
      </c>
      <c r="F6" s="3" t="s">
        <v>1782</v>
      </c>
      <c r="G6" s="3">
        <v>1</v>
      </c>
      <c r="H6" s="3">
        <v>5</v>
      </c>
      <c r="I6" s="3" t="s">
        <v>2258</v>
      </c>
      <c r="J6" s="3" t="s">
        <v>2259</v>
      </c>
      <c r="L6" s="3" t="s">
        <v>4169</v>
      </c>
      <c r="M6" s="3">
        <f t="shared" si="0"/>
        <v>2</v>
      </c>
    </row>
    <row r="7" spans="1:13">
      <c r="A7" s="3">
        <v>4</v>
      </c>
      <c r="B7" s="3">
        <v>1</v>
      </c>
      <c r="C7" s="3" t="s">
        <v>2274</v>
      </c>
      <c r="D7" s="3" t="s">
        <v>603</v>
      </c>
      <c r="E7" s="3" t="s">
        <v>282</v>
      </c>
      <c r="F7" s="3" t="s">
        <v>1782</v>
      </c>
      <c r="G7" s="3">
        <v>1</v>
      </c>
      <c r="H7" s="3">
        <v>5</v>
      </c>
      <c r="I7" s="3" t="s">
        <v>2258</v>
      </c>
      <c r="J7" s="3" t="s">
        <v>2259</v>
      </c>
      <c r="L7" s="3" t="s">
        <v>4169</v>
      </c>
      <c r="M7" s="3">
        <f t="shared" si="0"/>
        <v>2</v>
      </c>
    </row>
    <row r="8" spans="1:13">
      <c r="A8" s="3">
        <v>5</v>
      </c>
      <c r="B8" s="3">
        <v>1</v>
      </c>
      <c r="C8" s="3" t="s">
        <v>2275</v>
      </c>
      <c r="D8" s="3" t="s">
        <v>273</v>
      </c>
      <c r="E8" s="3" t="s">
        <v>1781</v>
      </c>
      <c r="F8" s="3" t="s">
        <v>291</v>
      </c>
      <c r="G8" s="3">
        <v>1</v>
      </c>
      <c r="H8" s="3">
        <v>5</v>
      </c>
      <c r="I8" s="3" t="s">
        <v>2258</v>
      </c>
      <c r="J8" s="3" t="s">
        <v>2259</v>
      </c>
      <c r="L8" s="3" t="s">
        <v>4169</v>
      </c>
      <c r="M8" s="3">
        <f t="shared" si="0"/>
        <v>1</v>
      </c>
    </row>
    <row r="9" spans="1:13">
      <c r="A9" s="3">
        <v>6</v>
      </c>
      <c r="B9" s="3">
        <v>1</v>
      </c>
      <c r="C9" s="3" t="s">
        <v>2276</v>
      </c>
      <c r="D9" s="3" t="s">
        <v>16</v>
      </c>
      <c r="E9" s="3" t="s">
        <v>1782</v>
      </c>
      <c r="F9" s="3" t="s">
        <v>291</v>
      </c>
      <c r="G9" s="3">
        <v>1</v>
      </c>
      <c r="H9" s="3">
        <v>5</v>
      </c>
      <c r="I9" s="3" t="s">
        <v>2258</v>
      </c>
      <c r="J9" s="3" t="s">
        <v>2259</v>
      </c>
      <c r="L9" s="3" t="s">
        <v>4169</v>
      </c>
      <c r="M9" s="3">
        <f t="shared" si="0"/>
        <v>1</v>
      </c>
    </row>
    <row r="10" spans="1:13">
      <c r="A10" s="3">
        <v>7</v>
      </c>
      <c r="B10" s="3">
        <v>2</v>
      </c>
      <c r="C10" s="3" t="s">
        <v>2255</v>
      </c>
      <c r="D10" s="3" t="s">
        <v>322</v>
      </c>
      <c r="E10" s="3" t="s">
        <v>2256</v>
      </c>
      <c r="F10" s="3" t="s">
        <v>2257</v>
      </c>
      <c r="G10" s="3">
        <v>1</v>
      </c>
      <c r="H10" s="3">
        <v>10</v>
      </c>
      <c r="I10" s="3" t="s">
        <v>2258</v>
      </c>
      <c r="J10" s="3" t="s">
        <v>2259</v>
      </c>
      <c r="L10" s="3" t="s">
        <v>4170</v>
      </c>
      <c r="M10" s="3">
        <f t="shared" si="0"/>
        <v>1</v>
      </c>
    </row>
    <row r="11" spans="1:13">
      <c r="A11" s="3">
        <v>8</v>
      </c>
      <c r="B11" s="3">
        <v>2</v>
      </c>
      <c r="C11" s="3" t="s">
        <v>2260</v>
      </c>
      <c r="D11" s="3" t="s">
        <v>320</v>
      </c>
      <c r="E11" s="3" t="s">
        <v>2261</v>
      </c>
      <c r="F11" s="3" t="s">
        <v>2262</v>
      </c>
      <c r="G11" s="3">
        <v>1</v>
      </c>
      <c r="H11" s="3">
        <v>10</v>
      </c>
      <c r="I11" s="3" t="s">
        <v>2258</v>
      </c>
      <c r="J11" s="3" t="s">
        <v>2259</v>
      </c>
      <c r="L11" s="3" t="s">
        <v>4170</v>
      </c>
      <c r="M11" s="3">
        <f t="shared" si="0"/>
        <v>1</v>
      </c>
    </row>
    <row r="12" spans="1:13">
      <c r="A12" s="3">
        <v>9</v>
      </c>
      <c r="B12" s="3">
        <v>2</v>
      </c>
      <c r="C12" s="3" t="s">
        <v>2263</v>
      </c>
      <c r="D12" s="3" t="s">
        <v>265</v>
      </c>
      <c r="E12" s="3" t="s">
        <v>282</v>
      </c>
      <c r="F12" s="3" t="s">
        <v>284</v>
      </c>
      <c r="G12" s="3">
        <v>1</v>
      </c>
      <c r="H12" s="3">
        <v>10</v>
      </c>
      <c r="I12" s="3" t="s">
        <v>2258</v>
      </c>
      <c r="J12" s="3" t="s">
        <v>2259</v>
      </c>
      <c r="L12" s="3" t="s">
        <v>4170</v>
      </c>
      <c r="M12" s="3">
        <f t="shared" si="0"/>
        <v>1</v>
      </c>
    </row>
    <row r="13" spans="1:13">
      <c r="A13" s="3">
        <v>10</v>
      </c>
      <c r="B13" s="3">
        <v>2</v>
      </c>
      <c r="C13" s="3" t="s">
        <v>2264</v>
      </c>
      <c r="D13" s="3" t="s">
        <v>267</v>
      </c>
      <c r="E13" s="3" t="s">
        <v>282</v>
      </c>
      <c r="F13" s="3" t="s">
        <v>284</v>
      </c>
      <c r="G13" s="3">
        <v>1</v>
      </c>
      <c r="H13" s="3">
        <v>10</v>
      </c>
      <c r="I13" s="3" t="s">
        <v>2258</v>
      </c>
      <c r="J13" s="3" t="s">
        <v>2259</v>
      </c>
      <c r="L13" s="3" t="s">
        <v>4170</v>
      </c>
      <c r="M13" s="3">
        <f t="shared" si="0"/>
        <v>1</v>
      </c>
    </row>
    <row r="14" spans="1:13">
      <c r="A14" s="3">
        <v>11</v>
      </c>
      <c r="B14" s="3">
        <v>2</v>
      </c>
      <c r="C14" s="3" t="s">
        <v>2265</v>
      </c>
      <c r="D14" s="3" t="s">
        <v>257</v>
      </c>
      <c r="E14" s="3" t="s">
        <v>282</v>
      </c>
      <c r="F14" s="3" t="s">
        <v>284</v>
      </c>
      <c r="G14" s="3">
        <v>1</v>
      </c>
      <c r="H14" s="3">
        <v>10</v>
      </c>
      <c r="I14" s="3" t="s">
        <v>2258</v>
      </c>
      <c r="J14" s="3" t="s">
        <v>2259</v>
      </c>
      <c r="L14" s="3" t="s">
        <v>4170</v>
      </c>
      <c r="M14" s="3">
        <f t="shared" si="0"/>
        <v>1</v>
      </c>
    </row>
    <row r="15" spans="1:13">
      <c r="A15" s="3">
        <v>12</v>
      </c>
      <c r="B15" s="3">
        <v>2</v>
      </c>
      <c r="C15" s="3" t="s">
        <v>2266</v>
      </c>
      <c r="D15" s="3" t="s">
        <v>269</v>
      </c>
      <c r="E15" s="3" t="s">
        <v>282</v>
      </c>
      <c r="F15" s="3" t="s">
        <v>284</v>
      </c>
      <c r="G15" s="3">
        <v>1</v>
      </c>
      <c r="H15" s="3">
        <v>10</v>
      </c>
      <c r="I15" s="3" t="s">
        <v>2258</v>
      </c>
      <c r="J15" s="3" t="s">
        <v>2259</v>
      </c>
      <c r="L15" s="3" t="s">
        <v>4170</v>
      </c>
      <c r="M15" s="3">
        <f t="shared" si="0"/>
        <v>1</v>
      </c>
    </row>
    <row r="16" spans="1:13">
      <c r="A16" s="3">
        <v>13</v>
      </c>
      <c r="B16" s="3">
        <v>2</v>
      </c>
      <c r="C16" s="3" t="s">
        <v>2267</v>
      </c>
      <c r="D16" s="3" t="s">
        <v>110</v>
      </c>
      <c r="E16" s="3" t="s">
        <v>2181</v>
      </c>
      <c r="F16" s="3" t="s">
        <v>2119</v>
      </c>
      <c r="G16" s="3">
        <v>1</v>
      </c>
      <c r="H16" s="3">
        <v>10</v>
      </c>
      <c r="I16" s="3" t="s">
        <v>2258</v>
      </c>
      <c r="J16" s="3" t="s">
        <v>2259</v>
      </c>
      <c r="L16" s="3" t="s">
        <v>4170</v>
      </c>
      <c r="M16" s="3">
        <f t="shared" si="0"/>
        <v>1</v>
      </c>
    </row>
    <row r="17" spans="1:13">
      <c r="A17" s="3">
        <v>14</v>
      </c>
      <c r="B17" s="3">
        <v>2</v>
      </c>
      <c r="C17" s="3" t="s">
        <v>2268</v>
      </c>
      <c r="D17" s="3" t="s">
        <v>111</v>
      </c>
      <c r="E17" s="3" t="s">
        <v>2181</v>
      </c>
      <c r="F17" s="3" t="s">
        <v>2119</v>
      </c>
      <c r="G17" s="3">
        <v>1</v>
      </c>
      <c r="H17" s="3">
        <v>10</v>
      </c>
      <c r="I17" s="3" t="s">
        <v>2258</v>
      </c>
      <c r="J17" s="3" t="s">
        <v>2259</v>
      </c>
      <c r="L17" s="3" t="s">
        <v>4170</v>
      </c>
      <c r="M17" s="3">
        <f t="shared" si="0"/>
        <v>1</v>
      </c>
    </row>
    <row r="18" spans="1:13">
      <c r="A18" s="3">
        <v>15</v>
      </c>
      <c r="B18" s="3">
        <v>2</v>
      </c>
      <c r="C18" s="3" t="s">
        <v>2269</v>
      </c>
      <c r="D18" s="3" t="s">
        <v>112</v>
      </c>
      <c r="E18" s="3" t="s">
        <v>2181</v>
      </c>
      <c r="F18" s="3" t="s">
        <v>2119</v>
      </c>
      <c r="G18" s="3">
        <v>1</v>
      </c>
      <c r="H18" s="3">
        <v>10</v>
      </c>
      <c r="I18" s="3" t="s">
        <v>2258</v>
      </c>
      <c r="J18" s="3" t="s">
        <v>2259</v>
      </c>
      <c r="L18" s="3" t="s">
        <v>4170</v>
      </c>
      <c r="M18" s="3">
        <f t="shared" si="0"/>
        <v>1</v>
      </c>
    </row>
    <row r="19" spans="1:13">
      <c r="A19" s="3">
        <v>16</v>
      </c>
      <c r="B19" s="3">
        <v>2</v>
      </c>
      <c r="C19" s="3" t="s">
        <v>2270</v>
      </c>
      <c r="D19" s="3" t="s">
        <v>251</v>
      </c>
      <c r="E19" s="3" t="s">
        <v>386</v>
      </c>
      <c r="F19" s="3" t="s">
        <v>1996</v>
      </c>
      <c r="G19" s="3">
        <v>1</v>
      </c>
      <c r="H19" s="3">
        <v>10</v>
      </c>
      <c r="I19" s="3" t="s">
        <v>2258</v>
      </c>
      <c r="J19" s="3" t="s">
        <v>2259</v>
      </c>
      <c r="L19" s="3" t="s">
        <v>4170</v>
      </c>
      <c r="M19" s="3">
        <f t="shared" si="0"/>
        <v>1</v>
      </c>
    </row>
    <row r="20" spans="1:13">
      <c r="A20" s="3">
        <v>17</v>
      </c>
      <c r="B20" s="3">
        <v>0</v>
      </c>
      <c r="C20" s="3" t="s">
        <v>2277</v>
      </c>
      <c r="D20" s="3" t="s">
        <v>2278</v>
      </c>
      <c r="E20" s="3" t="s">
        <v>281</v>
      </c>
      <c r="F20" s="3" t="s">
        <v>282</v>
      </c>
      <c r="G20" s="3">
        <v>1</v>
      </c>
      <c r="H20" s="3">
        <v>1</v>
      </c>
      <c r="I20" s="3" t="s">
        <v>2258</v>
      </c>
      <c r="J20" s="3" t="s">
        <v>2281</v>
      </c>
      <c r="L20" s="3" t="s">
        <v>4171</v>
      </c>
      <c r="M20" s="3">
        <f t="shared" si="0"/>
        <v>1</v>
      </c>
    </row>
    <row r="21" spans="1:13">
      <c r="A21" s="3">
        <v>18</v>
      </c>
      <c r="B21" s="3">
        <v>0</v>
      </c>
      <c r="C21" s="3" t="s">
        <v>2279</v>
      </c>
      <c r="D21" s="3" t="s">
        <v>2280</v>
      </c>
      <c r="E21" s="3" t="s">
        <v>286</v>
      </c>
      <c r="F21" s="3" t="s">
        <v>386</v>
      </c>
      <c r="G21" s="3">
        <v>1</v>
      </c>
      <c r="H21" s="3">
        <v>1</v>
      </c>
      <c r="I21" s="3" t="s">
        <v>2258</v>
      </c>
      <c r="J21" s="3" t="s">
        <v>2281</v>
      </c>
      <c r="L21" s="3" t="s">
        <v>4171</v>
      </c>
      <c r="M21" s="3">
        <f t="shared" si="0"/>
        <v>1</v>
      </c>
    </row>
    <row r="22" spans="1:13">
      <c r="A22" s="3">
        <v>19</v>
      </c>
      <c r="B22" s="3">
        <v>1</v>
      </c>
      <c r="C22" s="3" t="s">
        <v>2271</v>
      </c>
      <c r="D22" s="3" t="s">
        <v>2272</v>
      </c>
      <c r="E22" s="3" t="s">
        <v>1781</v>
      </c>
      <c r="F22" s="3" t="s">
        <v>291</v>
      </c>
      <c r="G22" s="3">
        <v>1</v>
      </c>
      <c r="H22" s="3">
        <v>5</v>
      </c>
      <c r="I22" s="3" t="s">
        <v>2258</v>
      </c>
      <c r="J22" s="3" t="s">
        <v>2281</v>
      </c>
      <c r="L22" s="3" t="s">
        <v>4172</v>
      </c>
      <c r="M22" s="3">
        <f t="shared" si="0"/>
        <v>2</v>
      </c>
    </row>
    <row r="23" spans="1:13">
      <c r="A23" s="3">
        <v>19</v>
      </c>
      <c r="B23" s="3">
        <v>1</v>
      </c>
      <c r="C23" s="3" t="s">
        <v>2271</v>
      </c>
      <c r="D23" s="3" t="s">
        <v>2273</v>
      </c>
      <c r="E23" s="3" t="s">
        <v>1781</v>
      </c>
      <c r="F23" s="3" t="s">
        <v>291</v>
      </c>
      <c r="G23" s="3">
        <v>1</v>
      </c>
      <c r="H23" s="3">
        <v>5</v>
      </c>
      <c r="I23" s="3" t="s">
        <v>2258</v>
      </c>
      <c r="J23" s="3" t="s">
        <v>2281</v>
      </c>
      <c r="L23" s="3" t="s">
        <v>4172</v>
      </c>
      <c r="M23" s="3">
        <f t="shared" si="0"/>
        <v>2</v>
      </c>
    </row>
    <row r="24" spans="1:13">
      <c r="A24" s="3">
        <v>20</v>
      </c>
      <c r="B24" s="3">
        <v>1</v>
      </c>
      <c r="C24" s="3" t="s">
        <v>2274</v>
      </c>
      <c r="D24" s="3" t="s">
        <v>258</v>
      </c>
      <c r="E24" s="3" t="s">
        <v>282</v>
      </c>
      <c r="F24" s="3" t="s">
        <v>1782</v>
      </c>
      <c r="G24" s="3">
        <v>1</v>
      </c>
      <c r="H24" s="3">
        <v>5</v>
      </c>
      <c r="I24" s="3" t="s">
        <v>2258</v>
      </c>
      <c r="J24" s="3" t="s">
        <v>2281</v>
      </c>
      <c r="L24" s="3" t="s">
        <v>4172</v>
      </c>
      <c r="M24" s="3">
        <f t="shared" si="0"/>
        <v>2</v>
      </c>
    </row>
    <row r="25" spans="1:13">
      <c r="A25" s="3">
        <v>20</v>
      </c>
      <c r="B25" s="3">
        <v>1</v>
      </c>
      <c r="C25" s="3" t="s">
        <v>2274</v>
      </c>
      <c r="D25" s="3" t="s">
        <v>603</v>
      </c>
      <c r="E25" s="3" t="s">
        <v>282</v>
      </c>
      <c r="F25" s="3" t="s">
        <v>1782</v>
      </c>
      <c r="G25" s="3">
        <v>1</v>
      </c>
      <c r="H25" s="3">
        <v>5</v>
      </c>
      <c r="I25" s="3" t="s">
        <v>2258</v>
      </c>
      <c r="J25" s="3" t="s">
        <v>2281</v>
      </c>
      <c r="L25" s="3" t="s">
        <v>4172</v>
      </c>
      <c r="M25" s="3">
        <f t="shared" si="0"/>
        <v>2</v>
      </c>
    </row>
    <row r="26" spans="1:13">
      <c r="A26" s="3">
        <v>21</v>
      </c>
      <c r="B26" s="3">
        <v>1</v>
      </c>
      <c r="C26" s="3" t="s">
        <v>2275</v>
      </c>
      <c r="D26" s="3" t="s">
        <v>273</v>
      </c>
      <c r="E26" s="3" t="s">
        <v>1781</v>
      </c>
      <c r="F26" s="3" t="s">
        <v>291</v>
      </c>
      <c r="G26" s="3">
        <v>1</v>
      </c>
      <c r="H26" s="3">
        <v>5</v>
      </c>
      <c r="I26" s="3" t="s">
        <v>2258</v>
      </c>
      <c r="J26" s="3" t="s">
        <v>2281</v>
      </c>
      <c r="L26" s="3" t="s">
        <v>4172</v>
      </c>
      <c r="M26" s="3">
        <f t="shared" si="0"/>
        <v>1</v>
      </c>
    </row>
    <row r="27" spans="1:13">
      <c r="A27" s="3">
        <v>22</v>
      </c>
      <c r="B27" s="3">
        <v>1</v>
      </c>
      <c r="C27" s="3" t="s">
        <v>2276</v>
      </c>
      <c r="D27" s="3" t="s">
        <v>16</v>
      </c>
      <c r="E27" s="3" t="s">
        <v>1782</v>
      </c>
      <c r="F27" s="3" t="s">
        <v>291</v>
      </c>
      <c r="G27" s="3">
        <v>1</v>
      </c>
      <c r="H27" s="3">
        <v>5</v>
      </c>
      <c r="I27" s="3" t="s">
        <v>2258</v>
      </c>
      <c r="J27" s="3" t="s">
        <v>2281</v>
      </c>
      <c r="L27" s="3" t="s">
        <v>4172</v>
      </c>
      <c r="M27" s="3">
        <f t="shared" si="0"/>
        <v>1</v>
      </c>
    </row>
    <row r="28" spans="1:13">
      <c r="A28" s="3">
        <v>23</v>
      </c>
      <c r="B28" s="3">
        <v>2</v>
      </c>
      <c r="C28" s="3" t="s">
        <v>2255</v>
      </c>
      <c r="D28" s="3" t="s">
        <v>322</v>
      </c>
      <c r="E28" s="3" t="s">
        <v>2256</v>
      </c>
      <c r="F28" s="3" t="s">
        <v>2257</v>
      </c>
      <c r="G28" s="3">
        <v>1</v>
      </c>
      <c r="H28" s="3">
        <v>10</v>
      </c>
      <c r="I28" s="3" t="s">
        <v>2258</v>
      </c>
      <c r="J28" s="3" t="s">
        <v>2281</v>
      </c>
      <c r="L28" s="3" t="s">
        <v>4173</v>
      </c>
      <c r="M28" s="3">
        <f t="shared" si="0"/>
        <v>1</v>
      </c>
    </row>
    <row r="29" spans="1:13">
      <c r="A29" s="3">
        <v>24</v>
      </c>
      <c r="B29" s="3">
        <v>2</v>
      </c>
      <c r="C29" s="3" t="s">
        <v>2260</v>
      </c>
      <c r="D29" s="3" t="s">
        <v>320</v>
      </c>
      <c r="E29" s="3" t="s">
        <v>2261</v>
      </c>
      <c r="F29" s="3" t="s">
        <v>2262</v>
      </c>
      <c r="G29" s="3">
        <v>1</v>
      </c>
      <c r="H29" s="3">
        <v>10</v>
      </c>
      <c r="I29" s="3" t="s">
        <v>2258</v>
      </c>
      <c r="J29" s="3" t="s">
        <v>2281</v>
      </c>
      <c r="L29" s="3" t="s">
        <v>4173</v>
      </c>
      <c r="M29" s="3">
        <f t="shared" si="0"/>
        <v>1</v>
      </c>
    </row>
    <row r="30" spans="1:13">
      <c r="A30" s="3">
        <v>25</v>
      </c>
      <c r="B30" s="3">
        <v>2</v>
      </c>
      <c r="C30" s="3" t="s">
        <v>2263</v>
      </c>
      <c r="D30" s="3" t="s">
        <v>265</v>
      </c>
      <c r="E30" s="3" t="s">
        <v>282</v>
      </c>
      <c r="F30" s="3" t="s">
        <v>284</v>
      </c>
      <c r="G30" s="3">
        <v>1</v>
      </c>
      <c r="H30" s="3">
        <v>10</v>
      </c>
      <c r="I30" s="3" t="s">
        <v>2258</v>
      </c>
      <c r="J30" s="3" t="s">
        <v>2281</v>
      </c>
      <c r="L30" s="3" t="s">
        <v>4173</v>
      </c>
      <c r="M30" s="3">
        <f t="shared" si="0"/>
        <v>1</v>
      </c>
    </row>
    <row r="31" spans="1:13">
      <c r="A31" s="3">
        <v>26</v>
      </c>
      <c r="B31" s="3">
        <v>2</v>
      </c>
      <c r="C31" s="3" t="s">
        <v>2264</v>
      </c>
      <c r="D31" s="3" t="s">
        <v>267</v>
      </c>
      <c r="E31" s="3" t="s">
        <v>282</v>
      </c>
      <c r="F31" s="3" t="s">
        <v>284</v>
      </c>
      <c r="G31" s="3">
        <v>1</v>
      </c>
      <c r="H31" s="3">
        <v>10</v>
      </c>
      <c r="I31" s="3" t="s">
        <v>2258</v>
      </c>
      <c r="J31" s="3" t="s">
        <v>2281</v>
      </c>
      <c r="L31" s="3" t="s">
        <v>4173</v>
      </c>
      <c r="M31" s="3">
        <f t="shared" si="0"/>
        <v>1</v>
      </c>
    </row>
    <row r="32" spans="1:13">
      <c r="A32" s="3">
        <v>27</v>
      </c>
      <c r="B32" s="3">
        <v>2</v>
      </c>
      <c r="C32" s="3" t="s">
        <v>2265</v>
      </c>
      <c r="D32" s="3" t="s">
        <v>257</v>
      </c>
      <c r="E32" s="3" t="s">
        <v>282</v>
      </c>
      <c r="F32" s="3" t="s">
        <v>284</v>
      </c>
      <c r="G32" s="3">
        <v>1</v>
      </c>
      <c r="H32" s="3">
        <v>10</v>
      </c>
      <c r="I32" s="3" t="s">
        <v>2258</v>
      </c>
      <c r="J32" s="3" t="s">
        <v>2281</v>
      </c>
      <c r="L32" s="3" t="s">
        <v>4173</v>
      </c>
      <c r="M32" s="3">
        <f t="shared" si="0"/>
        <v>1</v>
      </c>
    </row>
    <row r="33" spans="1:13">
      <c r="A33" s="3">
        <v>28</v>
      </c>
      <c r="B33" s="3">
        <v>2</v>
      </c>
      <c r="C33" s="3" t="s">
        <v>2266</v>
      </c>
      <c r="D33" s="3" t="s">
        <v>269</v>
      </c>
      <c r="E33" s="3" t="s">
        <v>282</v>
      </c>
      <c r="F33" s="3" t="s">
        <v>284</v>
      </c>
      <c r="G33" s="3">
        <v>1</v>
      </c>
      <c r="H33" s="3">
        <v>10</v>
      </c>
      <c r="I33" s="3" t="s">
        <v>2258</v>
      </c>
      <c r="J33" s="3" t="s">
        <v>2281</v>
      </c>
      <c r="L33" s="3" t="s">
        <v>4173</v>
      </c>
      <c r="M33" s="3">
        <f t="shared" si="0"/>
        <v>1</v>
      </c>
    </row>
    <row r="34" spans="1:13">
      <c r="A34" s="3">
        <v>29</v>
      </c>
      <c r="B34" s="3">
        <v>2</v>
      </c>
      <c r="C34" s="3" t="s">
        <v>2267</v>
      </c>
      <c r="D34" s="3" t="s">
        <v>110</v>
      </c>
      <c r="E34" s="3" t="s">
        <v>2181</v>
      </c>
      <c r="F34" s="3" t="s">
        <v>2119</v>
      </c>
      <c r="G34" s="3">
        <v>1</v>
      </c>
      <c r="H34" s="3">
        <v>10</v>
      </c>
      <c r="I34" s="3" t="s">
        <v>2258</v>
      </c>
      <c r="J34" s="3" t="s">
        <v>2281</v>
      </c>
      <c r="L34" s="3" t="s">
        <v>4173</v>
      </c>
      <c r="M34" s="3">
        <f t="shared" si="0"/>
        <v>1</v>
      </c>
    </row>
    <row r="35" spans="1:13">
      <c r="A35" s="3">
        <v>30</v>
      </c>
      <c r="B35" s="3">
        <v>2</v>
      </c>
      <c r="C35" s="3" t="s">
        <v>2268</v>
      </c>
      <c r="D35" s="3" t="s">
        <v>111</v>
      </c>
      <c r="E35" s="3" t="s">
        <v>2181</v>
      </c>
      <c r="F35" s="3" t="s">
        <v>2119</v>
      </c>
      <c r="G35" s="3">
        <v>1</v>
      </c>
      <c r="H35" s="3">
        <v>10</v>
      </c>
      <c r="I35" s="3" t="s">
        <v>2258</v>
      </c>
      <c r="J35" s="3" t="s">
        <v>2281</v>
      </c>
      <c r="L35" s="3" t="s">
        <v>4173</v>
      </c>
      <c r="M35" s="3">
        <f t="shared" si="0"/>
        <v>1</v>
      </c>
    </row>
    <row r="36" spans="1:13">
      <c r="A36" s="3">
        <v>31</v>
      </c>
      <c r="B36" s="3">
        <v>2</v>
      </c>
      <c r="C36" s="3" t="s">
        <v>2269</v>
      </c>
      <c r="D36" s="3" t="s">
        <v>112</v>
      </c>
      <c r="E36" s="3" t="s">
        <v>2181</v>
      </c>
      <c r="F36" s="3" t="s">
        <v>2119</v>
      </c>
      <c r="G36" s="3">
        <v>1</v>
      </c>
      <c r="H36" s="3">
        <v>10</v>
      </c>
      <c r="I36" s="3" t="s">
        <v>2258</v>
      </c>
      <c r="J36" s="3" t="s">
        <v>2281</v>
      </c>
      <c r="L36" s="3" t="s">
        <v>4173</v>
      </c>
      <c r="M36" s="3">
        <f t="shared" si="0"/>
        <v>1</v>
      </c>
    </row>
    <row r="37" spans="1:13">
      <c r="A37" s="3">
        <v>32</v>
      </c>
      <c r="B37" s="3">
        <v>2</v>
      </c>
      <c r="C37" s="3" t="s">
        <v>2270</v>
      </c>
      <c r="D37" s="3" t="s">
        <v>251</v>
      </c>
      <c r="E37" s="3" t="s">
        <v>386</v>
      </c>
      <c r="F37" s="3" t="s">
        <v>1996</v>
      </c>
      <c r="G37" s="3">
        <v>1</v>
      </c>
      <c r="H37" s="3">
        <v>10</v>
      </c>
      <c r="I37" s="3" t="s">
        <v>2258</v>
      </c>
      <c r="J37" s="3" t="s">
        <v>2281</v>
      </c>
      <c r="L37" s="3" t="s">
        <v>4173</v>
      </c>
      <c r="M37" s="3">
        <f t="shared" si="0"/>
        <v>1</v>
      </c>
    </row>
    <row r="38" spans="1:13">
      <c r="A38" s="3">
        <v>33</v>
      </c>
      <c r="B38" s="3">
        <v>0</v>
      </c>
      <c r="C38" s="3" t="s">
        <v>2282</v>
      </c>
      <c r="D38" s="3" t="s">
        <v>322</v>
      </c>
      <c r="E38" s="3" t="s">
        <v>2283</v>
      </c>
      <c r="F38" s="3" t="s">
        <v>2284</v>
      </c>
      <c r="G38" s="3">
        <v>100</v>
      </c>
      <c r="H38" s="3">
        <v>0</v>
      </c>
      <c r="I38" s="3" t="s">
        <v>2258</v>
      </c>
      <c r="J38" s="3" t="s">
        <v>2285</v>
      </c>
      <c r="K38" s="3" t="s">
        <v>2286</v>
      </c>
      <c r="L38" s="3" t="s">
        <v>4174</v>
      </c>
      <c r="M38" s="3">
        <f t="shared" si="0"/>
        <v>1</v>
      </c>
    </row>
    <row r="39" spans="1:13">
      <c r="A39" s="3">
        <v>34</v>
      </c>
      <c r="B39" s="3">
        <v>0</v>
      </c>
      <c r="C39" s="3" t="s">
        <v>2290</v>
      </c>
      <c r="D39" s="3" t="s">
        <v>2291</v>
      </c>
      <c r="E39" s="3" t="s">
        <v>2292</v>
      </c>
      <c r="F39" s="3" t="s">
        <v>2293</v>
      </c>
      <c r="G39" s="3">
        <v>100</v>
      </c>
      <c r="H39" s="3">
        <v>0</v>
      </c>
      <c r="I39" s="3" t="s">
        <v>2258</v>
      </c>
      <c r="J39" s="3" t="s">
        <v>2285</v>
      </c>
      <c r="K39" s="3" t="s">
        <v>2286</v>
      </c>
      <c r="L39" s="3" t="s">
        <v>4174</v>
      </c>
      <c r="M39" s="3">
        <f t="shared" si="0"/>
        <v>1</v>
      </c>
    </row>
    <row r="40" spans="1:13">
      <c r="A40" s="3">
        <v>35</v>
      </c>
      <c r="B40" s="3">
        <v>0</v>
      </c>
      <c r="C40" s="3" t="s">
        <v>2297</v>
      </c>
      <c r="D40" s="3" t="s">
        <v>248</v>
      </c>
      <c r="E40" s="3" t="s">
        <v>2298</v>
      </c>
      <c r="F40" s="3" t="s">
        <v>2299</v>
      </c>
      <c r="G40" s="3">
        <v>100</v>
      </c>
      <c r="H40" s="3">
        <v>0</v>
      </c>
      <c r="I40" s="3" t="s">
        <v>2258</v>
      </c>
      <c r="J40" s="3" t="s">
        <v>2285</v>
      </c>
      <c r="K40" s="3" t="s">
        <v>2286</v>
      </c>
      <c r="L40" s="3" t="s">
        <v>4174</v>
      </c>
      <c r="M40" s="3">
        <f t="shared" si="0"/>
        <v>1</v>
      </c>
    </row>
    <row r="41" spans="1:13">
      <c r="A41" s="3">
        <v>36</v>
      </c>
      <c r="B41" s="3">
        <v>0</v>
      </c>
      <c r="C41" s="3" t="s">
        <v>2303</v>
      </c>
      <c r="D41" s="3" t="s">
        <v>573</v>
      </c>
      <c r="E41" s="3" t="s">
        <v>2298</v>
      </c>
      <c r="F41" s="3" t="s">
        <v>2299</v>
      </c>
      <c r="G41" s="3">
        <v>100</v>
      </c>
      <c r="H41" s="3">
        <v>0</v>
      </c>
      <c r="I41" s="3" t="s">
        <v>2258</v>
      </c>
      <c r="J41" s="3" t="s">
        <v>2285</v>
      </c>
      <c r="K41" s="3" t="s">
        <v>2286</v>
      </c>
      <c r="L41" s="3" t="s">
        <v>4174</v>
      </c>
      <c r="M41" s="3">
        <f t="shared" si="0"/>
        <v>1</v>
      </c>
    </row>
    <row r="42" spans="1:13">
      <c r="A42" s="3">
        <v>37</v>
      </c>
      <c r="B42" s="3">
        <v>0</v>
      </c>
      <c r="C42" s="3" t="s">
        <v>2305</v>
      </c>
      <c r="D42" s="3" t="s">
        <v>626</v>
      </c>
      <c r="E42" s="3" t="s">
        <v>1928</v>
      </c>
      <c r="F42" s="3" t="s">
        <v>1998</v>
      </c>
      <c r="G42" s="3">
        <v>100</v>
      </c>
      <c r="H42" s="3">
        <v>0</v>
      </c>
      <c r="I42" s="3" t="s">
        <v>2258</v>
      </c>
      <c r="J42" s="3" t="s">
        <v>2285</v>
      </c>
      <c r="K42" s="3" t="s">
        <v>2306</v>
      </c>
      <c r="L42" s="3" t="s">
        <v>4174</v>
      </c>
      <c r="M42" s="3">
        <f t="shared" si="0"/>
        <v>1</v>
      </c>
    </row>
    <row r="43" spans="1:13">
      <c r="A43" s="3">
        <v>38</v>
      </c>
      <c r="B43" s="3">
        <v>0</v>
      </c>
      <c r="C43" s="3" t="s">
        <v>2308</v>
      </c>
      <c r="D43" s="3" t="s">
        <v>110</v>
      </c>
      <c r="E43" s="3" t="s">
        <v>2309</v>
      </c>
      <c r="F43" s="3" t="s">
        <v>2310</v>
      </c>
      <c r="G43" s="3">
        <v>100</v>
      </c>
      <c r="H43" s="3">
        <v>0</v>
      </c>
      <c r="I43" s="3" t="s">
        <v>2258</v>
      </c>
      <c r="J43" s="3" t="s">
        <v>2285</v>
      </c>
      <c r="K43" s="3" t="s">
        <v>2306</v>
      </c>
      <c r="L43" s="3" t="s">
        <v>4174</v>
      </c>
      <c r="M43" s="3">
        <f t="shared" si="0"/>
        <v>1</v>
      </c>
    </row>
    <row r="44" spans="1:13">
      <c r="A44" s="3">
        <v>39</v>
      </c>
      <c r="B44" s="3">
        <v>0</v>
      </c>
      <c r="C44" s="3" t="s">
        <v>2313</v>
      </c>
      <c r="D44" s="3" t="s">
        <v>112</v>
      </c>
      <c r="E44" s="3" t="s">
        <v>2309</v>
      </c>
      <c r="F44" s="3" t="s">
        <v>2310</v>
      </c>
      <c r="G44" s="3">
        <v>100</v>
      </c>
      <c r="H44" s="3">
        <v>0</v>
      </c>
      <c r="I44" s="3" t="s">
        <v>2258</v>
      </c>
      <c r="J44" s="3" t="s">
        <v>2285</v>
      </c>
      <c r="K44" s="3" t="s">
        <v>2306</v>
      </c>
      <c r="L44" s="3" t="s">
        <v>4174</v>
      </c>
      <c r="M44" s="3">
        <f t="shared" si="0"/>
        <v>1</v>
      </c>
    </row>
    <row r="45" spans="1:13">
      <c r="A45" s="3">
        <v>40</v>
      </c>
      <c r="B45" s="3">
        <v>0</v>
      </c>
      <c r="C45" s="3" t="s">
        <v>2315</v>
      </c>
      <c r="D45" s="3" t="s">
        <v>111</v>
      </c>
      <c r="E45" s="3" t="s">
        <v>2309</v>
      </c>
      <c r="F45" s="3" t="s">
        <v>2310</v>
      </c>
      <c r="G45" s="3">
        <v>100</v>
      </c>
      <c r="H45" s="3">
        <v>0</v>
      </c>
      <c r="I45" s="3" t="s">
        <v>2258</v>
      </c>
      <c r="J45" s="3" t="s">
        <v>2285</v>
      </c>
      <c r="K45" s="3" t="s">
        <v>2306</v>
      </c>
      <c r="L45" s="3" t="s">
        <v>4174</v>
      </c>
      <c r="M45" s="3">
        <f t="shared" si="0"/>
        <v>1</v>
      </c>
    </row>
    <row r="46" spans="1:13">
      <c r="A46" s="3">
        <v>41</v>
      </c>
      <c r="B46" s="3">
        <v>0</v>
      </c>
      <c r="C46" s="3" t="s">
        <v>2317</v>
      </c>
      <c r="D46" s="3" t="s">
        <v>14</v>
      </c>
      <c r="E46" s="3" t="s">
        <v>2318</v>
      </c>
      <c r="F46" s="3" t="s">
        <v>2319</v>
      </c>
      <c r="G46" s="3">
        <v>100</v>
      </c>
      <c r="H46" s="3">
        <v>0</v>
      </c>
      <c r="I46" s="3" t="s">
        <v>2258</v>
      </c>
      <c r="J46" s="3" t="s">
        <v>2285</v>
      </c>
      <c r="K46" s="3" t="s">
        <v>2306</v>
      </c>
      <c r="L46" s="3" t="s">
        <v>4174</v>
      </c>
      <c r="M46" s="3">
        <f t="shared" si="0"/>
        <v>1</v>
      </c>
    </row>
    <row r="47" spans="1:13">
      <c r="A47" s="3">
        <v>42</v>
      </c>
      <c r="B47" s="3">
        <v>0</v>
      </c>
      <c r="C47" s="3" t="s">
        <v>2322</v>
      </c>
      <c r="D47" s="3" t="s">
        <v>2323</v>
      </c>
      <c r="E47" s="3" t="s">
        <v>2301</v>
      </c>
      <c r="F47" s="3" t="s">
        <v>2324</v>
      </c>
      <c r="G47" s="3">
        <v>100</v>
      </c>
      <c r="H47" s="3">
        <v>0</v>
      </c>
      <c r="I47" s="3" t="s">
        <v>2258</v>
      </c>
      <c r="J47" s="3" t="s">
        <v>2285</v>
      </c>
      <c r="K47" s="3" t="s">
        <v>2306</v>
      </c>
      <c r="L47" s="3" t="s">
        <v>4174</v>
      </c>
      <c r="M47" s="3">
        <f t="shared" si="0"/>
        <v>1</v>
      </c>
    </row>
    <row r="48" spans="1:13">
      <c r="A48" s="3">
        <v>43</v>
      </c>
      <c r="B48" s="3">
        <v>0</v>
      </c>
      <c r="C48" s="3" t="s">
        <v>2327</v>
      </c>
      <c r="D48" s="3" t="s">
        <v>712</v>
      </c>
      <c r="E48" s="3" t="s">
        <v>2328</v>
      </c>
      <c r="F48" s="3" t="s">
        <v>2329</v>
      </c>
      <c r="G48" s="3">
        <v>100</v>
      </c>
      <c r="H48" s="3">
        <v>0</v>
      </c>
      <c r="I48" s="3" t="s">
        <v>2258</v>
      </c>
      <c r="J48" s="3" t="s">
        <v>2285</v>
      </c>
      <c r="K48" s="3" t="s">
        <v>2306</v>
      </c>
      <c r="L48" s="3" t="s">
        <v>4174</v>
      </c>
      <c r="M48" s="3">
        <f t="shared" si="0"/>
        <v>1</v>
      </c>
    </row>
    <row r="49" spans="1:13">
      <c r="A49" s="3">
        <v>44</v>
      </c>
      <c r="B49" s="3">
        <v>0</v>
      </c>
      <c r="C49" s="3" t="s">
        <v>2332</v>
      </c>
      <c r="D49" s="3" t="s">
        <v>2280</v>
      </c>
      <c r="E49" s="3" t="s">
        <v>1802</v>
      </c>
      <c r="F49" s="3" t="s">
        <v>1800</v>
      </c>
      <c r="G49" s="3">
        <v>100</v>
      </c>
      <c r="H49" s="3">
        <v>0</v>
      </c>
      <c r="I49" s="3" t="s">
        <v>2258</v>
      </c>
      <c r="J49" s="3" t="s">
        <v>2285</v>
      </c>
      <c r="K49" s="3" t="s">
        <v>2333</v>
      </c>
      <c r="L49" s="3" t="s">
        <v>4174</v>
      </c>
      <c r="M49" s="3">
        <f t="shared" si="0"/>
        <v>1</v>
      </c>
    </row>
    <row r="50" spans="1:13">
      <c r="A50" s="3">
        <v>45</v>
      </c>
      <c r="B50" s="3">
        <v>0</v>
      </c>
      <c r="C50" s="3" t="s">
        <v>2334</v>
      </c>
      <c r="D50" s="3" t="s">
        <v>2335</v>
      </c>
      <c r="E50" s="3">
        <v>0.1</v>
      </c>
      <c r="G50" s="3">
        <v>100</v>
      </c>
      <c r="H50" s="3">
        <v>0</v>
      </c>
      <c r="I50" s="3" t="s">
        <v>2258</v>
      </c>
      <c r="J50" s="3" t="s">
        <v>2285</v>
      </c>
      <c r="K50" s="3" t="s">
        <v>2333</v>
      </c>
      <c r="L50" s="3" t="s">
        <v>4174</v>
      </c>
      <c r="M50" s="3">
        <f t="shared" si="0"/>
        <v>2</v>
      </c>
    </row>
    <row r="51" spans="1:13">
      <c r="A51" s="3">
        <v>45</v>
      </c>
      <c r="B51" s="3">
        <v>0</v>
      </c>
      <c r="C51" s="3" t="s">
        <v>2334</v>
      </c>
      <c r="D51" s="3" t="s">
        <v>542</v>
      </c>
      <c r="E51" s="3">
        <v>1</v>
      </c>
      <c r="G51" s="3">
        <v>100</v>
      </c>
      <c r="H51" s="3">
        <v>0</v>
      </c>
      <c r="I51" s="3" t="s">
        <v>2258</v>
      </c>
      <c r="J51" s="3" t="s">
        <v>2285</v>
      </c>
      <c r="K51" s="3" t="s">
        <v>2333</v>
      </c>
      <c r="L51" s="3" t="s">
        <v>4174</v>
      </c>
      <c r="M51" s="3">
        <f t="shared" si="0"/>
        <v>2</v>
      </c>
    </row>
    <row r="52" spans="1:13">
      <c r="A52" s="3">
        <v>46</v>
      </c>
      <c r="B52" s="3">
        <v>0</v>
      </c>
      <c r="C52" s="3" t="s">
        <v>2336</v>
      </c>
      <c r="D52" s="3" t="s">
        <v>680</v>
      </c>
      <c r="E52" s="3">
        <v>0.3</v>
      </c>
      <c r="G52" s="3">
        <v>100</v>
      </c>
      <c r="H52" s="3">
        <v>0</v>
      </c>
      <c r="I52" s="3" t="s">
        <v>2258</v>
      </c>
      <c r="J52" s="3" t="s">
        <v>2285</v>
      </c>
      <c r="K52" s="3" t="s">
        <v>2333</v>
      </c>
      <c r="L52" s="3" t="s">
        <v>4174</v>
      </c>
      <c r="M52" s="3">
        <f t="shared" si="0"/>
        <v>2</v>
      </c>
    </row>
    <row r="53" spans="1:13">
      <c r="A53" s="3">
        <v>46</v>
      </c>
      <c r="B53" s="3">
        <v>0</v>
      </c>
      <c r="C53" s="3" t="s">
        <v>2336</v>
      </c>
      <c r="D53" s="3" t="s">
        <v>1989</v>
      </c>
      <c r="E53" s="3">
        <v>1</v>
      </c>
      <c r="G53" s="3">
        <v>100</v>
      </c>
      <c r="H53" s="3">
        <v>0</v>
      </c>
      <c r="I53" s="3" t="s">
        <v>2258</v>
      </c>
      <c r="J53" s="3" t="s">
        <v>2285</v>
      </c>
      <c r="K53" s="3" t="s">
        <v>2333</v>
      </c>
      <c r="L53" s="3" t="s">
        <v>4174</v>
      </c>
      <c r="M53" s="3">
        <f t="shared" si="0"/>
        <v>2</v>
      </c>
    </row>
    <row r="54" spans="1:13">
      <c r="A54" s="3">
        <v>47</v>
      </c>
      <c r="B54" s="3">
        <v>0</v>
      </c>
      <c r="C54" s="3" t="s">
        <v>2337</v>
      </c>
      <c r="D54" s="3" t="s">
        <v>273</v>
      </c>
      <c r="E54" s="3" t="s">
        <v>1802</v>
      </c>
      <c r="F54" s="3" t="s">
        <v>1800</v>
      </c>
      <c r="G54" s="3">
        <v>100</v>
      </c>
      <c r="H54" s="3">
        <v>0</v>
      </c>
      <c r="I54" s="3" t="s">
        <v>2258</v>
      </c>
      <c r="J54" s="3" t="s">
        <v>2285</v>
      </c>
      <c r="K54" s="3" t="s">
        <v>2333</v>
      </c>
      <c r="L54" s="3" t="s">
        <v>4174</v>
      </c>
      <c r="M54" s="3">
        <f t="shared" si="0"/>
        <v>1</v>
      </c>
    </row>
    <row r="55" spans="1:13">
      <c r="A55" s="3">
        <v>48</v>
      </c>
      <c r="B55" s="3">
        <v>0</v>
      </c>
      <c r="C55" s="3" t="s">
        <v>2339</v>
      </c>
      <c r="D55" s="3" t="s">
        <v>2340</v>
      </c>
      <c r="E55" s="3" t="s">
        <v>288</v>
      </c>
      <c r="F55" s="3" t="s">
        <v>2341</v>
      </c>
      <c r="G55" s="3">
        <v>100</v>
      </c>
      <c r="H55" s="3">
        <v>0</v>
      </c>
      <c r="I55" s="3" t="s">
        <v>2258</v>
      </c>
      <c r="J55" s="3" t="s">
        <v>2285</v>
      </c>
      <c r="K55" s="3" t="s">
        <v>2333</v>
      </c>
      <c r="L55" s="3" t="s">
        <v>4174</v>
      </c>
      <c r="M55" s="3">
        <f t="shared" si="0"/>
        <v>1</v>
      </c>
    </row>
    <row r="56" spans="1:13">
      <c r="A56" s="3">
        <v>49</v>
      </c>
      <c r="B56" s="3">
        <v>1</v>
      </c>
      <c r="C56" s="3" t="s">
        <v>2287</v>
      </c>
      <c r="D56" s="3" t="s">
        <v>322</v>
      </c>
      <c r="E56" s="3" t="s">
        <v>2288</v>
      </c>
      <c r="F56" s="3" t="s">
        <v>2289</v>
      </c>
      <c r="G56" s="3">
        <v>86</v>
      </c>
      <c r="H56" s="3">
        <v>100</v>
      </c>
      <c r="I56" s="3" t="s">
        <v>2258</v>
      </c>
      <c r="J56" s="3" t="s">
        <v>2285</v>
      </c>
      <c r="K56" s="3" t="s">
        <v>2286</v>
      </c>
      <c r="L56" s="3" t="s">
        <v>4175</v>
      </c>
      <c r="M56" s="3">
        <f t="shared" si="0"/>
        <v>1</v>
      </c>
    </row>
    <row r="57" spans="1:13">
      <c r="A57" s="3">
        <v>50</v>
      </c>
      <c r="B57" s="3">
        <v>1</v>
      </c>
      <c r="C57" s="3" t="s">
        <v>2294</v>
      </c>
      <c r="D57" s="3" t="s">
        <v>2291</v>
      </c>
      <c r="E57" s="3" t="s">
        <v>2295</v>
      </c>
      <c r="F57" s="3" t="s">
        <v>2296</v>
      </c>
      <c r="G57" s="3">
        <v>86</v>
      </c>
      <c r="H57" s="3">
        <v>100</v>
      </c>
      <c r="I57" s="3" t="s">
        <v>2258</v>
      </c>
      <c r="J57" s="3" t="s">
        <v>2285</v>
      </c>
      <c r="K57" s="3" t="s">
        <v>2286</v>
      </c>
      <c r="L57" s="3" t="s">
        <v>4175</v>
      </c>
      <c r="M57" s="3">
        <f t="shared" si="0"/>
        <v>1</v>
      </c>
    </row>
    <row r="58" spans="1:13">
      <c r="A58" s="3">
        <v>51</v>
      </c>
      <c r="B58" s="3">
        <v>1</v>
      </c>
      <c r="C58" s="3" t="s">
        <v>2300</v>
      </c>
      <c r="D58" s="3" t="s">
        <v>248</v>
      </c>
      <c r="E58" s="3" t="s">
        <v>2301</v>
      </c>
      <c r="F58" s="3" t="s">
        <v>2302</v>
      </c>
      <c r="G58" s="3">
        <v>86</v>
      </c>
      <c r="H58" s="3">
        <v>100</v>
      </c>
      <c r="I58" s="3" t="s">
        <v>2258</v>
      </c>
      <c r="J58" s="3" t="s">
        <v>2285</v>
      </c>
      <c r="K58" s="3" t="s">
        <v>2286</v>
      </c>
      <c r="L58" s="3" t="s">
        <v>4175</v>
      </c>
      <c r="M58" s="3">
        <f t="shared" si="0"/>
        <v>1</v>
      </c>
    </row>
    <row r="59" spans="1:13">
      <c r="A59" s="3">
        <v>52</v>
      </c>
      <c r="B59" s="3">
        <v>1</v>
      </c>
      <c r="C59" s="3" t="s">
        <v>2304</v>
      </c>
      <c r="D59" s="3" t="s">
        <v>573</v>
      </c>
      <c r="E59" s="3" t="s">
        <v>2301</v>
      </c>
      <c r="F59" s="3" t="s">
        <v>2302</v>
      </c>
      <c r="G59" s="3">
        <v>86</v>
      </c>
      <c r="H59" s="3">
        <v>100</v>
      </c>
      <c r="I59" s="3" t="s">
        <v>2258</v>
      </c>
      <c r="J59" s="3" t="s">
        <v>2285</v>
      </c>
      <c r="K59" s="3" t="s">
        <v>2286</v>
      </c>
      <c r="L59" s="3" t="s">
        <v>4175</v>
      </c>
      <c r="M59" s="3">
        <f t="shared" si="0"/>
        <v>1</v>
      </c>
    </row>
    <row r="60" spans="1:13">
      <c r="A60" s="3">
        <v>53</v>
      </c>
      <c r="B60" s="3">
        <v>1</v>
      </c>
      <c r="C60" s="3" t="s">
        <v>2307</v>
      </c>
      <c r="D60" s="3" t="s">
        <v>626</v>
      </c>
      <c r="E60" s="3" t="s">
        <v>284</v>
      </c>
      <c r="F60" s="3" t="s">
        <v>1796</v>
      </c>
      <c r="G60" s="3">
        <v>86</v>
      </c>
      <c r="H60" s="3">
        <v>100</v>
      </c>
      <c r="I60" s="3" t="s">
        <v>2258</v>
      </c>
      <c r="J60" s="3" t="s">
        <v>2285</v>
      </c>
      <c r="K60" s="3" t="s">
        <v>2306</v>
      </c>
      <c r="L60" s="3" t="s">
        <v>4175</v>
      </c>
      <c r="M60" s="3">
        <f t="shared" si="0"/>
        <v>1</v>
      </c>
    </row>
    <row r="61" spans="1:13">
      <c r="A61" s="3">
        <v>54</v>
      </c>
      <c r="B61" s="3">
        <v>1</v>
      </c>
      <c r="C61" s="3" t="s">
        <v>2311</v>
      </c>
      <c r="D61" s="3" t="s">
        <v>110</v>
      </c>
      <c r="E61" s="3" t="s">
        <v>2312</v>
      </c>
      <c r="F61" s="3" t="s">
        <v>2061</v>
      </c>
      <c r="G61" s="3">
        <v>86</v>
      </c>
      <c r="H61" s="3">
        <v>100</v>
      </c>
      <c r="I61" s="3" t="s">
        <v>2258</v>
      </c>
      <c r="J61" s="3" t="s">
        <v>2285</v>
      </c>
      <c r="K61" s="3" t="s">
        <v>2306</v>
      </c>
      <c r="L61" s="3" t="s">
        <v>4175</v>
      </c>
      <c r="M61" s="3">
        <f t="shared" si="0"/>
        <v>1</v>
      </c>
    </row>
    <row r="62" spans="1:13">
      <c r="A62" s="3">
        <v>55</v>
      </c>
      <c r="B62" s="3">
        <v>1</v>
      </c>
      <c r="C62" s="3" t="s">
        <v>2314</v>
      </c>
      <c r="D62" s="3" t="s">
        <v>112</v>
      </c>
      <c r="E62" s="3" t="s">
        <v>2312</v>
      </c>
      <c r="F62" s="3" t="s">
        <v>2061</v>
      </c>
      <c r="G62" s="3">
        <v>86</v>
      </c>
      <c r="H62" s="3">
        <v>100</v>
      </c>
      <c r="I62" s="3" t="s">
        <v>2258</v>
      </c>
      <c r="J62" s="3" t="s">
        <v>2285</v>
      </c>
      <c r="K62" s="3" t="s">
        <v>2306</v>
      </c>
      <c r="L62" s="3" t="s">
        <v>4175</v>
      </c>
      <c r="M62" s="3">
        <f t="shared" si="0"/>
        <v>1</v>
      </c>
    </row>
    <row r="63" spans="1:13">
      <c r="A63" s="3">
        <v>56</v>
      </c>
      <c r="B63" s="3">
        <v>1</v>
      </c>
      <c r="C63" s="3" t="s">
        <v>2316</v>
      </c>
      <c r="D63" s="3" t="s">
        <v>111</v>
      </c>
      <c r="E63" s="3" t="s">
        <v>2312</v>
      </c>
      <c r="F63" s="3" t="s">
        <v>2061</v>
      </c>
      <c r="G63" s="3">
        <v>86</v>
      </c>
      <c r="H63" s="3">
        <v>100</v>
      </c>
      <c r="I63" s="3" t="s">
        <v>2258</v>
      </c>
      <c r="J63" s="3" t="s">
        <v>2285</v>
      </c>
      <c r="K63" s="3" t="s">
        <v>2306</v>
      </c>
      <c r="L63" s="3" t="s">
        <v>4175</v>
      </c>
      <c r="M63" s="3">
        <f t="shared" si="0"/>
        <v>1</v>
      </c>
    </row>
    <row r="64" spans="1:13">
      <c r="A64" s="3">
        <v>57</v>
      </c>
      <c r="B64" s="3">
        <v>1</v>
      </c>
      <c r="C64" s="3" t="s">
        <v>2320</v>
      </c>
      <c r="D64" s="3" t="s">
        <v>14</v>
      </c>
      <c r="E64" s="3" t="s">
        <v>1812</v>
      </c>
      <c r="F64" s="3" t="s">
        <v>2321</v>
      </c>
      <c r="G64" s="3">
        <v>86</v>
      </c>
      <c r="H64" s="3">
        <v>100</v>
      </c>
      <c r="I64" s="3" t="s">
        <v>2258</v>
      </c>
      <c r="J64" s="3" t="s">
        <v>2285</v>
      </c>
      <c r="K64" s="3" t="s">
        <v>2306</v>
      </c>
      <c r="L64" s="3" t="s">
        <v>4175</v>
      </c>
      <c r="M64" s="3">
        <f t="shared" si="0"/>
        <v>1</v>
      </c>
    </row>
    <row r="65" spans="1:13">
      <c r="A65" s="3">
        <v>58</v>
      </c>
      <c r="B65" s="3">
        <v>1</v>
      </c>
      <c r="C65" s="3" t="s">
        <v>2325</v>
      </c>
      <c r="D65" s="3" t="s">
        <v>2323</v>
      </c>
      <c r="E65" s="3" t="s">
        <v>2326</v>
      </c>
      <c r="F65" s="3" t="s">
        <v>289</v>
      </c>
      <c r="G65" s="3">
        <v>86</v>
      </c>
      <c r="H65" s="3">
        <v>100</v>
      </c>
      <c r="I65" s="3" t="s">
        <v>2258</v>
      </c>
      <c r="J65" s="3" t="s">
        <v>2285</v>
      </c>
      <c r="K65" s="3" t="s">
        <v>2306</v>
      </c>
      <c r="L65" s="3" t="s">
        <v>4175</v>
      </c>
      <c r="M65" s="3">
        <f t="shared" si="0"/>
        <v>1</v>
      </c>
    </row>
    <row r="66" spans="1:13">
      <c r="A66" s="3">
        <v>59</v>
      </c>
      <c r="B66" s="3">
        <v>1</v>
      </c>
      <c r="C66" s="3" t="s">
        <v>2330</v>
      </c>
      <c r="D66" s="3" t="s">
        <v>712</v>
      </c>
      <c r="E66" s="3" t="s">
        <v>2331</v>
      </c>
      <c r="F66" s="3" t="s">
        <v>1809</v>
      </c>
      <c r="G66" s="3">
        <v>86</v>
      </c>
      <c r="H66" s="3">
        <v>100</v>
      </c>
      <c r="I66" s="3" t="s">
        <v>2258</v>
      </c>
      <c r="J66" s="3" t="s">
        <v>2285</v>
      </c>
      <c r="K66" s="3" t="s">
        <v>2306</v>
      </c>
      <c r="L66" s="3" t="s">
        <v>4175</v>
      </c>
      <c r="M66" s="3">
        <f t="shared" si="0"/>
        <v>1</v>
      </c>
    </row>
    <row r="67" spans="1:13">
      <c r="A67" s="3">
        <v>60</v>
      </c>
      <c r="B67" s="3">
        <v>1</v>
      </c>
      <c r="C67" s="3" t="s">
        <v>2279</v>
      </c>
      <c r="D67" s="3" t="s">
        <v>2280</v>
      </c>
      <c r="E67" s="3" t="s">
        <v>286</v>
      </c>
      <c r="F67" s="3" t="s">
        <v>386</v>
      </c>
      <c r="G67" s="3">
        <v>100</v>
      </c>
      <c r="H67" s="3">
        <v>100</v>
      </c>
      <c r="I67" s="3" t="s">
        <v>2258</v>
      </c>
      <c r="J67" s="3" t="s">
        <v>2285</v>
      </c>
      <c r="K67" s="3" t="s">
        <v>2333</v>
      </c>
      <c r="L67" s="3" t="s">
        <v>4175</v>
      </c>
      <c r="M67" s="3">
        <f t="shared" ref="M67:M130" si="1">COUNTIF(A:A,A67)</f>
        <v>1</v>
      </c>
    </row>
    <row r="68" spans="1:13">
      <c r="A68" s="3">
        <v>61</v>
      </c>
      <c r="B68" s="3">
        <v>1</v>
      </c>
      <c r="C68" s="3" t="s">
        <v>1185</v>
      </c>
      <c r="D68" s="3" t="s">
        <v>542</v>
      </c>
      <c r="E68" s="3">
        <v>1</v>
      </c>
      <c r="G68" s="3">
        <v>100</v>
      </c>
      <c r="H68" s="3">
        <v>100</v>
      </c>
      <c r="I68" s="3" t="s">
        <v>2258</v>
      </c>
      <c r="J68" s="3" t="s">
        <v>2285</v>
      </c>
      <c r="K68" s="3" t="s">
        <v>2333</v>
      </c>
      <c r="L68" s="3" t="s">
        <v>4175</v>
      </c>
      <c r="M68" s="3">
        <f t="shared" si="1"/>
        <v>1</v>
      </c>
    </row>
    <row r="69" spans="1:13">
      <c r="A69" s="3">
        <v>62</v>
      </c>
      <c r="B69" s="3">
        <v>1</v>
      </c>
      <c r="C69" s="3" t="s">
        <v>1988</v>
      </c>
      <c r="D69" s="3" t="s">
        <v>1989</v>
      </c>
      <c r="E69" s="3">
        <v>1</v>
      </c>
      <c r="G69" s="3">
        <v>100</v>
      </c>
      <c r="H69" s="3">
        <v>100</v>
      </c>
      <c r="I69" s="3" t="s">
        <v>2258</v>
      </c>
      <c r="J69" s="3" t="s">
        <v>2285</v>
      </c>
      <c r="K69" s="3" t="s">
        <v>2333</v>
      </c>
      <c r="L69" s="3" t="s">
        <v>4175</v>
      </c>
      <c r="M69" s="3">
        <f t="shared" si="1"/>
        <v>1</v>
      </c>
    </row>
    <row r="70" spans="1:13">
      <c r="A70" s="3">
        <v>63</v>
      </c>
      <c r="B70" s="3">
        <v>1</v>
      </c>
      <c r="C70" s="3" t="s">
        <v>2338</v>
      </c>
      <c r="D70" s="3" t="s">
        <v>273</v>
      </c>
      <c r="E70" s="3" t="s">
        <v>286</v>
      </c>
      <c r="F70" s="3" t="s">
        <v>386</v>
      </c>
      <c r="G70" s="3">
        <v>100</v>
      </c>
      <c r="H70" s="3">
        <v>100</v>
      </c>
      <c r="I70" s="3" t="s">
        <v>2258</v>
      </c>
      <c r="J70" s="3" t="s">
        <v>2285</v>
      </c>
      <c r="K70" s="3" t="s">
        <v>2333</v>
      </c>
      <c r="L70" s="3" t="s">
        <v>4175</v>
      </c>
      <c r="M70" s="3">
        <f t="shared" si="1"/>
        <v>1</v>
      </c>
    </row>
    <row r="71" spans="1:13">
      <c r="A71" s="3">
        <v>64</v>
      </c>
      <c r="B71" s="3">
        <v>1</v>
      </c>
      <c r="C71" s="3" t="s">
        <v>2342</v>
      </c>
      <c r="D71" s="3" t="s">
        <v>2340</v>
      </c>
      <c r="E71" s="3" t="s">
        <v>505</v>
      </c>
      <c r="F71" s="3" t="s">
        <v>484</v>
      </c>
      <c r="G71" s="3">
        <v>100</v>
      </c>
      <c r="H71" s="3">
        <v>100</v>
      </c>
      <c r="I71" s="3" t="s">
        <v>2258</v>
      </c>
      <c r="J71" s="3" t="s">
        <v>2285</v>
      </c>
      <c r="K71" s="3" t="s">
        <v>2333</v>
      </c>
      <c r="L71" s="3" t="s">
        <v>4175</v>
      </c>
      <c r="M71" s="3">
        <f t="shared" si="1"/>
        <v>1</v>
      </c>
    </row>
    <row r="72" spans="1:13">
      <c r="A72" s="3">
        <v>65</v>
      </c>
      <c r="B72" s="3">
        <v>0</v>
      </c>
      <c r="C72" s="3" t="s">
        <v>2343</v>
      </c>
      <c r="D72" s="3" t="s">
        <v>349</v>
      </c>
      <c r="E72" s="3" t="s">
        <v>2344</v>
      </c>
      <c r="F72" s="3" t="s">
        <v>2345</v>
      </c>
      <c r="G72" s="3">
        <v>100</v>
      </c>
      <c r="H72" s="3">
        <v>0</v>
      </c>
      <c r="I72" s="3" t="s">
        <v>2258</v>
      </c>
      <c r="J72" s="3" t="s">
        <v>2346</v>
      </c>
      <c r="K72" s="3" t="s">
        <v>2286</v>
      </c>
      <c r="L72" s="3" t="s">
        <v>4176</v>
      </c>
      <c r="M72" s="3">
        <f t="shared" si="1"/>
        <v>1</v>
      </c>
    </row>
    <row r="73" spans="1:13">
      <c r="A73" s="3">
        <v>66</v>
      </c>
      <c r="B73" s="3">
        <v>0</v>
      </c>
      <c r="C73" s="3" t="s">
        <v>2349</v>
      </c>
      <c r="D73" s="3" t="s">
        <v>265</v>
      </c>
      <c r="E73" s="3" t="s">
        <v>509</v>
      </c>
      <c r="F73" s="3" t="s">
        <v>480</v>
      </c>
      <c r="G73" s="3">
        <v>100</v>
      </c>
      <c r="H73" s="3">
        <v>0</v>
      </c>
      <c r="I73" s="3" t="s">
        <v>2258</v>
      </c>
      <c r="J73" s="3" t="s">
        <v>2346</v>
      </c>
      <c r="K73" s="3" t="s">
        <v>2286</v>
      </c>
      <c r="L73" s="3" t="s">
        <v>4176</v>
      </c>
      <c r="M73" s="3">
        <f t="shared" si="1"/>
        <v>1</v>
      </c>
    </row>
    <row r="74" spans="1:13">
      <c r="A74" s="3">
        <v>67</v>
      </c>
      <c r="B74" s="3">
        <v>0</v>
      </c>
      <c r="C74" s="3" t="s">
        <v>2353</v>
      </c>
      <c r="D74" s="3" t="s">
        <v>267</v>
      </c>
      <c r="E74" s="3" t="s">
        <v>509</v>
      </c>
      <c r="F74" s="3" t="s">
        <v>480</v>
      </c>
      <c r="G74" s="3">
        <v>100</v>
      </c>
      <c r="H74" s="3">
        <v>0</v>
      </c>
      <c r="I74" s="3" t="s">
        <v>2258</v>
      </c>
      <c r="J74" s="3" t="s">
        <v>2346</v>
      </c>
      <c r="K74" s="3" t="s">
        <v>2286</v>
      </c>
      <c r="L74" s="3" t="s">
        <v>4176</v>
      </c>
      <c r="M74" s="3">
        <f t="shared" si="1"/>
        <v>1</v>
      </c>
    </row>
    <row r="75" spans="1:13">
      <c r="A75" s="3">
        <v>68</v>
      </c>
      <c r="B75" s="3">
        <v>0</v>
      </c>
      <c r="C75" s="3" t="s">
        <v>2355</v>
      </c>
      <c r="D75" s="3" t="s">
        <v>257</v>
      </c>
      <c r="E75" s="3" t="s">
        <v>509</v>
      </c>
      <c r="F75" s="3" t="s">
        <v>480</v>
      </c>
      <c r="G75" s="3">
        <v>100</v>
      </c>
      <c r="H75" s="3">
        <v>0</v>
      </c>
      <c r="I75" s="3" t="s">
        <v>2258</v>
      </c>
      <c r="J75" s="3" t="s">
        <v>2346</v>
      </c>
      <c r="K75" s="3" t="s">
        <v>2286</v>
      </c>
      <c r="L75" s="3" t="s">
        <v>4176</v>
      </c>
      <c r="M75" s="3">
        <f t="shared" si="1"/>
        <v>1</v>
      </c>
    </row>
    <row r="76" spans="1:13">
      <c r="A76" s="3">
        <v>69</v>
      </c>
      <c r="B76" s="3">
        <v>0</v>
      </c>
      <c r="C76" s="3" t="s">
        <v>2357</v>
      </c>
      <c r="D76" s="3" t="s">
        <v>269</v>
      </c>
      <c r="E76" s="3" t="s">
        <v>509</v>
      </c>
      <c r="F76" s="3" t="s">
        <v>480</v>
      </c>
      <c r="G76" s="3">
        <v>100</v>
      </c>
      <c r="H76" s="3">
        <v>0</v>
      </c>
      <c r="I76" s="3" t="s">
        <v>2258</v>
      </c>
      <c r="J76" s="3" t="s">
        <v>2346</v>
      </c>
      <c r="K76" s="3" t="s">
        <v>2286</v>
      </c>
      <c r="L76" s="3" t="s">
        <v>4176</v>
      </c>
      <c r="M76" s="3">
        <f t="shared" si="1"/>
        <v>1</v>
      </c>
    </row>
    <row r="77" spans="1:13">
      <c r="A77" s="3">
        <v>70</v>
      </c>
      <c r="B77" s="3">
        <v>0</v>
      </c>
      <c r="C77" s="3" t="s">
        <v>2359</v>
      </c>
      <c r="D77" s="3" t="s">
        <v>166</v>
      </c>
      <c r="E77" s="3" t="s">
        <v>2360</v>
      </c>
      <c r="F77" s="3" t="s">
        <v>2361</v>
      </c>
      <c r="G77" s="3">
        <v>100</v>
      </c>
      <c r="H77" s="3">
        <v>0</v>
      </c>
      <c r="I77" s="3" t="s">
        <v>2258</v>
      </c>
      <c r="J77" s="3" t="s">
        <v>2346</v>
      </c>
      <c r="K77" s="3" t="s">
        <v>2286</v>
      </c>
      <c r="L77" s="3" t="s">
        <v>4176</v>
      </c>
      <c r="M77" s="3">
        <f t="shared" si="1"/>
        <v>1</v>
      </c>
    </row>
    <row r="78" spans="1:13">
      <c r="A78" s="3">
        <v>71</v>
      </c>
      <c r="B78" s="3">
        <v>0</v>
      </c>
      <c r="C78" s="3" t="s">
        <v>2365</v>
      </c>
      <c r="D78" s="3" t="s">
        <v>13</v>
      </c>
      <c r="E78" s="3" t="s">
        <v>2301</v>
      </c>
      <c r="F78" s="3" t="s">
        <v>2324</v>
      </c>
      <c r="G78" s="3">
        <v>100</v>
      </c>
      <c r="H78" s="3">
        <v>0</v>
      </c>
      <c r="I78" s="3" t="s">
        <v>2258</v>
      </c>
      <c r="J78" s="3" t="s">
        <v>2346</v>
      </c>
      <c r="K78" s="3" t="s">
        <v>2286</v>
      </c>
      <c r="L78" s="3" t="s">
        <v>4176</v>
      </c>
      <c r="M78" s="3">
        <f t="shared" si="1"/>
        <v>1</v>
      </c>
    </row>
    <row r="79" spans="1:13">
      <c r="A79" s="3">
        <v>72</v>
      </c>
      <c r="B79" s="3">
        <v>0</v>
      </c>
      <c r="C79" s="3" t="s">
        <v>2367</v>
      </c>
      <c r="D79" s="3" t="s">
        <v>103</v>
      </c>
      <c r="E79" s="3" t="s">
        <v>2328</v>
      </c>
      <c r="F79" s="3" t="s">
        <v>2329</v>
      </c>
      <c r="G79" s="3">
        <v>100</v>
      </c>
      <c r="H79" s="3">
        <v>0</v>
      </c>
      <c r="I79" s="3" t="s">
        <v>2258</v>
      </c>
      <c r="J79" s="3" t="s">
        <v>2346</v>
      </c>
      <c r="K79" s="3" t="s">
        <v>2306</v>
      </c>
      <c r="L79" s="3" t="s">
        <v>4176</v>
      </c>
      <c r="M79" s="3">
        <f t="shared" si="1"/>
        <v>1</v>
      </c>
    </row>
    <row r="80" spans="1:13">
      <c r="A80" s="3">
        <v>73</v>
      </c>
      <c r="B80" s="3">
        <v>0</v>
      </c>
      <c r="C80" s="3" t="s">
        <v>2369</v>
      </c>
      <c r="D80" s="3" t="s">
        <v>251</v>
      </c>
      <c r="E80" s="3" t="s">
        <v>2370</v>
      </c>
      <c r="F80" s="3" t="s">
        <v>2371</v>
      </c>
      <c r="G80" s="3">
        <v>100</v>
      </c>
      <c r="H80" s="3">
        <v>0</v>
      </c>
      <c r="I80" s="3" t="s">
        <v>2258</v>
      </c>
      <c r="J80" s="3" t="s">
        <v>2346</v>
      </c>
      <c r="K80" s="3" t="s">
        <v>2306</v>
      </c>
      <c r="L80" s="3" t="s">
        <v>4176</v>
      </c>
      <c r="M80" s="3">
        <f t="shared" si="1"/>
        <v>2</v>
      </c>
    </row>
    <row r="81" spans="1:13">
      <c r="A81" s="3">
        <v>73</v>
      </c>
      <c r="B81" s="3">
        <v>0</v>
      </c>
      <c r="C81" s="3" t="s">
        <v>2369</v>
      </c>
      <c r="D81" s="3" t="s">
        <v>710</v>
      </c>
      <c r="E81" s="3" t="s">
        <v>2370</v>
      </c>
      <c r="F81" s="3" t="s">
        <v>2371</v>
      </c>
      <c r="G81" s="3">
        <v>100</v>
      </c>
      <c r="H81" s="3">
        <v>0</v>
      </c>
      <c r="I81" s="3" t="s">
        <v>2258</v>
      </c>
      <c r="J81" s="3" t="s">
        <v>2346</v>
      </c>
      <c r="K81" s="3" t="s">
        <v>2306</v>
      </c>
      <c r="L81" s="3" t="s">
        <v>4176</v>
      </c>
      <c r="M81" s="3">
        <f t="shared" si="1"/>
        <v>2</v>
      </c>
    </row>
    <row r="82" spans="1:13">
      <c r="A82" s="3">
        <v>74</v>
      </c>
      <c r="B82" s="3">
        <v>0</v>
      </c>
      <c r="C82" s="3" t="s">
        <v>2373</v>
      </c>
      <c r="D82" s="3" t="s">
        <v>2374</v>
      </c>
      <c r="E82" s="3" t="s">
        <v>1795</v>
      </c>
      <c r="F82" s="3" t="s">
        <v>286</v>
      </c>
      <c r="G82" s="3">
        <v>100</v>
      </c>
      <c r="H82" s="3">
        <v>0</v>
      </c>
      <c r="I82" s="3" t="s">
        <v>2258</v>
      </c>
      <c r="J82" s="3" t="s">
        <v>2346</v>
      </c>
      <c r="K82" s="3" t="s">
        <v>2306</v>
      </c>
      <c r="L82" s="3" t="s">
        <v>4176</v>
      </c>
      <c r="M82" s="3">
        <f t="shared" si="1"/>
        <v>1</v>
      </c>
    </row>
    <row r="83" spans="1:13">
      <c r="A83" s="3">
        <v>75</v>
      </c>
      <c r="B83" s="3">
        <v>0</v>
      </c>
      <c r="C83" s="3" t="s">
        <v>2375</v>
      </c>
      <c r="D83" s="3" t="s">
        <v>411</v>
      </c>
      <c r="E83" s="3" t="s">
        <v>509</v>
      </c>
      <c r="F83" s="3" t="s">
        <v>2376</v>
      </c>
      <c r="G83" s="3">
        <v>100</v>
      </c>
      <c r="H83" s="3">
        <v>0</v>
      </c>
      <c r="I83" s="3" t="s">
        <v>2258</v>
      </c>
      <c r="J83" s="3" t="s">
        <v>2346</v>
      </c>
      <c r="K83" s="3" t="s">
        <v>2306</v>
      </c>
      <c r="L83" s="3" t="s">
        <v>4176</v>
      </c>
      <c r="M83" s="3">
        <f t="shared" si="1"/>
        <v>2</v>
      </c>
    </row>
    <row r="84" spans="1:13">
      <c r="A84" s="3">
        <v>75</v>
      </c>
      <c r="B84" s="3">
        <v>0</v>
      </c>
      <c r="C84" s="3" t="s">
        <v>2375</v>
      </c>
      <c r="D84" s="3" t="s">
        <v>412</v>
      </c>
      <c r="E84" s="3" t="s">
        <v>509</v>
      </c>
      <c r="F84" s="3" t="s">
        <v>2376</v>
      </c>
      <c r="G84" s="3">
        <v>100</v>
      </c>
      <c r="H84" s="3">
        <v>0</v>
      </c>
      <c r="I84" s="3" t="s">
        <v>2258</v>
      </c>
      <c r="J84" s="3" t="s">
        <v>2346</v>
      </c>
      <c r="K84" s="3" t="s">
        <v>2306</v>
      </c>
      <c r="L84" s="3" t="s">
        <v>4176</v>
      </c>
      <c r="M84" s="3">
        <f t="shared" si="1"/>
        <v>2</v>
      </c>
    </row>
    <row r="85" spans="1:13">
      <c r="A85" s="3">
        <v>76</v>
      </c>
      <c r="B85" s="3">
        <v>0</v>
      </c>
      <c r="C85" s="3" t="s">
        <v>2378</v>
      </c>
      <c r="D85" s="3" t="s">
        <v>673</v>
      </c>
      <c r="E85" s="3" t="s">
        <v>2301</v>
      </c>
      <c r="F85" s="3" t="s">
        <v>2324</v>
      </c>
      <c r="G85" s="3">
        <v>100</v>
      </c>
      <c r="H85" s="3">
        <v>0</v>
      </c>
      <c r="I85" s="3" t="s">
        <v>2258</v>
      </c>
      <c r="J85" s="3" t="s">
        <v>2346</v>
      </c>
      <c r="K85" s="3" t="s">
        <v>2306</v>
      </c>
      <c r="L85" s="3" t="s">
        <v>4176</v>
      </c>
      <c r="M85" s="3">
        <f t="shared" si="1"/>
        <v>1</v>
      </c>
    </row>
    <row r="86" spans="1:13">
      <c r="A86" s="3">
        <v>77</v>
      </c>
      <c r="B86" s="3">
        <v>0</v>
      </c>
      <c r="C86" s="3" t="s">
        <v>2380</v>
      </c>
      <c r="D86" s="3" t="s">
        <v>320</v>
      </c>
      <c r="E86" s="3" t="s">
        <v>2351</v>
      </c>
      <c r="F86" s="3" t="s">
        <v>2143</v>
      </c>
      <c r="G86" s="3">
        <v>100</v>
      </c>
      <c r="H86" s="3">
        <v>0</v>
      </c>
      <c r="I86" s="3" t="s">
        <v>2258</v>
      </c>
      <c r="J86" s="3" t="s">
        <v>2346</v>
      </c>
      <c r="K86" s="3" t="s">
        <v>2306</v>
      </c>
      <c r="L86" s="3" t="s">
        <v>4176</v>
      </c>
      <c r="M86" s="3">
        <f t="shared" si="1"/>
        <v>2</v>
      </c>
    </row>
    <row r="87" spans="1:13">
      <c r="A87" s="3">
        <v>77</v>
      </c>
      <c r="B87" s="3">
        <v>0</v>
      </c>
      <c r="C87" s="3" t="s">
        <v>2380</v>
      </c>
      <c r="D87" s="3" t="s">
        <v>322</v>
      </c>
      <c r="E87" s="3" t="s">
        <v>2381</v>
      </c>
      <c r="F87" s="3" t="s">
        <v>2382</v>
      </c>
      <c r="G87" s="3">
        <v>100</v>
      </c>
      <c r="H87" s="3">
        <v>0</v>
      </c>
      <c r="I87" s="3" t="s">
        <v>2258</v>
      </c>
      <c r="J87" s="3" t="s">
        <v>2346</v>
      </c>
      <c r="K87" s="3" t="s">
        <v>2306</v>
      </c>
      <c r="L87" s="3" t="s">
        <v>4176</v>
      </c>
      <c r="M87" s="3">
        <f t="shared" si="1"/>
        <v>2</v>
      </c>
    </row>
    <row r="88" spans="1:13">
      <c r="A88" s="3">
        <v>78</v>
      </c>
      <c r="B88" s="3">
        <v>0</v>
      </c>
      <c r="C88" s="3" t="s">
        <v>2385</v>
      </c>
      <c r="D88" s="3" t="s">
        <v>2386</v>
      </c>
      <c r="E88" s="3">
        <v>3</v>
      </c>
      <c r="G88" s="3">
        <v>100</v>
      </c>
      <c r="H88" s="3">
        <v>0</v>
      </c>
      <c r="I88" s="3" t="s">
        <v>2258</v>
      </c>
      <c r="J88" s="3" t="s">
        <v>2346</v>
      </c>
      <c r="K88" s="3" t="s">
        <v>2333</v>
      </c>
      <c r="L88" s="3" t="s">
        <v>4176</v>
      </c>
      <c r="M88" s="3">
        <f t="shared" si="1"/>
        <v>1</v>
      </c>
    </row>
    <row r="89" spans="1:13">
      <c r="A89" s="3">
        <v>79</v>
      </c>
      <c r="B89" s="3">
        <v>0</v>
      </c>
      <c r="C89" s="3" t="s">
        <v>2388</v>
      </c>
      <c r="D89" s="3" t="s">
        <v>2389</v>
      </c>
      <c r="E89" s="3" t="s">
        <v>509</v>
      </c>
      <c r="F89" s="3" t="s">
        <v>2376</v>
      </c>
      <c r="G89" s="3">
        <v>100</v>
      </c>
      <c r="H89" s="3">
        <v>0</v>
      </c>
      <c r="I89" s="3" t="s">
        <v>2258</v>
      </c>
      <c r="J89" s="3" t="s">
        <v>2346</v>
      </c>
      <c r="K89" s="3" t="s">
        <v>2333</v>
      </c>
      <c r="L89" s="3" t="s">
        <v>4176</v>
      </c>
      <c r="M89" s="3">
        <f t="shared" si="1"/>
        <v>1</v>
      </c>
    </row>
    <row r="90" spans="1:13">
      <c r="A90" s="3">
        <v>80</v>
      </c>
      <c r="B90" s="3">
        <v>0</v>
      </c>
      <c r="C90" s="3" t="s">
        <v>2391</v>
      </c>
      <c r="D90" s="3" t="s">
        <v>683</v>
      </c>
      <c r="E90" s="3" t="s">
        <v>2392</v>
      </c>
      <c r="F90" s="3" t="s">
        <v>2393</v>
      </c>
      <c r="G90" s="3">
        <v>100</v>
      </c>
      <c r="H90" s="3">
        <v>0</v>
      </c>
      <c r="I90" s="3" t="s">
        <v>2258</v>
      </c>
      <c r="J90" s="3" t="s">
        <v>2346</v>
      </c>
      <c r="K90" s="3" t="s">
        <v>2333</v>
      </c>
      <c r="L90" s="3" t="s">
        <v>4176</v>
      </c>
      <c r="M90" s="3">
        <f t="shared" si="1"/>
        <v>1</v>
      </c>
    </row>
    <row r="91" spans="1:13">
      <c r="A91" s="3">
        <v>81</v>
      </c>
      <c r="B91" s="3">
        <v>0</v>
      </c>
      <c r="C91" s="3" t="s">
        <v>2396</v>
      </c>
      <c r="D91" s="3" t="s">
        <v>475</v>
      </c>
      <c r="E91" s="3" t="s">
        <v>2397</v>
      </c>
      <c r="F91" s="3" t="s">
        <v>1910</v>
      </c>
      <c r="G91" s="3">
        <v>100</v>
      </c>
      <c r="H91" s="3">
        <v>0</v>
      </c>
      <c r="I91" s="3" t="s">
        <v>2258</v>
      </c>
      <c r="J91" s="3" t="s">
        <v>2346</v>
      </c>
      <c r="K91" s="3" t="s">
        <v>2333</v>
      </c>
      <c r="L91" s="3" t="s">
        <v>4176</v>
      </c>
      <c r="M91" s="3">
        <f t="shared" si="1"/>
        <v>1</v>
      </c>
    </row>
    <row r="92" spans="1:13">
      <c r="A92" s="3">
        <v>82</v>
      </c>
      <c r="B92" s="3">
        <v>1</v>
      </c>
      <c r="C92" s="3" t="s">
        <v>2347</v>
      </c>
      <c r="D92" s="3" t="s">
        <v>349</v>
      </c>
      <c r="E92" s="3" t="s">
        <v>2348</v>
      </c>
      <c r="F92" s="3" t="s">
        <v>2056</v>
      </c>
      <c r="G92" s="3">
        <v>86</v>
      </c>
      <c r="H92" s="3">
        <v>100</v>
      </c>
      <c r="I92" s="3" t="s">
        <v>2258</v>
      </c>
      <c r="J92" s="3" t="s">
        <v>2346</v>
      </c>
      <c r="K92" s="3" t="s">
        <v>2286</v>
      </c>
      <c r="L92" s="3" t="s">
        <v>4177</v>
      </c>
      <c r="M92" s="3">
        <f t="shared" si="1"/>
        <v>1</v>
      </c>
    </row>
    <row r="93" spans="1:13">
      <c r="A93" s="3">
        <v>83</v>
      </c>
      <c r="B93" s="3">
        <v>1</v>
      </c>
      <c r="C93" s="3" t="s">
        <v>2350</v>
      </c>
      <c r="D93" s="3" t="s">
        <v>265</v>
      </c>
      <c r="E93" s="3" t="s">
        <v>2351</v>
      </c>
      <c r="F93" s="3" t="s">
        <v>2352</v>
      </c>
      <c r="G93" s="3">
        <v>86</v>
      </c>
      <c r="H93" s="3">
        <v>100</v>
      </c>
      <c r="I93" s="3" t="s">
        <v>2258</v>
      </c>
      <c r="J93" s="3" t="s">
        <v>2346</v>
      </c>
      <c r="K93" s="3" t="s">
        <v>2286</v>
      </c>
      <c r="L93" s="3" t="s">
        <v>4177</v>
      </c>
      <c r="M93" s="3">
        <f t="shared" si="1"/>
        <v>1</v>
      </c>
    </row>
    <row r="94" spans="1:13">
      <c r="A94" s="3">
        <v>84</v>
      </c>
      <c r="B94" s="3">
        <v>1</v>
      </c>
      <c r="C94" s="3" t="s">
        <v>2354</v>
      </c>
      <c r="D94" s="3" t="s">
        <v>267</v>
      </c>
      <c r="E94" s="3" t="s">
        <v>2351</v>
      </c>
      <c r="F94" s="3" t="s">
        <v>2352</v>
      </c>
      <c r="G94" s="3">
        <v>86</v>
      </c>
      <c r="H94" s="3">
        <v>100</v>
      </c>
      <c r="I94" s="3" t="s">
        <v>2258</v>
      </c>
      <c r="J94" s="3" t="s">
        <v>2346</v>
      </c>
      <c r="K94" s="3" t="s">
        <v>2286</v>
      </c>
      <c r="L94" s="3" t="s">
        <v>4177</v>
      </c>
      <c r="M94" s="3">
        <f t="shared" si="1"/>
        <v>1</v>
      </c>
    </row>
    <row r="95" spans="1:13">
      <c r="A95" s="3">
        <v>85</v>
      </c>
      <c r="B95" s="3">
        <v>1</v>
      </c>
      <c r="C95" s="3" t="s">
        <v>2356</v>
      </c>
      <c r="D95" s="3" t="s">
        <v>257</v>
      </c>
      <c r="E95" s="3" t="s">
        <v>2351</v>
      </c>
      <c r="F95" s="3" t="s">
        <v>2352</v>
      </c>
      <c r="G95" s="3">
        <v>86</v>
      </c>
      <c r="H95" s="3">
        <v>100</v>
      </c>
      <c r="I95" s="3" t="s">
        <v>2258</v>
      </c>
      <c r="J95" s="3" t="s">
        <v>2346</v>
      </c>
      <c r="K95" s="3" t="s">
        <v>2286</v>
      </c>
      <c r="L95" s="3" t="s">
        <v>4177</v>
      </c>
      <c r="M95" s="3">
        <f t="shared" si="1"/>
        <v>1</v>
      </c>
    </row>
    <row r="96" spans="1:13">
      <c r="A96" s="3">
        <v>86</v>
      </c>
      <c r="B96" s="3">
        <v>1</v>
      </c>
      <c r="C96" s="3" t="s">
        <v>2358</v>
      </c>
      <c r="D96" s="3" t="s">
        <v>269</v>
      </c>
      <c r="E96" s="3" t="s">
        <v>2351</v>
      </c>
      <c r="F96" s="3" t="s">
        <v>2352</v>
      </c>
      <c r="G96" s="3">
        <v>86</v>
      </c>
      <c r="H96" s="3">
        <v>100</v>
      </c>
      <c r="I96" s="3" t="s">
        <v>2258</v>
      </c>
      <c r="J96" s="3" t="s">
        <v>2346</v>
      </c>
      <c r="K96" s="3" t="s">
        <v>2286</v>
      </c>
      <c r="L96" s="3" t="s">
        <v>4177</v>
      </c>
      <c r="M96" s="3">
        <f t="shared" si="1"/>
        <v>1</v>
      </c>
    </row>
    <row r="97" spans="1:13">
      <c r="A97" s="3">
        <v>87</v>
      </c>
      <c r="B97" s="3">
        <v>1</v>
      </c>
      <c r="C97" s="3" t="s">
        <v>2362</v>
      </c>
      <c r="D97" s="3" t="s">
        <v>166</v>
      </c>
      <c r="E97" s="3" t="s">
        <v>2363</v>
      </c>
      <c r="F97" s="3" t="s">
        <v>2364</v>
      </c>
      <c r="G97" s="3">
        <v>86</v>
      </c>
      <c r="H97" s="3">
        <v>100</v>
      </c>
      <c r="I97" s="3" t="s">
        <v>2258</v>
      </c>
      <c r="J97" s="3" t="s">
        <v>2346</v>
      </c>
      <c r="K97" s="3" t="s">
        <v>2286</v>
      </c>
      <c r="L97" s="3" t="s">
        <v>4177</v>
      </c>
      <c r="M97" s="3">
        <f t="shared" si="1"/>
        <v>1</v>
      </c>
    </row>
    <row r="98" spans="1:13">
      <c r="A98" s="3">
        <v>88</v>
      </c>
      <c r="B98" s="3">
        <v>1</v>
      </c>
      <c r="C98" s="3" t="s">
        <v>2366</v>
      </c>
      <c r="D98" s="3" t="s">
        <v>13</v>
      </c>
      <c r="E98" s="3" t="s">
        <v>1775</v>
      </c>
      <c r="F98" s="3" t="s">
        <v>289</v>
      </c>
      <c r="G98" s="3">
        <v>86</v>
      </c>
      <c r="H98" s="3">
        <v>100</v>
      </c>
      <c r="I98" s="3" t="s">
        <v>2258</v>
      </c>
      <c r="J98" s="3" t="s">
        <v>2346</v>
      </c>
      <c r="K98" s="3" t="s">
        <v>2286</v>
      </c>
      <c r="L98" s="3" t="s">
        <v>4177</v>
      </c>
      <c r="M98" s="3">
        <f t="shared" si="1"/>
        <v>1</v>
      </c>
    </row>
    <row r="99" spans="1:13">
      <c r="A99" s="3">
        <v>89</v>
      </c>
      <c r="B99" s="3">
        <v>1</v>
      </c>
      <c r="C99" s="3" t="s">
        <v>2368</v>
      </c>
      <c r="D99" s="3" t="s">
        <v>103</v>
      </c>
      <c r="E99" s="3" t="s">
        <v>1788</v>
      </c>
      <c r="F99" s="3" t="s">
        <v>1809</v>
      </c>
      <c r="G99" s="3">
        <v>86</v>
      </c>
      <c r="H99" s="3">
        <v>100</v>
      </c>
      <c r="I99" s="3" t="s">
        <v>2258</v>
      </c>
      <c r="J99" s="3" t="s">
        <v>2346</v>
      </c>
      <c r="K99" s="3" t="s">
        <v>2306</v>
      </c>
      <c r="L99" s="3" t="s">
        <v>4177</v>
      </c>
      <c r="M99" s="3">
        <f t="shared" si="1"/>
        <v>1</v>
      </c>
    </row>
    <row r="100" spans="1:13">
      <c r="A100" s="3">
        <v>90</v>
      </c>
      <c r="B100" s="3">
        <v>1</v>
      </c>
      <c r="C100" s="3" t="s">
        <v>2372</v>
      </c>
      <c r="D100" s="3" t="s">
        <v>251</v>
      </c>
      <c r="E100" s="3" t="s">
        <v>480</v>
      </c>
      <c r="F100" s="3" t="s">
        <v>1789</v>
      </c>
      <c r="G100" s="3">
        <v>86</v>
      </c>
      <c r="H100" s="3">
        <v>100</v>
      </c>
      <c r="I100" s="3" t="s">
        <v>2258</v>
      </c>
      <c r="J100" s="3" t="s">
        <v>2346</v>
      </c>
      <c r="K100" s="3" t="s">
        <v>2306</v>
      </c>
      <c r="L100" s="3" t="s">
        <v>4177</v>
      </c>
      <c r="M100" s="3">
        <f t="shared" si="1"/>
        <v>2</v>
      </c>
    </row>
    <row r="101" spans="1:13">
      <c r="A101" s="3">
        <v>90</v>
      </c>
      <c r="B101" s="3">
        <v>1</v>
      </c>
      <c r="C101" s="3" t="s">
        <v>2372</v>
      </c>
      <c r="D101" s="3" t="s">
        <v>710</v>
      </c>
      <c r="E101" s="3" t="s">
        <v>480</v>
      </c>
      <c r="F101" s="3" t="s">
        <v>1789</v>
      </c>
      <c r="G101" s="3">
        <v>86</v>
      </c>
      <c r="H101" s="3">
        <v>100</v>
      </c>
      <c r="I101" s="3" t="s">
        <v>2258</v>
      </c>
      <c r="J101" s="3" t="s">
        <v>2346</v>
      </c>
      <c r="K101" s="3" t="s">
        <v>2306</v>
      </c>
      <c r="L101" s="3" t="s">
        <v>4177</v>
      </c>
      <c r="M101" s="3">
        <f t="shared" si="1"/>
        <v>2</v>
      </c>
    </row>
    <row r="102" spans="1:13">
      <c r="A102" s="3">
        <v>91</v>
      </c>
      <c r="B102" s="3">
        <v>1</v>
      </c>
      <c r="C102" s="3" t="s">
        <v>2377</v>
      </c>
      <c r="D102" s="3" t="s">
        <v>411</v>
      </c>
      <c r="E102" s="3" t="s">
        <v>1814</v>
      </c>
      <c r="F102" s="3" t="s">
        <v>1996</v>
      </c>
      <c r="G102" s="3">
        <v>86</v>
      </c>
      <c r="H102" s="3">
        <v>100</v>
      </c>
      <c r="I102" s="3" t="s">
        <v>2258</v>
      </c>
      <c r="J102" s="3" t="s">
        <v>2346</v>
      </c>
      <c r="K102" s="3" t="s">
        <v>2306</v>
      </c>
      <c r="L102" s="3" t="s">
        <v>4177</v>
      </c>
      <c r="M102" s="3">
        <f t="shared" si="1"/>
        <v>2</v>
      </c>
    </row>
    <row r="103" spans="1:13">
      <c r="A103" s="3">
        <v>91</v>
      </c>
      <c r="B103" s="3">
        <v>1</v>
      </c>
      <c r="C103" s="3" t="s">
        <v>2377</v>
      </c>
      <c r="D103" s="3" t="s">
        <v>412</v>
      </c>
      <c r="E103" s="3" t="s">
        <v>1814</v>
      </c>
      <c r="F103" s="3" t="s">
        <v>1996</v>
      </c>
      <c r="G103" s="3">
        <v>86</v>
      </c>
      <c r="H103" s="3">
        <v>100</v>
      </c>
      <c r="I103" s="3" t="s">
        <v>2258</v>
      </c>
      <c r="J103" s="3" t="s">
        <v>2346</v>
      </c>
      <c r="K103" s="3" t="s">
        <v>2306</v>
      </c>
      <c r="L103" s="3" t="s">
        <v>4177</v>
      </c>
      <c r="M103" s="3">
        <f t="shared" si="1"/>
        <v>2</v>
      </c>
    </row>
    <row r="104" spans="1:13">
      <c r="A104" s="3">
        <v>92</v>
      </c>
      <c r="B104" s="3">
        <v>1</v>
      </c>
      <c r="C104" s="3" t="s">
        <v>2379</v>
      </c>
      <c r="D104" s="3" t="s">
        <v>673</v>
      </c>
      <c r="E104" s="3" t="s">
        <v>1775</v>
      </c>
      <c r="F104" s="3" t="s">
        <v>289</v>
      </c>
      <c r="G104" s="3">
        <v>86</v>
      </c>
      <c r="H104" s="3">
        <v>100</v>
      </c>
      <c r="I104" s="3" t="s">
        <v>2258</v>
      </c>
      <c r="J104" s="3" t="s">
        <v>2346</v>
      </c>
      <c r="K104" s="3" t="s">
        <v>2306</v>
      </c>
      <c r="L104" s="3" t="s">
        <v>4177</v>
      </c>
      <c r="M104" s="3">
        <f t="shared" si="1"/>
        <v>1</v>
      </c>
    </row>
    <row r="105" spans="1:13">
      <c r="A105" s="3">
        <v>93</v>
      </c>
      <c r="B105" s="3">
        <v>1</v>
      </c>
      <c r="C105" s="3" t="s">
        <v>2383</v>
      </c>
      <c r="D105" s="3" t="s">
        <v>320</v>
      </c>
      <c r="E105" s="3" t="s">
        <v>1928</v>
      </c>
      <c r="F105" s="3" t="s">
        <v>1814</v>
      </c>
      <c r="G105" s="3">
        <v>86</v>
      </c>
      <c r="H105" s="3">
        <v>100</v>
      </c>
      <c r="I105" s="3" t="s">
        <v>2258</v>
      </c>
      <c r="J105" s="3" t="s">
        <v>2346</v>
      </c>
      <c r="K105" s="3" t="s">
        <v>2306</v>
      </c>
      <c r="L105" s="3" t="s">
        <v>4177</v>
      </c>
      <c r="M105" s="3">
        <f t="shared" si="1"/>
        <v>2</v>
      </c>
    </row>
    <row r="106" spans="1:13">
      <c r="A106" s="3">
        <v>93</v>
      </c>
      <c r="B106" s="3">
        <v>1</v>
      </c>
      <c r="C106" s="3" t="s">
        <v>2383</v>
      </c>
      <c r="D106" s="3" t="s">
        <v>322</v>
      </c>
      <c r="E106" s="3" t="s">
        <v>2310</v>
      </c>
      <c r="F106" s="3" t="s">
        <v>2384</v>
      </c>
      <c r="G106" s="3">
        <v>86</v>
      </c>
      <c r="H106" s="3">
        <v>100</v>
      </c>
      <c r="I106" s="3" t="s">
        <v>2258</v>
      </c>
      <c r="J106" s="3" t="s">
        <v>2346</v>
      </c>
      <c r="K106" s="3" t="s">
        <v>2306</v>
      </c>
      <c r="L106" s="3" t="s">
        <v>4177</v>
      </c>
      <c r="M106" s="3">
        <f t="shared" si="1"/>
        <v>2</v>
      </c>
    </row>
    <row r="107" spans="1:13">
      <c r="A107" s="3">
        <v>94</v>
      </c>
      <c r="B107" s="3">
        <v>1</v>
      </c>
      <c r="C107" s="3" t="s">
        <v>2387</v>
      </c>
      <c r="D107" s="3" t="s">
        <v>2386</v>
      </c>
      <c r="E107" s="3">
        <v>2</v>
      </c>
      <c r="G107" s="3">
        <v>100</v>
      </c>
      <c r="H107" s="3">
        <v>100</v>
      </c>
      <c r="I107" s="3" t="s">
        <v>2258</v>
      </c>
      <c r="J107" s="3" t="s">
        <v>2346</v>
      </c>
      <c r="K107" s="3" t="s">
        <v>2333</v>
      </c>
      <c r="L107" s="3" t="s">
        <v>4177</v>
      </c>
      <c r="M107" s="3">
        <f t="shared" si="1"/>
        <v>1</v>
      </c>
    </row>
    <row r="108" spans="1:13">
      <c r="A108" s="3">
        <v>95</v>
      </c>
      <c r="B108" s="3">
        <v>1</v>
      </c>
      <c r="C108" s="3" t="s">
        <v>2390</v>
      </c>
      <c r="D108" s="3" t="s">
        <v>2389</v>
      </c>
      <c r="E108" s="3" t="s">
        <v>1814</v>
      </c>
      <c r="F108" s="3" t="s">
        <v>1996</v>
      </c>
      <c r="G108" s="3">
        <v>100</v>
      </c>
      <c r="H108" s="3">
        <v>100</v>
      </c>
      <c r="I108" s="3" t="s">
        <v>2258</v>
      </c>
      <c r="J108" s="3" t="s">
        <v>2346</v>
      </c>
      <c r="K108" s="3" t="s">
        <v>2333</v>
      </c>
      <c r="L108" s="3" t="s">
        <v>4177</v>
      </c>
      <c r="M108" s="3">
        <f t="shared" si="1"/>
        <v>1</v>
      </c>
    </row>
    <row r="109" spans="1:13">
      <c r="A109" s="3">
        <v>96</v>
      </c>
      <c r="B109" s="3">
        <v>1</v>
      </c>
      <c r="C109" s="3" t="s">
        <v>2394</v>
      </c>
      <c r="D109" s="3" t="s">
        <v>683</v>
      </c>
      <c r="E109" s="3" t="s">
        <v>2319</v>
      </c>
      <c r="F109" s="3" t="s">
        <v>2395</v>
      </c>
      <c r="G109" s="3">
        <v>100</v>
      </c>
      <c r="H109" s="3">
        <v>100</v>
      </c>
      <c r="I109" s="3" t="s">
        <v>2258</v>
      </c>
      <c r="J109" s="3" t="s">
        <v>2346</v>
      </c>
      <c r="K109" s="3" t="s">
        <v>2333</v>
      </c>
      <c r="L109" s="3" t="s">
        <v>4177</v>
      </c>
      <c r="M109" s="3">
        <f t="shared" si="1"/>
        <v>1</v>
      </c>
    </row>
    <row r="110" spans="1:13">
      <c r="A110" s="3">
        <v>97</v>
      </c>
      <c r="B110" s="3">
        <v>1</v>
      </c>
      <c r="C110" s="3" t="s">
        <v>2398</v>
      </c>
      <c r="D110" s="3" t="s">
        <v>475</v>
      </c>
      <c r="E110" s="3" t="s">
        <v>2399</v>
      </c>
      <c r="F110" s="3" t="s">
        <v>1776</v>
      </c>
      <c r="G110" s="3">
        <v>100</v>
      </c>
      <c r="H110" s="3">
        <v>100</v>
      </c>
      <c r="I110" s="3" t="s">
        <v>2258</v>
      </c>
      <c r="J110" s="3" t="s">
        <v>2346</v>
      </c>
      <c r="K110" s="3" t="s">
        <v>2333</v>
      </c>
      <c r="L110" s="3" t="s">
        <v>4177</v>
      </c>
      <c r="M110" s="3">
        <f t="shared" si="1"/>
        <v>1</v>
      </c>
    </row>
    <row r="111" spans="1:13">
      <c r="A111" s="3">
        <v>98</v>
      </c>
      <c r="B111" s="3">
        <v>0</v>
      </c>
      <c r="C111" s="3" t="s">
        <v>2277</v>
      </c>
      <c r="D111" s="3" t="s">
        <v>2278</v>
      </c>
      <c r="E111" s="3" t="s">
        <v>281</v>
      </c>
      <c r="F111" s="3" t="s">
        <v>282</v>
      </c>
      <c r="G111" s="3">
        <v>1</v>
      </c>
      <c r="H111" s="3">
        <v>1</v>
      </c>
      <c r="I111" s="3" t="s">
        <v>2400</v>
      </c>
      <c r="J111" s="3" t="s">
        <v>2259</v>
      </c>
      <c r="L111" s="3" t="s">
        <v>4178</v>
      </c>
      <c r="M111" s="3">
        <f t="shared" si="1"/>
        <v>1</v>
      </c>
    </row>
    <row r="112" spans="1:13">
      <c r="A112" s="3">
        <v>99</v>
      </c>
      <c r="B112" s="3">
        <v>0</v>
      </c>
      <c r="C112" s="3" t="s">
        <v>2402</v>
      </c>
      <c r="D112" s="3" t="s">
        <v>2403</v>
      </c>
      <c r="E112" s="3" t="s">
        <v>286</v>
      </c>
      <c r="F112" s="3" t="s">
        <v>386</v>
      </c>
      <c r="G112" s="3">
        <v>1</v>
      </c>
      <c r="H112" s="3">
        <v>1</v>
      </c>
      <c r="I112" s="3" t="s">
        <v>2400</v>
      </c>
      <c r="J112" s="3" t="s">
        <v>2259</v>
      </c>
      <c r="L112" s="3" t="s">
        <v>4178</v>
      </c>
      <c r="M112" s="3">
        <f t="shared" si="1"/>
        <v>1</v>
      </c>
    </row>
    <row r="113" spans="1:13">
      <c r="A113" s="3">
        <v>100</v>
      </c>
      <c r="B113" s="3">
        <v>1</v>
      </c>
      <c r="C113" s="3" t="s">
        <v>2271</v>
      </c>
      <c r="D113" s="3" t="s">
        <v>2272</v>
      </c>
      <c r="E113" s="3" t="s">
        <v>1781</v>
      </c>
      <c r="F113" s="3" t="s">
        <v>291</v>
      </c>
      <c r="G113" s="3">
        <v>1</v>
      </c>
      <c r="H113" s="3">
        <v>5</v>
      </c>
      <c r="I113" s="3" t="s">
        <v>2400</v>
      </c>
      <c r="J113" s="3" t="s">
        <v>2259</v>
      </c>
      <c r="L113" s="3" t="s">
        <v>4179</v>
      </c>
      <c r="M113" s="3">
        <f t="shared" si="1"/>
        <v>2</v>
      </c>
    </row>
    <row r="114" spans="1:13">
      <c r="A114" s="3">
        <v>100</v>
      </c>
      <c r="B114" s="3">
        <v>1</v>
      </c>
      <c r="C114" s="3" t="s">
        <v>2271</v>
      </c>
      <c r="D114" s="3" t="s">
        <v>2273</v>
      </c>
      <c r="E114" s="3" t="s">
        <v>1781</v>
      </c>
      <c r="F114" s="3" t="s">
        <v>291</v>
      </c>
      <c r="G114" s="3">
        <v>1</v>
      </c>
      <c r="H114" s="3">
        <v>5</v>
      </c>
      <c r="I114" s="3" t="s">
        <v>2400</v>
      </c>
      <c r="J114" s="3" t="s">
        <v>2259</v>
      </c>
      <c r="L114" s="3" t="s">
        <v>4179</v>
      </c>
      <c r="M114" s="3">
        <f t="shared" si="1"/>
        <v>2</v>
      </c>
    </row>
    <row r="115" spans="1:13">
      <c r="A115" s="3">
        <v>101</v>
      </c>
      <c r="B115" s="3">
        <v>1</v>
      </c>
      <c r="C115" s="3" t="s">
        <v>2274</v>
      </c>
      <c r="D115" s="3" t="s">
        <v>258</v>
      </c>
      <c r="E115" s="3" t="s">
        <v>282</v>
      </c>
      <c r="F115" s="3" t="s">
        <v>1782</v>
      </c>
      <c r="G115" s="3">
        <v>1</v>
      </c>
      <c r="H115" s="3">
        <v>5</v>
      </c>
      <c r="I115" s="3" t="s">
        <v>2400</v>
      </c>
      <c r="J115" s="3" t="s">
        <v>2259</v>
      </c>
      <c r="L115" s="3" t="s">
        <v>4179</v>
      </c>
      <c r="M115" s="3">
        <f t="shared" si="1"/>
        <v>2</v>
      </c>
    </row>
    <row r="116" spans="1:13">
      <c r="A116" s="3">
        <v>101</v>
      </c>
      <c r="B116" s="3">
        <v>1</v>
      </c>
      <c r="C116" s="3" t="s">
        <v>2274</v>
      </c>
      <c r="D116" s="3" t="s">
        <v>603</v>
      </c>
      <c r="E116" s="3" t="s">
        <v>282</v>
      </c>
      <c r="F116" s="3" t="s">
        <v>1782</v>
      </c>
      <c r="G116" s="3">
        <v>1</v>
      </c>
      <c r="H116" s="3">
        <v>5</v>
      </c>
      <c r="I116" s="3" t="s">
        <v>2400</v>
      </c>
      <c r="J116" s="3" t="s">
        <v>2259</v>
      </c>
      <c r="L116" s="3" t="s">
        <v>4179</v>
      </c>
      <c r="M116" s="3">
        <f t="shared" si="1"/>
        <v>2</v>
      </c>
    </row>
    <row r="117" spans="1:13">
      <c r="A117" s="3">
        <v>102</v>
      </c>
      <c r="B117" s="3">
        <v>1</v>
      </c>
      <c r="C117" s="3" t="s">
        <v>2275</v>
      </c>
      <c r="D117" s="3" t="s">
        <v>273</v>
      </c>
      <c r="E117" s="3" t="s">
        <v>1781</v>
      </c>
      <c r="F117" s="3" t="s">
        <v>291</v>
      </c>
      <c r="G117" s="3">
        <v>1</v>
      </c>
      <c r="H117" s="3">
        <v>5</v>
      </c>
      <c r="I117" s="3" t="s">
        <v>2400</v>
      </c>
      <c r="J117" s="3" t="s">
        <v>2259</v>
      </c>
      <c r="L117" s="3" t="s">
        <v>4179</v>
      </c>
      <c r="M117" s="3">
        <f t="shared" si="1"/>
        <v>1</v>
      </c>
    </row>
    <row r="118" spans="1:13">
      <c r="A118" s="3">
        <v>103</v>
      </c>
      <c r="B118" s="3">
        <v>1</v>
      </c>
      <c r="C118" s="3" t="s">
        <v>2276</v>
      </c>
      <c r="D118" s="3" t="s">
        <v>16</v>
      </c>
      <c r="E118" s="3" t="s">
        <v>1782</v>
      </c>
      <c r="F118" s="3" t="s">
        <v>291</v>
      </c>
      <c r="G118" s="3">
        <v>1</v>
      </c>
      <c r="H118" s="3">
        <v>5</v>
      </c>
      <c r="I118" s="3" t="s">
        <v>2400</v>
      </c>
      <c r="J118" s="3" t="s">
        <v>2259</v>
      </c>
      <c r="L118" s="3" t="s">
        <v>4179</v>
      </c>
      <c r="M118" s="3">
        <f t="shared" si="1"/>
        <v>1</v>
      </c>
    </row>
    <row r="119" spans="1:13">
      <c r="A119" s="3">
        <v>104</v>
      </c>
      <c r="B119" s="3">
        <v>2</v>
      </c>
      <c r="C119" s="3" t="s">
        <v>2255</v>
      </c>
      <c r="D119" s="3" t="s">
        <v>322</v>
      </c>
      <c r="E119" s="3" t="s">
        <v>2256</v>
      </c>
      <c r="F119" s="3" t="s">
        <v>2257</v>
      </c>
      <c r="G119" s="3">
        <v>1</v>
      </c>
      <c r="H119" s="3">
        <v>10</v>
      </c>
      <c r="I119" s="3" t="s">
        <v>2400</v>
      </c>
      <c r="J119" s="3" t="s">
        <v>2259</v>
      </c>
      <c r="L119" s="3" t="s">
        <v>4180</v>
      </c>
      <c r="M119" s="3">
        <f t="shared" si="1"/>
        <v>1</v>
      </c>
    </row>
    <row r="120" spans="1:13">
      <c r="A120" s="3">
        <v>105</v>
      </c>
      <c r="B120" s="3">
        <v>2</v>
      </c>
      <c r="C120" s="3" t="s">
        <v>2401</v>
      </c>
      <c r="D120" s="3" t="s">
        <v>439</v>
      </c>
      <c r="E120" s="3" t="s">
        <v>2261</v>
      </c>
      <c r="F120" s="3" t="s">
        <v>2262</v>
      </c>
      <c r="G120" s="3">
        <v>1</v>
      </c>
      <c r="H120" s="3">
        <v>10</v>
      </c>
      <c r="I120" s="3" t="s">
        <v>2400</v>
      </c>
      <c r="J120" s="3" t="s">
        <v>2259</v>
      </c>
      <c r="L120" s="3" t="s">
        <v>4180</v>
      </c>
      <c r="M120" s="3">
        <f t="shared" si="1"/>
        <v>1</v>
      </c>
    </row>
    <row r="121" spans="1:13">
      <c r="A121" s="3">
        <v>106</v>
      </c>
      <c r="B121" s="3">
        <v>2</v>
      </c>
      <c r="C121" s="3" t="s">
        <v>2263</v>
      </c>
      <c r="D121" s="3" t="s">
        <v>265</v>
      </c>
      <c r="E121" s="3" t="s">
        <v>282</v>
      </c>
      <c r="F121" s="3" t="s">
        <v>284</v>
      </c>
      <c r="G121" s="3">
        <v>1</v>
      </c>
      <c r="H121" s="3">
        <v>10</v>
      </c>
      <c r="I121" s="3" t="s">
        <v>2400</v>
      </c>
      <c r="J121" s="3" t="s">
        <v>2259</v>
      </c>
      <c r="L121" s="3" t="s">
        <v>4180</v>
      </c>
      <c r="M121" s="3">
        <f t="shared" si="1"/>
        <v>1</v>
      </c>
    </row>
    <row r="122" spans="1:13">
      <c r="A122" s="3">
        <v>107</v>
      </c>
      <c r="B122" s="3">
        <v>2</v>
      </c>
      <c r="C122" s="3" t="s">
        <v>2264</v>
      </c>
      <c r="D122" s="3" t="s">
        <v>267</v>
      </c>
      <c r="E122" s="3" t="s">
        <v>282</v>
      </c>
      <c r="F122" s="3" t="s">
        <v>284</v>
      </c>
      <c r="G122" s="3">
        <v>1</v>
      </c>
      <c r="H122" s="3">
        <v>10</v>
      </c>
      <c r="I122" s="3" t="s">
        <v>2400</v>
      </c>
      <c r="J122" s="3" t="s">
        <v>2259</v>
      </c>
      <c r="L122" s="3" t="s">
        <v>4180</v>
      </c>
      <c r="M122" s="3">
        <f t="shared" si="1"/>
        <v>1</v>
      </c>
    </row>
    <row r="123" spans="1:13">
      <c r="A123" s="3">
        <v>108</v>
      </c>
      <c r="B123" s="3">
        <v>2</v>
      </c>
      <c r="C123" s="3" t="s">
        <v>2265</v>
      </c>
      <c r="D123" s="3" t="s">
        <v>257</v>
      </c>
      <c r="E123" s="3" t="s">
        <v>282</v>
      </c>
      <c r="F123" s="3" t="s">
        <v>284</v>
      </c>
      <c r="G123" s="3">
        <v>1</v>
      </c>
      <c r="H123" s="3">
        <v>10</v>
      </c>
      <c r="I123" s="3" t="s">
        <v>2400</v>
      </c>
      <c r="J123" s="3" t="s">
        <v>2259</v>
      </c>
      <c r="L123" s="3" t="s">
        <v>4180</v>
      </c>
      <c r="M123" s="3">
        <f t="shared" si="1"/>
        <v>1</v>
      </c>
    </row>
    <row r="124" spans="1:13">
      <c r="A124" s="3">
        <v>109</v>
      </c>
      <c r="B124" s="3">
        <v>2</v>
      </c>
      <c r="C124" s="3" t="s">
        <v>2266</v>
      </c>
      <c r="D124" s="3" t="s">
        <v>269</v>
      </c>
      <c r="E124" s="3" t="s">
        <v>282</v>
      </c>
      <c r="F124" s="3" t="s">
        <v>284</v>
      </c>
      <c r="G124" s="3">
        <v>1</v>
      </c>
      <c r="H124" s="3">
        <v>10</v>
      </c>
      <c r="I124" s="3" t="s">
        <v>2400</v>
      </c>
      <c r="J124" s="3" t="s">
        <v>2259</v>
      </c>
      <c r="L124" s="3" t="s">
        <v>4180</v>
      </c>
      <c r="M124" s="3">
        <f t="shared" si="1"/>
        <v>1</v>
      </c>
    </row>
    <row r="125" spans="1:13">
      <c r="A125" s="3">
        <v>110</v>
      </c>
      <c r="B125" s="3">
        <v>2</v>
      </c>
      <c r="C125" s="3" t="s">
        <v>2267</v>
      </c>
      <c r="D125" s="3" t="s">
        <v>110</v>
      </c>
      <c r="E125" s="3" t="s">
        <v>2181</v>
      </c>
      <c r="F125" s="3" t="s">
        <v>2119</v>
      </c>
      <c r="G125" s="3">
        <v>1</v>
      </c>
      <c r="H125" s="3">
        <v>10</v>
      </c>
      <c r="I125" s="3" t="s">
        <v>2400</v>
      </c>
      <c r="J125" s="3" t="s">
        <v>2259</v>
      </c>
      <c r="L125" s="3" t="s">
        <v>4180</v>
      </c>
      <c r="M125" s="3">
        <f t="shared" si="1"/>
        <v>1</v>
      </c>
    </row>
    <row r="126" spans="1:13">
      <c r="A126" s="3">
        <v>111</v>
      </c>
      <c r="B126" s="3">
        <v>2</v>
      </c>
      <c r="C126" s="3" t="s">
        <v>2268</v>
      </c>
      <c r="D126" s="3" t="s">
        <v>111</v>
      </c>
      <c r="E126" s="3" t="s">
        <v>2181</v>
      </c>
      <c r="F126" s="3" t="s">
        <v>2119</v>
      </c>
      <c r="G126" s="3">
        <v>1</v>
      </c>
      <c r="H126" s="3">
        <v>10</v>
      </c>
      <c r="I126" s="3" t="s">
        <v>2400</v>
      </c>
      <c r="J126" s="3" t="s">
        <v>2259</v>
      </c>
      <c r="L126" s="3" t="s">
        <v>4180</v>
      </c>
      <c r="M126" s="3">
        <f t="shared" si="1"/>
        <v>1</v>
      </c>
    </row>
    <row r="127" spans="1:13">
      <c r="A127" s="3">
        <v>112</v>
      </c>
      <c r="B127" s="3">
        <v>2</v>
      </c>
      <c r="C127" s="3" t="s">
        <v>2269</v>
      </c>
      <c r="D127" s="3" t="s">
        <v>112</v>
      </c>
      <c r="E127" s="3" t="s">
        <v>2181</v>
      </c>
      <c r="F127" s="3" t="s">
        <v>2119</v>
      </c>
      <c r="G127" s="3">
        <v>1</v>
      </c>
      <c r="H127" s="3">
        <v>10</v>
      </c>
      <c r="I127" s="3" t="s">
        <v>2400</v>
      </c>
      <c r="J127" s="3" t="s">
        <v>2259</v>
      </c>
      <c r="L127" s="3" t="s">
        <v>4180</v>
      </c>
      <c r="M127" s="3">
        <f t="shared" si="1"/>
        <v>1</v>
      </c>
    </row>
    <row r="128" spans="1:13">
      <c r="A128" s="3">
        <v>113</v>
      </c>
      <c r="B128" s="3">
        <v>2</v>
      </c>
      <c r="C128" s="3" t="s">
        <v>2270</v>
      </c>
      <c r="D128" s="3" t="s">
        <v>251</v>
      </c>
      <c r="E128" s="3" t="s">
        <v>386</v>
      </c>
      <c r="F128" s="3" t="s">
        <v>1996</v>
      </c>
      <c r="G128" s="3">
        <v>1</v>
      </c>
      <c r="H128" s="3">
        <v>10</v>
      </c>
      <c r="I128" s="3" t="s">
        <v>2400</v>
      </c>
      <c r="J128" s="3" t="s">
        <v>2259</v>
      </c>
      <c r="L128" s="3" t="s">
        <v>4180</v>
      </c>
      <c r="M128" s="3">
        <f t="shared" si="1"/>
        <v>1</v>
      </c>
    </row>
    <row r="129" spans="1:13">
      <c r="A129" s="3">
        <v>114</v>
      </c>
      <c r="B129" s="3">
        <v>0</v>
      </c>
      <c r="C129" s="3" t="s">
        <v>2277</v>
      </c>
      <c r="D129" s="3" t="s">
        <v>2278</v>
      </c>
      <c r="E129" s="3" t="s">
        <v>281</v>
      </c>
      <c r="F129" s="3" t="s">
        <v>282</v>
      </c>
      <c r="G129" s="3">
        <v>1</v>
      </c>
      <c r="H129" s="3">
        <v>1</v>
      </c>
      <c r="I129" s="3" t="s">
        <v>2400</v>
      </c>
      <c r="J129" s="3" t="s">
        <v>2281</v>
      </c>
      <c r="L129" s="3" t="s">
        <v>4181</v>
      </c>
      <c r="M129" s="3">
        <f t="shared" si="1"/>
        <v>1</v>
      </c>
    </row>
    <row r="130" spans="1:13">
      <c r="A130" s="3">
        <v>115</v>
      </c>
      <c r="B130" s="3">
        <v>0</v>
      </c>
      <c r="C130" s="3" t="s">
        <v>2402</v>
      </c>
      <c r="D130" s="3" t="s">
        <v>2403</v>
      </c>
      <c r="E130" s="3" t="s">
        <v>286</v>
      </c>
      <c r="F130" s="3" t="s">
        <v>386</v>
      </c>
      <c r="G130" s="3">
        <v>1</v>
      </c>
      <c r="H130" s="3">
        <v>1</v>
      </c>
      <c r="I130" s="3" t="s">
        <v>2400</v>
      </c>
      <c r="J130" s="3" t="s">
        <v>2281</v>
      </c>
      <c r="L130" s="3" t="s">
        <v>4181</v>
      </c>
      <c r="M130" s="3">
        <f t="shared" si="1"/>
        <v>1</v>
      </c>
    </row>
    <row r="131" spans="1:13">
      <c r="A131" s="3">
        <v>116</v>
      </c>
      <c r="B131" s="3">
        <v>1</v>
      </c>
      <c r="C131" s="3" t="s">
        <v>2271</v>
      </c>
      <c r="D131" s="3" t="s">
        <v>2272</v>
      </c>
      <c r="E131" s="3" t="s">
        <v>1781</v>
      </c>
      <c r="F131" s="3" t="s">
        <v>291</v>
      </c>
      <c r="G131" s="3">
        <v>1</v>
      </c>
      <c r="H131" s="3">
        <v>5</v>
      </c>
      <c r="I131" s="3" t="s">
        <v>2400</v>
      </c>
      <c r="J131" s="3" t="s">
        <v>2281</v>
      </c>
      <c r="L131" s="3" t="s">
        <v>4182</v>
      </c>
      <c r="M131" s="3">
        <f t="shared" ref="M131:M194" si="2">COUNTIF(A:A,A131)</f>
        <v>2</v>
      </c>
    </row>
    <row r="132" spans="1:13">
      <c r="A132" s="3">
        <v>116</v>
      </c>
      <c r="B132" s="3">
        <v>1</v>
      </c>
      <c r="C132" s="3" t="s">
        <v>2271</v>
      </c>
      <c r="D132" s="3" t="s">
        <v>2273</v>
      </c>
      <c r="E132" s="3" t="s">
        <v>1781</v>
      </c>
      <c r="F132" s="3" t="s">
        <v>291</v>
      </c>
      <c r="G132" s="3">
        <v>1</v>
      </c>
      <c r="H132" s="3">
        <v>5</v>
      </c>
      <c r="I132" s="3" t="s">
        <v>2400</v>
      </c>
      <c r="J132" s="3" t="s">
        <v>2281</v>
      </c>
      <c r="L132" s="3" t="s">
        <v>4182</v>
      </c>
      <c r="M132" s="3">
        <f t="shared" si="2"/>
        <v>2</v>
      </c>
    </row>
    <row r="133" spans="1:13">
      <c r="A133" s="3">
        <v>117</v>
      </c>
      <c r="B133" s="3">
        <v>1</v>
      </c>
      <c r="C133" s="3" t="s">
        <v>2274</v>
      </c>
      <c r="D133" s="3" t="s">
        <v>258</v>
      </c>
      <c r="E133" s="3" t="s">
        <v>282</v>
      </c>
      <c r="F133" s="3" t="s">
        <v>1782</v>
      </c>
      <c r="G133" s="3">
        <v>1</v>
      </c>
      <c r="H133" s="3">
        <v>5</v>
      </c>
      <c r="I133" s="3" t="s">
        <v>2400</v>
      </c>
      <c r="J133" s="3" t="s">
        <v>2281</v>
      </c>
      <c r="L133" s="3" t="s">
        <v>4182</v>
      </c>
      <c r="M133" s="3">
        <f t="shared" si="2"/>
        <v>2</v>
      </c>
    </row>
    <row r="134" spans="1:13">
      <c r="A134" s="3">
        <v>117</v>
      </c>
      <c r="B134" s="3">
        <v>1</v>
      </c>
      <c r="C134" s="3" t="s">
        <v>2274</v>
      </c>
      <c r="D134" s="3" t="s">
        <v>603</v>
      </c>
      <c r="E134" s="3" t="s">
        <v>282</v>
      </c>
      <c r="F134" s="3" t="s">
        <v>1782</v>
      </c>
      <c r="G134" s="3">
        <v>1</v>
      </c>
      <c r="H134" s="3">
        <v>5</v>
      </c>
      <c r="I134" s="3" t="s">
        <v>2400</v>
      </c>
      <c r="J134" s="3" t="s">
        <v>2281</v>
      </c>
      <c r="L134" s="3" t="s">
        <v>4182</v>
      </c>
      <c r="M134" s="3">
        <f t="shared" si="2"/>
        <v>2</v>
      </c>
    </row>
    <row r="135" spans="1:13">
      <c r="A135" s="3">
        <v>118</v>
      </c>
      <c r="B135" s="3">
        <v>1</v>
      </c>
      <c r="C135" s="3" t="s">
        <v>2275</v>
      </c>
      <c r="D135" s="3" t="s">
        <v>273</v>
      </c>
      <c r="E135" s="3" t="s">
        <v>1781</v>
      </c>
      <c r="F135" s="3" t="s">
        <v>291</v>
      </c>
      <c r="G135" s="3">
        <v>1</v>
      </c>
      <c r="H135" s="3">
        <v>5</v>
      </c>
      <c r="I135" s="3" t="s">
        <v>2400</v>
      </c>
      <c r="J135" s="3" t="s">
        <v>2281</v>
      </c>
      <c r="L135" s="3" t="s">
        <v>4182</v>
      </c>
      <c r="M135" s="3">
        <f t="shared" si="2"/>
        <v>1</v>
      </c>
    </row>
    <row r="136" spans="1:13">
      <c r="A136" s="3">
        <v>119</v>
      </c>
      <c r="B136" s="3">
        <v>1</v>
      </c>
      <c r="C136" s="3" t="s">
        <v>2276</v>
      </c>
      <c r="D136" s="3" t="s">
        <v>16</v>
      </c>
      <c r="E136" s="3" t="s">
        <v>1782</v>
      </c>
      <c r="F136" s="3" t="s">
        <v>291</v>
      </c>
      <c r="G136" s="3">
        <v>1</v>
      </c>
      <c r="H136" s="3">
        <v>5</v>
      </c>
      <c r="I136" s="3" t="s">
        <v>2400</v>
      </c>
      <c r="J136" s="3" t="s">
        <v>2281</v>
      </c>
      <c r="L136" s="3" t="s">
        <v>4182</v>
      </c>
      <c r="M136" s="3">
        <f t="shared" si="2"/>
        <v>1</v>
      </c>
    </row>
    <row r="137" spans="1:13">
      <c r="A137" s="3">
        <v>120</v>
      </c>
      <c r="B137" s="3">
        <v>2</v>
      </c>
      <c r="C137" s="3" t="s">
        <v>2255</v>
      </c>
      <c r="D137" s="3" t="s">
        <v>322</v>
      </c>
      <c r="E137" s="3" t="s">
        <v>2256</v>
      </c>
      <c r="F137" s="3" t="s">
        <v>2257</v>
      </c>
      <c r="G137" s="3">
        <v>1</v>
      </c>
      <c r="H137" s="3">
        <v>10</v>
      </c>
      <c r="I137" s="3" t="s">
        <v>2400</v>
      </c>
      <c r="J137" s="3" t="s">
        <v>2281</v>
      </c>
      <c r="L137" s="3" t="s">
        <v>4183</v>
      </c>
      <c r="M137" s="3">
        <f t="shared" si="2"/>
        <v>1</v>
      </c>
    </row>
    <row r="138" spans="1:13">
      <c r="A138" s="3">
        <v>121</v>
      </c>
      <c r="B138" s="3">
        <v>2</v>
      </c>
      <c r="C138" s="3" t="s">
        <v>2401</v>
      </c>
      <c r="D138" s="3" t="s">
        <v>439</v>
      </c>
      <c r="E138" s="3" t="s">
        <v>2261</v>
      </c>
      <c r="F138" s="3" t="s">
        <v>2262</v>
      </c>
      <c r="G138" s="3">
        <v>1</v>
      </c>
      <c r="H138" s="3">
        <v>10</v>
      </c>
      <c r="I138" s="3" t="s">
        <v>2400</v>
      </c>
      <c r="J138" s="3" t="s">
        <v>2281</v>
      </c>
      <c r="L138" s="3" t="s">
        <v>4183</v>
      </c>
      <c r="M138" s="3">
        <f t="shared" si="2"/>
        <v>1</v>
      </c>
    </row>
    <row r="139" spans="1:13">
      <c r="A139" s="3">
        <v>122</v>
      </c>
      <c r="B139" s="3">
        <v>2</v>
      </c>
      <c r="C139" s="3" t="s">
        <v>2263</v>
      </c>
      <c r="D139" s="3" t="s">
        <v>265</v>
      </c>
      <c r="E139" s="3" t="s">
        <v>282</v>
      </c>
      <c r="F139" s="3" t="s">
        <v>284</v>
      </c>
      <c r="G139" s="3">
        <v>1</v>
      </c>
      <c r="H139" s="3">
        <v>10</v>
      </c>
      <c r="I139" s="3" t="s">
        <v>2400</v>
      </c>
      <c r="J139" s="3" t="s">
        <v>2281</v>
      </c>
      <c r="L139" s="3" t="s">
        <v>4183</v>
      </c>
      <c r="M139" s="3">
        <f t="shared" si="2"/>
        <v>1</v>
      </c>
    </row>
    <row r="140" spans="1:13">
      <c r="A140" s="3">
        <v>123</v>
      </c>
      <c r="B140" s="3">
        <v>2</v>
      </c>
      <c r="C140" s="3" t="s">
        <v>2264</v>
      </c>
      <c r="D140" s="3" t="s">
        <v>267</v>
      </c>
      <c r="E140" s="3" t="s">
        <v>282</v>
      </c>
      <c r="F140" s="3" t="s">
        <v>284</v>
      </c>
      <c r="G140" s="3">
        <v>1</v>
      </c>
      <c r="H140" s="3">
        <v>10</v>
      </c>
      <c r="I140" s="3" t="s">
        <v>2400</v>
      </c>
      <c r="J140" s="3" t="s">
        <v>2281</v>
      </c>
      <c r="L140" s="3" t="s">
        <v>4183</v>
      </c>
      <c r="M140" s="3">
        <f t="shared" si="2"/>
        <v>1</v>
      </c>
    </row>
    <row r="141" spans="1:13">
      <c r="A141" s="3">
        <v>124</v>
      </c>
      <c r="B141" s="3">
        <v>2</v>
      </c>
      <c r="C141" s="3" t="s">
        <v>2265</v>
      </c>
      <c r="D141" s="3" t="s">
        <v>257</v>
      </c>
      <c r="E141" s="3" t="s">
        <v>282</v>
      </c>
      <c r="F141" s="3" t="s">
        <v>284</v>
      </c>
      <c r="G141" s="3">
        <v>1</v>
      </c>
      <c r="H141" s="3">
        <v>10</v>
      </c>
      <c r="I141" s="3" t="s">
        <v>2400</v>
      </c>
      <c r="J141" s="3" t="s">
        <v>2281</v>
      </c>
      <c r="L141" s="3" t="s">
        <v>4183</v>
      </c>
      <c r="M141" s="3">
        <f t="shared" si="2"/>
        <v>1</v>
      </c>
    </row>
    <row r="142" spans="1:13">
      <c r="A142" s="3">
        <v>125</v>
      </c>
      <c r="B142" s="3">
        <v>2</v>
      </c>
      <c r="C142" s="3" t="s">
        <v>2266</v>
      </c>
      <c r="D142" s="3" t="s">
        <v>269</v>
      </c>
      <c r="E142" s="3" t="s">
        <v>282</v>
      </c>
      <c r="F142" s="3" t="s">
        <v>284</v>
      </c>
      <c r="G142" s="3">
        <v>1</v>
      </c>
      <c r="H142" s="3">
        <v>10</v>
      </c>
      <c r="I142" s="3" t="s">
        <v>2400</v>
      </c>
      <c r="J142" s="3" t="s">
        <v>2281</v>
      </c>
      <c r="L142" s="3" t="s">
        <v>4183</v>
      </c>
      <c r="M142" s="3">
        <f t="shared" si="2"/>
        <v>1</v>
      </c>
    </row>
    <row r="143" spans="1:13">
      <c r="A143" s="3">
        <v>126</v>
      </c>
      <c r="B143" s="3">
        <v>2</v>
      </c>
      <c r="C143" s="3" t="s">
        <v>2267</v>
      </c>
      <c r="D143" s="3" t="s">
        <v>110</v>
      </c>
      <c r="E143" s="3" t="s">
        <v>2181</v>
      </c>
      <c r="F143" s="3" t="s">
        <v>2119</v>
      </c>
      <c r="G143" s="3">
        <v>1</v>
      </c>
      <c r="H143" s="3">
        <v>10</v>
      </c>
      <c r="I143" s="3" t="s">
        <v>2400</v>
      </c>
      <c r="J143" s="3" t="s">
        <v>2281</v>
      </c>
      <c r="L143" s="3" t="s">
        <v>4183</v>
      </c>
      <c r="M143" s="3">
        <f t="shared" si="2"/>
        <v>1</v>
      </c>
    </row>
    <row r="144" spans="1:13">
      <c r="A144" s="3">
        <v>127</v>
      </c>
      <c r="B144" s="3">
        <v>2</v>
      </c>
      <c r="C144" s="3" t="s">
        <v>2268</v>
      </c>
      <c r="D144" s="3" t="s">
        <v>111</v>
      </c>
      <c r="E144" s="3" t="s">
        <v>2181</v>
      </c>
      <c r="F144" s="3" t="s">
        <v>2119</v>
      </c>
      <c r="G144" s="3">
        <v>1</v>
      </c>
      <c r="H144" s="3">
        <v>10</v>
      </c>
      <c r="I144" s="3" t="s">
        <v>2400</v>
      </c>
      <c r="J144" s="3" t="s">
        <v>2281</v>
      </c>
      <c r="L144" s="3" t="s">
        <v>4183</v>
      </c>
      <c r="M144" s="3">
        <f t="shared" si="2"/>
        <v>1</v>
      </c>
    </row>
    <row r="145" spans="1:13">
      <c r="A145" s="3">
        <v>128</v>
      </c>
      <c r="B145" s="3">
        <v>2</v>
      </c>
      <c r="C145" s="3" t="s">
        <v>2269</v>
      </c>
      <c r="D145" s="3" t="s">
        <v>112</v>
      </c>
      <c r="E145" s="3" t="s">
        <v>2181</v>
      </c>
      <c r="F145" s="3" t="s">
        <v>2119</v>
      </c>
      <c r="G145" s="3">
        <v>1</v>
      </c>
      <c r="H145" s="3">
        <v>10</v>
      </c>
      <c r="I145" s="3" t="s">
        <v>2400</v>
      </c>
      <c r="J145" s="3" t="s">
        <v>2281</v>
      </c>
      <c r="L145" s="3" t="s">
        <v>4183</v>
      </c>
      <c r="M145" s="3">
        <f t="shared" si="2"/>
        <v>1</v>
      </c>
    </row>
    <row r="146" spans="1:13">
      <c r="A146" s="3">
        <v>129</v>
      </c>
      <c r="B146" s="3">
        <v>2</v>
      </c>
      <c r="C146" s="3" t="s">
        <v>2270</v>
      </c>
      <c r="D146" s="3" t="s">
        <v>251</v>
      </c>
      <c r="E146" s="3" t="s">
        <v>386</v>
      </c>
      <c r="F146" s="3" t="s">
        <v>1996</v>
      </c>
      <c r="G146" s="3">
        <v>1</v>
      </c>
      <c r="H146" s="3">
        <v>10</v>
      </c>
      <c r="I146" s="3" t="s">
        <v>2400</v>
      </c>
      <c r="J146" s="3" t="s">
        <v>2281</v>
      </c>
      <c r="L146" s="3" t="s">
        <v>4183</v>
      </c>
      <c r="M146" s="3">
        <f t="shared" si="2"/>
        <v>1</v>
      </c>
    </row>
    <row r="147" spans="1:13">
      <c r="A147" s="3">
        <v>130</v>
      </c>
      <c r="B147" s="3">
        <v>0</v>
      </c>
      <c r="C147" s="3" t="s">
        <v>2282</v>
      </c>
      <c r="D147" s="3" t="s">
        <v>322</v>
      </c>
      <c r="E147" s="3" t="s">
        <v>2283</v>
      </c>
      <c r="F147" s="3" t="s">
        <v>2284</v>
      </c>
      <c r="G147" s="3">
        <v>100</v>
      </c>
      <c r="H147" s="3">
        <v>0</v>
      </c>
      <c r="I147" s="3" t="s">
        <v>2400</v>
      </c>
      <c r="J147" s="3" t="s">
        <v>2285</v>
      </c>
      <c r="K147" s="3" t="s">
        <v>2286</v>
      </c>
      <c r="L147" s="3" t="s">
        <v>4184</v>
      </c>
      <c r="M147" s="3">
        <f t="shared" si="2"/>
        <v>1</v>
      </c>
    </row>
    <row r="148" spans="1:13">
      <c r="A148" s="3">
        <v>131</v>
      </c>
      <c r="B148" s="3">
        <v>0</v>
      </c>
      <c r="C148" s="3" t="s">
        <v>2404</v>
      </c>
      <c r="D148" s="3" t="s">
        <v>2405</v>
      </c>
      <c r="E148" s="3" t="s">
        <v>2406</v>
      </c>
      <c r="F148" s="3" t="s">
        <v>2293</v>
      </c>
      <c r="G148" s="3">
        <v>100</v>
      </c>
      <c r="H148" s="3">
        <v>0</v>
      </c>
      <c r="I148" s="3" t="s">
        <v>2400</v>
      </c>
      <c r="J148" s="3" t="s">
        <v>2285</v>
      </c>
      <c r="K148" s="3" t="s">
        <v>2286</v>
      </c>
      <c r="L148" s="3" t="s">
        <v>4184</v>
      </c>
      <c r="M148" s="3">
        <f t="shared" si="2"/>
        <v>1</v>
      </c>
    </row>
    <row r="149" spans="1:13">
      <c r="A149" s="3">
        <v>132</v>
      </c>
      <c r="B149" s="3">
        <v>0</v>
      </c>
      <c r="C149" s="3" t="s">
        <v>2297</v>
      </c>
      <c r="D149" s="3" t="s">
        <v>248</v>
      </c>
      <c r="E149" s="3" t="s">
        <v>2298</v>
      </c>
      <c r="F149" s="3" t="s">
        <v>2299</v>
      </c>
      <c r="G149" s="3">
        <v>100</v>
      </c>
      <c r="H149" s="3">
        <v>0</v>
      </c>
      <c r="I149" s="3" t="s">
        <v>2400</v>
      </c>
      <c r="J149" s="3" t="s">
        <v>2285</v>
      </c>
      <c r="K149" s="3" t="s">
        <v>2286</v>
      </c>
      <c r="L149" s="3" t="s">
        <v>4184</v>
      </c>
      <c r="M149" s="3">
        <f t="shared" si="2"/>
        <v>1</v>
      </c>
    </row>
    <row r="150" spans="1:13">
      <c r="A150" s="3">
        <v>133</v>
      </c>
      <c r="B150" s="3">
        <v>0</v>
      </c>
      <c r="C150" s="3" t="s">
        <v>2303</v>
      </c>
      <c r="D150" s="3" t="s">
        <v>573</v>
      </c>
      <c r="E150" s="3" t="s">
        <v>2298</v>
      </c>
      <c r="F150" s="3" t="s">
        <v>2299</v>
      </c>
      <c r="G150" s="3">
        <v>100</v>
      </c>
      <c r="H150" s="3">
        <v>0</v>
      </c>
      <c r="I150" s="3" t="s">
        <v>2400</v>
      </c>
      <c r="J150" s="3" t="s">
        <v>2285</v>
      </c>
      <c r="K150" s="3" t="s">
        <v>2286</v>
      </c>
      <c r="L150" s="3" t="s">
        <v>4184</v>
      </c>
      <c r="M150" s="3">
        <f t="shared" si="2"/>
        <v>1</v>
      </c>
    </row>
    <row r="151" spans="1:13">
      <c r="A151" s="3">
        <v>134</v>
      </c>
      <c r="B151" s="3">
        <v>0</v>
      </c>
      <c r="C151" s="3" t="s">
        <v>2305</v>
      </c>
      <c r="D151" s="3" t="s">
        <v>626</v>
      </c>
      <c r="E151" s="3" t="s">
        <v>1928</v>
      </c>
      <c r="F151" s="3" t="s">
        <v>1998</v>
      </c>
      <c r="G151" s="3">
        <v>100</v>
      </c>
      <c r="H151" s="3">
        <v>0</v>
      </c>
      <c r="I151" s="3" t="s">
        <v>2400</v>
      </c>
      <c r="J151" s="3" t="s">
        <v>2285</v>
      </c>
      <c r="K151" s="3" t="s">
        <v>2306</v>
      </c>
      <c r="L151" s="3" t="s">
        <v>4184</v>
      </c>
      <c r="M151" s="3">
        <f t="shared" si="2"/>
        <v>1</v>
      </c>
    </row>
    <row r="152" spans="1:13">
      <c r="A152" s="3">
        <v>135</v>
      </c>
      <c r="B152" s="3">
        <v>0</v>
      </c>
      <c r="C152" s="3" t="s">
        <v>2315</v>
      </c>
      <c r="D152" s="3" t="s">
        <v>111</v>
      </c>
      <c r="E152" s="3" t="s">
        <v>2309</v>
      </c>
      <c r="F152" s="3" t="s">
        <v>2310</v>
      </c>
      <c r="G152" s="3">
        <v>100</v>
      </c>
      <c r="H152" s="3">
        <v>0</v>
      </c>
      <c r="I152" s="3" t="s">
        <v>2400</v>
      </c>
      <c r="J152" s="3" t="s">
        <v>2285</v>
      </c>
      <c r="K152" s="3" t="s">
        <v>2306</v>
      </c>
      <c r="L152" s="3" t="s">
        <v>4184</v>
      </c>
      <c r="M152" s="3">
        <f t="shared" si="2"/>
        <v>1</v>
      </c>
    </row>
    <row r="153" spans="1:13">
      <c r="A153" s="3">
        <v>136</v>
      </c>
      <c r="B153" s="3">
        <v>0</v>
      </c>
      <c r="C153" s="3" t="s">
        <v>2313</v>
      </c>
      <c r="D153" s="3" t="s">
        <v>112</v>
      </c>
      <c r="E153" s="3" t="s">
        <v>2309</v>
      </c>
      <c r="F153" s="3" t="s">
        <v>2310</v>
      </c>
      <c r="G153" s="3">
        <v>100</v>
      </c>
      <c r="H153" s="3">
        <v>0</v>
      </c>
      <c r="I153" s="3" t="s">
        <v>2400</v>
      </c>
      <c r="J153" s="3" t="s">
        <v>2285</v>
      </c>
      <c r="K153" s="3" t="s">
        <v>2306</v>
      </c>
      <c r="L153" s="3" t="s">
        <v>4184</v>
      </c>
      <c r="M153" s="3">
        <f t="shared" si="2"/>
        <v>1</v>
      </c>
    </row>
    <row r="154" spans="1:13">
      <c r="A154" s="3">
        <v>137</v>
      </c>
      <c r="B154" s="3">
        <v>0</v>
      </c>
      <c r="C154" s="3" t="s">
        <v>2308</v>
      </c>
      <c r="D154" s="3" t="s">
        <v>110</v>
      </c>
      <c r="E154" s="3" t="s">
        <v>2309</v>
      </c>
      <c r="F154" s="3" t="s">
        <v>2310</v>
      </c>
      <c r="G154" s="3">
        <v>100</v>
      </c>
      <c r="H154" s="3">
        <v>0</v>
      </c>
      <c r="I154" s="3" t="s">
        <v>2400</v>
      </c>
      <c r="J154" s="3" t="s">
        <v>2285</v>
      </c>
      <c r="K154" s="3" t="s">
        <v>2306</v>
      </c>
      <c r="L154" s="3" t="s">
        <v>4184</v>
      </c>
      <c r="M154" s="3">
        <f t="shared" si="2"/>
        <v>1</v>
      </c>
    </row>
    <row r="155" spans="1:13">
      <c r="A155" s="3">
        <v>138</v>
      </c>
      <c r="B155" s="3">
        <v>0</v>
      </c>
      <c r="C155" s="3" t="s">
        <v>2317</v>
      </c>
      <c r="D155" s="3" t="s">
        <v>14</v>
      </c>
      <c r="E155" s="3" t="s">
        <v>2318</v>
      </c>
      <c r="F155" s="3" t="s">
        <v>2319</v>
      </c>
      <c r="G155" s="3">
        <v>100</v>
      </c>
      <c r="H155" s="3">
        <v>0</v>
      </c>
      <c r="I155" s="3" t="s">
        <v>2400</v>
      </c>
      <c r="J155" s="3" t="s">
        <v>2285</v>
      </c>
      <c r="K155" s="3" t="s">
        <v>2306</v>
      </c>
      <c r="L155" s="3" t="s">
        <v>4184</v>
      </c>
      <c r="M155" s="3">
        <f t="shared" si="2"/>
        <v>1</v>
      </c>
    </row>
    <row r="156" spans="1:13">
      <c r="A156" s="3">
        <v>139</v>
      </c>
      <c r="B156" s="3">
        <v>0</v>
      </c>
      <c r="C156" s="3" t="s">
        <v>2408</v>
      </c>
      <c r="D156" s="3" t="s">
        <v>2409</v>
      </c>
      <c r="E156" s="3" t="s">
        <v>2301</v>
      </c>
      <c r="F156" s="3" t="s">
        <v>2324</v>
      </c>
      <c r="G156" s="3">
        <v>100</v>
      </c>
      <c r="H156" s="3">
        <v>0</v>
      </c>
      <c r="I156" s="3" t="s">
        <v>2400</v>
      </c>
      <c r="J156" s="3" t="s">
        <v>2285</v>
      </c>
      <c r="K156" s="3" t="s">
        <v>2306</v>
      </c>
      <c r="L156" s="3" t="s">
        <v>4184</v>
      </c>
      <c r="M156" s="3">
        <f t="shared" si="2"/>
        <v>1</v>
      </c>
    </row>
    <row r="157" spans="1:13">
      <c r="A157" s="3">
        <v>140</v>
      </c>
      <c r="B157" s="3">
        <v>0</v>
      </c>
      <c r="C157" s="3" t="s">
        <v>2327</v>
      </c>
      <c r="D157" s="3" t="s">
        <v>712</v>
      </c>
      <c r="E157" s="3" t="s">
        <v>2328</v>
      </c>
      <c r="F157" s="3" t="s">
        <v>2329</v>
      </c>
      <c r="G157" s="3">
        <v>100</v>
      </c>
      <c r="H157" s="3">
        <v>0</v>
      </c>
      <c r="I157" s="3" t="s">
        <v>2400</v>
      </c>
      <c r="J157" s="3" t="s">
        <v>2285</v>
      </c>
      <c r="K157" s="3" t="s">
        <v>2306</v>
      </c>
      <c r="L157" s="3" t="s">
        <v>4184</v>
      </c>
      <c r="M157" s="3">
        <f t="shared" si="2"/>
        <v>1</v>
      </c>
    </row>
    <row r="158" spans="1:13">
      <c r="A158" s="3">
        <v>141</v>
      </c>
      <c r="B158" s="3">
        <v>0</v>
      </c>
      <c r="C158" s="3" t="s">
        <v>2411</v>
      </c>
      <c r="D158" s="3" t="s">
        <v>2403</v>
      </c>
      <c r="E158" s="3" t="s">
        <v>1802</v>
      </c>
      <c r="F158" s="3" t="s">
        <v>1800</v>
      </c>
      <c r="G158" s="3">
        <v>100</v>
      </c>
      <c r="H158" s="3">
        <v>0</v>
      </c>
      <c r="I158" s="3" t="s">
        <v>2400</v>
      </c>
      <c r="J158" s="3" t="s">
        <v>2285</v>
      </c>
      <c r="K158" s="3" t="s">
        <v>2333</v>
      </c>
      <c r="L158" s="3" t="s">
        <v>4184</v>
      </c>
      <c r="M158" s="3">
        <f t="shared" si="2"/>
        <v>1</v>
      </c>
    </row>
    <row r="159" spans="1:13">
      <c r="A159" s="3">
        <v>142</v>
      </c>
      <c r="B159" s="3">
        <v>0</v>
      </c>
      <c r="C159" s="3" t="s">
        <v>2334</v>
      </c>
      <c r="D159" s="3" t="s">
        <v>2335</v>
      </c>
      <c r="E159" s="3">
        <v>0.1</v>
      </c>
      <c r="G159" s="3">
        <v>100</v>
      </c>
      <c r="H159" s="3">
        <v>0</v>
      </c>
      <c r="I159" s="3" t="s">
        <v>2400</v>
      </c>
      <c r="J159" s="3" t="s">
        <v>2285</v>
      </c>
      <c r="K159" s="3" t="s">
        <v>2333</v>
      </c>
      <c r="L159" s="3" t="s">
        <v>4184</v>
      </c>
      <c r="M159" s="3">
        <f t="shared" si="2"/>
        <v>2</v>
      </c>
    </row>
    <row r="160" spans="1:13">
      <c r="A160" s="3">
        <v>142</v>
      </c>
      <c r="B160" s="3">
        <v>0</v>
      </c>
      <c r="C160" s="3" t="s">
        <v>2334</v>
      </c>
      <c r="D160" s="3" t="s">
        <v>542</v>
      </c>
      <c r="E160" s="3">
        <v>1</v>
      </c>
      <c r="G160" s="3">
        <v>100</v>
      </c>
      <c r="H160" s="3">
        <v>0</v>
      </c>
      <c r="I160" s="3" t="s">
        <v>2400</v>
      </c>
      <c r="J160" s="3" t="s">
        <v>2285</v>
      </c>
      <c r="K160" s="3" t="s">
        <v>2333</v>
      </c>
      <c r="L160" s="3" t="s">
        <v>4184</v>
      </c>
      <c r="M160" s="3">
        <f t="shared" si="2"/>
        <v>2</v>
      </c>
    </row>
    <row r="161" spans="1:13">
      <c r="A161" s="3">
        <v>143</v>
      </c>
      <c r="B161" s="3">
        <v>0</v>
      </c>
      <c r="C161" s="3" t="s">
        <v>2336</v>
      </c>
      <c r="D161" s="3" t="s">
        <v>680</v>
      </c>
      <c r="E161" s="3">
        <v>0.3</v>
      </c>
      <c r="G161" s="3">
        <v>100</v>
      </c>
      <c r="H161" s="3">
        <v>0</v>
      </c>
      <c r="I161" s="3" t="s">
        <v>2400</v>
      </c>
      <c r="J161" s="3" t="s">
        <v>2285</v>
      </c>
      <c r="K161" s="3" t="s">
        <v>2333</v>
      </c>
      <c r="L161" s="3" t="s">
        <v>4184</v>
      </c>
      <c r="M161" s="3">
        <f t="shared" si="2"/>
        <v>2</v>
      </c>
    </row>
    <row r="162" spans="1:13">
      <c r="A162" s="3">
        <v>143</v>
      </c>
      <c r="B162" s="3">
        <v>0</v>
      </c>
      <c r="C162" s="3" t="s">
        <v>2336</v>
      </c>
      <c r="D162" s="3" t="s">
        <v>1989</v>
      </c>
      <c r="E162" s="3">
        <v>1</v>
      </c>
      <c r="G162" s="3">
        <v>100</v>
      </c>
      <c r="H162" s="3">
        <v>0</v>
      </c>
      <c r="I162" s="3" t="s">
        <v>2400</v>
      </c>
      <c r="J162" s="3" t="s">
        <v>2285</v>
      </c>
      <c r="K162" s="3" t="s">
        <v>2333</v>
      </c>
      <c r="L162" s="3" t="s">
        <v>4184</v>
      </c>
      <c r="M162" s="3">
        <f t="shared" si="2"/>
        <v>2</v>
      </c>
    </row>
    <row r="163" spans="1:13">
      <c r="A163" s="3">
        <v>144</v>
      </c>
      <c r="B163" s="3">
        <v>0</v>
      </c>
      <c r="C163" s="3" t="s">
        <v>2337</v>
      </c>
      <c r="D163" s="3" t="s">
        <v>273</v>
      </c>
      <c r="E163" s="3" t="s">
        <v>1802</v>
      </c>
      <c r="F163" s="3" t="s">
        <v>1800</v>
      </c>
      <c r="G163" s="3">
        <v>100</v>
      </c>
      <c r="H163" s="3">
        <v>0</v>
      </c>
      <c r="I163" s="3" t="s">
        <v>2400</v>
      </c>
      <c r="J163" s="3" t="s">
        <v>2285</v>
      </c>
      <c r="K163" s="3" t="s">
        <v>2333</v>
      </c>
      <c r="L163" s="3" t="s">
        <v>4184</v>
      </c>
      <c r="M163" s="3">
        <f t="shared" si="2"/>
        <v>1</v>
      </c>
    </row>
    <row r="164" spans="1:13">
      <c r="A164" s="3">
        <v>145</v>
      </c>
      <c r="B164" s="3">
        <v>0</v>
      </c>
      <c r="C164" s="3" t="s">
        <v>2339</v>
      </c>
      <c r="D164" s="3" t="s">
        <v>2340</v>
      </c>
      <c r="E164" s="3" t="s">
        <v>288</v>
      </c>
      <c r="F164" s="3" t="s">
        <v>2341</v>
      </c>
      <c r="G164" s="3">
        <v>100</v>
      </c>
      <c r="H164" s="3">
        <v>0</v>
      </c>
      <c r="I164" s="3" t="s">
        <v>2400</v>
      </c>
      <c r="J164" s="3" t="s">
        <v>2285</v>
      </c>
      <c r="K164" s="3" t="s">
        <v>2333</v>
      </c>
      <c r="L164" s="3" t="s">
        <v>4184</v>
      </c>
      <c r="M164" s="3">
        <f t="shared" si="2"/>
        <v>1</v>
      </c>
    </row>
    <row r="165" spans="1:13">
      <c r="A165" s="3">
        <v>146</v>
      </c>
      <c r="B165" s="3">
        <v>1</v>
      </c>
      <c r="C165" s="3" t="s">
        <v>2287</v>
      </c>
      <c r="D165" s="3" t="s">
        <v>322</v>
      </c>
      <c r="E165" s="3" t="s">
        <v>2288</v>
      </c>
      <c r="F165" s="3" t="s">
        <v>2289</v>
      </c>
      <c r="G165" s="3">
        <v>86</v>
      </c>
      <c r="H165" s="3">
        <v>100</v>
      </c>
      <c r="I165" s="3" t="s">
        <v>2400</v>
      </c>
      <c r="J165" s="3" t="s">
        <v>2285</v>
      </c>
      <c r="K165" s="3" t="s">
        <v>2286</v>
      </c>
      <c r="L165" s="3" t="s">
        <v>4185</v>
      </c>
      <c r="M165" s="3">
        <f t="shared" si="2"/>
        <v>1</v>
      </c>
    </row>
    <row r="166" spans="1:13">
      <c r="A166" s="3">
        <v>147</v>
      </c>
      <c r="B166" s="3">
        <v>1</v>
      </c>
      <c r="C166" s="3" t="s">
        <v>2407</v>
      </c>
      <c r="D166" s="3" t="s">
        <v>2405</v>
      </c>
      <c r="E166" s="3" t="s">
        <v>2295</v>
      </c>
      <c r="F166" s="3" t="s">
        <v>2296</v>
      </c>
      <c r="G166" s="3">
        <v>86</v>
      </c>
      <c r="H166" s="3">
        <v>100</v>
      </c>
      <c r="I166" s="3" t="s">
        <v>2400</v>
      </c>
      <c r="J166" s="3" t="s">
        <v>2285</v>
      </c>
      <c r="K166" s="3" t="s">
        <v>2286</v>
      </c>
      <c r="L166" s="3" t="s">
        <v>4185</v>
      </c>
      <c r="M166" s="3">
        <f t="shared" si="2"/>
        <v>1</v>
      </c>
    </row>
    <row r="167" spans="1:13">
      <c r="A167" s="3">
        <v>148</v>
      </c>
      <c r="B167" s="3">
        <v>1</v>
      </c>
      <c r="C167" s="3" t="s">
        <v>2300</v>
      </c>
      <c r="D167" s="3" t="s">
        <v>248</v>
      </c>
      <c r="E167" s="3" t="s">
        <v>2301</v>
      </c>
      <c r="F167" s="3" t="s">
        <v>2302</v>
      </c>
      <c r="G167" s="3">
        <v>86</v>
      </c>
      <c r="H167" s="3">
        <v>100</v>
      </c>
      <c r="I167" s="3" t="s">
        <v>2400</v>
      </c>
      <c r="J167" s="3" t="s">
        <v>2285</v>
      </c>
      <c r="K167" s="3" t="s">
        <v>2286</v>
      </c>
      <c r="L167" s="3" t="s">
        <v>4185</v>
      </c>
      <c r="M167" s="3">
        <f t="shared" si="2"/>
        <v>1</v>
      </c>
    </row>
    <row r="168" spans="1:13">
      <c r="A168" s="3">
        <v>149</v>
      </c>
      <c r="B168" s="3">
        <v>1</v>
      </c>
      <c r="C168" s="3" t="s">
        <v>2304</v>
      </c>
      <c r="D168" s="3" t="s">
        <v>573</v>
      </c>
      <c r="E168" s="3" t="s">
        <v>2301</v>
      </c>
      <c r="F168" s="3" t="s">
        <v>2302</v>
      </c>
      <c r="G168" s="3">
        <v>86</v>
      </c>
      <c r="H168" s="3">
        <v>100</v>
      </c>
      <c r="I168" s="3" t="s">
        <v>2400</v>
      </c>
      <c r="J168" s="3" t="s">
        <v>2285</v>
      </c>
      <c r="K168" s="3" t="s">
        <v>2286</v>
      </c>
      <c r="L168" s="3" t="s">
        <v>4185</v>
      </c>
      <c r="M168" s="3">
        <f t="shared" si="2"/>
        <v>1</v>
      </c>
    </row>
    <row r="169" spans="1:13">
      <c r="A169" s="3">
        <v>150</v>
      </c>
      <c r="B169" s="3">
        <v>1</v>
      </c>
      <c r="C169" s="3" t="s">
        <v>2307</v>
      </c>
      <c r="D169" s="3" t="s">
        <v>626</v>
      </c>
      <c r="E169" s="3" t="s">
        <v>284</v>
      </c>
      <c r="F169" s="3" t="s">
        <v>1796</v>
      </c>
      <c r="G169" s="3">
        <v>86</v>
      </c>
      <c r="H169" s="3">
        <v>100</v>
      </c>
      <c r="I169" s="3" t="s">
        <v>2400</v>
      </c>
      <c r="J169" s="3" t="s">
        <v>2285</v>
      </c>
      <c r="K169" s="3" t="s">
        <v>2306</v>
      </c>
      <c r="L169" s="3" t="s">
        <v>4185</v>
      </c>
      <c r="M169" s="3">
        <f t="shared" si="2"/>
        <v>1</v>
      </c>
    </row>
    <row r="170" spans="1:13">
      <c r="A170" s="3">
        <v>151</v>
      </c>
      <c r="B170" s="3">
        <v>1</v>
      </c>
      <c r="C170" s="3" t="s">
        <v>2316</v>
      </c>
      <c r="D170" s="3" t="s">
        <v>111</v>
      </c>
      <c r="E170" s="3" t="s">
        <v>2312</v>
      </c>
      <c r="F170" s="3" t="s">
        <v>2061</v>
      </c>
      <c r="G170" s="3">
        <v>86</v>
      </c>
      <c r="H170" s="3">
        <v>100</v>
      </c>
      <c r="I170" s="3" t="s">
        <v>2400</v>
      </c>
      <c r="J170" s="3" t="s">
        <v>2285</v>
      </c>
      <c r="K170" s="3" t="s">
        <v>2306</v>
      </c>
      <c r="L170" s="3" t="s">
        <v>4185</v>
      </c>
      <c r="M170" s="3">
        <f t="shared" si="2"/>
        <v>1</v>
      </c>
    </row>
    <row r="171" spans="1:13">
      <c r="A171" s="3">
        <v>152</v>
      </c>
      <c r="B171" s="3">
        <v>1</v>
      </c>
      <c r="C171" s="3" t="s">
        <v>2314</v>
      </c>
      <c r="D171" s="3" t="s">
        <v>112</v>
      </c>
      <c r="E171" s="3" t="s">
        <v>2312</v>
      </c>
      <c r="F171" s="3" t="s">
        <v>2061</v>
      </c>
      <c r="G171" s="3">
        <v>86</v>
      </c>
      <c r="H171" s="3">
        <v>100</v>
      </c>
      <c r="I171" s="3" t="s">
        <v>2400</v>
      </c>
      <c r="J171" s="3" t="s">
        <v>2285</v>
      </c>
      <c r="K171" s="3" t="s">
        <v>2306</v>
      </c>
      <c r="L171" s="3" t="s">
        <v>4185</v>
      </c>
      <c r="M171" s="3">
        <f t="shared" si="2"/>
        <v>1</v>
      </c>
    </row>
    <row r="172" spans="1:13">
      <c r="A172" s="3">
        <v>153</v>
      </c>
      <c r="B172" s="3">
        <v>1</v>
      </c>
      <c r="C172" s="3" t="s">
        <v>2311</v>
      </c>
      <c r="D172" s="3" t="s">
        <v>110</v>
      </c>
      <c r="E172" s="3" t="s">
        <v>2312</v>
      </c>
      <c r="F172" s="3" t="s">
        <v>2061</v>
      </c>
      <c r="G172" s="3">
        <v>86</v>
      </c>
      <c r="H172" s="3">
        <v>100</v>
      </c>
      <c r="I172" s="3" t="s">
        <v>2400</v>
      </c>
      <c r="J172" s="3" t="s">
        <v>2285</v>
      </c>
      <c r="K172" s="3" t="s">
        <v>2306</v>
      </c>
      <c r="L172" s="3" t="s">
        <v>4185</v>
      </c>
      <c r="M172" s="3">
        <f t="shared" si="2"/>
        <v>1</v>
      </c>
    </row>
    <row r="173" spans="1:13">
      <c r="A173" s="3">
        <v>154</v>
      </c>
      <c r="B173" s="3">
        <v>1</v>
      </c>
      <c r="C173" s="3" t="s">
        <v>2320</v>
      </c>
      <c r="D173" s="3" t="s">
        <v>14</v>
      </c>
      <c r="E173" s="3" t="s">
        <v>1812</v>
      </c>
      <c r="F173" s="3" t="s">
        <v>2321</v>
      </c>
      <c r="G173" s="3">
        <v>86</v>
      </c>
      <c r="H173" s="3">
        <v>100</v>
      </c>
      <c r="I173" s="3" t="s">
        <v>2400</v>
      </c>
      <c r="J173" s="3" t="s">
        <v>2285</v>
      </c>
      <c r="K173" s="3" t="s">
        <v>2306</v>
      </c>
      <c r="L173" s="3" t="s">
        <v>4185</v>
      </c>
      <c r="M173" s="3">
        <f t="shared" si="2"/>
        <v>1</v>
      </c>
    </row>
    <row r="174" spans="1:13">
      <c r="A174" s="3">
        <v>155</v>
      </c>
      <c r="B174" s="3">
        <v>1</v>
      </c>
      <c r="C174" s="3" t="s">
        <v>2410</v>
      </c>
      <c r="D174" s="3" t="s">
        <v>2409</v>
      </c>
      <c r="E174" s="3" t="s">
        <v>2326</v>
      </c>
      <c r="F174" s="3" t="s">
        <v>289</v>
      </c>
      <c r="G174" s="3">
        <v>86</v>
      </c>
      <c r="H174" s="3">
        <v>100</v>
      </c>
      <c r="I174" s="3" t="s">
        <v>2400</v>
      </c>
      <c r="J174" s="3" t="s">
        <v>2285</v>
      </c>
      <c r="K174" s="3" t="s">
        <v>2306</v>
      </c>
      <c r="L174" s="3" t="s">
        <v>4185</v>
      </c>
      <c r="M174" s="3">
        <f t="shared" si="2"/>
        <v>1</v>
      </c>
    </row>
    <row r="175" spans="1:13">
      <c r="A175" s="3">
        <v>156</v>
      </c>
      <c r="B175" s="3">
        <v>1</v>
      </c>
      <c r="C175" s="3" t="s">
        <v>2330</v>
      </c>
      <c r="D175" s="3" t="s">
        <v>712</v>
      </c>
      <c r="E175" s="3" t="s">
        <v>2331</v>
      </c>
      <c r="F175" s="3" t="s">
        <v>1809</v>
      </c>
      <c r="G175" s="3">
        <v>86</v>
      </c>
      <c r="H175" s="3">
        <v>100</v>
      </c>
      <c r="I175" s="3" t="s">
        <v>2400</v>
      </c>
      <c r="J175" s="3" t="s">
        <v>2285</v>
      </c>
      <c r="K175" s="3" t="s">
        <v>2306</v>
      </c>
      <c r="L175" s="3" t="s">
        <v>4185</v>
      </c>
      <c r="M175" s="3">
        <f t="shared" si="2"/>
        <v>1</v>
      </c>
    </row>
    <row r="176" spans="1:13">
      <c r="A176" s="3">
        <v>157</v>
      </c>
      <c r="B176" s="3">
        <v>1</v>
      </c>
      <c r="C176" s="3" t="s">
        <v>2402</v>
      </c>
      <c r="D176" s="3" t="s">
        <v>2403</v>
      </c>
      <c r="E176" s="3" t="s">
        <v>286</v>
      </c>
      <c r="F176" s="3" t="s">
        <v>386</v>
      </c>
      <c r="G176" s="3">
        <v>100</v>
      </c>
      <c r="H176" s="3">
        <v>100</v>
      </c>
      <c r="I176" s="3" t="s">
        <v>2400</v>
      </c>
      <c r="J176" s="3" t="s">
        <v>2285</v>
      </c>
      <c r="K176" s="3" t="s">
        <v>2333</v>
      </c>
      <c r="L176" s="3" t="s">
        <v>4185</v>
      </c>
      <c r="M176" s="3">
        <f t="shared" si="2"/>
        <v>1</v>
      </c>
    </row>
    <row r="177" spans="1:13">
      <c r="A177" s="3">
        <v>158</v>
      </c>
      <c r="B177" s="3">
        <v>1</v>
      </c>
      <c r="C177" s="3" t="s">
        <v>1185</v>
      </c>
      <c r="D177" s="3" t="s">
        <v>542</v>
      </c>
      <c r="E177" s="3">
        <v>1</v>
      </c>
      <c r="G177" s="3">
        <v>100</v>
      </c>
      <c r="H177" s="3">
        <v>100</v>
      </c>
      <c r="I177" s="3" t="s">
        <v>2400</v>
      </c>
      <c r="J177" s="3" t="s">
        <v>2285</v>
      </c>
      <c r="K177" s="3" t="s">
        <v>2333</v>
      </c>
      <c r="L177" s="3" t="s">
        <v>4185</v>
      </c>
      <c r="M177" s="3">
        <f t="shared" si="2"/>
        <v>1</v>
      </c>
    </row>
    <row r="178" spans="1:13">
      <c r="A178" s="3">
        <v>159</v>
      </c>
      <c r="B178" s="3">
        <v>1</v>
      </c>
      <c r="C178" s="3" t="s">
        <v>1988</v>
      </c>
      <c r="D178" s="3" t="s">
        <v>1989</v>
      </c>
      <c r="E178" s="3">
        <v>1</v>
      </c>
      <c r="G178" s="3">
        <v>100</v>
      </c>
      <c r="H178" s="3">
        <v>100</v>
      </c>
      <c r="I178" s="3" t="s">
        <v>2400</v>
      </c>
      <c r="J178" s="3" t="s">
        <v>2285</v>
      </c>
      <c r="K178" s="3" t="s">
        <v>2333</v>
      </c>
      <c r="L178" s="3" t="s">
        <v>4185</v>
      </c>
      <c r="M178" s="3">
        <f t="shared" si="2"/>
        <v>1</v>
      </c>
    </row>
    <row r="179" spans="1:13">
      <c r="A179" s="3">
        <v>160</v>
      </c>
      <c r="B179" s="3">
        <v>1</v>
      </c>
      <c r="C179" s="3" t="s">
        <v>2338</v>
      </c>
      <c r="D179" s="3" t="s">
        <v>273</v>
      </c>
      <c r="E179" s="3" t="s">
        <v>286</v>
      </c>
      <c r="F179" s="3" t="s">
        <v>386</v>
      </c>
      <c r="G179" s="3">
        <v>100</v>
      </c>
      <c r="H179" s="3">
        <v>100</v>
      </c>
      <c r="I179" s="3" t="s">
        <v>2400</v>
      </c>
      <c r="J179" s="3" t="s">
        <v>2285</v>
      </c>
      <c r="K179" s="3" t="s">
        <v>2333</v>
      </c>
      <c r="L179" s="3" t="s">
        <v>4185</v>
      </c>
      <c r="M179" s="3">
        <f t="shared" si="2"/>
        <v>1</v>
      </c>
    </row>
    <row r="180" spans="1:13">
      <c r="A180" s="3">
        <v>161</v>
      </c>
      <c r="B180" s="3">
        <v>1</v>
      </c>
      <c r="C180" s="3" t="s">
        <v>2342</v>
      </c>
      <c r="D180" s="3" t="s">
        <v>2340</v>
      </c>
      <c r="E180" s="3" t="s">
        <v>505</v>
      </c>
      <c r="F180" s="3" t="s">
        <v>484</v>
      </c>
      <c r="G180" s="3">
        <v>100</v>
      </c>
      <c r="H180" s="3">
        <v>100</v>
      </c>
      <c r="I180" s="3" t="s">
        <v>2400</v>
      </c>
      <c r="J180" s="3" t="s">
        <v>2285</v>
      </c>
      <c r="K180" s="3" t="s">
        <v>2333</v>
      </c>
      <c r="L180" s="3" t="s">
        <v>4185</v>
      </c>
      <c r="M180" s="3">
        <f t="shared" si="2"/>
        <v>1</v>
      </c>
    </row>
    <row r="181" spans="1:13">
      <c r="A181" s="3">
        <v>162</v>
      </c>
      <c r="B181" s="3">
        <v>0</v>
      </c>
      <c r="C181" s="3" t="s">
        <v>2343</v>
      </c>
      <c r="D181" s="3" t="s">
        <v>349</v>
      </c>
      <c r="E181" s="3" t="s">
        <v>2344</v>
      </c>
      <c r="F181" s="3" t="s">
        <v>2345</v>
      </c>
      <c r="G181" s="3">
        <v>100</v>
      </c>
      <c r="H181" s="3">
        <v>0</v>
      </c>
      <c r="I181" s="3" t="s">
        <v>2400</v>
      </c>
      <c r="J181" s="3" t="s">
        <v>2346</v>
      </c>
      <c r="K181" s="3" t="s">
        <v>2286</v>
      </c>
      <c r="L181" s="3" t="s">
        <v>4186</v>
      </c>
      <c r="M181" s="3">
        <f t="shared" si="2"/>
        <v>1</v>
      </c>
    </row>
    <row r="182" spans="1:13">
      <c r="A182" s="3">
        <v>163</v>
      </c>
      <c r="B182" s="3">
        <v>0</v>
      </c>
      <c r="C182" s="3" t="s">
        <v>2349</v>
      </c>
      <c r="D182" s="3" t="s">
        <v>265</v>
      </c>
      <c r="E182" s="3" t="s">
        <v>509</v>
      </c>
      <c r="F182" s="3" t="s">
        <v>480</v>
      </c>
      <c r="G182" s="3">
        <v>100</v>
      </c>
      <c r="H182" s="3">
        <v>0</v>
      </c>
      <c r="I182" s="3" t="s">
        <v>2400</v>
      </c>
      <c r="J182" s="3" t="s">
        <v>2346</v>
      </c>
      <c r="K182" s="3" t="s">
        <v>2286</v>
      </c>
      <c r="L182" s="3" t="s">
        <v>4186</v>
      </c>
      <c r="M182" s="3">
        <f t="shared" si="2"/>
        <v>1</v>
      </c>
    </row>
    <row r="183" spans="1:13">
      <c r="A183" s="3">
        <v>164</v>
      </c>
      <c r="B183" s="3">
        <v>0</v>
      </c>
      <c r="C183" s="3" t="s">
        <v>2353</v>
      </c>
      <c r="D183" s="3" t="s">
        <v>267</v>
      </c>
      <c r="E183" s="3" t="s">
        <v>509</v>
      </c>
      <c r="F183" s="3" t="s">
        <v>480</v>
      </c>
      <c r="G183" s="3">
        <v>100</v>
      </c>
      <c r="H183" s="3">
        <v>0</v>
      </c>
      <c r="I183" s="3" t="s">
        <v>2400</v>
      </c>
      <c r="J183" s="3" t="s">
        <v>2346</v>
      </c>
      <c r="K183" s="3" t="s">
        <v>2286</v>
      </c>
      <c r="L183" s="3" t="s">
        <v>4186</v>
      </c>
      <c r="M183" s="3">
        <f t="shared" si="2"/>
        <v>1</v>
      </c>
    </row>
    <row r="184" spans="1:13">
      <c r="A184" s="3">
        <v>165</v>
      </c>
      <c r="B184" s="3">
        <v>0</v>
      </c>
      <c r="C184" s="3" t="s">
        <v>2355</v>
      </c>
      <c r="D184" s="3" t="s">
        <v>257</v>
      </c>
      <c r="E184" s="3" t="s">
        <v>509</v>
      </c>
      <c r="F184" s="3" t="s">
        <v>480</v>
      </c>
      <c r="G184" s="3">
        <v>100</v>
      </c>
      <c r="H184" s="3">
        <v>0</v>
      </c>
      <c r="I184" s="3" t="s">
        <v>2400</v>
      </c>
      <c r="J184" s="3" t="s">
        <v>2346</v>
      </c>
      <c r="K184" s="3" t="s">
        <v>2286</v>
      </c>
      <c r="L184" s="3" t="s">
        <v>4186</v>
      </c>
      <c r="M184" s="3">
        <f t="shared" si="2"/>
        <v>1</v>
      </c>
    </row>
    <row r="185" spans="1:13">
      <c r="A185" s="3">
        <v>166</v>
      </c>
      <c r="B185" s="3">
        <v>0</v>
      </c>
      <c r="C185" s="3" t="s">
        <v>2357</v>
      </c>
      <c r="D185" s="3" t="s">
        <v>269</v>
      </c>
      <c r="E185" s="3" t="s">
        <v>509</v>
      </c>
      <c r="F185" s="3" t="s">
        <v>480</v>
      </c>
      <c r="G185" s="3">
        <v>100</v>
      </c>
      <c r="H185" s="3">
        <v>0</v>
      </c>
      <c r="I185" s="3" t="s">
        <v>2400</v>
      </c>
      <c r="J185" s="3" t="s">
        <v>2346</v>
      </c>
      <c r="K185" s="3" t="s">
        <v>2286</v>
      </c>
      <c r="L185" s="3" t="s">
        <v>4186</v>
      </c>
      <c r="M185" s="3">
        <f t="shared" si="2"/>
        <v>1</v>
      </c>
    </row>
    <row r="186" spans="1:13">
      <c r="A186" s="3">
        <v>167</v>
      </c>
      <c r="B186" s="3">
        <v>0</v>
      </c>
      <c r="C186" s="3" t="s">
        <v>2359</v>
      </c>
      <c r="D186" s="3" t="s">
        <v>166</v>
      </c>
      <c r="E186" s="3" t="s">
        <v>2360</v>
      </c>
      <c r="F186" s="3" t="s">
        <v>2361</v>
      </c>
      <c r="G186" s="3">
        <v>100</v>
      </c>
      <c r="H186" s="3">
        <v>0</v>
      </c>
      <c r="I186" s="3" t="s">
        <v>2400</v>
      </c>
      <c r="J186" s="3" t="s">
        <v>2346</v>
      </c>
      <c r="K186" s="3" t="s">
        <v>2286</v>
      </c>
      <c r="L186" s="3" t="s">
        <v>4186</v>
      </c>
      <c r="M186" s="3">
        <f t="shared" si="2"/>
        <v>1</v>
      </c>
    </row>
    <row r="187" spans="1:13">
      <c r="A187" s="3">
        <v>168</v>
      </c>
      <c r="B187" s="3">
        <v>0</v>
      </c>
      <c r="C187" s="3" t="s">
        <v>2365</v>
      </c>
      <c r="D187" s="3" t="s">
        <v>13</v>
      </c>
      <c r="E187" s="3" t="s">
        <v>2301</v>
      </c>
      <c r="F187" s="3" t="s">
        <v>2324</v>
      </c>
      <c r="G187" s="3">
        <v>100</v>
      </c>
      <c r="H187" s="3">
        <v>0</v>
      </c>
      <c r="I187" s="3" t="s">
        <v>2400</v>
      </c>
      <c r="J187" s="3" t="s">
        <v>2346</v>
      </c>
      <c r="K187" s="3" t="s">
        <v>2286</v>
      </c>
      <c r="L187" s="3" t="s">
        <v>4186</v>
      </c>
      <c r="M187" s="3">
        <f t="shared" si="2"/>
        <v>1</v>
      </c>
    </row>
    <row r="188" spans="1:13">
      <c r="A188" s="3">
        <v>169</v>
      </c>
      <c r="B188" s="3">
        <v>0</v>
      </c>
      <c r="C188" s="3" t="s">
        <v>2367</v>
      </c>
      <c r="D188" s="3" t="s">
        <v>103</v>
      </c>
      <c r="E188" s="3" t="s">
        <v>2328</v>
      </c>
      <c r="F188" s="3" t="s">
        <v>2329</v>
      </c>
      <c r="G188" s="3">
        <v>100</v>
      </c>
      <c r="H188" s="3">
        <v>0</v>
      </c>
      <c r="I188" s="3" t="s">
        <v>2400</v>
      </c>
      <c r="J188" s="3" t="s">
        <v>2346</v>
      </c>
      <c r="K188" s="3" t="s">
        <v>2306</v>
      </c>
      <c r="L188" s="3" t="s">
        <v>4186</v>
      </c>
      <c r="M188" s="3">
        <f t="shared" si="2"/>
        <v>1</v>
      </c>
    </row>
    <row r="189" spans="1:13">
      <c r="A189" s="3">
        <v>170</v>
      </c>
      <c r="B189" s="3">
        <v>0</v>
      </c>
      <c r="C189" s="3" t="s">
        <v>2369</v>
      </c>
      <c r="D189" s="3" t="s">
        <v>251</v>
      </c>
      <c r="E189" s="3" t="s">
        <v>2370</v>
      </c>
      <c r="F189" s="3" t="s">
        <v>2371</v>
      </c>
      <c r="G189" s="3">
        <v>100</v>
      </c>
      <c r="H189" s="3">
        <v>0</v>
      </c>
      <c r="I189" s="3" t="s">
        <v>2400</v>
      </c>
      <c r="J189" s="3" t="s">
        <v>2346</v>
      </c>
      <c r="K189" s="3" t="s">
        <v>2306</v>
      </c>
      <c r="L189" s="3" t="s">
        <v>4186</v>
      </c>
      <c r="M189" s="3">
        <f t="shared" si="2"/>
        <v>2</v>
      </c>
    </row>
    <row r="190" spans="1:13">
      <c r="A190" s="3">
        <v>170</v>
      </c>
      <c r="B190" s="3">
        <v>0</v>
      </c>
      <c r="C190" s="3" t="s">
        <v>2369</v>
      </c>
      <c r="D190" s="3" t="s">
        <v>710</v>
      </c>
      <c r="E190" s="3" t="s">
        <v>2370</v>
      </c>
      <c r="F190" s="3" t="s">
        <v>2371</v>
      </c>
      <c r="G190" s="3">
        <v>100</v>
      </c>
      <c r="H190" s="3">
        <v>0</v>
      </c>
      <c r="I190" s="3" t="s">
        <v>2400</v>
      </c>
      <c r="J190" s="3" t="s">
        <v>2346</v>
      </c>
      <c r="K190" s="3" t="s">
        <v>2306</v>
      </c>
      <c r="L190" s="3" t="s">
        <v>4186</v>
      </c>
      <c r="M190" s="3">
        <f t="shared" si="2"/>
        <v>2</v>
      </c>
    </row>
    <row r="191" spans="1:13">
      <c r="A191" s="3">
        <v>171</v>
      </c>
      <c r="B191" s="3">
        <v>0</v>
      </c>
      <c r="C191" s="3" t="s">
        <v>2373</v>
      </c>
      <c r="D191" s="3" t="s">
        <v>2374</v>
      </c>
      <c r="E191" s="3" t="s">
        <v>1795</v>
      </c>
      <c r="F191" s="3" t="s">
        <v>286</v>
      </c>
      <c r="G191" s="3">
        <v>100</v>
      </c>
      <c r="H191" s="3">
        <v>0</v>
      </c>
      <c r="I191" s="3" t="s">
        <v>2400</v>
      </c>
      <c r="J191" s="3" t="s">
        <v>2346</v>
      </c>
      <c r="K191" s="3" t="s">
        <v>2306</v>
      </c>
      <c r="L191" s="3" t="s">
        <v>4186</v>
      </c>
      <c r="M191" s="3">
        <f t="shared" si="2"/>
        <v>1</v>
      </c>
    </row>
    <row r="192" spans="1:13">
      <c r="A192" s="3">
        <v>172</v>
      </c>
      <c r="B192" s="3">
        <v>0</v>
      </c>
      <c r="C192" s="3" t="s">
        <v>2375</v>
      </c>
      <c r="D192" s="3" t="s">
        <v>411</v>
      </c>
      <c r="E192" s="3" t="s">
        <v>509</v>
      </c>
      <c r="F192" s="3" t="s">
        <v>2376</v>
      </c>
      <c r="G192" s="3">
        <v>100</v>
      </c>
      <c r="H192" s="3">
        <v>0</v>
      </c>
      <c r="I192" s="3" t="s">
        <v>2400</v>
      </c>
      <c r="J192" s="3" t="s">
        <v>2346</v>
      </c>
      <c r="K192" s="3" t="s">
        <v>2306</v>
      </c>
      <c r="L192" s="3" t="s">
        <v>4186</v>
      </c>
      <c r="M192" s="3">
        <f t="shared" si="2"/>
        <v>2</v>
      </c>
    </row>
    <row r="193" spans="1:13">
      <c r="A193" s="3">
        <v>172</v>
      </c>
      <c r="B193" s="3">
        <v>0</v>
      </c>
      <c r="C193" s="3" t="s">
        <v>2375</v>
      </c>
      <c r="D193" s="3" t="s">
        <v>412</v>
      </c>
      <c r="E193" s="3" t="s">
        <v>509</v>
      </c>
      <c r="F193" s="3" t="s">
        <v>2376</v>
      </c>
      <c r="G193" s="3">
        <v>100</v>
      </c>
      <c r="H193" s="3">
        <v>0</v>
      </c>
      <c r="I193" s="3" t="s">
        <v>2400</v>
      </c>
      <c r="J193" s="3" t="s">
        <v>2346</v>
      </c>
      <c r="K193" s="3" t="s">
        <v>2306</v>
      </c>
      <c r="L193" s="3" t="s">
        <v>4186</v>
      </c>
      <c r="M193" s="3">
        <f t="shared" si="2"/>
        <v>2</v>
      </c>
    </row>
    <row r="194" spans="1:13">
      <c r="A194" s="3">
        <v>173</v>
      </c>
      <c r="B194" s="3">
        <v>0</v>
      </c>
      <c r="C194" s="3" t="s">
        <v>2378</v>
      </c>
      <c r="D194" s="3" t="s">
        <v>673</v>
      </c>
      <c r="E194" s="3" t="s">
        <v>2301</v>
      </c>
      <c r="F194" s="3" t="s">
        <v>2324</v>
      </c>
      <c r="G194" s="3">
        <v>100</v>
      </c>
      <c r="H194" s="3">
        <v>0</v>
      </c>
      <c r="I194" s="3" t="s">
        <v>2400</v>
      </c>
      <c r="J194" s="3" t="s">
        <v>2346</v>
      </c>
      <c r="K194" s="3" t="s">
        <v>2306</v>
      </c>
      <c r="L194" s="3" t="s">
        <v>4186</v>
      </c>
      <c r="M194" s="3">
        <f t="shared" si="2"/>
        <v>1</v>
      </c>
    </row>
    <row r="195" spans="1:13">
      <c r="A195" s="3">
        <v>174</v>
      </c>
      <c r="B195" s="3">
        <v>0</v>
      </c>
      <c r="C195" s="3" t="s">
        <v>2412</v>
      </c>
      <c r="D195" s="3" t="s">
        <v>439</v>
      </c>
      <c r="E195" s="3" t="s">
        <v>2351</v>
      </c>
      <c r="F195" s="3" t="s">
        <v>2143</v>
      </c>
      <c r="G195" s="3">
        <v>100</v>
      </c>
      <c r="H195" s="3">
        <v>0</v>
      </c>
      <c r="I195" s="3" t="s">
        <v>2400</v>
      </c>
      <c r="J195" s="3" t="s">
        <v>2346</v>
      </c>
      <c r="K195" s="3" t="s">
        <v>2306</v>
      </c>
      <c r="L195" s="3" t="s">
        <v>4186</v>
      </c>
      <c r="M195" s="3">
        <f t="shared" ref="M195:M258" si="3">COUNTIF(A:A,A195)</f>
        <v>2</v>
      </c>
    </row>
    <row r="196" spans="1:13">
      <c r="A196" s="3">
        <v>174</v>
      </c>
      <c r="B196" s="3">
        <v>0</v>
      </c>
      <c r="C196" s="3" t="s">
        <v>2412</v>
      </c>
      <c r="D196" s="3" t="s">
        <v>322</v>
      </c>
      <c r="E196" s="3" t="s">
        <v>2413</v>
      </c>
      <c r="F196" s="3" t="s">
        <v>2382</v>
      </c>
      <c r="G196" s="3">
        <v>100</v>
      </c>
      <c r="H196" s="3">
        <v>0</v>
      </c>
      <c r="I196" s="3" t="s">
        <v>2400</v>
      </c>
      <c r="J196" s="3" t="s">
        <v>2346</v>
      </c>
      <c r="K196" s="3" t="s">
        <v>2306</v>
      </c>
      <c r="L196" s="3" t="s">
        <v>4186</v>
      </c>
      <c r="M196" s="3">
        <f t="shared" si="3"/>
        <v>2</v>
      </c>
    </row>
    <row r="197" spans="1:13">
      <c r="A197" s="3">
        <v>175</v>
      </c>
      <c r="B197" s="3">
        <v>0</v>
      </c>
      <c r="C197" s="3" t="s">
        <v>2385</v>
      </c>
      <c r="D197" s="3" t="s">
        <v>2386</v>
      </c>
      <c r="E197" s="3">
        <v>3</v>
      </c>
      <c r="G197" s="3">
        <v>100</v>
      </c>
      <c r="H197" s="3">
        <v>0</v>
      </c>
      <c r="I197" s="3" t="s">
        <v>2400</v>
      </c>
      <c r="J197" s="3" t="s">
        <v>2346</v>
      </c>
      <c r="K197" s="3" t="s">
        <v>2333</v>
      </c>
      <c r="L197" s="3" t="s">
        <v>4186</v>
      </c>
      <c r="M197" s="3">
        <f t="shared" si="3"/>
        <v>1</v>
      </c>
    </row>
    <row r="198" spans="1:13">
      <c r="A198" s="3">
        <v>176</v>
      </c>
      <c r="B198" s="3">
        <v>0</v>
      </c>
      <c r="C198" s="3" t="s">
        <v>2388</v>
      </c>
      <c r="D198" s="3" t="s">
        <v>2389</v>
      </c>
      <c r="E198" s="3" t="s">
        <v>509</v>
      </c>
      <c r="F198" s="3" t="s">
        <v>2376</v>
      </c>
      <c r="G198" s="3">
        <v>100</v>
      </c>
      <c r="H198" s="3">
        <v>0</v>
      </c>
      <c r="I198" s="3" t="s">
        <v>2400</v>
      </c>
      <c r="J198" s="3" t="s">
        <v>2346</v>
      </c>
      <c r="K198" s="3" t="s">
        <v>2333</v>
      </c>
      <c r="L198" s="3" t="s">
        <v>4186</v>
      </c>
      <c r="M198" s="3">
        <f t="shared" si="3"/>
        <v>1</v>
      </c>
    </row>
    <row r="199" spans="1:13">
      <c r="A199" s="3">
        <v>177</v>
      </c>
      <c r="B199" s="3">
        <v>0</v>
      </c>
      <c r="C199" s="3" t="s">
        <v>2391</v>
      </c>
      <c r="D199" s="3" t="s">
        <v>683</v>
      </c>
      <c r="E199" s="3" t="s">
        <v>2392</v>
      </c>
      <c r="F199" s="3" t="s">
        <v>2393</v>
      </c>
      <c r="G199" s="3">
        <v>100</v>
      </c>
      <c r="H199" s="3">
        <v>0</v>
      </c>
      <c r="I199" s="3" t="s">
        <v>2400</v>
      </c>
      <c r="J199" s="3" t="s">
        <v>2346</v>
      </c>
      <c r="K199" s="3" t="s">
        <v>2333</v>
      </c>
      <c r="L199" s="3" t="s">
        <v>4186</v>
      </c>
      <c r="M199" s="3">
        <f t="shared" si="3"/>
        <v>1</v>
      </c>
    </row>
    <row r="200" spans="1:13">
      <c r="A200" s="3">
        <v>178</v>
      </c>
      <c r="B200" s="3">
        <v>0</v>
      </c>
      <c r="C200" s="3" t="s">
        <v>2396</v>
      </c>
      <c r="D200" s="3" t="s">
        <v>475</v>
      </c>
      <c r="E200" s="3" t="s">
        <v>2397</v>
      </c>
      <c r="F200" s="3" t="s">
        <v>1910</v>
      </c>
      <c r="G200" s="3">
        <v>100</v>
      </c>
      <c r="H200" s="3">
        <v>0</v>
      </c>
      <c r="I200" s="3" t="s">
        <v>2400</v>
      </c>
      <c r="J200" s="3" t="s">
        <v>2346</v>
      </c>
      <c r="K200" s="3" t="s">
        <v>2333</v>
      </c>
      <c r="L200" s="3" t="s">
        <v>4186</v>
      </c>
      <c r="M200" s="3">
        <f t="shared" si="3"/>
        <v>1</v>
      </c>
    </row>
    <row r="201" spans="1:13">
      <c r="A201" s="3">
        <v>179</v>
      </c>
      <c r="B201" s="3">
        <v>0</v>
      </c>
      <c r="C201" s="3" t="s">
        <v>2415</v>
      </c>
      <c r="D201" s="3" t="s">
        <v>4161</v>
      </c>
      <c r="E201" s="3">
        <v>-0.45</v>
      </c>
      <c r="G201" s="3">
        <v>100</v>
      </c>
      <c r="H201" s="3">
        <v>0</v>
      </c>
      <c r="I201" s="3" t="s">
        <v>2400</v>
      </c>
      <c r="J201" s="3" t="s">
        <v>2346</v>
      </c>
      <c r="K201" s="3" t="s">
        <v>2333</v>
      </c>
      <c r="L201" s="3" t="s">
        <v>4186</v>
      </c>
      <c r="M201" s="3">
        <f t="shared" si="3"/>
        <v>1</v>
      </c>
    </row>
    <row r="202" spans="1:13">
      <c r="A202" s="3">
        <v>180</v>
      </c>
      <c r="B202" s="3">
        <v>1</v>
      </c>
      <c r="C202" s="3" t="s">
        <v>2347</v>
      </c>
      <c r="D202" s="3" t="s">
        <v>349</v>
      </c>
      <c r="E202" s="3" t="s">
        <v>2348</v>
      </c>
      <c r="F202" s="3" t="s">
        <v>2056</v>
      </c>
      <c r="G202" s="3">
        <v>86</v>
      </c>
      <c r="H202" s="3">
        <v>100</v>
      </c>
      <c r="I202" s="3" t="s">
        <v>2400</v>
      </c>
      <c r="J202" s="3" t="s">
        <v>2346</v>
      </c>
      <c r="K202" s="3" t="s">
        <v>2286</v>
      </c>
      <c r="L202" s="3" t="s">
        <v>4187</v>
      </c>
      <c r="M202" s="3">
        <f t="shared" si="3"/>
        <v>1</v>
      </c>
    </row>
    <row r="203" spans="1:13">
      <c r="A203" s="3">
        <v>181</v>
      </c>
      <c r="B203" s="3">
        <v>1</v>
      </c>
      <c r="C203" s="3" t="s">
        <v>2350</v>
      </c>
      <c r="D203" s="3" t="s">
        <v>265</v>
      </c>
      <c r="E203" s="3" t="s">
        <v>2351</v>
      </c>
      <c r="F203" s="3" t="s">
        <v>2352</v>
      </c>
      <c r="G203" s="3">
        <v>86</v>
      </c>
      <c r="H203" s="3">
        <v>100</v>
      </c>
      <c r="I203" s="3" t="s">
        <v>2400</v>
      </c>
      <c r="J203" s="3" t="s">
        <v>2346</v>
      </c>
      <c r="K203" s="3" t="s">
        <v>2286</v>
      </c>
      <c r="L203" s="3" t="s">
        <v>4187</v>
      </c>
      <c r="M203" s="3">
        <f t="shared" si="3"/>
        <v>1</v>
      </c>
    </row>
    <row r="204" spans="1:13">
      <c r="A204" s="3">
        <v>182</v>
      </c>
      <c r="B204" s="3">
        <v>1</v>
      </c>
      <c r="C204" s="3" t="s">
        <v>2354</v>
      </c>
      <c r="D204" s="3" t="s">
        <v>267</v>
      </c>
      <c r="E204" s="3" t="s">
        <v>2351</v>
      </c>
      <c r="F204" s="3" t="s">
        <v>2352</v>
      </c>
      <c r="G204" s="3">
        <v>86</v>
      </c>
      <c r="H204" s="3">
        <v>100</v>
      </c>
      <c r="I204" s="3" t="s">
        <v>2400</v>
      </c>
      <c r="J204" s="3" t="s">
        <v>2346</v>
      </c>
      <c r="K204" s="3" t="s">
        <v>2286</v>
      </c>
      <c r="L204" s="3" t="s">
        <v>4187</v>
      </c>
      <c r="M204" s="3">
        <f t="shared" si="3"/>
        <v>1</v>
      </c>
    </row>
    <row r="205" spans="1:13">
      <c r="A205" s="3">
        <v>183</v>
      </c>
      <c r="B205" s="3">
        <v>1</v>
      </c>
      <c r="C205" s="3" t="s">
        <v>2356</v>
      </c>
      <c r="D205" s="3" t="s">
        <v>257</v>
      </c>
      <c r="E205" s="3" t="s">
        <v>2351</v>
      </c>
      <c r="F205" s="3" t="s">
        <v>2352</v>
      </c>
      <c r="G205" s="3">
        <v>86</v>
      </c>
      <c r="H205" s="3">
        <v>100</v>
      </c>
      <c r="I205" s="3" t="s">
        <v>2400</v>
      </c>
      <c r="J205" s="3" t="s">
        <v>2346</v>
      </c>
      <c r="K205" s="3" t="s">
        <v>2286</v>
      </c>
      <c r="L205" s="3" t="s">
        <v>4187</v>
      </c>
      <c r="M205" s="3">
        <f t="shared" si="3"/>
        <v>1</v>
      </c>
    </row>
    <row r="206" spans="1:13">
      <c r="A206" s="3">
        <v>184</v>
      </c>
      <c r="B206" s="3">
        <v>1</v>
      </c>
      <c r="C206" s="3" t="s">
        <v>2358</v>
      </c>
      <c r="D206" s="3" t="s">
        <v>269</v>
      </c>
      <c r="E206" s="3" t="s">
        <v>2351</v>
      </c>
      <c r="F206" s="3" t="s">
        <v>2352</v>
      </c>
      <c r="G206" s="3">
        <v>86</v>
      </c>
      <c r="H206" s="3">
        <v>100</v>
      </c>
      <c r="I206" s="3" t="s">
        <v>2400</v>
      </c>
      <c r="J206" s="3" t="s">
        <v>2346</v>
      </c>
      <c r="K206" s="3" t="s">
        <v>2286</v>
      </c>
      <c r="L206" s="3" t="s">
        <v>4187</v>
      </c>
      <c r="M206" s="3">
        <f t="shared" si="3"/>
        <v>1</v>
      </c>
    </row>
    <row r="207" spans="1:13">
      <c r="A207" s="3">
        <v>185</v>
      </c>
      <c r="B207" s="3">
        <v>1</v>
      </c>
      <c r="C207" s="3" t="s">
        <v>2362</v>
      </c>
      <c r="D207" s="3" t="s">
        <v>166</v>
      </c>
      <c r="E207" s="3" t="s">
        <v>2363</v>
      </c>
      <c r="F207" s="3" t="s">
        <v>2364</v>
      </c>
      <c r="G207" s="3">
        <v>86</v>
      </c>
      <c r="H207" s="3">
        <v>100</v>
      </c>
      <c r="I207" s="3" t="s">
        <v>2400</v>
      </c>
      <c r="J207" s="3" t="s">
        <v>2346</v>
      </c>
      <c r="K207" s="3" t="s">
        <v>2286</v>
      </c>
      <c r="L207" s="3" t="s">
        <v>4187</v>
      </c>
      <c r="M207" s="3">
        <f t="shared" si="3"/>
        <v>1</v>
      </c>
    </row>
    <row r="208" spans="1:13">
      <c r="A208" s="3">
        <v>186</v>
      </c>
      <c r="B208" s="3">
        <v>1</v>
      </c>
      <c r="C208" s="3" t="s">
        <v>2366</v>
      </c>
      <c r="D208" s="3" t="s">
        <v>13</v>
      </c>
      <c r="E208" s="3" t="s">
        <v>1775</v>
      </c>
      <c r="F208" s="3" t="s">
        <v>289</v>
      </c>
      <c r="G208" s="3">
        <v>86</v>
      </c>
      <c r="H208" s="3">
        <v>100</v>
      </c>
      <c r="I208" s="3" t="s">
        <v>2400</v>
      </c>
      <c r="J208" s="3" t="s">
        <v>2346</v>
      </c>
      <c r="K208" s="3" t="s">
        <v>2286</v>
      </c>
      <c r="L208" s="3" t="s">
        <v>4187</v>
      </c>
      <c r="M208" s="3">
        <f t="shared" si="3"/>
        <v>1</v>
      </c>
    </row>
    <row r="209" spans="1:13">
      <c r="A209" s="3">
        <v>187</v>
      </c>
      <c r="B209" s="3">
        <v>1</v>
      </c>
      <c r="C209" s="3" t="s">
        <v>2368</v>
      </c>
      <c r="D209" s="3" t="s">
        <v>103</v>
      </c>
      <c r="E209" s="3" t="s">
        <v>1788</v>
      </c>
      <c r="F209" s="3" t="s">
        <v>1809</v>
      </c>
      <c r="G209" s="3">
        <v>86</v>
      </c>
      <c r="H209" s="3">
        <v>100</v>
      </c>
      <c r="I209" s="3" t="s">
        <v>2400</v>
      </c>
      <c r="J209" s="3" t="s">
        <v>2346</v>
      </c>
      <c r="K209" s="3" t="s">
        <v>2306</v>
      </c>
      <c r="L209" s="3" t="s">
        <v>4187</v>
      </c>
      <c r="M209" s="3">
        <f t="shared" si="3"/>
        <v>1</v>
      </c>
    </row>
    <row r="210" spans="1:13">
      <c r="A210" s="3">
        <v>188</v>
      </c>
      <c r="B210" s="3">
        <v>1</v>
      </c>
      <c r="C210" s="3" t="s">
        <v>2372</v>
      </c>
      <c r="D210" s="3" t="s">
        <v>251</v>
      </c>
      <c r="E210" s="3" t="s">
        <v>480</v>
      </c>
      <c r="F210" s="3" t="s">
        <v>1789</v>
      </c>
      <c r="G210" s="3">
        <v>86</v>
      </c>
      <c r="H210" s="3">
        <v>100</v>
      </c>
      <c r="I210" s="3" t="s">
        <v>2400</v>
      </c>
      <c r="J210" s="3" t="s">
        <v>2346</v>
      </c>
      <c r="K210" s="3" t="s">
        <v>2306</v>
      </c>
      <c r="L210" s="3" t="s">
        <v>4187</v>
      </c>
      <c r="M210" s="3">
        <f t="shared" si="3"/>
        <v>2</v>
      </c>
    </row>
    <row r="211" spans="1:13">
      <c r="A211" s="3">
        <v>188</v>
      </c>
      <c r="B211" s="3">
        <v>1</v>
      </c>
      <c r="C211" s="3" t="s">
        <v>2372</v>
      </c>
      <c r="D211" s="3" t="s">
        <v>710</v>
      </c>
      <c r="E211" s="3" t="s">
        <v>480</v>
      </c>
      <c r="F211" s="3" t="s">
        <v>1789</v>
      </c>
      <c r="G211" s="3">
        <v>86</v>
      </c>
      <c r="H211" s="3">
        <v>100</v>
      </c>
      <c r="I211" s="3" t="s">
        <v>2400</v>
      </c>
      <c r="J211" s="3" t="s">
        <v>2346</v>
      </c>
      <c r="K211" s="3" t="s">
        <v>2306</v>
      </c>
      <c r="L211" s="3" t="s">
        <v>4187</v>
      </c>
      <c r="M211" s="3">
        <f t="shared" si="3"/>
        <v>2</v>
      </c>
    </row>
    <row r="212" spans="1:13">
      <c r="A212" s="3">
        <v>189</v>
      </c>
      <c r="B212" s="3">
        <v>1</v>
      </c>
      <c r="C212" s="3" t="s">
        <v>2377</v>
      </c>
      <c r="D212" s="3" t="s">
        <v>411</v>
      </c>
      <c r="E212" s="3" t="s">
        <v>1814</v>
      </c>
      <c r="F212" s="3" t="s">
        <v>1996</v>
      </c>
      <c r="G212" s="3">
        <v>86</v>
      </c>
      <c r="H212" s="3">
        <v>100</v>
      </c>
      <c r="I212" s="3" t="s">
        <v>2400</v>
      </c>
      <c r="J212" s="3" t="s">
        <v>2346</v>
      </c>
      <c r="K212" s="3" t="s">
        <v>2306</v>
      </c>
      <c r="L212" s="3" t="s">
        <v>4187</v>
      </c>
      <c r="M212" s="3">
        <f t="shared" si="3"/>
        <v>2</v>
      </c>
    </row>
    <row r="213" spans="1:13">
      <c r="A213" s="3">
        <v>189</v>
      </c>
      <c r="B213" s="3">
        <v>1</v>
      </c>
      <c r="C213" s="3" t="s">
        <v>2377</v>
      </c>
      <c r="D213" s="3" t="s">
        <v>412</v>
      </c>
      <c r="E213" s="3" t="s">
        <v>1814</v>
      </c>
      <c r="F213" s="3" t="s">
        <v>1996</v>
      </c>
      <c r="G213" s="3">
        <v>86</v>
      </c>
      <c r="H213" s="3">
        <v>100</v>
      </c>
      <c r="I213" s="3" t="s">
        <v>2400</v>
      </c>
      <c r="J213" s="3" t="s">
        <v>2346</v>
      </c>
      <c r="K213" s="3" t="s">
        <v>2306</v>
      </c>
      <c r="L213" s="3" t="s">
        <v>4187</v>
      </c>
      <c r="M213" s="3">
        <f t="shared" si="3"/>
        <v>2</v>
      </c>
    </row>
    <row r="214" spans="1:13">
      <c r="A214" s="3">
        <v>190</v>
      </c>
      <c r="B214" s="3">
        <v>1</v>
      </c>
      <c r="C214" s="3" t="s">
        <v>2379</v>
      </c>
      <c r="D214" s="3" t="s">
        <v>673</v>
      </c>
      <c r="E214" s="3" t="s">
        <v>1775</v>
      </c>
      <c r="F214" s="3" t="s">
        <v>289</v>
      </c>
      <c r="G214" s="3">
        <v>86</v>
      </c>
      <c r="H214" s="3">
        <v>100</v>
      </c>
      <c r="I214" s="3" t="s">
        <v>2400</v>
      </c>
      <c r="J214" s="3" t="s">
        <v>2346</v>
      </c>
      <c r="K214" s="3" t="s">
        <v>2306</v>
      </c>
      <c r="L214" s="3" t="s">
        <v>4187</v>
      </c>
      <c r="M214" s="3">
        <f t="shared" si="3"/>
        <v>1</v>
      </c>
    </row>
    <row r="215" spans="1:13">
      <c r="A215" s="3">
        <v>191</v>
      </c>
      <c r="B215" s="3">
        <v>1</v>
      </c>
      <c r="C215" s="3" t="s">
        <v>2414</v>
      </c>
      <c r="D215" s="3" t="s">
        <v>439</v>
      </c>
      <c r="E215" s="3" t="s">
        <v>1928</v>
      </c>
      <c r="F215" s="3" t="s">
        <v>1814</v>
      </c>
      <c r="G215" s="3">
        <v>86</v>
      </c>
      <c r="H215" s="3">
        <v>100</v>
      </c>
      <c r="I215" s="3" t="s">
        <v>2400</v>
      </c>
      <c r="J215" s="3" t="s">
        <v>2346</v>
      </c>
      <c r="K215" s="3" t="s">
        <v>2306</v>
      </c>
      <c r="L215" s="3" t="s">
        <v>4187</v>
      </c>
      <c r="M215" s="3">
        <f t="shared" si="3"/>
        <v>2</v>
      </c>
    </row>
    <row r="216" spans="1:13">
      <c r="A216" s="3">
        <v>191</v>
      </c>
      <c r="B216" s="3">
        <v>1</v>
      </c>
      <c r="C216" s="3" t="s">
        <v>2414</v>
      </c>
      <c r="D216" s="3" t="s">
        <v>322</v>
      </c>
      <c r="E216" s="3" t="s">
        <v>2310</v>
      </c>
      <c r="F216" s="3" t="s">
        <v>2384</v>
      </c>
      <c r="G216" s="3">
        <v>86</v>
      </c>
      <c r="H216" s="3">
        <v>100</v>
      </c>
      <c r="I216" s="3" t="s">
        <v>2400</v>
      </c>
      <c r="J216" s="3" t="s">
        <v>2346</v>
      </c>
      <c r="K216" s="3" t="s">
        <v>2306</v>
      </c>
      <c r="L216" s="3" t="s">
        <v>4187</v>
      </c>
      <c r="M216" s="3">
        <f t="shared" si="3"/>
        <v>2</v>
      </c>
    </row>
    <row r="217" spans="1:13">
      <c r="A217" s="3">
        <v>192</v>
      </c>
      <c r="B217" s="3">
        <v>1</v>
      </c>
      <c r="C217" s="3" t="s">
        <v>2387</v>
      </c>
      <c r="D217" s="3" t="s">
        <v>2386</v>
      </c>
      <c r="E217" s="3">
        <v>2</v>
      </c>
      <c r="G217" s="3">
        <v>100</v>
      </c>
      <c r="H217" s="3">
        <v>100</v>
      </c>
      <c r="I217" s="3" t="s">
        <v>2400</v>
      </c>
      <c r="J217" s="3" t="s">
        <v>2346</v>
      </c>
      <c r="K217" s="3" t="s">
        <v>2333</v>
      </c>
      <c r="L217" s="3" t="s">
        <v>4187</v>
      </c>
      <c r="M217" s="3">
        <f t="shared" si="3"/>
        <v>1</v>
      </c>
    </row>
    <row r="218" spans="1:13">
      <c r="A218" s="3">
        <v>193</v>
      </c>
      <c r="B218" s="3">
        <v>1</v>
      </c>
      <c r="C218" s="3" t="s">
        <v>2390</v>
      </c>
      <c r="D218" s="3" t="s">
        <v>2389</v>
      </c>
      <c r="E218" s="3" t="s">
        <v>1814</v>
      </c>
      <c r="F218" s="3" t="s">
        <v>1996</v>
      </c>
      <c r="G218" s="3">
        <v>100</v>
      </c>
      <c r="H218" s="3">
        <v>100</v>
      </c>
      <c r="I218" s="3" t="s">
        <v>2400</v>
      </c>
      <c r="J218" s="3" t="s">
        <v>2346</v>
      </c>
      <c r="K218" s="3" t="s">
        <v>2333</v>
      </c>
      <c r="L218" s="3" t="s">
        <v>4187</v>
      </c>
      <c r="M218" s="3">
        <f t="shared" si="3"/>
        <v>1</v>
      </c>
    </row>
    <row r="219" spans="1:13">
      <c r="A219" s="3">
        <v>194</v>
      </c>
      <c r="B219" s="3">
        <v>1</v>
      </c>
      <c r="C219" s="3" t="s">
        <v>2394</v>
      </c>
      <c r="D219" s="3" t="s">
        <v>683</v>
      </c>
      <c r="E219" s="3" t="s">
        <v>2319</v>
      </c>
      <c r="F219" s="3" t="s">
        <v>2395</v>
      </c>
      <c r="G219" s="3">
        <v>100</v>
      </c>
      <c r="H219" s="3">
        <v>100</v>
      </c>
      <c r="I219" s="3" t="s">
        <v>2400</v>
      </c>
      <c r="J219" s="3" t="s">
        <v>2346</v>
      </c>
      <c r="K219" s="3" t="s">
        <v>2333</v>
      </c>
      <c r="L219" s="3" t="s">
        <v>4187</v>
      </c>
      <c r="M219" s="3">
        <f t="shared" si="3"/>
        <v>1</v>
      </c>
    </row>
    <row r="220" spans="1:13">
      <c r="A220" s="3">
        <v>195</v>
      </c>
      <c r="B220" s="3">
        <v>1</v>
      </c>
      <c r="C220" s="3" t="s">
        <v>2398</v>
      </c>
      <c r="D220" s="3" t="s">
        <v>475</v>
      </c>
      <c r="E220" s="3" t="s">
        <v>2399</v>
      </c>
      <c r="F220" s="3" t="s">
        <v>1776</v>
      </c>
      <c r="G220" s="3">
        <v>100</v>
      </c>
      <c r="H220" s="3">
        <v>100</v>
      </c>
      <c r="I220" s="3" t="s">
        <v>2400</v>
      </c>
      <c r="J220" s="3" t="s">
        <v>2346</v>
      </c>
      <c r="K220" s="3" t="s">
        <v>2333</v>
      </c>
      <c r="L220" s="3" t="s">
        <v>4187</v>
      </c>
      <c r="M220" s="3">
        <f t="shared" si="3"/>
        <v>1</v>
      </c>
    </row>
    <row r="221" spans="1:13">
      <c r="A221" s="3">
        <v>196</v>
      </c>
      <c r="B221" s="3">
        <v>1</v>
      </c>
      <c r="C221" s="3" t="s">
        <v>2416</v>
      </c>
      <c r="D221" s="3" t="s">
        <v>4161</v>
      </c>
      <c r="E221" s="3">
        <v>-0.4</v>
      </c>
      <c r="G221" s="3">
        <v>100</v>
      </c>
      <c r="H221" s="3">
        <v>100</v>
      </c>
      <c r="I221" s="3" t="s">
        <v>2400</v>
      </c>
      <c r="J221" s="3" t="s">
        <v>2346</v>
      </c>
      <c r="K221" s="3" t="s">
        <v>2333</v>
      </c>
      <c r="L221" s="3" t="s">
        <v>4187</v>
      </c>
      <c r="M221" s="3">
        <f t="shared" si="3"/>
        <v>1</v>
      </c>
    </row>
    <row r="222" spans="1:13">
      <c r="A222" s="3">
        <v>197</v>
      </c>
      <c r="B222" s="3">
        <v>0</v>
      </c>
      <c r="C222" s="3" t="s">
        <v>2277</v>
      </c>
      <c r="D222" s="3" t="s">
        <v>2278</v>
      </c>
      <c r="E222" s="3" t="s">
        <v>281</v>
      </c>
      <c r="F222" s="3" t="s">
        <v>282</v>
      </c>
      <c r="G222" s="3">
        <v>1</v>
      </c>
      <c r="H222" s="3">
        <v>1</v>
      </c>
      <c r="I222" s="3" t="s">
        <v>2420</v>
      </c>
      <c r="J222" s="3" t="s">
        <v>2259</v>
      </c>
      <c r="L222" s="3" t="s">
        <v>4188</v>
      </c>
      <c r="M222" s="3">
        <f t="shared" si="3"/>
        <v>1</v>
      </c>
    </row>
    <row r="223" spans="1:13">
      <c r="A223" s="3">
        <v>198</v>
      </c>
      <c r="B223" s="3">
        <v>0</v>
      </c>
      <c r="C223" s="3" t="s">
        <v>2422</v>
      </c>
      <c r="D223" s="3" t="s">
        <v>2423</v>
      </c>
      <c r="E223" s="3" t="s">
        <v>286</v>
      </c>
      <c r="F223" s="3" t="s">
        <v>386</v>
      </c>
      <c r="G223" s="3">
        <v>1</v>
      </c>
      <c r="H223" s="3">
        <v>1</v>
      </c>
      <c r="I223" s="3" t="s">
        <v>2420</v>
      </c>
      <c r="J223" s="3" t="s">
        <v>2259</v>
      </c>
      <c r="L223" s="3" t="s">
        <v>4188</v>
      </c>
      <c r="M223" s="3">
        <f t="shared" si="3"/>
        <v>1</v>
      </c>
    </row>
    <row r="224" spans="1:13">
      <c r="A224" s="3">
        <v>199</v>
      </c>
      <c r="B224" s="3">
        <v>1</v>
      </c>
      <c r="C224" s="3" t="s">
        <v>2271</v>
      </c>
      <c r="D224" s="3" t="s">
        <v>2272</v>
      </c>
      <c r="E224" s="3" t="s">
        <v>1781</v>
      </c>
      <c r="F224" s="3" t="s">
        <v>291</v>
      </c>
      <c r="G224" s="3">
        <v>1</v>
      </c>
      <c r="H224" s="3">
        <v>5</v>
      </c>
      <c r="I224" s="3" t="s">
        <v>2420</v>
      </c>
      <c r="J224" s="3" t="s">
        <v>2259</v>
      </c>
      <c r="L224" s="3" t="s">
        <v>4189</v>
      </c>
      <c r="M224" s="3">
        <f t="shared" si="3"/>
        <v>2</v>
      </c>
    </row>
    <row r="225" spans="1:13">
      <c r="A225" s="3">
        <v>199</v>
      </c>
      <c r="B225" s="3">
        <v>1</v>
      </c>
      <c r="C225" s="3" t="s">
        <v>2271</v>
      </c>
      <c r="D225" s="3" t="s">
        <v>2273</v>
      </c>
      <c r="E225" s="3" t="s">
        <v>1781</v>
      </c>
      <c r="F225" s="3" t="s">
        <v>291</v>
      </c>
      <c r="G225" s="3">
        <v>1</v>
      </c>
      <c r="H225" s="3">
        <v>5</v>
      </c>
      <c r="I225" s="3" t="s">
        <v>2420</v>
      </c>
      <c r="J225" s="3" t="s">
        <v>2259</v>
      </c>
      <c r="L225" s="3" t="s">
        <v>4189</v>
      </c>
      <c r="M225" s="3">
        <f t="shared" si="3"/>
        <v>2</v>
      </c>
    </row>
    <row r="226" spans="1:13">
      <c r="A226" s="3">
        <v>200</v>
      </c>
      <c r="B226" s="3">
        <v>1</v>
      </c>
      <c r="C226" s="3" t="s">
        <v>2274</v>
      </c>
      <c r="D226" s="3" t="s">
        <v>258</v>
      </c>
      <c r="E226" s="3" t="s">
        <v>282</v>
      </c>
      <c r="F226" s="3" t="s">
        <v>1782</v>
      </c>
      <c r="G226" s="3">
        <v>1</v>
      </c>
      <c r="H226" s="3">
        <v>5</v>
      </c>
      <c r="I226" s="3" t="s">
        <v>2420</v>
      </c>
      <c r="J226" s="3" t="s">
        <v>2259</v>
      </c>
      <c r="L226" s="3" t="s">
        <v>4189</v>
      </c>
      <c r="M226" s="3">
        <f t="shared" si="3"/>
        <v>2</v>
      </c>
    </row>
    <row r="227" spans="1:13">
      <c r="A227" s="3">
        <v>200</v>
      </c>
      <c r="B227" s="3">
        <v>1</v>
      </c>
      <c r="C227" s="3" t="s">
        <v>2274</v>
      </c>
      <c r="D227" s="3" t="s">
        <v>603</v>
      </c>
      <c r="E227" s="3" t="s">
        <v>282</v>
      </c>
      <c r="F227" s="3" t="s">
        <v>1782</v>
      </c>
      <c r="G227" s="3">
        <v>1</v>
      </c>
      <c r="H227" s="3">
        <v>5</v>
      </c>
      <c r="I227" s="3" t="s">
        <v>2420</v>
      </c>
      <c r="J227" s="3" t="s">
        <v>2259</v>
      </c>
      <c r="L227" s="3" t="s">
        <v>4189</v>
      </c>
      <c r="M227" s="3">
        <f t="shared" si="3"/>
        <v>2</v>
      </c>
    </row>
    <row r="228" spans="1:13">
      <c r="A228" s="3">
        <v>201</v>
      </c>
      <c r="B228" s="3">
        <v>1</v>
      </c>
      <c r="C228" s="3" t="s">
        <v>2275</v>
      </c>
      <c r="D228" s="3" t="s">
        <v>273</v>
      </c>
      <c r="E228" s="3" t="s">
        <v>1781</v>
      </c>
      <c r="F228" s="3" t="s">
        <v>291</v>
      </c>
      <c r="G228" s="3">
        <v>1</v>
      </c>
      <c r="H228" s="3">
        <v>5</v>
      </c>
      <c r="I228" s="3" t="s">
        <v>2420</v>
      </c>
      <c r="J228" s="3" t="s">
        <v>2259</v>
      </c>
      <c r="L228" s="3" t="s">
        <v>4189</v>
      </c>
      <c r="M228" s="3">
        <f t="shared" si="3"/>
        <v>1</v>
      </c>
    </row>
    <row r="229" spans="1:13">
      <c r="A229" s="3">
        <v>202</v>
      </c>
      <c r="B229" s="3">
        <v>1</v>
      </c>
      <c r="C229" s="3" t="s">
        <v>2276</v>
      </c>
      <c r="D229" s="3" t="s">
        <v>16</v>
      </c>
      <c r="E229" s="3" t="s">
        <v>1782</v>
      </c>
      <c r="F229" s="3" t="s">
        <v>291</v>
      </c>
      <c r="G229" s="3">
        <v>1</v>
      </c>
      <c r="H229" s="3">
        <v>5</v>
      </c>
      <c r="I229" s="3" t="s">
        <v>2420</v>
      </c>
      <c r="J229" s="3" t="s">
        <v>2259</v>
      </c>
      <c r="L229" s="3" t="s">
        <v>4189</v>
      </c>
      <c r="M229" s="3">
        <f t="shared" si="3"/>
        <v>1</v>
      </c>
    </row>
    <row r="230" spans="1:13">
      <c r="A230" s="3">
        <v>203</v>
      </c>
      <c r="B230" s="3">
        <v>2</v>
      </c>
      <c r="C230" s="3" t="s">
        <v>2417</v>
      </c>
      <c r="D230" s="3" t="s">
        <v>357</v>
      </c>
      <c r="E230" s="3" t="s">
        <v>2418</v>
      </c>
      <c r="F230" s="3" t="s">
        <v>2419</v>
      </c>
      <c r="G230" s="3">
        <v>1</v>
      </c>
      <c r="H230" s="3">
        <v>10</v>
      </c>
      <c r="I230" s="3" t="s">
        <v>2420</v>
      </c>
      <c r="J230" s="3" t="s">
        <v>2259</v>
      </c>
      <c r="L230" s="3" t="s">
        <v>4190</v>
      </c>
      <c r="M230" s="3">
        <f t="shared" si="3"/>
        <v>1</v>
      </c>
    </row>
    <row r="231" spans="1:13">
      <c r="A231" s="3">
        <v>204</v>
      </c>
      <c r="B231" s="3">
        <v>2</v>
      </c>
      <c r="C231" s="3" t="s">
        <v>2421</v>
      </c>
      <c r="D231" s="3" t="s">
        <v>534</v>
      </c>
      <c r="E231" s="3" t="s">
        <v>390</v>
      </c>
      <c r="F231" s="3" t="s">
        <v>1781</v>
      </c>
      <c r="G231" s="3">
        <v>1</v>
      </c>
      <c r="H231" s="3">
        <v>10</v>
      </c>
      <c r="I231" s="3" t="s">
        <v>2420</v>
      </c>
      <c r="J231" s="3" t="s">
        <v>2259</v>
      </c>
      <c r="L231" s="3" t="s">
        <v>4190</v>
      </c>
      <c r="M231" s="3">
        <f t="shared" si="3"/>
        <v>1</v>
      </c>
    </row>
    <row r="232" spans="1:13">
      <c r="A232" s="3">
        <v>205</v>
      </c>
      <c r="B232" s="3">
        <v>2</v>
      </c>
      <c r="C232" s="3" t="s">
        <v>2263</v>
      </c>
      <c r="D232" s="3" t="s">
        <v>265</v>
      </c>
      <c r="E232" s="3" t="s">
        <v>282</v>
      </c>
      <c r="F232" s="3" t="s">
        <v>284</v>
      </c>
      <c r="G232" s="3">
        <v>1</v>
      </c>
      <c r="H232" s="3">
        <v>10</v>
      </c>
      <c r="I232" s="3" t="s">
        <v>2420</v>
      </c>
      <c r="J232" s="3" t="s">
        <v>2259</v>
      </c>
      <c r="L232" s="3" t="s">
        <v>4190</v>
      </c>
      <c r="M232" s="3">
        <f t="shared" si="3"/>
        <v>1</v>
      </c>
    </row>
    <row r="233" spans="1:13">
      <c r="A233" s="3">
        <v>206</v>
      </c>
      <c r="B233" s="3">
        <v>2</v>
      </c>
      <c r="C233" s="3" t="s">
        <v>2264</v>
      </c>
      <c r="D233" s="3" t="s">
        <v>267</v>
      </c>
      <c r="E233" s="3" t="s">
        <v>282</v>
      </c>
      <c r="F233" s="3" t="s">
        <v>284</v>
      </c>
      <c r="G233" s="3">
        <v>1</v>
      </c>
      <c r="H233" s="3">
        <v>10</v>
      </c>
      <c r="I233" s="3" t="s">
        <v>2420</v>
      </c>
      <c r="J233" s="3" t="s">
        <v>2259</v>
      </c>
      <c r="L233" s="3" t="s">
        <v>4190</v>
      </c>
      <c r="M233" s="3">
        <f t="shared" si="3"/>
        <v>1</v>
      </c>
    </row>
    <row r="234" spans="1:13">
      <c r="A234" s="3">
        <v>207</v>
      </c>
      <c r="B234" s="3">
        <v>2</v>
      </c>
      <c r="C234" s="3" t="s">
        <v>2265</v>
      </c>
      <c r="D234" s="3" t="s">
        <v>257</v>
      </c>
      <c r="E234" s="3" t="s">
        <v>282</v>
      </c>
      <c r="F234" s="3" t="s">
        <v>284</v>
      </c>
      <c r="G234" s="3">
        <v>1</v>
      </c>
      <c r="H234" s="3">
        <v>10</v>
      </c>
      <c r="I234" s="3" t="s">
        <v>2420</v>
      </c>
      <c r="J234" s="3" t="s">
        <v>2259</v>
      </c>
      <c r="L234" s="3" t="s">
        <v>4190</v>
      </c>
      <c r="M234" s="3">
        <f t="shared" si="3"/>
        <v>1</v>
      </c>
    </row>
    <row r="235" spans="1:13">
      <c r="A235" s="3">
        <v>208</v>
      </c>
      <c r="B235" s="3">
        <v>2</v>
      </c>
      <c r="C235" s="3" t="s">
        <v>2266</v>
      </c>
      <c r="D235" s="3" t="s">
        <v>269</v>
      </c>
      <c r="E235" s="3" t="s">
        <v>282</v>
      </c>
      <c r="F235" s="3" t="s">
        <v>284</v>
      </c>
      <c r="G235" s="3">
        <v>1</v>
      </c>
      <c r="H235" s="3">
        <v>10</v>
      </c>
      <c r="I235" s="3" t="s">
        <v>2420</v>
      </c>
      <c r="J235" s="3" t="s">
        <v>2259</v>
      </c>
      <c r="L235" s="3" t="s">
        <v>4190</v>
      </c>
      <c r="M235" s="3">
        <f t="shared" si="3"/>
        <v>1</v>
      </c>
    </row>
    <row r="236" spans="1:13">
      <c r="A236" s="3">
        <v>209</v>
      </c>
      <c r="B236" s="3">
        <v>2</v>
      </c>
      <c r="C236" s="3" t="s">
        <v>2267</v>
      </c>
      <c r="D236" s="3" t="s">
        <v>110</v>
      </c>
      <c r="E236" s="3" t="s">
        <v>2181</v>
      </c>
      <c r="F236" s="3" t="s">
        <v>2119</v>
      </c>
      <c r="G236" s="3">
        <v>1</v>
      </c>
      <c r="H236" s="3">
        <v>10</v>
      </c>
      <c r="I236" s="3" t="s">
        <v>2420</v>
      </c>
      <c r="J236" s="3" t="s">
        <v>2259</v>
      </c>
      <c r="L236" s="3" t="s">
        <v>4190</v>
      </c>
      <c r="M236" s="3">
        <f t="shared" si="3"/>
        <v>1</v>
      </c>
    </row>
    <row r="237" spans="1:13">
      <c r="A237" s="3">
        <v>210</v>
      </c>
      <c r="B237" s="3">
        <v>2</v>
      </c>
      <c r="C237" s="3" t="s">
        <v>2268</v>
      </c>
      <c r="D237" s="3" t="s">
        <v>111</v>
      </c>
      <c r="E237" s="3" t="s">
        <v>2181</v>
      </c>
      <c r="F237" s="3" t="s">
        <v>2119</v>
      </c>
      <c r="G237" s="3">
        <v>1</v>
      </c>
      <c r="H237" s="3">
        <v>10</v>
      </c>
      <c r="I237" s="3" t="s">
        <v>2420</v>
      </c>
      <c r="J237" s="3" t="s">
        <v>2259</v>
      </c>
      <c r="L237" s="3" t="s">
        <v>4190</v>
      </c>
      <c r="M237" s="3">
        <f t="shared" si="3"/>
        <v>1</v>
      </c>
    </row>
    <row r="238" spans="1:13">
      <c r="A238" s="3">
        <v>211</v>
      </c>
      <c r="B238" s="3">
        <v>2</v>
      </c>
      <c r="C238" s="3" t="s">
        <v>2269</v>
      </c>
      <c r="D238" s="3" t="s">
        <v>112</v>
      </c>
      <c r="E238" s="3" t="s">
        <v>2181</v>
      </c>
      <c r="F238" s="3" t="s">
        <v>2119</v>
      </c>
      <c r="G238" s="3">
        <v>1</v>
      </c>
      <c r="H238" s="3">
        <v>10</v>
      </c>
      <c r="I238" s="3" t="s">
        <v>2420</v>
      </c>
      <c r="J238" s="3" t="s">
        <v>2259</v>
      </c>
      <c r="L238" s="3" t="s">
        <v>4190</v>
      </c>
      <c r="M238" s="3">
        <f t="shared" si="3"/>
        <v>1</v>
      </c>
    </row>
    <row r="239" spans="1:13">
      <c r="A239" s="3">
        <v>212</v>
      </c>
      <c r="B239" s="3">
        <v>2</v>
      </c>
      <c r="C239" s="3" t="s">
        <v>2270</v>
      </c>
      <c r="D239" s="3" t="s">
        <v>251</v>
      </c>
      <c r="E239" s="3" t="s">
        <v>386</v>
      </c>
      <c r="F239" s="3" t="s">
        <v>1996</v>
      </c>
      <c r="G239" s="3">
        <v>1</v>
      </c>
      <c r="H239" s="3">
        <v>10</v>
      </c>
      <c r="I239" s="3" t="s">
        <v>2420</v>
      </c>
      <c r="J239" s="3" t="s">
        <v>2259</v>
      </c>
      <c r="L239" s="3" t="s">
        <v>4190</v>
      </c>
      <c r="M239" s="3">
        <f t="shared" si="3"/>
        <v>1</v>
      </c>
    </row>
    <row r="240" spans="1:13">
      <c r="A240" s="3">
        <v>213</v>
      </c>
      <c r="B240" s="3">
        <v>0</v>
      </c>
      <c r="C240" s="3" t="s">
        <v>2277</v>
      </c>
      <c r="D240" s="3" t="s">
        <v>2278</v>
      </c>
      <c r="E240" s="3" t="s">
        <v>281</v>
      </c>
      <c r="F240" s="3" t="s">
        <v>282</v>
      </c>
      <c r="G240" s="3">
        <v>1</v>
      </c>
      <c r="H240" s="3">
        <v>1</v>
      </c>
      <c r="I240" s="3" t="s">
        <v>2420</v>
      </c>
      <c r="J240" s="3" t="s">
        <v>2281</v>
      </c>
      <c r="L240" s="3" t="s">
        <v>4191</v>
      </c>
      <c r="M240" s="3">
        <f t="shared" si="3"/>
        <v>1</v>
      </c>
    </row>
    <row r="241" spans="1:13">
      <c r="A241" s="3">
        <v>214</v>
      </c>
      <c r="B241" s="3">
        <v>0</v>
      </c>
      <c r="C241" s="3" t="s">
        <v>2422</v>
      </c>
      <c r="D241" s="3" t="s">
        <v>2423</v>
      </c>
      <c r="E241" s="3" t="s">
        <v>286</v>
      </c>
      <c r="F241" s="3" t="s">
        <v>386</v>
      </c>
      <c r="G241" s="3">
        <v>1</v>
      </c>
      <c r="H241" s="3">
        <v>1</v>
      </c>
      <c r="I241" s="3" t="s">
        <v>2420</v>
      </c>
      <c r="J241" s="3" t="s">
        <v>2281</v>
      </c>
      <c r="L241" s="3" t="s">
        <v>4191</v>
      </c>
      <c r="M241" s="3">
        <f t="shared" si="3"/>
        <v>1</v>
      </c>
    </row>
    <row r="242" spans="1:13">
      <c r="A242" s="3">
        <v>215</v>
      </c>
      <c r="B242" s="3">
        <v>1</v>
      </c>
      <c r="C242" s="3" t="s">
        <v>2271</v>
      </c>
      <c r="D242" s="3" t="s">
        <v>2272</v>
      </c>
      <c r="E242" s="3" t="s">
        <v>1781</v>
      </c>
      <c r="F242" s="3" t="s">
        <v>291</v>
      </c>
      <c r="G242" s="3">
        <v>1</v>
      </c>
      <c r="H242" s="3">
        <v>5</v>
      </c>
      <c r="I242" s="3" t="s">
        <v>2420</v>
      </c>
      <c r="J242" s="3" t="s">
        <v>2281</v>
      </c>
      <c r="L242" s="3" t="s">
        <v>4192</v>
      </c>
      <c r="M242" s="3">
        <f t="shared" si="3"/>
        <v>2</v>
      </c>
    </row>
    <row r="243" spans="1:13">
      <c r="A243" s="3">
        <v>215</v>
      </c>
      <c r="B243" s="3">
        <v>1</v>
      </c>
      <c r="C243" s="3" t="s">
        <v>2271</v>
      </c>
      <c r="D243" s="3" t="s">
        <v>2273</v>
      </c>
      <c r="E243" s="3" t="s">
        <v>1781</v>
      </c>
      <c r="F243" s="3" t="s">
        <v>291</v>
      </c>
      <c r="G243" s="3">
        <v>1</v>
      </c>
      <c r="H243" s="3">
        <v>5</v>
      </c>
      <c r="I243" s="3" t="s">
        <v>2420</v>
      </c>
      <c r="J243" s="3" t="s">
        <v>2281</v>
      </c>
      <c r="L243" s="3" t="s">
        <v>4192</v>
      </c>
      <c r="M243" s="3">
        <f t="shared" si="3"/>
        <v>2</v>
      </c>
    </row>
    <row r="244" spans="1:13">
      <c r="A244" s="3">
        <v>216</v>
      </c>
      <c r="B244" s="3">
        <v>1</v>
      </c>
      <c r="C244" s="3" t="s">
        <v>2274</v>
      </c>
      <c r="D244" s="3" t="s">
        <v>258</v>
      </c>
      <c r="E244" s="3" t="s">
        <v>282</v>
      </c>
      <c r="F244" s="3" t="s">
        <v>1782</v>
      </c>
      <c r="G244" s="3">
        <v>1</v>
      </c>
      <c r="H244" s="3">
        <v>5</v>
      </c>
      <c r="I244" s="3" t="s">
        <v>2420</v>
      </c>
      <c r="J244" s="3" t="s">
        <v>2281</v>
      </c>
      <c r="L244" s="3" t="s">
        <v>4192</v>
      </c>
      <c r="M244" s="3">
        <f t="shared" si="3"/>
        <v>2</v>
      </c>
    </row>
    <row r="245" spans="1:13">
      <c r="A245" s="3">
        <v>216</v>
      </c>
      <c r="B245" s="3">
        <v>1</v>
      </c>
      <c r="C245" s="3" t="s">
        <v>2274</v>
      </c>
      <c r="D245" s="3" t="s">
        <v>603</v>
      </c>
      <c r="E245" s="3" t="s">
        <v>282</v>
      </c>
      <c r="F245" s="3" t="s">
        <v>1782</v>
      </c>
      <c r="G245" s="3">
        <v>1</v>
      </c>
      <c r="H245" s="3">
        <v>5</v>
      </c>
      <c r="I245" s="3" t="s">
        <v>2420</v>
      </c>
      <c r="J245" s="3" t="s">
        <v>2281</v>
      </c>
      <c r="L245" s="3" t="s">
        <v>4192</v>
      </c>
      <c r="M245" s="3">
        <f t="shared" si="3"/>
        <v>2</v>
      </c>
    </row>
    <row r="246" spans="1:13">
      <c r="A246" s="3">
        <v>217</v>
      </c>
      <c r="B246" s="3">
        <v>1</v>
      </c>
      <c r="C246" s="3" t="s">
        <v>2275</v>
      </c>
      <c r="D246" s="3" t="s">
        <v>273</v>
      </c>
      <c r="E246" s="3" t="s">
        <v>1781</v>
      </c>
      <c r="F246" s="3" t="s">
        <v>291</v>
      </c>
      <c r="G246" s="3">
        <v>1</v>
      </c>
      <c r="H246" s="3">
        <v>5</v>
      </c>
      <c r="I246" s="3" t="s">
        <v>2420</v>
      </c>
      <c r="J246" s="3" t="s">
        <v>2281</v>
      </c>
      <c r="L246" s="3" t="s">
        <v>4192</v>
      </c>
      <c r="M246" s="3">
        <f t="shared" si="3"/>
        <v>1</v>
      </c>
    </row>
    <row r="247" spans="1:13">
      <c r="A247" s="3">
        <v>218</v>
      </c>
      <c r="B247" s="3">
        <v>1</v>
      </c>
      <c r="C247" s="3" t="s">
        <v>2276</v>
      </c>
      <c r="D247" s="3" t="s">
        <v>16</v>
      </c>
      <c r="E247" s="3" t="s">
        <v>1782</v>
      </c>
      <c r="F247" s="3" t="s">
        <v>291</v>
      </c>
      <c r="G247" s="3">
        <v>1</v>
      </c>
      <c r="H247" s="3">
        <v>5</v>
      </c>
      <c r="I247" s="3" t="s">
        <v>2420</v>
      </c>
      <c r="J247" s="3" t="s">
        <v>2281</v>
      </c>
      <c r="L247" s="3" t="s">
        <v>4192</v>
      </c>
      <c r="M247" s="3">
        <f t="shared" si="3"/>
        <v>1</v>
      </c>
    </row>
    <row r="248" spans="1:13">
      <c r="A248" s="3">
        <v>219</v>
      </c>
      <c r="B248" s="3">
        <v>2</v>
      </c>
      <c r="C248" s="3" t="s">
        <v>2417</v>
      </c>
      <c r="D248" s="3" t="s">
        <v>357</v>
      </c>
      <c r="E248" s="3" t="s">
        <v>2418</v>
      </c>
      <c r="F248" s="3" t="s">
        <v>2419</v>
      </c>
      <c r="G248" s="3">
        <v>1</v>
      </c>
      <c r="H248" s="3">
        <v>10</v>
      </c>
      <c r="I248" s="3" t="s">
        <v>2420</v>
      </c>
      <c r="J248" s="3" t="s">
        <v>2281</v>
      </c>
      <c r="L248" s="3" t="s">
        <v>4193</v>
      </c>
      <c r="M248" s="3">
        <f t="shared" si="3"/>
        <v>1</v>
      </c>
    </row>
    <row r="249" spans="1:13">
      <c r="A249" s="3">
        <v>220</v>
      </c>
      <c r="B249" s="3">
        <v>2</v>
      </c>
      <c r="C249" s="3" t="s">
        <v>2421</v>
      </c>
      <c r="D249" s="3" t="s">
        <v>534</v>
      </c>
      <c r="E249" s="3" t="s">
        <v>390</v>
      </c>
      <c r="F249" s="3" t="s">
        <v>1781</v>
      </c>
      <c r="G249" s="3">
        <v>1</v>
      </c>
      <c r="H249" s="3">
        <v>10</v>
      </c>
      <c r="I249" s="3" t="s">
        <v>2420</v>
      </c>
      <c r="J249" s="3" t="s">
        <v>2281</v>
      </c>
      <c r="L249" s="3" t="s">
        <v>4193</v>
      </c>
      <c r="M249" s="3">
        <f t="shared" si="3"/>
        <v>1</v>
      </c>
    </row>
    <row r="250" spans="1:13">
      <c r="A250" s="3">
        <v>221</v>
      </c>
      <c r="B250" s="3">
        <v>2</v>
      </c>
      <c r="C250" s="3" t="s">
        <v>2263</v>
      </c>
      <c r="D250" s="3" t="s">
        <v>265</v>
      </c>
      <c r="E250" s="3" t="s">
        <v>282</v>
      </c>
      <c r="F250" s="3" t="s">
        <v>284</v>
      </c>
      <c r="G250" s="3">
        <v>1</v>
      </c>
      <c r="H250" s="3">
        <v>10</v>
      </c>
      <c r="I250" s="3" t="s">
        <v>2420</v>
      </c>
      <c r="J250" s="3" t="s">
        <v>2281</v>
      </c>
      <c r="L250" s="3" t="s">
        <v>4193</v>
      </c>
      <c r="M250" s="3">
        <f t="shared" si="3"/>
        <v>1</v>
      </c>
    </row>
    <row r="251" spans="1:13">
      <c r="A251" s="3">
        <v>222</v>
      </c>
      <c r="B251" s="3">
        <v>2</v>
      </c>
      <c r="C251" s="3" t="s">
        <v>2264</v>
      </c>
      <c r="D251" s="3" t="s">
        <v>267</v>
      </c>
      <c r="E251" s="3" t="s">
        <v>282</v>
      </c>
      <c r="F251" s="3" t="s">
        <v>284</v>
      </c>
      <c r="G251" s="3">
        <v>1</v>
      </c>
      <c r="H251" s="3">
        <v>10</v>
      </c>
      <c r="I251" s="3" t="s">
        <v>2420</v>
      </c>
      <c r="J251" s="3" t="s">
        <v>2281</v>
      </c>
      <c r="L251" s="3" t="s">
        <v>4193</v>
      </c>
      <c r="M251" s="3">
        <f t="shared" si="3"/>
        <v>1</v>
      </c>
    </row>
    <row r="252" spans="1:13">
      <c r="A252" s="3">
        <v>223</v>
      </c>
      <c r="B252" s="3">
        <v>2</v>
      </c>
      <c r="C252" s="3" t="s">
        <v>2265</v>
      </c>
      <c r="D252" s="3" t="s">
        <v>257</v>
      </c>
      <c r="E252" s="3" t="s">
        <v>282</v>
      </c>
      <c r="F252" s="3" t="s">
        <v>284</v>
      </c>
      <c r="G252" s="3">
        <v>1</v>
      </c>
      <c r="H252" s="3">
        <v>10</v>
      </c>
      <c r="I252" s="3" t="s">
        <v>2420</v>
      </c>
      <c r="J252" s="3" t="s">
        <v>2281</v>
      </c>
      <c r="L252" s="3" t="s">
        <v>4193</v>
      </c>
      <c r="M252" s="3">
        <f t="shared" si="3"/>
        <v>1</v>
      </c>
    </row>
    <row r="253" spans="1:13">
      <c r="A253" s="3">
        <v>224</v>
      </c>
      <c r="B253" s="3">
        <v>2</v>
      </c>
      <c r="C253" s="3" t="s">
        <v>2266</v>
      </c>
      <c r="D253" s="3" t="s">
        <v>269</v>
      </c>
      <c r="E253" s="3" t="s">
        <v>282</v>
      </c>
      <c r="F253" s="3" t="s">
        <v>284</v>
      </c>
      <c r="G253" s="3">
        <v>1</v>
      </c>
      <c r="H253" s="3">
        <v>10</v>
      </c>
      <c r="I253" s="3" t="s">
        <v>2420</v>
      </c>
      <c r="J253" s="3" t="s">
        <v>2281</v>
      </c>
      <c r="L253" s="3" t="s">
        <v>4193</v>
      </c>
      <c r="M253" s="3">
        <f t="shared" si="3"/>
        <v>1</v>
      </c>
    </row>
    <row r="254" spans="1:13">
      <c r="A254" s="3">
        <v>225</v>
      </c>
      <c r="B254" s="3">
        <v>2</v>
      </c>
      <c r="C254" s="3" t="s">
        <v>2267</v>
      </c>
      <c r="D254" s="3" t="s">
        <v>110</v>
      </c>
      <c r="E254" s="3" t="s">
        <v>2181</v>
      </c>
      <c r="F254" s="3" t="s">
        <v>2119</v>
      </c>
      <c r="G254" s="3">
        <v>1</v>
      </c>
      <c r="H254" s="3">
        <v>10</v>
      </c>
      <c r="I254" s="3" t="s">
        <v>2420</v>
      </c>
      <c r="J254" s="3" t="s">
        <v>2281</v>
      </c>
      <c r="L254" s="3" t="s">
        <v>4193</v>
      </c>
      <c r="M254" s="3">
        <f t="shared" si="3"/>
        <v>1</v>
      </c>
    </row>
    <row r="255" spans="1:13">
      <c r="A255" s="3">
        <v>226</v>
      </c>
      <c r="B255" s="3">
        <v>2</v>
      </c>
      <c r="C255" s="3" t="s">
        <v>2268</v>
      </c>
      <c r="D255" s="3" t="s">
        <v>111</v>
      </c>
      <c r="E255" s="3" t="s">
        <v>2181</v>
      </c>
      <c r="F255" s="3" t="s">
        <v>2119</v>
      </c>
      <c r="G255" s="3">
        <v>1</v>
      </c>
      <c r="H255" s="3">
        <v>10</v>
      </c>
      <c r="I255" s="3" t="s">
        <v>2420</v>
      </c>
      <c r="J255" s="3" t="s">
        <v>2281</v>
      </c>
      <c r="L255" s="3" t="s">
        <v>4193</v>
      </c>
      <c r="M255" s="3">
        <f t="shared" si="3"/>
        <v>1</v>
      </c>
    </row>
    <row r="256" spans="1:13">
      <c r="A256" s="3">
        <v>227</v>
      </c>
      <c r="B256" s="3">
        <v>2</v>
      </c>
      <c r="C256" s="3" t="s">
        <v>2269</v>
      </c>
      <c r="D256" s="3" t="s">
        <v>112</v>
      </c>
      <c r="E256" s="3" t="s">
        <v>2181</v>
      </c>
      <c r="F256" s="3" t="s">
        <v>2119</v>
      </c>
      <c r="G256" s="3">
        <v>1</v>
      </c>
      <c r="H256" s="3">
        <v>10</v>
      </c>
      <c r="I256" s="3" t="s">
        <v>2420</v>
      </c>
      <c r="J256" s="3" t="s">
        <v>2281</v>
      </c>
      <c r="L256" s="3" t="s">
        <v>4193</v>
      </c>
      <c r="M256" s="3">
        <f t="shared" si="3"/>
        <v>1</v>
      </c>
    </row>
    <row r="257" spans="1:13">
      <c r="A257" s="3">
        <v>228</v>
      </c>
      <c r="B257" s="3">
        <v>2</v>
      </c>
      <c r="C257" s="3" t="s">
        <v>2270</v>
      </c>
      <c r="D257" s="3" t="s">
        <v>251</v>
      </c>
      <c r="E257" s="3" t="s">
        <v>386</v>
      </c>
      <c r="F257" s="3" t="s">
        <v>1996</v>
      </c>
      <c r="G257" s="3">
        <v>1</v>
      </c>
      <c r="H257" s="3">
        <v>10</v>
      </c>
      <c r="I257" s="3" t="s">
        <v>2420</v>
      </c>
      <c r="J257" s="3" t="s">
        <v>2281</v>
      </c>
      <c r="L257" s="3" t="s">
        <v>4193</v>
      </c>
      <c r="M257" s="3">
        <f t="shared" si="3"/>
        <v>1</v>
      </c>
    </row>
    <row r="258" spans="1:13">
      <c r="A258" s="3">
        <v>229</v>
      </c>
      <c r="B258" s="3">
        <v>0</v>
      </c>
      <c r="C258" s="3" t="s">
        <v>2424</v>
      </c>
      <c r="D258" s="3" t="s">
        <v>415</v>
      </c>
      <c r="E258" s="3" t="s">
        <v>2344</v>
      </c>
      <c r="F258" s="3" t="s">
        <v>2345</v>
      </c>
      <c r="G258" s="3">
        <v>100</v>
      </c>
      <c r="H258" s="3">
        <v>0</v>
      </c>
      <c r="I258" s="3" t="s">
        <v>2420</v>
      </c>
      <c r="J258" s="3" t="s">
        <v>2285</v>
      </c>
      <c r="K258" s="3" t="s">
        <v>2286</v>
      </c>
      <c r="L258" s="3" t="s">
        <v>4194</v>
      </c>
      <c r="M258" s="3">
        <f t="shared" si="3"/>
        <v>1</v>
      </c>
    </row>
    <row r="259" spans="1:13">
      <c r="A259" s="3">
        <v>230</v>
      </c>
      <c r="B259" s="3">
        <v>0</v>
      </c>
      <c r="C259" s="3" t="s">
        <v>2427</v>
      </c>
      <c r="D259" s="3" t="s">
        <v>2428</v>
      </c>
      <c r="E259" s="3" t="s">
        <v>2429</v>
      </c>
      <c r="F259" s="3" t="s">
        <v>2430</v>
      </c>
      <c r="G259" s="3">
        <v>100</v>
      </c>
      <c r="H259" s="3">
        <v>0</v>
      </c>
      <c r="I259" s="3" t="s">
        <v>2420</v>
      </c>
      <c r="J259" s="3" t="s">
        <v>2285</v>
      </c>
      <c r="K259" s="3" t="s">
        <v>2286</v>
      </c>
      <c r="L259" s="3" t="s">
        <v>4194</v>
      </c>
      <c r="M259" s="3">
        <f t="shared" ref="M259:M322" si="4">COUNTIF(A:A,A259)</f>
        <v>1</v>
      </c>
    </row>
    <row r="260" spans="1:13">
      <c r="A260" s="3">
        <v>231</v>
      </c>
      <c r="B260" s="3">
        <v>0</v>
      </c>
      <c r="C260" s="3" t="s">
        <v>2434</v>
      </c>
      <c r="D260" s="3" t="s">
        <v>2428</v>
      </c>
      <c r="E260" s="3" t="s">
        <v>2328</v>
      </c>
      <c r="F260" s="3" t="s">
        <v>2435</v>
      </c>
      <c r="G260" s="3">
        <v>100</v>
      </c>
      <c r="H260" s="3">
        <v>0</v>
      </c>
      <c r="I260" s="3" t="s">
        <v>2420</v>
      </c>
      <c r="J260" s="3" t="s">
        <v>2285</v>
      </c>
      <c r="K260" s="3" t="s">
        <v>2286</v>
      </c>
      <c r="L260" s="3" t="s">
        <v>4194</v>
      </c>
      <c r="M260" s="3">
        <f t="shared" si="4"/>
        <v>1</v>
      </c>
    </row>
    <row r="261" spans="1:13">
      <c r="A261" s="3">
        <v>232</v>
      </c>
      <c r="B261" s="3">
        <v>0</v>
      </c>
      <c r="C261" s="3" t="s">
        <v>2297</v>
      </c>
      <c r="D261" s="3" t="s">
        <v>248</v>
      </c>
      <c r="E261" s="3" t="s">
        <v>2298</v>
      </c>
      <c r="F261" s="3" t="s">
        <v>2299</v>
      </c>
      <c r="G261" s="3">
        <v>100</v>
      </c>
      <c r="H261" s="3">
        <v>0</v>
      </c>
      <c r="I261" s="3" t="s">
        <v>2420</v>
      </c>
      <c r="J261" s="3" t="s">
        <v>2285</v>
      </c>
      <c r="K261" s="3" t="s">
        <v>2286</v>
      </c>
      <c r="L261" s="3" t="s">
        <v>4194</v>
      </c>
      <c r="M261" s="3">
        <f t="shared" si="4"/>
        <v>1</v>
      </c>
    </row>
    <row r="262" spans="1:13">
      <c r="A262" s="3">
        <v>233</v>
      </c>
      <c r="B262" s="3">
        <v>0</v>
      </c>
      <c r="C262" s="3" t="s">
        <v>2303</v>
      </c>
      <c r="D262" s="3" t="s">
        <v>573</v>
      </c>
      <c r="E262" s="3" t="s">
        <v>2298</v>
      </c>
      <c r="F262" s="3" t="s">
        <v>2299</v>
      </c>
      <c r="G262" s="3">
        <v>100</v>
      </c>
      <c r="H262" s="3">
        <v>0</v>
      </c>
      <c r="I262" s="3" t="s">
        <v>2420</v>
      </c>
      <c r="J262" s="3" t="s">
        <v>2285</v>
      </c>
      <c r="K262" s="3" t="s">
        <v>2286</v>
      </c>
      <c r="L262" s="3" t="s">
        <v>4194</v>
      </c>
      <c r="M262" s="3">
        <f t="shared" si="4"/>
        <v>1</v>
      </c>
    </row>
    <row r="263" spans="1:13">
      <c r="A263" s="3">
        <v>234</v>
      </c>
      <c r="B263" s="3">
        <v>0</v>
      </c>
      <c r="C263" s="3" t="s">
        <v>2305</v>
      </c>
      <c r="D263" s="3" t="s">
        <v>626</v>
      </c>
      <c r="E263" s="3" t="s">
        <v>1928</v>
      </c>
      <c r="F263" s="3" t="s">
        <v>1998</v>
      </c>
      <c r="G263" s="3">
        <v>100</v>
      </c>
      <c r="H263" s="3">
        <v>0</v>
      </c>
      <c r="I263" s="3" t="s">
        <v>2420</v>
      </c>
      <c r="J263" s="3" t="s">
        <v>2285</v>
      </c>
      <c r="K263" s="3" t="s">
        <v>2306</v>
      </c>
      <c r="L263" s="3" t="s">
        <v>4194</v>
      </c>
      <c r="M263" s="3">
        <f t="shared" si="4"/>
        <v>1</v>
      </c>
    </row>
    <row r="264" spans="1:13">
      <c r="A264" s="3">
        <v>235</v>
      </c>
      <c r="B264" s="3">
        <v>0</v>
      </c>
      <c r="C264" s="3" t="s">
        <v>2313</v>
      </c>
      <c r="D264" s="3" t="s">
        <v>112</v>
      </c>
      <c r="E264" s="3" t="s">
        <v>2309</v>
      </c>
      <c r="F264" s="3" t="s">
        <v>2310</v>
      </c>
      <c r="G264" s="3">
        <v>100</v>
      </c>
      <c r="H264" s="3">
        <v>0</v>
      </c>
      <c r="I264" s="3" t="s">
        <v>2420</v>
      </c>
      <c r="J264" s="3" t="s">
        <v>2285</v>
      </c>
      <c r="K264" s="3" t="s">
        <v>2306</v>
      </c>
      <c r="L264" s="3" t="s">
        <v>4194</v>
      </c>
      <c r="M264" s="3">
        <f t="shared" si="4"/>
        <v>1</v>
      </c>
    </row>
    <row r="265" spans="1:13">
      <c r="A265" s="3">
        <v>236</v>
      </c>
      <c r="B265" s="3">
        <v>0</v>
      </c>
      <c r="C265" s="3" t="s">
        <v>2315</v>
      </c>
      <c r="D265" s="3" t="s">
        <v>111</v>
      </c>
      <c r="E265" s="3" t="s">
        <v>2309</v>
      </c>
      <c r="F265" s="3" t="s">
        <v>2310</v>
      </c>
      <c r="G265" s="3">
        <v>100</v>
      </c>
      <c r="H265" s="3">
        <v>0</v>
      </c>
      <c r="I265" s="3" t="s">
        <v>2420</v>
      </c>
      <c r="J265" s="3" t="s">
        <v>2285</v>
      </c>
      <c r="K265" s="3" t="s">
        <v>2306</v>
      </c>
      <c r="L265" s="3" t="s">
        <v>4194</v>
      </c>
      <c r="M265" s="3">
        <f t="shared" si="4"/>
        <v>1</v>
      </c>
    </row>
    <row r="266" spans="1:13">
      <c r="A266" s="3">
        <v>237</v>
      </c>
      <c r="B266" s="3">
        <v>0</v>
      </c>
      <c r="C266" s="3" t="s">
        <v>2308</v>
      </c>
      <c r="D266" s="3" t="s">
        <v>110</v>
      </c>
      <c r="E266" s="3" t="s">
        <v>2309</v>
      </c>
      <c r="F266" s="3" t="s">
        <v>2310</v>
      </c>
      <c r="G266" s="3">
        <v>100</v>
      </c>
      <c r="H266" s="3">
        <v>0</v>
      </c>
      <c r="I266" s="3" t="s">
        <v>2420</v>
      </c>
      <c r="J266" s="3" t="s">
        <v>2285</v>
      </c>
      <c r="K266" s="3" t="s">
        <v>2306</v>
      </c>
      <c r="L266" s="3" t="s">
        <v>4194</v>
      </c>
      <c r="M266" s="3">
        <f t="shared" si="4"/>
        <v>1</v>
      </c>
    </row>
    <row r="267" spans="1:13">
      <c r="A267" s="3">
        <v>238</v>
      </c>
      <c r="B267" s="3">
        <v>0</v>
      </c>
      <c r="C267" s="3" t="s">
        <v>2317</v>
      </c>
      <c r="D267" s="3" t="s">
        <v>14</v>
      </c>
      <c r="E267" s="3" t="s">
        <v>2318</v>
      </c>
      <c r="F267" s="3" t="s">
        <v>2319</v>
      </c>
      <c r="G267" s="3">
        <v>100</v>
      </c>
      <c r="H267" s="3">
        <v>0</v>
      </c>
      <c r="I267" s="3" t="s">
        <v>2420</v>
      </c>
      <c r="J267" s="3" t="s">
        <v>2285</v>
      </c>
      <c r="K267" s="3" t="s">
        <v>2306</v>
      </c>
      <c r="L267" s="3" t="s">
        <v>4194</v>
      </c>
      <c r="M267" s="3">
        <f t="shared" si="4"/>
        <v>1</v>
      </c>
    </row>
    <row r="268" spans="1:13">
      <c r="A268" s="3">
        <v>239</v>
      </c>
      <c r="B268" s="3">
        <v>0</v>
      </c>
      <c r="C268" s="3" t="s">
        <v>2439</v>
      </c>
      <c r="D268" s="3" t="s">
        <v>2440</v>
      </c>
      <c r="E268" s="3" t="s">
        <v>2301</v>
      </c>
      <c r="F268" s="3" t="s">
        <v>2324</v>
      </c>
      <c r="G268" s="3">
        <v>100</v>
      </c>
      <c r="H268" s="3">
        <v>0</v>
      </c>
      <c r="I268" s="3" t="s">
        <v>2420</v>
      </c>
      <c r="J268" s="3" t="s">
        <v>2285</v>
      </c>
      <c r="K268" s="3" t="s">
        <v>2306</v>
      </c>
      <c r="L268" s="3" t="s">
        <v>4194</v>
      </c>
      <c r="M268" s="3">
        <f t="shared" si="4"/>
        <v>1</v>
      </c>
    </row>
    <row r="269" spans="1:13">
      <c r="A269" s="3">
        <v>240</v>
      </c>
      <c r="B269" s="3">
        <v>0</v>
      </c>
      <c r="C269" s="3" t="s">
        <v>2327</v>
      </c>
      <c r="D269" s="3" t="s">
        <v>712</v>
      </c>
      <c r="E269" s="3" t="s">
        <v>2328</v>
      </c>
      <c r="F269" s="3" t="s">
        <v>2329</v>
      </c>
      <c r="G269" s="3">
        <v>100</v>
      </c>
      <c r="H269" s="3">
        <v>0</v>
      </c>
      <c r="I269" s="3" t="s">
        <v>2420</v>
      </c>
      <c r="J269" s="3" t="s">
        <v>2285</v>
      </c>
      <c r="K269" s="3" t="s">
        <v>2306</v>
      </c>
      <c r="L269" s="3" t="s">
        <v>4194</v>
      </c>
      <c r="M269" s="3">
        <f t="shared" si="4"/>
        <v>1</v>
      </c>
    </row>
    <row r="270" spans="1:13">
      <c r="A270" s="3">
        <v>241</v>
      </c>
      <c r="B270" s="3">
        <v>0</v>
      </c>
      <c r="C270" s="3" t="s">
        <v>2442</v>
      </c>
      <c r="D270" s="3" t="s">
        <v>2423</v>
      </c>
      <c r="E270" s="3" t="s">
        <v>1802</v>
      </c>
      <c r="F270" s="3" t="s">
        <v>1800</v>
      </c>
      <c r="G270" s="3">
        <v>100</v>
      </c>
      <c r="H270" s="3">
        <v>0</v>
      </c>
      <c r="I270" s="3" t="s">
        <v>2420</v>
      </c>
      <c r="J270" s="3" t="s">
        <v>2285</v>
      </c>
      <c r="K270" s="3" t="s">
        <v>2333</v>
      </c>
      <c r="L270" s="3" t="s">
        <v>4194</v>
      </c>
      <c r="M270" s="3">
        <f t="shared" si="4"/>
        <v>1</v>
      </c>
    </row>
    <row r="271" spans="1:13">
      <c r="A271" s="3">
        <v>242</v>
      </c>
      <c r="B271" s="3">
        <v>0</v>
      </c>
      <c r="C271" s="3" t="s">
        <v>2334</v>
      </c>
      <c r="D271" s="3" t="s">
        <v>2335</v>
      </c>
      <c r="E271" s="3">
        <v>0.1</v>
      </c>
      <c r="G271" s="3">
        <v>100</v>
      </c>
      <c r="H271" s="3">
        <v>0</v>
      </c>
      <c r="I271" s="3" t="s">
        <v>2420</v>
      </c>
      <c r="J271" s="3" t="s">
        <v>2285</v>
      </c>
      <c r="K271" s="3" t="s">
        <v>2333</v>
      </c>
      <c r="L271" s="3" t="s">
        <v>4194</v>
      </c>
      <c r="M271" s="3">
        <f t="shared" si="4"/>
        <v>2</v>
      </c>
    </row>
    <row r="272" spans="1:13">
      <c r="A272" s="3">
        <v>242</v>
      </c>
      <c r="B272" s="3">
        <v>0</v>
      </c>
      <c r="C272" s="3" t="s">
        <v>2334</v>
      </c>
      <c r="D272" s="3" t="s">
        <v>542</v>
      </c>
      <c r="E272" s="3">
        <v>1</v>
      </c>
      <c r="G272" s="3">
        <v>100</v>
      </c>
      <c r="H272" s="3">
        <v>0</v>
      </c>
      <c r="I272" s="3" t="s">
        <v>2420</v>
      </c>
      <c r="J272" s="3" t="s">
        <v>2285</v>
      </c>
      <c r="K272" s="3" t="s">
        <v>2333</v>
      </c>
      <c r="L272" s="3" t="s">
        <v>4194</v>
      </c>
      <c r="M272" s="3">
        <f t="shared" si="4"/>
        <v>2</v>
      </c>
    </row>
    <row r="273" spans="1:13">
      <c r="A273" s="3">
        <v>243</v>
      </c>
      <c r="B273" s="3">
        <v>0</v>
      </c>
      <c r="C273" s="3" t="s">
        <v>2336</v>
      </c>
      <c r="D273" s="3" t="s">
        <v>680</v>
      </c>
      <c r="E273" s="3">
        <v>0.3</v>
      </c>
      <c r="G273" s="3">
        <v>100</v>
      </c>
      <c r="H273" s="3">
        <v>0</v>
      </c>
      <c r="I273" s="3" t="s">
        <v>2420</v>
      </c>
      <c r="J273" s="3" t="s">
        <v>2285</v>
      </c>
      <c r="K273" s="3" t="s">
        <v>2333</v>
      </c>
      <c r="L273" s="3" t="s">
        <v>4194</v>
      </c>
      <c r="M273" s="3">
        <f t="shared" si="4"/>
        <v>2</v>
      </c>
    </row>
    <row r="274" spans="1:13">
      <c r="A274" s="3">
        <v>243</v>
      </c>
      <c r="B274" s="3">
        <v>0</v>
      </c>
      <c r="C274" s="3" t="s">
        <v>2336</v>
      </c>
      <c r="D274" s="3" t="s">
        <v>1989</v>
      </c>
      <c r="E274" s="3">
        <v>1</v>
      </c>
      <c r="G274" s="3">
        <v>100</v>
      </c>
      <c r="H274" s="3">
        <v>0</v>
      </c>
      <c r="I274" s="3" t="s">
        <v>2420</v>
      </c>
      <c r="J274" s="3" t="s">
        <v>2285</v>
      </c>
      <c r="K274" s="3" t="s">
        <v>2333</v>
      </c>
      <c r="L274" s="3" t="s">
        <v>4194</v>
      </c>
      <c r="M274" s="3">
        <f t="shared" si="4"/>
        <v>2</v>
      </c>
    </row>
    <row r="275" spans="1:13">
      <c r="A275" s="3">
        <v>244</v>
      </c>
      <c r="B275" s="3">
        <v>0</v>
      </c>
      <c r="C275" s="3" t="s">
        <v>2337</v>
      </c>
      <c r="D275" s="3" t="s">
        <v>273</v>
      </c>
      <c r="E275" s="3" t="s">
        <v>1802</v>
      </c>
      <c r="F275" s="3" t="s">
        <v>1800</v>
      </c>
      <c r="G275" s="3">
        <v>100</v>
      </c>
      <c r="H275" s="3">
        <v>0</v>
      </c>
      <c r="I275" s="3" t="s">
        <v>2420</v>
      </c>
      <c r="J275" s="3" t="s">
        <v>2285</v>
      </c>
      <c r="K275" s="3" t="s">
        <v>2333</v>
      </c>
      <c r="L275" s="3" t="s">
        <v>4194</v>
      </c>
      <c r="M275" s="3">
        <f t="shared" si="4"/>
        <v>1</v>
      </c>
    </row>
    <row r="276" spans="1:13">
      <c r="A276" s="3">
        <v>245</v>
      </c>
      <c r="B276" s="3">
        <v>0</v>
      </c>
      <c r="C276" s="3" t="s">
        <v>2339</v>
      </c>
      <c r="D276" s="3" t="s">
        <v>2340</v>
      </c>
      <c r="E276" s="3" t="s">
        <v>288</v>
      </c>
      <c r="F276" s="3" t="s">
        <v>2341</v>
      </c>
      <c r="G276" s="3">
        <v>100</v>
      </c>
      <c r="H276" s="3">
        <v>0</v>
      </c>
      <c r="I276" s="3" t="s">
        <v>2420</v>
      </c>
      <c r="J276" s="3" t="s">
        <v>2285</v>
      </c>
      <c r="K276" s="3" t="s">
        <v>2333</v>
      </c>
      <c r="L276" s="3" t="s">
        <v>4194</v>
      </c>
      <c r="M276" s="3">
        <f t="shared" si="4"/>
        <v>1</v>
      </c>
    </row>
    <row r="277" spans="1:13">
      <c r="A277" s="3">
        <v>246</v>
      </c>
      <c r="B277" s="3">
        <v>1</v>
      </c>
      <c r="C277" s="3" t="s">
        <v>2425</v>
      </c>
      <c r="D277" s="3" t="s">
        <v>415</v>
      </c>
      <c r="E277" s="3" t="s">
        <v>2426</v>
      </c>
      <c r="F277" s="3" t="s">
        <v>2056</v>
      </c>
      <c r="G277" s="3">
        <v>86</v>
      </c>
      <c r="H277" s="3">
        <v>100</v>
      </c>
      <c r="I277" s="3" t="s">
        <v>2420</v>
      </c>
      <c r="J277" s="3" t="s">
        <v>2285</v>
      </c>
      <c r="K277" s="3" t="s">
        <v>2286</v>
      </c>
      <c r="L277" s="3" t="s">
        <v>4195</v>
      </c>
      <c r="M277" s="3">
        <f t="shared" si="4"/>
        <v>1</v>
      </c>
    </row>
    <row r="278" spans="1:13">
      <c r="A278" s="3">
        <v>247</v>
      </c>
      <c r="B278" s="3">
        <v>1</v>
      </c>
      <c r="C278" s="3" t="s">
        <v>2431</v>
      </c>
      <c r="D278" s="3" t="s">
        <v>2428</v>
      </c>
      <c r="E278" s="3" t="s">
        <v>2432</v>
      </c>
      <c r="F278" s="3" t="s">
        <v>2433</v>
      </c>
      <c r="G278" s="3">
        <v>86</v>
      </c>
      <c r="H278" s="3">
        <v>100</v>
      </c>
      <c r="I278" s="3" t="s">
        <v>2420</v>
      </c>
      <c r="J278" s="3" t="s">
        <v>2285</v>
      </c>
      <c r="K278" s="3" t="s">
        <v>2286</v>
      </c>
      <c r="L278" s="3" t="s">
        <v>4195</v>
      </c>
      <c r="M278" s="3">
        <f t="shared" si="4"/>
        <v>1</v>
      </c>
    </row>
    <row r="279" spans="1:13">
      <c r="A279" s="3">
        <v>248</v>
      </c>
      <c r="B279" s="3">
        <v>1</v>
      </c>
      <c r="C279" s="3" t="s">
        <v>2436</v>
      </c>
      <c r="D279" s="3" t="s">
        <v>2428</v>
      </c>
      <c r="E279" s="3" t="s">
        <v>2437</v>
      </c>
      <c r="F279" s="3" t="s">
        <v>2438</v>
      </c>
      <c r="G279" s="3">
        <v>86</v>
      </c>
      <c r="H279" s="3">
        <v>100</v>
      </c>
      <c r="I279" s="3" t="s">
        <v>2420</v>
      </c>
      <c r="J279" s="3" t="s">
        <v>2285</v>
      </c>
      <c r="K279" s="3" t="s">
        <v>2286</v>
      </c>
      <c r="L279" s="3" t="s">
        <v>4195</v>
      </c>
      <c r="M279" s="3">
        <f t="shared" si="4"/>
        <v>1</v>
      </c>
    </row>
    <row r="280" spans="1:13">
      <c r="A280" s="3">
        <v>249</v>
      </c>
      <c r="B280" s="3">
        <v>1</v>
      </c>
      <c r="C280" s="3" t="s">
        <v>2300</v>
      </c>
      <c r="D280" s="3" t="s">
        <v>248</v>
      </c>
      <c r="E280" s="3" t="s">
        <v>2301</v>
      </c>
      <c r="F280" s="3" t="s">
        <v>2302</v>
      </c>
      <c r="G280" s="3">
        <v>86</v>
      </c>
      <c r="H280" s="3">
        <v>100</v>
      </c>
      <c r="I280" s="3" t="s">
        <v>2420</v>
      </c>
      <c r="J280" s="3" t="s">
        <v>2285</v>
      </c>
      <c r="K280" s="3" t="s">
        <v>2286</v>
      </c>
      <c r="L280" s="3" t="s">
        <v>4195</v>
      </c>
      <c r="M280" s="3">
        <f t="shared" si="4"/>
        <v>1</v>
      </c>
    </row>
    <row r="281" spans="1:13">
      <c r="A281" s="3">
        <v>250</v>
      </c>
      <c r="B281" s="3">
        <v>1</v>
      </c>
      <c r="C281" s="3" t="s">
        <v>2304</v>
      </c>
      <c r="D281" s="3" t="s">
        <v>573</v>
      </c>
      <c r="E281" s="3" t="s">
        <v>2301</v>
      </c>
      <c r="F281" s="3" t="s">
        <v>2302</v>
      </c>
      <c r="G281" s="3">
        <v>86</v>
      </c>
      <c r="H281" s="3">
        <v>100</v>
      </c>
      <c r="I281" s="3" t="s">
        <v>2420</v>
      </c>
      <c r="J281" s="3" t="s">
        <v>2285</v>
      </c>
      <c r="K281" s="3" t="s">
        <v>2286</v>
      </c>
      <c r="L281" s="3" t="s">
        <v>4195</v>
      </c>
      <c r="M281" s="3">
        <f t="shared" si="4"/>
        <v>1</v>
      </c>
    </row>
    <row r="282" spans="1:13">
      <c r="A282" s="3">
        <v>251</v>
      </c>
      <c r="B282" s="3">
        <v>1</v>
      </c>
      <c r="C282" s="3" t="s">
        <v>2307</v>
      </c>
      <c r="D282" s="3" t="s">
        <v>626</v>
      </c>
      <c r="E282" s="3" t="s">
        <v>284</v>
      </c>
      <c r="F282" s="3" t="s">
        <v>1796</v>
      </c>
      <c r="G282" s="3">
        <v>86</v>
      </c>
      <c r="H282" s="3">
        <v>100</v>
      </c>
      <c r="I282" s="3" t="s">
        <v>2420</v>
      </c>
      <c r="J282" s="3" t="s">
        <v>2285</v>
      </c>
      <c r="K282" s="3" t="s">
        <v>2306</v>
      </c>
      <c r="L282" s="3" t="s">
        <v>4195</v>
      </c>
      <c r="M282" s="3">
        <f t="shared" si="4"/>
        <v>1</v>
      </c>
    </row>
    <row r="283" spans="1:13">
      <c r="A283" s="3">
        <v>252</v>
      </c>
      <c r="B283" s="3">
        <v>1</v>
      </c>
      <c r="C283" s="3" t="s">
        <v>2314</v>
      </c>
      <c r="D283" s="3" t="s">
        <v>112</v>
      </c>
      <c r="E283" s="3" t="s">
        <v>2312</v>
      </c>
      <c r="F283" s="3" t="s">
        <v>2061</v>
      </c>
      <c r="G283" s="3">
        <v>86</v>
      </c>
      <c r="H283" s="3">
        <v>100</v>
      </c>
      <c r="I283" s="3" t="s">
        <v>2420</v>
      </c>
      <c r="J283" s="3" t="s">
        <v>2285</v>
      </c>
      <c r="K283" s="3" t="s">
        <v>2306</v>
      </c>
      <c r="L283" s="3" t="s">
        <v>4195</v>
      </c>
      <c r="M283" s="3">
        <f t="shared" si="4"/>
        <v>1</v>
      </c>
    </row>
    <row r="284" spans="1:13">
      <c r="A284" s="3">
        <v>253</v>
      </c>
      <c r="B284" s="3">
        <v>1</v>
      </c>
      <c r="C284" s="3" t="s">
        <v>2316</v>
      </c>
      <c r="D284" s="3" t="s">
        <v>111</v>
      </c>
      <c r="E284" s="3" t="s">
        <v>2312</v>
      </c>
      <c r="F284" s="3" t="s">
        <v>2061</v>
      </c>
      <c r="G284" s="3">
        <v>86</v>
      </c>
      <c r="H284" s="3">
        <v>100</v>
      </c>
      <c r="I284" s="3" t="s">
        <v>2420</v>
      </c>
      <c r="J284" s="3" t="s">
        <v>2285</v>
      </c>
      <c r="K284" s="3" t="s">
        <v>2306</v>
      </c>
      <c r="L284" s="3" t="s">
        <v>4195</v>
      </c>
      <c r="M284" s="3">
        <f t="shared" si="4"/>
        <v>1</v>
      </c>
    </row>
    <row r="285" spans="1:13">
      <c r="A285" s="3">
        <v>254</v>
      </c>
      <c r="B285" s="3">
        <v>1</v>
      </c>
      <c r="C285" s="3" t="s">
        <v>2311</v>
      </c>
      <c r="D285" s="3" t="s">
        <v>110</v>
      </c>
      <c r="E285" s="3" t="s">
        <v>2312</v>
      </c>
      <c r="F285" s="3" t="s">
        <v>2061</v>
      </c>
      <c r="G285" s="3">
        <v>86</v>
      </c>
      <c r="H285" s="3">
        <v>100</v>
      </c>
      <c r="I285" s="3" t="s">
        <v>2420</v>
      </c>
      <c r="J285" s="3" t="s">
        <v>2285</v>
      </c>
      <c r="K285" s="3" t="s">
        <v>2306</v>
      </c>
      <c r="L285" s="3" t="s">
        <v>4195</v>
      </c>
      <c r="M285" s="3">
        <f t="shared" si="4"/>
        <v>1</v>
      </c>
    </row>
    <row r="286" spans="1:13">
      <c r="A286" s="3">
        <v>255</v>
      </c>
      <c r="B286" s="3">
        <v>1</v>
      </c>
      <c r="C286" s="3" t="s">
        <v>2320</v>
      </c>
      <c r="D286" s="3" t="s">
        <v>14</v>
      </c>
      <c r="E286" s="3" t="s">
        <v>1812</v>
      </c>
      <c r="F286" s="3" t="s">
        <v>2321</v>
      </c>
      <c r="G286" s="3">
        <v>86</v>
      </c>
      <c r="H286" s="3">
        <v>100</v>
      </c>
      <c r="I286" s="3" t="s">
        <v>2420</v>
      </c>
      <c r="J286" s="3" t="s">
        <v>2285</v>
      </c>
      <c r="K286" s="3" t="s">
        <v>2306</v>
      </c>
      <c r="L286" s="3" t="s">
        <v>4195</v>
      </c>
      <c r="M286" s="3">
        <f t="shared" si="4"/>
        <v>1</v>
      </c>
    </row>
    <row r="287" spans="1:13">
      <c r="A287" s="3">
        <v>256</v>
      </c>
      <c r="B287" s="3">
        <v>1</v>
      </c>
      <c r="C287" s="3" t="s">
        <v>2441</v>
      </c>
      <c r="D287" s="3" t="s">
        <v>2440</v>
      </c>
      <c r="E287" s="3" t="s">
        <v>2326</v>
      </c>
      <c r="F287" s="3" t="s">
        <v>289</v>
      </c>
      <c r="G287" s="3">
        <v>86</v>
      </c>
      <c r="H287" s="3">
        <v>100</v>
      </c>
      <c r="I287" s="3" t="s">
        <v>2420</v>
      </c>
      <c r="J287" s="3" t="s">
        <v>2285</v>
      </c>
      <c r="K287" s="3" t="s">
        <v>2306</v>
      </c>
      <c r="L287" s="3" t="s">
        <v>4195</v>
      </c>
      <c r="M287" s="3">
        <f t="shared" si="4"/>
        <v>1</v>
      </c>
    </row>
    <row r="288" spans="1:13">
      <c r="A288" s="3">
        <v>257</v>
      </c>
      <c r="B288" s="3">
        <v>1</v>
      </c>
      <c r="C288" s="3" t="s">
        <v>2330</v>
      </c>
      <c r="D288" s="3" t="s">
        <v>712</v>
      </c>
      <c r="E288" s="3" t="s">
        <v>2331</v>
      </c>
      <c r="F288" s="3" t="s">
        <v>1809</v>
      </c>
      <c r="G288" s="3">
        <v>86</v>
      </c>
      <c r="H288" s="3">
        <v>100</v>
      </c>
      <c r="I288" s="3" t="s">
        <v>2420</v>
      </c>
      <c r="J288" s="3" t="s">
        <v>2285</v>
      </c>
      <c r="K288" s="3" t="s">
        <v>2306</v>
      </c>
      <c r="L288" s="3" t="s">
        <v>4195</v>
      </c>
      <c r="M288" s="3">
        <f t="shared" si="4"/>
        <v>1</v>
      </c>
    </row>
    <row r="289" spans="1:13">
      <c r="A289" s="3">
        <v>258</v>
      </c>
      <c r="B289" s="3">
        <v>1</v>
      </c>
      <c r="C289" s="3" t="s">
        <v>2422</v>
      </c>
      <c r="D289" s="3" t="s">
        <v>2423</v>
      </c>
      <c r="E289" s="3" t="s">
        <v>286</v>
      </c>
      <c r="F289" s="3" t="s">
        <v>386</v>
      </c>
      <c r="G289" s="3">
        <v>100</v>
      </c>
      <c r="H289" s="3">
        <v>100</v>
      </c>
      <c r="I289" s="3" t="s">
        <v>2420</v>
      </c>
      <c r="J289" s="3" t="s">
        <v>2285</v>
      </c>
      <c r="K289" s="3" t="s">
        <v>2333</v>
      </c>
      <c r="L289" s="3" t="s">
        <v>4195</v>
      </c>
      <c r="M289" s="3">
        <f t="shared" si="4"/>
        <v>1</v>
      </c>
    </row>
    <row r="290" spans="1:13">
      <c r="A290" s="3">
        <v>259</v>
      </c>
      <c r="B290" s="3">
        <v>1</v>
      </c>
      <c r="C290" s="3" t="s">
        <v>1185</v>
      </c>
      <c r="D290" s="3" t="s">
        <v>542</v>
      </c>
      <c r="E290" s="3">
        <v>1</v>
      </c>
      <c r="G290" s="3">
        <v>100</v>
      </c>
      <c r="H290" s="3">
        <v>100</v>
      </c>
      <c r="I290" s="3" t="s">
        <v>2420</v>
      </c>
      <c r="J290" s="3" t="s">
        <v>2285</v>
      </c>
      <c r="K290" s="3" t="s">
        <v>2333</v>
      </c>
      <c r="L290" s="3" t="s">
        <v>4195</v>
      </c>
      <c r="M290" s="3">
        <f t="shared" si="4"/>
        <v>1</v>
      </c>
    </row>
    <row r="291" spans="1:13">
      <c r="A291" s="3">
        <v>260</v>
      </c>
      <c r="B291" s="3">
        <v>1</v>
      </c>
      <c r="C291" s="3" t="s">
        <v>1988</v>
      </c>
      <c r="D291" s="3" t="s">
        <v>1989</v>
      </c>
      <c r="E291" s="3">
        <v>1</v>
      </c>
      <c r="G291" s="3">
        <v>100</v>
      </c>
      <c r="H291" s="3">
        <v>100</v>
      </c>
      <c r="I291" s="3" t="s">
        <v>2420</v>
      </c>
      <c r="J291" s="3" t="s">
        <v>2285</v>
      </c>
      <c r="K291" s="3" t="s">
        <v>2333</v>
      </c>
      <c r="L291" s="3" t="s">
        <v>4195</v>
      </c>
      <c r="M291" s="3">
        <f t="shared" si="4"/>
        <v>1</v>
      </c>
    </row>
    <row r="292" spans="1:13">
      <c r="A292" s="3">
        <v>261</v>
      </c>
      <c r="B292" s="3">
        <v>1</v>
      </c>
      <c r="C292" s="3" t="s">
        <v>2338</v>
      </c>
      <c r="D292" s="3" t="s">
        <v>273</v>
      </c>
      <c r="E292" s="3" t="s">
        <v>286</v>
      </c>
      <c r="F292" s="3" t="s">
        <v>386</v>
      </c>
      <c r="G292" s="3">
        <v>100</v>
      </c>
      <c r="H292" s="3">
        <v>100</v>
      </c>
      <c r="I292" s="3" t="s">
        <v>2420</v>
      </c>
      <c r="J292" s="3" t="s">
        <v>2285</v>
      </c>
      <c r="K292" s="3" t="s">
        <v>2333</v>
      </c>
      <c r="L292" s="3" t="s">
        <v>4195</v>
      </c>
      <c r="M292" s="3">
        <f t="shared" si="4"/>
        <v>1</v>
      </c>
    </row>
    <row r="293" spans="1:13">
      <c r="A293" s="3">
        <v>262</v>
      </c>
      <c r="B293" s="3">
        <v>1</v>
      </c>
      <c r="C293" s="3" t="s">
        <v>2342</v>
      </c>
      <c r="D293" s="3" t="s">
        <v>2340</v>
      </c>
      <c r="E293" s="3" t="s">
        <v>505</v>
      </c>
      <c r="F293" s="3" t="s">
        <v>484</v>
      </c>
      <c r="G293" s="3">
        <v>100</v>
      </c>
      <c r="H293" s="3">
        <v>100</v>
      </c>
      <c r="I293" s="3" t="s">
        <v>2420</v>
      </c>
      <c r="J293" s="3" t="s">
        <v>2285</v>
      </c>
      <c r="K293" s="3" t="s">
        <v>2333</v>
      </c>
      <c r="L293" s="3" t="s">
        <v>4195</v>
      </c>
      <c r="M293" s="3">
        <f t="shared" si="4"/>
        <v>1</v>
      </c>
    </row>
    <row r="294" spans="1:13">
      <c r="A294" s="3">
        <v>263</v>
      </c>
      <c r="B294" s="3">
        <v>0</v>
      </c>
      <c r="C294" s="3" t="s">
        <v>2443</v>
      </c>
      <c r="D294" s="3" t="s">
        <v>529</v>
      </c>
      <c r="E294" s="3" t="s">
        <v>1808</v>
      </c>
      <c r="F294" s="3" t="s">
        <v>2329</v>
      </c>
      <c r="G294" s="3">
        <v>100</v>
      </c>
      <c r="H294" s="3">
        <v>0</v>
      </c>
      <c r="I294" s="3" t="s">
        <v>2420</v>
      </c>
      <c r="J294" s="3" t="s">
        <v>2346</v>
      </c>
      <c r="K294" s="3" t="s">
        <v>2286</v>
      </c>
      <c r="L294" s="3" t="s">
        <v>4196</v>
      </c>
      <c r="M294" s="3">
        <f t="shared" si="4"/>
        <v>1</v>
      </c>
    </row>
    <row r="295" spans="1:13">
      <c r="A295" s="3">
        <v>264</v>
      </c>
      <c r="B295" s="3">
        <v>0</v>
      </c>
      <c r="C295" s="3" t="s">
        <v>2349</v>
      </c>
      <c r="D295" s="3" t="s">
        <v>265</v>
      </c>
      <c r="E295" s="3" t="s">
        <v>509</v>
      </c>
      <c r="F295" s="3" t="s">
        <v>480</v>
      </c>
      <c r="G295" s="3">
        <v>100</v>
      </c>
      <c r="H295" s="3">
        <v>0</v>
      </c>
      <c r="I295" s="3" t="s">
        <v>2420</v>
      </c>
      <c r="J295" s="3" t="s">
        <v>2346</v>
      </c>
      <c r="K295" s="3" t="s">
        <v>2286</v>
      </c>
      <c r="L295" s="3" t="s">
        <v>4196</v>
      </c>
      <c r="M295" s="3">
        <f t="shared" si="4"/>
        <v>1</v>
      </c>
    </row>
    <row r="296" spans="1:13">
      <c r="A296" s="3">
        <v>265</v>
      </c>
      <c r="B296" s="3">
        <v>0</v>
      </c>
      <c r="C296" s="3" t="s">
        <v>2353</v>
      </c>
      <c r="D296" s="3" t="s">
        <v>267</v>
      </c>
      <c r="E296" s="3" t="s">
        <v>509</v>
      </c>
      <c r="F296" s="3" t="s">
        <v>480</v>
      </c>
      <c r="G296" s="3">
        <v>100</v>
      </c>
      <c r="H296" s="3">
        <v>0</v>
      </c>
      <c r="I296" s="3" t="s">
        <v>2420</v>
      </c>
      <c r="J296" s="3" t="s">
        <v>2346</v>
      </c>
      <c r="K296" s="3" t="s">
        <v>2286</v>
      </c>
      <c r="L296" s="3" t="s">
        <v>4196</v>
      </c>
      <c r="M296" s="3">
        <f t="shared" si="4"/>
        <v>1</v>
      </c>
    </row>
    <row r="297" spans="1:13">
      <c r="A297" s="3">
        <v>266</v>
      </c>
      <c r="B297" s="3">
        <v>0</v>
      </c>
      <c r="C297" s="3" t="s">
        <v>2355</v>
      </c>
      <c r="D297" s="3" t="s">
        <v>257</v>
      </c>
      <c r="E297" s="3" t="s">
        <v>509</v>
      </c>
      <c r="F297" s="3" t="s">
        <v>480</v>
      </c>
      <c r="G297" s="3">
        <v>100</v>
      </c>
      <c r="H297" s="3">
        <v>0</v>
      </c>
      <c r="I297" s="3" t="s">
        <v>2420</v>
      </c>
      <c r="J297" s="3" t="s">
        <v>2346</v>
      </c>
      <c r="K297" s="3" t="s">
        <v>2286</v>
      </c>
      <c r="L297" s="3" t="s">
        <v>4196</v>
      </c>
      <c r="M297" s="3">
        <f t="shared" si="4"/>
        <v>1</v>
      </c>
    </row>
    <row r="298" spans="1:13">
      <c r="A298" s="3">
        <v>267</v>
      </c>
      <c r="B298" s="3">
        <v>0</v>
      </c>
      <c r="C298" s="3" t="s">
        <v>2357</v>
      </c>
      <c r="D298" s="3" t="s">
        <v>269</v>
      </c>
      <c r="E298" s="3" t="s">
        <v>509</v>
      </c>
      <c r="F298" s="3" t="s">
        <v>480</v>
      </c>
      <c r="G298" s="3">
        <v>100</v>
      </c>
      <c r="H298" s="3">
        <v>0</v>
      </c>
      <c r="I298" s="3" t="s">
        <v>2420</v>
      </c>
      <c r="J298" s="3" t="s">
        <v>2346</v>
      </c>
      <c r="K298" s="3" t="s">
        <v>2286</v>
      </c>
      <c r="L298" s="3" t="s">
        <v>4196</v>
      </c>
      <c r="M298" s="3">
        <f t="shared" si="4"/>
        <v>1</v>
      </c>
    </row>
    <row r="299" spans="1:13">
      <c r="A299" s="3">
        <v>268</v>
      </c>
      <c r="B299" s="3">
        <v>0</v>
      </c>
      <c r="C299" s="3" t="s">
        <v>2359</v>
      </c>
      <c r="D299" s="3" t="s">
        <v>166</v>
      </c>
      <c r="E299" s="3" t="s">
        <v>2360</v>
      </c>
      <c r="F299" s="3" t="s">
        <v>2361</v>
      </c>
      <c r="G299" s="3">
        <v>100</v>
      </c>
      <c r="H299" s="3">
        <v>0</v>
      </c>
      <c r="I299" s="3" t="s">
        <v>2420</v>
      </c>
      <c r="J299" s="3" t="s">
        <v>2346</v>
      </c>
      <c r="K299" s="3" t="s">
        <v>2286</v>
      </c>
      <c r="L299" s="3" t="s">
        <v>4196</v>
      </c>
      <c r="M299" s="3">
        <f t="shared" si="4"/>
        <v>1</v>
      </c>
    </row>
    <row r="300" spans="1:13">
      <c r="A300" s="3">
        <v>269</v>
      </c>
      <c r="B300" s="3">
        <v>0</v>
      </c>
      <c r="C300" s="3" t="s">
        <v>2365</v>
      </c>
      <c r="D300" s="3" t="s">
        <v>13</v>
      </c>
      <c r="E300" s="3" t="s">
        <v>2301</v>
      </c>
      <c r="F300" s="3" t="s">
        <v>2324</v>
      </c>
      <c r="G300" s="3">
        <v>100</v>
      </c>
      <c r="H300" s="3">
        <v>0</v>
      </c>
      <c r="I300" s="3" t="s">
        <v>2420</v>
      </c>
      <c r="J300" s="3" t="s">
        <v>2346</v>
      </c>
      <c r="K300" s="3" t="s">
        <v>2286</v>
      </c>
      <c r="L300" s="3" t="s">
        <v>4196</v>
      </c>
      <c r="M300" s="3">
        <f t="shared" si="4"/>
        <v>1</v>
      </c>
    </row>
    <row r="301" spans="1:13">
      <c r="A301" s="3">
        <v>270</v>
      </c>
      <c r="B301" s="3">
        <v>0</v>
      </c>
      <c r="C301" s="3" t="s">
        <v>2367</v>
      </c>
      <c r="D301" s="3" t="s">
        <v>103</v>
      </c>
      <c r="E301" s="3" t="s">
        <v>2328</v>
      </c>
      <c r="F301" s="3" t="s">
        <v>2329</v>
      </c>
      <c r="G301" s="3">
        <v>100</v>
      </c>
      <c r="H301" s="3">
        <v>0</v>
      </c>
      <c r="I301" s="3" t="s">
        <v>2420</v>
      </c>
      <c r="J301" s="3" t="s">
        <v>2346</v>
      </c>
      <c r="K301" s="3" t="s">
        <v>2306</v>
      </c>
      <c r="L301" s="3" t="s">
        <v>4196</v>
      </c>
      <c r="M301" s="3">
        <f t="shared" si="4"/>
        <v>1</v>
      </c>
    </row>
    <row r="302" spans="1:13">
      <c r="A302" s="3">
        <v>271</v>
      </c>
      <c r="B302" s="3">
        <v>0</v>
      </c>
      <c r="C302" s="3" t="s">
        <v>2369</v>
      </c>
      <c r="D302" s="3" t="s">
        <v>251</v>
      </c>
      <c r="E302" s="3" t="s">
        <v>2370</v>
      </c>
      <c r="F302" s="3" t="s">
        <v>2371</v>
      </c>
      <c r="G302" s="3">
        <v>100</v>
      </c>
      <c r="H302" s="3">
        <v>0</v>
      </c>
      <c r="I302" s="3" t="s">
        <v>2420</v>
      </c>
      <c r="J302" s="3" t="s">
        <v>2346</v>
      </c>
      <c r="K302" s="3" t="s">
        <v>2306</v>
      </c>
      <c r="L302" s="3" t="s">
        <v>4196</v>
      </c>
      <c r="M302" s="3">
        <f t="shared" si="4"/>
        <v>2</v>
      </c>
    </row>
    <row r="303" spans="1:13">
      <c r="A303" s="3">
        <v>271</v>
      </c>
      <c r="B303" s="3">
        <v>0</v>
      </c>
      <c r="C303" s="3" t="s">
        <v>2369</v>
      </c>
      <c r="D303" s="3" t="s">
        <v>710</v>
      </c>
      <c r="E303" s="3" t="s">
        <v>2370</v>
      </c>
      <c r="F303" s="3" t="s">
        <v>2371</v>
      </c>
      <c r="G303" s="3">
        <v>100</v>
      </c>
      <c r="H303" s="3">
        <v>0</v>
      </c>
      <c r="I303" s="3" t="s">
        <v>2420</v>
      </c>
      <c r="J303" s="3" t="s">
        <v>2346</v>
      </c>
      <c r="K303" s="3" t="s">
        <v>2306</v>
      </c>
      <c r="L303" s="3" t="s">
        <v>4196</v>
      </c>
      <c r="M303" s="3">
        <f t="shared" si="4"/>
        <v>2</v>
      </c>
    </row>
    <row r="304" spans="1:13">
      <c r="A304" s="3">
        <v>272</v>
      </c>
      <c r="B304" s="3">
        <v>0</v>
      </c>
      <c r="C304" s="3" t="s">
        <v>2373</v>
      </c>
      <c r="D304" s="3" t="s">
        <v>2374</v>
      </c>
      <c r="E304" s="3" t="s">
        <v>1795</v>
      </c>
      <c r="F304" s="3" t="s">
        <v>286</v>
      </c>
      <c r="G304" s="3">
        <v>100</v>
      </c>
      <c r="H304" s="3">
        <v>0</v>
      </c>
      <c r="I304" s="3" t="s">
        <v>2420</v>
      </c>
      <c r="J304" s="3" t="s">
        <v>2346</v>
      </c>
      <c r="K304" s="3" t="s">
        <v>2306</v>
      </c>
      <c r="L304" s="3" t="s">
        <v>4196</v>
      </c>
      <c r="M304" s="3">
        <f t="shared" si="4"/>
        <v>1</v>
      </c>
    </row>
    <row r="305" spans="1:13">
      <c r="A305" s="3">
        <v>273</v>
      </c>
      <c r="B305" s="3">
        <v>0</v>
      </c>
      <c r="C305" s="3" t="s">
        <v>2375</v>
      </c>
      <c r="D305" s="3" t="s">
        <v>411</v>
      </c>
      <c r="E305" s="3" t="s">
        <v>509</v>
      </c>
      <c r="F305" s="3" t="s">
        <v>2376</v>
      </c>
      <c r="G305" s="3">
        <v>100</v>
      </c>
      <c r="H305" s="3">
        <v>0</v>
      </c>
      <c r="I305" s="3" t="s">
        <v>2420</v>
      </c>
      <c r="J305" s="3" t="s">
        <v>2346</v>
      </c>
      <c r="K305" s="3" t="s">
        <v>2306</v>
      </c>
      <c r="L305" s="3" t="s">
        <v>4196</v>
      </c>
      <c r="M305" s="3">
        <f t="shared" si="4"/>
        <v>2</v>
      </c>
    </row>
    <row r="306" spans="1:13">
      <c r="A306" s="3">
        <v>273</v>
      </c>
      <c r="B306" s="3">
        <v>0</v>
      </c>
      <c r="C306" s="3" t="s">
        <v>2375</v>
      </c>
      <c r="D306" s="3" t="s">
        <v>412</v>
      </c>
      <c r="E306" s="3" t="s">
        <v>509</v>
      </c>
      <c r="F306" s="3" t="s">
        <v>2376</v>
      </c>
      <c r="G306" s="3">
        <v>100</v>
      </c>
      <c r="H306" s="3">
        <v>0</v>
      </c>
      <c r="I306" s="3" t="s">
        <v>2420</v>
      </c>
      <c r="J306" s="3" t="s">
        <v>2346</v>
      </c>
      <c r="K306" s="3" t="s">
        <v>2306</v>
      </c>
      <c r="L306" s="3" t="s">
        <v>4196</v>
      </c>
      <c r="M306" s="3">
        <f t="shared" si="4"/>
        <v>2</v>
      </c>
    </row>
    <row r="307" spans="1:13">
      <c r="A307" s="3">
        <v>274</v>
      </c>
      <c r="B307" s="3">
        <v>0</v>
      </c>
      <c r="C307" s="3" t="s">
        <v>2378</v>
      </c>
      <c r="D307" s="3" t="s">
        <v>673</v>
      </c>
      <c r="E307" s="3" t="s">
        <v>2301</v>
      </c>
      <c r="F307" s="3" t="s">
        <v>2324</v>
      </c>
      <c r="G307" s="3">
        <v>100</v>
      </c>
      <c r="H307" s="3">
        <v>0</v>
      </c>
      <c r="I307" s="3" t="s">
        <v>2420</v>
      </c>
      <c r="J307" s="3" t="s">
        <v>2346</v>
      </c>
      <c r="K307" s="3" t="s">
        <v>2306</v>
      </c>
      <c r="L307" s="3" t="s">
        <v>4196</v>
      </c>
      <c r="M307" s="3">
        <f t="shared" si="4"/>
        <v>1</v>
      </c>
    </row>
    <row r="308" spans="1:13">
      <c r="A308" s="3">
        <v>275</v>
      </c>
      <c r="B308" s="3">
        <v>0</v>
      </c>
      <c r="C308" s="3" t="s">
        <v>2446</v>
      </c>
      <c r="D308" s="3" t="s">
        <v>357</v>
      </c>
      <c r="E308" s="3" t="s">
        <v>1998</v>
      </c>
      <c r="F308" s="3" t="s">
        <v>1802</v>
      </c>
      <c r="G308" s="3">
        <v>100</v>
      </c>
      <c r="H308" s="3">
        <v>0</v>
      </c>
      <c r="I308" s="3" t="s">
        <v>2420</v>
      </c>
      <c r="J308" s="3" t="s">
        <v>2346</v>
      </c>
      <c r="K308" s="3" t="s">
        <v>2306</v>
      </c>
      <c r="L308" s="3" t="s">
        <v>4196</v>
      </c>
      <c r="M308" s="3">
        <f t="shared" si="4"/>
        <v>1</v>
      </c>
    </row>
    <row r="309" spans="1:13">
      <c r="A309" s="3">
        <v>276</v>
      </c>
      <c r="B309" s="3">
        <v>0</v>
      </c>
      <c r="C309" s="3" t="s">
        <v>2385</v>
      </c>
      <c r="D309" s="3" t="s">
        <v>2386</v>
      </c>
      <c r="E309" s="3">
        <v>3</v>
      </c>
      <c r="G309" s="3">
        <v>100</v>
      </c>
      <c r="H309" s="3">
        <v>0</v>
      </c>
      <c r="I309" s="3" t="s">
        <v>2420</v>
      </c>
      <c r="J309" s="3" t="s">
        <v>2346</v>
      </c>
      <c r="K309" s="3" t="s">
        <v>2333</v>
      </c>
      <c r="L309" s="3" t="s">
        <v>4196</v>
      </c>
      <c r="M309" s="3">
        <f t="shared" si="4"/>
        <v>1</v>
      </c>
    </row>
    <row r="310" spans="1:13">
      <c r="A310" s="3">
        <v>277</v>
      </c>
      <c r="B310" s="3">
        <v>0</v>
      </c>
      <c r="C310" s="3" t="s">
        <v>2388</v>
      </c>
      <c r="D310" s="3" t="s">
        <v>2389</v>
      </c>
      <c r="E310" s="3" t="s">
        <v>509</v>
      </c>
      <c r="F310" s="3" t="s">
        <v>2376</v>
      </c>
      <c r="G310" s="3">
        <v>100</v>
      </c>
      <c r="H310" s="3">
        <v>0</v>
      </c>
      <c r="I310" s="3" t="s">
        <v>2420</v>
      </c>
      <c r="J310" s="3" t="s">
        <v>2346</v>
      </c>
      <c r="K310" s="3" t="s">
        <v>2333</v>
      </c>
      <c r="L310" s="3" t="s">
        <v>4196</v>
      </c>
      <c r="M310" s="3">
        <f t="shared" si="4"/>
        <v>1</v>
      </c>
    </row>
    <row r="311" spans="1:13">
      <c r="A311" s="3">
        <v>278</v>
      </c>
      <c r="B311" s="3">
        <v>0</v>
      </c>
      <c r="C311" s="3" t="s">
        <v>2391</v>
      </c>
      <c r="D311" s="3" t="s">
        <v>683</v>
      </c>
      <c r="E311" s="3" t="s">
        <v>2392</v>
      </c>
      <c r="F311" s="3" t="s">
        <v>2393</v>
      </c>
      <c r="G311" s="3">
        <v>100</v>
      </c>
      <c r="H311" s="3">
        <v>0</v>
      </c>
      <c r="I311" s="3" t="s">
        <v>2420</v>
      </c>
      <c r="J311" s="3" t="s">
        <v>2346</v>
      </c>
      <c r="K311" s="3" t="s">
        <v>2333</v>
      </c>
      <c r="L311" s="3" t="s">
        <v>4196</v>
      </c>
      <c r="M311" s="3">
        <f t="shared" si="4"/>
        <v>1</v>
      </c>
    </row>
    <row r="312" spans="1:13">
      <c r="A312" s="3">
        <v>279</v>
      </c>
      <c r="B312" s="3">
        <v>0</v>
      </c>
      <c r="C312" s="3" t="s">
        <v>2396</v>
      </c>
      <c r="D312" s="3" t="s">
        <v>475</v>
      </c>
      <c r="E312" s="3" t="s">
        <v>2397</v>
      </c>
      <c r="F312" s="3" t="s">
        <v>1910</v>
      </c>
      <c r="G312" s="3">
        <v>100</v>
      </c>
      <c r="H312" s="3">
        <v>0</v>
      </c>
      <c r="I312" s="3" t="s">
        <v>2420</v>
      </c>
      <c r="J312" s="3" t="s">
        <v>2346</v>
      </c>
      <c r="K312" s="3" t="s">
        <v>2333</v>
      </c>
      <c r="L312" s="3" t="s">
        <v>4196</v>
      </c>
      <c r="M312" s="3">
        <f t="shared" si="4"/>
        <v>1</v>
      </c>
    </row>
    <row r="313" spans="1:13">
      <c r="A313" s="3">
        <v>280</v>
      </c>
      <c r="B313" s="3">
        <v>1</v>
      </c>
      <c r="C313" s="3" t="s">
        <v>2444</v>
      </c>
      <c r="D313" s="3" t="s">
        <v>529</v>
      </c>
      <c r="E313" s="3" t="s">
        <v>2445</v>
      </c>
      <c r="F313" s="3" t="s">
        <v>1809</v>
      </c>
      <c r="G313" s="3">
        <v>86</v>
      </c>
      <c r="H313" s="3">
        <v>100</v>
      </c>
      <c r="I313" s="3" t="s">
        <v>2420</v>
      </c>
      <c r="J313" s="3" t="s">
        <v>2346</v>
      </c>
      <c r="K313" s="3" t="s">
        <v>2286</v>
      </c>
      <c r="L313" s="3" t="s">
        <v>4197</v>
      </c>
      <c r="M313" s="3">
        <f t="shared" si="4"/>
        <v>1</v>
      </c>
    </row>
    <row r="314" spans="1:13">
      <c r="A314" s="3">
        <v>281</v>
      </c>
      <c r="B314" s="3">
        <v>1</v>
      </c>
      <c r="C314" s="3" t="s">
        <v>2350</v>
      </c>
      <c r="D314" s="3" t="s">
        <v>265</v>
      </c>
      <c r="E314" s="3" t="s">
        <v>2351</v>
      </c>
      <c r="F314" s="3" t="s">
        <v>2352</v>
      </c>
      <c r="G314" s="3">
        <v>86</v>
      </c>
      <c r="H314" s="3">
        <v>100</v>
      </c>
      <c r="I314" s="3" t="s">
        <v>2420</v>
      </c>
      <c r="J314" s="3" t="s">
        <v>2346</v>
      </c>
      <c r="K314" s="3" t="s">
        <v>2286</v>
      </c>
      <c r="L314" s="3" t="s">
        <v>4197</v>
      </c>
      <c r="M314" s="3">
        <f t="shared" si="4"/>
        <v>1</v>
      </c>
    </row>
    <row r="315" spans="1:13">
      <c r="A315" s="3">
        <v>282</v>
      </c>
      <c r="B315" s="3">
        <v>1</v>
      </c>
      <c r="C315" s="3" t="s">
        <v>2354</v>
      </c>
      <c r="D315" s="3" t="s">
        <v>267</v>
      </c>
      <c r="E315" s="3" t="s">
        <v>2351</v>
      </c>
      <c r="F315" s="3" t="s">
        <v>2352</v>
      </c>
      <c r="G315" s="3">
        <v>86</v>
      </c>
      <c r="H315" s="3">
        <v>100</v>
      </c>
      <c r="I315" s="3" t="s">
        <v>2420</v>
      </c>
      <c r="J315" s="3" t="s">
        <v>2346</v>
      </c>
      <c r="K315" s="3" t="s">
        <v>2286</v>
      </c>
      <c r="L315" s="3" t="s">
        <v>4197</v>
      </c>
      <c r="M315" s="3">
        <f t="shared" si="4"/>
        <v>1</v>
      </c>
    </row>
    <row r="316" spans="1:13">
      <c r="A316" s="3">
        <v>283</v>
      </c>
      <c r="B316" s="3">
        <v>1</v>
      </c>
      <c r="C316" s="3" t="s">
        <v>2356</v>
      </c>
      <c r="D316" s="3" t="s">
        <v>257</v>
      </c>
      <c r="E316" s="3" t="s">
        <v>2351</v>
      </c>
      <c r="F316" s="3" t="s">
        <v>2352</v>
      </c>
      <c r="G316" s="3">
        <v>86</v>
      </c>
      <c r="H316" s="3">
        <v>100</v>
      </c>
      <c r="I316" s="3" t="s">
        <v>2420</v>
      </c>
      <c r="J316" s="3" t="s">
        <v>2346</v>
      </c>
      <c r="K316" s="3" t="s">
        <v>2286</v>
      </c>
      <c r="L316" s="3" t="s">
        <v>4197</v>
      </c>
      <c r="M316" s="3">
        <f t="shared" si="4"/>
        <v>1</v>
      </c>
    </row>
    <row r="317" spans="1:13">
      <c r="A317" s="3">
        <v>284</v>
      </c>
      <c r="B317" s="3">
        <v>1</v>
      </c>
      <c r="C317" s="3" t="s">
        <v>2358</v>
      </c>
      <c r="D317" s="3" t="s">
        <v>269</v>
      </c>
      <c r="E317" s="3" t="s">
        <v>2351</v>
      </c>
      <c r="F317" s="3" t="s">
        <v>2352</v>
      </c>
      <c r="G317" s="3">
        <v>86</v>
      </c>
      <c r="H317" s="3">
        <v>100</v>
      </c>
      <c r="I317" s="3" t="s">
        <v>2420</v>
      </c>
      <c r="J317" s="3" t="s">
        <v>2346</v>
      </c>
      <c r="K317" s="3" t="s">
        <v>2286</v>
      </c>
      <c r="L317" s="3" t="s">
        <v>4197</v>
      </c>
      <c r="M317" s="3">
        <f t="shared" si="4"/>
        <v>1</v>
      </c>
    </row>
    <row r="318" spans="1:13">
      <c r="A318" s="3">
        <v>285</v>
      </c>
      <c r="B318" s="3">
        <v>1</v>
      </c>
      <c r="C318" s="3" t="s">
        <v>2362</v>
      </c>
      <c r="D318" s="3" t="s">
        <v>166</v>
      </c>
      <c r="E318" s="3" t="s">
        <v>2363</v>
      </c>
      <c r="F318" s="3" t="s">
        <v>2364</v>
      </c>
      <c r="G318" s="3">
        <v>86</v>
      </c>
      <c r="H318" s="3">
        <v>100</v>
      </c>
      <c r="I318" s="3" t="s">
        <v>2420</v>
      </c>
      <c r="J318" s="3" t="s">
        <v>2346</v>
      </c>
      <c r="K318" s="3" t="s">
        <v>2286</v>
      </c>
      <c r="L318" s="3" t="s">
        <v>4197</v>
      </c>
      <c r="M318" s="3">
        <f t="shared" si="4"/>
        <v>1</v>
      </c>
    </row>
    <row r="319" spans="1:13">
      <c r="A319" s="3">
        <v>286</v>
      </c>
      <c r="B319" s="3">
        <v>1</v>
      </c>
      <c r="C319" s="3" t="s">
        <v>2366</v>
      </c>
      <c r="D319" s="3" t="s">
        <v>13</v>
      </c>
      <c r="E319" s="3" t="s">
        <v>1775</v>
      </c>
      <c r="F319" s="3" t="s">
        <v>289</v>
      </c>
      <c r="G319" s="3">
        <v>86</v>
      </c>
      <c r="H319" s="3">
        <v>100</v>
      </c>
      <c r="I319" s="3" t="s">
        <v>2420</v>
      </c>
      <c r="J319" s="3" t="s">
        <v>2346</v>
      </c>
      <c r="K319" s="3" t="s">
        <v>2286</v>
      </c>
      <c r="L319" s="3" t="s">
        <v>4197</v>
      </c>
      <c r="M319" s="3">
        <f t="shared" si="4"/>
        <v>1</v>
      </c>
    </row>
    <row r="320" spans="1:13">
      <c r="A320" s="3">
        <v>287</v>
      </c>
      <c r="B320" s="3">
        <v>1</v>
      </c>
      <c r="C320" s="3" t="s">
        <v>2368</v>
      </c>
      <c r="D320" s="3" t="s">
        <v>103</v>
      </c>
      <c r="E320" s="3" t="s">
        <v>1788</v>
      </c>
      <c r="F320" s="3" t="s">
        <v>1809</v>
      </c>
      <c r="G320" s="3">
        <v>86</v>
      </c>
      <c r="H320" s="3">
        <v>100</v>
      </c>
      <c r="I320" s="3" t="s">
        <v>2420</v>
      </c>
      <c r="J320" s="3" t="s">
        <v>2346</v>
      </c>
      <c r="K320" s="3" t="s">
        <v>2306</v>
      </c>
      <c r="L320" s="3" t="s">
        <v>4197</v>
      </c>
      <c r="M320" s="3">
        <f t="shared" si="4"/>
        <v>1</v>
      </c>
    </row>
    <row r="321" spans="1:13">
      <c r="A321" s="3">
        <v>288</v>
      </c>
      <c r="B321" s="3">
        <v>1</v>
      </c>
      <c r="C321" s="3" t="s">
        <v>2372</v>
      </c>
      <c r="D321" s="3" t="s">
        <v>251</v>
      </c>
      <c r="E321" s="3" t="s">
        <v>480</v>
      </c>
      <c r="F321" s="3" t="s">
        <v>1789</v>
      </c>
      <c r="G321" s="3">
        <v>86</v>
      </c>
      <c r="H321" s="3">
        <v>100</v>
      </c>
      <c r="I321" s="3" t="s">
        <v>2420</v>
      </c>
      <c r="J321" s="3" t="s">
        <v>2346</v>
      </c>
      <c r="K321" s="3" t="s">
        <v>2306</v>
      </c>
      <c r="L321" s="3" t="s">
        <v>4197</v>
      </c>
      <c r="M321" s="3">
        <f t="shared" si="4"/>
        <v>2</v>
      </c>
    </row>
    <row r="322" spans="1:13">
      <c r="A322" s="3">
        <v>288</v>
      </c>
      <c r="B322" s="3">
        <v>1</v>
      </c>
      <c r="C322" s="3" t="s">
        <v>2372</v>
      </c>
      <c r="D322" s="3" t="s">
        <v>710</v>
      </c>
      <c r="E322" s="3" t="s">
        <v>480</v>
      </c>
      <c r="F322" s="3" t="s">
        <v>1789</v>
      </c>
      <c r="G322" s="3">
        <v>86</v>
      </c>
      <c r="H322" s="3">
        <v>100</v>
      </c>
      <c r="I322" s="3" t="s">
        <v>2420</v>
      </c>
      <c r="J322" s="3" t="s">
        <v>2346</v>
      </c>
      <c r="K322" s="3" t="s">
        <v>2306</v>
      </c>
      <c r="L322" s="3" t="s">
        <v>4197</v>
      </c>
      <c r="M322" s="3">
        <f t="shared" si="4"/>
        <v>2</v>
      </c>
    </row>
    <row r="323" spans="1:13">
      <c r="A323" s="3">
        <v>289</v>
      </c>
      <c r="B323" s="3">
        <v>1</v>
      </c>
      <c r="C323" s="3" t="s">
        <v>2377</v>
      </c>
      <c r="D323" s="3" t="s">
        <v>411</v>
      </c>
      <c r="E323" s="3" t="s">
        <v>1814</v>
      </c>
      <c r="F323" s="3" t="s">
        <v>1996</v>
      </c>
      <c r="G323" s="3">
        <v>86</v>
      </c>
      <c r="H323" s="3">
        <v>100</v>
      </c>
      <c r="I323" s="3" t="s">
        <v>2420</v>
      </c>
      <c r="J323" s="3" t="s">
        <v>2346</v>
      </c>
      <c r="K323" s="3" t="s">
        <v>2306</v>
      </c>
      <c r="L323" s="3" t="s">
        <v>4197</v>
      </c>
      <c r="M323" s="3">
        <f t="shared" ref="M323:M386" si="5">COUNTIF(A:A,A323)</f>
        <v>2</v>
      </c>
    </row>
    <row r="324" spans="1:13">
      <c r="A324" s="3">
        <v>289</v>
      </c>
      <c r="B324" s="3">
        <v>1</v>
      </c>
      <c r="C324" s="3" t="s">
        <v>2377</v>
      </c>
      <c r="D324" s="3" t="s">
        <v>412</v>
      </c>
      <c r="E324" s="3" t="s">
        <v>1814</v>
      </c>
      <c r="F324" s="3" t="s">
        <v>1996</v>
      </c>
      <c r="G324" s="3">
        <v>86</v>
      </c>
      <c r="H324" s="3">
        <v>100</v>
      </c>
      <c r="I324" s="3" t="s">
        <v>2420</v>
      </c>
      <c r="J324" s="3" t="s">
        <v>2346</v>
      </c>
      <c r="K324" s="3" t="s">
        <v>2306</v>
      </c>
      <c r="L324" s="3" t="s">
        <v>4197</v>
      </c>
      <c r="M324" s="3">
        <f t="shared" si="5"/>
        <v>2</v>
      </c>
    </row>
    <row r="325" spans="1:13">
      <c r="A325" s="3">
        <v>290</v>
      </c>
      <c r="B325" s="3">
        <v>1</v>
      </c>
      <c r="C325" s="3" t="s">
        <v>2379</v>
      </c>
      <c r="D325" s="3" t="s">
        <v>673</v>
      </c>
      <c r="E325" s="3" t="s">
        <v>1775</v>
      </c>
      <c r="F325" s="3" t="s">
        <v>289</v>
      </c>
      <c r="G325" s="3">
        <v>86</v>
      </c>
      <c r="H325" s="3">
        <v>100</v>
      </c>
      <c r="I325" s="3" t="s">
        <v>2420</v>
      </c>
      <c r="J325" s="3" t="s">
        <v>2346</v>
      </c>
      <c r="K325" s="3" t="s">
        <v>2306</v>
      </c>
      <c r="L325" s="3" t="s">
        <v>4197</v>
      </c>
      <c r="M325" s="3">
        <f t="shared" si="5"/>
        <v>1</v>
      </c>
    </row>
    <row r="326" spans="1:13">
      <c r="A326" s="3">
        <v>291</v>
      </c>
      <c r="B326" s="3">
        <v>1</v>
      </c>
      <c r="C326" s="3" t="s">
        <v>2447</v>
      </c>
      <c r="D326" s="3" t="s">
        <v>357</v>
      </c>
      <c r="E326" s="3" t="s">
        <v>1821</v>
      </c>
      <c r="F326" s="3" t="s">
        <v>285</v>
      </c>
      <c r="G326" s="3">
        <v>86</v>
      </c>
      <c r="H326" s="3">
        <v>100</v>
      </c>
      <c r="I326" s="3" t="s">
        <v>2420</v>
      </c>
      <c r="J326" s="3" t="s">
        <v>2346</v>
      </c>
      <c r="K326" s="3" t="s">
        <v>2306</v>
      </c>
      <c r="L326" s="3" t="s">
        <v>4197</v>
      </c>
      <c r="M326" s="3">
        <f t="shared" si="5"/>
        <v>1</v>
      </c>
    </row>
    <row r="327" spans="1:13">
      <c r="A327" s="3">
        <v>292</v>
      </c>
      <c r="B327" s="3">
        <v>1</v>
      </c>
      <c r="C327" s="3" t="s">
        <v>2387</v>
      </c>
      <c r="D327" s="3" t="s">
        <v>2386</v>
      </c>
      <c r="E327" s="3">
        <v>2</v>
      </c>
      <c r="G327" s="3">
        <v>100</v>
      </c>
      <c r="H327" s="3">
        <v>100</v>
      </c>
      <c r="I327" s="3" t="s">
        <v>2420</v>
      </c>
      <c r="J327" s="3" t="s">
        <v>2346</v>
      </c>
      <c r="K327" s="3" t="s">
        <v>2333</v>
      </c>
      <c r="L327" s="3" t="s">
        <v>4197</v>
      </c>
      <c r="M327" s="3">
        <f t="shared" si="5"/>
        <v>1</v>
      </c>
    </row>
    <row r="328" spans="1:13">
      <c r="A328" s="3">
        <v>293</v>
      </c>
      <c r="B328" s="3">
        <v>1</v>
      </c>
      <c r="C328" s="3" t="s">
        <v>2390</v>
      </c>
      <c r="D328" s="3" t="s">
        <v>2389</v>
      </c>
      <c r="E328" s="3" t="s">
        <v>1814</v>
      </c>
      <c r="F328" s="3" t="s">
        <v>1996</v>
      </c>
      <c r="G328" s="3">
        <v>100</v>
      </c>
      <c r="H328" s="3">
        <v>100</v>
      </c>
      <c r="I328" s="3" t="s">
        <v>2420</v>
      </c>
      <c r="J328" s="3" t="s">
        <v>2346</v>
      </c>
      <c r="K328" s="3" t="s">
        <v>2333</v>
      </c>
      <c r="L328" s="3" t="s">
        <v>4197</v>
      </c>
      <c r="M328" s="3">
        <f t="shared" si="5"/>
        <v>1</v>
      </c>
    </row>
    <row r="329" spans="1:13">
      <c r="A329" s="3">
        <v>294</v>
      </c>
      <c r="B329" s="3">
        <v>1</v>
      </c>
      <c r="C329" s="3" t="s">
        <v>2394</v>
      </c>
      <c r="D329" s="3" t="s">
        <v>683</v>
      </c>
      <c r="E329" s="3" t="s">
        <v>2319</v>
      </c>
      <c r="F329" s="3" t="s">
        <v>2395</v>
      </c>
      <c r="G329" s="3">
        <v>100</v>
      </c>
      <c r="H329" s="3">
        <v>100</v>
      </c>
      <c r="I329" s="3" t="s">
        <v>2420</v>
      </c>
      <c r="J329" s="3" t="s">
        <v>2346</v>
      </c>
      <c r="K329" s="3" t="s">
        <v>2333</v>
      </c>
      <c r="L329" s="3" t="s">
        <v>4197</v>
      </c>
      <c r="M329" s="3">
        <f t="shared" si="5"/>
        <v>1</v>
      </c>
    </row>
    <row r="330" spans="1:13">
      <c r="A330" s="3">
        <v>295</v>
      </c>
      <c r="B330" s="3">
        <v>1</v>
      </c>
      <c r="C330" s="3" t="s">
        <v>2398</v>
      </c>
      <c r="D330" s="3" t="s">
        <v>475</v>
      </c>
      <c r="E330" s="3" t="s">
        <v>2399</v>
      </c>
      <c r="F330" s="3" t="s">
        <v>1776</v>
      </c>
      <c r="G330" s="3">
        <v>100</v>
      </c>
      <c r="H330" s="3">
        <v>100</v>
      </c>
      <c r="I330" s="3" t="s">
        <v>2420</v>
      </c>
      <c r="J330" s="3" t="s">
        <v>2346</v>
      </c>
      <c r="K330" s="3" t="s">
        <v>2333</v>
      </c>
      <c r="L330" s="3" t="s">
        <v>4197</v>
      </c>
      <c r="M330" s="3">
        <f t="shared" si="5"/>
        <v>1</v>
      </c>
    </row>
    <row r="331" spans="1:13">
      <c r="A331" s="3">
        <v>296</v>
      </c>
      <c r="B331" s="3">
        <v>0</v>
      </c>
      <c r="C331" s="3" t="s">
        <v>2277</v>
      </c>
      <c r="D331" s="3" t="s">
        <v>2278</v>
      </c>
      <c r="E331" s="3" t="s">
        <v>281</v>
      </c>
      <c r="F331" s="3" t="s">
        <v>282</v>
      </c>
      <c r="G331" s="3">
        <v>1</v>
      </c>
      <c r="H331" s="3">
        <v>1</v>
      </c>
      <c r="I331" s="3" t="s">
        <v>2448</v>
      </c>
      <c r="J331" s="3" t="s">
        <v>2259</v>
      </c>
      <c r="L331" s="3" t="s">
        <v>4198</v>
      </c>
      <c r="M331" s="3">
        <f t="shared" si="5"/>
        <v>1</v>
      </c>
    </row>
    <row r="332" spans="1:13">
      <c r="A332" s="3">
        <v>297</v>
      </c>
      <c r="B332" s="3">
        <v>0</v>
      </c>
      <c r="C332" s="3" t="s">
        <v>2279</v>
      </c>
      <c r="D332" s="3" t="s">
        <v>2280</v>
      </c>
      <c r="E332" s="3" t="s">
        <v>286</v>
      </c>
      <c r="F332" s="3" t="s">
        <v>386</v>
      </c>
      <c r="G332" s="3">
        <v>1</v>
      </c>
      <c r="H332" s="3">
        <v>1</v>
      </c>
      <c r="I332" s="3" t="s">
        <v>2448</v>
      </c>
      <c r="J332" s="3" t="s">
        <v>2259</v>
      </c>
      <c r="L332" s="3" t="s">
        <v>4198</v>
      </c>
      <c r="M332" s="3">
        <f t="shared" si="5"/>
        <v>1</v>
      </c>
    </row>
    <row r="333" spans="1:13">
      <c r="A333" s="3">
        <v>298</v>
      </c>
      <c r="B333" s="3">
        <v>1</v>
      </c>
      <c r="C333" s="3" t="s">
        <v>2271</v>
      </c>
      <c r="D333" s="3" t="s">
        <v>2272</v>
      </c>
      <c r="E333" s="3" t="s">
        <v>1781</v>
      </c>
      <c r="F333" s="3" t="s">
        <v>291</v>
      </c>
      <c r="G333" s="3">
        <v>1</v>
      </c>
      <c r="H333" s="3">
        <v>5</v>
      </c>
      <c r="I333" s="3" t="s">
        <v>2448</v>
      </c>
      <c r="J333" s="3" t="s">
        <v>2259</v>
      </c>
      <c r="L333" s="3" t="s">
        <v>4199</v>
      </c>
      <c r="M333" s="3">
        <f t="shared" si="5"/>
        <v>2</v>
      </c>
    </row>
    <row r="334" spans="1:13">
      <c r="A334" s="3">
        <v>298</v>
      </c>
      <c r="B334" s="3">
        <v>1</v>
      </c>
      <c r="C334" s="3" t="s">
        <v>2271</v>
      </c>
      <c r="D334" s="3" t="s">
        <v>2273</v>
      </c>
      <c r="E334" s="3" t="s">
        <v>1781</v>
      </c>
      <c r="F334" s="3" t="s">
        <v>291</v>
      </c>
      <c r="G334" s="3">
        <v>1</v>
      </c>
      <c r="H334" s="3">
        <v>5</v>
      </c>
      <c r="I334" s="3" t="s">
        <v>2448</v>
      </c>
      <c r="J334" s="3" t="s">
        <v>2259</v>
      </c>
      <c r="L334" s="3" t="s">
        <v>4199</v>
      </c>
      <c r="M334" s="3">
        <f t="shared" si="5"/>
        <v>2</v>
      </c>
    </row>
    <row r="335" spans="1:13">
      <c r="A335" s="3">
        <v>299</v>
      </c>
      <c r="B335" s="3">
        <v>1</v>
      </c>
      <c r="C335" s="3" t="s">
        <v>2274</v>
      </c>
      <c r="D335" s="3" t="s">
        <v>258</v>
      </c>
      <c r="E335" s="3" t="s">
        <v>282</v>
      </c>
      <c r="F335" s="3" t="s">
        <v>1782</v>
      </c>
      <c r="G335" s="3">
        <v>1</v>
      </c>
      <c r="H335" s="3">
        <v>5</v>
      </c>
      <c r="I335" s="3" t="s">
        <v>2448</v>
      </c>
      <c r="J335" s="3" t="s">
        <v>2259</v>
      </c>
      <c r="L335" s="3" t="s">
        <v>4199</v>
      </c>
      <c r="M335" s="3">
        <f t="shared" si="5"/>
        <v>2</v>
      </c>
    </row>
    <row r="336" spans="1:13">
      <c r="A336" s="3">
        <v>299</v>
      </c>
      <c r="B336" s="3">
        <v>1</v>
      </c>
      <c r="C336" s="3" t="s">
        <v>2274</v>
      </c>
      <c r="D336" s="3" t="s">
        <v>603</v>
      </c>
      <c r="E336" s="3" t="s">
        <v>282</v>
      </c>
      <c r="F336" s="3" t="s">
        <v>1782</v>
      </c>
      <c r="G336" s="3">
        <v>1</v>
      </c>
      <c r="H336" s="3">
        <v>5</v>
      </c>
      <c r="I336" s="3" t="s">
        <v>2448</v>
      </c>
      <c r="J336" s="3" t="s">
        <v>2259</v>
      </c>
      <c r="L336" s="3" t="s">
        <v>4199</v>
      </c>
      <c r="M336" s="3">
        <f t="shared" si="5"/>
        <v>2</v>
      </c>
    </row>
    <row r="337" spans="1:13">
      <c r="A337" s="3">
        <v>300</v>
      </c>
      <c r="B337" s="3">
        <v>1</v>
      </c>
      <c r="C337" s="3" t="s">
        <v>2275</v>
      </c>
      <c r="D337" s="3" t="s">
        <v>273</v>
      </c>
      <c r="E337" s="3" t="s">
        <v>1781</v>
      </c>
      <c r="F337" s="3" t="s">
        <v>291</v>
      </c>
      <c r="G337" s="3">
        <v>1</v>
      </c>
      <c r="H337" s="3">
        <v>5</v>
      </c>
      <c r="I337" s="3" t="s">
        <v>2448</v>
      </c>
      <c r="J337" s="3" t="s">
        <v>2259</v>
      </c>
      <c r="L337" s="3" t="s">
        <v>4199</v>
      </c>
      <c r="M337" s="3">
        <f t="shared" si="5"/>
        <v>1</v>
      </c>
    </row>
    <row r="338" spans="1:13">
      <c r="A338" s="3">
        <v>301</v>
      </c>
      <c r="B338" s="3">
        <v>1</v>
      </c>
      <c r="C338" s="3" t="s">
        <v>2276</v>
      </c>
      <c r="D338" s="3" t="s">
        <v>16</v>
      </c>
      <c r="E338" s="3" t="s">
        <v>1782</v>
      </c>
      <c r="F338" s="3" t="s">
        <v>291</v>
      </c>
      <c r="G338" s="3">
        <v>1</v>
      </c>
      <c r="H338" s="3">
        <v>5</v>
      </c>
      <c r="I338" s="3" t="s">
        <v>2448</v>
      </c>
      <c r="J338" s="3" t="s">
        <v>2259</v>
      </c>
      <c r="L338" s="3" t="s">
        <v>4199</v>
      </c>
      <c r="M338" s="3">
        <f t="shared" si="5"/>
        <v>1</v>
      </c>
    </row>
    <row r="339" spans="1:13">
      <c r="A339" s="3">
        <v>302</v>
      </c>
      <c r="B339" s="3">
        <v>2</v>
      </c>
      <c r="C339" s="3" t="s">
        <v>2255</v>
      </c>
      <c r="D339" s="3" t="s">
        <v>322</v>
      </c>
      <c r="E339" s="3" t="s">
        <v>2256</v>
      </c>
      <c r="F339" s="3" t="s">
        <v>2257</v>
      </c>
      <c r="G339" s="3">
        <v>1</v>
      </c>
      <c r="H339" s="3">
        <v>10</v>
      </c>
      <c r="I339" s="3" t="s">
        <v>2448</v>
      </c>
      <c r="J339" s="3" t="s">
        <v>2259</v>
      </c>
      <c r="L339" s="3" t="s">
        <v>4200</v>
      </c>
      <c r="M339" s="3">
        <f t="shared" si="5"/>
        <v>1</v>
      </c>
    </row>
    <row r="340" spans="1:13">
      <c r="A340" s="3">
        <v>303</v>
      </c>
      <c r="B340" s="3">
        <v>2</v>
      </c>
      <c r="C340" s="3" t="s">
        <v>2449</v>
      </c>
      <c r="D340" s="3" t="s">
        <v>349</v>
      </c>
      <c r="E340" s="3" t="s">
        <v>350</v>
      </c>
      <c r="F340" s="3" t="s">
        <v>2450</v>
      </c>
      <c r="G340" s="3">
        <v>1</v>
      </c>
      <c r="H340" s="3">
        <v>10</v>
      </c>
      <c r="I340" s="3" t="s">
        <v>2448</v>
      </c>
      <c r="J340" s="3" t="s">
        <v>2259</v>
      </c>
      <c r="L340" s="3" t="s">
        <v>4200</v>
      </c>
      <c r="M340" s="3">
        <f t="shared" si="5"/>
        <v>1</v>
      </c>
    </row>
    <row r="341" spans="1:13">
      <c r="A341" s="3">
        <v>304</v>
      </c>
      <c r="B341" s="3">
        <v>2</v>
      </c>
      <c r="C341" s="3" t="s">
        <v>2263</v>
      </c>
      <c r="D341" s="3" t="s">
        <v>265</v>
      </c>
      <c r="E341" s="3" t="s">
        <v>282</v>
      </c>
      <c r="F341" s="3" t="s">
        <v>284</v>
      </c>
      <c r="G341" s="3">
        <v>1</v>
      </c>
      <c r="H341" s="3">
        <v>10</v>
      </c>
      <c r="I341" s="3" t="s">
        <v>2448</v>
      </c>
      <c r="J341" s="3" t="s">
        <v>2259</v>
      </c>
      <c r="L341" s="3" t="s">
        <v>4200</v>
      </c>
      <c r="M341" s="3">
        <f t="shared" si="5"/>
        <v>1</v>
      </c>
    </row>
    <row r="342" spans="1:13">
      <c r="A342" s="3">
        <v>305</v>
      </c>
      <c r="B342" s="3">
        <v>2</v>
      </c>
      <c r="C342" s="3" t="s">
        <v>2264</v>
      </c>
      <c r="D342" s="3" t="s">
        <v>267</v>
      </c>
      <c r="E342" s="3" t="s">
        <v>282</v>
      </c>
      <c r="F342" s="3" t="s">
        <v>284</v>
      </c>
      <c r="G342" s="3">
        <v>1</v>
      </c>
      <c r="H342" s="3">
        <v>10</v>
      </c>
      <c r="I342" s="3" t="s">
        <v>2448</v>
      </c>
      <c r="J342" s="3" t="s">
        <v>2259</v>
      </c>
      <c r="L342" s="3" t="s">
        <v>4200</v>
      </c>
      <c r="M342" s="3">
        <f t="shared" si="5"/>
        <v>1</v>
      </c>
    </row>
    <row r="343" spans="1:13">
      <c r="A343" s="3">
        <v>306</v>
      </c>
      <c r="B343" s="3">
        <v>2</v>
      </c>
      <c r="C343" s="3" t="s">
        <v>2265</v>
      </c>
      <c r="D343" s="3" t="s">
        <v>257</v>
      </c>
      <c r="E343" s="3" t="s">
        <v>282</v>
      </c>
      <c r="F343" s="3" t="s">
        <v>284</v>
      </c>
      <c r="G343" s="3">
        <v>1</v>
      </c>
      <c r="H343" s="3">
        <v>10</v>
      </c>
      <c r="I343" s="3" t="s">
        <v>2448</v>
      </c>
      <c r="J343" s="3" t="s">
        <v>2259</v>
      </c>
      <c r="L343" s="3" t="s">
        <v>4200</v>
      </c>
      <c r="M343" s="3">
        <f t="shared" si="5"/>
        <v>1</v>
      </c>
    </row>
    <row r="344" spans="1:13">
      <c r="A344" s="3">
        <v>307</v>
      </c>
      <c r="B344" s="3">
        <v>2</v>
      </c>
      <c r="C344" s="3" t="s">
        <v>2266</v>
      </c>
      <c r="D344" s="3" t="s">
        <v>269</v>
      </c>
      <c r="E344" s="3" t="s">
        <v>282</v>
      </c>
      <c r="F344" s="3" t="s">
        <v>284</v>
      </c>
      <c r="G344" s="3">
        <v>1</v>
      </c>
      <c r="H344" s="3">
        <v>10</v>
      </c>
      <c r="I344" s="3" t="s">
        <v>2448</v>
      </c>
      <c r="J344" s="3" t="s">
        <v>2259</v>
      </c>
      <c r="L344" s="3" t="s">
        <v>4200</v>
      </c>
      <c r="M344" s="3">
        <f t="shared" si="5"/>
        <v>1</v>
      </c>
    </row>
    <row r="345" spans="1:13">
      <c r="A345" s="3">
        <v>308</v>
      </c>
      <c r="B345" s="3">
        <v>2</v>
      </c>
      <c r="C345" s="3" t="s">
        <v>2267</v>
      </c>
      <c r="D345" s="3" t="s">
        <v>110</v>
      </c>
      <c r="E345" s="3" t="s">
        <v>2181</v>
      </c>
      <c r="F345" s="3" t="s">
        <v>2119</v>
      </c>
      <c r="G345" s="3">
        <v>1</v>
      </c>
      <c r="H345" s="3">
        <v>10</v>
      </c>
      <c r="I345" s="3" t="s">
        <v>2448</v>
      </c>
      <c r="J345" s="3" t="s">
        <v>2259</v>
      </c>
      <c r="L345" s="3" t="s">
        <v>4200</v>
      </c>
      <c r="M345" s="3">
        <f t="shared" si="5"/>
        <v>1</v>
      </c>
    </row>
    <row r="346" spans="1:13">
      <c r="A346" s="3">
        <v>309</v>
      </c>
      <c r="B346" s="3">
        <v>2</v>
      </c>
      <c r="C346" s="3" t="s">
        <v>2268</v>
      </c>
      <c r="D346" s="3" t="s">
        <v>111</v>
      </c>
      <c r="E346" s="3" t="s">
        <v>2181</v>
      </c>
      <c r="F346" s="3" t="s">
        <v>2119</v>
      </c>
      <c r="G346" s="3">
        <v>1</v>
      </c>
      <c r="H346" s="3">
        <v>10</v>
      </c>
      <c r="I346" s="3" t="s">
        <v>2448</v>
      </c>
      <c r="J346" s="3" t="s">
        <v>2259</v>
      </c>
      <c r="L346" s="3" t="s">
        <v>4200</v>
      </c>
      <c r="M346" s="3">
        <f t="shared" si="5"/>
        <v>1</v>
      </c>
    </row>
    <row r="347" spans="1:13">
      <c r="A347" s="3">
        <v>310</v>
      </c>
      <c r="B347" s="3">
        <v>2</v>
      </c>
      <c r="C347" s="3" t="s">
        <v>2269</v>
      </c>
      <c r="D347" s="3" t="s">
        <v>112</v>
      </c>
      <c r="E347" s="3" t="s">
        <v>2181</v>
      </c>
      <c r="F347" s="3" t="s">
        <v>2119</v>
      </c>
      <c r="G347" s="3">
        <v>1</v>
      </c>
      <c r="H347" s="3">
        <v>10</v>
      </c>
      <c r="I347" s="3" t="s">
        <v>2448</v>
      </c>
      <c r="J347" s="3" t="s">
        <v>2259</v>
      </c>
      <c r="L347" s="3" t="s">
        <v>4200</v>
      </c>
      <c r="M347" s="3">
        <f t="shared" si="5"/>
        <v>1</v>
      </c>
    </row>
    <row r="348" spans="1:13">
      <c r="A348" s="3">
        <v>311</v>
      </c>
      <c r="B348" s="3">
        <v>2</v>
      </c>
      <c r="C348" s="3" t="s">
        <v>2270</v>
      </c>
      <c r="D348" s="3" t="s">
        <v>251</v>
      </c>
      <c r="E348" s="3" t="s">
        <v>386</v>
      </c>
      <c r="F348" s="3" t="s">
        <v>1996</v>
      </c>
      <c r="G348" s="3">
        <v>1</v>
      </c>
      <c r="H348" s="3">
        <v>10</v>
      </c>
      <c r="I348" s="3" t="s">
        <v>2448</v>
      </c>
      <c r="J348" s="3" t="s">
        <v>2259</v>
      </c>
      <c r="L348" s="3" t="s">
        <v>4200</v>
      </c>
      <c r="M348" s="3">
        <f t="shared" si="5"/>
        <v>1</v>
      </c>
    </row>
    <row r="349" spans="1:13">
      <c r="A349" s="3">
        <v>312</v>
      </c>
      <c r="B349" s="3">
        <v>2</v>
      </c>
      <c r="C349" s="3" t="s">
        <v>2451</v>
      </c>
      <c r="D349" s="3" t="s">
        <v>2452</v>
      </c>
      <c r="E349" s="3" t="s">
        <v>1821</v>
      </c>
      <c r="F349" s="3" t="s">
        <v>386</v>
      </c>
      <c r="G349" s="3">
        <v>1</v>
      </c>
      <c r="H349" s="3">
        <v>10</v>
      </c>
      <c r="I349" s="3" t="s">
        <v>2448</v>
      </c>
      <c r="J349" s="3" t="s">
        <v>2259</v>
      </c>
      <c r="L349" s="3" t="s">
        <v>4200</v>
      </c>
      <c r="M349" s="3">
        <f t="shared" si="5"/>
        <v>1</v>
      </c>
    </row>
    <row r="350" spans="1:13">
      <c r="A350" s="3">
        <v>313</v>
      </c>
      <c r="B350" s="3">
        <v>0</v>
      </c>
      <c r="C350" s="3" t="s">
        <v>2277</v>
      </c>
      <c r="D350" s="3" t="s">
        <v>2278</v>
      </c>
      <c r="E350" s="3" t="s">
        <v>281</v>
      </c>
      <c r="F350" s="3" t="s">
        <v>282</v>
      </c>
      <c r="G350" s="3">
        <v>1</v>
      </c>
      <c r="H350" s="3">
        <v>1</v>
      </c>
      <c r="I350" s="3" t="s">
        <v>2448</v>
      </c>
      <c r="J350" s="3" t="s">
        <v>2281</v>
      </c>
      <c r="L350" s="3" t="s">
        <v>4201</v>
      </c>
      <c r="M350" s="3">
        <f t="shared" si="5"/>
        <v>1</v>
      </c>
    </row>
    <row r="351" spans="1:13">
      <c r="A351" s="3">
        <v>314</v>
      </c>
      <c r="B351" s="3">
        <v>0</v>
      </c>
      <c r="C351" s="3" t="s">
        <v>2279</v>
      </c>
      <c r="D351" s="3" t="s">
        <v>2280</v>
      </c>
      <c r="E351" s="3" t="s">
        <v>286</v>
      </c>
      <c r="F351" s="3" t="s">
        <v>386</v>
      </c>
      <c r="G351" s="3">
        <v>1</v>
      </c>
      <c r="H351" s="3">
        <v>1</v>
      </c>
      <c r="I351" s="3" t="s">
        <v>2448</v>
      </c>
      <c r="J351" s="3" t="s">
        <v>2281</v>
      </c>
      <c r="L351" s="3" t="s">
        <v>4201</v>
      </c>
      <c r="M351" s="3">
        <f t="shared" si="5"/>
        <v>1</v>
      </c>
    </row>
    <row r="352" spans="1:13">
      <c r="A352" s="3">
        <v>315</v>
      </c>
      <c r="B352" s="3">
        <v>1</v>
      </c>
      <c r="C352" s="3" t="s">
        <v>2271</v>
      </c>
      <c r="D352" s="3" t="s">
        <v>2272</v>
      </c>
      <c r="E352" s="3" t="s">
        <v>1781</v>
      </c>
      <c r="F352" s="3" t="s">
        <v>291</v>
      </c>
      <c r="G352" s="3">
        <v>1</v>
      </c>
      <c r="H352" s="3">
        <v>5</v>
      </c>
      <c r="I352" s="3" t="s">
        <v>2448</v>
      </c>
      <c r="J352" s="3" t="s">
        <v>2281</v>
      </c>
      <c r="L352" s="3" t="s">
        <v>4202</v>
      </c>
      <c r="M352" s="3">
        <f t="shared" si="5"/>
        <v>2</v>
      </c>
    </row>
    <row r="353" spans="1:13">
      <c r="A353" s="3">
        <v>315</v>
      </c>
      <c r="B353" s="3">
        <v>1</v>
      </c>
      <c r="C353" s="3" t="s">
        <v>2271</v>
      </c>
      <c r="D353" s="3" t="s">
        <v>2273</v>
      </c>
      <c r="E353" s="3" t="s">
        <v>1781</v>
      </c>
      <c r="F353" s="3" t="s">
        <v>291</v>
      </c>
      <c r="G353" s="3">
        <v>1</v>
      </c>
      <c r="H353" s="3">
        <v>5</v>
      </c>
      <c r="I353" s="3" t="s">
        <v>2448</v>
      </c>
      <c r="J353" s="3" t="s">
        <v>2281</v>
      </c>
      <c r="L353" s="3" t="s">
        <v>4202</v>
      </c>
      <c r="M353" s="3">
        <f t="shared" si="5"/>
        <v>2</v>
      </c>
    </row>
    <row r="354" spans="1:13">
      <c r="A354" s="3">
        <v>316</v>
      </c>
      <c r="B354" s="3">
        <v>1</v>
      </c>
      <c r="C354" s="3" t="s">
        <v>2274</v>
      </c>
      <c r="D354" s="3" t="s">
        <v>258</v>
      </c>
      <c r="E354" s="3" t="s">
        <v>282</v>
      </c>
      <c r="F354" s="3" t="s">
        <v>1782</v>
      </c>
      <c r="G354" s="3">
        <v>1</v>
      </c>
      <c r="H354" s="3">
        <v>5</v>
      </c>
      <c r="I354" s="3" t="s">
        <v>2448</v>
      </c>
      <c r="J354" s="3" t="s">
        <v>2281</v>
      </c>
      <c r="L354" s="3" t="s">
        <v>4202</v>
      </c>
      <c r="M354" s="3">
        <f t="shared" si="5"/>
        <v>2</v>
      </c>
    </row>
    <row r="355" spans="1:13">
      <c r="A355" s="3">
        <v>316</v>
      </c>
      <c r="B355" s="3">
        <v>1</v>
      </c>
      <c r="C355" s="3" t="s">
        <v>2274</v>
      </c>
      <c r="D355" s="3" t="s">
        <v>603</v>
      </c>
      <c r="E355" s="3" t="s">
        <v>282</v>
      </c>
      <c r="F355" s="3" t="s">
        <v>1782</v>
      </c>
      <c r="G355" s="3">
        <v>1</v>
      </c>
      <c r="H355" s="3">
        <v>5</v>
      </c>
      <c r="I355" s="3" t="s">
        <v>2448</v>
      </c>
      <c r="J355" s="3" t="s">
        <v>2281</v>
      </c>
      <c r="L355" s="3" t="s">
        <v>4202</v>
      </c>
      <c r="M355" s="3">
        <f t="shared" si="5"/>
        <v>2</v>
      </c>
    </row>
    <row r="356" spans="1:13">
      <c r="A356" s="3">
        <v>317</v>
      </c>
      <c r="B356" s="3">
        <v>1</v>
      </c>
      <c r="C356" s="3" t="s">
        <v>2275</v>
      </c>
      <c r="D356" s="3" t="s">
        <v>273</v>
      </c>
      <c r="E356" s="3" t="s">
        <v>1781</v>
      </c>
      <c r="F356" s="3" t="s">
        <v>291</v>
      </c>
      <c r="G356" s="3">
        <v>1</v>
      </c>
      <c r="H356" s="3">
        <v>5</v>
      </c>
      <c r="I356" s="3" t="s">
        <v>2448</v>
      </c>
      <c r="J356" s="3" t="s">
        <v>2281</v>
      </c>
      <c r="L356" s="3" t="s">
        <v>4202</v>
      </c>
      <c r="M356" s="3">
        <f t="shared" si="5"/>
        <v>1</v>
      </c>
    </row>
    <row r="357" spans="1:13">
      <c r="A357" s="3">
        <v>318</v>
      </c>
      <c r="B357" s="3">
        <v>1</v>
      </c>
      <c r="C357" s="3" t="s">
        <v>2276</v>
      </c>
      <c r="D357" s="3" t="s">
        <v>16</v>
      </c>
      <c r="E357" s="3" t="s">
        <v>1782</v>
      </c>
      <c r="F357" s="3" t="s">
        <v>291</v>
      </c>
      <c r="G357" s="3">
        <v>1</v>
      </c>
      <c r="H357" s="3">
        <v>5</v>
      </c>
      <c r="I357" s="3" t="s">
        <v>2448</v>
      </c>
      <c r="J357" s="3" t="s">
        <v>2281</v>
      </c>
      <c r="L357" s="3" t="s">
        <v>4202</v>
      </c>
      <c r="M357" s="3">
        <f t="shared" si="5"/>
        <v>1</v>
      </c>
    </row>
    <row r="358" spans="1:13">
      <c r="A358" s="3">
        <v>319</v>
      </c>
      <c r="B358" s="3">
        <v>2</v>
      </c>
      <c r="C358" s="3" t="s">
        <v>2255</v>
      </c>
      <c r="D358" s="3" t="s">
        <v>322</v>
      </c>
      <c r="E358" s="3" t="s">
        <v>2256</v>
      </c>
      <c r="F358" s="3" t="s">
        <v>2257</v>
      </c>
      <c r="G358" s="3">
        <v>1</v>
      </c>
      <c r="H358" s="3">
        <v>10</v>
      </c>
      <c r="I358" s="3" t="s">
        <v>2448</v>
      </c>
      <c r="J358" s="3" t="s">
        <v>2281</v>
      </c>
      <c r="L358" s="3" t="s">
        <v>4203</v>
      </c>
      <c r="M358" s="3">
        <f t="shared" si="5"/>
        <v>1</v>
      </c>
    </row>
    <row r="359" spans="1:13">
      <c r="A359" s="3">
        <v>320</v>
      </c>
      <c r="B359" s="3">
        <v>2</v>
      </c>
      <c r="C359" s="3" t="s">
        <v>2449</v>
      </c>
      <c r="D359" s="3" t="s">
        <v>349</v>
      </c>
      <c r="E359" s="3" t="s">
        <v>350</v>
      </c>
      <c r="F359" s="3" t="s">
        <v>2450</v>
      </c>
      <c r="G359" s="3">
        <v>1</v>
      </c>
      <c r="H359" s="3">
        <v>10</v>
      </c>
      <c r="I359" s="3" t="s">
        <v>2448</v>
      </c>
      <c r="J359" s="3" t="s">
        <v>2281</v>
      </c>
      <c r="L359" s="3" t="s">
        <v>4203</v>
      </c>
      <c r="M359" s="3">
        <f t="shared" si="5"/>
        <v>1</v>
      </c>
    </row>
    <row r="360" spans="1:13">
      <c r="A360" s="3">
        <v>321</v>
      </c>
      <c r="B360" s="3">
        <v>2</v>
      </c>
      <c r="C360" s="3" t="s">
        <v>2263</v>
      </c>
      <c r="D360" s="3" t="s">
        <v>265</v>
      </c>
      <c r="E360" s="3" t="s">
        <v>282</v>
      </c>
      <c r="F360" s="3" t="s">
        <v>284</v>
      </c>
      <c r="G360" s="3">
        <v>1</v>
      </c>
      <c r="H360" s="3">
        <v>10</v>
      </c>
      <c r="I360" s="3" t="s">
        <v>2448</v>
      </c>
      <c r="J360" s="3" t="s">
        <v>2281</v>
      </c>
      <c r="L360" s="3" t="s">
        <v>4203</v>
      </c>
      <c r="M360" s="3">
        <f t="shared" si="5"/>
        <v>1</v>
      </c>
    </row>
    <row r="361" spans="1:13">
      <c r="A361" s="3">
        <v>322</v>
      </c>
      <c r="B361" s="3">
        <v>2</v>
      </c>
      <c r="C361" s="3" t="s">
        <v>2264</v>
      </c>
      <c r="D361" s="3" t="s">
        <v>267</v>
      </c>
      <c r="E361" s="3" t="s">
        <v>282</v>
      </c>
      <c r="F361" s="3" t="s">
        <v>284</v>
      </c>
      <c r="G361" s="3">
        <v>1</v>
      </c>
      <c r="H361" s="3">
        <v>10</v>
      </c>
      <c r="I361" s="3" t="s">
        <v>2448</v>
      </c>
      <c r="J361" s="3" t="s">
        <v>2281</v>
      </c>
      <c r="L361" s="3" t="s">
        <v>4203</v>
      </c>
      <c r="M361" s="3">
        <f t="shared" si="5"/>
        <v>1</v>
      </c>
    </row>
    <row r="362" spans="1:13">
      <c r="A362" s="3">
        <v>323</v>
      </c>
      <c r="B362" s="3">
        <v>2</v>
      </c>
      <c r="C362" s="3" t="s">
        <v>2265</v>
      </c>
      <c r="D362" s="3" t="s">
        <v>257</v>
      </c>
      <c r="E362" s="3" t="s">
        <v>282</v>
      </c>
      <c r="F362" s="3" t="s">
        <v>284</v>
      </c>
      <c r="G362" s="3">
        <v>1</v>
      </c>
      <c r="H362" s="3">
        <v>10</v>
      </c>
      <c r="I362" s="3" t="s">
        <v>2448</v>
      </c>
      <c r="J362" s="3" t="s">
        <v>2281</v>
      </c>
      <c r="L362" s="3" t="s">
        <v>4203</v>
      </c>
      <c r="M362" s="3">
        <f t="shared" si="5"/>
        <v>1</v>
      </c>
    </row>
    <row r="363" spans="1:13">
      <c r="A363" s="3">
        <v>324</v>
      </c>
      <c r="B363" s="3">
        <v>2</v>
      </c>
      <c r="C363" s="3" t="s">
        <v>2266</v>
      </c>
      <c r="D363" s="3" t="s">
        <v>269</v>
      </c>
      <c r="E363" s="3" t="s">
        <v>282</v>
      </c>
      <c r="F363" s="3" t="s">
        <v>284</v>
      </c>
      <c r="G363" s="3">
        <v>1</v>
      </c>
      <c r="H363" s="3">
        <v>10</v>
      </c>
      <c r="I363" s="3" t="s">
        <v>2448</v>
      </c>
      <c r="J363" s="3" t="s">
        <v>2281</v>
      </c>
      <c r="L363" s="3" t="s">
        <v>4203</v>
      </c>
      <c r="M363" s="3">
        <f t="shared" si="5"/>
        <v>1</v>
      </c>
    </row>
    <row r="364" spans="1:13">
      <c r="A364" s="3">
        <v>325</v>
      </c>
      <c r="B364" s="3">
        <v>2</v>
      </c>
      <c r="C364" s="3" t="s">
        <v>2267</v>
      </c>
      <c r="D364" s="3" t="s">
        <v>110</v>
      </c>
      <c r="E364" s="3" t="s">
        <v>2181</v>
      </c>
      <c r="F364" s="3" t="s">
        <v>2119</v>
      </c>
      <c r="G364" s="3">
        <v>1</v>
      </c>
      <c r="H364" s="3">
        <v>10</v>
      </c>
      <c r="I364" s="3" t="s">
        <v>2448</v>
      </c>
      <c r="J364" s="3" t="s">
        <v>2281</v>
      </c>
      <c r="L364" s="3" t="s">
        <v>4203</v>
      </c>
      <c r="M364" s="3">
        <f t="shared" si="5"/>
        <v>1</v>
      </c>
    </row>
    <row r="365" spans="1:13">
      <c r="A365" s="3">
        <v>326</v>
      </c>
      <c r="B365" s="3">
        <v>2</v>
      </c>
      <c r="C365" s="3" t="s">
        <v>2268</v>
      </c>
      <c r="D365" s="3" t="s">
        <v>111</v>
      </c>
      <c r="E365" s="3" t="s">
        <v>2181</v>
      </c>
      <c r="F365" s="3" t="s">
        <v>2119</v>
      </c>
      <c r="G365" s="3">
        <v>1</v>
      </c>
      <c r="H365" s="3">
        <v>10</v>
      </c>
      <c r="I365" s="3" t="s">
        <v>2448</v>
      </c>
      <c r="J365" s="3" t="s">
        <v>2281</v>
      </c>
      <c r="L365" s="3" t="s">
        <v>4203</v>
      </c>
      <c r="M365" s="3">
        <f t="shared" si="5"/>
        <v>1</v>
      </c>
    </row>
    <row r="366" spans="1:13">
      <c r="A366" s="3">
        <v>327</v>
      </c>
      <c r="B366" s="3">
        <v>2</v>
      </c>
      <c r="C366" s="3" t="s">
        <v>2269</v>
      </c>
      <c r="D366" s="3" t="s">
        <v>112</v>
      </c>
      <c r="E366" s="3" t="s">
        <v>2181</v>
      </c>
      <c r="F366" s="3" t="s">
        <v>2119</v>
      </c>
      <c r="G366" s="3">
        <v>1</v>
      </c>
      <c r="H366" s="3">
        <v>10</v>
      </c>
      <c r="I366" s="3" t="s">
        <v>2448</v>
      </c>
      <c r="J366" s="3" t="s">
        <v>2281</v>
      </c>
      <c r="L366" s="3" t="s">
        <v>4203</v>
      </c>
      <c r="M366" s="3">
        <f t="shared" si="5"/>
        <v>1</v>
      </c>
    </row>
    <row r="367" spans="1:13">
      <c r="A367" s="3">
        <v>328</v>
      </c>
      <c r="B367" s="3">
        <v>2</v>
      </c>
      <c r="C367" s="3" t="s">
        <v>2270</v>
      </c>
      <c r="D367" s="3" t="s">
        <v>251</v>
      </c>
      <c r="E367" s="3" t="s">
        <v>386</v>
      </c>
      <c r="F367" s="3" t="s">
        <v>1996</v>
      </c>
      <c r="G367" s="3">
        <v>1</v>
      </c>
      <c r="H367" s="3">
        <v>10</v>
      </c>
      <c r="I367" s="3" t="s">
        <v>2448</v>
      </c>
      <c r="J367" s="3" t="s">
        <v>2281</v>
      </c>
      <c r="L367" s="3" t="s">
        <v>4203</v>
      </c>
      <c r="M367" s="3">
        <f t="shared" si="5"/>
        <v>1</v>
      </c>
    </row>
    <row r="368" spans="1:13">
      <c r="A368" s="3">
        <v>329</v>
      </c>
      <c r="B368" s="3">
        <v>0</v>
      </c>
      <c r="C368" s="3" t="s">
        <v>2282</v>
      </c>
      <c r="D368" s="3" t="s">
        <v>322</v>
      </c>
      <c r="E368" s="3" t="s">
        <v>2283</v>
      </c>
      <c r="F368" s="3" t="s">
        <v>2284</v>
      </c>
      <c r="G368" s="3">
        <v>100</v>
      </c>
      <c r="H368" s="3">
        <v>0</v>
      </c>
      <c r="I368" s="3" t="s">
        <v>2448</v>
      </c>
      <c r="J368" s="3" t="s">
        <v>2285</v>
      </c>
      <c r="K368" s="3" t="s">
        <v>2286</v>
      </c>
      <c r="L368" s="3" t="s">
        <v>4204</v>
      </c>
      <c r="M368" s="3">
        <f t="shared" si="5"/>
        <v>1</v>
      </c>
    </row>
    <row r="369" spans="1:13">
      <c r="A369" s="3">
        <v>330</v>
      </c>
      <c r="B369" s="3">
        <v>0</v>
      </c>
      <c r="C369" s="3" t="s">
        <v>2453</v>
      </c>
      <c r="D369" s="3" t="s">
        <v>2291</v>
      </c>
      <c r="E369" s="3" t="s">
        <v>2454</v>
      </c>
      <c r="F369" s="3" t="s">
        <v>2455</v>
      </c>
      <c r="G369" s="3">
        <v>100</v>
      </c>
      <c r="H369" s="3">
        <v>0</v>
      </c>
      <c r="I369" s="3" t="s">
        <v>2448</v>
      </c>
      <c r="J369" s="3" t="s">
        <v>2285</v>
      </c>
      <c r="K369" s="3" t="s">
        <v>2286</v>
      </c>
      <c r="L369" s="3" t="s">
        <v>4204</v>
      </c>
      <c r="M369" s="3">
        <f t="shared" si="5"/>
        <v>1</v>
      </c>
    </row>
    <row r="370" spans="1:13">
      <c r="A370" s="3">
        <v>331</v>
      </c>
      <c r="B370" s="3">
        <v>0</v>
      </c>
      <c r="C370" s="3" t="s">
        <v>2459</v>
      </c>
      <c r="D370" s="3" t="s">
        <v>2452</v>
      </c>
      <c r="E370" s="3" t="s">
        <v>2328</v>
      </c>
      <c r="F370" s="3" t="s">
        <v>2329</v>
      </c>
      <c r="G370" s="3">
        <v>100</v>
      </c>
      <c r="H370" s="3">
        <v>0</v>
      </c>
      <c r="I370" s="3" t="s">
        <v>2448</v>
      </c>
      <c r="J370" s="3" t="s">
        <v>2285</v>
      </c>
      <c r="K370" s="3" t="s">
        <v>2286</v>
      </c>
      <c r="L370" s="3" t="s">
        <v>4204</v>
      </c>
      <c r="M370" s="3">
        <f t="shared" si="5"/>
        <v>1</v>
      </c>
    </row>
    <row r="371" spans="1:13">
      <c r="A371" s="3">
        <v>332</v>
      </c>
      <c r="B371" s="3">
        <v>0</v>
      </c>
      <c r="C371" s="3" t="s">
        <v>2303</v>
      </c>
      <c r="D371" s="3" t="s">
        <v>573</v>
      </c>
      <c r="E371" s="3" t="s">
        <v>2298</v>
      </c>
      <c r="F371" s="3" t="s">
        <v>2299</v>
      </c>
      <c r="G371" s="3">
        <v>100</v>
      </c>
      <c r="H371" s="3">
        <v>0</v>
      </c>
      <c r="I371" s="3" t="s">
        <v>2448</v>
      </c>
      <c r="J371" s="3" t="s">
        <v>2285</v>
      </c>
      <c r="K371" s="3" t="s">
        <v>2286</v>
      </c>
      <c r="L371" s="3" t="s">
        <v>4204</v>
      </c>
      <c r="M371" s="3">
        <f t="shared" si="5"/>
        <v>1</v>
      </c>
    </row>
    <row r="372" spans="1:13">
      <c r="A372" s="3">
        <v>333</v>
      </c>
      <c r="B372" s="3">
        <v>0</v>
      </c>
      <c r="C372" s="3" t="s">
        <v>2461</v>
      </c>
      <c r="D372" s="3" t="s">
        <v>322</v>
      </c>
      <c r="E372" s="3" t="s">
        <v>1998</v>
      </c>
      <c r="F372" s="3" t="s">
        <v>1802</v>
      </c>
      <c r="G372" s="3">
        <v>100</v>
      </c>
      <c r="H372" s="3">
        <v>0</v>
      </c>
      <c r="I372" s="3" t="s">
        <v>2448</v>
      </c>
      <c r="J372" s="3" t="s">
        <v>2285</v>
      </c>
      <c r="K372" s="3" t="s">
        <v>2286</v>
      </c>
      <c r="L372" s="3" t="s">
        <v>4204</v>
      </c>
      <c r="M372" s="3">
        <f t="shared" si="5"/>
        <v>1</v>
      </c>
    </row>
    <row r="373" spans="1:13">
      <c r="A373" s="3">
        <v>334</v>
      </c>
      <c r="B373" s="3">
        <v>0</v>
      </c>
      <c r="C373" s="3" t="s">
        <v>2297</v>
      </c>
      <c r="D373" s="3" t="s">
        <v>248</v>
      </c>
      <c r="E373" s="3" t="s">
        <v>2298</v>
      </c>
      <c r="F373" s="3" t="s">
        <v>2299</v>
      </c>
      <c r="G373" s="3">
        <v>100</v>
      </c>
      <c r="H373" s="3">
        <v>0</v>
      </c>
      <c r="I373" s="3" t="s">
        <v>2448</v>
      </c>
      <c r="J373" s="3" t="s">
        <v>2285</v>
      </c>
      <c r="K373" s="3" t="s">
        <v>2286</v>
      </c>
      <c r="L373" s="3" t="s">
        <v>4204</v>
      </c>
      <c r="M373" s="3">
        <f t="shared" si="5"/>
        <v>1</v>
      </c>
    </row>
    <row r="374" spans="1:13">
      <c r="A374" s="3">
        <v>335</v>
      </c>
      <c r="B374" s="3">
        <v>0</v>
      </c>
      <c r="C374" s="3" t="s">
        <v>2463</v>
      </c>
      <c r="D374" s="3" t="s">
        <v>2464</v>
      </c>
      <c r="E374" s="3" t="s">
        <v>285</v>
      </c>
      <c r="F374" s="3" t="s">
        <v>386</v>
      </c>
      <c r="G374" s="3">
        <v>100</v>
      </c>
      <c r="H374" s="3">
        <v>0</v>
      </c>
      <c r="I374" s="3" t="s">
        <v>2448</v>
      </c>
      <c r="J374" s="3" t="s">
        <v>2285</v>
      </c>
      <c r="K374" s="3" t="s">
        <v>2306</v>
      </c>
      <c r="L374" s="3" t="s">
        <v>4204</v>
      </c>
      <c r="M374" s="3">
        <f t="shared" si="5"/>
        <v>1</v>
      </c>
    </row>
    <row r="375" spans="1:13">
      <c r="A375" s="3">
        <v>336</v>
      </c>
      <c r="B375" s="3">
        <v>0</v>
      </c>
      <c r="C375" s="3" t="s">
        <v>2466</v>
      </c>
      <c r="D375" s="3" t="s">
        <v>110</v>
      </c>
      <c r="E375" s="3" t="s">
        <v>2467</v>
      </c>
      <c r="F375" s="3" t="s">
        <v>2310</v>
      </c>
      <c r="G375" s="3">
        <v>100</v>
      </c>
      <c r="H375" s="3">
        <v>0</v>
      </c>
      <c r="I375" s="3" t="s">
        <v>2448</v>
      </c>
      <c r="J375" s="3" t="s">
        <v>2285</v>
      </c>
      <c r="K375" s="3" t="s">
        <v>2306</v>
      </c>
      <c r="L375" s="3" t="s">
        <v>4204</v>
      </c>
      <c r="M375" s="3">
        <f t="shared" si="5"/>
        <v>1</v>
      </c>
    </row>
    <row r="376" spans="1:13">
      <c r="A376" s="3">
        <v>337</v>
      </c>
      <c r="B376" s="3">
        <v>0</v>
      </c>
      <c r="C376" s="3" t="s">
        <v>2313</v>
      </c>
      <c r="D376" s="3" t="s">
        <v>112</v>
      </c>
      <c r="E376" s="3" t="s">
        <v>2309</v>
      </c>
      <c r="F376" s="3" t="s">
        <v>2310</v>
      </c>
      <c r="G376" s="3">
        <v>100</v>
      </c>
      <c r="H376" s="3">
        <v>0</v>
      </c>
      <c r="I376" s="3" t="s">
        <v>2448</v>
      </c>
      <c r="J376" s="3" t="s">
        <v>2285</v>
      </c>
      <c r="K376" s="3" t="s">
        <v>2306</v>
      </c>
      <c r="L376" s="3" t="s">
        <v>4204</v>
      </c>
      <c r="M376" s="3">
        <f t="shared" si="5"/>
        <v>1</v>
      </c>
    </row>
    <row r="377" spans="1:13">
      <c r="A377" s="3">
        <v>338</v>
      </c>
      <c r="B377" s="3">
        <v>0</v>
      </c>
      <c r="C377" s="3" t="s">
        <v>2315</v>
      </c>
      <c r="D377" s="3" t="s">
        <v>111</v>
      </c>
      <c r="E377" s="3" t="s">
        <v>2309</v>
      </c>
      <c r="F377" s="3" t="s">
        <v>2310</v>
      </c>
      <c r="G377" s="3">
        <v>100</v>
      </c>
      <c r="H377" s="3">
        <v>0</v>
      </c>
      <c r="I377" s="3" t="s">
        <v>2448</v>
      </c>
      <c r="J377" s="3" t="s">
        <v>2285</v>
      </c>
      <c r="K377" s="3" t="s">
        <v>2306</v>
      </c>
      <c r="L377" s="3" t="s">
        <v>4204</v>
      </c>
      <c r="M377" s="3">
        <f t="shared" si="5"/>
        <v>1</v>
      </c>
    </row>
    <row r="378" spans="1:13">
      <c r="A378" s="3">
        <v>339</v>
      </c>
      <c r="B378" s="3">
        <v>0</v>
      </c>
      <c r="C378" s="3" t="s">
        <v>2317</v>
      </c>
      <c r="D378" s="3" t="s">
        <v>14</v>
      </c>
      <c r="E378" s="3" t="s">
        <v>2318</v>
      </c>
      <c r="F378" s="3" t="s">
        <v>2319</v>
      </c>
      <c r="G378" s="3">
        <v>100</v>
      </c>
      <c r="H378" s="3">
        <v>0</v>
      </c>
      <c r="I378" s="3" t="s">
        <v>2448</v>
      </c>
      <c r="J378" s="3" t="s">
        <v>2285</v>
      </c>
      <c r="K378" s="3" t="s">
        <v>2306</v>
      </c>
      <c r="L378" s="3" t="s">
        <v>4204</v>
      </c>
      <c r="M378" s="3">
        <f t="shared" si="5"/>
        <v>1</v>
      </c>
    </row>
    <row r="379" spans="1:13">
      <c r="A379" s="3">
        <v>340</v>
      </c>
      <c r="B379" s="3">
        <v>0</v>
      </c>
      <c r="C379" s="3" t="s">
        <v>2470</v>
      </c>
      <c r="D379" s="3" t="s">
        <v>3910</v>
      </c>
      <c r="E379" s="3" t="s">
        <v>1802</v>
      </c>
      <c r="F379" s="3" t="s">
        <v>1800</v>
      </c>
      <c r="G379" s="3">
        <v>100</v>
      </c>
      <c r="H379" s="3">
        <v>0</v>
      </c>
      <c r="I379" s="3" t="s">
        <v>2448</v>
      </c>
      <c r="J379" s="3" t="s">
        <v>2285</v>
      </c>
      <c r="K379" s="3" t="s">
        <v>2306</v>
      </c>
      <c r="L379" s="3" t="s">
        <v>4204</v>
      </c>
      <c r="M379" s="3">
        <f t="shared" si="5"/>
        <v>1</v>
      </c>
    </row>
    <row r="380" spans="1:13">
      <c r="A380" s="3">
        <v>341</v>
      </c>
      <c r="B380" s="3">
        <v>0</v>
      </c>
      <c r="C380" s="3" t="s">
        <v>2332</v>
      </c>
      <c r="D380" s="3" t="s">
        <v>2280</v>
      </c>
      <c r="E380" s="3" t="s">
        <v>1802</v>
      </c>
      <c r="F380" s="3" t="s">
        <v>1800</v>
      </c>
      <c r="G380" s="3">
        <v>100</v>
      </c>
      <c r="H380" s="3">
        <v>0</v>
      </c>
      <c r="I380" s="3" t="s">
        <v>2448</v>
      </c>
      <c r="J380" s="3" t="s">
        <v>2285</v>
      </c>
      <c r="K380" s="3" t="s">
        <v>2333</v>
      </c>
      <c r="L380" s="3" t="s">
        <v>4204</v>
      </c>
      <c r="M380" s="3">
        <f t="shared" si="5"/>
        <v>1</v>
      </c>
    </row>
    <row r="381" spans="1:13">
      <c r="A381" s="3">
        <v>342</v>
      </c>
      <c r="B381" s="3">
        <v>0</v>
      </c>
      <c r="C381" s="3" t="s">
        <v>2337</v>
      </c>
      <c r="D381" s="3" t="s">
        <v>273</v>
      </c>
      <c r="E381" s="3" t="s">
        <v>1802</v>
      </c>
      <c r="F381" s="3" t="s">
        <v>1800</v>
      </c>
      <c r="G381" s="3">
        <v>100</v>
      </c>
      <c r="H381" s="3">
        <v>0</v>
      </c>
      <c r="I381" s="3" t="s">
        <v>2448</v>
      </c>
      <c r="J381" s="3" t="s">
        <v>2285</v>
      </c>
      <c r="K381" s="3" t="s">
        <v>2333</v>
      </c>
      <c r="L381" s="3" t="s">
        <v>4204</v>
      </c>
      <c r="M381" s="3">
        <f t="shared" si="5"/>
        <v>1</v>
      </c>
    </row>
    <row r="382" spans="1:13">
      <c r="A382" s="3">
        <v>343</v>
      </c>
      <c r="B382" s="3">
        <v>0</v>
      </c>
      <c r="C382" s="3" t="s">
        <v>2473</v>
      </c>
      <c r="D382" s="3" t="s">
        <v>18</v>
      </c>
      <c r="E382" s="3">
        <v>0.08</v>
      </c>
      <c r="F382" s="3">
        <v>0.1</v>
      </c>
      <c r="G382" s="3">
        <v>100</v>
      </c>
      <c r="H382" s="3">
        <v>0</v>
      </c>
      <c r="I382" s="3" t="s">
        <v>2448</v>
      </c>
      <c r="J382" s="3" t="s">
        <v>2285</v>
      </c>
      <c r="K382" s="3" t="s">
        <v>2333</v>
      </c>
      <c r="L382" s="3" t="s">
        <v>4204</v>
      </c>
      <c r="M382" s="3">
        <f t="shared" si="5"/>
        <v>2</v>
      </c>
    </row>
    <row r="383" spans="1:13">
      <c r="A383" s="3">
        <v>343</v>
      </c>
      <c r="B383" s="3">
        <v>0</v>
      </c>
      <c r="C383" s="3" t="s">
        <v>2473</v>
      </c>
      <c r="D383" s="3" t="s">
        <v>2027</v>
      </c>
      <c r="E383" s="3" t="s">
        <v>290</v>
      </c>
      <c r="G383" s="3">
        <v>100</v>
      </c>
      <c r="H383" s="3">
        <v>0</v>
      </c>
      <c r="I383" s="3" t="s">
        <v>2448</v>
      </c>
      <c r="J383" s="3" t="s">
        <v>2285</v>
      </c>
      <c r="K383" s="3" t="s">
        <v>2333</v>
      </c>
      <c r="L383" s="3" t="s">
        <v>4204</v>
      </c>
      <c r="M383" s="3">
        <f t="shared" si="5"/>
        <v>2</v>
      </c>
    </row>
    <row r="384" spans="1:13">
      <c r="A384" s="3">
        <v>344</v>
      </c>
      <c r="B384" s="3">
        <v>0</v>
      </c>
      <c r="C384" s="3" t="s">
        <v>2474</v>
      </c>
      <c r="D384" s="3" t="s">
        <v>2475</v>
      </c>
      <c r="E384" s="3" t="s">
        <v>386</v>
      </c>
      <c r="F384" s="3" t="s">
        <v>509</v>
      </c>
      <c r="G384" s="3">
        <v>100</v>
      </c>
      <c r="H384" s="3">
        <v>0</v>
      </c>
      <c r="I384" s="3" t="s">
        <v>2448</v>
      </c>
      <c r="J384" s="3" t="s">
        <v>2285</v>
      </c>
      <c r="K384" s="3" t="s">
        <v>2333</v>
      </c>
      <c r="L384" s="3" t="s">
        <v>4204</v>
      </c>
      <c r="M384" s="3">
        <f t="shared" si="5"/>
        <v>1</v>
      </c>
    </row>
    <row r="385" spans="1:13">
      <c r="A385" s="3">
        <v>345</v>
      </c>
      <c r="B385" s="3">
        <v>0</v>
      </c>
      <c r="C385" s="3" t="s">
        <v>2477</v>
      </c>
      <c r="D385" s="3" t="s">
        <v>2478</v>
      </c>
      <c r="E385" s="3" t="s">
        <v>1802</v>
      </c>
      <c r="F385" s="3" t="s">
        <v>1800</v>
      </c>
      <c r="G385" s="3">
        <v>100</v>
      </c>
      <c r="H385" s="3">
        <v>0</v>
      </c>
      <c r="I385" s="3" t="s">
        <v>2448</v>
      </c>
      <c r="J385" s="3" t="s">
        <v>2285</v>
      </c>
      <c r="K385" s="3" t="s">
        <v>2333</v>
      </c>
      <c r="L385" s="3" t="s">
        <v>4204</v>
      </c>
      <c r="M385" s="3">
        <f t="shared" si="5"/>
        <v>1</v>
      </c>
    </row>
    <row r="386" spans="1:13">
      <c r="A386" s="3">
        <v>346</v>
      </c>
      <c r="B386" s="3">
        <v>1</v>
      </c>
      <c r="C386" s="3" t="s">
        <v>2287</v>
      </c>
      <c r="D386" s="3" t="s">
        <v>322</v>
      </c>
      <c r="E386" s="3" t="s">
        <v>2288</v>
      </c>
      <c r="F386" s="3" t="s">
        <v>2289</v>
      </c>
      <c r="G386" s="3">
        <v>86</v>
      </c>
      <c r="H386" s="3">
        <v>100</v>
      </c>
      <c r="I386" s="3" t="s">
        <v>2448</v>
      </c>
      <c r="J386" s="3" t="s">
        <v>2285</v>
      </c>
      <c r="K386" s="3" t="s">
        <v>2286</v>
      </c>
      <c r="L386" s="3" t="s">
        <v>4205</v>
      </c>
      <c r="M386" s="3">
        <f t="shared" si="5"/>
        <v>1</v>
      </c>
    </row>
    <row r="387" spans="1:13">
      <c r="A387" s="3">
        <v>347</v>
      </c>
      <c r="B387" s="3">
        <v>1</v>
      </c>
      <c r="C387" s="3" t="s">
        <v>2456</v>
      </c>
      <c r="D387" s="3" t="s">
        <v>2291</v>
      </c>
      <c r="E387" s="3" t="s">
        <v>2457</v>
      </c>
      <c r="F387" s="3" t="s">
        <v>2458</v>
      </c>
      <c r="G387" s="3">
        <v>86</v>
      </c>
      <c r="H387" s="3">
        <v>100</v>
      </c>
      <c r="I387" s="3" t="s">
        <v>2448</v>
      </c>
      <c r="J387" s="3" t="s">
        <v>2285</v>
      </c>
      <c r="K387" s="3" t="s">
        <v>2286</v>
      </c>
      <c r="L387" s="3" t="s">
        <v>4205</v>
      </c>
      <c r="M387" s="3">
        <f t="shared" ref="M387:M450" si="6">COUNTIF(A:A,A387)</f>
        <v>1</v>
      </c>
    </row>
    <row r="388" spans="1:13">
      <c r="A388" s="3">
        <v>348</v>
      </c>
      <c r="B388" s="3">
        <v>1</v>
      </c>
      <c r="C388" s="3" t="s">
        <v>2460</v>
      </c>
      <c r="D388" s="3" t="s">
        <v>2452</v>
      </c>
      <c r="E388" s="3" t="s">
        <v>2331</v>
      </c>
      <c r="F388" s="3" t="s">
        <v>1809</v>
      </c>
      <c r="G388" s="3">
        <v>86</v>
      </c>
      <c r="H388" s="3">
        <v>100</v>
      </c>
      <c r="I388" s="3" t="s">
        <v>2448</v>
      </c>
      <c r="J388" s="3" t="s">
        <v>2285</v>
      </c>
      <c r="K388" s="3" t="s">
        <v>2286</v>
      </c>
      <c r="L388" s="3" t="s">
        <v>4205</v>
      </c>
      <c r="M388" s="3">
        <f t="shared" si="6"/>
        <v>1</v>
      </c>
    </row>
    <row r="389" spans="1:13">
      <c r="A389" s="3">
        <v>349</v>
      </c>
      <c r="B389" s="3">
        <v>1</v>
      </c>
      <c r="C389" s="3" t="s">
        <v>2304</v>
      </c>
      <c r="D389" s="3" t="s">
        <v>573</v>
      </c>
      <c r="E389" s="3" t="s">
        <v>2301</v>
      </c>
      <c r="F389" s="3" t="s">
        <v>2302</v>
      </c>
      <c r="G389" s="3">
        <v>86</v>
      </c>
      <c r="H389" s="3">
        <v>100</v>
      </c>
      <c r="I389" s="3" t="s">
        <v>2448</v>
      </c>
      <c r="J389" s="3" t="s">
        <v>2285</v>
      </c>
      <c r="K389" s="3" t="s">
        <v>2286</v>
      </c>
      <c r="L389" s="3" t="s">
        <v>4205</v>
      </c>
      <c r="M389" s="3">
        <f t="shared" si="6"/>
        <v>1</v>
      </c>
    </row>
    <row r="390" spans="1:13">
      <c r="A390" s="3">
        <v>350</v>
      </c>
      <c r="B390" s="3">
        <v>1</v>
      </c>
      <c r="C390" s="3" t="s">
        <v>2462</v>
      </c>
      <c r="D390" s="3" t="s">
        <v>322</v>
      </c>
      <c r="E390" s="3" t="s">
        <v>1821</v>
      </c>
      <c r="F390" s="3" t="s">
        <v>285</v>
      </c>
      <c r="G390" s="3">
        <v>86</v>
      </c>
      <c r="H390" s="3">
        <v>100</v>
      </c>
      <c r="I390" s="3" t="s">
        <v>2448</v>
      </c>
      <c r="J390" s="3" t="s">
        <v>2285</v>
      </c>
      <c r="K390" s="3" t="s">
        <v>2286</v>
      </c>
      <c r="L390" s="3" t="s">
        <v>4205</v>
      </c>
      <c r="M390" s="3">
        <f t="shared" si="6"/>
        <v>1</v>
      </c>
    </row>
    <row r="391" spans="1:13">
      <c r="A391" s="3">
        <v>351</v>
      </c>
      <c r="B391" s="3">
        <v>1</v>
      </c>
      <c r="C391" s="3" t="s">
        <v>2300</v>
      </c>
      <c r="D391" s="3" t="s">
        <v>248</v>
      </c>
      <c r="E391" s="3" t="s">
        <v>2301</v>
      </c>
      <c r="F391" s="3" t="s">
        <v>2302</v>
      </c>
      <c r="G391" s="3">
        <v>86</v>
      </c>
      <c r="H391" s="3">
        <v>100</v>
      </c>
      <c r="I391" s="3" t="s">
        <v>2448</v>
      </c>
      <c r="J391" s="3" t="s">
        <v>2285</v>
      </c>
      <c r="K391" s="3" t="s">
        <v>2286</v>
      </c>
      <c r="L391" s="3" t="s">
        <v>4205</v>
      </c>
      <c r="M391" s="3">
        <f t="shared" si="6"/>
        <v>1</v>
      </c>
    </row>
    <row r="392" spans="1:13">
      <c r="A392" s="3">
        <v>352</v>
      </c>
      <c r="B392" s="3">
        <v>1</v>
      </c>
      <c r="C392" s="3" t="s">
        <v>2465</v>
      </c>
      <c r="D392" s="3" t="s">
        <v>2464</v>
      </c>
      <c r="E392" s="3" t="s">
        <v>1821</v>
      </c>
      <c r="F392" s="3" t="s">
        <v>286</v>
      </c>
      <c r="G392" s="3">
        <v>86</v>
      </c>
      <c r="H392" s="3">
        <v>100</v>
      </c>
      <c r="I392" s="3" t="s">
        <v>2448</v>
      </c>
      <c r="J392" s="3" t="s">
        <v>2285</v>
      </c>
      <c r="K392" s="3" t="s">
        <v>2306</v>
      </c>
      <c r="L392" s="3" t="s">
        <v>4205</v>
      </c>
      <c r="M392" s="3">
        <f t="shared" si="6"/>
        <v>1</v>
      </c>
    </row>
    <row r="393" spans="1:13">
      <c r="A393" s="3">
        <v>353</v>
      </c>
      <c r="B393" s="3">
        <v>1</v>
      </c>
      <c r="C393" s="3" t="s">
        <v>2468</v>
      </c>
      <c r="D393" s="3" t="s">
        <v>110</v>
      </c>
      <c r="E393" s="3" t="s">
        <v>2469</v>
      </c>
      <c r="F393" s="3" t="s">
        <v>2061</v>
      </c>
      <c r="G393" s="3">
        <v>86</v>
      </c>
      <c r="H393" s="3">
        <v>100</v>
      </c>
      <c r="I393" s="3" t="s">
        <v>2448</v>
      </c>
      <c r="J393" s="3" t="s">
        <v>2285</v>
      </c>
      <c r="K393" s="3" t="s">
        <v>2306</v>
      </c>
      <c r="L393" s="3" t="s">
        <v>4205</v>
      </c>
      <c r="M393" s="3">
        <f t="shared" si="6"/>
        <v>1</v>
      </c>
    </row>
    <row r="394" spans="1:13">
      <c r="A394" s="3">
        <v>354</v>
      </c>
      <c r="B394" s="3">
        <v>1</v>
      </c>
      <c r="C394" s="3" t="s">
        <v>2314</v>
      </c>
      <c r="D394" s="3" t="s">
        <v>112</v>
      </c>
      <c r="E394" s="3" t="s">
        <v>2312</v>
      </c>
      <c r="F394" s="3" t="s">
        <v>2061</v>
      </c>
      <c r="G394" s="3">
        <v>86</v>
      </c>
      <c r="H394" s="3">
        <v>100</v>
      </c>
      <c r="I394" s="3" t="s">
        <v>2448</v>
      </c>
      <c r="J394" s="3" t="s">
        <v>2285</v>
      </c>
      <c r="K394" s="3" t="s">
        <v>2306</v>
      </c>
      <c r="L394" s="3" t="s">
        <v>4205</v>
      </c>
      <c r="M394" s="3">
        <f t="shared" si="6"/>
        <v>1</v>
      </c>
    </row>
    <row r="395" spans="1:13">
      <c r="A395" s="3">
        <v>355</v>
      </c>
      <c r="B395" s="3">
        <v>1</v>
      </c>
      <c r="C395" s="3" t="s">
        <v>2316</v>
      </c>
      <c r="D395" s="3" t="s">
        <v>111</v>
      </c>
      <c r="E395" s="3" t="s">
        <v>2312</v>
      </c>
      <c r="F395" s="3" t="s">
        <v>2061</v>
      </c>
      <c r="G395" s="3">
        <v>86</v>
      </c>
      <c r="H395" s="3">
        <v>100</v>
      </c>
      <c r="I395" s="3" t="s">
        <v>2448</v>
      </c>
      <c r="J395" s="3" t="s">
        <v>2285</v>
      </c>
      <c r="K395" s="3" t="s">
        <v>2306</v>
      </c>
      <c r="L395" s="3" t="s">
        <v>4205</v>
      </c>
      <c r="M395" s="3">
        <f t="shared" si="6"/>
        <v>1</v>
      </c>
    </row>
    <row r="396" spans="1:13">
      <c r="A396" s="3">
        <v>356</v>
      </c>
      <c r="B396" s="3">
        <v>1</v>
      </c>
      <c r="C396" s="3" t="s">
        <v>2320</v>
      </c>
      <c r="D396" s="3" t="s">
        <v>14</v>
      </c>
      <c r="E396" s="3" t="s">
        <v>1812</v>
      </c>
      <c r="F396" s="3" t="s">
        <v>2321</v>
      </c>
      <c r="G396" s="3">
        <v>86</v>
      </c>
      <c r="H396" s="3">
        <v>100</v>
      </c>
      <c r="I396" s="3" t="s">
        <v>2448</v>
      </c>
      <c r="J396" s="3" t="s">
        <v>2285</v>
      </c>
      <c r="K396" s="3" t="s">
        <v>2306</v>
      </c>
      <c r="L396" s="3" t="s">
        <v>4205</v>
      </c>
      <c r="M396" s="3">
        <f t="shared" si="6"/>
        <v>1</v>
      </c>
    </row>
    <row r="397" spans="1:13">
      <c r="A397" s="3">
        <v>357</v>
      </c>
      <c r="B397" s="3">
        <v>1</v>
      </c>
      <c r="C397" s="3" t="s">
        <v>2471</v>
      </c>
      <c r="D397" s="3" t="s">
        <v>3910</v>
      </c>
      <c r="E397" s="3" t="s">
        <v>286</v>
      </c>
      <c r="F397" s="3" t="s">
        <v>386</v>
      </c>
      <c r="G397" s="3">
        <v>86</v>
      </c>
      <c r="H397" s="3">
        <v>100</v>
      </c>
      <c r="I397" s="3" t="s">
        <v>2448</v>
      </c>
      <c r="J397" s="3" t="s">
        <v>2285</v>
      </c>
      <c r="K397" s="3" t="s">
        <v>2306</v>
      </c>
      <c r="L397" s="3" t="s">
        <v>4205</v>
      </c>
      <c r="M397" s="3">
        <f t="shared" si="6"/>
        <v>1</v>
      </c>
    </row>
    <row r="398" spans="1:13">
      <c r="A398" s="3">
        <v>358</v>
      </c>
      <c r="B398" s="3">
        <v>1</v>
      </c>
      <c r="C398" s="3" t="s">
        <v>2472</v>
      </c>
      <c r="D398" s="3" t="s">
        <v>2280</v>
      </c>
      <c r="E398" s="3" t="s">
        <v>285</v>
      </c>
      <c r="F398" s="3" t="s">
        <v>386</v>
      </c>
      <c r="G398" s="3">
        <v>100</v>
      </c>
      <c r="H398" s="3">
        <v>100</v>
      </c>
      <c r="I398" s="3" t="s">
        <v>2448</v>
      </c>
      <c r="J398" s="3" t="s">
        <v>2285</v>
      </c>
      <c r="K398" s="3" t="s">
        <v>2333</v>
      </c>
      <c r="L398" s="3" t="s">
        <v>4205</v>
      </c>
      <c r="M398" s="3">
        <f t="shared" si="6"/>
        <v>1</v>
      </c>
    </row>
    <row r="399" spans="1:13">
      <c r="A399" s="3">
        <v>359</v>
      </c>
      <c r="B399" s="3">
        <v>1</v>
      </c>
      <c r="C399" s="3" t="s">
        <v>2338</v>
      </c>
      <c r="D399" s="3" t="s">
        <v>273</v>
      </c>
      <c r="E399" s="3" t="s">
        <v>286</v>
      </c>
      <c r="F399" s="3" t="s">
        <v>386</v>
      </c>
      <c r="G399" s="3">
        <v>100</v>
      </c>
      <c r="H399" s="3">
        <v>100</v>
      </c>
      <c r="I399" s="3" t="s">
        <v>2448</v>
      </c>
      <c r="J399" s="3" t="s">
        <v>2285</v>
      </c>
      <c r="K399" s="3" t="s">
        <v>2333</v>
      </c>
      <c r="L399" s="3" t="s">
        <v>4205</v>
      </c>
      <c r="M399" s="3">
        <f t="shared" si="6"/>
        <v>1</v>
      </c>
    </row>
    <row r="400" spans="1:13">
      <c r="A400" s="3">
        <v>360</v>
      </c>
      <c r="B400" s="3">
        <v>1</v>
      </c>
      <c r="C400" s="3" t="s">
        <v>2026</v>
      </c>
      <c r="D400" s="3" t="s">
        <v>2027</v>
      </c>
      <c r="E400" s="3" t="s">
        <v>290</v>
      </c>
      <c r="G400" s="3">
        <v>100</v>
      </c>
      <c r="H400" s="3">
        <v>100</v>
      </c>
      <c r="I400" s="3" t="s">
        <v>2448</v>
      </c>
      <c r="J400" s="3" t="s">
        <v>2285</v>
      </c>
      <c r="K400" s="3" t="s">
        <v>2333</v>
      </c>
      <c r="L400" s="3" t="s">
        <v>4205</v>
      </c>
      <c r="M400" s="3">
        <f t="shared" si="6"/>
        <v>1</v>
      </c>
    </row>
    <row r="401" spans="1:13">
      <c r="A401" s="3">
        <v>361</v>
      </c>
      <c r="B401" s="3">
        <v>1</v>
      </c>
      <c r="C401" s="3" t="s">
        <v>2476</v>
      </c>
      <c r="D401" s="3" t="s">
        <v>2475</v>
      </c>
      <c r="E401" s="3" t="s">
        <v>284</v>
      </c>
      <c r="F401" s="3" t="s">
        <v>286</v>
      </c>
      <c r="G401" s="3">
        <v>100</v>
      </c>
      <c r="H401" s="3">
        <v>100</v>
      </c>
      <c r="I401" s="3" t="s">
        <v>2448</v>
      </c>
      <c r="J401" s="3" t="s">
        <v>2285</v>
      </c>
      <c r="K401" s="3" t="s">
        <v>2333</v>
      </c>
      <c r="L401" s="3" t="s">
        <v>4205</v>
      </c>
      <c r="M401" s="3">
        <f t="shared" si="6"/>
        <v>1</v>
      </c>
    </row>
    <row r="402" spans="1:13">
      <c r="A402" s="3">
        <v>362</v>
      </c>
      <c r="B402" s="3">
        <v>1</v>
      </c>
      <c r="C402" s="3" t="s">
        <v>2479</v>
      </c>
      <c r="D402" s="3" t="s">
        <v>2478</v>
      </c>
      <c r="E402" s="3" t="s">
        <v>286</v>
      </c>
      <c r="F402" s="3" t="s">
        <v>386</v>
      </c>
      <c r="G402" s="3">
        <v>100</v>
      </c>
      <c r="H402" s="3">
        <v>100</v>
      </c>
      <c r="I402" s="3" t="s">
        <v>2448</v>
      </c>
      <c r="J402" s="3" t="s">
        <v>2285</v>
      </c>
      <c r="K402" s="3" t="s">
        <v>2333</v>
      </c>
      <c r="L402" s="3" t="s">
        <v>4205</v>
      </c>
      <c r="M402" s="3">
        <f t="shared" si="6"/>
        <v>1</v>
      </c>
    </row>
    <row r="403" spans="1:13">
      <c r="A403" s="3">
        <v>363</v>
      </c>
      <c r="B403" s="3">
        <v>0</v>
      </c>
      <c r="C403" s="3" t="s">
        <v>2480</v>
      </c>
      <c r="D403" s="3" t="s">
        <v>349</v>
      </c>
      <c r="E403" s="3" t="s">
        <v>390</v>
      </c>
      <c r="G403" s="3">
        <v>100</v>
      </c>
      <c r="H403" s="3">
        <v>0</v>
      </c>
      <c r="I403" s="3" t="s">
        <v>2448</v>
      </c>
      <c r="J403" s="3" t="s">
        <v>2346</v>
      </c>
      <c r="K403" s="3" t="s">
        <v>2286</v>
      </c>
      <c r="L403" s="3" t="s">
        <v>4206</v>
      </c>
      <c r="M403" s="3">
        <f t="shared" si="6"/>
        <v>1</v>
      </c>
    </row>
    <row r="404" spans="1:13">
      <c r="A404" s="3">
        <v>364</v>
      </c>
      <c r="B404" s="3">
        <v>0</v>
      </c>
      <c r="C404" s="3" t="s">
        <v>2349</v>
      </c>
      <c r="D404" s="3" t="s">
        <v>265</v>
      </c>
      <c r="E404" s="3" t="s">
        <v>509</v>
      </c>
      <c r="F404" s="3" t="s">
        <v>480</v>
      </c>
      <c r="G404" s="3">
        <v>100</v>
      </c>
      <c r="H404" s="3">
        <v>0</v>
      </c>
      <c r="I404" s="3" t="s">
        <v>2448</v>
      </c>
      <c r="J404" s="3" t="s">
        <v>2346</v>
      </c>
      <c r="K404" s="3" t="s">
        <v>2286</v>
      </c>
      <c r="L404" s="3" t="s">
        <v>4206</v>
      </c>
      <c r="M404" s="3">
        <f t="shared" si="6"/>
        <v>1</v>
      </c>
    </row>
    <row r="405" spans="1:13">
      <c r="A405" s="3">
        <v>365</v>
      </c>
      <c r="B405" s="3">
        <v>0</v>
      </c>
      <c r="C405" s="3" t="s">
        <v>2353</v>
      </c>
      <c r="D405" s="3" t="s">
        <v>267</v>
      </c>
      <c r="E405" s="3" t="s">
        <v>509</v>
      </c>
      <c r="F405" s="3" t="s">
        <v>480</v>
      </c>
      <c r="G405" s="3">
        <v>100</v>
      </c>
      <c r="H405" s="3">
        <v>0</v>
      </c>
      <c r="I405" s="3" t="s">
        <v>2448</v>
      </c>
      <c r="J405" s="3" t="s">
        <v>2346</v>
      </c>
      <c r="K405" s="3" t="s">
        <v>2286</v>
      </c>
      <c r="L405" s="3" t="s">
        <v>4206</v>
      </c>
      <c r="M405" s="3">
        <f t="shared" si="6"/>
        <v>1</v>
      </c>
    </row>
    <row r="406" spans="1:13">
      <c r="A406" s="3">
        <v>366</v>
      </c>
      <c r="B406" s="3">
        <v>0</v>
      </c>
      <c r="C406" s="3" t="s">
        <v>2355</v>
      </c>
      <c r="D406" s="3" t="s">
        <v>257</v>
      </c>
      <c r="E406" s="3" t="s">
        <v>509</v>
      </c>
      <c r="F406" s="3" t="s">
        <v>480</v>
      </c>
      <c r="G406" s="3">
        <v>100</v>
      </c>
      <c r="H406" s="3">
        <v>0</v>
      </c>
      <c r="I406" s="3" t="s">
        <v>2448</v>
      </c>
      <c r="J406" s="3" t="s">
        <v>2346</v>
      </c>
      <c r="K406" s="3" t="s">
        <v>2286</v>
      </c>
      <c r="L406" s="3" t="s">
        <v>4206</v>
      </c>
      <c r="M406" s="3">
        <f t="shared" si="6"/>
        <v>1</v>
      </c>
    </row>
    <row r="407" spans="1:13">
      <c r="A407" s="3">
        <v>367</v>
      </c>
      <c r="B407" s="3">
        <v>0</v>
      </c>
      <c r="C407" s="3" t="s">
        <v>2357</v>
      </c>
      <c r="D407" s="3" t="s">
        <v>269</v>
      </c>
      <c r="E407" s="3" t="s">
        <v>509</v>
      </c>
      <c r="F407" s="3" t="s">
        <v>480</v>
      </c>
      <c r="G407" s="3">
        <v>100</v>
      </c>
      <c r="H407" s="3">
        <v>0</v>
      </c>
      <c r="I407" s="3" t="s">
        <v>2448</v>
      </c>
      <c r="J407" s="3" t="s">
        <v>2346</v>
      </c>
      <c r="K407" s="3" t="s">
        <v>2286</v>
      </c>
      <c r="L407" s="3" t="s">
        <v>4206</v>
      </c>
      <c r="M407" s="3">
        <f t="shared" si="6"/>
        <v>1</v>
      </c>
    </row>
    <row r="408" spans="1:13">
      <c r="A408" s="3">
        <v>368</v>
      </c>
      <c r="B408" s="3">
        <v>0</v>
      </c>
      <c r="C408" s="3" t="s">
        <v>2359</v>
      </c>
      <c r="D408" s="3" t="s">
        <v>166</v>
      </c>
      <c r="E408" s="3" t="s">
        <v>2360</v>
      </c>
      <c r="F408" s="3" t="s">
        <v>2361</v>
      </c>
      <c r="G408" s="3">
        <v>100</v>
      </c>
      <c r="H408" s="3">
        <v>0</v>
      </c>
      <c r="I408" s="3" t="s">
        <v>2448</v>
      </c>
      <c r="J408" s="3" t="s">
        <v>2346</v>
      </c>
      <c r="K408" s="3" t="s">
        <v>2286</v>
      </c>
      <c r="L408" s="3" t="s">
        <v>4206</v>
      </c>
      <c r="M408" s="3">
        <f t="shared" si="6"/>
        <v>1</v>
      </c>
    </row>
    <row r="409" spans="1:13">
      <c r="A409" s="3">
        <v>369</v>
      </c>
      <c r="B409" s="3">
        <v>0</v>
      </c>
      <c r="C409" s="3" t="s">
        <v>2365</v>
      </c>
      <c r="D409" s="3" t="s">
        <v>13</v>
      </c>
      <c r="E409" s="3" t="s">
        <v>2301</v>
      </c>
      <c r="F409" s="3" t="s">
        <v>2324</v>
      </c>
      <c r="G409" s="3">
        <v>100</v>
      </c>
      <c r="H409" s="3">
        <v>0</v>
      </c>
      <c r="I409" s="3" t="s">
        <v>2448</v>
      </c>
      <c r="J409" s="3" t="s">
        <v>2346</v>
      </c>
      <c r="K409" s="3" t="s">
        <v>2286</v>
      </c>
      <c r="L409" s="3" t="s">
        <v>4206</v>
      </c>
      <c r="M409" s="3">
        <f t="shared" si="6"/>
        <v>1</v>
      </c>
    </row>
    <row r="410" spans="1:13">
      <c r="A410" s="3">
        <v>370</v>
      </c>
      <c r="B410" s="3">
        <v>0</v>
      </c>
      <c r="C410" s="3" t="s">
        <v>2482</v>
      </c>
      <c r="D410" s="3" t="s">
        <v>262</v>
      </c>
      <c r="E410" s="3" t="s">
        <v>1795</v>
      </c>
      <c r="F410" s="3" t="s">
        <v>1796</v>
      </c>
      <c r="G410" s="3">
        <v>100</v>
      </c>
      <c r="H410" s="3">
        <v>0</v>
      </c>
      <c r="I410" s="3" t="s">
        <v>2448</v>
      </c>
      <c r="J410" s="3" t="s">
        <v>2346</v>
      </c>
      <c r="K410" s="3" t="s">
        <v>2306</v>
      </c>
      <c r="L410" s="3" t="s">
        <v>4206</v>
      </c>
      <c r="M410" s="3">
        <f t="shared" si="6"/>
        <v>1</v>
      </c>
    </row>
    <row r="411" spans="1:13">
      <c r="A411" s="3">
        <v>371</v>
      </c>
      <c r="B411" s="3">
        <v>0</v>
      </c>
      <c r="C411" s="3" t="s">
        <v>2375</v>
      </c>
      <c r="D411" s="3" t="s">
        <v>411</v>
      </c>
      <c r="E411" s="3" t="s">
        <v>509</v>
      </c>
      <c r="F411" s="3" t="s">
        <v>2376</v>
      </c>
      <c r="G411" s="3">
        <v>100</v>
      </c>
      <c r="H411" s="3">
        <v>0</v>
      </c>
      <c r="I411" s="3" t="s">
        <v>2448</v>
      </c>
      <c r="J411" s="3" t="s">
        <v>2346</v>
      </c>
      <c r="K411" s="3" t="s">
        <v>2306</v>
      </c>
      <c r="L411" s="3" t="s">
        <v>4206</v>
      </c>
      <c r="M411" s="3">
        <f t="shared" si="6"/>
        <v>2</v>
      </c>
    </row>
    <row r="412" spans="1:13">
      <c r="A412" s="3">
        <v>371</v>
      </c>
      <c r="B412" s="3">
        <v>0</v>
      </c>
      <c r="C412" s="3" t="s">
        <v>2375</v>
      </c>
      <c r="D412" s="3" t="s">
        <v>412</v>
      </c>
      <c r="E412" s="3" t="s">
        <v>509</v>
      </c>
      <c r="F412" s="3" t="s">
        <v>2376</v>
      </c>
      <c r="G412" s="3">
        <v>100</v>
      </c>
      <c r="H412" s="3">
        <v>0</v>
      </c>
      <c r="I412" s="3" t="s">
        <v>2448</v>
      </c>
      <c r="J412" s="3" t="s">
        <v>2346</v>
      </c>
      <c r="K412" s="3" t="s">
        <v>2306</v>
      </c>
      <c r="L412" s="3" t="s">
        <v>4206</v>
      </c>
      <c r="M412" s="3">
        <f t="shared" si="6"/>
        <v>2</v>
      </c>
    </row>
    <row r="413" spans="1:13">
      <c r="A413" s="3">
        <v>372</v>
      </c>
      <c r="B413" s="3">
        <v>0</v>
      </c>
      <c r="C413" s="3" t="s">
        <v>2367</v>
      </c>
      <c r="D413" s="3" t="s">
        <v>103</v>
      </c>
      <c r="E413" s="3" t="s">
        <v>2328</v>
      </c>
      <c r="F413" s="3" t="s">
        <v>2329</v>
      </c>
      <c r="G413" s="3">
        <v>100</v>
      </c>
      <c r="H413" s="3">
        <v>0</v>
      </c>
      <c r="I413" s="3" t="s">
        <v>2448</v>
      </c>
      <c r="J413" s="3" t="s">
        <v>2346</v>
      </c>
      <c r="K413" s="3" t="s">
        <v>2306</v>
      </c>
      <c r="L413" s="3" t="s">
        <v>4206</v>
      </c>
      <c r="M413" s="3">
        <f t="shared" si="6"/>
        <v>1</v>
      </c>
    </row>
    <row r="414" spans="1:13">
      <c r="A414" s="3">
        <v>373</v>
      </c>
      <c r="B414" s="3">
        <v>0</v>
      </c>
      <c r="C414" s="3" t="s">
        <v>2484</v>
      </c>
      <c r="D414" s="3" t="s">
        <v>673</v>
      </c>
      <c r="E414" s="3" t="s">
        <v>2301</v>
      </c>
      <c r="F414" s="3" t="s">
        <v>2324</v>
      </c>
      <c r="G414" s="3">
        <v>100</v>
      </c>
      <c r="H414" s="3">
        <v>0</v>
      </c>
      <c r="I414" s="3" t="s">
        <v>2448</v>
      </c>
      <c r="J414" s="3" t="s">
        <v>2346</v>
      </c>
      <c r="K414" s="3" t="s">
        <v>2306</v>
      </c>
      <c r="L414" s="3" t="s">
        <v>4206</v>
      </c>
      <c r="M414" s="3">
        <f t="shared" si="6"/>
        <v>1</v>
      </c>
    </row>
    <row r="415" spans="1:13">
      <c r="A415" s="3">
        <v>374</v>
      </c>
      <c r="B415" s="3">
        <v>0</v>
      </c>
      <c r="C415" s="3" t="s">
        <v>2486</v>
      </c>
      <c r="D415" s="3" t="s">
        <v>110</v>
      </c>
      <c r="E415" s="3" t="s">
        <v>2351</v>
      </c>
      <c r="F415" s="3" t="s">
        <v>2143</v>
      </c>
      <c r="G415" s="3">
        <v>100</v>
      </c>
      <c r="H415" s="3">
        <v>0</v>
      </c>
      <c r="I415" s="3" t="s">
        <v>2448</v>
      </c>
      <c r="J415" s="3" t="s">
        <v>2346</v>
      </c>
      <c r="K415" s="3" t="s">
        <v>2306</v>
      </c>
      <c r="L415" s="3" t="s">
        <v>4206</v>
      </c>
      <c r="M415" s="3">
        <f t="shared" si="6"/>
        <v>1</v>
      </c>
    </row>
    <row r="416" spans="1:13">
      <c r="A416" s="3">
        <v>375</v>
      </c>
      <c r="B416" s="3">
        <v>0</v>
      </c>
      <c r="C416" s="3" t="s">
        <v>2488</v>
      </c>
      <c r="D416" s="3" t="s">
        <v>16</v>
      </c>
      <c r="E416" s="3" t="s">
        <v>1802</v>
      </c>
      <c r="F416" s="3" t="s">
        <v>1800</v>
      </c>
      <c r="G416" s="3">
        <v>100</v>
      </c>
      <c r="H416" s="3">
        <v>0</v>
      </c>
      <c r="I416" s="3" t="s">
        <v>2448</v>
      </c>
      <c r="J416" s="3" t="s">
        <v>2346</v>
      </c>
      <c r="K416" s="3" t="s">
        <v>2333</v>
      </c>
      <c r="L416" s="3" t="s">
        <v>4206</v>
      </c>
      <c r="M416" s="3">
        <f t="shared" si="6"/>
        <v>1</v>
      </c>
    </row>
    <row r="417" spans="1:13">
      <c r="A417" s="3">
        <v>376</v>
      </c>
      <c r="B417" s="3">
        <v>0</v>
      </c>
      <c r="C417" s="3" t="s">
        <v>2490</v>
      </c>
      <c r="D417" s="3" t="s">
        <v>4712</v>
      </c>
      <c r="E417" s="3" t="s">
        <v>2491</v>
      </c>
      <c r="F417" s="3" t="s">
        <v>2492</v>
      </c>
      <c r="G417" s="3">
        <v>100</v>
      </c>
      <c r="H417" s="3">
        <v>0</v>
      </c>
      <c r="I417" s="3" t="s">
        <v>2448</v>
      </c>
      <c r="J417" s="3" t="s">
        <v>2346</v>
      </c>
      <c r="K417" s="3" t="s">
        <v>2333</v>
      </c>
      <c r="L417" s="3" t="s">
        <v>4206</v>
      </c>
      <c r="M417" s="3">
        <f t="shared" si="6"/>
        <v>1</v>
      </c>
    </row>
    <row r="418" spans="1:13">
      <c r="A418" s="3">
        <v>377</v>
      </c>
      <c r="B418" s="3">
        <v>0</v>
      </c>
      <c r="C418" s="3" t="s">
        <v>2391</v>
      </c>
      <c r="D418" s="3" t="s">
        <v>683</v>
      </c>
      <c r="E418" s="3" t="s">
        <v>2392</v>
      </c>
      <c r="F418" s="3" t="s">
        <v>2393</v>
      </c>
      <c r="G418" s="3">
        <v>100</v>
      </c>
      <c r="H418" s="3">
        <v>0</v>
      </c>
      <c r="I418" s="3" t="s">
        <v>2448</v>
      </c>
      <c r="J418" s="3" t="s">
        <v>2346</v>
      </c>
      <c r="K418" s="3" t="s">
        <v>2333</v>
      </c>
      <c r="L418" s="3" t="s">
        <v>4206</v>
      </c>
      <c r="M418" s="3">
        <f t="shared" si="6"/>
        <v>1</v>
      </c>
    </row>
    <row r="419" spans="1:13">
      <c r="A419" s="3">
        <v>378</v>
      </c>
      <c r="B419" s="3">
        <v>0</v>
      </c>
      <c r="C419" s="3" t="s">
        <v>2496</v>
      </c>
      <c r="D419" s="3" t="s">
        <v>2497</v>
      </c>
      <c r="E419" s="3" t="s">
        <v>1795</v>
      </c>
      <c r="F419" s="3" t="s">
        <v>1796</v>
      </c>
      <c r="G419" s="3">
        <v>100</v>
      </c>
      <c r="H419" s="3">
        <v>0</v>
      </c>
      <c r="I419" s="3" t="s">
        <v>2448</v>
      </c>
      <c r="J419" s="3" t="s">
        <v>2346</v>
      </c>
      <c r="K419" s="3" t="s">
        <v>2333</v>
      </c>
      <c r="L419" s="3" t="s">
        <v>4206</v>
      </c>
      <c r="M419" s="3">
        <f t="shared" si="6"/>
        <v>1</v>
      </c>
    </row>
    <row r="420" spans="1:13">
      <c r="A420" s="3">
        <v>379</v>
      </c>
      <c r="B420" s="3">
        <v>1</v>
      </c>
      <c r="C420" s="3" t="s">
        <v>2481</v>
      </c>
      <c r="D420" s="3" t="s">
        <v>349</v>
      </c>
      <c r="E420" s="3" t="s">
        <v>402</v>
      </c>
      <c r="F420" s="3" t="s">
        <v>281</v>
      </c>
      <c r="G420" s="3">
        <v>86</v>
      </c>
      <c r="H420" s="3">
        <v>100</v>
      </c>
      <c r="I420" s="3" t="s">
        <v>2448</v>
      </c>
      <c r="J420" s="3" t="s">
        <v>2346</v>
      </c>
      <c r="K420" s="3" t="s">
        <v>2286</v>
      </c>
      <c r="L420" s="3" t="s">
        <v>4207</v>
      </c>
      <c r="M420" s="3">
        <f t="shared" si="6"/>
        <v>1</v>
      </c>
    </row>
    <row r="421" spans="1:13">
      <c r="A421" s="3">
        <v>380</v>
      </c>
      <c r="B421" s="3">
        <v>1</v>
      </c>
      <c r="C421" s="3" t="s">
        <v>2350</v>
      </c>
      <c r="D421" s="3" t="s">
        <v>265</v>
      </c>
      <c r="E421" s="3" t="s">
        <v>2351</v>
      </c>
      <c r="F421" s="3" t="s">
        <v>2352</v>
      </c>
      <c r="G421" s="3">
        <v>86</v>
      </c>
      <c r="H421" s="3">
        <v>100</v>
      </c>
      <c r="I421" s="3" t="s">
        <v>2448</v>
      </c>
      <c r="J421" s="3" t="s">
        <v>2346</v>
      </c>
      <c r="K421" s="3" t="s">
        <v>2286</v>
      </c>
      <c r="L421" s="3" t="s">
        <v>4207</v>
      </c>
      <c r="M421" s="3">
        <f t="shared" si="6"/>
        <v>1</v>
      </c>
    </row>
    <row r="422" spans="1:13">
      <c r="A422" s="3">
        <v>381</v>
      </c>
      <c r="B422" s="3">
        <v>1</v>
      </c>
      <c r="C422" s="3" t="s">
        <v>2354</v>
      </c>
      <c r="D422" s="3" t="s">
        <v>267</v>
      </c>
      <c r="E422" s="3" t="s">
        <v>2351</v>
      </c>
      <c r="F422" s="3" t="s">
        <v>2352</v>
      </c>
      <c r="G422" s="3">
        <v>86</v>
      </c>
      <c r="H422" s="3">
        <v>100</v>
      </c>
      <c r="I422" s="3" t="s">
        <v>2448</v>
      </c>
      <c r="J422" s="3" t="s">
        <v>2346</v>
      </c>
      <c r="K422" s="3" t="s">
        <v>2286</v>
      </c>
      <c r="L422" s="3" t="s">
        <v>4207</v>
      </c>
      <c r="M422" s="3">
        <f t="shared" si="6"/>
        <v>1</v>
      </c>
    </row>
    <row r="423" spans="1:13">
      <c r="A423" s="3">
        <v>382</v>
      </c>
      <c r="B423" s="3">
        <v>1</v>
      </c>
      <c r="C423" s="3" t="s">
        <v>2356</v>
      </c>
      <c r="D423" s="3" t="s">
        <v>257</v>
      </c>
      <c r="E423" s="3" t="s">
        <v>2351</v>
      </c>
      <c r="F423" s="3" t="s">
        <v>2352</v>
      </c>
      <c r="G423" s="3">
        <v>86</v>
      </c>
      <c r="H423" s="3">
        <v>100</v>
      </c>
      <c r="I423" s="3" t="s">
        <v>2448</v>
      </c>
      <c r="J423" s="3" t="s">
        <v>2346</v>
      </c>
      <c r="K423" s="3" t="s">
        <v>2286</v>
      </c>
      <c r="L423" s="3" t="s">
        <v>4207</v>
      </c>
      <c r="M423" s="3">
        <f t="shared" si="6"/>
        <v>1</v>
      </c>
    </row>
    <row r="424" spans="1:13">
      <c r="A424" s="3">
        <v>383</v>
      </c>
      <c r="B424" s="3">
        <v>1</v>
      </c>
      <c r="C424" s="3" t="s">
        <v>2358</v>
      </c>
      <c r="D424" s="3" t="s">
        <v>269</v>
      </c>
      <c r="E424" s="3" t="s">
        <v>2351</v>
      </c>
      <c r="F424" s="3" t="s">
        <v>2352</v>
      </c>
      <c r="G424" s="3">
        <v>86</v>
      </c>
      <c r="H424" s="3">
        <v>100</v>
      </c>
      <c r="I424" s="3" t="s">
        <v>2448</v>
      </c>
      <c r="J424" s="3" t="s">
        <v>2346</v>
      </c>
      <c r="K424" s="3" t="s">
        <v>2286</v>
      </c>
      <c r="L424" s="3" t="s">
        <v>4207</v>
      </c>
      <c r="M424" s="3">
        <f t="shared" si="6"/>
        <v>1</v>
      </c>
    </row>
    <row r="425" spans="1:13">
      <c r="A425" s="3">
        <v>384</v>
      </c>
      <c r="B425" s="3">
        <v>1</v>
      </c>
      <c r="C425" s="3" t="s">
        <v>2362</v>
      </c>
      <c r="D425" s="3" t="s">
        <v>166</v>
      </c>
      <c r="E425" s="3" t="s">
        <v>2363</v>
      </c>
      <c r="F425" s="3" t="s">
        <v>2364</v>
      </c>
      <c r="G425" s="3">
        <v>86</v>
      </c>
      <c r="H425" s="3">
        <v>100</v>
      </c>
      <c r="I425" s="3" t="s">
        <v>2448</v>
      </c>
      <c r="J425" s="3" t="s">
        <v>2346</v>
      </c>
      <c r="K425" s="3" t="s">
        <v>2286</v>
      </c>
      <c r="L425" s="3" t="s">
        <v>4207</v>
      </c>
      <c r="M425" s="3">
        <f t="shared" si="6"/>
        <v>1</v>
      </c>
    </row>
    <row r="426" spans="1:13">
      <c r="A426" s="3">
        <v>385</v>
      </c>
      <c r="B426" s="3">
        <v>1</v>
      </c>
      <c r="C426" s="3" t="s">
        <v>2366</v>
      </c>
      <c r="D426" s="3" t="s">
        <v>13</v>
      </c>
      <c r="E426" s="3" t="s">
        <v>1775</v>
      </c>
      <c r="F426" s="3" t="s">
        <v>289</v>
      </c>
      <c r="G426" s="3">
        <v>86</v>
      </c>
      <c r="H426" s="3">
        <v>100</v>
      </c>
      <c r="I426" s="3" t="s">
        <v>2448</v>
      </c>
      <c r="J426" s="3" t="s">
        <v>2346</v>
      </c>
      <c r="K426" s="3" t="s">
        <v>2286</v>
      </c>
      <c r="L426" s="3" t="s">
        <v>4207</v>
      </c>
      <c r="M426" s="3">
        <f t="shared" si="6"/>
        <v>1</v>
      </c>
    </row>
    <row r="427" spans="1:13">
      <c r="A427" s="3">
        <v>386</v>
      </c>
      <c r="B427" s="3">
        <v>1</v>
      </c>
      <c r="C427" s="3" t="s">
        <v>2483</v>
      </c>
      <c r="D427" s="3" t="s">
        <v>262</v>
      </c>
      <c r="E427" s="3" t="s">
        <v>291</v>
      </c>
      <c r="F427" s="3" t="s">
        <v>284</v>
      </c>
      <c r="G427" s="3">
        <v>86</v>
      </c>
      <c r="H427" s="3">
        <v>100</v>
      </c>
      <c r="I427" s="3" t="s">
        <v>2448</v>
      </c>
      <c r="J427" s="3" t="s">
        <v>2346</v>
      </c>
      <c r="K427" s="3" t="s">
        <v>2306</v>
      </c>
      <c r="L427" s="3" t="s">
        <v>4207</v>
      </c>
      <c r="M427" s="3">
        <f t="shared" si="6"/>
        <v>1</v>
      </c>
    </row>
    <row r="428" spans="1:13">
      <c r="A428" s="3">
        <v>387</v>
      </c>
      <c r="B428" s="3">
        <v>1</v>
      </c>
      <c r="C428" s="3" t="s">
        <v>2377</v>
      </c>
      <c r="D428" s="3" t="s">
        <v>411</v>
      </c>
      <c r="E428" s="3" t="s">
        <v>1814</v>
      </c>
      <c r="F428" s="3" t="s">
        <v>1996</v>
      </c>
      <c r="G428" s="3">
        <v>86</v>
      </c>
      <c r="H428" s="3">
        <v>100</v>
      </c>
      <c r="I428" s="3" t="s">
        <v>2448</v>
      </c>
      <c r="J428" s="3" t="s">
        <v>2346</v>
      </c>
      <c r="K428" s="3" t="s">
        <v>2306</v>
      </c>
      <c r="L428" s="3" t="s">
        <v>4207</v>
      </c>
      <c r="M428" s="3">
        <f t="shared" si="6"/>
        <v>2</v>
      </c>
    </row>
    <row r="429" spans="1:13">
      <c r="A429" s="3">
        <v>387</v>
      </c>
      <c r="B429" s="3">
        <v>1</v>
      </c>
      <c r="C429" s="3" t="s">
        <v>2377</v>
      </c>
      <c r="D429" s="3" t="s">
        <v>412</v>
      </c>
      <c r="E429" s="3" t="s">
        <v>1814</v>
      </c>
      <c r="F429" s="3" t="s">
        <v>1996</v>
      </c>
      <c r="G429" s="3">
        <v>86</v>
      </c>
      <c r="H429" s="3">
        <v>100</v>
      </c>
      <c r="I429" s="3" t="s">
        <v>2448</v>
      </c>
      <c r="J429" s="3" t="s">
        <v>2346</v>
      </c>
      <c r="K429" s="3" t="s">
        <v>2306</v>
      </c>
      <c r="L429" s="3" t="s">
        <v>4207</v>
      </c>
      <c r="M429" s="3">
        <f t="shared" si="6"/>
        <v>2</v>
      </c>
    </row>
    <row r="430" spans="1:13">
      <c r="A430" s="3">
        <v>388</v>
      </c>
      <c r="B430" s="3">
        <v>1</v>
      </c>
      <c r="C430" s="3" t="s">
        <v>2368</v>
      </c>
      <c r="D430" s="3" t="s">
        <v>103</v>
      </c>
      <c r="E430" s="3" t="s">
        <v>1788</v>
      </c>
      <c r="F430" s="3" t="s">
        <v>1809</v>
      </c>
      <c r="G430" s="3">
        <v>86</v>
      </c>
      <c r="H430" s="3">
        <v>100</v>
      </c>
      <c r="I430" s="3" t="s">
        <v>2448</v>
      </c>
      <c r="J430" s="3" t="s">
        <v>2346</v>
      </c>
      <c r="K430" s="3" t="s">
        <v>2306</v>
      </c>
      <c r="L430" s="3" t="s">
        <v>4207</v>
      </c>
      <c r="M430" s="3">
        <f t="shared" si="6"/>
        <v>1</v>
      </c>
    </row>
    <row r="431" spans="1:13">
      <c r="A431" s="3">
        <v>389</v>
      </c>
      <c r="B431" s="3">
        <v>1</v>
      </c>
      <c r="C431" s="3" t="s">
        <v>2485</v>
      </c>
      <c r="D431" s="3" t="s">
        <v>673</v>
      </c>
      <c r="E431" s="3" t="s">
        <v>1775</v>
      </c>
      <c r="F431" s="3" t="s">
        <v>289</v>
      </c>
      <c r="G431" s="3">
        <v>86</v>
      </c>
      <c r="H431" s="3">
        <v>100</v>
      </c>
      <c r="I431" s="3" t="s">
        <v>2448</v>
      </c>
      <c r="J431" s="3" t="s">
        <v>2346</v>
      </c>
      <c r="K431" s="3" t="s">
        <v>2306</v>
      </c>
      <c r="L431" s="3" t="s">
        <v>4207</v>
      </c>
      <c r="M431" s="3">
        <f t="shared" si="6"/>
        <v>1</v>
      </c>
    </row>
    <row r="432" spans="1:13">
      <c r="A432" s="3">
        <v>390</v>
      </c>
      <c r="B432" s="3">
        <v>1</v>
      </c>
      <c r="C432" s="3" t="s">
        <v>2487</v>
      </c>
      <c r="D432" s="3" t="s">
        <v>110</v>
      </c>
      <c r="E432" s="3" t="s">
        <v>1928</v>
      </c>
      <c r="F432" s="3" t="s">
        <v>1814</v>
      </c>
      <c r="G432" s="3">
        <v>86</v>
      </c>
      <c r="H432" s="3">
        <v>100</v>
      </c>
      <c r="I432" s="3" t="s">
        <v>2448</v>
      </c>
      <c r="J432" s="3" t="s">
        <v>2346</v>
      </c>
      <c r="K432" s="3" t="s">
        <v>2306</v>
      </c>
      <c r="L432" s="3" t="s">
        <v>4207</v>
      </c>
      <c r="M432" s="3">
        <f t="shared" si="6"/>
        <v>1</v>
      </c>
    </row>
    <row r="433" spans="1:13">
      <c r="A433" s="3">
        <v>391</v>
      </c>
      <c r="B433" s="3">
        <v>1</v>
      </c>
      <c r="C433" s="3" t="s">
        <v>2489</v>
      </c>
      <c r="D433" s="3" t="s">
        <v>16</v>
      </c>
      <c r="E433" s="3" t="s">
        <v>286</v>
      </c>
      <c r="F433" s="3" t="s">
        <v>386</v>
      </c>
      <c r="G433" s="3">
        <v>100</v>
      </c>
      <c r="H433" s="3">
        <v>100</v>
      </c>
      <c r="I433" s="3" t="s">
        <v>2448</v>
      </c>
      <c r="J433" s="3" t="s">
        <v>2346</v>
      </c>
      <c r="K433" s="3" t="s">
        <v>2333</v>
      </c>
      <c r="L433" s="3" t="s">
        <v>4207</v>
      </c>
      <c r="M433" s="3">
        <f t="shared" si="6"/>
        <v>1</v>
      </c>
    </row>
    <row r="434" spans="1:13">
      <c r="A434" s="3">
        <v>392</v>
      </c>
      <c r="B434" s="3">
        <v>1</v>
      </c>
      <c r="C434" s="3" t="s">
        <v>2493</v>
      </c>
      <c r="D434" s="3" t="s">
        <v>4713</v>
      </c>
      <c r="E434" s="3" t="s">
        <v>2494</v>
      </c>
      <c r="F434" s="3" t="s">
        <v>2495</v>
      </c>
      <c r="G434" s="3">
        <v>100</v>
      </c>
      <c r="H434" s="3">
        <v>100</v>
      </c>
      <c r="I434" s="3" t="s">
        <v>2448</v>
      </c>
      <c r="J434" s="3" t="s">
        <v>2346</v>
      </c>
      <c r="K434" s="3" t="s">
        <v>2333</v>
      </c>
      <c r="L434" s="3" t="s">
        <v>4207</v>
      </c>
      <c r="M434" s="3">
        <f t="shared" si="6"/>
        <v>1</v>
      </c>
    </row>
    <row r="435" spans="1:13">
      <c r="A435" s="3">
        <v>393</v>
      </c>
      <c r="B435" s="3">
        <v>1</v>
      </c>
      <c r="C435" s="3" t="s">
        <v>2394</v>
      </c>
      <c r="D435" s="3" t="s">
        <v>683</v>
      </c>
      <c r="E435" s="3" t="s">
        <v>2319</v>
      </c>
      <c r="F435" s="3" t="s">
        <v>2395</v>
      </c>
      <c r="G435" s="3">
        <v>100</v>
      </c>
      <c r="H435" s="3">
        <v>100</v>
      </c>
      <c r="I435" s="3" t="s">
        <v>2448</v>
      </c>
      <c r="J435" s="3" t="s">
        <v>2346</v>
      </c>
      <c r="K435" s="3" t="s">
        <v>2333</v>
      </c>
      <c r="L435" s="3" t="s">
        <v>4207</v>
      </c>
      <c r="M435" s="3">
        <f t="shared" si="6"/>
        <v>1</v>
      </c>
    </row>
    <row r="436" spans="1:13">
      <c r="A436" s="3">
        <v>394</v>
      </c>
      <c r="B436" s="3">
        <v>1</v>
      </c>
      <c r="C436" s="3" t="s">
        <v>2498</v>
      </c>
      <c r="D436" s="3" t="s">
        <v>2497</v>
      </c>
      <c r="E436" s="3" t="s">
        <v>291</v>
      </c>
      <c r="F436" s="3" t="s">
        <v>284</v>
      </c>
      <c r="G436" s="3">
        <v>100</v>
      </c>
      <c r="H436" s="3">
        <v>100</v>
      </c>
      <c r="I436" s="3" t="s">
        <v>2448</v>
      </c>
      <c r="J436" s="3" t="s">
        <v>2346</v>
      </c>
      <c r="K436" s="3" t="s">
        <v>2333</v>
      </c>
      <c r="L436" s="3" t="s">
        <v>4207</v>
      </c>
      <c r="M436" s="3">
        <f t="shared" si="6"/>
        <v>1</v>
      </c>
    </row>
    <row r="437" spans="1:13">
      <c r="A437" s="3">
        <v>395</v>
      </c>
      <c r="B437" s="3">
        <v>0</v>
      </c>
      <c r="C437" s="3" t="s">
        <v>2277</v>
      </c>
      <c r="D437" s="3" t="s">
        <v>2278</v>
      </c>
      <c r="E437" s="3" t="s">
        <v>281</v>
      </c>
      <c r="F437" s="3" t="s">
        <v>282</v>
      </c>
      <c r="G437" s="3">
        <v>1</v>
      </c>
      <c r="H437" s="3">
        <v>1</v>
      </c>
      <c r="I437" s="3" t="s">
        <v>2499</v>
      </c>
      <c r="J437" s="3" t="s">
        <v>2259</v>
      </c>
      <c r="L437" s="3" t="s">
        <v>4208</v>
      </c>
      <c r="M437" s="3">
        <f t="shared" si="6"/>
        <v>1</v>
      </c>
    </row>
    <row r="438" spans="1:13">
      <c r="A438" s="3">
        <v>396</v>
      </c>
      <c r="B438" s="3">
        <v>0</v>
      </c>
      <c r="C438" s="3" t="s">
        <v>2402</v>
      </c>
      <c r="D438" s="3" t="s">
        <v>2403</v>
      </c>
      <c r="E438" s="3" t="s">
        <v>286</v>
      </c>
      <c r="F438" s="3" t="s">
        <v>386</v>
      </c>
      <c r="G438" s="3">
        <v>1</v>
      </c>
      <c r="H438" s="3">
        <v>1</v>
      </c>
      <c r="I438" s="3" t="s">
        <v>2499</v>
      </c>
      <c r="J438" s="3" t="s">
        <v>2259</v>
      </c>
      <c r="L438" s="3" t="s">
        <v>4208</v>
      </c>
      <c r="M438" s="3">
        <f t="shared" si="6"/>
        <v>1</v>
      </c>
    </row>
    <row r="439" spans="1:13">
      <c r="A439" s="3">
        <v>397</v>
      </c>
      <c r="B439" s="3">
        <v>1</v>
      </c>
      <c r="C439" s="3" t="s">
        <v>2271</v>
      </c>
      <c r="D439" s="3" t="s">
        <v>2272</v>
      </c>
      <c r="E439" s="3" t="s">
        <v>1781</v>
      </c>
      <c r="F439" s="3" t="s">
        <v>291</v>
      </c>
      <c r="G439" s="3">
        <v>1</v>
      </c>
      <c r="H439" s="3">
        <v>5</v>
      </c>
      <c r="I439" s="3" t="s">
        <v>2499</v>
      </c>
      <c r="J439" s="3" t="s">
        <v>2259</v>
      </c>
      <c r="L439" s="3" t="s">
        <v>4209</v>
      </c>
      <c r="M439" s="3">
        <f t="shared" si="6"/>
        <v>2</v>
      </c>
    </row>
    <row r="440" spans="1:13">
      <c r="A440" s="3">
        <v>397</v>
      </c>
      <c r="B440" s="3">
        <v>1</v>
      </c>
      <c r="C440" s="3" t="s">
        <v>2271</v>
      </c>
      <c r="D440" s="3" t="s">
        <v>2273</v>
      </c>
      <c r="E440" s="3" t="s">
        <v>1781</v>
      </c>
      <c r="F440" s="3" t="s">
        <v>291</v>
      </c>
      <c r="G440" s="3">
        <v>1</v>
      </c>
      <c r="H440" s="3">
        <v>5</v>
      </c>
      <c r="I440" s="3" t="s">
        <v>2499</v>
      </c>
      <c r="J440" s="3" t="s">
        <v>2259</v>
      </c>
      <c r="L440" s="3" t="s">
        <v>4209</v>
      </c>
      <c r="M440" s="3">
        <f t="shared" si="6"/>
        <v>2</v>
      </c>
    </row>
    <row r="441" spans="1:13">
      <c r="A441" s="3">
        <v>398</v>
      </c>
      <c r="B441" s="3">
        <v>1</v>
      </c>
      <c r="C441" s="3" t="s">
        <v>2274</v>
      </c>
      <c r="D441" s="3" t="s">
        <v>258</v>
      </c>
      <c r="E441" s="3" t="s">
        <v>282</v>
      </c>
      <c r="F441" s="3" t="s">
        <v>1782</v>
      </c>
      <c r="G441" s="3">
        <v>1</v>
      </c>
      <c r="H441" s="3">
        <v>5</v>
      </c>
      <c r="I441" s="3" t="s">
        <v>2499</v>
      </c>
      <c r="J441" s="3" t="s">
        <v>2259</v>
      </c>
      <c r="L441" s="3" t="s">
        <v>4209</v>
      </c>
      <c r="M441" s="3">
        <f t="shared" si="6"/>
        <v>2</v>
      </c>
    </row>
    <row r="442" spans="1:13">
      <c r="A442" s="3">
        <v>398</v>
      </c>
      <c r="B442" s="3">
        <v>1</v>
      </c>
      <c r="C442" s="3" t="s">
        <v>2274</v>
      </c>
      <c r="D442" s="3" t="s">
        <v>603</v>
      </c>
      <c r="E442" s="3" t="s">
        <v>282</v>
      </c>
      <c r="F442" s="3" t="s">
        <v>1782</v>
      </c>
      <c r="G442" s="3">
        <v>1</v>
      </c>
      <c r="H442" s="3">
        <v>5</v>
      </c>
      <c r="I442" s="3" t="s">
        <v>2499</v>
      </c>
      <c r="J442" s="3" t="s">
        <v>2259</v>
      </c>
      <c r="L442" s="3" t="s">
        <v>4209</v>
      </c>
      <c r="M442" s="3">
        <f t="shared" si="6"/>
        <v>2</v>
      </c>
    </row>
    <row r="443" spans="1:13">
      <c r="A443" s="3">
        <v>399</v>
      </c>
      <c r="B443" s="3">
        <v>1</v>
      </c>
      <c r="C443" s="3" t="s">
        <v>2275</v>
      </c>
      <c r="D443" s="3" t="s">
        <v>273</v>
      </c>
      <c r="E443" s="3" t="s">
        <v>1781</v>
      </c>
      <c r="F443" s="3" t="s">
        <v>291</v>
      </c>
      <c r="G443" s="3">
        <v>1</v>
      </c>
      <c r="H443" s="3">
        <v>5</v>
      </c>
      <c r="I443" s="3" t="s">
        <v>2499</v>
      </c>
      <c r="J443" s="3" t="s">
        <v>2259</v>
      </c>
      <c r="L443" s="3" t="s">
        <v>4209</v>
      </c>
      <c r="M443" s="3">
        <f t="shared" si="6"/>
        <v>1</v>
      </c>
    </row>
    <row r="444" spans="1:13">
      <c r="A444" s="3">
        <v>400</v>
      </c>
      <c r="B444" s="3">
        <v>1</v>
      </c>
      <c r="C444" s="3" t="s">
        <v>2276</v>
      </c>
      <c r="D444" s="3" t="s">
        <v>16</v>
      </c>
      <c r="E444" s="3" t="s">
        <v>1782</v>
      </c>
      <c r="F444" s="3" t="s">
        <v>291</v>
      </c>
      <c r="G444" s="3">
        <v>1</v>
      </c>
      <c r="H444" s="3">
        <v>5</v>
      </c>
      <c r="I444" s="3" t="s">
        <v>2499</v>
      </c>
      <c r="J444" s="3" t="s">
        <v>2259</v>
      </c>
      <c r="L444" s="3" t="s">
        <v>4209</v>
      </c>
      <c r="M444" s="3">
        <f t="shared" si="6"/>
        <v>1</v>
      </c>
    </row>
    <row r="445" spans="1:13">
      <c r="A445" s="3">
        <v>401</v>
      </c>
      <c r="B445" s="3">
        <v>2</v>
      </c>
      <c r="C445" s="3" t="s">
        <v>2255</v>
      </c>
      <c r="D445" s="3" t="s">
        <v>322</v>
      </c>
      <c r="E445" s="3" t="s">
        <v>2256</v>
      </c>
      <c r="F445" s="3" t="s">
        <v>2257</v>
      </c>
      <c r="G445" s="3">
        <v>1</v>
      </c>
      <c r="H445" s="3">
        <v>10</v>
      </c>
      <c r="I445" s="3" t="s">
        <v>2499</v>
      </c>
      <c r="J445" s="3" t="s">
        <v>2259</v>
      </c>
      <c r="L445" s="3" t="s">
        <v>4210</v>
      </c>
      <c r="M445" s="3">
        <f t="shared" si="6"/>
        <v>1</v>
      </c>
    </row>
    <row r="446" spans="1:13">
      <c r="A446" s="3">
        <v>402</v>
      </c>
      <c r="B446" s="3">
        <v>2</v>
      </c>
      <c r="C446" s="3" t="s">
        <v>2449</v>
      </c>
      <c r="D446" s="3" t="s">
        <v>349</v>
      </c>
      <c r="E446" s="3" t="s">
        <v>350</v>
      </c>
      <c r="F446" s="3" t="s">
        <v>2450</v>
      </c>
      <c r="G446" s="3">
        <v>1</v>
      </c>
      <c r="H446" s="3">
        <v>10</v>
      </c>
      <c r="I446" s="3" t="s">
        <v>2499</v>
      </c>
      <c r="J446" s="3" t="s">
        <v>2259</v>
      </c>
      <c r="L446" s="3" t="s">
        <v>4210</v>
      </c>
      <c r="M446" s="3">
        <f t="shared" si="6"/>
        <v>1</v>
      </c>
    </row>
    <row r="447" spans="1:13">
      <c r="A447" s="3">
        <v>403</v>
      </c>
      <c r="B447" s="3">
        <v>2</v>
      </c>
      <c r="C447" s="3" t="s">
        <v>2263</v>
      </c>
      <c r="D447" s="3" t="s">
        <v>265</v>
      </c>
      <c r="E447" s="3" t="s">
        <v>282</v>
      </c>
      <c r="F447" s="3" t="s">
        <v>284</v>
      </c>
      <c r="G447" s="3">
        <v>1</v>
      </c>
      <c r="H447" s="3">
        <v>10</v>
      </c>
      <c r="I447" s="3" t="s">
        <v>2499</v>
      </c>
      <c r="J447" s="3" t="s">
        <v>2259</v>
      </c>
      <c r="L447" s="3" t="s">
        <v>4210</v>
      </c>
      <c r="M447" s="3">
        <f t="shared" si="6"/>
        <v>1</v>
      </c>
    </row>
    <row r="448" spans="1:13">
      <c r="A448" s="3">
        <v>404</v>
      </c>
      <c r="B448" s="3">
        <v>2</v>
      </c>
      <c r="C448" s="3" t="s">
        <v>2264</v>
      </c>
      <c r="D448" s="3" t="s">
        <v>267</v>
      </c>
      <c r="E448" s="3" t="s">
        <v>282</v>
      </c>
      <c r="F448" s="3" t="s">
        <v>284</v>
      </c>
      <c r="G448" s="3">
        <v>1</v>
      </c>
      <c r="H448" s="3">
        <v>10</v>
      </c>
      <c r="I448" s="3" t="s">
        <v>2499</v>
      </c>
      <c r="J448" s="3" t="s">
        <v>2259</v>
      </c>
      <c r="L448" s="3" t="s">
        <v>4210</v>
      </c>
      <c r="M448" s="3">
        <f t="shared" si="6"/>
        <v>1</v>
      </c>
    </row>
    <row r="449" spans="1:13">
      <c r="A449" s="3">
        <v>405</v>
      </c>
      <c r="B449" s="3">
        <v>2</v>
      </c>
      <c r="C449" s="3" t="s">
        <v>2265</v>
      </c>
      <c r="D449" s="3" t="s">
        <v>257</v>
      </c>
      <c r="E449" s="3" t="s">
        <v>282</v>
      </c>
      <c r="F449" s="3" t="s">
        <v>284</v>
      </c>
      <c r="G449" s="3">
        <v>1</v>
      </c>
      <c r="H449" s="3">
        <v>10</v>
      </c>
      <c r="I449" s="3" t="s">
        <v>2499</v>
      </c>
      <c r="J449" s="3" t="s">
        <v>2259</v>
      </c>
      <c r="L449" s="3" t="s">
        <v>4210</v>
      </c>
      <c r="M449" s="3">
        <f t="shared" si="6"/>
        <v>1</v>
      </c>
    </row>
    <row r="450" spans="1:13">
      <c r="A450" s="3">
        <v>406</v>
      </c>
      <c r="B450" s="3">
        <v>2</v>
      </c>
      <c r="C450" s="3" t="s">
        <v>2266</v>
      </c>
      <c r="D450" s="3" t="s">
        <v>269</v>
      </c>
      <c r="E450" s="3" t="s">
        <v>282</v>
      </c>
      <c r="F450" s="3" t="s">
        <v>284</v>
      </c>
      <c r="G450" s="3">
        <v>1</v>
      </c>
      <c r="H450" s="3">
        <v>10</v>
      </c>
      <c r="I450" s="3" t="s">
        <v>2499</v>
      </c>
      <c r="J450" s="3" t="s">
        <v>2259</v>
      </c>
      <c r="L450" s="3" t="s">
        <v>4210</v>
      </c>
      <c r="M450" s="3">
        <f t="shared" si="6"/>
        <v>1</v>
      </c>
    </row>
    <row r="451" spans="1:13">
      <c r="A451" s="3">
        <v>407</v>
      </c>
      <c r="B451" s="3">
        <v>2</v>
      </c>
      <c r="C451" s="3" t="s">
        <v>2267</v>
      </c>
      <c r="D451" s="3" t="s">
        <v>110</v>
      </c>
      <c r="E451" s="3" t="s">
        <v>2181</v>
      </c>
      <c r="F451" s="3" t="s">
        <v>2119</v>
      </c>
      <c r="G451" s="3">
        <v>1</v>
      </c>
      <c r="H451" s="3">
        <v>10</v>
      </c>
      <c r="I451" s="3" t="s">
        <v>2499</v>
      </c>
      <c r="J451" s="3" t="s">
        <v>2259</v>
      </c>
      <c r="L451" s="3" t="s">
        <v>4210</v>
      </c>
      <c r="M451" s="3">
        <f t="shared" ref="M451:M514" si="7">COUNTIF(A:A,A451)</f>
        <v>1</v>
      </c>
    </row>
    <row r="452" spans="1:13">
      <c r="A452" s="3">
        <v>408</v>
      </c>
      <c r="B452" s="3">
        <v>2</v>
      </c>
      <c r="C452" s="3" t="s">
        <v>2268</v>
      </c>
      <c r="D452" s="3" t="s">
        <v>111</v>
      </c>
      <c r="E452" s="3" t="s">
        <v>2181</v>
      </c>
      <c r="F452" s="3" t="s">
        <v>2119</v>
      </c>
      <c r="G452" s="3">
        <v>1</v>
      </c>
      <c r="H452" s="3">
        <v>10</v>
      </c>
      <c r="I452" s="3" t="s">
        <v>2499</v>
      </c>
      <c r="J452" s="3" t="s">
        <v>2259</v>
      </c>
      <c r="L452" s="3" t="s">
        <v>4210</v>
      </c>
      <c r="M452" s="3">
        <f t="shared" si="7"/>
        <v>1</v>
      </c>
    </row>
    <row r="453" spans="1:13">
      <c r="A453" s="3">
        <v>409</v>
      </c>
      <c r="B453" s="3">
        <v>2</v>
      </c>
      <c r="C453" s="3" t="s">
        <v>2269</v>
      </c>
      <c r="D453" s="3" t="s">
        <v>112</v>
      </c>
      <c r="E453" s="3" t="s">
        <v>2181</v>
      </c>
      <c r="F453" s="3" t="s">
        <v>2119</v>
      </c>
      <c r="G453" s="3">
        <v>1</v>
      </c>
      <c r="H453" s="3">
        <v>10</v>
      </c>
      <c r="I453" s="3" t="s">
        <v>2499</v>
      </c>
      <c r="J453" s="3" t="s">
        <v>2259</v>
      </c>
      <c r="L453" s="3" t="s">
        <v>4210</v>
      </c>
      <c r="M453" s="3">
        <f t="shared" si="7"/>
        <v>1</v>
      </c>
    </row>
    <row r="454" spans="1:13">
      <c r="A454" s="3">
        <v>410</v>
      </c>
      <c r="B454" s="3">
        <v>2</v>
      </c>
      <c r="C454" s="3" t="s">
        <v>2270</v>
      </c>
      <c r="D454" s="3" t="s">
        <v>251</v>
      </c>
      <c r="E454" s="3" t="s">
        <v>386</v>
      </c>
      <c r="F454" s="3" t="s">
        <v>1996</v>
      </c>
      <c r="G454" s="3">
        <v>1</v>
      </c>
      <c r="H454" s="3">
        <v>10</v>
      </c>
      <c r="I454" s="3" t="s">
        <v>2499</v>
      </c>
      <c r="J454" s="3" t="s">
        <v>2259</v>
      </c>
      <c r="L454" s="3" t="s">
        <v>4210</v>
      </c>
      <c r="M454" s="3">
        <f t="shared" si="7"/>
        <v>1</v>
      </c>
    </row>
    <row r="455" spans="1:13">
      <c r="A455" s="3">
        <v>411</v>
      </c>
      <c r="B455" s="3">
        <v>2</v>
      </c>
      <c r="C455" s="3" t="s">
        <v>2451</v>
      </c>
      <c r="D455" s="3" t="s">
        <v>2452</v>
      </c>
      <c r="E455" s="3" t="s">
        <v>1821</v>
      </c>
      <c r="F455" s="3" t="s">
        <v>386</v>
      </c>
      <c r="G455" s="3">
        <v>1</v>
      </c>
      <c r="H455" s="3">
        <v>10</v>
      </c>
      <c r="I455" s="3" t="s">
        <v>2499</v>
      </c>
      <c r="J455" s="3" t="s">
        <v>2259</v>
      </c>
      <c r="L455" s="3" t="s">
        <v>4210</v>
      </c>
      <c r="M455" s="3">
        <f t="shared" si="7"/>
        <v>1</v>
      </c>
    </row>
    <row r="456" spans="1:13">
      <c r="A456" s="3">
        <v>412</v>
      </c>
      <c r="B456" s="3">
        <v>0</v>
      </c>
      <c r="C456" s="3" t="s">
        <v>2277</v>
      </c>
      <c r="D456" s="3" t="s">
        <v>2278</v>
      </c>
      <c r="E456" s="3" t="s">
        <v>281</v>
      </c>
      <c r="F456" s="3" t="s">
        <v>282</v>
      </c>
      <c r="G456" s="3">
        <v>1</v>
      </c>
      <c r="H456" s="3">
        <v>1</v>
      </c>
      <c r="I456" s="3" t="s">
        <v>2499</v>
      </c>
      <c r="J456" s="3" t="s">
        <v>2281</v>
      </c>
      <c r="L456" s="3" t="s">
        <v>4211</v>
      </c>
      <c r="M456" s="3">
        <f t="shared" si="7"/>
        <v>1</v>
      </c>
    </row>
    <row r="457" spans="1:13">
      <c r="A457" s="3">
        <v>413</v>
      </c>
      <c r="B457" s="3">
        <v>0</v>
      </c>
      <c r="C457" s="3" t="s">
        <v>2402</v>
      </c>
      <c r="D457" s="3" t="s">
        <v>2403</v>
      </c>
      <c r="E457" s="3" t="s">
        <v>286</v>
      </c>
      <c r="F457" s="3" t="s">
        <v>386</v>
      </c>
      <c r="G457" s="3">
        <v>1</v>
      </c>
      <c r="H457" s="3">
        <v>1</v>
      </c>
      <c r="I457" s="3" t="s">
        <v>2499</v>
      </c>
      <c r="J457" s="3" t="s">
        <v>2281</v>
      </c>
      <c r="L457" s="3" t="s">
        <v>4211</v>
      </c>
      <c r="M457" s="3">
        <f t="shared" si="7"/>
        <v>1</v>
      </c>
    </row>
    <row r="458" spans="1:13">
      <c r="A458" s="3">
        <v>414</v>
      </c>
      <c r="B458" s="3">
        <v>1</v>
      </c>
      <c r="C458" s="3" t="s">
        <v>2271</v>
      </c>
      <c r="D458" s="3" t="s">
        <v>2272</v>
      </c>
      <c r="E458" s="3" t="s">
        <v>1781</v>
      </c>
      <c r="F458" s="3" t="s">
        <v>291</v>
      </c>
      <c r="G458" s="3">
        <v>1</v>
      </c>
      <c r="H458" s="3">
        <v>5</v>
      </c>
      <c r="I458" s="3" t="s">
        <v>2499</v>
      </c>
      <c r="J458" s="3" t="s">
        <v>2281</v>
      </c>
      <c r="L458" s="3" t="s">
        <v>4212</v>
      </c>
      <c r="M458" s="3">
        <f t="shared" si="7"/>
        <v>2</v>
      </c>
    </row>
    <row r="459" spans="1:13">
      <c r="A459" s="3">
        <v>414</v>
      </c>
      <c r="B459" s="3">
        <v>1</v>
      </c>
      <c r="C459" s="3" t="s">
        <v>2271</v>
      </c>
      <c r="D459" s="3" t="s">
        <v>2273</v>
      </c>
      <c r="E459" s="3" t="s">
        <v>1781</v>
      </c>
      <c r="F459" s="3" t="s">
        <v>291</v>
      </c>
      <c r="G459" s="3">
        <v>1</v>
      </c>
      <c r="H459" s="3">
        <v>5</v>
      </c>
      <c r="I459" s="3" t="s">
        <v>2499</v>
      </c>
      <c r="J459" s="3" t="s">
        <v>2281</v>
      </c>
      <c r="L459" s="3" t="s">
        <v>4212</v>
      </c>
      <c r="M459" s="3">
        <f t="shared" si="7"/>
        <v>2</v>
      </c>
    </row>
    <row r="460" spans="1:13">
      <c r="A460" s="3">
        <v>415</v>
      </c>
      <c r="B460" s="3">
        <v>1</v>
      </c>
      <c r="C460" s="3" t="s">
        <v>2274</v>
      </c>
      <c r="D460" s="3" t="s">
        <v>258</v>
      </c>
      <c r="E460" s="3" t="s">
        <v>282</v>
      </c>
      <c r="F460" s="3" t="s">
        <v>1782</v>
      </c>
      <c r="G460" s="3">
        <v>1</v>
      </c>
      <c r="H460" s="3">
        <v>5</v>
      </c>
      <c r="I460" s="3" t="s">
        <v>2499</v>
      </c>
      <c r="J460" s="3" t="s">
        <v>2281</v>
      </c>
      <c r="L460" s="3" t="s">
        <v>4212</v>
      </c>
      <c r="M460" s="3">
        <f t="shared" si="7"/>
        <v>2</v>
      </c>
    </row>
    <row r="461" spans="1:13">
      <c r="A461" s="3">
        <v>415</v>
      </c>
      <c r="B461" s="3">
        <v>1</v>
      </c>
      <c r="C461" s="3" t="s">
        <v>2274</v>
      </c>
      <c r="D461" s="3" t="s">
        <v>603</v>
      </c>
      <c r="E461" s="3" t="s">
        <v>282</v>
      </c>
      <c r="F461" s="3" t="s">
        <v>1782</v>
      </c>
      <c r="G461" s="3">
        <v>1</v>
      </c>
      <c r="H461" s="3">
        <v>5</v>
      </c>
      <c r="I461" s="3" t="s">
        <v>2499</v>
      </c>
      <c r="J461" s="3" t="s">
        <v>2281</v>
      </c>
      <c r="L461" s="3" t="s">
        <v>4212</v>
      </c>
      <c r="M461" s="3">
        <f t="shared" si="7"/>
        <v>2</v>
      </c>
    </row>
    <row r="462" spans="1:13">
      <c r="A462" s="3">
        <v>416</v>
      </c>
      <c r="B462" s="3">
        <v>1</v>
      </c>
      <c r="C462" s="3" t="s">
        <v>2275</v>
      </c>
      <c r="D462" s="3" t="s">
        <v>273</v>
      </c>
      <c r="E462" s="3" t="s">
        <v>1781</v>
      </c>
      <c r="F462" s="3" t="s">
        <v>291</v>
      </c>
      <c r="G462" s="3">
        <v>1</v>
      </c>
      <c r="H462" s="3">
        <v>5</v>
      </c>
      <c r="I462" s="3" t="s">
        <v>2499</v>
      </c>
      <c r="J462" s="3" t="s">
        <v>2281</v>
      </c>
      <c r="L462" s="3" t="s">
        <v>4212</v>
      </c>
      <c r="M462" s="3">
        <f t="shared" si="7"/>
        <v>1</v>
      </c>
    </row>
    <row r="463" spans="1:13">
      <c r="A463" s="3">
        <v>417</v>
      </c>
      <c r="B463" s="3">
        <v>1</v>
      </c>
      <c r="C463" s="3" t="s">
        <v>2276</v>
      </c>
      <c r="D463" s="3" t="s">
        <v>16</v>
      </c>
      <c r="E463" s="3" t="s">
        <v>1782</v>
      </c>
      <c r="F463" s="3" t="s">
        <v>291</v>
      </c>
      <c r="G463" s="3">
        <v>1</v>
      </c>
      <c r="H463" s="3">
        <v>5</v>
      </c>
      <c r="I463" s="3" t="s">
        <v>2499</v>
      </c>
      <c r="J463" s="3" t="s">
        <v>2281</v>
      </c>
      <c r="L463" s="3" t="s">
        <v>4212</v>
      </c>
      <c r="M463" s="3">
        <f t="shared" si="7"/>
        <v>1</v>
      </c>
    </row>
    <row r="464" spans="1:13">
      <c r="A464" s="3">
        <v>418</v>
      </c>
      <c r="B464" s="3">
        <v>2</v>
      </c>
      <c r="C464" s="3" t="s">
        <v>2255</v>
      </c>
      <c r="D464" s="3" t="s">
        <v>322</v>
      </c>
      <c r="E464" s="3" t="s">
        <v>2256</v>
      </c>
      <c r="F464" s="3" t="s">
        <v>2257</v>
      </c>
      <c r="G464" s="3">
        <v>1</v>
      </c>
      <c r="H464" s="3">
        <v>10</v>
      </c>
      <c r="I464" s="3" t="s">
        <v>2499</v>
      </c>
      <c r="J464" s="3" t="s">
        <v>2281</v>
      </c>
      <c r="L464" s="3" t="s">
        <v>4213</v>
      </c>
      <c r="M464" s="3">
        <f t="shared" si="7"/>
        <v>1</v>
      </c>
    </row>
    <row r="465" spans="1:13">
      <c r="A465" s="3">
        <v>419</v>
      </c>
      <c r="B465" s="3">
        <v>2</v>
      </c>
      <c r="C465" s="3" t="s">
        <v>2449</v>
      </c>
      <c r="D465" s="3" t="s">
        <v>349</v>
      </c>
      <c r="E465" s="3" t="s">
        <v>350</v>
      </c>
      <c r="F465" s="3" t="s">
        <v>2450</v>
      </c>
      <c r="G465" s="3">
        <v>1</v>
      </c>
      <c r="H465" s="3">
        <v>10</v>
      </c>
      <c r="I465" s="3" t="s">
        <v>2499</v>
      </c>
      <c r="J465" s="3" t="s">
        <v>2281</v>
      </c>
      <c r="L465" s="3" t="s">
        <v>4213</v>
      </c>
      <c r="M465" s="3">
        <f t="shared" si="7"/>
        <v>1</v>
      </c>
    </row>
    <row r="466" spans="1:13">
      <c r="A466" s="3">
        <v>420</v>
      </c>
      <c r="B466" s="3">
        <v>2</v>
      </c>
      <c r="C466" s="3" t="s">
        <v>2263</v>
      </c>
      <c r="D466" s="3" t="s">
        <v>265</v>
      </c>
      <c r="E466" s="3" t="s">
        <v>282</v>
      </c>
      <c r="F466" s="3" t="s">
        <v>284</v>
      </c>
      <c r="G466" s="3">
        <v>1</v>
      </c>
      <c r="H466" s="3">
        <v>10</v>
      </c>
      <c r="I466" s="3" t="s">
        <v>2499</v>
      </c>
      <c r="J466" s="3" t="s">
        <v>2281</v>
      </c>
      <c r="L466" s="3" t="s">
        <v>4213</v>
      </c>
      <c r="M466" s="3">
        <f t="shared" si="7"/>
        <v>1</v>
      </c>
    </row>
    <row r="467" spans="1:13">
      <c r="A467" s="3">
        <v>421</v>
      </c>
      <c r="B467" s="3">
        <v>2</v>
      </c>
      <c r="C467" s="3" t="s">
        <v>2264</v>
      </c>
      <c r="D467" s="3" t="s">
        <v>267</v>
      </c>
      <c r="E467" s="3" t="s">
        <v>282</v>
      </c>
      <c r="F467" s="3" t="s">
        <v>284</v>
      </c>
      <c r="G467" s="3">
        <v>1</v>
      </c>
      <c r="H467" s="3">
        <v>10</v>
      </c>
      <c r="I467" s="3" t="s">
        <v>2499</v>
      </c>
      <c r="J467" s="3" t="s">
        <v>2281</v>
      </c>
      <c r="L467" s="3" t="s">
        <v>4213</v>
      </c>
      <c r="M467" s="3">
        <f t="shared" si="7"/>
        <v>1</v>
      </c>
    </row>
    <row r="468" spans="1:13">
      <c r="A468" s="3">
        <v>422</v>
      </c>
      <c r="B468" s="3">
        <v>2</v>
      </c>
      <c r="C468" s="3" t="s">
        <v>2265</v>
      </c>
      <c r="D468" s="3" t="s">
        <v>257</v>
      </c>
      <c r="E468" s="3" t="s">
        <v>282</v>
      </c>
      <c r="F468" s="3" t="s">
        <v>284</v>
      </c>
      <c r="G468" s="3">
        <v>1</v>
      </c>
      <c r="H468" s="3">
        <v>10</v>
      </c>
      <c r="I468" s="3" t="s">
        <v>2499</v>
      </c>
      <c r="J468" s="3" t="s">
        <v>2281</v>
      </c>
      <c r="L468" s="3" t="s">
        <v>4213</v>
      </c>
      <c r="M468" s="3">
        <f t="shared" si="7"/>
        <v>1</v>
      </c>
    </row>
    <row r="469" spans="1:13">
      <c r="A469" s="3">
        <v>423</v>
      </c>
      <c r="B469" s="3">
        <v>2</v>
      </c>
      <c r="C469" s="3" t="s">
        <v>2266</v>
      </c>
      <c r="D469" s="3" t="s">
        <v>269</v>
      </c>
      <c r="E469" s="3" t="s">
        <v>282</v>
      </c>
      <c r="F469" s="3" t="s">
        <v>284</v>
      </c>
      <c r="G469" s="3">
        <v>1</v>
      </c>
      <c r="H469" s="3">
        <v>10</v>
      </c>
      <c r="I469" s="3" t="s">
        <v>2499</v>
      </c>
      <c r="J469" s="3" t="s">
        <v>2281</v>
      </c>
      <c r="L469" s="3" t="s">
        <v>4213</v>
      </c>
      <c r="M469" s="3">
        <f t="shared" si="7"/>
        <v>1</v>
      </c>
    </row>
    <row r="470" spans="1:13">
      <c r="A470" s="3">
        <v>424</v>
      </c>
      <c r="B470" s="3">
        <v>2</v>
      </c>
      <c r="C470" s="3" t="s">
        <v>2267</v>
      </c>
      <c r="D470" s="3" t="s">
        <v>110</v>
      </c>
      <c r="E470" s="3" t="s">
        <v>2181</v>
      </c>
      <c r="F470" s="3" t="s">
        <v>2119</v>
      </c>
      <c r="G470" s="3">
        <v>1</v>
      </c>
      <c r="H470" s="3">
        <v>10</v>
      </c>
      <c r="I470" s="3" t="s">
        <v>2499</v>
      </c>
      <c r="J470" s="3" t="s">
        <v>2281</v>
      </c>
      <c r="L470" s="3" t="s">
        <v>4213</v>
      </c>
      <c r="M470" s="3">
        <f t="shared" si="7"/>
        <v>1</v>
      </c>
    </row>
    <row r="471" spans="1:13">
      <c r="A471" s="3">
        <v>425</v>
      </c>
      <c r="B471" s="3">
        <v>2</v>
      </c>
      <c r="C471" s="3" t="s">
        <v>2268</v>
      </c>
      <c r="D471" s="3" t="s">
        <v>111</v>
      </c>
      <c r="E471" s="3" t="s">
        <v>2181</v>
      </c>
      <c r="F471" s="3" t="s">
        <v>2119</v>
      </c>
      <c r="G471" s="3">
        <v>1</v>
      </c>
      <c r="H471" s="3">
        <v>10</v>
      </c>
      <c r="I471" s="3" t="s">
        <v>2499</v>
      </c>
      <c r="J471" s="3" t="s">
        <v>2281</v>
      </c>
      <c r="L471" s="3" t="s">
        <v>4213</v>
      </c>
      <c r="M471" s="3">
        <f t="shared" si="7"/>
        <v>1</v>
      </c>
    </row>
    <row r="472" spans="1:13">
      <c r="A472" s="3">
        <v>426</v>
      </c>
      <c r="B472" s="3">
        <v>2</v>
      </c>
      <c r="C472" s="3" t="s">
        <v>2269</v>
      </c>
      <c r="D472" s="3" t="s">
        <v>112</v>
      </c>
      <c r="E472" s="3" t="s">
        <v>2181</v>
      </c>
      <c r="F472" s="3" t="s">
        <v>2119</v>
      </c>
      <c r="G472" s="3">
        <v>1</v>
      </c>
      <c r="H472" s="3">
        <v>10</v>
      </c>
      <c r="I472" s="3" t="s">
        <v>2499</v>
      </c>
      <c r="J472" s="3" t="s">
        <v>2281</v>
      </c>
      <c r="L472" s="3" t="s">
        <v>4213</v>
      </c>
      <c r="M472" s="3">
        <f t="shared" si="7"/>
        <v>1</v>
      </c>
    </row>
    <row r="473" spans="1:13">
      <c r="A473" s="3">
        <v>427</v>
      </c>
      <c r="B473" s="3">
        <v>2</v>
      </c>
      <c r="C473" s="3" t="s">
        <v>2270</v>
      </c>
      <c r="D473" s="3" t="s">
        <v>251</v>
      </c>
      <c r="E473" s="3" t="s">
        <v>386</v>
      </c>
      <c r="F473" s="3" t="s">
        <v>1996</v>
      </c>
      <c r="G473" s="3">
        <v>1</v>
      </c>
      <c r="H473" s="3">
        <v>10</v>
      </c>
      <c r="I473" s="3" t="s">
        <v>2499</v>
      </c>
      <c r="J473" s="3" t="s">
        <v>2281</v>
      </c>
      <c r="L473" s="3" t="s">
        <v>4213</v>
      </c>
      <c r="M473" s="3">
        <f t="shared" si="7"/>
        <v>1</v>
      </c>
    </row>
    <row r="474" spans="1:13">
      <c r="A474" s="3">
        <v>428</v>
      </c>
      <c r="B474" s="3">
        <v>0</v>
      </c>
      <c r="C474" s="3" t="s">
        <v>2282</v>
      </c>
      <c r="D474" s="3" t="s">
        <v>322</v>
      </c>
      <c r="E474" s="3" t="s">
        <v>2283</v>
      </c>
      <c r="F474" s="3" t="s">
        <v>2284</v>
      </c>
      <c r="G474" s="3">
        <v>100</v>
      </c>
      <c r="H474" s="3">
        <v>0</v>
      </c>
      <c r="I474" s="3" t="s">
        <v>2499</v>
      </c>
      <c r="J474" s="3" t="s">
        <v>2285</v>
      </c>
      <c r="K474" s="3" t="s">
        <v>2286</v>
      </c>
      <c r="L474" s="3" t="s">
        <v>4214</v>
      </c>
      <c r="M474" s="3">
        <f t="shared" si="7"/>
        <v>1</v>
      </c>
    </row>
    <row r="475" spans="1:13">
      <c r="A475" s="3">
        <v>429</v>
      </c>
      <c r="B475" s="3">
        <v>0</v>
      </c>
      <c r="C475" s="3" t="s">
        <v>2500</v>
      </c>
      <c r="D475" s="3" t="s">
        <v>2405</v>
      </c>
      <c r="E475" s="3" t="s">
        <v>2454</v>
      </c>
      <c r="F475" s="3" t="s">
        <v>2455</v>
      </c>
      <c r="G475" s="3">
        <v>100</v>
      </c>
      <c r="H475" s="3">
        <v>0</v>
      </c>
      <c r="I475" s="3" t="s">
        <v>2499</v>
      </c>
      <c r="J475" s="3" t="s">
        <v>2285</v>
      </c>
      <c r="K475" s="3" t="s">
        <v>2286</v>
      </c>
      <c r="L475" s="3" t="s">
        <v>4214</v>
      </c>
      <c r="M475" s="3">
        <f t="shared" si="7"/>
        <v>1</v>
      </c>
    </row>
    <row r="476" spans="1:13">
      <c r="A476" s="3">
        <v>430</v>
      </c>
      <c r="B476" s="3">
        <v>0</v>
      </c>
      <c r="C476" s="3" t="s">
        <v>2303</v>
      </c>
      <c r="D476" s="3" t="s">
        <v>573</v>
      </c>
      <c r="E476" s="3" t="s">
        <v>2298</v>
      </c>
      <c r="F476" s="3" t="s">
        <v>2299</v>
      </c>
      <c r="G476" s="3">
        <v>100</v>
      </c>
      <c r="H476" s="3">
        <v>0</v>
      </c>
      <c r="I476" s="3" t="s">
        <v>2499</v>
      </c>
      <c r="J476" s="3" t="s">
        <v>2285</v>
      </c>
      <c r="K476" s="3" t="s">
        <v>2286</v>
      </c>
      <c r="L476" s="3" t="s">
        <v>4214</v>
      </c>
      <c r="M476" s="3">
        <f t="shared" si="7"/>
        <v>1</v>
      </c>
    </row>
    <row r="477" spans="1:13">
      <c r="A477" s="3">
        <v>431</v>
      </c>
      <c r="B477" s="3">
        <v>0</v>
      </c>
      <c r="C477" s="3" t="s">
        <v>2297</v>
      </c>
      <c r="D477" s="3" t="s">
        <v>248</v>
      </c>
      <c r="E477" s="3" t="s">
        <v>2298</v>
      </c>
      <c r="F477" s="3" t="s">
        <v>2299</v>
      </c>
      <c r="G477" s="3">
        <v>100</v>
      </c>
      <c r="H477" s="3">
        <v>0</v>
      </c>
      <c r="I477" s="3" t="s">
        <v>2499</v>
      </c>
      <c r="J477" s="3" t="s">
        <v>2285</v>
      </c>
      <c r="K477" s="3" t="s">
        <v>2286</v>
      </c>
      <c r="L477" s="3" t="s">
        <v>4214</v>
      </c>
      <c r="M477" s="3">
        <f t="shared" si="7"/>
        <v>1</v>
      </c>
    </row>
    <row r="478" spans="1:13">
      <c r="A478" s="3">
        <v>432</v>
      </c>
      <c r="B478" s="3">
        <v>0</v>
      </c>
      <c r="C478" s="3" t="s">
        <v>2461</v>
      </c>
      <c r="D478" s="3" t="s">
        <v>322</v>
      </c>
      <c r="E478" s="3" t="s">
        <v>1998</v>
      </c>
      <c r="F478" s="3" t="s">
        <v>1802</v>
      </c>
      <c r="G478" s="3">
        <v>100</v>
      </c>
      <c r="H478" s="3">
        <v>0</v>
      </c>
      <c r="I478" s="3" t="s">
        <v>2499</v>
      </c>
      <c r="J478" s="3" t="s">
        <v>2285</v>
      </c>
      <c r="K478" s="3" t="s">
        <v>2286</v>
      </c>
      <c r="L478" s="3" t="s">
        <v>4214</v>
      </c>
      <c r="M478" s="3">
        <f t="shared" si="7"/>
        <v>1</v>
      </c>
    </row>
    <row r="479" spans="1:13">
      <c r="A479" s="3">
        <v>433</v>
      </c>
      <c r="B479" s="3">
        <v>0</v>
      </c>
      <c r="C479" s="3" t="s">
        <v>2459</v>
      </c>
      <c r="D479" s="3" t="s">
        <v>2452</v>
      </c>
      <c r="E479" s="3" t="s">
        <v>2328</v>
      </c>
      <c r="F479" s="3" t="s">
        <v>2329</v>
      </c>
      <c r="G479" s="3">
        <v>100</v>
      </c>
      <c r="H479" s="3">
        <v>0</v>
      </c>
      <c r="I479" s="3" t="s">
        <v>2499</v>
      </c>
      <c r="J479" s="3" t="s">
        <v>2285</v>
      </c>
      <c r="K479" s="3" t="s">
        <v>2286</v>
      </c>
      <c r="L479" s="3" t="s">
        <v>4214</v>
      </c>
      <c r="M479" s="3">
        <f t="shared" si="7"/>
        <v>1</v>
      </c>
    </row>
    <row r="480" spans="1:13">
      <c r="A480" s="3">
        <v>434</v>
      </c>
      <c r="B480" s="3">
        <v>0</v>
      </c>
      <c r="C480" s="3" t="s">
        <v>2463</v>
      </c>
      <c r="D480" s="3" t="s">
        <v>2464</v>
      </c>
      <c r="E480" s="3" t="s">
        <v>285</v>
      </c>
      <c r="F480" s="3" t="s">
        <v>386</v>
      </c>
      <c r="G480" s="3">
        <v>100</v>
      </c>
      <c r="H480" s="3">
        <v>0</v>
      </c>
      <c r="I480" s="3" t="s">
        <v>2499</v>
      </c>
      <c r="J480" s="3" t="s">
        <v>2285</v>
      </c>
      <c r="K480" s="3" t="s">
        <v>2306</v>
      </c>
      <c r="L480" s="3" t="s">
        <v>4214</v>
      </c>
      <c r="M480" s="3">
        <f t="shared" si="7"/>
        <v>1</v>
      </c>
    </row>
    <row r="481" spans="1:13">
      <c r="A481" s="3">
        <v>435</v>
      </c>
      <c r="B481" s="3">
        <v>0</v>
      </c>
      <c r="C481" s="3" t="s">
        <v>2315</v>
      </c>
      <c r="D481" s="3" t="s">
        <v>111</v>
      </c>
      <c r="E481" s="3" t="s">
        <v>2309</v>
      </c>
      <c r="F481" s="3" t="s">
        <v>2310</v>
      </c>
      <c r="G481" s="3">
        <v>100</v>
      </c>
      <c r="H481" s="3">
        <v>0</v>
      </c>
      <c r="I481" s="3" t="s">
        <v>2499</v>
      </c>
      <c r="J481" s="3" t="s">
        <v>2285</v>
      </c>
      <c r="K481" s="3" t="s">
        <v>2306</v>
      </c>
      <c r="L481" s="3" t="s">
        <v>4214</v>
      </c>
      <c r="M481" s="3">
        <f t="shared" si="7"/>
        <v>1</v>
      </c>
    </row>
    <row r="482" spans="1:13">
      <c r="A482" s="3">
        <v>436</v>
      </c>
      <c r="B482" s="3">
        <v>0</v>
      </c>
      <c r="C482" s="3" t="s">
        <v>2313</v>
      </c>
      <c r="D482" s="3" t="s">
        <v>112</v>
      </c>
      <c r="E482" s="3" t="s">
        <v>2309</v>
      </c>
      <c r="F482" s="3" t="s">
        <v>2310</v>
      </c>
      <c r="G482" s="3">
        <v>100</v>
      </c>
      <c r="H482" s="3">
        <v>0</v>
      </c>
      <c r="I482" s="3" t="s">
        <v>2499</v>
      </c>
      <c r="J482" s="3" t="s">
        <v>2285</v>
      </c>
      <c r="K482" s="3" t="s">
        <v>2306</v>
      </c>
      <c r="L482" s="3" t="s">
        <v>4214</v>
      </c>
      <c r="M482" s="3">
        <f t="shared" si="7"/>
        <v>1</v>
      </c>
    </row>
    <row r="483" spans="1:13">
      <c r="A483" s="3">
        <v>437</v>
      </c>
      <c r="B483" s="3">
        <v>0</v>
      </c>
      <c r="C483" s="3" t="s">
        <v>2308</v>
      </c>
      <c r="D483" s="3" t="s">
        <v>110</v>
      </c>
      <c r="E483" s="3" t="s">
        <v>2309</v>
      </c>
      <c r="F483" s="3" t="s">
        <v>2310</v>
      </c>
      <c r="G483" s="3">
        <v>100</v>
      </c>
      <c r="H483" s="3">
        <v>0</v>
      </c>
      <c r="I483" s="3" t="s">
        <v>2499</v>
      </c>
      <c r="J483" s="3" t="s">
        <v>2285</v>
      </c>
      <c r="K483" s="3" t="s">
        <v>2306</v>
      </c>
      <c r="L483" s="3" t="s">
        <v>4214</v>
      </c>
      <c r="M483" s="3">
        <f t="shared" si="7"/>
        <v>1</v>
      </c>
    </row>
    <row r="484" spans="1:13">
      <c r="A484" s="3">
        <v>438</v>
      </c>
      <c r="B484" s="3">
        <v>0</v>
      </c>
      <c r="C484" s="3" t="s">
        <v>2317</v>
      </c>
      <c r="D484" s="3" t="s">
        <v>14</v>
      </c>
      <c r="E484" s="3" t="s">
        <v>2318</v>
      </c>
      <c r="F484" s="3" t="s">
        <v>2319</v>
      </c>
      <c r="G484" s="3">
        <v>100</v>
      </c>
      <c r="H484" s="3">
        <v>0</v>
      </c>
      <c r="I484" s="3" t="s">
        <v>2499</v>
      </c>
      <c r="J484" s="3" t="s">
        <v>2285</v>
      </c>
      <c r="K484" s="3" t="s">
        <v>2306</v>
      </c>
      <c r="L484" s="3" t="s">
        <v>4214</v>
      </c>
      <c r="M484" s="3">
        <f t="shared" si="7"/>
        <v>1</v>
      </c>
    </row>
    <row r="485" spans="1:13">
      <c r="A485" s="3">
        <v>439</v>
      </c>
      <c r="B485" s="3">
        <v>0</v>
      </c>
      <c r="C485" s="3" t="s">
        <v>2470</v>
      </c>
      <c r="D485" s="3" t="s">
        <v>3910</v>
      </c>
      <c r="E485" s="3" t="s">
        <v>1802</v>
      </c>
      <c r="F485" s="3" t="s">
        <v>1800</v>
      </c>
      <c r="G485" s="3">
        <v>100</v>
      </c>
      <c r="H485" s="3">
        <v>0</v>
      </c>
      <c r="I485" s="3" t="s">
        <v>2499</v>
      </c>
      <c r="J485" s="3" t="s">
        <v>2285</v>
      </c>
      <c r="K485" s="3" t="s">
        <v>2306</v>
      </c>
      <c r="L485" s="3" t="s">
        <v>4214</v>
      </c>
      <c r="M485" s="3">
        <f t="shared" si="7"/>
        <v>1</v>
      </c>
    </row>
    <row r="486" spans="1:13">
      <c r="A486" s="3">
        <v>440</v>
      </c>
      <c r="B486" s="3">
        <v>0</v>
      </c>
      <c r="C486" s="3" t="s">
        <v>2411</v>
      </c>
      <c r="D486" s="3" t="s">
        <v>2403</v>
      </c>
      <c r="E486" s="3" t="s">
        <v>1802</v>
      </c>
      <c r="F486" s="3" t="s">
        <v>1800</v>
      </c>
      <c r="G486" s="3">
        <v>100</v>
      </c>
      <c r="H486" s="3">
        <v>0</v>
      </c>
      <c r="I486" s="3" t="s">
        <v>2499</v>
      </c>
      <c r="J486" s="3" t="s">
        <v>2285</v>
      </c>
      <c r="K486" s="3" t="s">
        <v>2333</v>
      </c>
      <c r="L486" s="3" t="s">
        <v>4214</v>
      </c>
      <c r="M486" s="3">
        <f t="shared" si="7"/>
        <v>1</v>
      </c>
    </row>
    <row r="487" spans="1:13">
      <c r="A487" s="3">
        <v>441</v>
      </c>
      <c r="B487" s="3">
        <v>0</v>
      </c>
      <c r="C487" s="3" t="s">
        <v>2337</v>
      </c>
      <c r="D487" s="3" t="s">
        <v>273</v>
      </c>
      <c r="E487" s="3" t="s">
        <v>1802</v>
      </c>
      <c r="F487" s="3" t="s">
        <v>1800</v>
      </c>
      <c r="G487" s="3">
        <v>100</v>
      </c>
      <c r="H487" s="3">
        <v>0</v>
      </c>
      <c r="I487" s="3" t="s">
        <v>2499</v>
      </c>
      <c r="J487" s="3" t="s">
        <v>2285</v>
      </c>
      <c r="K487" s="3" t="s">
        <v>2333</v>
      </c>
      <c r="L487" s="3" t="s">
        <v>4214</v>
      </c>
      <c r="M487" s="3">
        <f t="shared" si="7"/>
        <v>1</v>
      </c>
    </row>
    <row r="488" spans="1:13">
      <c r="A488" s="3">
        <v>442</v>
      </c>
      <c r="B488" s="3">
        <v>0</v>
      </c>
      <c r="C488" s="3" t="s">
        <v>2473</v>
      </c>
      <c r="D488" s="3" t="s">
        <v>18</v>
      </c>
      <c r="E488" s="3">
        <v>0.08</v>
      </c>
      <c r="F488" s="3">
        <v>0.1</v>
      </c>
      <c r="G488" s="3">
        <v>100</v>
      </c>
      <c r="H488" s="3">
        <v>0</v>
      </c>
      <c r="I488" s="3" t="s">
        <v>2499</v>
      </c>
      <c r="J488" s="3" t="s">
        <v>2285</v>
      </c>
      <c r="K488" s="3" t="s">
        <v>2333</v>
      </c>
      <c r="L488" s="3" t="s">
        <v>4214</v>
      </c>
      <c r="M488" s="3">
        <f t="shared" si="7"/>
        <v>2</v>
      </c>
    </row>
    <row r="489" spans="1:13">
      <c r="A489" s="3">
        <v>442</v>
      </c>
      <c r="B489" s="3">
        <v>0</v>
      </c>
      <c r="C489" s="3" t="s">
        <v>2473</v>
      </c>
      <c r="D489" s="3" t="s">
        <v>2027</v>
      </c>
      <c r="E489" s="3" t="s">
        <v>290</v>
      </c>
      <c r="G489" s="3">
        <v>100</v>
      </c>
      <c r="H489" s="3">
        <v>0</v>
      </c>
      <c r="I489" s="3" t="s">
        <v>2499</v>
      </c>
      <c r="J489" s="3" t="s">
        <v>2285</v>
      </c>
      <c r="K489" s="3" t="s">
        <v>2333</v>
      </c>
      <c r="L489" s="3" t="s">
        <v>4214</v>
      </c>
      <c r="M489" s="3">
        <f t="shared" si="7"/>
        <v>2</v>
      </c>
    </row>
    <row r="490" spans="1:13">
      <c r="A490" s="3">
        <v>443</v>
      </c>
      <c r="B490" s="3">
        <v>0</v>
      </c>
      <c r="C490" s="3" t="s">
        <v>2474</v>
      </c>
      <c r="D490" s="3" t="s">
        <v>2475</v>
      </c>
      <c r="E490" s="3" t="s">
        <v>386</v>
      </c>
      <c r="F490" s="3" t="s">
        <v>509</v>
      </c>
      <c r="G490" s="3">
        <v>100</v>
      </c>
      <c r="H490" s="3">
        <v>0</v>
      </c>
      <c r="I490" s="3" t="s">
        <v>2499</v>
      </c>
      <c r="J490" s="3" t="s">
        <v>2285</v>
      </c>
      <c r="K490" s="3" t="s">
        <v>2333</v>
      </c>
      <c r="L490" s="3" t="s">
        <v>4214</v>
      </c>
      <c r="M490" s="3">
        <f t="shared" si="7"/>
        <v>1</v>
      </c>
    </row>
    <row r="491" spans="1:13">
      <c r="A491" s="3">
        <v>444</v>
      </c>
      <c r="B491" s="3">
        <v>0</v>
      </c>
      <c r="C491" s="3" t="s">
        <v>2503</v>
      </c>
      <c r="D491" s="3" t="s">
        <v>2504</v>
      </c>
      <c r="E491" s="3" t="s">
        <v>1802</v>
      </c>
      <c r="F491" s="3" t="s">
        <v>1800</v>
      </c>
      <c r="G491" s="3">
        <v>100</v>
      </c>
      <c r="H491" s="3">
        <v>0</v>
      </c>
      <c r="I491" s="3" t="s">
        <v>2499</v>
      </c>
      <c r="J491" s="3" t="s">
        <v>2285</v>
      </c>
      <c r="K491" s="3" t="s">
        <v>2333</v>
      </c>
      <c r="L491" s="3" t="s">
        <v>4214</v>
      </c>
      <c r="M491" s="3">
        <f t="shared" si="7"/>
        <v>1</v>
      </c>
    </row>
    <row r="492" spans="1:13">
      <c r="A492" s="3">
        <v>445</v>
      </c>
      <c r="B492" s="3">
        <v>1</v>
      </c>
      <c r="C492" s="3" t="s">
        <v>2287</v>
      </c>
      <c r="D492" s="3" t="s">
        <v>322</v>
      </c>
      <c r="E492" s="3" t="s">
        <v>2288</v>
      </c>
      <c r="F492" s="3" t="s">
        <v>2289</v>
      </c>
      <c r="G492" s="3">
        <v>86</v>
      </c>
      <c r="H492" s="3">
        <v>100</v>
      </c>
      <c r="I492" s="3" t="s">
        <v>2499</v>
      </c>
      <c r="J492" s="3" t="s">
        <v>2285</v>
      </c>
      <c r="K492" s="3" t="s">
        <v>2286</v>
      </c>
      <c r="L492" s="3" t="s">
        <v>4215</v>
      </c>
      <c r="M492" s="3">
        <f t="shared" si="7"/>
        <v>1</v>
      </c>
    </row>
    <row r="493" spans="1:13">
      <c r="A493" s="3">
        <v>446</v>
      </c>
      <c r="B493" s="3">
        <v>1</v>
      </c>
      <c r="C493" s="3" t="s">
        <v>2501</v>
      </c>
      <c r="D493" s="3" t="s">
        <v>2405</v>
      </c>
      <c r="E493" s="3" t="s">
        <v>2457</v>
      </c>
      <c r="F493" s="3" t="s">
        <v>2458</v>
      </c>
      <c r="G493" s="3">
        <v>86</v>
      </c>
      <c r="H493" s="3">
        <v>100</v>
      </c>
      <c r="I493" s="3" t="s">
        <v>2499</v>
      </c>
      <c r="J493" s="3" t="s">
        <v>2285</v>
      </c>
      <c r="K493" s="3" t="s">
        <v>2286</v>
      </c>
      <c r="L493" s="3" t="s">
        <v>4215</v>
      </c>
      <c r="M493" s="3">
        <f t="shared" si="7"/>
        <v>1</v>
      </c>
    </row>
    <row r="494" spans="1:13">
      <c r="A494" s="3">
        <v>447</v>
      </c>
      <c r="B494" s="3">
        <v>1</v>
      </c>
      <c r="C494" s="3" t="s">
        <v>2304</v>
      </c>
      <c r="D494" s="3" t="s">
        <v>573</v>
      </c>
      <c r="E494" s="3" t="s">
        <v>2301</v>
      </c>
      <c r="F494" s="3" t="s">
        <v>2302</v>
      </c>
      <c r="G494" s="3">
        <v>86</v>
      </c>
      <c r="H494" s="3">
        <v>100</v>
      </c>
      <c r="I494" s="3" t="s">
        <v>2499</v>
      </c>
      <c r="J494" s="3" t="s">
        <v>2285</v>
      </c>
      <c r="K494" s="3" t="s">
        <v>2286</v>
      </c>
      <c r="L494" s="3" t="s">
        <v>4215</v>
      </c>
      <c r="M494" s="3">
        <f t="shared" si="7"/>
        <v>1</v>
      </c>
    </row>
    <row r="495" spans="1:13">
      <c r="A495" s="3">
        <v>448</v>
      </c>
      <c r="B495" s="3">
        <v>1</v>
      </c>
      <c r="C495" s="3" t="s">
        <v>2300</v>
      </c>
      <c r="D495" s="3" t="s">
        <v>248</v>
      </c>
      <c r="E495" s="3" t="s">
        <v>2301</v>
      </c>
      <c r="F495" s="3" t="s">
        <v>2302</v>
      </c>
      <c r="G495" s="3">
        <v>86</v>
      </c>
      <c r="H495" s="3">
        <v>100</v>
      </c>
      <c r="I495" s="3" t="s">
        <v>2499</v>
      </c>
      <c r="J495" s="3" t="s">
        <v>2285</v>
      </c>
      <c r="K495" s="3" t="s">
        <v>2286</v>
      </c>
      <c r="L495" s="3" t="s">
        <v>4215</v>
      </c>
      <c r="M495" s="3">
        <f t="shared" si="7"/>
        <v>1</v>
      </c>
    </row>
    <row r="496" spans="1:13">
      <c r="A496" s="3">
        <v>449</v>
      </c>
      <c r="B496" s="3">
        <v>1</v>
      </c>
      <c r="C496" s="3" t="s">
        <v>2462</v>
      </c>
      <c r="D496" s="3" t="s">
        <v>322</v>
      </c>
      <c r="E496" s="3" t="s">
        <v>1821</v>
      </c>
      <c r="F496" s="3" t="s">
        <v>285</v>
      </c>
      <c r="G496" s="3">
        <v>86</v>
      </c>
      <c r="H496" s="3">
        <v>100</v>
      </c>
      <c r="I496" s="3" t="s">
        <v>2499</v>
      </c>
      <c r="J496" s="3" t="s">
        <v>2285</v>
      </c>
      <c r="K496" s="3" t="s">
        <v>2286</v>
      </c>
      <c r="L496" s="3" t="s">
        <v>4215</v>
      </c>
      <c r="M496" s="3">
        <f t="shared" si="7"/>
        <v>1</v>
      </c>
    </row>
    <row r="497" spans="1:13">
      <c r="A497" s="3">
        <v>450</v>
      </c>
      <c r="B497" s="3">
        <v>1</v>
      </c>
      <c r="C497" s="3" t="s">
        <v>2460</v>
      </c>
      <c r="D497" s="3" t="s">
        <v>2452</v>
      </c>
      <c r="E497" s="3" t="s">
        <v>2331</v>
      </c>
      <c r="F497" s="3" t="s">
        <v>1809</v>
      </c>
      <c r="G497" s="3">
        <v>86</v>
      </c>
      <c r="H497" s="3">
        <v>100</v>
      </c>
      <c r="I497" s="3" t="s">
        <v>2499</v>
      </c>
      <c r="J497" s="3" t="s">
        <v>2285</v>
      </c>
      <c r="K497" s="3" t="s">
        <v>2286</v>
      </c>
      <c r="L497" s="3" t="s">
        <v>4215</v>
      </c>
      <c r="M497" s="3">
        <f t="shared" si="7"/>
        <v>1</v>
      </c>
    </row>
    <row r="498" spans="1:13">
      <c r="A498" s="3">
        <v>451</v>
      </c>
      <c r="B498" s="3">
        <v>1</v>
      </c>
      <c r="C498" s="3" t="s">
        <v>2465</v>
      </c>
      <c r="D498" s="3" t="s">
        <v>2464</v>
      </c>
      <c r="E498" s="3" t="s">
        <v>1821</v>
      </c>
      <c r="F498" s="3" t="s">
        <v>286</v>
      </c>
      <c r="G498" s="3">
        <v>86</v>
      </c>
      <c r="H498" s="3">
        <v>100</v>
      </c>
      <c r="I498" s="3" t="s">
        <v>2499</v>
      </c>
      <c r="J498" s="3" t="s">
        <v>2285</v>
      </c>
      <c r="K498" s="3" t="s">
        <v>2306</v>
      </c>
      <c r="L498" s="3" t="s">
        <v>4215</v>
      </c>
      <c r="M498" s="3">
        <f t="shared" si="7"/>
        <v>1</v>
      </c>
    </row>
    <row r="499" spans="1:13">
      <c r="A499" s="3">
        <v>452</v>
      </c>
      <c r="B499" s="3">
        <v>1</v>
      </c>
      <c r="C499" s="3" t="s">
        <v>2316</v>
      </c>
      <c r="D499" s="3" t="s">
        <v>111</v>
      </c>
      <c r="E499" s="3" t="s">
        <v>2312</v>
      </c>
      <c r="F499" s="3" t="s">
        <v>2061</v>
      </c>
      <c r="G499" s="3">
        <v>86</v>
      </c>
      <c r="H499" s="3">
        <v>100</v>
      </c>
      <c r="I499" s="3" t="s">
        <v>2499</v>
      </c>
      <c r="J499" s="3" t="s">
        <v>2285</v>
      </c>
      <c r="K499" s="3" t="s">
        <v>2306</v>
      </c>
      <c r="L499" s="3" t="s">
        <v>4215</v>
      </c>
      <c r="M499" s="3">
        <f t="shared" si="7"/>
        <v>1</v>
      </c>
    </row>
    <row r="500" spans="1:13">
      <c r="A500" s="3">
        <v>453</v>
      </c>
      <c r="B500" s="3">
        <v>1</v>
      </c>
      <c r="C500" s="3" t="s">
        <v>2314</v>
      </c>
      <c r="D500" s="3" t="s">
        <v>112</v>
      </c>
      <c r="E500" s="3" t="s">
        <v>2312</v>
      </c>
      <c r="F500" s="3" t="s">
        <v>2061</v>
      </c>
      <c r="G500" s="3">
        <v>86</v>
      </c>
      <c r="H500" s="3">
        <v>100</v>
      </c>
      <c r="I500" s="3" t="s">
        <v>2499</v>
      </c>
      <c r="J500" s="3" t="s">
        <v>2285</v>
      </c>
      <c r="K500" s="3" t="s">
        <v>2306</v>
      </c>
      <c r="L500" s="3" t="s">
        <v>4215</v>
      </c>
      <c r="M500" s="3">
        <f t="shared" si="7"/>
        <v>1</v>
      </c>
    </row>
    <row r="501" spans="1:13">
      <c r="A501" s="3">
        <v>454</v>
      </c>
      <c r="B501" s="3">
        <v>1</v>
      </c>
      <c r="C501" s="3" t="s">
        <v>2311</v>
      </c>
      <c r="D501" s="3" t="s">
        <v>110</v>
      </c>
      <c r="E501" s="3" t="s">
        <v>2312</v>
      </c>
      <c r="F501" s="3" t="s">
        <v>2061</v>
      </c>
      <c r="G501" s="3">
        <v>86</v>
      </c>
      <c r="H501" s="3">
        <v>100</v>
      </c>
      <c r="I501" s="3" t="s">
        <v>2499</v>
      </c>
      <c r="J501" s="3" t="s">
        <v>2285</v>
      </c>
      <c r="K501" s="3" t="s">
        <v>2306</v>
      </c>
      <c r="L501" s="3" t="s">
        <v>4215</v>
      </c>
      <c r="M501" s="3">
        <f t="shared" si="7"/>
        <v>1</v>
      </c>
    </row>
    <row r="502" spans="1:13">
      <c r="A502" s="3">
        <v>455</v>
      </c>
      <c r="B502" s="3">
        <v>1</v>
      </c>
      <c r="C502" s="3" t="s">
        <v>2320</v>
      </c>
      <c r="D502" s="3" t="s">
        <v>14</v>
      </c>
      <c r="E502" s="3" t="s">
        <v>1812</v>
      </c>
      <c r="F502" s="3" t="s">
        <v>2321</v>
      </c>
      <c r="G502" s="3">
        <v>86</v>
      </c>
      <c r="H502" s="3">
        <v>100</v>
      </c>
      <c r="I502" s="3" t="s">
        <v>2499</v>
      </c>
      <c r="J502" s="3" t="s">
        <v>2285</v>
      </c>
      <c r="K502" s="3" t="s">
        <v>2306</v>
      </c>
      <c r="L502" s="3" t="s">
        <v>4215</v>
      </c>
      <c r="M502" s="3">
        <f t="shared" si="7"/>
        <v>1</v>
      </c>
    </row>
    <row r="503" spans="1:13">
      <c r="A503" s="3">
        <v>456</v>
      </c>
      <c r="B503" s="3">
        <v>1</v>
      </c>
      <c r="C503" s="3" t="s">
        <v>2471</v>
      </c>
      <c r="D503" s="3" t="s">
        <v>3910</v>
      </c>
      <c r="E503" s="3" t="s">
        <v>286</v>
      </c>
      <c r="F503" s="3" t="s">
        <v>386</v>
      </c>
      <c r="G503" s="3">
        <v>86</v>
      </c>
      <c r="H503" s="3">
        <v>100</v>
      </c>
      <c r="I503" s="3" t="s">
        <v>2499</v>
      </c>
      <c r="J503" s="3" t="s">
        <v>2285</v>
      </c>
      <c r="K503" s="3" t="s">
        <v>2306</v>
      </c>
      <c r="L503" s="3" t="s">
        <v>4215</v>
      </c>
      <c r="M503" s="3">
        <f t="shared" si="7"/>
        <v>1</v>
      </c>
    </row>
    <row r="504" spans="1:13">
      <c r="A504" s="3">
        <v>457</v>
      </c>
      <c r="B504" s="3">
        <v>1</v>
      </c>
      <c r="C504" s="3" t="s">
        <v>2502</v>
      </c>
      <c r="D504" s="3" t="s">
        <v>2403</v>
      </c>
      <c r="E504" s="3" t="s">
        <v>285</v>
      </c>
      <c r="F504" s="3" t="s">
        <v>386</v>
      </c>
      <c r="G504" s="3">
        <v>100</v>
      </c>
      <c r="H504" s="3">
        <v>100</v>
      </c>
      <c r="I504" s="3" t="s">
        <v>2499</v>
      </c>
      <c r="J504" s="3" t="s">
        <v>2285</v>
      </c>
      <c r="K504" s="3" t="s">
        <v>2333</v>
      </c>
      <c r="L504" s="3" t="s">
        <v>4215</v>
      </c>
      <c r="M504" s="3">
        <f t="shared" si="7"/>
        <v>1</v>
      </c>
    </row>
    <row r="505" spans="1:13">
      <c r="A505" s="3">
        <v>458</v>
      </c>
      <c r="B505" s="3">
        <v>1</v>
      </c>
      <c r="C505" s="3" t="s">
        <v>2338</v>
      </c>
      <c r="D505" s="3" t="s">
        <v>273</v>
      </c>
      <c r="E505" s="3" t="s">
        <v>286</v>
      </c>
      <c r="F505" s="3" t="s">
        <v>386</v>
      </c>
      <c r="G505" s="3">
        <v>100</v>
      </c>
      <c r="H505" s="3">
        <v>100</v>
      </c>
      <c r="I505" s="3" t="s">
        <v>2499</v>
      </c>
      <c r="J505" s="3" t="s">
        <v>2285</v>
      </c>
      <c r="K505" s="3" t="s">
        <v>2333</v>
      </c>
      <c r="L505" s="3" t="s">
        <v>4215</v>
      </c>
      <c r="M505" s="3">
        <f t="shared" si="7"/>
        <v>1</v>
      </c>
    </row>
    <row r="506" spans="1:13">
      <c r="A506" s="3">
        <v>459</v>
      </c>
      <c r="B506" s="3">
        <v>1</v>
      </c>
      <c r="C506" s="3" t="s">
        <v>2026</v>
      </c>
      <c r="D506" s="3" t="s">
        <v>2027</v>
      </c>
      <c r="E506" s="3" t="s">
        <v>290</v>
      </c>
      <c r="G506" s="3">
        <v>100</v>
      </c>
      <c r="H506" s="3">
        <v>100</v>
      </c>
      <c r="I506" s="3" t="s">
        <v>2499</v>
      </c>
      <c r="J506" s="3" t="s">
        <v>2285</v>
      </c>
      <c r="K506" s="3" t="s">
        <v>2333</v>
      </c>
      <c r="L506" s="3" t="s">
        <v>4215</v>
      </c>
      <c r="M506" s="3">
        <f t="shared" si="7"/>
        <v>1</v>
      </c>
    </row>
    <row r="507" spans="1:13">
      <c r="A507" s="3">
        <v>460</v>
      </c>
      <c r="B507" s="3">
        <v>1</v>
      </c>
      <c r="C507" s="3" t="s">
        <v>2476</v>
      </c>
      <c r="D507" s="3" t="s">
        <v>2475</v>
      </c>
      <c r="E507" s="3" t="s">
        <v>284</v>
      </c>
      <c r="F507" s="3" t="s">
        <v>286</v>
      </c>
      <c r="G507" s="3">
        <v>100</v>
      </c>
      <c r="H507" s="3">
        <v>100</v>
      </c>
      <c r="I507" s="3" t="s">
        <v>2499</v>
      </c>
      <c r="J507" s="3" t="s">
        <v>2285</v>
      </c>
      <c r="K507" s="3" t="s">
        <v>2333</v>
      </c>
      <c r="L507" s="3" t="s">
        <v>4215</v>
      </c>
      <c r="M507" s="3">
        <f t="shared" si="7"/>
        <v>1</v>
      </c>
    </row>
    <row r="508" spans="1:13">
      <c r="A508" s="3">
        <v>461</v>
      </c>
      <c r="B508" s="3">
        <v>1</v>
      </c>
      <c r="C508" s="3" t="s">
        <v>2505</v>
      </c>
      <c r="D508" s="3" t="s">
        <v>2504</v>
      </c>
      <c r="E508" s="3" t="s">
        <v>286</v>
      </c>
      <c r="F508" s="3" t="s">
        <v>386</v>
      </c>
      <c r="G508" s="3">
        <v>100</v>
      </c>
      <c r="H508" s="3">
        <v>100</v>
      </c>
      <c r="I508" s="3" t="s">
        <v>2499</v>
      </c>
      <c r="J508" s="3" t="s">
        <v>2285</v>
      </c>
      <c r="K508" s="3" t="s">
        <v>2333</v>
      </c>
      <c r="L508" s="3" t="s">
        <v>4215</v>
      </c>
      <c r="M508" s="3">
        <f t="shared" si="7"/>
        <v>1</v>
      </c>
    </row>
    <row r="509" spans="1:13">
      <c r="A509" s="3">
        <v>462</v>
      </c>
      <c r="B509" s="3">
        <v>0</v>
      </c>
      <c r="C509" s="3" t="s">
        <v>2349</v>
      </c>
      <c r="D509" s="3" t="s">
        <v>265</v>
      </c>
      <c r="E509" s="3" t="s">
        <v>509</v>
      </c>
      <c r="F509" s="3" t="s">
        <v>480</v>
      </c>
      <c r="G509" s="3">
        <v>100</v>
      </c>
      <c r="H509" s="3">
        <v>0</v>
      </c>
      <c r="I509" s="3" t="s">
        <v>2499</v>
      </c>
      <c r="J509" s="3" t="s">
        <v>2346</v>
      </c>
      <c r="K509" s="3" t="s">
        <v>2286</v>
      </c>
      <c r="L509" s="3" t="s">
        <v>4216</v>
      </c>
      <c r="M509" s="3">
        <f t="shared" si="7"/>
        <v>1</v>
      </c>
    </row>
    <row r="510" spans="1:13">
      <c r="A510" s="3">
        <v>463</v>
      </c>
      <c r="B510" s="3">
        <v>0</v>
      </c>
      <c r="C510" s="3" t="s">
        <v>2353</v>
      </c>
      <c r="D510" s="3" t="s">
        <v>267</v>
      </c>
      <c r="E510" s="3" t="s">
        <v>509</v>
      </c>
      <c r="F510" s="3" t="s">
        <v>480</v>
      </c>
      <c r="G510" s="3">
        <v>100</v>
      </c>
      <c r="H510" s="3">
        <v>0</v>
      </c>
      <c r="I510" s="3" t="s">
        <v>2499</v>
      </c>
      <c r="J510" s="3" t="s">
        <v>2346</v>
      </c>
      <c r="K510" s="3" t="s">
        <v>2286</v>
      </c>
      <c r="L510" s="3" t="s">
        <v>4216</v>
      </c>
      <c r="M510" s="3">
        <f t="shared" si="7"/>
        <v>1</v>
      </c>
    </row>
    <row r="511" spans="1:13">
      <c r="A511" s="3">
        <v>464</v>
      </c>
      <c r="B511" s="3">
        <v>0</v>
      </c>
      <c r="C511" s="3" t="s">
        <v>2355</v>
      </c>
      <c r="D511" s="3" t="s">
        <v>257</v>
      </c>
      <c r="E511" s="3" t="s">
        <v>509</v>
      </c>
      <c r="F511" s="3" t="s">
        <v>480</v>
      </c>
      <c r="G511" s="3">
        <v>100</v>
      </c>
      <c r="H511" s="3">
        <v>0</v>
      </c>
      <c r="I511" s="3" t="s">
        <v>2499</v>
      </c>
      <c r="J511" s="3" t="s">
        <v>2346</v>
      </c>
      <c r="K511" s="3" t="s">
        <v>2286</v>
      </c>
      <c r="L511" s="3" t="s">
        <v>4216</v>
      </c>
      <c r="M511" s="3">
        <f t="shared" si="7"/>
        <v>1</v>
      </c>
    </row>
    <row r="512" spans="1:13">
      <c r="A512" s="3">
        <v>465</v>
      </c>
      <c r="B512" s="3">
        <v>0</v>
      </c>
      <c r="C512" s="3" t="s">
        <v>2357</v>
      </c>
      <c r="D512" s="3" t="s">
        <v>269</v>
      </c>
      <c r="E512" s="3" t="s">
        <v>509</v>
      </c>
      <c r="F512" s="3" t="s">
        <v>480</v>
      </c>
      <c r="G512" s="3">
        <v>100</v>
      </c>
      <c r="H512" s="3">
        <v>0</v>
      </c>
      <c r="I512" s="3" t="s">
        <v>2499</v>
      </c>
      <c r="J512" s="3" t="s">
        <v>2346</v>
      </c>
      <c r="K512" s="3" t="s">
        <v>2286</v>
      </c>
      <c r="L512" s="3" t="s">
        <v>4216</v>
      </c>
      <c r="M512" s="3">
        <f t="shared" si="7"/>
        <v>1</v>
      </c>
    </row>
    <row r="513" spans="1:13">
      <c r="A513" s="3">
        <v>466</v>
      </c>
      <c r="B513" s="3">
        <v>0</v>
      </c>
      <c r="C513" s="3" t="s">
        <v>2359</v>
      </c>
      <c r="D513" s="3" t="s">
        <v>166</v>
      </c>
      <c r="E513" s="3" t="s">
        <v>2360</v>
      </c>
      <c r="F513" s="3" t="s">
        <v>2361</v>
      </c>
      <c r="G513" s="3">
        <v>100</v>
      </c>
      <c r="H513" s="3">
        <v>0</v>
      </c>
      <c r="I513" s="3" t="s">
        <v>2499</v>
      </c>
      <c r="J513" s="3" t="s">
        <v>2346</v>
      </c>
      <c r="K513" s="3" t="s">
        <v>2286</v>
      </c>
      <c r="L513" s="3" t="s">
        <v>4216</v>
      </c>
      <c r="M513" s="3">
        <f t="shared" si="7"/>
        <v>1</v>
      </c>
    </row>
    <row r="514" spans="1:13">
      <c r="A514" s="3">
        <v>467</v>
      </c>
      <c r="B514" s="3">
        <v>0</v>
      </c>
      <c r="C514" s="3" t="s">
        <v>2365</v>
      </c>
      <c r="D514" s="3" t="s">
        <v>13</v>
      </c>
      <c r="E514" s="3" t="s">
        <v>2301</v>
      </c>
      <c r="F514" s="3" t="s">
        <v>2324</v>
      </c>
      <c r="G514" s="3">
        <v>100</v>
      </c>
      <c r="H514" s="3">
        <v>0</v>
      </c>
      <c r="I514" s="3" t="s">
        <v>2499</v>
      </c>
      <c r="J514" s="3" t="s">
        <v>2346</v>
      </c>
      <c r="K514" s="3" t="s">
        <v>2286</v>
      </c>
      <c r="L514" s="3" t="s">
        <v>4216</v>
      </c>
      <c r="M514" s="3">
        <f t="shared" si="7"/>
        <v>1</v>
      </c>
    </row>
    <row r="515" spans="1:13">
      <c r="A515" s="3">
        <v>468</v>
      </c>
      <c r="B515" s="3">
        <v>0</v>
      </c>
      <c r="C515" s="3" t="s">
        <v>2480</v>
      </c>
      <c r="D515" s="3" t="s">
        <v>349</v>
      </c>
      <c r="E515" s="3" t="s">
        <v>390</v>
      </c>
      <c r="G515" s="3">
        <v>100</v>
      </c>
      <c r="H515" s="3">
        <v>0</v>
      </c>
      <c r="I515" s="3" t="s">
        <v>2499</v>
      </c>
      <c r="J515" s="3" t="s">
        <v>2346</v>
      </c>
      <c r="K515" s="3" t="s">
        <v>2286</v>
      </c>
      <c r="L515" s="3" t="s">
        <v>4216</v>
      </c>
      <c r="M515" s="3">
        <f t="shared" ref="M515:M578" si="8">COUNTIF(A:A,A515)</f>
        <v>1</v>
      </c>
    </row>
    <row r="516" spans="1:13">
      <c r="A516" s="3">
        <v>469</v>
      </c>
      <c r="B516" s="3">
        <v>0</v>
      </c>
      <c r="C516" s="3" t="s">
        <v>2482</v>
      </c>
      <c r="D516" s="3" t="s">
        <v>262</v>
      </c>
      <c r="E516" s="3" t="s">
        <v>1795</v>
      </c>
      <c r="F516" s="3" t="s">
        <v>1796</v>
      </c>
      <c r="G516" s="3">
        <v>100</v>
      </c>
      <c r="H516" s="3">
        <v>0</v>
      </c>
      <c r="I516" s="3" t="s">
        <v>2499</v>
      </c>
      <c r="J516" s="3" t="s">
        <v>2346</v>
      </c>
      <c r="K516" s="3" t="s">
        <v>2306</v>
      </c>
      <c r="L516" s="3" t="s">
        <v>4216</v>
      </c>
      <c r="M516" s="3">
        <f t="shared" si="8"/>
        <v>1</v>
      </c>
    </row>
    <row r="517" spans="1:13">
      <c r="A517" s="3">
        <v>470</v>
      </c>
      <c r="B517" s="3">
        <v>0</v>
      </c>
      <c r="C517" s="3" t="s">
        <v>2375</v>
      </c>
      <c r="D517" s="3" t="s">
        <v>411</v>
      </c>
      <c r="E517" s="3" t="s">
        <v>509</v>
      </c>
      <c r="F517" s="3" t="s">
        <v>2376</v>
      </c>
      <c r="G517" s="3">
        <v>100</v>
      </c>
      <c r="H517" s="3">
        <v>0</v>
      </c>
      <c r="I517" s="3" t="s">
        <v>2499</v>
      </c>
      <c r="J517" s="3" t="s">
        <v>2346</v>
      </c>
      <c r="K517" s="3" t="s">
        <v>2306</v>
      </c>
      <c r="L517" s="3" t="s">
        <v>4216</v>
      </c>
      <c r="M517" s="3">
        <f t="shared" si="8"/>
        <v>2</v>
      </c>
    </row>
    <row r="518" spans="1:13">
      <c r="A518" s="3">
        <v>470</v>
      </c>
      <c r="B518" s="3">
        <v>0</v>
      </c>
      <c r="C518" s="3" t="s">
        <v>2375</v>
      </c>
      <c r="D518" s="3" t="s">
        <v>412</v>
      </c>
      <c r="E518" s="3" t="s">
        <v>509</v>
      </c>
      <c r="F518" s="3" t="s">
        <v>2376</v>
      </c>
      <c r="G518" s="3">
        <v>100</v>
      </c>
      <c r="H518" s="3">
        <v>0</v>
      </c>
      <c r="I518" s="3" t="s">
        <v>2499</v>
      </c>
      <c r="J518" s="3" t="s">
        <v>2346</v>
      </c>
      <c r="K518" s="3" t="s">
        <v>2306</v>
      </c>
      <c r="L518" s="3" t="s">
        <v>4216</v>
      </c>
      <c r="M518" s="3">
        <f t="shared" si="8"/>
        <v>2</v>
      </c>
    </row>
    <row r="519" spans="1:13">
      <c r="A519" s="3">
        <v>471</v>
      </c>
      <c r="B519" s="3">
        <v>0</v>
      </c>
      <c r="C519" s="3" t="s">
        <v>2367</v>
      </c>
      <c r="D519" s="3" t="s">
        <v>103</v>
      </c>
      <c r="E519" s="3" t="s">
        <v>2328</v>
      </c>
      <c r="F519" s="3" t="s">
        <v>2329</v>
      </c>
      <c r="G519" s="3">
        <v>100</v>
      </c>
      <c r="H519" s="3">
        <v>0</v>
      </c>
      <c r="I519" s="3" t="s">
        <v>2499</v>
      </c>
      <c r="J519" s="3" t="s">
        <v>2346</v>
      </c>
      <c r="K519" s="3" t="s">
        <v>2306</v>
      </c>
      <c r="L519" s="3" t="s">
        <v>4216</v>
      </c>
      <c r="M519" s="3">
        <f t="shared" si="8"/>
        <v>1</v>
      </c>
    </row>
    <row r="520" spans="1:13">
      <c r="A520" s="3">
        <v>472</v>
      </c>
      <c r="B520" s="3">
        <v>0</v>
      </c>
      <c r="C520" s="3" t="s">
        <v>2484</v>
      </c>
      <c r="D520" s="3" t="s">
        <v>673</v>
      </c>
      <c r="E520" s="3" t="s">
        <v>2301</v>
      </c>
      <c r="F520" s="3" t="s">
        <v>2324</v>
      </c>
      <c r="G520" s="3">
        <v>100</v>
      </c>
      <c r="H520" s="3">
        <v>0</v>
      </c>
      <c r="I520" s="3" t="s">
        <v>2499</v>
      </c>
      <c r="J520" s="3" t="s">
        <v>2346</v>
      </c>
      <c r="K520" s="3" t="s">
        <v>2306</v>
      </c>
      <c r="L520" s="3" t="s">
        <v>4216</v>
      </c>
      <c r="M520" s="3">
        <f t="shared" si="8"/>
        <v>1</v>
      </c>
    </row>
    <row r="521" spans="1:13">
      <c r="A521" s="3">
        <v>473</v>
      </c>
      <c r="B521" s="3">
        <v>0</v>
      </c>
      <c r="C521" s="3" t="s">
        <v>2507</v>
      </c>
      <c r="D521" s="3" t="s">
        <v>111</v>
      </c>
      <c r="E521" s="3" t="s">
        <v>2351</v>
      </c>
      <c r="F521" s="3" t="s">
        <v>2143</v>
      </c>
      <c r="G521" s="3">
        <v>100</v>
      </c>
      <c r="H521" s="3">
        <v>0</v>
      </c>
      <c r="I521" s="3" t="s">
        <v>2499</v>
      </c>
      <c r="J521" s="3" t="s">
        <v>2346</v>
      </c>
      <c r="K521" s="3" t="s">
        <v>2306</v>
      </c>
      <c r="L521" s="3" t="s">
        <v>4216</v>
      </c>
      <c r="M521" s="3">
        <f t="shared" si="8"/>
        <v>1</v>
      </c>
    </row>
    <row r="522" spans="1:13">
      <c r="A522" s="3">
        <v>474</v>
      </c>
      <c r="B522" s="3">
        <v>0</v>
      </c>
      <c r="C522" s="3" t="s">
        <v>2496</v>
      </c>
      <c r="D522" s="3" t="s">
        <v>2497</v>
      </c>
      <c r="E522" s="3" t="s">
        <v>1795</v>
      </c>
      <c r="F522" s="3" t="s">
        <v>1796</v>
      </c>
      <c r="G522" s="3">
        <v>100</v>
      </c>
      <c r="H522" s="3">
        <v>0</v>
      </c>
      <c r="I522" s="3" t="s">
        <v>2499</v>
      </c>
      <c r="J522" s="3" t="s">
        <v>2346</v>
      </c>
      <c r="K522" s="3" t="s">
        <v>2333</v>
      </c>
      <c r="L522" s="3" t="s">
        <v>4216</v>
      </c>
      <c r="M522" s="3">
        <f t="shared" si="8"/>
        <v>1</v>
      </c>
    </row>
    <row r="523" spans="1:13">
      <c r="A523" s="3">
        <v>475</v>
      </c>
      <c r="B523" s="3">
        <v>0</v>
      </c>
      <c r="C523" s="3" t="s">
        <v>2488</v>
      </c>
      <c r="D523" s="3" t="s">
        <v>16</v>
      </c>
      <c r="E523" s="3" t="s">
        <v>1802</v>
      </c>
      <c r="F523" s="3" t="s">
        <v>1800</v>
      </c>
      <c r="G523" s="3">
        <v>100</v>
      </c>
      <c r="H523" s="3">
        <v>0</v>
      </c>
      <c r="I523" s="3" t="s">
        <v>2499</v>
      </c>
      <c r="J523" s="3" t="s">
        <v>2346</v>
      </c>
      <c r="K523" s="3" t="s">
        <v>2333</v>
      </c>
      <c r="L523" s="3" t="s">
        <v>4216</v>
      </c>
      <c r="M523" s="3">
        <f t="shared" si="8"/>
        <v>1</v>
      </c>
    </row>
    <row r="524" spans="1:13">
      <c r="A524" s="3">
        <v>476</v>
      </c>
      <c r="B524" s="3">
        <v>0</v>
      </c>
      <c r="C524" s="3" t="s">
        <v>2490</v>
      </c>
      <c r="D524" s="3" t="s">
        <v>4714</v>
      </c>
      <c r="E524" s="3" t="s">
        <v>2491</v>
      </c>
      <c r="F524" s="3" t="s">
        <v>2492</v>
      </c>
      <c r="G524" s="3">
        <v>100</v>
      </c>
      <c r="H524" s="3">
        <v>0</v>
      </c>
      <c r="I524" s="3" t="s">
        <v>2499</v>
      </c>
      <c r="J524" s="3" t="s">
        <v>2346</v>
      </c>
      <c r="K524" s="3" t="s">
        <v>2333</v>
      </c>
      <c r="L524" s="3" t="s">
        <v>4216</v>
      </c>
      <c r="M524" s="3">
        <f t="shared" si="8"/>
        <v>1</v>
      </c>
    </row>
    <row r="525" spans="1:13">
      <c r="A525" s="3">
        <v>477</v>
      </c>
      <c r="B525" s="3">
        <v>0</v>
      </c>
      <c r="C525" s="3" t="s">
        <v>2391</v>
      </c>
      <c r="D525" s="3" t="s">
        <v>683</v>
      </c>
      <c r="E525" s="3" t="s">
        <v>2392</v>
      </c>
      <c r="F525" s="3" t="s">
        <v>2393</v>
      </c>
      <c r="G525" s="3">
        <v>100</v>
      </c>
      <c r="H525" s="3">
        <v>0</v>
      </c>
      <c r="I525" s="3" t="s">
        <v>2499</v>
      </c>
      <c r="J525" s="3" t="s">
        <v>2346</v>
      </c>
      <c r="K525" s="3" t="s">
        <v>2333</v>
      </c>
      <c r="L525" s="3" t="s">
        <v>4216</v>
      </c>
      <c r="M525" s="3">
        <f t="shared" si="8"/>
        <v>1</v>
      </c>
    </row>
    <row r="526" spans="1:13">
      <c r="A526" s="3">
        <v>478</v>
      </c>
      <c r="B526" s="3">
        <v>1</v>
      </c>
      <c r="C526" s="3" t="s">
        <v>2350</v>
      </c>
      <c r="D526" s="3" t="s">
        <v>265</v>
      </c>
      <c r="E526" s="3" t="s">
        <v>2351</v>
      </c>
      <c r="F526" s="3" t="s">
        <v>2352</v>
      </c>
      <c r="G526" s="3">
        <v>86</v>
      </c>
      <c r="H526" s="3">
        <v>100</v>
      </c>
      <c r="I526" s="3" t="s">
        <v>2499</v>
      </c>
      <c r="J526" s="3" t="s">
        <v>2346</v>
      </c>
      <c r="K526" s="3" t="s">
        <v>2286</v>
      </c>
      <c r="L526" s="3" t="s">
        <v>4217</v>
      </c>
      <c r="M526" s="3">
        <f t="shared" si="8"/>
        <v>1</v>
      </c>
    </row>
    <row r="527" spans="1:13">
      <c r="A527" s="3">
        <v>479</v>
      </c>
      <c r="B527" s="3">
        <v>1</v>
      </c>
      <c r="C527" s="3" t="s">
        <v>2354</v>
      </c>
      <c r="D527" s="3" t="s">
        <v>267</v>
      </c>
      <c r="E527" s="3" t="s">
        <v>2351</v>
      </c>
      <c r="F527" s="3" t="s">
        <v>2352</v>
      </c>
      <c r="G527" s="3">
        <v>86</v>
      </c>
      <c r="H527" s="3">
        <v>100</v>
      </c>
      <c r="I527" s="3" t="s">
        <v>2499</v>
      </c>
      <c r="J527" s="3" t="s">
        <v>2346</v>
      </c>
      <c r="K527" s="3" t="s">
        <v>2286</v>
      </c>
      <c r="L527" s="3" t="s">
        <v>4217</v>
      </c>
      <c r="M527" s="3">
        <f t="shared" si="8"/>
        <v>1</v>
      </c>
    </row>
    <row r="528" spans="1:13">
      <c r="A528" s="3">
        <v>480</v>
      </c>
      <c r="B528" s="3">
        <v>1</v>
      </c>
      <c r="C528" s="3" t="s">
        <v>2356</v>
      </c>
      <c r="D528" s="3" t="s">
        <v>257</v>
      </c>
      <c r="E528" s="3" t="s">
        <v>2351</v>
      </c>
      <c r="F528" s="3" t="s">
        <v>2352</v>
      </c>
      <c r="G528" s="3">
        <v>86</v>
      </c>
      <c r="H528" s="3">
        <v>100</v>
      </c>
      <c r="I528" s="3" t="s">
        <v>2499</v>
      </c>
      <c r="J528" s="3" t="s">
        <v>2346</v>
      </c>
      <c r="K528" s="3" t="s">
        <v>2286</v>
      </c>
      <c r="L528" s="3" t="s">
        <v>4217</v>
      </c>
      <c r="M528" s="3">
        <f t="shared" si="8"/>
        <v>1</v>
      </c>
    </row>
    <row r="529" spans="1:13">
      <c r="A529" s="3">
        <v>481</v>
      </c>
      <c r="B529" s="3">
        <v>1</v>
      </c>
      <c r="C529" s="3" t="s">
        <v>2358</v>
      </c>
      <c r="D529" s="3" t="s">
        <v>269</v>
      </c>
      <c r="E529" s="3" t="s">
        <v>2351</v>
      </c>
      <c r="F529" s="3" t="s">
        <v>2352</v>
      </c>
      <c r="G529" s="3">
        <v>86</v>
      </c>
      <c r="H529" s="3">
        <v>100</v>
      </c>
      <c r="I529" s="3" t="s">
        <v>2499</v>
      </c>
      <c r="J529" s="3" t="s">
        <v>2346</v>
      </c>
      <c r="K529" s="3" t="s">
        <v>2286</v>
      </c>
      <c r="L529" s="3" t="s">
        <v>4217</v>
      </c>
      <c r="M529" s="3">
        <f t="shared" si="8"/>
        <v>1</v>
      </c>
    </row>
    <row r="530" spans="1:13">
      <c r="A530" s="3">
        <v>482</v>
      </c>
      <c r="B530" s="3">
        <v>1</v>
      </c>
      <c r="C530" s="3" t="s">
        <v>2362</v>
      </c>
      <c r="D530" s="3" t="s">
        <v>166</v>
      </c>
      <c r="E530" s="3" t="s">
        <v>2363</v>
      </c>
      <c r="F530" s="3" t="s">
        <v>2364</v>
      </c>
      <c r="G530" s="3">
        <v>86</v>
      </c>
      <c r="H530" s="3">
        <v>100</v>
      </c>
      <c r="I530" s="3" t="s">
        <v>2499</v>
      </c>
      <c r="J530" s="3" t="s">
        <v>2346</v>
      </c>
      <c r="K530" s="3" t="s">
        <v>2286</v>
      </c>
      <c r="L530" s="3" t="s">
        <v>4217</v>
      </c>
      <c r="M530" s="3">
        <f t="shared" si="8"/>
        <v>1</v>
      </c>
    </row>
    <row r="531" spans="1:13">
      <c r="A531" s="3">
        <v>483</v>
      </c>
      <c r="B531" s="3">
        <v>1</v>
      </c>
      <c r="C531" s="3" t="s">
        <v>2366</v>
      </c>
      <c r="D531" s="3" t="s">
        <v>13</v>
      </c>
      <c r="E531" s="3" t="s">
        <v>1775</v>
      </c>
      <c r="F531" s="3" t="s">
        <v>289</v>
      </c>
      <c r="G531" s="3">
        <v>86</v>
      </c>
      <c r="H531" s="3">
        <v>100</v>
      </c>
      <c r="I531" s="3" t="s">
        <v>2499</v>
      </c>
      <c r="J531" s="3" t="s">
        <v>2346</v>
      </c>
      <c r="K531" s="3" t="s">
        <v>2286</v>
      </c>
      <c r="L531" s="3" t="s">
        <v>4217</v>
      </c>
      <c r="M531" s="3">
        <f t="shared" si="8"/>
        <v>1</v>
      </c>
    </row>
    <row r="532" spans="1:13">
      <c r="A532" s="3">
        <v>484</v>
      </c>
      <c r="B532" s="3">
        <v>1</v>
      </c>
      <c r="C532" s="3" t="s">
        <v>2506</v>
      </c>
      <c r="D532" s="3" t="s">
        <v>349</v>
      </c>
      <c r="E532" s="3" t="s">
        <v>281</v>
      </c>
      <c r="G532" s="3">
        <v>86</v>
      </c>
      <c r="H532" s="3">
        <v>100</v>
      </c>
      <c r="I532" s="3" t="s">
        <v>2499</v>
      </c>
      <c r="J532" s="3" t="s">
        <v>2346</v>
      </c>
      <c r="K532" s="3" t="s">
        <v>2286</v>
      </c>
      <c r="L532" s="3" t="s">
        <v>4217</v>
      </c>
      <c r="M532" s="3">
        <f t="shared" si="8"/>
        <v>1</v>
      </c>
    </row>
    <row r="533" spans="1:13">
      <c r="A533" s="3">
        <v>485</v>
      </c>
      <c r="B533" s="3">
        <v>1</v>
      </c>
      <c r="C533" s="3" t="s">
        <v>2483</v>
      </c>
      <c r="D533" s="3" t="s">
        <v>262</v>
      </c>
      <c r="E533" s="3" t="s">
        <v>291</v>
      </c>
      <c r="F533" s="3" t="s">
        <v>284</v>
      </c>
      <c r="G533" s="3">
        <v>86</v>
      </c>
      <c r="H533" s="3">
        <v>100</v>
      </c>
      <c r="I533" s="3" t="s">
        <v>2499</v>
      </c>
      <c r="J533" s="3" t="s">
        <v>2346</v>
      </c>
      <c r="K533" s="3" t="s">
        <v>2306</v>
      </c>
      <c r="L533" s="3" t="s">
        <v>4217</v>
      </c>
      <c r="M533" s="3">
        <f t="shared" si="8"/>
        <v>1</v>
      </c>
    </row>
    <row r="534" spans="1:13">
      <c r="A534" s="3">
        <v>486</v>
      </c>
      <c r="B534" s="3">
        <v>1</v>
      </c>
      <c r="C534" s="3" t="s">
        <v>2377</v>
      </c>
      <c r="D534" s="3" t="s">
        <v>411</v>
      </c>
      <c r="E534" s="3" t="s">
        <v>1814</v>
      </c>
      <c r="F534" s="3" t="s">
        <v>1996</v>
      </c>
      <c r="G534" s="3">
        <v>86</v>
      </c>
      <c r="H534" s="3">
        <v>100</v>
      </c>
      <c r="I534" s="3" t="s">
        <v>2499</v>
      </c>
      <c r="J534" s="3" t="s">
        <v>2346</v>
      </c>
      <c r="K534" s="3" t="s">
        <v>2306</v>
      </c>
      <c r="L534" s="3" t="s">
        <v>4217</v>
      </c>
      <c r="M534" s="3">
        <f t="shared" si="8"/>
        <v>2</v>
      </c>
    </row>
    <row r="535" spans="1:13">
      <c r="A535" s="3">
        <v>486</v>
      </c>
      <c r="B535" s="3">
        <v>1</v>
      </c>
      <c r="C535" s="3" t="s">
        <v>2377</v>
      </c>
      <c r="D535" s="3" t="s">
        <v>412</v>
      </c>
      <c r="E535" s="3" t="s">
        <v>1814</v>
      </c>
      <c r="F535" s="3" t="s">
        <v>1996</v>
      </c>
      <c r="G535" s="3">
        <v>86</v>
      </c>
      <c r="H535" s="3">
        <v>100</v>
      </c>
      <c r="I535" s="3" t="s">
        <v>2499</v>
      </c>
      <c r="J535" s="3" t="s">
        <v>2346</v>
      </c>
      <c r="K535" s="3" t="s">
        <v>2306</v>
      </c>
      <c r="L535" s="3" t="s">
        <v>4217</v>
      </c>
      <c r="M535" s="3">
        <f t="shared" si="8"/>
        <v>2</v>
      </c>
    </row>
    <row r="536" spans="1:13">
      <c r="A536" s="3">
        <v>487</v>
      </c>
      <c r="B536" s="3">
        <v>1</v>
      </c>
      <c r="C536" s="3" t="s">
        <v>2368</v>
      </c>
      <c r="D536" s="3" t="s">
        <v>103</v>
      </c>
      <c r="E536" s="3" t="s">
        <v>1788</v>
      </c>
      <c r="F536" s="3" t="s">
        <v>1809</v>
      </c>
      <c r="G536" s="3">
        <v>86</v>
      </c>
      <c r="H536" s="3">
        <v>100</v>
      </c>
      <c r="I536" s="3" t="s">
        <v>2499</v>
      </c>
      <c r="J536" s="3" t="s">
        <v>2346</v>
      </c>
      <c r="K536" s="3" t="s">
        <v>2306</v>
      </c>
      <c r="L536" s="3" t="s">
        <v>4217</v>
      </c>
      <c r="M536" s="3">
        <f t="shared" si="8"/>
        <v>1</v>
      </c>
    </row>
    <row r="537" spans="1:13">
      <c r="A537" s="3">
        <v>488</v>
      </c>
      <c r="B537" s="3">
        <v>1</v>
      </c>
      <c r="C537" s="3" t="s">
        <v>2485</v>
      </c>
      <c r="D537" s="3" t="s">
        <v>673</v>
      </c>
      <c r="E537" s="3" t="s">
        <v>1775</v>
      </c>
      <c r="F537" s="3" t="s">
        <v>289</v>
      </c>
      <c r="G537" s="3">
        <v>86</v>
      </c>
      <c r="H537" s="3">
        <v>100</v>
      </c>
      <c r="I537" s="3" t="s">
        <v>2499</v>
      </c>
      <c r="J537" s="3" t="s">
        <v>2346</v>
      </c>
      <c r="K537" s="3" t="s">
        <v>2306</v>
      </c>
      <c r="L537" s="3" t="s">
        <v>4217</v>
      </c>
      <c r="M537" s="3">
        <f t="shared" si="8"/>
        <v>1</v>
      </c>
    </row>
    <row r="538" spans="1:13">
      <c r="A538" s="3">
        <v>489</v>
      </c>
      <c r="B538" s="3">
        <v>1</v>
      </c>
      <c r="C538" s="3" t="s">
        <v>2508</v>
      </c>
      <c r="D538" s="3" t="s">
        <v>111</v>
      </c>
      <c r="E538" s="3" t="s">
        <v>1928</v>
      </c>
      <c r="F538" s="3" t="s">
        <v>1814</v>
      </c>
      <c r="G538" s="3">
        <v>86</v>
      </c>
      <c r="H538" s="3">
        <v>100</v>
      </c>
      <c r="I538" s="3" t="s">
        <v>2499</v>
      </c>
      <c r="J538" s="3" t="s">
        <v>2346</v>
      </c>
      <c r="K538" s="3" t="s">
        <v>2306</v>
      </c>
      <c r="L538" s="3" t="s">
        <v>4217</v>
      </c>
      <c r="M538" s="3">
        <f t="shared" si="8"/>
        <v>1</v>
      </c>
    </row>
    <row r="539" spans="1:13">
      <c r="A539" s="3">
        <v>490</v>
      </c>
      <c r="B539" s="3">
        <v>1</v>
      </c>
      <c r="C539" s="3" t="s">
        <v>2498</v>
      </c>
      <c r="D539" s="3" t="s">
        <v>2497</v>
      </c>
      <c r="E539" s="3" t="s">
        <v>291</v>
      </c>
      <c r="F539" s="3" t="s">
        <v>284</v>
      </c>
      <c r="G539" s="3">
        <v>100</v>
      </c>
      <c r="H539" s="3">
        <v>100</v>
      </c>
      <c r="I539" s="3" t="s">
        <v>2499</v>
      </c>
      <c r="J539" s="3" t="s">
        <v>2346</v>
      </c>
      <c r="K539" s="3" t="s">
        <v>2333</v>
      </c>
      <c r="L539" s="3" t="s">
        <v>4217</v>
      </c>
      <c r="M539" s="3">
        <f t="shared" si="8"/>
        <v>1</v>
      </c>
    </row>
    <row r="540" spans="1:13">
      <c r="A540" s="3">
        <v>491</v>
      </c>
      <c r="B540" s="3">
        <v>1</v>
      </c>
      <c r="C540" s="3" t="s">
        <v>2489</v>
      </c>
      <c r="D540" s="3" t="s">
        <v>16</v>
      </c>
      <c r="E540" s="3" t="s">
        <v>286</v>
      </c>
      <c r="F540" s="3" t="s">
        <v>386</v>
      </c>
      <c r="G540" s="3">
        <v>100</v>
      </c>
      <c r="H540" s="3">
        <v>100</v>
      </c>
      <c r="I540" s="3" t="s">
        <v>2499</v>
      </c>
      <c r="J540" s="3" t="s">
        <v>2346</v>
      </c>
      <c r="K540" s="3" t="s">
        <v>2333</v>
      </c>
      <c r="L540" s="3" t="s">
        <v>4217</v>
      </c>
      <c r="M540" s="3">
        <f t="shared" si="8"/>
        <v>1</v>
      </c>
    </row>
    <row r="541" spans="1:13">
      <c r="A541" s="3">
        <v>492</v>
      </c>
      <c r="B541" s="3">
        <v>1</v>
      </c>
      <c r="C541" s="3" t="s">
        <v>2493</v>
      </c>
      <c r="D541" s="3" t="s">
        <v>4715</v>
      </c>
      <c r="E541" s="3" t="s">
        <v>2494</v>
      </c>
      <c r="F541" s="3" t="s">
        <v>2495</v>
      </c>
      <c r="G541" s="3">
        <v>100</v>
      </c>
      <c r="H541" s="3">
        <v>100</v>
      </c>
      <c r="I541" s="3" t="s">
        <v>2499</v>
      </c>
      <c r="J541" s="3" t="s">
        <v>2346</v>
      </c>
      <c r="K541" s="3" t="s">
        <v>2333</v>
      </c>
      <c r="L541" s="3" t="s">
        <v>4217</v>
      </c>
      <c r="M541" s="3">
        <f t="shared" si="8"/>
        <v>1</v>
      </c>
    </row>
    <row r="542" spans="1:13">
      <c r="A542" s="3">
        <v>493</v>
      </c>
      <c r="B542" s="3">
        <v>1</v>
      </c>
      <c r="C542" s="3" t="s">
        <v>2394</v>
      </c>
      <c r="D542" s="3" t="s">
        <v>683</v>
      </c>
      <c r="E542" s="3" t="s">
        <v>2319</v>
      </c>
      <c r="F542" s="3" t="s">
        <v>2395</v>
      </c>
      <c r="G542" s="3">
        <v>100</v>
      </c>
      <c r="H542" s="3">
        <v>100</v>
      </c>
      <c r="I542" s="3" t="s">
        <v>2499</v>
      </c>
      <c r="J542" s="3" t="s">
        <v>2346</v>
      </c>
      <c r="K542" s="3" t="s">
        <v>2333</v>
      </c>
      <c r="L542" s="3" t="s">
        <v>4217</v>
      </c>
      <c r="M542" s="3">
        <f t="shared" si="8"/>
        <v>1</v>
      </c>
    </row>
    <row r="543" spans="1:13">
      <c r="A543" s="3">
        <v>494</v>
      </c>
      <c r="B543" s="3">
        <v>0</v>
      </c>
      <c r="C543" s="3" t="s">
        <v>2277</v>
      </c>
      <c r="D543" s="3" t="s">
        <v>2278</v>
      </c>
      <c r="E543" s="3" t="s">
        <v>281</v>
      </c>
      <c r="F543" s="3" t="s">
        <v>282</v>
      </c>
      <c r="G543" s="3">
        <v>1</v>
      </c>
      <c r="H543" s="3">
        <v>1</v>
      </c>
      <c r="I543" s="3" t="s">
        <v>2509</v>
      </c>
      <c r="J543" s="3" t="s">
        <v>2259</v>
      </c>
      <c r="L543" s="3" t="s">
        <v>4218</v>
      </c>
      <c r="M543" s="3">
        <f t="shared" si="8"/>
        <v>1</v>
      </c>
    </row>
    <row r="544" spans="1:13">
      <c r="A544" s="3">
        <v>495</v>
      </c>
      <c r="B544" s="3">
        <v>0</v>
      </c>
      <c r="C544" s="3" t="s">
        <v>2422</v>
      </c>
      <c r="D544" s="3" t="s">
        <v>2423</v>
      </c>
      <c r="E544" s="3" t="s">
        <v>286</v>
      </c>
      <c r="F544" s="3" t="s">
        <v>386</v>
      </c>
      <c r="G544" s="3">
        <v>1</v>
      </c>
      <c r="H544" s="3">
        <v>1</v>
      </c>
      <c r="I544" s="3" t="s">
        <v>2509</v>
      </c>
      <c r="J544" s="3" t="s">
        <v>2259</v>
      </c>
      <c r="L544" s="3" t="s">
        <v>4218</v>
      </c>
      <c r="M544" s="3">
        <f t="shared" si="8"/>
        <v>1</v>
      </c>
    </row>
    <row r="545" spans="1:13">
      <c r="A545" s="3">
        <v>496</v>
      </c>
      <c r="B545" s="3">
        <v>1</v>
      </c>
      <c r="C545" s="3" t="s">
        <v>2271</v>
      </c>
      <c r="D545" s="3" t="s">
        <v>2272</v>
      </c>
      <c r="E545" s="3" t="s">
        <v>1781</v>
      </c>
      <c r="F545" s="3" t="s">
        <v>291</v>
      </c>
      <c r="G545" s="3">
        <v>1</v>
      </c>
      <c r="H545" s="3">
        <v>5</v>
      </c>
      <c r="I545" s="3" t="s">
        <v>2509</v>
      </c>
      <c r="J545" s="3" t="s">
        <v>2259</v>
      </c>
      <c r="L545" s="3" t="s">
        <v>4219</v>
      </c>
      <c r="M545" s="3">
        <f t="shared" si="8"/>
        <v>2</v>
      </c>
    </row>
    <row r="546" spans="1:13">
      <c r="A546" s="3">
        <v>496</v>
      </c>
      <c r="B546" s="3">
        <v>1</v>
      </c>
      <c r="C546" s="3" t="s">
        <v>2271</v>
      </c>
      <c r="D546" s="3" t="s">
        <v>2273</v>
      </c>
      <c r="E546" s="3" t="s">
        <v>1781</v>
      </c>
      <c r="F546" s="3" t="s">
        <v>291</v>
      </c>
      <c r="G546" s="3">
        <v>1</v>
      </c>
      <c r="H546" s="3">
        <v>5</v>
      </c>
      <c r="I546" s="3" t="s">
        <v>2509</v>
      </c>
      <c r="J546" s="3" t="s">
        <v>2259</v>
      </c>
      <c r="L546" s="3" t="s">
        <v>4219</v>
      </c>
      <c r="M546" s="3">
        <f t="shared" si="8"/>
        <v>2</v>
      </c>
    </row>
    <row r="547" spans="1:13">
      <c r="A547" s="3">
        <v>497</v>
      </c>
      <c r="B547" s="3">
        <v>1</v>
      </c>
      <c r="C547" s="3" t="s">
        <v>2274</v>
      </c>
      <c r="D547" s="3" t="s">
        <v>258</v>
      </c>
      <c r="E547" s="3" t="s">
        <v>282</v>
      </c>
      <c r="F547" s="3" t="s">
        <v>1782</v>
      </c>
      <c r="G547" s="3">
        <v>1</v>
      </c>
      <c r="H547" s="3">
        <v>5</v>
      </c>
      <c r="I547" s="3" t="s">
        <v>2509</v>
      </c>
      <c r="J547" s="3" t="s">
        <v>2259</v>
      </c>
      <c r="L547" s="3" t="s">
        <v>4219</v>
      </c>
      <c r="M547" s="3">
        <f t="shared" si="8"/>
        <v>2</v>
      </c>
    </row>
    <row r="548" spans="1:13">
      <c r="A548" s="3">
        <v>497</v>
      </c>
      <c r="B548" s="3">
        <v>1</v>
      </c>
      <c r="C548" s="3" t="s">
        <v>2274</v>
      </c>
      <c r="D548" s="3" t="s">
        <v>603</v>
      </c>
      <c r="E548" s="3" t="s">
        <v>282</v>
      </c>
      <c r="F548" s="3" t="s">
        <v>1782</v>
      </c>
      <c r="G548" s="3">
        <v>1</v>
      </c>
      <c r="H548" s="3">
        <v>5</v>
      </c>
      <c r="I548" s="3" t="s">
        <v>2509</v>
      </c>
      <c r="J548" s="3" t="s">
        <v>2259</v>
      </c>
      <c r="L548" s="3" t="s">
        <v>4219</v>
      </c>
      <c r="M548" s="3">
        <f t="shared" si="8"/>
        <v>2</v>
      </c>
    </row>
    <row r="549" spans="1:13">
      <c r="A549" s="3">
        <v>498</v>
      </c>
      <c r="B549" s="3">
        <v>1</v>
      </c>
      <c r="C549" s="3" t="s">
        <v>2275</v>
      </c>
      <c r="D549" s="3" t="s">
        <v>273</v>
      </c>
      <c r="E549" s="3" t="s">
        <v>1781</v>
      </c>
      <c r="F549" s="3" t="s">
        <v>291</v>
      </c>
      <c r="G549" s="3">
        <v>1</v>
      </c>
      <c r="H549" s="3">
        <v>5</v>
      </c>
      <c r="I549" s="3" t="s">
        <v>2509</v>
      </c>
      <c r="J549" s="3" t="s">
        <v>2259</v>
      </c>
      <c r="L549" s="3" t="s">
        <v>4219</v>
      </c>
      <c r="M549" s="3">
        <f t="shared" si="8"/>
        <v>1</v>
      </c>
    </row>
    <row r="550" spans="1:13">
      <c r="A550" s="3">
        <v>499</v>
      </c>
      <c r="B550" s="3">
        <v>1</v>
      </c>
      <c r="C550" s="3" t="s">
        <v>2276</v>
      </c>
      <c r="D550" s="3" t="s">
        <v>16</v>
      </c>
      <c r="E550" s="3" t="s">
        <v>1782</v>
      </c>
      <c r="F550" s="3" t="s">
        <v>291</v>
      </c>
      <c r="G550" s="3">
        <v>1</v>
      </c>
      <c r="H550" s="3">
        <v>5</v>
      </c>
      <c r="I550" s="3" t="s">
        <v>2509</v>
      </c>
      <c r="J550" s="3" t="s">
        <v>2259</v>
      </c>
      <c r="L550" s="3" t="s">
        <v>4219</v>
      </c>
      <c r="M550" s="3">
        <f t="shared" si="8"/>
        <v>1</v>
      </c>
    </row>
    <row r="551" spans="1:13">
      <c r="A551" s="3">
        <v>500</v>
      </c>
      <c r="B551" s="3">
        <v>2</v>
      </c>
      <c r="C551" s="3" t="s">
        <v>2417</v>
      </c>
      <c r="D551" s="3" t="s">
        <v>357</v>
      </c>
      <c r="E551" s="3" t="s">
        <v>2418</v>
      </c>
      <c r="F551" s="3" t="s">
        <v>2419</v>
      </c>
      <c r="G551" s="3">
        <v>1</v>
      </c>
      <c r="H551" s="3">
        <v>10</v>
      </c>
      <c r="I551" s="3" t="s">
        <v>2509</v>
      </c>
      <c r="J551" s="3" t="s">
        <v>2259</v>
      </c>
      <c r="L551" s="3" t="s">
        <v>4220</v>
      </c>
      <c r="M551" s="3">
        <f t="shared" si="8"/>
        <v>1</v>
      </c>
    </row>
    <row r="552" spans="1:13">
      <c r="A552" s="3">
        <v>501</v>
      </c>
      <c r="B552" s="3">
        <v>2</v>
      </c>
      <c r="C552" s="3" t="s">
        <v>2421</v>
      </c>
      <c r="D552" s="3" t="s">
        <v>534</v>
      </c>
      <c r="E552" s="3" t="s">
        <v>390</v>
      </c>
      <c r="F552" s="3" t="s">
        <v>1781</v>
      </c>
      <c r="G552" s="3">
        <v>1</v>
      </c>
      <c r="H552" s="3">
        <v>10</v>
      </c>
      <c r="I552" s="3" t="s">
        <v>2509</v>
      </c>
      <c r="J552" s="3" t="s">
        <v>2259</v>
      </c>
      <c r="L552" s="3" t="s">
        <v>4220</v>
      </c>
      <c r="M552" s="3">
        <f t="shared" si="8"/>
        <v>1</v>
      </c>
    </row>
    <row r="553" spans="1:13">
      <c r="A553" s="3">
        <v>502</v>
      </c>
      <c r="B553" s="3">
        <v>2</v>
      </c>
      <c r="C553" s="3" t="s">
        <v>2263</v>
      </c>
      <c r="D553" s="3" t="s">
        <v>265</v>
      </c>
      <c r="E553" s="3" t="s">
        <v>282</v>
      </c>
      <c r="F553" s="3" t="s">
        <v>284</v>
      </c>
      <c r="G553" s="3">
        <v>1</v>
      </c>
      <c r="H553" s="3">
        <v>10</v>
      </c>
      <c r="I553" s="3" t="s">
        <v>2509</v>
      </c>
      <c r="J553" s="3" t="s">
        <v>2259</v>
      </c>
      <c r="L553" s="3" t="s">
        <v>4220</v>
      </c>
      <c r="M553" s="3">
        <f t="shared" si="8"/>
        <v>1</v>
      </c>
    </row>
    <row r="554" spans="1:13">
      <c r="A554" s="3">
        <v>503</v>
      </c>
      <c r="B554" s="3">
        <v>2</v>
      </c>
      <c r="C554" s="3" t="s">
        <v>2264</v>
      </c>
      <c r="D554" s="3" t="s">
        <v>267</v>
      </c>
      <c r="E554" s="3" t="s">
        <v>282</v>
      </c>
      <c r="F554" s="3" t="s">
        <v>284</v>
      </c>
      <c r="G554" s="3">
        <v>1</v>
      </c>
      <c r="H554" s="3">
        <v>10</v>
      </c>
      <c r="I554" s="3" t="s">
        <v>2509</v>
      </c>
      <c r="J554" s="3" t="s">
        <v>2259</v>
      </c>
      <c r="L554" s="3" t="s">
        <v>4220</v>
      </c>
      <c r="M554" s="3">
        <f t="shared" si="8"/>
        <v>1</v>
      </c>
    </row>
    <row r="555" spans="1:13">
      <c r="A555" s="3">
        <v>504</v>
      </c>
      <c r="B555" s="3">
        <v>2</v>
      </c>
      <c r="C555" s="3" t="s">
        <v>2265</v>
      </c>
      <c r="D555" s="3" t="s">
        <v>257</v>
      </c>
      <c r="E555" s="3" t="s">
        <v>282</v>
      </c>
      <c r="F555" s="3" t="s">
        <v>284</v>
      </c>
      <c r="G555" s="3">
        <v>1</v>
      </c>
      <c r="H555" s="3">
        <v>10</v>
      </c>
      <c r="I555" s="3" t="s">
        <v>2509</v>
      </c>
      <c r="J555" s="3" t="s">
        <v>2259</v>
      </c>
      <c r="L555" s="3" t="s">
        <v>4220</v>
      </c>
      <c r="M555" s="3">
        <f t="shared" si="8"/>
        <v>1</v>
      </c>
    </row>
    <row r="556" spans="1:13">
      <c r="A556" s="3">
        <v>505</v>
      </c>
      <c r="B556" s="3">
        <v>2</v>
      </c>
      <c r="C556" s="3" t="s">
        <v>2266</v>
      </c>
      <c r="D556" s="3" t="s">
        <v>269</v>
      </c>
      <c r="E556" s="3" t="s">
        <v>282</v>
      </c>
      <c r="F556" s="3" t="s">
        <v>284</v>
      </c>
      <c r="G556" s="3">
        <v>1</v>
      </c>
      <c r="H556" s="3">
        <v>10</v>
      </c>
      <c r="I556" s="3" t="s">
        <v>2509</v>
      </c>
      <c r="J556" s="3" t="s">
        <v>2259</v>
      </c>
      <c r="L556" s="3" t="s">
        <v>4220</v>
      </c>
      <c r="M556" s="3">
        <f t="shared" si="8"/>
        <v>1</v>
      </c>
    </row>
    <row r="557" spans="1:13">
      <c r="A557" s="3">
        <v>506</v>
      </c>
      <c r="B557" s="3">
        <v>2</v>
      </c>
      <c r="C557" s="3" t="s">
        <v>2267</v>
      </c>
      <c r="D557" s="3" t="s">
        <v>110</v>
      </c>
      <c r="E557" s="3" t="s">
        <v>2181</v>
      </c>
      <c r="F557" s="3" t="s">
        <v>2119</v>
      </c>
      <c r="G557" s="3">
        <v>1</v>
      </c>
      <c r="H557" s="3">
        <v>10</v>
      </c>
      <c r="I557" s="3" t="s">
        <v>2509</v>
      </c>
      <c r="J557" s="3" t="s">
        <v>2259</v>
      </c>
      <c r="L557" s="3" t="s">
        <v>4220</v>
      </c>
      <c r="M557" s="3">
        <f t="shared" si="8"/>
        <v>1</v>
      </c>
    </row>
    <row r="558" spans="1:13">
      <c r="A558" s="3">
        <v>507</v>
      </c>
      <c r="B558" s="3">
        <v>2</v>
      </c>
      <c r="C558" s="3" t="s">
        <v>2268</v>
      </c>
      <c r="D558" s="3" t="s">
        <v>111</v>
      </c>
      <c r="E558" s="3" t="s">
        <v>2181</v>
      </c>
      <c r="F558" s="3" t="s">
        <v>2119</v>
      </c>
      <c r="G558" s="3">
        <v>1</v>
      </c>
      <c r="H558" s="3">
        <v>10</v>
      </c>
      <c r="I558" s="3" t="s">
        <v>2509</v>
      </c>
      <c r="J558" s="3" t="s">
        <v>2259</v>
      </c>
      <c r="L558" s="3" t="s">
        <v>4220</v>
      </c>
      <c r="M558" s="3">
        <f t="shared" si="8"/>
        <v>1</v>
      </c>
    </row>
    <row r="559" spans="1:13">
      <c r="A559" s="3">
        <v>508</v>
      </c>
      <c r="B559" s="3">
        <v>2</v>
      </c>
      <c r="C559" s="3" t="s">
        <v>2269</v>
      </c>
      <c r="D559" s="3" t="s">
        <v>112</v>
      </c>
      <c r="E559" s="3" t="s">
        <v>2181</v>
      </c>
      <c r="F559" s="3" t="s">
        <v>2119</v>
      </c>
      <c r="G559" s="3">
        <v>1</v>
      </c>
      <c r="H559" s="3">
        <v>10</v>
      </c>
      <c r="I559" s="3" t="s">
        <v>2509</v>
      </c>
      <c r="J559" s="3" t="s">
        <v>2259</v>
      </c>
      <c r="L559" s="3" t="s">
        <v>4220</v>
      </c>
      <c r="M559" s="3">
        <f t="shared" si="8"/>
        <v>1</v>
      </c>
    </row>
    <row r="560" spans="1:13">
      <c r="A560" s="3">
        <v>509</v>
      </c>
      <c r="B560" s="3">
        <v>2</v>
      </c>
      <c r="C560" s="3" t="s">
        <v>2270</v>
      </c>
      <c r="D560" s="3" t="s">
        <v>251</v>
      </c>
      <c r="E560" s="3" t="s">
        <v>386</v>
      </c>
      <c r="F560" s="3" t="s">
        <v>1996</v>
      </c>
      <c r="G560" s="3">
        <v>1</v>
      </c>
      <c r="H560" s="3">
        <v>10</v>
      </c>
      <c r="I560" s="3" t="s">
        <v>2509</v>
      </c>
      <c r="J560" s="3" t="s">
        <v>2259</v>
      </c>
      <c r="L560" s="3" t="s">
        <v>4220</v>
      </c>
      <c r="M560" s="3">
        <f t="shared" si="8"/>
        <v>1</v>
      </c>
    </row>
    <row r="561" spans="1:13">
      <c r="A561" s="3">
        <v>510</v>
      </c>
      <c r="B561" s="3">
        <v>2</v>
      </c>
      <c r="C561" s="3" t="s">
        <v>2451</v>
      </c>
      <c r="D561" s="3" t="s">
        <v>2452</v>
      </c>
      <c r="E561" s="3" t="s">
        <v>1821</v>
      </c>
      <c r="F561" s="3" t="s">
        <v>386</v>
      </c>
      <c r="G561" s="3">
        <v>1</v>
      </c>
      <c r="H561" s="3">
        <v>10</v>
      </c>
      <c r="I561" s="3" t="s">
        <v>2509</v>
      </c>
      <c r="J561" s="3" t="s">
        <v>2259</v>
      </c>
      <c r="L561" s="3" t="s">
        <v>4220</v>
      </c>
      <c r="M561" s="3">
        <f t="shared" si="8"/>
        <v>1</v>
      </c>
    </row>
    <row r="562" spans="1:13">
      <c r="A562" s="3">
        <v>511</v>
      </c>
      <c r="B562" s="3">
        <v>0</v>
      </c>
      <c r="C562" s="3" t="s">
        <v>2277</v>
      </c>
      <c r="D562" s="3" t="s">
        <v>2278</v>
      </c>
      <c r="E562" s="3" t="s">
        <v>281</v>
      </c>
      <c r="F562" s="3" t="s">
        <v>282</v>
      </c>
      <c r="G562" s="3">
        <v>1</v>
      </c>
      <c r="H562" s="3">
        <v>1</v>
      </c>
      <c r="I562" s="3" t="s">
        <v>2509</v>
      </c>
      <c r="J562" s="3" t="s">
        <v>2281</v>
      </c>
      <c r="L562" s="3" t="s">
        <v>4221</v>
      </c>
      <c r="M562" s="3">
        <f t="shared" si="8"/>
        <v>1</v>
      </c>
    </row>
    <row r="563" spans="1:13">
      <c r="A563" s="3">
        <v>512</v>
      </c>
      <c r="B563" s="3">
        <v>0</v>
      </c>
      <c r="C563" s="3" t="s">
        <v>2422</v>
      </c>
      <c r="D563" s="3" t="s">
        <v>2423</v>
      </c>
      <c r="E563" s="3" t="s">
        <v>286</v>
      </c>
      <c r="F563" s="3" t="s">
        <v>386</v>
      </c>
      <c r="G563" s="3">
        <v>1</v>
      </c>
      <c r="H563" s="3">
        <v>1</v>
      </c>
      <c r="I563" s="3" t="s">
        <v>2509</v>
      </c>
      <c r="J563" s="3" t="s">
        <v>2281</v>
      </c>
      <c r="L563" s="3" t="s">
        <v>4221</v>
      </c>
      <c r="M563" s="3">
        <f t="shared" si="8"/>
        <v>1</v>
      </c>
    </row>
    <row r="564" spans="1:13">
      <c r="A564" s="3">
        <v>513</v>
      </c>
      <c r="B564" s="3">
        <v>1</v>
      </c>
      <c r="C564" s="3" t="s">
        <v>2271</v>
      </c>
      <c r="D564" s="3" t="s">
        <v>2272</v>
      </c>
      <c r="E564" s="3" t="s">
        <v>1781</v>
      </c>
      <c r="F564" s="3" t="s">
        <v>291</v>
      </c>
      <c r="G564" s="3">
        <v>1</v>
      </c>
      <c r="H564" s="3">
        <v>5</v>
      </c>
      <c r="I564" s="3" t="s">
        <v>2509</v>
      </c>
      <c r="J564" s="3" t="s">
        <v>2281</v>
      </c>
      <c r="L564" s="3" t="s">
        <v>4222</v>
      </c>
      <c r="M564" s="3">
        <f t="shared" si="8"/>
        <v>2</v>
      </c>
    </row>
    <row r="565" spans="1:13">
      <c r="A565" s="3">
        <v>513</v>
      </c>
      <c r="B565" s="3">
        <v>1</v>
      </c>
      <c r="C565" s="3" t="s">
        <v>2271</v>
      </c>
      <c r="D565" s="3" t="s">
        <v>2273</v>
      </c>
      <c r="E565" s="3" t="s">
        <v>1781</v>
      </c>
      <c r="F565" s="3" t="s">
        <v>291</v>
      </c>
      <c r="G565" s="3">
        <v>1</v>
      </c>
      <c r="H565" s="3">
        <v>5</v>
      </c>
      <c r="I565" s="3" t="s">
        <v>2509</v>
      </c>
      <c r="J565" s="3" t="s">
        <v>2281</v>
      </c>
      <c r="L565" s="3" t="s">
        <v>4222</v>
      </c>
      <c r="M565" s="3">
        <f t="shared" si="8"/>
        <v>2</v>
      </c>
    </row>
    <row r="566" spans="1:13">
      <c r="A566" s="3">
        <v>514</v>
      </c>
      <c r="B566" s="3">
        <v>1</v>
      </c>
      <c r="C566" s="3" t="s">
        <v>2274</v>
      </c>
      <c r="D566" s="3" t="s">
        <v>258</v>
      </c>
      <c r="E566" s="3" t="s">
        <v>282</v>
      </c>
      <c r="F566" s="3" t="s">
        <v>1782</v>
      </c>
      <c r="G566" s="3">
        <v>1</v>
      </c>
      <c r="H566" s="3">
        <v>5</v>
      </c>
      <c r="I566" s="3" t="s">
        <v>2509</v>
      </c>
      <c r="J566" s="3" t="s">
        <v>2281</v>
      </c>
      <c r="L566" s="3" t="s">
        <v>4222</v>
      </c>
      <c r="M566" s="3">
        <f t="shared" si="8"/>
        <v>2</v>
      </c>
    </row>
    <row r="567" spans="1:13">
      <c r="A567" s="3">
        <v>514</v>
      </c>
      <c r="B567" s="3">
        <v>1</v>
      </c>
      <c r="C567" s="3" t="s">
        <v>2274</v>
      </c>
      <c r="D567" s="3" t="s">
        <v>603</v>
      </c>
      <c r="E567" s="3" t="s">
        <v>282</v>
      </c>
      <c r="F567" s="3" t="s">
        <v>1782</v>
      </c>
      <c r="G567" s="3">
        <v>1</v>
      </c>
      <c r="H567" s="3">
        <v>5</v>
      </c>
      <c r="I567" s="3" t="s">
        <v>2509</v>
      </c>
      <c r="J567" s="3" t="s">
        <v>2281</v>
      </c>
      <c r="L567" s="3" t="s">
        <v>4222</v>
      </c>
      <c r="M567" s="3">
        <f t="shared" si="8"/>
        <v>2</v>
      </c>
    </row>
    <row r="568" spans="1:13">
      <c r="A568" s="3">
        <v>515</v>
      </c>
      <c r="B568" s="3">
        <v>1</v>
      </c>
      <c r="C568" s="3" t="s">
        <v>2275</v>
      </c>
      <c r="D568" s="3" t="s">
        <v>273</v>
      </c>
      <c r="E568" s="3" t="s">
        <v>1781</v>
      </c>
      <c r="F568" s="3" t="s">
        <v>291</v>
      </c>
      <c r="G568" s="3">
        <v>1</v>
      </c>
      <c r="H568" s="3">
        <v>5</v>
      </c>
      <c r="I568" s="3" t="s">
        <v>2509</v>
      </c>
      <c r="J568" s="3" t="s">
        <v>2281</v>
      </c>
      <c r="L568" s="3" t="s">
        <v>4222</v>
      </c>
      <c r="M568" s="3">
        <f t="shared" si="8"/>
        <v>1</v>
      </c>
    </row>
    <row r="569" spans="1:13">
      <c r="A569" s="3">
        <v>516</v>
      </c>
      <c r="B569" s="3">
        <v>1</v>
      </c>
      <c r="C569" s="3" t="s">
        <v>2276</v>
      </c>
      <c r="D569" s="3" t="s">
        <v>16</v>
      </c>
      <c r="E569" s="3" t="s">
        <v>1782</v>
      </c>
      <c r="F569" s="3" t="s">
        <v>291</v>
      </c>
      <c r="G569" s="3">
        <v>1</v>
      </c>
      <c r="H569" s="3">
        <v>5</v>
      </c>
      <c r="I569" s="3" t="s">
        <v>2509</v>
      </c>
      <c r="J569" s="3" t="s">
        <v>2281</v>
      </c>
      <c r="L569" s="3" t="s">
        <v>4222</v>
      </c>
      <c r="M569" s="3">
        <f t="shared" si="8"/>
        <v>1</v>
      </c>
    </row>
    <row r="570" spans="1:13">
      <c r="A570" s="3">
        <v>517</v>
      </c>
      <c r="B570" s="3">
        <v>2</v>
      </c>
      <c r="C570" s="3" t="s">
        <v>2417</v>
      </c>
      <c r="D570" s="3" t="s">
        <v>357</v>
      </c>
      <c r="E570" s="3" t="s">
        <v>2418</v>
      </c>
      <c r="F570" s="3" t="s">
        <v>2419</v>
      </c>
      <c r="G570" s="3">
        <v>1</v>
      </c>
      <c r="H570" s="3">
        <v>10</v>
      </c>
      <c r="I570" s="3" t="s">
        <v>2509</v>
      </c>
      <c r="J570" s="3" t="s">
        <v>2281</v>
      </c>
      <c r="L570" s="3" t="s">
        <v>4223</v>
      </c>
      <c r="M570" s="3">
        <f t="shared" si="8"/>
        <v>1</v>
      </c>
    </row>
    <row r="571" spans="1:13">
      <c r="A571" s="3">
        <v>518</v>
      </c>
      <c r="B571" s="3">
        <v>2</v>
      </c>
      <c r="C571" s="3" t="s">
        <v>2421</v>
      </c>
      <c r="D571" s="3" t="s">
        <v>534</v>
      </c>
      <c r="E571" s="3" t="s">
        <v>390</v>
      </c>
      <c r="F571" s="3" t="s">
        <v>1781</v>
      </c>
      <c r="G571" s="3">
        <v>1</v>
      </c>
      <c r="H571" s="3">
        <v>10</v>
      </c>
      <c r="I571" s="3" t="s">
        <v>2509</v>
      </c>
      <c r="J571" s="3" t="s">
        <v>2281</v>
      </c>
      <c r="L571" s="3" t="s">
        <v>4223</v>
      </c>
      <c r="M571" s="3">
        <f t="shared" si="8"/>
        <v>1</v>
      </c>
    </row>
    <row r="572" spans="1:13">
      <c r="A572" s="3">
        <v>519</v>
      </c>
      <c r="B572" s="3">
        <v>2</v>
      </c>
      <c r="C572" s="3" t="s">
        <v>2263</v>
      </c>
      <c r="D572" s="3" t="s">
        <v>265</v>
      </c>
      <c r="E572" s="3" t="s">
        <v>282</v>
      </c>
      <c r="F572" s="3" t="s">
        <v>284</v>
      </c>
      <c r="G572" s="3">
        <v>1</v>
      </c>
      <c r="H572" s="3">
        <v>10</v>
      </c>
      <c r="I572" s="3" t="s">
        <v>2509</v>
      </c>
      <c r="J572" s="3" t="s">
        <v>2281</v>
      </c>
      <c r="L572" s="3" t="s">
        <v>4223</v>
      </c>
      <c r="M572" s="3">
        <f t="shared" si="8"/>
        <v>1</v>
      </c>
    </row>
    <row r="573" spans="1:13">
      <c r="A573" s="3">
        <v>520</v>
      </c>
      <c r="B573" s="3">
        <v>2</v>
      </c>
      <c r="C573" s="3" t="s">
        <v>2264</v>
      </c>
      <c r="D573" s="3" t="s">
        <v>267</v>
      </c>
      <c r="E573" s="3" t="s">
        <v>282</v>
      </c>
      <c r="F573" s="3" t="s">
        <v>284</v>
      </c>
      <c r="G573" s="3">
        <v>1</v>
      </c>
      <c r="H573" s="3">
        <v>10</v>
      </c>
      <c r="I573" s="3" t="s">
        <v>2509</v>
      </c>
      <c r="J573" s="3" t="s">
        <v>2281</v>
      </c>
      <c r="L573" s="3" t="s">
        <v>4223</v>
      </c>
      <c r="M573" s="3">
        <f t="shared" si="8"/>
        <v>1</v>
      </c>
    </row>
    <row r="574" spans="1:13">
      <c r="A574" s="3">
        <v>521</v>
      </c>
      <c r="B574" s="3">
        <v>2</v>
      </c>
      <c r="C574" s="3" t="s">
        <v>2265</v>
      </c>
      <c r="D574" s="3" t="s">
        <v>257</v>
      </c>
      <c r="E574" s="3" t="s">
        <v>282</v>
      </c>
      <c r="F574" s="3" t="s">
        <v>284</v>
      </c>
      <c r="G574" s="3">
        <v>1</v>
      </c>
      <c r="H574" s="3">
        <v>10</v>
      </c>
      <c r="I574" s="3" t="s">
        <v>2509</v>
      </c>
      <c r="J574" s="3" t="s">
        <v>2281</v>
      </c>
      <c r="L574" s="3" t="s">
        <v>4223</v>
      </c>
      <c r="M574" s="3">
        <f t="shared" si="8"/>
        <v>1</v>
      </c>
    </row>
    <row r="575" spans="1:13">
      <c r="A575" s="3">
        <v>522</v>
      </c>
      <c r="B575" s="3">
        <v>2</v>
      </c>
      <c r="C575" s="3" t="s">
        <v>2266</v>
      </c>
      <c r="D575" s="3" t="s">
        <v>269</v>
      </c>
      <c r="E575" s="3" t="s">
        <v>282</v>
      </c>
      <c r="F575" s="3" t="s">
        <v>284</v>
      </c>
      <c r="G575" s="3">
        <v>1</v>
      </c>
      <c r="H575" s="3">
        <v>10</v>
      </c>
      <c r="I575" s="3" t="s">
        <v>2509</v>
      </c>
      <c r="J575" s="3" t="s">
        <v>2281</v>
      </c>
      <c r="L575" s="3" t="s">
        <v>4223</v>
      </c>
      <c r="M575" s="3">
        <f t="shared" si="8"/>
        <v>1</v>
      </c>
    </row>
    <row r="576" spans="1:13">
      <c r="A576" s="3">
        <v>523</v>
      </c>
      <c r="B576" s="3">
        <v>2</v>
      </c>
      <c r="C576" s="3" t="s">
        <v>2267</v>
      </c>
      <c r="D576" s="3" t="s">
        <v>110</v>
      </c>
      <c r="E576" s="3" t="s">
        <v>2181</v>
      </c>
      <c r="F576" s="3" t="s">
        <v>2119</v>
      </c>
      <c r="G576" s="3">
        <v>1</v>
      </c>
      <c r="H576" s="3">
        <v>10</v>
      </c>
      <c r="I576" s="3" t="s">
        <v>2509</v>
      </c>
      <c r="J576" s="3" t="s">
        <v>2281</v>
      </c>
      <c r="L576" s="3" t="s">
        <v>4223</v>
      </c>
      <c r="M576" s="3">
        <f t="shared" si="8"/>
        <v>1</v>
      </c>
    </row>
    <row r="577" spans="1:13">
      <c r="A577" s="3">
        <v>524</v>
      </c>
      <c r="B577" s="3">
        <v>2</v>
      </c>
      <c r="C577" s="3" t="s">
        <v>2268</v>
      </c>
      <c r="D577" s="3" t="s">
        <v>111</v>
      </c>
      <c r="E577" s="3" t="s">
        <v>2181</v>
      </c>
      <c r="F577" s="3" t="s">
        <v>2119</v>
      </c>
      <c r="G577" s="3">
        <v>1</v>
      </c>
      <c r="H577" s="3">
        <v>10</v>
      </c>
      <c r="I577" s="3" t="s">
        <v>2509</v>
      </c>
      <c r="J577" s="3" t="s">
        <v>2281</v>
      </c>
      <c r="L577" s="3" t="s">
        <v>4223</v>
      </c>
      <c r="M577" s="3">
        <f t="shared" si="8"/>
        <v>1</v>
      </c>
    </row>
    <row r="578" spans="1:13">
      <c r="A578" s="3">
        <v>525</v>
      </c>
      <c r="B578" s="3">
        <v>2</v>
      </c>
      <c r="C578" s="3" t="s">
        <v>2269</v>
      </c>
      <c r="D578" s="3" t="s">
        <v>112</v>
      </c>
      <c r="E578" s="3" t="s">
        <v>2181</v>
      </c>
      <c r="F578" s="3" t="s">
        <v>2119</v>
      </c>
      <c r="G578" s="3">
        <v>1</v>
      </c>
      <c r="H578" s="3">
        <v>10</v>
      </c>
      <c r="I578" s="3" t="s">
        <v>2509</v>
      </c>
      <c r="J578" s="3" t="s">
        <v>2281</v>
      </c>
      <c r="L578" s="3" t="s">
        <v>4223</v>
      </c>
      <c r="M578" s="3">
        <f t="shared" si="8"/>
        <v>1</v>
      </c>
    </row>
    <row r="579" spans="1:13">
      <c r="A579" s="3">
        <v>526</v>
      </c>
      <c r="B579" s="3">
        <v>2</v>
      </c>
      <c r="C579" s="3" t="s">
        <v>2270</v>
      </c>
      <c r="D579" s="3" t="s">
        <v>251</v>
      </c>
      <c r="E579" s="3" t="s">
        <v>386</v>
      </c>
      <c r="F579" s="3" t="s">
        <v>1996</v>
      </c>
      <c r="G579" s="3">
        <v>1</v>
      </c>
      <c r="H579" s="3">
        <v>10</v>
      </c>
      <c r="I579" s="3" t="s">
        <v>2509</v>
      </c>
      <c r="J579" s="3" t="s">
        <v>2281</v>
      </c>
      <c r="L579" s="3" t="s">
        <v>4223</v>
      </c>
      <c r="M579" s="3">
        <f t="shared" ref="M579:M642" si="9">COUNTIF(A:A,A579)</f>
        <v>1</v>
      </c>
    </row>
    <row r="580" spans="1:13">
      <c r="A580" s="3">
        <v>527</v>
      </c>
      <c r="B580" s="3">
        <v>0</v>
      </c>
      <c r="C580" s="3" t="s">
        <v>2424</v>
      </c>
      <c r="D580" s="3" t="s">
        <v>415</v>
      </c>
      <c r="E580" s="3" t="s">
        <v>2344</v>
      </c>
      <c r="F580" s="3" t="s">
        <v>2345</v>
      </c>
      <c r="G580" s="3">
        <v>100</v>
      </c>
      <c r="H580" s="3">
        <v>0</v>
      </c>
      <c r="I580" s="3" t="s">
        <v>2509</v>
      </c>
      <c r="J580" s="3" t="s">
        <v>2285</v>
      </c>
      <c r="K580" s="3" t="s">
        <v>2286</v>
      </c>
      <c r="L580" s="3" t="s">
        <v>4224</v>
      </c>
      <c r="M580" s="3">
        <f t="shared" si="9"/>
        <v>1</v>
      </c>
    </row>
    <row r="581" spans="1:13">
      <c r="A581" s="3">
        <v>528</v>
      </c>
      <c r="B581" s="3">
        <v>0</v>
      </c>
      <c r="C581" s="3" t="s">
        <v>2511</v>
      </c>
      <c r="D581" s="3" t="s">
        <v>2428</v>
      </c>
      <c r="E581" s="3" t="s">
        <v>2512</v>
      </c>
      <c r="F581" s="3" t="s">
        <v>2513</v>
      </c>
      <c r="G581" s="3">
        <v>100</v>
      </c>
      <c r="H581" s="3">
        <v>0</v>
      </c>
      <c r="I581" s="3" t="s">
        <v>2509</v>
      </c>
      <c r="J581" s="3" t="s">
        <v>2285</v>
      </c>
      <c r="K581" s="3" t="s">
        <v>2286</v>
      </c>
      <c r="L581" s="3" t="s">
        <v>4224</v>
      </c>
      <c r="M581" s="3">
        <f t="shared" si="9"/>
        <v>1</v>
      </c>
    </row>
    <row r="582" spans="1:13">
      <c r="A582" s="3">
        <v>529</v>
      </c>
      <c r="B582" s="3">
        <v>0</v>
      </c>
      <c r="C582" s="3" t="s">
        <v>2434</v>
      </c>
      <c r="D582" s="3" t="s">
        <v>2428</v>
      </c>
      <c r="E582" s="3" t="s">
        <v>2328</v>
      </c>
      <c r="F582" s="3" t="s">
        <v>2435</v>
      </c>
      <c r="G582" s="3">
        <v>100</v>
      </c>
      <c r="H582" s="3">
        <v>0</v>
      </c>
      <c r="I582" s="3" t="s">
        <v>2509</v>
      </c>
      <c r="J582" s="3" t="s">
        <v>2285</v>
      </c>
      <c r="K582" s="3" t="s">
        <v>2286</v>
      </c>
      <c r="L582" s="3" t="s">
        <v>4224</v>
      </c>
      <c r="M582" s="3">
        <f t="shared" si="9"/>
        <v>1</v>
      </c>
    </row>
    <row r="583" spans="1:13">
      <c r="A583" s="3">
        <v>530</v>
      </c>
      <c r="B583" s="3">
        <v>0</v>
      </c>
      <c r="C583" s="3" t="s">
        <v>2459</v>
      </c>
      <c r="D583" s="3" t="s">
        <v>2452</v>
      </c>
      <c r="E583" s="3" t="s">
        <v>2328</v>
      </c>
      <c r="F583" s="3" t="s">
        <v>2329</v>
      </c>
      <c r="G583" s="3">
        <v>100</v>
      </c>
      <c r="H583" s="3">
        <v>0</v>
      </c>
      <c r="I583" s="3" t="s">
        <v>2509</v>
      </c>
      <c r="J583" s="3" t="s">
        <v>2285</v>
      </c>
      <c r="K583" s="3" t="s">
        <v>2286</v>
      </c>
      <c r="L583" s="3" t="s">
        <v>4224</v>
      </c>
      <c r="M583" s="3">
        <f t="shared" si="9"/>
        <v>1</v>
      </c>
    </row>
    <row r="584" spans="1:13">
      <c r="A584" s="3">
        <v>531</v>
      </c>
      <c r="B584" s="3">
        <v>0</v>
      </c>
      <c r="C584" s="3" t="s">
        <v>2303</v>
      </c>
      <c r="D584" s="3" t="s">
        <v>573</v>
      </c>
      <c r="E584" s="3" t="s">
        <v>2298</v>
      </c>
      <c r="F584" s="3" t="s">
        <v>2299</v>
      </c>
      <c r="G584" s="3">
        <v>100</v>
      </c>
      <c r="H584" s="3">
        <v>0</v>
      </c>
      <c r="I584" s="3" t="s">
        <v>2509</v>
      </c>
      <c r="J584" s="3" t="s">
        <v>2285</v>
      </c>
      <c r="K584" s="3" t="s">
        <v>2286</v>
      </c>
      <c r="L584" s="3" t="s">
        <v>4224</v>
      </c>
      <c r="M584" s="3">
        <f t="shared" si="9"/>
        <v>1</v>
      </c>
    </row>
    <row r="585" spans="1:13">
      <c r="A585" s="3">
        <v>532</v>
      </c>
      <c r="B585" s="3">
        <v>0</v>
      </c>
      <c r="C585" s="3" t="s">
        <v>2297</v>
      </c>
      <c r="D585" s="3" t="s">
        <v>248</v>
      </c>
      <c r="E585" s="3" t="s">
        <v>2298</v>
      </c>
      <c r="F585" s="3" t="s">
        <v>2299</v>
      </c>
      <c r="G585" s="3">
        <v>100</v>
      </c>
      <c r="H585" s="3">
        <v>0</v>
      </c>
      <c r="I585" s="3" t="s">
        <v>2509</v>
      </c>
      <c r="J585" s="3" t="s">
        <v>2285</v>
      </c>
      <c r="K585" s="3" t="s">
        <v>2286</v>
      </c>
      <c r="L585" s="3" t="s">
        <v>4224</v>
      </c>
      <c r="M585" s="3">
        <f t="shared" si="9"/>
        <v>1</v>
      </c>
    </row>
    <row r="586" spans="1:13">
      <c r="A586" s="3">
        <v>533</v>
      </c>
      <c r="B586" s="3">
        <v>0</v>
      </c>
      <c r="C586" s="3" t="s">
        <v>2463</v>
      </c>
      <c r="D586" s="3" t="s">
        <v>2464</v>
      </c>
      <c r="E586" s="3" t="s">
        <v>285</v>
      </c>
      <c r="F586" s="3" t="s">
        <v>386</v>
      </c>
      <c r="G586" s="3">
        <v>100</v>
      </c>
      <c r="H586" s="3">
        <v>0</v>
      </c>
      <c r="I586" s="3" t="s">
        <v>2509</v>
      </c>
      <c r="J586" s="3" t="s">
        <v>2285</v>
      </c>
      <c r="K586" s="3" t="s">
        <v>2306</v>
      </c>
      <c r="L586" s="3" t="s">
        <v>4224</v>
      </c>
      <c r="M586" s="3">
        <f t="shared" si="9"/>
        <v>1</v>
      </c>
    </row>
    <row r="587" spans="1:13">
      <c r="A587" s="3">
        <v>534</v>
      </c>
      <c r="B587" s="3">
        <v>0</v>
      </c>
      <c r="C587" s="3" t="s">
        <v>2313</v>
      </c>
      <c r="D587" s="3" t="s">
        <v>112</v>
      </c>
      <c r="E587" s="3" t="s">
        <v>2309</v>
      </c>
      <c r="F587" s="3" t="s">
        <v>2310</v>
      </c>
      <c r="G587" s="3">
        <v>100</v>
      </c>
      <c r="H587" s="3">
        <v>0</v>
      </c>
      <c r="I587" s="3" t="s">
        <v>2509</v>
      </c>
      <c r="J587" s="3" t="s">
        <v>2285</v>
      </c>
      <c r="K587" s="3" t="s">
        <v>2306</v>
      </c>
      <c r="L587" s="3" t="s">
        <v>4224</v>
      </c>
      <c r="M587" s="3">
        <f t="shared" si="9"/>
        <v>1</v>
      </c>
    </row>
    <row r="588" spans="1:13">
      <c r="A588" s="3">
        <v>535</v>
      </c>
      <c r="B588" s="3">
        <v>0</v>
      </c>
      <c r="C588" s="3" t="s">
        <v>2315</v>
      </c>
      <c r="D588" s="3" t="s">
        <v>111</v>
      </c>
      <c r="E588" s="3" t="s">
        <v>2309</v>
      </c>
      <c r="F588" s="3" t="s">
        <v>2310</v>
      </c>
      <c r="G588" s="3">
        <v>100</v>
      </c>
      <c r="H588" s="3">
        <v>0</v>
      </c>
      <c r="I588" s="3" t="s">
        <v>2509</v>
      </c>
      <c r="J588" s="3" t="s">
        <v>2285</v>
      </c>
      <c r="K588" s="3" t="s">
        <v>2306</v>
      </c>
      <c r="L588" s="3" t="s">
        <v>4224</v>
      </c>
      <c r="M588" s="3">
        <f t="shared" si="9"/>
        <v>1</v>
      </c>
    </row>
    <row r="589" spans="1:13">
      <c r="A589" s="3">
        <v>536</v>
      </c>
      <c r="B589" s="3">
        <v>0</v>
      </c>
      <c r="C589" s="3" t="s">
        <v>2308</v>
      </c>
      <c r="D589" s="3" t="s">
        <v>110</v>
      </c>
      <c r="E589" s="3" t="s">
        <v>2309</v>
      </c>
      <c r="F589" s="3" t="s">
        <v>2310</v>
      </c>
      <c r="G589" s="3">
        <v>100</v>
      </c>
      <c r="H589" s="3">
        <v>0</v>
      </c>
      <c r="I589" s="3" t="s">
        <v>2509</v>
      </c>
      <c r="J589" s="3" t="s">
        <v>2285</v>
      </c>
      <c r="K589" s="3" t="s">
        <v>2306</v>
      </c>
      <c r="L589" s="3" t="s">
        <v>4224</v>
      </c>
      <c r="M589" s="3">
        <f t="shared" si="9"/>
        <v>1</v>
      </c>
    </row>
    <row r="590" spans="1:13">
      <c r="A590" s="3">
        <v>537</v>
      </c>
      <c r="B590" s="3">
        <v>0</v>
      </c>
      <c r="C590" s="3" t="s">
        <v>2317</v>
      </c>
      <c r="D590" s="3" t="s">
        <v>14</v>
      </c>
      <c r="E590" s="3" t="s">
        <v>2318</v>
      </c>
      <c r="F590" s="3" t="s">
        <v>2319</v>
      </c>
      <c r="G590" s="3">
        <v>100</v>
      </c>
      <c r="H590" s="3">
        <v>0</v>
      </c>
      <c r="I590" s="3" t="s">
        <v>2509</v>
      </c>
      <c r="J590" s="3" t="s">
        <v>2285</v>
      </c>
      <c r="K590" s="3" t="s">
        <v>2306</v>
      </c>
      <c r="L590" s="3" t="s">
        <v>4224</v>
      </c>
      <c r="M590" s="3">
        <f t="shared" si="9"/>
        <v>1</v>
      </c>
    </row>
    <row r="591" spans="1:13">
      <c r="A591" s="3">
        <v>538</v>
      </c>
      <c r="B591" s="3">
        <v>0</v>
      </c>
      <c r="C591" s="3" t="s">
        <v>2470</v>
      </c>
      <c r="D591" s="3" t="s">
        <v>3910</v>
      </c>
      <c r="E591" s="3" t="s">
        <v>1802</v>
      </c>
      <c r="F591" s="3" t="s">
        <v>1800</v>
      </c>
      <c r="G591" s="3">
        <v>100</v>
      </c>
      <c r="H591" s="3">
        <v>0</v>
      </c>
      <c r="I591" s="3" t="s">
        <v>2509</v>
      </c>
      <c r="J591" s="3" t="s">
        <v>2285</v>
      </c>
      <c r="K591" s="3" t="s">
        <v>2306</v>
      </c>
      <c r="L591" s="3" t="s">
        <v>4224</v>
      </c>
      <c r="M591" s="3">
        <f t="shared" si="9"/>
        <v>1</v>
      </c>
    </row>
    <row r="592" spans="1:13">
      <c r="A592" s="3">
        <v>539</v>
      </c>
      <c r="B592" s="3">
        <v>0</v>
      </c>
      <c r="C592" s="3" t="s">
        <v>2442</v>
      </c>
      <c r="D592" s="3" t="s">
        <v>2423</v>
      </c>
      <c r="E592" s="3" t="s">
        <v>1802</v>
      </c>
      <c r="F592" s="3" t="s">
        <v>1800</v>
      </c>
      <c r="G592" s="3">
        <v>100</v>
      </c>
      <c r="H592" s="3">
        <v>0</v>
      </c>
      <c r="I592" s="3" t="s">
        <v>2509</v>
      </c>
      <c r="J592" s="3" t="s">
        <v>2285</v>
      </c>
      <c r="K592" s="3" t="s">
        <v>2333</v>
      </c>
      <c r="L592" s="3" t="s">
        <v>4224</v>
      </c>
      <c r="M592" s="3">
        <f t="shared" si="9"/>
        <v>1</v>
      </c>
    </row>
    <row r="593" spans="1:13">
      <c r="A593" s="3">
        <v>540</v>
      </c>
      <c r="B593" s="3">
        <v>0</v>
      </c>
      <c r="C593" s="3" t="s">
        <v>2474</v>
      </c>
      <c r="D593" s="3" t="s">
        <v>2475</v>
      </c>
      <c r="E593" s="3" t="s">
        <v>386</v>
      </c>
      <c r="F593" s="3" t="s">
        <v>509</v>
      </c>
      <c r="G593" s="3">
        <v>100</v>
      </c>
      <c r="H593" s="3">
        <v>0</v>
      </c>
      <c r="I593" s="3" t="s">
        <v>2509</v>
      </c>
      <c r="J593" s="3" t="s">
        <v>2285</v>
      </c>
      <c r="K593" s="3" t="s">
        <v>2333</v>
      </c>
      <c r="L593" s="3" t="s">
        <v>4224</v>
      </c>
      <c r="M593" s="3">
        <f t="shared" si="9"/>
        <v>1</v>
      </c>
    </row>
    <row r="594" spans="1:13">
      <c r="A594" s="3">
        <v>541</v>
      </c>
      <c r="B594" s="3">
        <v>0</v>
      </c>
      <c r="C594" s="3" t="s">
        <v>2337</v>
      </c>
      <c r="D594" s="3" t="s">
        <v>273</v>
      </c>
      <c r="E594" s="3" t="s">
        <v>1802</v>
      </c>
      <c r="F594" s="3" t="s">
        <v>1800</v>
      </c>
      <c r="G594" s="3">
        <v>100</v>
      </c>
      <c r="H594" s="3">
        <v>0</v>
      </c>
      <c r="I594" s="3" t="s">
        <v>2509</v>
      </c>
      <c r="J594" s="3" t="s">
        <v>2285</v>
      </c>
      <c r="K594" s="3" t="s">
        <v>2333</v>
      </c>
      <c r="L594" s="3" t="s">
        <v>4224</v>
      </c>
      <c r="M594" s="3">
        <f t="shared" si="9"/>
        <v>1</v>
      </c>
    </row>
    <row r="595" spans="1:13">
      <c r="A595" s="3">
        <v>542</v>
      </c>
      <c r="B595" s="3">
        <v>0</v>
      </c>
      <c r="C595" s="3" t="s">
        <v>2473</v>
      </c>
      <c r="D595" s="3" t="s">
        <v>18</v>
      </c>
      <c r="E595" s="3">
        <v>0.08</v>
      </c>
      <c r="F595" s="3">
        <v>0.1</v>
      </c>
      <c r="G595" s="3">
        <v>100</v>
      </c>
      <c r="H595" s="3">
        <v>0</v>
      </c>
      <c r="I595" s="3" t="s">
        <v>2509</v>
      </c>
      <c r="J595" s="3" t="s">
        <v>2285</v>
      </c>
      <c r="K595" s="3" t="s">
        <v>2333</v>
      </c>
      <c r="L595" s="3" t="s">
        <v>4224</v>
      </c>
      <c r="M595" s="3">
        <f t="shared" si="9"/>
        <v>2</v>
      </c>
    </row>
    <row r="596" spans="1:13">
      <c r="A596" s="3">
        <v>542</v>
      </c>
      <c r="B596" s="3">
        <v>0</v>
      </c>
      <c r="C596" s="3" t="s">
        <v>2473</v>
      </c>
      <c r="D596" s="3" t="s">
        <v>2027</v>
      </c>
      <c r="E596" s="3" t="s">
        <v>290</v>
      </c>
      <c r="G596" s="3">
        <v>100</v>
      </c>
      <c r="H596" s="3">
        <v>0</v>
      </c>
      <c r="I596" s="3" t="s">
        <v>2509</v>
      </c>
      <c r="J596" s="3" t="s">
        <v>2285</v>
      </c>
      <c r="K596" s="3" t="s">
        <v>2333</v>
      </c>
      <c r="L596" s="3" t="s">
        <v>4224</v>
      </c>
      <c r="M596" s="3">
        <f t="shared" si="9"/>
        <v>2</v>
      </c>
    </row>
    <row r="597" spans="1:13">
      <c r="A597" s="3">
        <v>543</v>
      </c>
      <c r="B597" s="3">
        <v>0</v>
      </c>
      <c r="C597" s="3" t="s">
        <v>2518</v>
      </c>
      <c r="D597" s="3" t="s">
        <v>2519</v>
      </c>
      <c r="E597" s="3" t="s">
        <v>285</v>
      </c>
      <c r="F597" s="3" t="s">
        <v>386</v>
      </c>
      <c r="G597" s="3">
        <v>100</v>
      </c>
      <c r="H597" s="3">
        <v>0</v>
      </c>
      <c r="I597" s="3" t="s">
        <v>2509</v>
      </c>
      <c r="J597" s="3" t="s">
        <v>2285</v>
      </c>
      <c r="K597" s="3" t="s">
        <v>2333</v>
      </c>
      <c r="L597" s="3" t="s">
        <v>4224</v>
      </c>
      <c r="M597" s="3">
        <f t="shared" si="9"/>
        <v>1</v>
      </c>
    </row>
    <row r="598" spans="1:13">
      <c r="A598" s="3">
        <v>544</v>
      </c>
      <c r="B598" s="3">
        <v>1</v>
      </c>
      <c r="C598" s="3" t="s">
        <v>2510</v>
      </c>
      <c r="D598" s="3" t="s">
        <v>415</v>
      </c>
      <c r="E598" s="3" t="s">
        <v>2348</v>
      </c>
      <c r="F598" s="3" t="s">
        <v>2056</v>
      </c>
      <c r="G598" s="3">
        <v>86</v>
      </c>
      <c r="H598" s="3">
        <v>100</v>
      </c>
      <c r="I598" s="3" t="s">
        <v>2509</v>
      </c>
      <c r="J598" s="3" t="s">
        <v>2285</v>
      </c>
      <c r="K598" s="3" t="s">
        <v>2286</v>
      </c>
      <c r="L598" s="3" t="s">
        <v>4225</v>
      </c>
      <c r="M598" s="3">
        <f t="shared" si="9"/>
        <v>1</v>
      </c>
    </row>
    <row r="599" spans="1:13">
      <c r="A599" s="3">
        <v>545</v>
      </c>
      <c r="B599" s="3">
        <v>1</v>
      </c>
      <c r="C599" s="3" t="s">
        <v>2514</v>
      </c>
      <c r="D599" s="3" t="s">
        <v>2428</v>
      </c>
      <c r="E599" s="3" t="s">
        <v>2515</v>
      </c>
      <c r="F599" s="3" t="s">
        <v>2516</v>
      </c>
      <c r="G599" s="3">
        <v>86</v>
      </c>
      <c r="H599" s="3">
        <v>100</v>
      </c>
      <c r="I599" s="3" t="s">
        <v>2509</v>
      </c>
      <c r="J599" s="3" t="s">
        <v>2285</v>
      </c>
      <c r="K599" s="3" t="s">
        <v>2286</v>
      </c>
      <c r="L599" s="3" t="s">
        <v>4225</v>
      </c>
      <c r="M599" s="3">
        <f t="shared" si="9"/>
        <v>1</v>
      </c>
    </row>
    <row r="600" spans="1:13">
      <c r="A600" s="3">
        <v>546</v>
      </c>
      <c r="B600" s="3">
        <v>1</v>
      </c>
      <c r="C600" s="3" t="s">
        <v>2436</v>
      </c>
      <c r="D600" s="3" t="s">
        <v>2428</v>
      </c>
      <c r="E600" s="3" t="s">
        <v>2437</v>
      </c>
      <c r="F600" s="3" t="s">
        <v>2438</v>
      </c>
      <c r="G600" s="3">
        <v>86</v>
      </c>
      <c r="H600" s="3">
        <v>100</v>
      </c>
      <c r="I600" s="3" t="s">
        <v>2509</v>
      </c>
      <c r="J600" s="3" t="s">
        <v>2285</v>
      </c>
      <c r="K600" s="3" t="s">
        <v>2286</v>
      </c>
      <c r="L600" s="3" t="s">
        <v>4225</v>
      </c>
      <c r="M600" s="3">
        <f t="shared" si="9"/>
        <v>1</v>
      </c>
    </row>
    <row r="601" spans="1:13">
      <c r="A601" s="3">
        <v>547</v>
      </c>
      <c r="B601" s="3">
        <v>1</v>
      </c>
      <c r="C601" s="3" t="s">
        <v>2460</v>
      </c>
      <c r="D601" s="3" t="s">
        <v>2452</v>
      </c>
      <c r="E601" s="3" t="s">
        <v>2331</v>
      </c>
      <c r="F601" s="3" t="s">
        <v>1809</v>
      </c>
      <c r="G601" s="3">
        <v>86</v>
      </c>
      <c r="H601" s="3">
        <v>100</v>
      </c>
      <c r="I601" s="3" t="s">
        <v>2509</v>
      </c>
      <c r="J601" s="3" t="s">
        <v>2285</v>
      </c>
      <c r="K601" s="3" t="s">
        <v>2286</v>
      </c>
      <c r="L601" s="3" t="s">
        <v>4225</v>
      </c>
      <c r="M601" s="3">
        <f t="shared" si="9"/>
        <v>1</v>
      </c>
    </row>
    <row r="602" spans="1:13">
      <c r="A602" s="3">
        <v>548</v>
      </c>
      <c r="B602" s="3">
        <v>1</v>
      </c>
      <c r="C602" s="3" t="s">
        <v>2304</v>
      </c>
      <c r="D602" s="3" t="s">
        <v>573</v>
      </c>
      <c r="E602" s="3" t="s">
        <v>2301</v>
      </c>
      <c r="F602" s="3" t="s">
        <v>2302</v>
      </c>
      <c r="G602" s="3">
        <v>86</v>
      </c>
      <c r="H602" s="3">
        <v>100</v>
      </c>
      <c r="I602" s="3" t="s">
        <v>2509</v>
      </c>
      <c r="J602" s="3" t="s">
        <v>2285</v>
      </c>
      <c r="K602" s="3" t="s">
        <v>2286</v>
      </c>
      <c r="L602" s="3" t="s">
        <v>4225</v>
      </c>
      <c r="M602" s="3">
        <f t="shared" si="9"/>
        <v>1</v>
      </c>
    </row>
    <row r="603" spans="1:13">
      <c r="A603" s="3">
        <v>549</v>
      </c>
      <c r="B603" s="3">
        <v>1</v>
      </c>
      <c r="C603" s="3" t="s">
        <v>2300</v>
      </c>
      <c r="D603" s="3" t="s">
        <v>248</v>
      </c>
      <c r="E603" s="3" t="s">
        <v>2301</v>
      </c>
      <c r="F603" s="3" t="s">
        <v>2302</v>
      </c>
      <c r="G603" s="3">
        <v>86</v>
      </c>
      <c r="H603" s="3">
        <v>100</v>
      </c>
      <c r="I603" s="3" t="s">
        <v>2509</v>
      </c>
      <c r="J603" s="3" t="s">
        <v>2285</v>
      </c>
      <c r="K603" s="3" t="s">
        <v>2286</v>
      </c>
      <c r="L603" s="3" t="s">
        <v>4225</v>
      </c>
      <c r="M603" s="3">
        <f t="shared" si="9"/>
        <v>1</v>
      </c>
    </row>
    <row r="604" spans="1:13">
      <c r="A604" s="3">
        <v>550</v>
      </c>
      <c r="B604" s="3">
        <v>1</v>
      </c>
      <c r="C604" s="3" t="s">
        <v>2465</v>
      </c>
      <c r="D604" s="3" t="s">
        <v>2464</v>
      </c>
      <c r="E604" s="3" t="s">
        <v>1821</v>
      </c>
      <c r="F604" s="3" t="s">
        <v>286</v>
      </c>
      <c r="G604" s="3">
        <v>86</v>
      </c>
      <c r="H604" s="3">
        <v>100</v>
      </c>
      <c r="I604" s="3" t="s">
        <v>2509</v>
      </c>
      <c r="J604" s="3" t="s">
        <v>2285</v>
      </c>
      <c r="K604" s="3" t="s">
        <v>2306</v>
      </c>
      <c r="L604" s="3" t="s">
        <v>4225</v>
      </c>
      <c r="M604" s="3">
        <f t="shared" si="9"/>
        <v>1</v>
      </c>
    </row>
    <row r="605" spans="1:13">
      <c r="A605" s="3">
        <v>551</v>
      </c>
      <c r="B605" s="3">
        <v>1</v>
      </c>
      <c r="C605" s="3" t="s">
        <v>2314</v>
      </c>
      <c r="D605" s="3" t="s">
        <v>112</v>
      </c>
      <c r="E605" s="3" t="s">
        <v>2312</v>
      </c>
      <c r="F605" s="3" t="s">
        <v>2061</v>
      </c>
      <c r="G605" s="3">
        <v>86</v>
      </c>
      <c r="H605" s="3">
        <v>100</v>
      </c>
      <c r="I605" s="3" t="s">
        <v>2509</v>
      </c>
      <c r="J605" s="3" t="s">
        <v>2285</v>
      </c>
      <c r="K605" s="3" t="s">
        <v>2306</v>
      </c>
      <c r="L605" s="3" t="s">
        <v>4225</v>
      </c>
      <c r="M605" s="3">
        <f t="shared" si="9"/>
        <v>1</v>
      </c>
    </row>
    <row r="606" spans="1:13">
      <c r="A606" s="3">
        <v>552</v>
      </c>
      <c r="B606" s="3">
        <v>1</v>
      </c>
      <c r="C606" s="3" t="s">
        <v>2316</v>
      </c>
      <c r="D606" s="3" t="s">
        <v>111</v>
      </c>
      <c r="E606" s="3" t="s">
        <v>2312</v>
      </c>
      <c r="F606" s="3" t="s">
        <v>2061</v>
      </c>
      <c r="G606" s="3">
        <v>86</v>
      </c>
      <c r="H606" s="3">
        <v>100</v>
      </c>
      <c r="I606" s="3" t="s">
        <v>2509</v>
      </c>
      <c r="J606" s="3" t="s">
        <v>2285</v>
      </c>
      <c r="K606" s="3" t="s">
        <v>2306</v>
      </c>
      <c r="L606" s="3" t="s">
        <v>4225</v>
      </c>
      <c r="M606" s="3">
        <f t="shared" si="9"/>
        <v>1</v>
      </c>
    </row>
    <row r="607" spans="1:13">
      <c r="A607" s="3">
        <v>553</v>
      </c>
      <c r="B607" s="3">
        <v>1</v>
      </c>
      <c r="C607" s="3" t="s">
        <v>2311</v>
      </c>
      <c r="D607" s="3" t="s">
        <v>110</v>
      </c>
      <c r="E607" s="3" t="s">
        <v>2312</v>
      </c>
      <c r="F607" s="3" t="s">
        <v>2061</v>
      </c>
      <c r="G607" s="3">
        <v>86</v>
      </c>
      <c r="H607" s="3">
        <v>100</v>
      </c>
      <c r="I607" s="3" t="s">
        <v>2509</v>
      </c>
      <c r="J607" s="3" t="s">
        <v>2285</v>
      </c>
      <c r="K607" s="3" t="s">
        <v>2306</v>
      </c>
      <c r="L607" s="3" t="s">
        <v>4225</v>
      </c>
      <c r="M607" s="3">
        <f t="shared" si="9"/>
        <v>1</v>
      </c>
    </row>
    <row r="608" spans="1:13">
      <c r="A608" s="3">
        <v>554</v>
      </c>
      <c r="B608" s="3">
        <v>1</v>
      </c>
      <c r="C608" s="3" t="s">
        <v>2320</v>
      </c>
      <c r="D608" s="3" t="s">
        <v>14</v>
      </c>
      <c r="E608" s="3" t="s">
        <v>1812</v>
      </c>
      <c r="F608" s="3" t="s">
        <v>2321</v>
      </c>
      <c r="G608" s="3">
        <v>86</v>
      </c>
      <c r="H608" s="3">
        <v>100</v>
      </c>
      <c r="I608" s="3" t="s">
        <v>2509</v>
      </c>
      <c r="J608" s="3" t="s">
        <v>2285</v>
      </c>
      <c r="K608" s="3" t="s">
        <v>2306</v>
      </c>
      <c r="L608" s="3" t="s">
        <v>4225</v>
      </c>
      <c r="M608" s="3">
        <f t="shared" si="9"/>
        <v>1</v>
      </c>
    </row>
    <row r="609" spans="1:13">
      <c r="A609" s="3">
        <v>555</v>
      </c>
      <c r="B609" s="3">
        <v>1</v>
      </c>
      <c r="C609" s="3" t="s">
        <v>2471</v>
      </c>
      <c r="D609" s="3" t="s">
        <v>3910</v>
      </c>
      <c r="E609" s="3" t="s">
        <v>286</v>
      </c>
      <c r="F609" s="3" t="s">
        <v>386</v>
      </c>
      <c r="G609" s="3">
        <v>86</v>
      </c>
      <c r="H609" s="3">
        <v>100</v>
      </c>
      <c r="I609" s="3" t="s">
        <v>2509</v>
      </c>
      <c r="J609" s="3" t="s">
        <v>2285</v>
      </c>
      <c r="K609" s="3" t="s">
        <v>2306</v>
      </c>
      <c r="L609" s="3" t="s">
        <v>4225</v>
      </c>
      <c r="M609" s="3">
        <f t="shared" si="9"/>
        <v>1</v>
      </c>
    </row>
    <row r="610" spans="1:13">
      <c r="A610" s="3">
        <v>556</v>
      </c>
      <c r="B610" s="3">
        <v>1</v>
      </c>
      <c r="C610" s="3" t="s">
        <v>2517</v>
      </c>
      <c r="D610" s="3" t="s">
        <v>2423</v>
      </c>
      <c r="E610" s="3" t="s">
        <v>285</v>
      </c>
      <c r="F610" s="3" t="s">
        <v>386</v>
      </c>
      <c r="G610" s="3">
        <v>100</v>
      </c>
      <c r="H610" s="3">
        <v>100</v>
      </c>
      <c r="I610" s="3" t="s">
        <v>2509</v>
      </c>
      <c r="J610" s="3" t="s">
        <v>2285</v>
      </c>
      <c r="K610" s="3" t="s">
        <v>2333</v>
      </c>
      <c r="L610" s="3" t="s">
        <v>4225</v>
      </c>
      <c r="M610" s="3">
        <f t="shared" si="9"/>
        <v>1</v>
      </c>
    </row>
    <row r="611" spans="1:13">
      <c r="A611" s="3">
        <v>557</v>
      </c>
      <c r="B611" s="3">
        <v>1</v>
      </c>
      <c r="C611" s="3" t="s">
        <v>2476</v>
      </c>
      <c r="D611" s="3" t="s">
        <v>2475</v>
      </c>
      <c r="E611" s="3" t="s">
        <v>284</v>
      </c>
      <c r="F611" s="3" t="s">
        <v>286</v>
      </c>
      <c r="G611" s="3">
        <v>100</v>
      </c>
      <c r="H611" s="3">
        <v>100</v>
      </c>
      <c r="I611" s="3" t="s">
        <v>2509</v>
      </c>
      <c r="J611" s="3" t="s">
        <v>2285</v>
      </c>
      <c r="K611" s="3" t="s">
        <v>2333</v>
      </c>
      <c r="L611" s="3" t="s">
        <v>4225</v>
      </c>
      <c r="M611" s="3">
        <f t="shared" si="9"/>
        <v>1</v>
      </c>
    </row>
    <row r="612" spans="1:13">
      <c r="A612" s="3">
        <v>558</v>
      </c>
      <c r="B612" s="3">
        <v>1</v>
      </c>
      <c r="C612" s="3" t="s">
        <v>2338</v>
      </c>
      <c r="D612" s="3" t="s">
        <v>273</v>
      </c>
      <c r="E612" s="3" t="s">
        <v>286</v>
      </c>
      <c r="F612" s="3" t="s">
        <v>386</v>
      </c>
      <c r="G612" s="3">
        <v>100</v>
      </c>
      <c r="H612" s="3">
        <v>100</v>
      </c>
      <c r="I612" s="3" t="s">
        <v>2509</v>
      </c>
      <c r="J612" s="3" t="s">
        <v>2285</v>
      </c>
      <c r="K612" s="3" t="s">
        <v>2333</v>
      </c>
      <c r="L612" s="3" t="s">
        <v>4225</v>
      </c>
      <c r="M612" s="3">
        <f t="shared" si="9"/>
        <v>1</v>
      </c>
    </row>
    <row r="613" spans="1:13">
      <c r="A613" s="3">
        <v>559</v>
      </c>
      <c r="B613" s="3">
        <v>1</v>
      </c>
      <c r="C613" s="3" t="s">
        <v>2026</v>
      </c>
      <c r="D613" s="3" t="s">
        <v>2027</v>
      </c>
      <c r="E613" s="3" t="s">
        <v>290</v>
      </c>
      <c r="G613" s="3">
        <v>100</v>
      </c>
      <c r="H613" s="3">
        <v>100</v>
      </c>
      <c r="I613" s="3" t="s">
        <v>2509</v>
      </c>
      <c r="J613" s="3" t="s">
        <v>2285</v>
      </c>
      <c r="K613" s="3" t="s">
        <v>2333</v>
      </c>
      <c r="L613" s="3" t="s">
        <v>4225</v>
      </c>
      <c r="M613" s="3">
        <f t="shared" si="9"/>
        <v>1</v>
      </c>
    </row>
    <row r="614" spans="1:13">
      <c r="A614" s="3">
        <v>560</v>
      </c>
      <c r="B614" s="3">
        <v>1</v>
      </c>
      <c r="C614" s="3" t="s">
        <v>2520</v>
      </c>
      <c r="D614" s="3" t="s">
        <v>2519</v>
      </c>
      <c r="E614" s="3" t="s">
        <v>1821</v>
      </c>
      <c r="F614" s="3" t="s">
        <v>286</v>
      </c>
      <c r="G614" s="3">
        <v>100</v>
      </c>
      <c r="H614" s="3">
        <v>100</v>
      </c>
      <c r="I614" s="3" t="s">
        <v>2509</v>
      </c>
      <c r="J614" s="3" t="s">
        <v>2285</v>
      </c>
      <c r="K614" s="3" t="s">
        <v>2333</v>
      </c>
      <c r="L614" s="3" t="s">
        <v>4225</v>
      </c>
      <c r="M614" s="3">
        <f t="shared" si="9"/>
        <v>1</v>
      </c>
    </row>
    <row r="615" spans="1:13">
      <c r="A615" s="3">
        <v>561</v>
      </c>
      <c r="B615" s="3">
        <v>0</v>
      </c>
      <c r="C615" s="3" t="s">
        <v>2349</v>
      </c>
      <c r="D615" s="3" t="s">
        <v>265</v>
      </c>
      <c r="E615" s="3" t="s">
        <v>509</v>
      </c>
      <c r="F615" s="3" t="s">
        <v>480</v>
      </c>
      <c r="G615" s="3">
        <v>100</v>
      </c>
      <c r="H615" s="3">
        <v>0</v>
      </c>
      <c r="I615" s="3" t="s">
        <v>2509</v>
      </c>
      <c r="J615" s="3" t="s">
        <v>2346</v>
      </c>
      <c r="K615" s="3" t="s">
        <v>2286</v>
      </c>
      <c r="L615" s="3" t="s">
        <v>4226</v>
      </c>
      <c r="M615" s="3">
        <f t="shared" si="9"/>
        <v>1</v>
      </c>
    </row>
    <row r="616" spans="1:13">
      <c r="A616" s="3">
        <v>562</v>
      </c>
      <c r="B616" s="3">
        <v>0</v>
      </c>
      <c r="C616" s="3" t="s">
        <v>2353</v>
      </c>
      <c r="D616" s="3" t="s">
        <v>267</v>
      </c>
      <c r="E616" s="3" t="s">
        <v>509</v>
      </c>
      <c r="F616" s="3" t="s">
        <v>480</v>
      </c>
      <c r="G616" s="3">
        <v>100</v>
      </c>
      <c r="H616" s="3">
        <v>0</v>
      </c>
      <c r="I616" s="3" t="s">
        <v>2509</v>
      </c>
      <c r="J616" s="3" t="s">
        <v>2346</v>
      </c>
      <c r="K616" s="3" t="s">
        <v>2286</v>
      </c>
      <c r="L616" s="3" t="s">
        <v>4226</v>
      </c>
      <c r="M616" s="3">
        <f t="shared" si="9"/>
        <v>1</v>
      </c>
    </row>
    <row r="617" spans="1:13">
      <c r="A617" s="3">
        <v>563</v>
      </c>
      <c r="B617" s="3">
        <v>0</v>
      </c>
      <c r="C617" s="3" t="s">
        <v>2355</v>
      </c>
      <c r="D617" s="3" t="s">
        <v>257</v>
      </c>
      <c r="E617" s="3" t="s">
        <v>509</v>
      </c>
      <c r="F617" s="3" t="s">
        <v>480</v>
      </c>
      <c r="G617" s="3">
        <v>100</v>
      </c>
      <c r="H617" s="3">
        <v>0</v>
      </c>
      <c r="I617" s="3" t="s">
        <v>2509</v>
      </c>
      <c r="J617" s="3" t="s">
        <v>2346</v>
      </c>
      <c r="K617" s="3" t="s">
        <v>2286</v>
      </c>
      <c r="L617" s="3" t="s">
        <v>4226</v>
      </c>
      <c r="M617" s="3">
        <f t="shared" si="9"/>
        <v>1</v>
      </c>
    </row>
    <row r="618" spans="1:13">
      <c r="A618" s="3">
        <v>564</v>
      </c>
      <c r="B618" s="3">
        <v>0</v>
      </c>
      <c r="C618" s="3" t="s">
        <v>2357</v>
      </c>
      <c r="D618" s="3" t="s">
        <v>269</v>
      </c>
      <c r="E618" s="3" t="s">
        <v>509</v>
      </c>
      <c r="F618" s="3" t="s">
        <v>480</v>
      </c>
      <c r="G618" s="3">
        <v>100</v>
      </c>
      <c r="H618" s="3">
        <v>0</v>
      </c>
      <c r="I618" s="3" t="s">
        <v>2509</v>
      </c>
      <c r="J618" s="3" t="s">
        <v>2346</v>
      </c>
      <c r="K618" s="3" t="s">
        <v>2286</v>
      </c>
      <c r="L618" s="3" t="s">
        <v>4226</v>
      </c>
      <c r="M618" s="3">
        <f t="shared" si="9"/>
        <v>1</v>
      </c>
    </row>
    <row r="619" spans="1:13">
      <c r="A619" s="3">
        <v>565</v>
      </c>
      <c r="B619" s="3">
        <v>0</v>
      </c>
      <c r="C619" s="3" t="s">
        <v>2359</v>
      </c>
      <c r="D619" s="3" t="s">
        <v>166</v>
      </c>
      <c r="E619" s="3" t="s">
        <v>2360</v>
      </c>
      <c r="F619" s="3" t="s">
        <v>2361</v>
      </c>
      <c r="G619" s="3">
        <v>100</v>
      </c>
      <c r="H619" s="3">
        <v>0</v>
      </c>
      <c r="I619" s="3" t="s">
        <v>2509</v>
      </c>
      <c r="J619" s="3" t="s">
        <v>2346</v>
      </c>
      <c r="K619" s="3" t="s">
        <v>2286</v>
      </c>
      <c r="L619" s="3" t="s">
        <v>4226</v>
      </c>
      <c r="M619" s="3">
        <f t="shared" si="9"/>
        <v>1</v>
      </c>
    </row>
    <row r="620" spans="1:13">
      <c r="A620" s="3">
        <v>566</v>
      </c>
      <c r="B620" s="3">
        <v>0</v>
      </c>
      <c r="C620" s="3" t="s">
        <v>2365</v>
      </c>
      <c r="D620" s="3" t="s">
        <v>13</v>
      </c>
      <c r="E620" s="3" t="s">
        <v>2301</v>
      </c>
      <c r="F620" s="3" t="s">
        <v>2324</v>
      </c>
      <c r="G620" s="3">
        <v>100</v>
      </c>
      <c r="H620" s="3">
        <v>0</v>
      </c>
      <c r="I620" s="3" t="s">
        <v>2509</v>
      </c>
      <c r="J620" s="3" t="s">
        <v>2346</v>
      </c>
      <c r="K620" s="3" t="s">
        <v>2286</v>
      </c>
      <c r="L620" s="3" t="s">
        <v>4226</v>
      </c>
      <c r="M620" s="3">
        <f t="shared" si="9"/>
        <v>1</v>
      </c>
    </row>
    <row r="621" spans="1:13">
      <c r="A621" s="3">
        <v>567</v>
      </c>
      <c r="B621" s="3">
        <v>0</v>
      </c>
      <c r="C621" s="3" t="s">
        <v>2521</v>
      </c>
      <c r="D621" s="3" t="s">
        <v>529</v>
      </c>
      <c r="E621" s="3" t="s">
        <v>2328</v>
      </c>
      <c r="F621" s="3" t="s">
        <v>2329</v>
      </c>
      <c r="G621" s="3">
        <v>100</v>
      </c>
      <c r="H621" s="3">
        <v>0</v>
      </c>
      <c r="I621" s="3" t="s">
        <v>2509</v>
      </c>
      <c r="J621" s="3" t="s">
        <v>2346</v>
      </c>
      <c r="K621" s="3" t="s">
        <v>2286</v>
      </c>
      <c r="L621" s="3" t="s">
        <v>4226</v>
      </c>
      <c r="M621" s="3">
        <f t="shared" si="9"/>
        <v>1</v>
      </c>
    </row>
    <row r="622" spans="1:13">
      <c r="A622" s="3">
        <v>568</v>
      </c>
      <c r="B622" s="3">
        <v>0</v>
      </c>
      <c r="C622" s="3" t="s">
        <v>2482</v>
      </c>
      <c r="D622" s="3" t="s">
        <v>262</v>
      </c>
      <c r="E622" s="3" t="s">
        <v>1795</v>
      </c>
      <c r="F622" s="3" t="s">
        <v>1796</v>
      </c>
      <c r="G622" s="3">
        <v>100</v>
      </c>
      <c r="H622" s="3">
        <v>0</v>
      </c>
      <c r="I622" s="3" t="s">
        <v>2509</v>
      </c>
      <c r="J622" s="3" t="s">
        <v>2346</v>
      </c>
      <c r="K622" s="3" t="s">
        <v>2306</v>
      </c>
      <c r="L622" s="3" t="s">
        <v>4226</v>
      </c>
      <c r="M622" s="3">
        <f t="shared" si="9"/>
        <v>1</v>
      </c>
    </row>
    <row r="623" spans="1:13">
      <c r="A623" s="3">
        <v>569</v>
      </c>
      <c r="B623" s="3">
        <v>0</v>
      </c>
      <c r="C623" s="3" t="s">
        <v>2375</v>
      </c>
      <c r="D623" s="3" t="s">
        <v>411</v>
      </c>
      <c r="E623" s="3" t="s">
        <v>509</v>
      </c>
      <c r="F623" s="3" t="s">
        <v>2376</v>
      </c>
      <c r="G623" s="3">
        <v>100</v>
      </c>
      <c r="H623" s="3">
        <v>0</v>
      </c>
      <c r="I623" s="3" t="s">
        <v>2509</v>
      </c>
      <c r="J623" s="3" t="s">
        <v>2346</v>
      </c>
      <c r="K623" s="3" t="s">
        <v>2306</v>
      </c>
      <c r="L623" s="3" t="s">
        <v>4226</v>
      </c>
      <c r="M623" s="3">
        <f t="shared" si="9"/>
        <v>2</v>
      </c>
    </row>
    <row r="624" spans="1:13">
      <c r="A624" s="3">
        <v>569</v>
      </c>
      <c r="B624" s="3">
        <v>0</v>
      </c>
      <c r="C624" s="3" t="s">
        <v>2375</v>
      </c>
      <c r="D624" s="3" t="s">
        <v>412</v>
      </c>
      <c r="E624" s="3" t="s">
        <v>509</v>
      </c>
      <c r="F624" s="3" t="s">
        <v>2376</v>
      </c>
      <c r="G624" s="3">
        <v>100</v>
      </c>
      <c r="H624" s="3">
        <v>0</v>
      </c>
      <c r="I624" s="3" t="s">
        <v>2509</v>
      </c>
      <c r="J624" s="3" t="s">
        <v>2346</v>
      </c>
      <c r="K624" s="3" t="s">
        <v>2306</v>
      </c>
      <c r="L624" s="3" t="s">
        <v>4226</v>
      </c>
      <c r="M624" s="3">
        <f t="shared" si="9"/>
        <v>2</v>
      </c>
    </row>
    <row r="625" spans="1:13">
      <c r="A625" s="3">
        <v>570</v>
      </c>
      <c r="B625" s="3">
        <v>0</v>
      </c>
      <c r="C625" s="3" t="s">
        <v>2367</v>
      </c>
      <c r="D625" s="3" t="s">
        <v>103</v>
      </c>
      <c r="E625" s="3" t="s">
        <v>2328</v>
      </c>
      <c r="F625" s="3" t="s">
        <v>2329</v>
      </c>
      <c r="G625" s="3">
        <v>100</v>
      </c>
      <c r="H625" s="3">
        <v>0</v>
      </c>
      <c r="I625" s="3" t="s">
        <v>2509</v>
      </c>
      <c r="J625" s="3" t="s">
        <v>2346</v>
      </c>
      <c r="K625" s="3" t="s">
        <v>2306</v>
      </c>
      <c r="L625" s="3" t="s">
        <v>4226</v>
      </c>
      <c r="M625" s="3">
        <f t="shared" si="9"/>
        <v>1</v>
      </c>
    </row>
    <row r="626" spans="1:13">
      <c r="A626" s="3">
        <v>571</v>
      </c>
      <c r="B626" s="3">
        <v>0</v>
      </c>
      <c r="C626" s="3" t="s">
        <v>2484</v>
      </c>
      <c r="D626" s="3" t="s">
        <v>673</v>
      </c>
      <c r="E626" s="3" t="s">
        <v>2301</v>
      </c>
      <c r="F626" s="3" t="s">
        <v>2324</v>
      </c>
      <c r="G626" s="3">
        <v>100</v>
      </c>
      <c r="H626" s="3">
        <v>0</v>
      </c>
      <c r="I626" s="3" t="s">
        <v>2509</v>
      </c>
      <c r="J626" s="3" t="s">
        <v>2346</v>
      </c>
      <c r="K626" s="3" t="s">
        <v>2306</v>
      </c>
      <c r="L626" s="3" t="s">
        <v>4226</v>
      </c>
      <c r="M626" s="3">
        <f t="shared" si="9"/>
        <v>1</v>
      </c>
    </row>
    <row r="627" spans="1:13">
      <c r="A627" s="3">
        <v>572</v>
      </c>
      <c r="B627" s="3">
        <v>0</v>
      </c>
      <c r="C627" s="3" t="s">
        <v>2523</v>
      </c>
      <c r="D627" s="3" t="s">
        <v>112</v>
      </c>
      <c r="E627" s="3" t="s">
        <v>2351</v>
      </c>
      <c r="F627" s="3" t="s">
        <v>2143</v>
      </c>
      <c r="G627" s="3">
        <v>100</v>
      </c>
      <c r="H627" s="3">
        <v>0</v>
      </c>
      <c r="I627" s="3" t="s">
        <v>2509</v>
      </c>
      <c r="J627" s="3" t="s">
        <v>2346</v>
      </c>
      <c r="K627" s="3" t="s">
        <v>2306</v>
      </c>
      <c r="L627" s="3" t="s">
        <v>4226</v>
      </c>
      <c r="M627" s="3">
        <f t="shared" si="9"/>
        <v>1</v>
      </c>
    </row>
    <row r="628" spans="1:13">
      <c r="A628" s="3">
        <v>573</v>
      </c>
      <c r="B628" s="3">
        <v>0</v>
      </c>
      <c r="C628" s="3" t="s">
        <v>2488</v>
      </c>
      <c r="D628" s="3" t="s">
        <v>16</v>
      </c>
      <c r="E628" s="3" t="s">
        <v>1802</v>
      </c>
      <c r="F628" s="3" t="s">
        <v>1800</v>
      </c>
      <c r="G628" s="3">
        <v>100</v>
      </c>
      <c r="H628" s="3">
        <v>0</v>
      </c>
      <c r="I628" s="3" t="s">
        <v>2509</v>
      </c>
      <c r="J628" s="3" t="s">
        <v>2346</v>
      </c>
      <c r="K628" s="3" t="s">
        <v>2333</v>
      </c>
      <c r="L628" s="3" t="s">
        <v>4226</v>
      </c>
      <c r="M628" s="3">
        <f t="shared" si="9"/>
        <v>1</v>
      </c>
    </row>
    <row r="629" spans="1:13">
      <c r="A629" s="3">
        <v>574</v>
      </c>
      <c r="B629" s="3">
        <v>0</v>
      </c>
      <c r="C629" s="3" t="s">
        <v>2490</v>
      </c>
      <c r="D629" s="3" t="s">
        <v>4712</v>
      </c>
      <c r="E629" s="3" t="s">
        <v>2491</v>
      </c>
      <c r="F629" s="3" t="s">
        <v>2492</v>
      </c>
      <c r="G629" s="3">
        <v>100</v>
      </c>
      <c r="H629" s="3">
        <v>0</v>
      </c>
      <c r="I629" s="3" t="s">
        <v>2509</v>
      </c>
      <c r="J629" s="3" t="s">
        <v>2346</v>
      </c>
      <c r="K629" s="3" t="s">
        <v>2333</v>
      </c>
      <c r="L629" s="3" t="s">
        <v>4226</v>
      </c>
      <c r="M629" s="3">
        <f t="shared" si="9"/>
        <v>1</v>
      </c>
    </row>
    <row r="630" spans="1:13">
      <c r="A630" s="3">
        <v>575</v>
      </c>
      <c r="B630" s="3">
        <v>0</v>
      </c>
      <c r="C630" s="3" t="s">
        <v>2496</v>
      </c>
      <c r="D630" s="3" t="s">
        <v>2497</v>
      </c>
      <c r="E630" s="3" t="s">
        <v>1795</v>
      </c>
      <c r="F630" s="3" t="s">
        <v>1796</v>
      </c>
      <c r="G630" s="3">
        <v>100</v>
      </c>
      <c r="H630" s="3">
        <v>0</v>
      </c>
      <c r="I630" s="3" t="s">
        <v>2509</v>
      </c>
      <c r="J630" s="3" t="s">
        <v>2346</v>
      </c>
      <c r="K630" s="3" t="s">
        <v>2333</v>
      </c>
      <c r="L630" s="3" t="s">
        <v>4226</v>
      </c>
      <c r="M630" s="3">
        <f t="shared" si="9"/>
        <v>1</v>
      </c>
    </row>
    <row r="631" spans="1:13">
      <c r="A631" s="3">
        <v>576</v>
      </c>
      <c r="B631" s="3">
        <v>0</v>
      </c>
      <c r="C631" s="3" t="s">
        <v>2391</v>
      </c>
      <c r="D631" s="3" t="s">
        <v>683</v>
      </c>
      <c r="E631" s="3" t="s">
        <v>2392</v>
      </c>
      <c r="F631" s="3" t="s">
        <v>2393</v>
      </c>
      <c r="G631" s="3">
        <v>100</v>
      </c>
      <c r="H631" s="3">
        <v>0</v>
      </c>
      <c r="I631" s="3" t="s">
        <v>2509</v>
      </c>
      <c r="J631" s="3" t="s">
        <v>2346</v>
      </c>
      <c r="K631" s="3" t="s">
        <v>2333</v>
      </c>
      <c r="L631" s="3" t="s">
        <v>4226</v>
      </c>
      <c r="M631" s="3">
        <f t="shared" si="9"/>
        <v>1</v>
      </c>
    </row>
    <row r="632" spans="1:13">
      <c r="A632" s="3">
        <v>577</v>
      </c>
      <c r="B632" s="3">
        <v>1</v>
      </c>
      <c r="C632" s="3" t="s">
        <v>2350</v>
      </c>
      <c r="D632" s="3" t="s">
        <v>265</v>
      </c>
      <c r="E632" s="3" t="s">
        <v>2351</v>
      </c>
      <c r="F632" s="3" t="s">
        <v>2352</v>
      </c>
      <c r="G632" s="3">
        <v>86</v>
      </c>
      <c r="H632" s="3">
        <v>100</v>
      </c>
      <c r="I632" s="3" t="s">
        <v>2509</v>
      </c>
      <c r="J632" s="3" t="s">
        <v>2346</v>
      </c>
      <c r="K632" s="3" t="s">
        <v>2286</v>
      </c>
      <c r="L632" s="3" t="s">
        <v>4227</v>
      </c>
      <c r="M632" s="3">
        <f t="shared" si="9"/>
        <v>1</v>
      </c>
    </row>
    <row r="633" spans="1:13">
      <c r="A633" s="3">
        <v>578</v>
      </c>
      <c r="B633" s="3">
        <v>1</v>
      </c>
      <c r="C633" s="3" t="s">
        <v>2354</v>
      </c>
      <c r="D633" s="3" t="s">
        <v>267</v>
      </c>
      <c r="E633" s="3" t="s">
        <v>2351</v>
      </c>
      <c r="F633" s="3" t="s">
        <v>2352</v>
      </c>
      <c r="G633" s="3">
        <v>86</v>
      </c>
      <c r="H633" s="3">
        <v>100</v>
      </c>
      <c r="I633" s="3" t="s">
        <v>2509</v>
      </c>
      <c r="J633" s="3" t="s">
        <v>2346</v>
      </c>
      <c r="K633" s="3" t="s">
        <v>2286</v>
      </c>
      <c r="L633" s="3" t="s">
        <v>4227</v>
      </c>
      <c r="M633" s="3">
        <f t="shared" si="9"/>
        <v>1</v>
      </c>
    </row>
    <row r="634" spans="1:13">
      <c r="A634" s="3">
        <v>579</v>
      </c>
      <c r="B634" s="3">
        <v>1</v>
      </c>
      <c r="C634" s="3" t="s">
        <v>2356</v>
      </c>
      <c r="D634" s="3" t="s">
        <v>257</v>
      </c>
      <c r="E634" s="3" t="s">
        <v>2351</v>
      </c>
      <c r="F634" s="3" t="s">
        <v>2352</v>
      </c>
      <c r="G634" s="3">
        <v>86</v>
      </c>
      <c r="H634" s="3">
        <v>100</v>
      </c>
      <c r="I634" s="3" t="s">
        <v>2509</v>
      </c>
      <c r="J634" s="3" t="s">
        <v>2346</v>
      </c>
      <c r="K634" s="3" t="s">
        <v>2286</v>
      </c>
      <c r="L634" s="3" t="s">
        <v>4227</v>
      </c>
      <c r="M634" s="3">
        <f t="shared" si="9"/>
        <v>1</v>
      </c>
    </row>
    <row r="635" spans="1:13">
      <c r="A635" s="3">
        <v>580</v>
      </c>
      <c r="B635" s="3">
        <v>1</v>
      </c>
      <c r="C635" s="3" t="s">
        <v>2358</v>
      </c>
      <c r="D635" s="3" t="s">
        <v>269</v>
      </c>
      <c r="E635" s="3" t="s">
        <v>2351</v>
      </c>
      <c r="F635" s="3" t="s">
        <v>2352</v>
      </c>
      <c r="G635" s="3">
        <v>86</v>
      </c>
      <c r="H635" s="3">
        <v>100</v>
      </c>
      <c r="I635" s="3" t="s">
        <v>2509</v>
      </c>
      <c r="J635" s="3" t="s">
        <v>2346</v>
      </c>
      <c r="K635" s="3" t="s">
        <v>2286</v>
      </c>
      <c r="L635" s="3" t="s">
        <v>4227</v>
      </c>
      <c r="M635" s="3">
        <f t="shared" si="9"/>
        <v>1</v>
      </c>
    </row>
    <row r="636" spans="1:13">
      <c r="A636" s="3">
        <v>581</v>
      </c>
      <c r="B636" s="3">
        <v>1</v>
      </c>
      <c r="C636" s="3" t="s">
        <v>2362</v>
      </c>
      <c r="D636" s="3" t="s">
        <v>166</v>
      </c>
      <c r="E636" s="3" t="s">
        <v>2363</v>
      </c>
      <c r="F636" s="3" t="s">
        <v>2364</v>
      </c>
      <c r="G636" s="3">
        <v>86</v>
      </c>
      <c r="H636" s="3">
        <v>100</v>
      </c>
      <c r="I636" s="3" t="s">
        <v>2509</v>
      </c>
      <c r="J636" s="3" t="s">
        <v>2346</v>
      </c>
      <c r="K636" s="3" t="s">
        <v>2286</v>
      </c>
      <c r="L636" s="3" t="s">
        <v>4227</v>
      </c>
      <c r="M636" s="3">
        <f t="shared" si="9"/>
        <v>1</v>
      </c>
    </row>
    <row r="637" spans="1:13">
      <c r="A637" s="3">
        <v>582</v>
      </c>
      <c r="B637" s="3">
        <v>1</v>
      </c>
      <c r="C637" s="3" t="s">
        <v>2366</v>
      </c>
      <c r="D637" s="3" t="s">
        <v>13</v>
      </c>
      <c r="E637" s="3" t="s">
        <v>1775</v>
      </c>
      <c r="F637" s="3" t="s">
        <v>289</v>
      </c>
      <c r="G637" s="3">
        <v>86</v>
      </c>
      <c r="H637" s="3">
        <v>100</v>
      </c>
      <c r="I637" s="3" t="s">
        <v>2509</v>
      </c>
      <c r="J637" s="3" t="s">
        <v>2346</v>
      </c>
      <c r="K637" s="3" t="s">
        <v>2286</v>
      </c>
      <c r="L637" s="3" t="s">
        <v>4227</v>
      </c>
      <c r="M637" s="3">
        <f t="shared" si="9"/>
        <v>1</v>
      </c>
    </row>
    <row r="638" spans="1:13">
      <c r="A638" s="3">
        <v>583</v>
      </c>
      <c r="B638" s="3">
        <v>1</v>
      </c>
      <c r="C638" s="3" t="s">
        <v>2522</v>
      </c>
      <c r="D638" s="3" t="s">
        <v>529</v>
      </c>
      <c r="E638" s="3" t="s">
        <v>2331</v>
      </c>
      <c r="F638" s="3" t="s">
        <v>1809</v>
      </c>
      <c r="G638" s="3">
        <v>86</v>
      </c>
      <c r="H638" s="3">
        <v>100</v>
      </c>
      <c r="I638" s="3" t="s">
        <v>2509</v>
      </c>
      <c r="J638" s="3" t="s">
        <v>2346</v>
      </c>
      <c r="K638" s="3" t="s">
        <v>2286</v>
      </c>
      <c r="L638" s="3" t="s">
        <v>4227</v>
      </c>
      <c r="M638" s="3">
        <f t="shared" si="9"/>
        <v>1</v>
      </c>
    </row>
    <row r="639" spans="1:13">
      <c r="A639" s="3">
        <v>584</v>
      </c>
      <c r="B639" s="3">
        <v>1</v>
      </c>
      <c r="C639" s="3" t="s">
        <v>2483</v>
      </c>
      <c r="D639" s="3" t="s">
        <v>262</v>
      </c>
      <c r="E639" s="3" t="s">
        <v>291</v>
      </c>
      <c r="F639" s="3" t="s">
        <v>284</v>
      </c>
      <c r="G639" s="3">
        <v>86</v>
      </c>
      <c r="H639" s="3">
        <v>100</v>
      </c>
      <c r="I639" s="3" t="s">
        <v>2509</v>
      </c>
      <c r="J639" s="3" t="s">
        <v>2346</v>
      </c>
      <c r="K639" s="3" t="s">
        <v>2306</v>
      </c>
      <c r="L639" s="3" t="s">
        <v>4227</v>
      </c>
      <c r="M639" s="3">
        <f t="shared" si="9"/>
        <v>1</v>
      </c>
    </row>
    <row r="640" spans="1:13">
      <c r="A640" s="3">
        <v>585</v>
      </c>
      <c r="B640" s="3">
        <v>1</v>
      </c>
      <c r="C640" s="3" t="s">
        <v>2377</v>
      </c>
      <c r="D640" s="3" t="s">
        <v>411</v>
      </c>
      <c r="E640" s="3" t="s">
        <v>1814</v>
      </c>
      <c r="F640" s="3" t="s">
        <v>1996</v>
      </c>
      <c r="G640" s="3">
        <v>86</v>
      </c>
      <c r="H640" s="3">
        <v>100</v>
      </c>
      <c r="I640" s="3" t="s">
        <v>2509</v>
      </c>
      <c r="J640" s="3" t="s">
        <v>2346</v>
      </c>
      <c r="K640" s="3" t="s">
        <v>2306</v>
      </c>
      <c r="L640" s="3" t="s">
        <v>4227</v>
      </c>
      <c r="M640" s="3">
        <f t="shared" si="9"/>
        <v>2</v>
      </c>
    </row>
    <row r="641" spans="1:13">
      <c r="A641" s="3">
        <v>585</v>
      </c>
      <c r="B641" s="3">
        <v>1</v>
      </c>
      <c r="C641" s="3" t="s">
        <v>2377</v>
      </c>
      <c r="D641" s="3" t="s">
        <v>412</v>
      </c>
      <c r="E641" s="3" t="s">
        <v>1814</v>
      </c>
      <c r="F641" s="3" t="s">
        <v>1996</v>
      </c>
      <c r="G641" s="3">
        <v>86</v>
      </c>
      <c r="H641" s="3">
        <v>100</v>
      </c>
      <c r="I641" s="3" t="s">
        <v>2509</v>
      </c>
      <c r="J641" s="3" t="s">
        <v>2346</v>
      </c>
      <c r="K641" s="3" t="s">
        <v>2306</v>
      </c>
      <c r="L641" s="3" t="s">
        <v>4227</v>
      </c>
      <c r="M641" s="3">
        <f t="shared" si="9"/>
        <v>2</v>
      </c>
    </row>
    <row r="642" spans="1:13">
      <c r="A642" s="3">
        <v>586</v>
      </c>
      <c r="B642" s="3">
        <v>1</v>
      </c>
      <c r="C642" s="3" t="s">
        <v>2368</v>
      </c>
      <c r="D642" s="3" t="s">
        <v>103</v>
      </c>
      <c r="E642" s="3" t="s">
        <v>1788</v>
      </c>
      <c r="F642" s="3" t="s">
        <v>1809</v>
      </c>
      <c r="G642" s="3">
        <v>86</v>
      </c>
      <c r="H642" s="3">
        <v>100</v>
      </c>
      <c r="I642" s="3" t="s">
        <v>2509</v>
      </c>
      <c r="J642" s="3" t="s">
        <v>2346</v>
      </c>
      <c r="K642" s="3" t="s">
        <v>2306</v>
      </c>
      <c r="L642" s="3" t="s">
        <v>4227</v>
      </c>
      <c r="M642" s="3">
        <f t="shared" si="9"/>
        <v>1</v>
      </c>
    </row>
    <row r="643" spans="1:13">
      <c r="A643" s="3">
        <v>587</v>
      </c>
      <c r="B643" s="3">
        <v>1</v>
      </c>
      <c r="C643" s="3" t="s">
        <v>2485</v>
      </c>
      <c r="D643" s="3" t="s">
        <v>673</v>
      </c>
      <c r="E643" s="3" t="s">
        <v>1775</v>
      </c>
      <c r="F643" s="3" t="s">
        <v>289</v>
      </c>
      <c r="G643" s="3">
        <v>86</v>
      </c>
      <c r="H643" s="3">
        <v>100</v>
      </c>
      <c r="I643" s="3" t="s">
        <v>2509</v>
      </c>
      <c r="J643" s="3" t="s">
        <v>2346</v>
      </c>
      <c r="K643" s="3" t="s">
        <v>2306</v>
      </c>
      <c r="L643" s="3" t="s">
        <v>4227</v>
      </c>
      <c r="M643" s="3">
        <f t="shared" ref="M643:M706" si="10">COUNTIF(A:A,A643)</f>
        <v>1</v>
      </c>
    </row>
    <row r="644" spans="1:13">
      <c r="A644" s="3">
        <v>588</v>
      </c>
      <c r="B644" s="3">
        <v>1</v>
      </c>
      <c r="C644" s="3" t="s">
        <v>2524</v>
      </c>
      <c r="D644" s="3" t="s">
        <v>112</v>
      </c>
      <c r="E644" s="3" t="s">
        <v>1928</v>
      </c>
      <c r="F644" s="3" t="s">
        <v>1814</v>
      </c>
      <c r="G644" s="3">
        <v>86</v>
      </c>
      <c r="H644" s="3">
        <v>100</v>
      </c>
      <c r="I644" s="3" t="s">
        <v>2509</v>
      </c>
      <c r="J644" s="3" t="s">
        <v>2346</v>
      </c>
      <c r="K644" s="3" t="s">
        <v>2306</v>
      </c>
      <c r="L644" s="3" t="s">
        <v>4227</v>
      </c>
      <c r="M644" s="3">
        <f t="shared" si="10"/>
        <v>1</v>
      </c>
    </row>
    <row r="645" spans="1:13">
      <c r="A645" s="3">
        <v>589</v>
      </c>
      <c r="B645" s="3">
        <v>1</v>
      </c>
      <c r="C645" s="3" t="s">
        <v>2489</v>
      </c>
      <c r="D645" s="3" t="s">
        <v>16</v>
      </c>
      <c r="E645" s="3" t="s">
        <v>286</v>
      </c>
      <c r="F645" s="3" t="s">
        <v>386</v>
      </c>
      <c r="G645" s="3">
        <v>100</v>
      </c>
      <c r="H645" s="3">
        <v>100</v>
      </c>
      <c r="I645" s="3" t="s">
        <v>2509</v>
      </c>
      <c r="J645" s="3" t="s">
        <v>2346</v>
      </c>
      <c r="K645" s="3" t="s">
        <v>2333</v>
      </c>
      <c r="L645" s="3" t="s">
        <v>4227</v>
      </c>
      <c r="M645" s="3">
        <f t="shared" si="10"/>
        <v>1</v>
      </c>
    </row>
    <row r="646" spans="1:13">
      <c r="A646" s="3">
        <v>590</v>
      </c>
      <c r="B646" s="3">
        <v>1</v>
      </c>
      <c r="C646" s="3" t="s">
        <v>2493</v>
      </c>
      <c r="D646" s="3" t="s">
        <v>4712</v>
      </c>
      <c r="E646" s="3" t="s">
        <v>2494</v>
      </c>
      <c r="F646" s="3" t="s">
        <v>2495</v>
      </c>
      <c r="G646" s="3">
        <v>100</v>
      </c>
      <c r="H646" s="3">
        <v>100</v>
      </c>
      <c r="I646" s="3" t="s">
        <v>2509</v>
      </c>
      <c r="J646" s="3" t="s">
        <v>2346</v>
      </c>
      <c r="K646" s="3" t="s">
        <v>2333</v>
      </c>
      <c r="L646" s="3" t="s">
        <v>4227</v>
      </c>
      <c r="M646" s="3">
        <f t="shared" si="10"/>
        <v>1</v>
      </c>
    </row>
    <row r="647" spans="1:13">
      <c r="A647" s="3">
        <v>591</v>
      </c>
      <c r="B647" s="3">
        <v>1</v>
      </c>
      <c r="C647" s="3" t="s">
        <v>2498</v>
      </c>
      <c r="D647" s="3" t="s">
        <v>2497</v>
      </c>
      <c r="E647" s="3" t="s">
        <v>291</v>
      </c>
      <c r="F647" s="3" t="s">
        <v>284</v>
      </c>
      <c r="G647" s="3">
        <v>100</v>
      </c>
      <c r="H647" s="3">
        <v>100</v>
      </c>
      <c r="I647" s="3" t="s">
        <v>2509</v>
      </c>
      <c r="J647" s="3" t="s">
        <v>2346</v>
      </c>
      <c r="K647" s="3" t="s">
        <v>2333</v>
      </c>
      <c r="L647" s="3" t="s">
        <v>4227</v>
      </c>
      <c r="M647" s="3">
        <f t="shared" si="10"/>
        <v>1</v>
      </c>
    </row>
    <row r="648" spans="1:13">
      <c r="A648" s="3">
        <v>592</v>
      </c>
      <c r="B648" s="3">
        <v>1</v>
      </c>
      <c r="C648" s="3" t="s">
        <v>2394</v>
      </c>
      <c r="D648" s="3" t="s">
        <v>683</v>
      </c>
      <c r="E648" s="3" t="s">
        <v>2319</v>
      </c>
      <c r="F648" s="3" t="s">
        <v>2395</v>
      </c>
      <c r="G648" s="3">
        <v>100</v>
      </c>
      <c r="H648" s="3">
        <v>100</v>
      </c>
      <c r="I648" s="3" t="s">
        <v>2509</v>
      </c>
      <c r="J648" s="3" t="s">
        <v>2346</v>
      </c>
      <c r="K648" s="3" t="s">
        <v>2333</v>
      </c>
      <c r="L648" s="3" t="s">
        <v>4227</v>
      </c>
      <c r="M648" s="3">
        <f t="shared" si="10"/>
        <v>1</v>
      </c>
    </row>
    <row r="649" spans="1:13">
      <c r="A649" s="3">
        <v>593</v>
      </c>
      <c r="B649" s="3">
        <v>0</v>
      </c>
      <c r="C649" s="3" t="s">
        <v>2277</v>
      </c>
      <c r="D649" s="3" t="s">
        <v>2278</v>
      </c>
      <c r="E649" s="3" t="s">
        <v>281</v>
      </c>
      <c r="F649" s="3" t="s">
        <v>282</v>
      </c>
      <c r="G649" s="3">
        <v>1</v>
      </c>
      <c r="H649" s="3">
        <v>1</v>
      </c>
      <c r="I649" s="3" t="s">
        <v>2525</v>
      </c>
      <c r="J649" s="3" t="s">
        <v>2259</v>
      </c>
      <c r="L649" s="3" t="s">
        <v>4228</v>
      </c>
      <c r="M649" s="3">
        <f t="shared" si="10"/>
        <v>1</v>
      </c>
    </row>
    <row r="650" spans="1:13">
      <c r="A650" s="3">
        <v>594</v>
      </c>
      <c r="B650" s="3">
        <v>1</v>
      </c>
      <c r="C650" s="3" t="s">
        <v>2526</v>
      </c>
      <c r="D650" s="3" t="s">
        <v>2527</v>
      </c>
      <c r="E650" s="3">
        <v>1</v>
      </c>
      <c r="G650" s="3">
        <v>1</v>
      </c>
      <c r="H650" s="3">
        <v>5</v>
      </c>
      <c r="I650" s="3" t="s">
        <v>2525</v>
      </c>
      <c r="J650" s="3" t="s">
        <v>2259</v>
      </c>
      <c r="L650" s="3" t="s">
        <v>4229</v>
      </c>
      <c r="M650" s="3">
        <f t="shared" si="10"/>
        <v>1</v>
      </c>
    </row>
    <row r="651" spans="1:13">
      <c r="A651" s="3">
        <v>595</v>
      </c>
      <c r="B651" s="3">
        <v>1</v>
      </c>
      <c r="C651" s="3" t="s">
        <v>2271</v>
      </c>
      <c r="D651" s="3" t="s">
        <v>2272</v>
      </c>
      <c r="E651" s="3" t="s">
        <v>1781</v>
      </c>
      <c r="F651" s="3" t="s">
        <v>291</v>
      </c>
      <c r="G651" s="3">
        <v>1</v>
      </c>
      <c r="H651" s="3">
        <v>5</v>
      </c>
      <c r="I651" s="3" t="s">
        <v>2525</v>
      </c>
      <c r="J651" s="3" t="s">
        <v>2259</v>
      </c>
      <c r="L651" s="3" t="s">
        <v>4229</v>
      </c>
      <c r="M651" s="3">
        <f t="shared" si="10"/>
        <v>2</v>
      </c>
    </row>
    <row r="652" spans="1:13">
      <c r="A652" s="3">
        <v>595</v>
      </c>
      <c r="B652" s="3">
        <v>1</v>
      </c>
      <c r="C652" s="3" t="s">
        <v>2271</v>
      </c>
      <c r="D652" s="3" t="s">
        <v>2273</v>
      </c>
      <c r="E652" s="3" t="s">
        <v>1781</v>
      </c>
      <c r="F652" s="3" t="s">
        <v>291</v>
      </c>
      <c r="G652" s="3">
        <v>1</v>
      </c>
      <c r="H652" s="3">
        <v>5</v>
      </c>
      <c r="I652" s="3" t="s">
        <v>2525</v>
      </c>
      <c r="J652" s="3" t="s">
        <v>2259</v>
      </c>
      <c r="L652" s="3" t="s">
        <v>4229</v>
      </c>
      <c r="M652" s="3">
        <f t="shared" si="10"/>
        <v>2</v>
      </c>
    </row>
    <row r="653" spans="1:13">
      <c r="A653" s="3">
        <v>596</v>
      </c>
      <c r="B653" s="3">
        <v>1</v>
      </c>
      <c r="C653" s="3" t="s">
        <v>2274</v>
      </c>
      <c r="D653" s="3" t="s">
        <v>258</v>
      </c>
      <c r="E653" s="3" t="s">
        <v>282</v>
      </c>
      <c r="F653" s="3" t="s">
        <v>1782</v>
      </c>
      <c r="G653" s="3">
        <v>1</v>
      </c>
      <c r="H653" s="3">
        <v>5</v>
      </c>
      <c r="I653" s="3" t="s">
        <v>2525</v>
      </c>
      <c r="J653" s="3" t="s">
        <v>2259</v>
      </c>
      <c r="L653" s="3" t="s">
        <v>4229</v>
      </c>
      <c r="M653" s="3">
        <f t="shared" si="10"/>
        <v>2</v>
      </c>
    </row>
    <row r="654" spans="1:13">
      <c r="A654" s="3">
        <v>596</v>
      </c>
      <c r="B654" s="3">
        <v>1</v>
      </c>
      <c r="C654" s="3" t="s">
        <v>2274</v>
      </c>
      <c r="D654" s="3" t="s">
        <v>603</v>
      </c>
      <c r="E654" s="3" t="s">
        <v>282</v>
      </c>
      <c r="F654" s="3" t="s">
        <v>1782</v>
      </c>
      <c r="G654" s="3">
        <v>1</v>
      </c>
      <c r="H654" s="3">
        <v>5</v>
      </c>
      <c r="I654" s="3" t="s">
        <v>2525</v>
      </c>
      <c r="J654" s="3" t="s">
        <v>2259</v>
      </c>
      <c r="L654" s="3" t="s">
        <v>4229</v>
      </c>
      <c r="M654" s="3">
        <f t="shared" si="10"/>
        <v>2</v>
      </c>
    </row>
    <row r="655" spans="1:13">
      <c r="A655" s="3">
        <v>597</v>
      </c>
      <c r="B655" s="3">
        <v>1</v>
      </c>
      <c r="C655" s="3" t="s">
        <v>2275</v>
      </c>
      <c r="D655" s="3" t="s">
        <v>273</v>
      </c>
      <c r="E655" s="3" t="s">
        <v>1781</v>
      </c>
      <c r="F655" s="3" t="s">
        <v>291</v>
      </c>
      <c r="G655" s="3">
        <v>1</v>
      </c>
      <c r="H655" s="3">
        <v>5</v>
      </c>
      <c r="I655" s="3" t="s">
        <v>2525</v>
      </c>
      <c r="J655" s="3" t="s">
        <v>2259</v>
      </c>
      <c r="L655" s="3" t="s">
        <v>4229</v>
      </c>
      <c r="M655" s="3">
        <f t="shared" si="10"/>
        <v>1</v>
      </c>
    </row>
    <row r="656" spans="1:13">
      <c r="A656" s="3">
        <v>598</v>
      </c>
      <c r="B656" s="3">
        <v>1</v>
      </c>
      <c r="C656" s="3" t="s">
        <v>2276</v>
      </c>
      <c r="D656" s="3" t="s">
        <v>16</v>
      </c>
      <c r="E656" s="3" t="s">
        <v>1782</v>
      </c>
      <c r="F656" s="3" t="s">
        <v>291</v>
      </c>
      <c r="G656" s="3">
        <v>1</v>
      </c>
      <c r="H656" s="3">
        <v>5</v>
      </c>
      <c r="I656" s="3" t="s">
        <v>2525</v>
      </c>
      <c r="J656" s="3" t="s">
        <v>2259</v>
      </c>
      <c r="L656" s="3" t="s">
        <v>4229</v>
      </c>
      <c r="M656" s="3">
        <f t="shared" si="10"/>
        <v>1</v>
      </c>
    </row>
    <row r="657" spans="1:13">
      <c r="A657" s="3">
        <v>599</v>
      </c>
      <c r="B657" s="3">
        <v>2</v>
      </c>
      <c r="C657" s="3" t="s">
        <v>2255</v>
      </c>
      <c r="D657" s="3" t="s">
        <v>322</v>
      </c>
      <c r="E657" s="3" t="s">
        <v>2256</v>
      </c>
      <c r="F657" s="3" t="s">
        <v>2257</v>
      </c>
      <c r="G657" s="3">
        <v>1</v>
      </c>
      <c r="H657" s="3">
        <v>10</v>
      </c>
      <c r="I657" s="3" t="s">
        <v>2525</v>
      </c>
      <c r="J657" s="3" t="s">
        <v>2259</v>
      </c>
      <c r="L657" s="3" t="s">
        <v>4230</v>
      </c>
      <c r="M657" s="3">
        <f t="shared" si="10"/>
        <v>1</v>
      </c>
    </row>
    <row r="658" spans="1:13">
      <c r="A658" s="3">
        <v>600</v>
      </c>
      <c r="B658" s="3">
        <v>2</v>
      </c>
      <c r="C658" s="3" t="s">
        <v>2260</v>
      </c>
      <c r="D658" s="3" t="s">
        <v>320</v>
      </c>
      <c r="E658" s="3" t="s">
        <v>2261</v>
      </c>
      <c r="F658" s="3" t="s">
        <v>2262</v>
      </c>
      <c r="G658" s="3">
        <v>1</v>
      </c>
      <c r="H658" s="3">
        <v>10</v>
      </c>
      <c r="I658" s="3" t="s">
        <v>2525</v>
      </c>
      <c r="J658" s="3" t="s">
        <v>2259</v>
      </c>
      <c r="L658" s="3" t="s">
        <v>4230</v>
      </c>
      <c r="M658" s="3">
        <f t="shared" si="10"/>
        <v>1</v>
      </c>
    </row>
    <row r="659" spans="1:13">
      <c r="A659" s="3">
        <v>601</v>
      </c>
      <c r="B659" s="3">
        <v>2</v>
      </c>
      <c r="C659" s="3" t="s">
        <v>2263</v>
      </c>
      <c r="D659" s="3" t="s">
        <v>265</v>
      </c>
      <c r="E659" s="3" t="s">
        <v>282</v>
      </c>
      <c r="F659" s="3" t="s">
        <v>284</v>
      </c>
      <c r="G659" s="3">
        <v>1</v>
      </c>
      <c r="H659" s="3">
        <v>10</v>
      </c>
      <c r="I659" s="3" t="s">
        <v>2525</v>
      </c>
      <c r="J659" s="3" t="s">
        <v>2259</v>
      </c>
      <c r="L659" s="3" t="s">
        <v>4230</v>
      </c>
      <c r="M659" s="3">
        <f t="shared" si="10"/>
        <v>1</v>
      </c>
    </row>
    <row r="660" spans="1:13">
      <c r="A660" s="3">
        <v>602</v>
      </c>
      <c r="B660" s="3">
        <v>2</v>
      </c>
      <c r="C660" s="3" t="s">
        <v>2264</v>
      </c>
      <c r="D660" s="3" t="s">
        <v>267</v>
      </c>
      <c r="E660" s="3" t="s">
        <v>282</v>
      </c>
      <c r="F660" s="3" t="s">
        <v>284</v>
      </c>
      <c r="G660" s="3">
        <v>1</v>
      </c>
      <c r="H660" s="3">
        <v>10</v>
      </c>
      <c r="I660" s="3" t="s">
        <v>2525</v>
      </c>
      <c r="J660" s="3" t="s">
        <v>2259</v>
      </c>
      <c r="L660" s="3" t="s">
        <v>4230</v>
      </c>
      <c r="M660" s="3">
        <f t="shared" si="10"/>
        <v>1</v>
      </c>
    </row>
    <row r="661" spans="1:13">
      <c r="A661" s="3">
        <v>603</v>
      </c>
      <c r="B661" s="3">
        <v>2</v>
      </c>
      <c r="C661" s="3" t="s">
        <v>2265</v>
      </c>
      <c r="D661" s="3" t="s">
        <v>257</v>
      </c>
      <c r="E661" s="3" t="s">
        <v>282</v>
      </c>
      <c r="F661" s="3" t="s">
        <v>284</v>
      </c>
      <c r="G661" s="3">
        <v>1</v>
      </c>
      <c r="H661" s="3">
        <v>10</v>
      </c>
      <c r="I661" s="3" t="s">
        <v>2525</v>
      </c>
      <c r="J661" s="3" t="s">
        <v>2259</v>
      </c>
      <c r="L661" s="3" t="s">
        <v>4230</v>
      </c>
      <c r="M661" s="3">
        <f t="shared" si="10"/>
        <v>1</v>
      </c>
    </row>
    <row r="662" spans="1:13">
      <c r="A662" s="3">
        <v>604</v>
      </c>
      <c r="B662" s="3">
        <v>2</v>
      </c>
      <c r="C662" s="3" t="s">
        <v>2266</v>
      </c>
      <c r="D662" s="3" t="s">
        <v>269</v>
      </c>
      <c r="E662" s="3" t="s">
        <v>282</v>
      </c>
      <c r="F662" s="3" t="s">
        <v>284</v>
      </c>
      <c r="G662" s="3">
        <v>1</v>
      </c>
      <c r="H662" s="3">
        <v>10</v>
      </c>
      <c r="I662" s="3" t="s">
        <v>2525</v>
      </c>
      <c r="J662" s="3" t="s">
        <v>2259</v>
      </c>
      <c r="L662" s="3" t="s">
        <v>4230</v>
      </c>
      <c r="M662" s="3">
        <f t="shared" si="10"/>
        <v>1</v>
      </c>
    </row>
    <row r="663" spans="1:13">
      <c r="A663" s="3">
        <v>605</v>
      </c>
      <c r="B663" s="3">
        <v>2</v>
      </c>
      <c r="C663" s="3" t="s">
        <v>2267</v>
      </c>
      <c r="D663" s="3" t="s">
        <v>110</v>
      </c>
      <c r="E663" s="3" t="s">
        <v>2181</v>
      </c>
      <c r="F663" s="3" t="s">
        <v>2119</v>
      </c>
      <c r="G663" s="3">
        <v>1</v>
      </c>
      <c r="H663" s="3">
        <v>10</v>
      </c>
      <c r="I663" s="3" t="s">
        <v>2525</v>
      </c>
      <c r="J663" s="3" t="s">
        <v>2259</v>
      </c>
      <c r="L663" s="3" t="s">
        <v>4230</v>
      </c>
      <c r="M663" s="3">
        <f t="shared" si="10"/>
        <v>1</v>
      </c>
    </row>
    <row r="664" spans="1:13">
      <c r="A664" s="3">
        <v>606</v>
      </c>
      <c r="B664" s="3">
        <v>2</v>
      </c>
      <c r="C664" s="3" t="s">
        <v>2268</v>
      </c>
      <c r="D664" s="3" t="s">
        <v>111</v>
      </c>
      <c r="E664" s="3" t="s">
        <v>2181</v>
      </c>
      <c r="F664" s="3" t="s">
        <v>2119</v>
      </c>
      <c r="G664" s="3">
        <v>1</v>
      </c>
      <c r="H664" s="3">
        <v>10</v>
      </c>
      <c r="I664" s="3" t="s">
        <v>2525</v>
      </c>
      <c r="J664" s="3" t="s">
        <v>2259</v>
      </c>
      <c r="L664" s="3" t="s">
        <v>4230</v>
      </c>
      <c r="M664" s="3">
        <f t="shared" si="10"/>
        <v>1</v>
      </c>
    </row>
    <row r="665" spans="1:13">
      <c r="A665" s="3">
        <v>607</v>
      </c>
      <c r="B665" s="3">
        <v>2</v>
      </c>
      <c r="C665" s="3" t="s">
        <v>2269</v>
      </c>
      <c r="D665" s="3" t="s">
        <v>112</v>
      </c>
      <c r="E665" s="3" t="s">
        <v>2181</v>
      </c>
      <c r="F665" s="3" t="s">
        <v>2119</v>
      </c>
      <c r="G665" s="3">
        <v>1</v>
      </c>
      <c r="H665" s="3">
        <v>10</v>
      </c>
      <c r="I665" s="3" t="s">
        <v>2525</v>
      </c>
      <c r="J665" s="3" t="s">
        <v>2259</v>
      </c>
      <c r="L665" s="3" t="s">
        <v>4230</v>
      </c>
      <c r="M665" s="3">
        <f t="shared" si="10"/>
        <v>1</v>
      </c>
    </row>
    <row r="666" spans="1:13">
      <c r="A666" s="3">
        <v>608</v>
      </c>
      <c r="B666" s="3">
        <v>2</v>
      </c>
      <c r="C666" s="3" t="s">
        <v>2270</v>
      </c>
      <c r="D666" s="3" t="s">
        <v>251</v>
      </c>
      <c r="E666" s="3" t="s">
        <v>386</v>
      </c>
      <c r="F666" s="3" t="s">
        <v>1996</v>
      </c>
      <c r="G666" s="3">
        <v>1</v>
      </c>
      <c r="H666" s="3">
        <v>10</v>
      </c>
      <c r="I666" s="3" t="s">
        <v>2525</v>
      </c>
      <c r="J666" s="3" t="s">
        <v>2259</v>
      </c>
      <c r="L666" s="3" t="s">
        <v>4230</v>
      </c>
      <c r="M666" s="3">
        <f t="shared" si="10"/>
        <v>1</v>
      </c>
    </row>
    <row r="667" spans="1:13">
      <c r="A667" s="3">
        <v>609</v>
      </c>
      <c r="B667" s="3">
        <v>2</v>
      </c>
      <c r="C667" s="3" t="s">
        <v>2451</v>
      </c>
      <c r="D667" s="3" t="s">
        <v>2452</v>
      </c>
      <c r="E667" s="3" t="s">
        <v>1821</v>
      </c>
      <c r="F667" s="3" t="s">
        <v>386</v>
      </c>
      <c r="G667" s="3">
        <v>1</v>
      </c>
      <c r="H667" s="3">
        <v>10</v>
      </c>
      <c r="I667" s="3" t="s">
        <v>2525</v>
      </c>
      <c r="J667" s="3" t="s">
        <v>2259</v>
      </c>
      <c r="L667" s="3" t="s">
        <v>4230</v>
      </c>
      <c r="M667" s="3">
        <f t="shared" si="10"/>
        <v>1</v>
      </c>
    </row>
    <row r="668" spans="1:13">
      <c r="A668" s="3">
        <v>610</v>
      </c>
      <c r="B668" s="3">
        <v>0</v>
      </c>
      <c r="C668" s="3" t="s">
        <v>2277</v>
      </c>
      <c r="D668" s="3" t="s">
        <v>2278</v>
      </c>
      <c r="E668" s="3" t="s">
        <v>281</v>
      </c>
      <c r="F668" s="3" t="s">
        <v>282</v>
      </c>
      <c r="G668" s="3">
        <v>1</v>
      </c>
      <c r="H668" s="3">
        <v>1</v>
      </c>
      <c r="I668" s="3" t="s">
        <v>2525</v>
      </c>
      <c r="J668" s="3" t="s">
        <v>2281</v>
      </c>
      <c r="L668" s="3" t="s">
        <v>4231</v>
      </c>
      <c r="M668" s="3">
        <f t="shared" si="10"/>
        <v>1</v>
      </c>
    </row>
    <row r="669" spans="1:13">
      <c r="A669" s="3">
        <v>611</v>
      </c>
      <c r="B669" s="3">
        <v>1</v>
      </c>
      <c r="C669" s="3" t="s">
        <v>2526</v>
      </c>
      <c r="D669" s="3" t="s">
        <v>2527</v>
      </c>
      <c r="E669" s="3">
        <v>1</v>
      </c>
      <c r="G669" s="3">
        <v>1</v>
      </c>
      <c r="H669" s="3">
        <v>5</v>
      </c>
      <c r="I669" s="3" t="s">
        <v>2525</v>
      </c>
      <c r="J669" s="3" t="s">
        <v>2281</v>
      </c>
      <c r="L669" s="3" t="s">
        <v>4232</v>
      </c>
      <c r="M669" s="3">
        <f t="shared" si="10"/>
        <v>1</v>
      </c>
    </row>
    <row r="670" spans="1:13">
      <c r="A670" s="3">
        <v>612</v>
      </c>
      <c r="B670" s="3">
        <v>1</v>
      </c>
      <c r="C670" s="3" t="s">
        <v>2271</v>
      </c>
      <c r="D670" s="3" t="s">
        <v>2272</v>
      </c>
      <c r="E670" s="3" t="s">
        <v>1781</v>
      </c>
      <c r="F670" s="3" t="s">
        <v>291</v>
      </c>
      <c r="G670" s="3">
        <v>1</v>
      </c>
      <c r="H670" s="3">
        <v>5</v>
      </c>
      <c r="I670" s="3" t="s">
        <v>2525</v>
      </c>
      <c r="J670" s="3" t="s">
        <v>2281</v>
      </c>
      <c r="L670" s="3" t="s">
        <v>4232</v>
      </c>
      <c r="M670" s="3">
        <f t="shared" si="10"/>
        <v>2</v>
      </c>
    </row>
    <row r="671" spans="1:13">
      <c r="A671" s="3">
        <v>612</v>
      </c>
      <c r="B671" s="3">
        <v>1</v>
      </c>
      <c r="C671" s="3" t="s">
        <v>2271</v>
      </c>
      <c r="D671" s="3" t="s">
        <v>2273</v>
      </c>
      <c r="E671" s="3" t="s">
        <v>1781</v>
      </c>
      <c r="F671" s="3" t="s">
        <v>291</v>
      </c>
      <c r="G671" s="3">
        <v>1</v>
      </c>
      <c r="H671" s="3">
        <v>5</v>
      </c>
      <c r="I671" s="3" t="s">
        <v>2525</v>
      </c>
      <c r="J671" s="3" t="s">
        <v>2281</v>
      </c>
      <c r="L671" s="3" t="s">
        <v>4232</v>
      </c>
      <c r="M671" s="3">
        <f t="shared" si="10"/>
        <v>2</v>
      </c>
    </row>
    <row r="672" spans="1:13">
      <c r="A672" s="3">
        <v>613</v>
      </c>
      <c r="B672" s="3">
        <v>1</v>
      </c>
      <c r="C672" s="3" t="s">
        <v>2274</v>
      </c>
      <c r="D672" s="3" t="s">
        <v>258</v>
      </c>
      <c r="E672" s="3" t="s">
        <v>282</v>
      </c>
      <c r="F672" s="3" t="s">
        <v>1782</v>
      </c>
      <c r="G672" s="3">
        <v>1</v>
      </c>
      <c r="H672" s="3">
        <v>5</v>
      </c>
      <c r="I672" s="3" t="s">
        <v>2525</v>
      </c>
      <c r="J672" s="3" t="s">
        <v>2281</v>
      </c>
      <c r="L672" s="3" t="s">
        <v>4232</v>
      </c>
      <c r="M672" s="3">
        <f t="shared" si="10"/>
        <v>2</v>
      </c>
    </row>
    <row r="673" spans="1:13">
      <c r="A673" s="3">
        <v>613</v>
      </c>
      <c r="B673" s="3">
        <v>1</v>
      </c>
      <c r="C673" s="3" t="s">
        <v>2274</v>
      </c>
      <c r="D673" s="3" t="s">
        <v>603</v>
      </c>
      <c r="E673" s="3" t="s">
        <v>282</v>
      </c>
      <c r="F673" s="3" t="s">
        <v>1782</v>
      </c>
      <c r="G673" s="3">
        <v>1</v>
      </c>
      <c r="H673" s="3">
        <v>5</v>
      </c>
      <c r="I673" s="3" t="s">
        <v>2525</v>
      </c>
      <c r="J673" s="3" t="s">
        <v>2281</v>
      </c>
      <c r="L673" s="3" t="s">
        <v>4232</v>
      </c>
      <c r="M673" s="3">
        <f t="shared" si="10"/>
        <v>2</v>
      </c>
    </row>
    <row r="674" spans="1:13">
      <c r="A674" s="3">
        <v>614</v>
      </c>
      <c r="B674" s="3">
        <v>1</v>
      </c>
      <c r="C674" s="3" t="s">
        <v>2275</v>
      </c>
      <c r="D674" s="3" t="s">
        <v>273</v>
      </c>
      <c r="E674" s="3" t="s">
        <v>1781</v>
      </c>
      <c r="F674" s="3" t="s">
        <v>291</v>
      </c>
      <c r="G674" s="3">
        <v>1</v>
      </c>
      <c r="H674" s="3">
        <v>5</v>
      </c>
      <c r="I674" s="3" t="s">
        <v>2525</v>
      </c>
      <c r="J674" s="3" t="s">
        <v>2281</v>
      </c>
      <c r="L674" s="3" t="s">
        <v>4232</v>
      </c>
      <c r="M674" s="3">
        <f t="shared" si="10"/>
        <v>1</v>
      </c>
    </row>
    <row r="675" spans="1:13">
      <c r="A675" s="3">
        <v>615</v>
      </c>
      <c r="B675" s="3">
        <v>1</v>
      </c>
      <c r="C675" s="3" t="s">
        <v>2276</v>
      </c>
      <c r="D675" s="3" t="s">
        <v>16</v>
      </c>
      <c r="E675" s="3" t="s">
        <v>1782</v>
      </c>
      <c r="F675" s="3" t="s">
        <v>291</v>
      </c>
      <c r="G675" s="3">
        <v>1</v>
      </c>
      <c r="H675" s="3">
        <v>5</v>
      </c>
      <c r="I675" s="3" t="s">
        <v>2525</v>
      </c>
      <c r="J675" s="3" t="s">
        <v>2281</v>
      </c>
      <c r="L675" s="3" t="s">
        <v>4232</v>
      </c>
      <c r="M675" s="3">
        <f t="shared" si="10"/>
        <v>1</v>
      </c>
    </row>
    <row r="676" spans="1:13">
      <c r="A676" s="3">
        <v>616</v>
      </c>
      <c r="B676" s="3">
        <v>2</v>
      </c>
      <c r="C676" s="3" t="s">
        <v>2255</v>
      </c>
      <c r="D676" s="3" t="s">
        <v>322</v>
      </c>
      <c r="E676" s="3" t="s">
        <v>2256</v>
      </c>
      <c r="F676" s="3" t="s">
        <v>2257</v>
      </c>
      <c r="G676" s="3">
        <v>1</v>
      </c>
      <c r="H676" s="3">
        <v>10</v>
      </c>
      <c r="I676" s="3" t="s">
        <v>2525</v>
      </c>
      <c r="J676" s="3" t="s">
        <v>2281</v>
      </c>
      <c r="L676" s="3" t="s">
        <v>4233</v>
      </c>
      <c r="M676" s="3">
        <f t="shared" si="10"/>
        <v>1</v>
      </c>
    </row>
    <row r="677" spans="1:13">
      <c r="A677" s="3">
        <v>617</v>
      </c>
      <c r="B677" s="3">
        <v>2</v>
      </c>
      <c r="C677" s="3" t="s">
        <v>2260</v>
      </c>
      <c r="D677" s="3" t="s">
        <v>320</v>
      </c>
      <c r="E677" s="3" t="s">
        <v>2261</v>
      </c>
      <c r="F677" s="3" t="s">
        <v>2262</v>
      </c>
      <c r="G677" s="3">
        <v>1</v>
      </c>
      <c r="H677" s="3">
        <v>10</v>
      </c>
      <c r="I677" s="3" t="s">
        <v>2525</v>
      </c>
      <c r="J677" s="3" t="s">
        <v>2281</v>
      </c>
      <c r="L677" s="3" t="s">
        <v>4233</v>
      </c>
      <c r="M677" s="3">
        <f t="shared" si="10"/>
        <v>1</v>
      </c>
    </row>
    <row r="678" spans="1:13">
      <c r="A678" s="3">
        <v>618</v>
      </c>
      <c r="B678" s="3">
        <v>2</v>
      </c>
      <c r="C678" s="3" t="s">
        <v>2263</v>
      </c>
      <c r="D678" s="3" t="s">
        <v>265</v>
      </c>
      <c r="E678" s="3" t="s">
        <v>282</v>
      </c>
      <c r="F678" s="3" t="s">
        <v>284</v>
      </c>
      <c r="G678" s="3">
        <v>1</v>
      </c>
      <c r="H678" s="3">
        <v>10</v>
      </c>
      <c r="I678" s="3" t="s">
        <v>2525</v>
      </c>
      <c r="J678" s="3" t="s">
        <v>2281</v>
      </c>
      <c r="L678" s="3" t="s">
        <v>4233</v>
      </c>
      <c r="M678" s="3">
        <f t="shared" si="10"/>
        <v>1</v>
      </c>
    </row>
    <row r="679" spans="1:13">
      <c r="A679" s="3">
        <v>619</v>
      </c>
      <c r="B679" s="3">
        <v>2</v>
      </c>
      <c r="C679" s="3" t="s">
        <v>2264</v>
      </c>
      <c r="D679" s="3" t="s">
        <v>267</v>
      </c>
      <c r="E679" s="3" t="s">
        <v>282</v>
      </c>
      <c r="F679" s="3" t="s">
        <v>284</v>
      </c>
      <c r="G679" s="3">
        <v>1</v>
      </c>
      <c r="H679" s="3">
        <v>10</v>
      </c>
      <c r="I679" s="3" t="s">
        <v>2525</v>
      </c>
      <c r="J679" s="3" t="s">
        <v>2281</v>
      </c>
      <c r="L679" s="3" t="s">
        <v>4233</v>
      </c>
      <c r="M679" s="3">
        <f t="shared" si="10"/>
        <v>1</v>
      </c>
    </row>
    <row r="680" spans="1:13">
      <c r="A680" s="3">
        <v>620</v>
      </c>
      <c r="B680" s="3">
        <v>2</v>
      </c>
      <c r="C680" s="3" t="s">
        <v>2265</v>
      </c>
      <c r="D680" s="3" t="s">
        <v>257</v>
      </c>
      <c r="E680" s="3" t="s">
        <v>282</v>
      </c>
      <c r="F680" s="3" t="s">
        <v>284</v>
      </c>
      <c r="G680" s="3">
        <v>1</v>
      </c>
      <c r="H680" s="3">
        <v>10</v>
      </c>
      <c r="I680" s="3" t="s">
        <v>2525</v>
      </c>
      <c r="J680" s="3" t="s">
        <v>2281</v>
      </c>
      <c r="L680" s="3" t="s">
        <v>4233</v>
      </c>
      <c r="M680" s="3">
        <f t="shared" si="10"/>
        <v>1</v>
      </c>
    </row>
    <row r="681" spans="1:13">
      <c r="A681" s="3">
        <v>621</v>
      </c>
      <c r="B681" s="3">
        <v>2</v>
      </c>
      <c r="C681" s="3" t="s">
        <v>2266</v>
      </c>
      <c r="D681" s="3" t="s">
        <v>269</v>
      </c>
      <c r="E681" s="3" t="s">
        <v>282</v>
      </c>
      <c r="F681" s="3" t="s">
        <v>284</v>
      </c>
      <c r="G681" s="3">
        <v>1</v>
      </c>
      <c r="H681" s="3">
        <v>10</v>
      </c>
      <c r="I681" s="3" t="s">
        <v>2525</v>
      </c>
      <c r="J681" s="3" t="s">
        <v>2281</v>
      </c>
      <c r="L681" s="3" t="s">
        <v>4233</v>
      </c>
      <c r="M681" s="3">
        <f t="shared" si="10"/>
        <v>1</v>
      </c>
    </row>
    <row r="682" spans="1:13">
      <c r="A682" s="3">
        <v>622</v>
      </c>
      <c r="B682" s="3">
        <v>2</v>
      </c>
      <c r="C682" s="3" t="s">
        <v>2267</v>
      </c>
      <c r="D682" s="3" t="s">
        <v>110</v>
      </c>
      <c r="E682" s="3" t="s">
        <v>2181</v>
      </c>
      <c r="F682" s="3" t="s">
        <v>2119</v>
      </c>
      <c r="G682" s="3">
        <v>1</v>
      </c>
      <c r="H682" s="3">
        <v>10</v>
      </c>
      <c r="I682" s="3" t="s">
        <v>2525</v>
      </c>
      <c r="J682" s="3" t="s">
        <v>2281</v>
      </c>
      <c r="L682" s="3" t="s">
        <v>4233</v>
      </c>
      <c r="M682" s="3">
        <f t="shared" si="10"/>
        <v>1</v>
      </c>
    </row>
    <row r="683" spans="1:13">
      <c r="A683" s="3">
        <v>623</v>
      </c>
      <c r="B683" s="3">
        <v>2</v>
      </c>
      <c r="C683" s="3" t="s">
        <v>2268</v>
      </c>
      <c r="D683" s="3" t="s">
        <v>111</v>
      </c>
      <c r="E683" s="3" t="s">
        <v>2181</v>
      </c>
      <c r="F683" s="3" t="s">
        <v>2119</v>
      </c>
      <c r="G683" s="3">
        <v>1</v>
      </c>
      <c r="H683" s="3">
        <v>10</v>
      </c>
      <c r="I683" s="3" t="s">
        <v>2525</v>
      </c>
      <c r="J683" s="3" t="s">
        <v>2281</v>
      </c>
      <c r="L683" s="3" t="s">
        <v>4233</v>
      </c>
      <c r="M683" s="3">
        <f t="shared" si="10"/>
        <v>1</v>
      </c>
    </row>
    <row r="684" spans="1:13">
      <c r="A684" s="3">
        <v>624</v>
      </c>
      <c r="B684" s="3">
        <v>2</v>
      </c>
      <c r="C684" s="3" t="s">
        <v>2269</v>
      </c>
      <c r="D684" s="3" t="s">
        <v>112</v>
      </c>
      <c r="E684" s="3" t="s">
        <v>2181</v>
      </c>
      <c r="F684" s="3" t="s">
        <v>2119</v>
      </c>
      <c r="G684" s="3">
        <v>1</v>
      </c>
      <c r="H684" s="3">
        <v>10</v>
      </c>
      <c r="I684" s="3" t="s">
        <v>2525</v>
      </c>
      <c r="J684" s="3" t="s">
        <v>2281</v>
      </c>
      <c r="L684" s="3" t="s">
        <v>4233</v>
      </c>
      <c r="M684" s="3">
        <f t="shared" si="10"/>
        <v>1</v>
      </c>
    </row>
    <row r="685" spans="1:13">
      <c r="A685" s="3">
        <v>625</v>
      </c>
      <c r="B685" s="3">
        <v>2</v>
      </c>
      <c r="C685" s="3" t="s">
        <v>2270</v>
      </c>
      <c r="D685" s="3" t="s">
        <v>251</v>
      </c>
      <c r="E685" s="3" t="s">
        <v>386</v>
      </c>
      <c r="F685" s="3" t="s">
        <v>1996</v>
      </c>
      <c r="G685" s="3">
        <v>1</v>
      </c>
      <c r="H685" s="3">
        <v>10</v>
      </c>
      <c r="I685" s="3" t="s">
        <v>2525</v>
      </c>
      <c r="J685" s="3" t="s">
        <v>2281</v>
      </c>
      <c r="L685" s="3" t="s">
        <v>4233</v>
      </c>
      <c r="M685" s="3">
        <f t="shared" si="10"/>
        <v>1</v>
      </c>
    </row>
    <row r="686" spans="1:13">
      <c r="A686" s="3">
        <v>626</v>
      </c>
      <c r="B686" s="3">
        <v>0</v>
      </c>
      <c r="C686" s="3" t="s">
        <v>2282</v>
      </c>
      <c r="D686" s="3" t="s">
        <v>322</v>
      </c>
      <c r="E686" s="3" t="s">
        <v>2283</v>
      </c>
      <c r="F686" s="3" t="s">
        <v>2284</v>
      </c>
      <c r="G686" s="3">
        <v>100</v>
      </c>
      <c r="H686" s="3">
        <v>0</v>
      </c>
      <c r="I686" s="3" t="s">
        <v>2525</v>
      </c>
      <c r="J686" s="3" t="s">
        <v>2285</v>
      </c>
      <c r="K686" s="3" t="s">
        <v>2286</v>
      </c>
      <c r="L686" s="3" t="s">
        <v>4234</v>
      </c>
      <c r="M686" s="3">
        <f t="shared" si="10"/>
        <v>1</v>
      </c>
    </row>
    <row r="687" spans="1:13">
      <c r="A687" s="3">
        <v>627</v>
      </c>
      <c r="B687" s="3">
        <v>0</v>
      </c>
      <c r="C687" s="3" t="s">
        <v>2530</v>
      </c>
      <c r="D687" s="3" t="s">
        <v>2291</v>
      </c>
      <c r="E687" s="3" t="s">
        <v>2406</v>
      </c>
      <c r="F687" s="3" t="s">
        <v>2293</v>
      </c>
      <c r="G687" s="3">
        <v>100</v>
      </c>
      <c r="H687" s="3">
        <v>0</v>
      </c>
      <c r="I687" s="3" t="s">
        <v>2525</v>
      </c>
      <c r="J687" s="3" t="s">
        <v>2285</v>
      </c>
      <c r="K687" s="3" t="s">
        <v>2286</v>
      </c>
      <c r="L687" s="3" t="s">
        <v>4234</v>
      </c>
      <c r="M687" s="3">
        <f t="shared" si="10"/>
        <v>1</v>
      </c>
    </row>
    <row r="688" spans="1:13">
      <c r="A688" s="3">
        <v>628</v>
      </c>
      <c r="B688" s="3">
        <v>0</v>
      </c>
      <c r="C688" s="3" t="s">
        <v>2531</v>
      </c>
      <c r="D688" s="3" t="s">
        <v>557</v>
      </c>
      <c r="E688" s="3" t="s">
        <v>1800</v>
      </c>
      <c r="F688" s="3" t="s">
        <v>2326</v>
      </c>
      <c r="G688" s="3">
        <v>100</v>
      </c>
      <c r="H688" s="3">
        <v>0</v>
      </c>
      <c r="I688" s="3" t="s">
        <v>2525</v>
      </c>
      <c r="J688" s="3" t="s">
        <v>2285</v>
      </c>
      <c r="K688" s="3" t="s">
        <v>2286</v>
      </c>
      <c r="L688" s="3" t="s">
        <v>4234</v>
      </c>
      <c r="M688" s="3">
        <f t="shared" si="10"/>
        <v>1</v>
      </c>
    </row>
    <row r="689" spans="1:13">
      <c r="A689" s="3">
        <v>629</v>
      </c>
      <c r="B689" s="3">
        <v>0</v>
      </c>
      <c r="C689" s="3" t="s">
        <v>2297</v>
      </c>
      <c r="D689" s="3" t="s">
        <v>248</v>
      </c>
      <c r="E689" s="3" t="s">
        <v>2298</v>
      </c>
      <c r="F689" s="3" t="s">
        <v>2299</v>
      </c>
      <c r="G689" s="3">
        <v>100</v>
      </c>
      <c r="H689" s="3">
        <v>0</v>
      </c>
      <c r="I689" s="3" t="s">
        <v>2525</v>
      </c>
      <c r="J689" s="3" t="s">
        <v>2285</v>
      </c>
      <c r="K689" s="3" t="s">
        <v>2286</v>
      </c>
      <c r="L689" s="3" t="s">
        <v>4234</v>
      </c>
      <c r="M689" s="3">
        <f t="shared" si="10"/>
        <v>1</v>
      </c>
    </row>
    <row r="690" spans="1:13">
      <c r="A690" s="3">
        <v>630</v>
      </c>
      <c r="B690" s="3">
        <v>0</v>
      </c>
      <c r="C690" s="3" t="s">
        <v>2303</v>
      </c>
      <c r="D690" s="3" t="s">
        <v>573</v>
      </c>
      <c r="E690" s="3" t="s">
        <v>2298</v>
      </c>
      <c r="F690" s="3" t="s">
        <v>2299</v>
      </c>
      <c r="G690" s="3">
        <v>100</v>
      </c>
      <c r="H690" s="3">
        <v>0</v>
      </c>
      <c r="I690" s="3" t="s">
        <v>2525</v>
      </c>
      <c r="J690" s="3" t="s">
        <v>2285</v>
      </c>
      <c r="K690" s="3" t="s">
        <v>2286</v>
      </c>
      <c r="L690" s="3" t="s">
        <v>4234</v>
      </c>
      <c r="M690" s="3">
        <f t="shared" si="10"/>
        <v>1</v>
      </c>
    </row>
    <row r="691" spans="1:13">
      <c r="A691" s="3">
        <v>631</v>
      </c>
      <c r="B691" s="3">
        <v>0</v>
      </c>
      <c r="C691" s="3" t="s">
        <v>2459</v>
      </c>
      <c r="D691" s="3" t="s">
        <v>2452</v>
      </c>
      <c r="E691" s="3" t="s">
        <v>2328</v>
      </c>
      <c r="F691" s="3" t="s">
        <v>2329</v>
      </c>
      <c r="G691" s="3">
        <v>100</v>
      </c>
      <c r="H691" s="3">
        <v>0</v>
      </c>
      <c r="I691" s="3" t="s">
        <v>2525</v>
      </c>
      <c r="J691" s="3" t="s">
        <v>2285</v>
      </c>
      <c r="K691" s="3" t="s">
        <v>2286</v>
      </c>
      <c r="L691" s="3" t="s">
        <v>4234</v>
      </c>
      <c r="M691" s="3">
        <f t="shared" si="10"/>
        <v>1</v>
      </c>
    </row>
    <row r="692" spans="1:13">
      <c r="A692" s="3">
        <v>632</v>
      </c>
      <c r="B692" s="3">
        <v>0</v>
      </c>
      <c r="C692" s="3" t="s">
        <v>2533</v>
      </c>
      <c r="D692" s="3" t="s">
        <v>4235</v>
      </c>
      <c r="E692" s="3" t="s">
        <v>2534</v>
      </c>
      <c r="F692" s="3" t="s">
        <v>2061</v>
      </c>
      <c r="G692" s="3">
        <v>100</v>
      </c>
      <c r="H692" s="3">
        <v>0</v>
      </c>
      <c r="I692" s="3" t="s">
        <v>2525</v>
      </c>
      <c r="J692" s="3" t="s">
        <v>2285</v>
      </c>
      <c r="K692" s="3" t="s">
        <v>2306</v>
      </c>
      <c r="L692" s="3" t="s">
        <v>4234</v>
      </c>
      <c r="M692" s="3">
        <f t="shared" si="10"/>
        <v>2</v>
      </c>
    </row>
    <row r="693" spans="1:13">
      <c r="A693" s="3">
        <v>632</v>
      </c>
      <c r="B693" s="3">
        <v>0</v>
      </c>
      <c r="C693" s="3" t="s">
        <v>2533</v>
      </c>
      <c r="D693" s="3" t="s">
        <v>4236</v>
      </c>
      <c r="E693" s="3">
        <v>71</v>
      </c>
      <c r="F693" s="3">
        <v>73</v>
      </c>
      <c r="G693" s="3">
        <v>100</v>
      </c>
      <c r="H693" s="3">
        <v>0</v>
      </c>
      <c r="I693" s="3" t="s">
        <v>2525</v>
      </c>
      <c r="J693" s="3" t="s">
        <v>2285</v>
      </c>
      <c r="K693" s="3" t="s">
        <v>2306</v>
      </c>
      <c r="L693" s="3" t="s">
        <v>4234</v>
      </c>
      <c r="M693" s="3">
        <f t="shared" si="10"/>
        <v>2</v>
      </c>
    </row>
    <row r="694" spans="1:13">
      <c r="A694" s="3">
        <v>633</v>
      </c>
      <c r="B694" s="3">
        <v>0</v>
      </c>
      <c r="C694" s="3" t="s">
        <v>2538</v>
      </c>
      <c r="D694" s="3" t="s">
        <v>4237</v>
      </c>
      <c r="E694" s="3" t="s">
        <v>2256</v>
      </c>
      <c r="F694" s="3" t="s">
        <v>2539</v>
      </c>
      <c r="G694" s="3">
        <v>100</v>
      </c>
      <c r="H694" s="3">
        <v>0</v>
      </c>
      <c r="I694" s="3" t="s">
        <v>2525</v>
      </c>
      <c r="J694" s="3" t="s">
        <v>2285</v>
      </c>
      <c r="K694" s="3" t="s">
        <v>2306</v>
      </c>
      <c r="L694" s="3" t="s">
        <v>4234</v>
      </c>
      <c r="M694" s="3">
        <f t="shared" si="10"/>
        <v>2</v>
      </c>
    </row>
    <row r="695" spans="1:13">
      <c r="A695" s="3">
        <v>633</v>
      </c>
      <c r="B695" s="3">
        <v>0</v>
      </c>
      <c r="C695" s="3" t="s">
        <v>2538</v>
      </c>
      <c r="D695" s="3" t="s">
        <v>4238</v>
      </c>
      <c r="E695" s="3">
        <v>71</v>
      </c>
      <c r="F695" s="3">
        <v>76</v>
      </c>
      <c r="G695" s="3">
        <v>100</v>
      </c>
      <c r="H695" s="3">
        <v>0</v>
      </c>
      <c r="I695" s="3" t="s">
        <v>2525</v>
      </c>
      <c r="J695" s="3" t="s">
        <v>2285</v>
      </c>
      <c r="K695" s="3" t="s">
        <v>2306</v>
      </c>
      <c r="L695" s="3" t="s">
        <v>4234</v>
      </c>
      <c r="M695" s="3">
        <f t="shared" si="10"/>
        <v>2</v>
      </c>
    </row>
    <row r="696" spans="1:13">
      <c r="A696" s="3">
        <v>634</v>
      </c>
      <c r="B696" s="3">
        <v>0</v>
      </c>
      <c r="C696" s="3" t="s">
        <v>2541</v>
      </c>
      <c r="D696" s="3" t="s">
        <v>4239</v>
      </c>
      <c r="E696" s="3" t="s">
        <v>2467</v>
      </c>
      <c r="F696" s="3" t="s">
        <v>2542</v>
      </c>
      <c r="G696" s="3">
        <v>100</v>
      </c>
      <c r="H696" s="3">
        <v>0</v>
      </c>
      <c r="I696" s="3" t="s">
        <v>2525</v>
      </c>
      <c r="J696" s="3" t="s">
        <v>2285</v>
      </c>
      <c r="K696" s="3" t="s">
        <v>2306</v>
      </c>
      <c r="L696" s="3" t="s">
        <v>4234</v>
      </c>
      <c r="M696" s="3">
        <f t="shared" si="10"/>
        <v>2</v>
      </c>
    </row>
    <row r="697" spans="1:13">
      <c r="A697" s="3">
        <v>634</v>
      </c>
      <c r="B697" s="3">
        <v>0</v>
      </c>
      <c r="C697" s="3" t="s">
        <v>2541</v>
      </c>
      <c r="D697" s="3" t="s">
        <v>4240</v>
      </c>
      <c r="E697" s="3">
        <v>73</v>
      </c>
      <c r="F697" s="3">
        <v>75</v>
      </c>
      <c r="G697" s="3">
        <v>100</v>
      </c>
      <c r="H697" s="3">
        <v>0</v>
      </c>
      <c r="I697" s="3" t="s">
        <v>2525</v>
      </c>
      <c r="J697" s="3" t="s">
        <v>2285</v>
      </c>
      <c r="K697" s="3" t="s">
        <v>2306</v>
      </c>
      <c r="L697" s="3" t="s">
        <v>4234</v>
      </c>
      <c r="M697" s="3">
        <f t="shared" si="10"/>
        <v>2</v>
      </c>
    </row>
    <row r="698" spans="1:13">
      <c r="A698" s="3">
        <v>635</v>
      </c>
      <c r="B698" s="3">
        <v>0</v>
      </c>
      <c r="C698" s="3" t="s">
        <v>2544</v>
      </c>
      <c r="D698" s="3" t="s">
        <v>4241</v>
      </c>
      <c r="E698" s="3" t="s">
        <v>562</v>
      </c>
      <c r="F698" s="3" t="s">
        <v>287</v>
      </c>
      <c r="G698" s="3">
        <v>100</v>
      </c>
      <c r="H698" s="3">
        <v>0</v>
      </c>
      <c r="I698" s="3" t="s">
        <v>2525</v>
      </c>
      <c r="J698" s="3" t="s">
        <v>2285</v>
      </c>
      <c r="K698" s="3" t="s">
        <v>2306</v>
      </c>
      <c r="L698" s="3" t="s">
        <v>4234</v>
      </c>
      <c r="M698" s="3">
        <f t="shared" si="10"/>
        <v>2</v>
      </c>
    </row>
    <row r="699" spans="1:13">
      <c r="A699" s="3">
        <v>635</v>
      </c>
      <c r="B699" s="3">
        <v>0</v>
      </c>
      <c r="C699" s="3" t="s">
        <v>2544</v>
      </c>
      <c r="D699" s="3" t="s">
        <v>4242</v>
      </c>
      <c r="E699" s="3">
        <v>123</v>
      </c>
      <c r="F699" s="3">
        <v>125</v>
      </c>
      <c r="G699" s="3">
        <v>100</v>
      </c>
      <c r="H699" s="3">
        <v>0</v>
      </c>
      <c r="I699" s="3" t="s">
        <v>2525</v>
      </c>
      <c r="J699" s="3" t="s">
        <v>2285</v>
      </c>
      <c r="K699" s="3" t="s">
        <v>2306</v>
      </c>
      <c r="L699" s="3" t="s">
        <v>4234</v>
      </c>
      <c r="M699" s="3">
        <f t="shared" si="10"/>
        <v>2</v>
      </c>
    </row>
    <row r="700" spans="1:13">
      <c r="A700" s="3">
        <v>636</v>
      </c>
      <c r="B700" s="3">
        <v>0</v>
      </c>
      <c r="C700" s="3" t="s">
        <v>2546</v>
      </c>
      <c r="D700" s="3" t="s">
        <v>2547</v>
      </c>
      <c r="E700" s="3" t="s">
        <v>1796</v>
      </c>
      <c r="F700" s="3" t="s">
        <v>285</v>
      </c>
      <c r="G700" s="3">
        <v>100</v>
      </c>
      <c r="H700" s="3">
        <v>0</v>
      </c>
      <c r="I700" s="3" t="s">
        <v>2525</v>
      </c>
      <c r="J700" s="3" t="s">
        <v>2285</v>
      </c>
      <c r="K700" s="3" t="s">
        <v>2306</v>
      </c>
      <c r="L700" s="3" t="s">
        <v>4234</v>
      </c>
      <c r="M700" s="3">
        <f t="shared" si="10"/>
        <v>1</v>
      </c>
    </row>
    <row r="701" spans="1:13">
      <c r="A701" s="3">
        <v>637</v>
      </c>
      <c r="B701" s="3">
        <v>0</v>
      </c>
      <c r="C701" s="3" t="s">
        <v>2549</v>
      </c>
      <c r="D701" s="3" t="s">
        <v>2550</v>
      </c>
      <c r="E701" s="3" t="s">
        <v>1796</v>
      </c>
      <c r="F701" s="3" t="s">
        <v>285</v>
      </c>
      <c r="G701" s="3">
        <v>100</v>
      </c>
      <c r="H701" s="3">
        <v>0</v>
      </c>
      <c r="I701" s="3" t="s">
        <v>2525</v>
      </c>
      <c r="J701" s="3" t="s">
        <v>2285</v>
      </c>
      <c r="K701" s="3" t="s">
        <v>2306</v>
      </c>
      <c r="L701" s="3" t="s">
        <v>4234</v>
      </c>
      <c r="M701" s="3">
        <f t="shared" si="10"/>
        <v>1</v>
      </c>
    </row>
    <row r="702" spans="1:13">
      <c r="A702" s="3">
        <v>638</v>
      </c>
      <c r="B702" s="3">
        <v>0</v>
      </c>
      <c r="C702" s="3" t="s">
        <v>2552</v>
      </c>
      <c r="D702" s="3" t="s">
        <v>4243</v>
      </c>
      <c r="E702" s="3" t="s">
        <v>2467</v>
      </c>
      <c r="F702" s="3" t="s">
        <v>2542</v>
      </c>
      <c r="G702" s="3">
        <v>100</v>
      </c>
      <c r="H702" s="3">
        <v>0</v>
      </c>
      <c r="I702" s="3" t="s">
        <v>2525</v>
      </c>
      <c r="J702" s="3" t="s">
        <v>2285</v>
      </c>
      <c r="K702" s="3" t="s">
        <v>2306</v>
      </c>
      <c r="L702" s="3" t="s">
        <v>4234</v>
      </c>
      <c r="M702" s="3">
        <f t="shared" si="10"/>
        <v>2</v>
      </c>
    </row>
    <row r="703" spans="1:13">
      <c r="A703" s="3">
        <v>638</v>
      </c>
      <c r="B703" s="3">
        <v>0</v>
      </c>
      <c r="C703" s="3" t="s">
        <v>2552</v>
      </c>
      <c r="D703" s="3" t="s">
        <v>4244</v>
      </c>
      <c r="E703" s="3">
        <v>73</v>
      </c>
      <c r="F703" s="3">
        <v>75</v>
      </c>
      <c r="G703" s="3">
        <v>100</v>
      </c>
      <c r="H703" s="3">
        <v>0</v>
      </c>
      <c r="I703" s="3" t="s">
        <v>2525</v>
      </c>
      <c r="J703" s="3" t="s">
        <v>2285</v>
      </c>
      <c r="K703" s="3" t="s">
        <v>2306</v>
      </c>
      <c r="L703" s="3" t="s">
        <v>4234</v>
      </c>
      <c r="M703" s="3">
        <f t="shared" si="10"/>
        <v>2</v>
      </c>
    </row>
    <row r="704" spans="1:13">
      <c r="A704" s="3">
        <v>639</v>
      </c>
      <c r="B704" s="3">
        <v>0</v>
      </c>
      <c r="C704" s="3" t="s">
        <v>2554</v>
      </c>
      <c r="D704" s="3" t="s">
        <v>2555</v>
      </c>
      <c r="E704" s="3">
        <v>3</v>
      </c>
      <c r="G704" s="3">
        <v>100</v>
      </c>
      <c r="H704" s="3">
        <v>0</v>
      </c>
      <c r="I704" s="3" t="s">
        <v>2525</v>
      </c>
      <c r="J704" s="3" t="s">
        <v>2285</v>
      </c>
      <c r="K704" s="3" t="s">
        <v>2333</v>
      </c>
      <c r="L704" s="3" t="s">
        <v>4234</v>
      </c>
      <c r="M704" s="3">
        <f t="shared" si="10"/>
        <v>1</v>
      </c>
    </row>
    <row r="705" spans="1:13">
      <c r="A705" s="3">
        <v>640</v>
      </c>
      <c r="B705" s="3">
        <v>0</v>
      </c>
      <c r="C705" s="3" t="s">
        <v>2557</v>
      </c>
      <c r="D705" s="3" t="s">
        <v>3812</v>
      </c>
      <c r="E705" s="3" t="s">
        <v>2148</v>
      </c>
      <c r="F705" s="3" t="s">
        <v>284</v>
      </c>
      <c r="G705" s="3">
        <v>100</v>
      </c>
      <c r="H705" s="3">
        <v>0</v>
      </c>
      <c r="I705" s="3" t="s">
        <v>2525</v>
      </c>
      <c r="J705" s="3" t="s">
        <v>2285</v>
      </c>
      <c r="K705" s="3" t="s">
        <v>2333</v>
      </c>
      <c r="L705" s="3" t="s">
        <v>4234</v>
      </c>
      <c r="M705" s="3">
        <f t="shared" si="10"/>
        <v>2</v>
      </c>
    </row>
    <row r="706" spans="1:13">
      <c r="A706" s="3">
        <v>640</v>
      </c>
      <c r="B706" s="3">
        <v>0</v>
      </c>
      <c r="C706" s="3" t="s">
        <v>2557</v>
      </c>
      <c r="D706" s="3" t="s">
        <v>3814</v>
      </c>
      <c r="E706" s="3">
        <v>0.16</v>
      </c>
      <c r="F706" s="3">
        <v>0.18</v>
      </c>
      <c r="G706" s="3">
        <v>100</v>
      </c>
      <c r="H706" s="3">
        <v>0</v>
      </c>
      <c r="I706" s="3" t="s">
        <v>2525</v>
      </c>
      <c r="J706" s="3" t="s">
        <v>2285</v>
      </c>
      <c r="K706" s="3" t="s">
        <v>2333</v>
      </c>
      <c r="L706" s="3" t="s">
        <v>4234</v>
      </c>
      <c r="M706" s="3">
        <f t="shared" si="10"/>
        <v>2</v>
      </c>
    </row>
    <row r="707" spans="1:13">
      <c r="A707" s="3">
        <v>641</v>
      </c>
      <c r="B707" s="3">
        <v>0</v>
      </c>
      <c r="C707" s="3" t="s">
        <v>2559</v>
      </c>
      <c r="D707" s="3" t="s">
        <v>3816</v>
      </c>
      <c r="E707" s="3" t="s">
        <v>2148</v>
      </c>
      <c r="F707" s="3" t="s">
        <v>284</v>
      </c>
      <c r="G707" s="3">
        <v>100</v>
      </c>
      <c r="H707" s="3">
        <v>0</v>
      </c>
      <c r="I707" s="3" t="s">
        <v>2525</v>
      </c>
      <c r="J707" s="3" t="s">
        <v>2285</v>
      </c>
      <c r="K707" s="3" t="s">
        <v>2333</v>
      </c>
      <c r="L707" s="3" t="s">
        <v>4234</v>
      </c>
      <c r="M707" s="3">
        <f t="shared" ref="M707:M770" si="11">COUNTIF(A:A,A707)</f>
        <v>2</v>
      </c>
    </row>
    <row r="708" spans="1:13">
      <c r="A708" s="3">
        <v>641</v>
      </c>
      <c r="B708" s="3">
        <v>0</v>
      </c>
      <c r="C708" s="3" t="s">
        <v>2559</v>
      </c>
      <c r="D708" s="3" t="s">
        <v>3818</v>
      </c>
      <c r="E708" s="3">
        <v>0.16</v>
      </c>
      <c r="F708" s="3">
        <v>0.18</v>
      </c>
      <c r="G708" s="3">
        <v>100</v>
      </c>
      <c r="H708" s="3">
        <v>0</v>
      </c>
      <c r="I708" s="3" t="s">
        <v>2525</v>
      </c>
      <c r="J708" s="3" t="s">
        <v>2285</v>
      </c>
      <c r="K708" s="3" t="s">
        <v>2333</v>
      </c>
      <c r="L708" s="3" t="s">
        <v>4234</v>
      </c>
      <c r="M708" s="3">
        <f t="shared" si="11"/>
        <v>2</v>
      </c>
    </row>
    <row r="709" spans="1:13">
      <c r="A709" s="3">
        <v>642</v>
      </c>
      <c r="B709" s="3">
        <v>0</v>
      </c>
      <c r="C709" s="3" t="s">
        <v>2561</v>
      </c>
      <c r="D709" s="3" t="s">
        <v>3820</v>
      </c>
      <c r="E709" s="3" t="s">
        <v>2148</v>
      </c>
      <c r="F709" s="3" t="s">
        <v>284</v>
      </c>
      <c r="G709" s="3">
        <v>100</v>
      </c>
      <c r="H709" s="3">
        <v>0</v>
      </c>
      <c r="I709" s="3" t="s">
        <v>2525</v>
      </c>
      <c r="J709" s="3" t="s">
        <v>2285</v>
      </c>
      <c r="K709" s="3" t="s">
        <v>2333</v>
      </c>
      <c r="L709" s="3" t="s">
        <v>4234</v>
      </c>
      <c r="M709" s="3">
        <f t="shared" si="11"/>
        <v>2</v>
      </c>
    </row>
    <row r="710" spans="1:13">
      <c r="A710" s="3">
        <v>642</v>
      </c>
      <c r="B710" s="3">
        <v>0</v>
      </c>
      <c r="C710" s="3" t="s">
        <v>2561</v>
      </c>
      <c r="D710" s="3" t="s">
        <v>3822</v>
      </c>
      <c r="E710" s="3">
        <v>0.16</v>
      </c>
      <c r="F710" s="3">
        <v>0.18</v>
      </c>
      <c r="G710" s="3">
        <v>100</v>
      </c>
      <c r="H710" s="3">
        <v>0</v>
      </c>
      <c r="I710" s="3" t="s">
        <v>2525</v>
      </c>
      <c r="J710" s="3" t="s">
        <v>2285</v>
      </c>
      <c r="K710" s="3" t="s">
        <v>2333</v>
      </c>
      <c r="L710" s="3" t="s">
        <v>4234</v>
      </c>
      <c r="M710" s="3">
        <f t="shared" si="11"/>
        <v>2</v>
      </c>
    </row>
    <row r="711" spans="1:13">
      <c r="A711" s="3">
        <v>643</v>
      </c>
      <c r="B711" s="3">
        <v>0</v>
      </c>
      <c r="C711" s="3" t="s">
        <v>2563</v>
      </c>
      <c r="D711" s="3" t="s">
        <v>2564</v>
      </c>
      <c r="E711" s="3" t="s">
        <v>290</v>
      </c>
      <c r="F711" s="3" t="s">
        <v>287</v>
      </c>
      <c r="G711" s="3">
        <v>100</v>
      </c>
      <c r="H711" s="3">
        <v>0</v>
      </c>
      <c r="I711" s="3" t="s">
        <v>2525</v>
      </c>
      <c r="J711" s="3" t="s">
        <v>2285</v>
      </c>
      <c r="K711" s="3" t="s">
        <v>2333</v>
      </c>
      <c r="L711" s="3" t="s">
        <v>4234</v>
      </c>
      <c r="M711" s="3">
        <f t="shared" si="11"/>
        <v>1</v>
      </c>
    </row>
    <row r="712" spans="1:13">
      <c r="A712" s="3">
        <v>644</v>
      </c>
      <c r="B712" s="3">
        <v>1</v>
      </c>
      <c r="C712" s="3" t="s">
        <v>2528</v>
      </c>
      <c r="D712" s="3" t="s">
        <v>322</v>
      </c>
      <c r="E712" s="3" t="s">
        <v>2529</v>
      </c>
      <c r="F712" s="3" t="s">
        <v>2289</v>
      </c>
      <c r="G712" s="3">
        <v>86</v>
      </c>
      <c r="H712" s="3">
        <v>100</v>
      </c>
      <c r="I712" s="3" t="s">
        <v>2525</v>
      </c>
      <c r="J712" s="3" t="s">
        <v>2285</v>
      </c>
      <c r="K712" s="3" t="s">
        <v>2286</v>
      </c>
      <c r="L712" s="3" t="s">
        <v>4245</v>
      </c>
      <c r="M712" s="3">
        <f t="shared" si="11"/>
        <v>1</v>
      </c>
    </row>
    <row r="713" spans="1:13">
      <c r="A713" s="3">
        <v>645</v>
      </c>
      <c r="B713" s="3">
        <v>1</v>
      </c>
      <c r="C713" s="3" t="s">
        <v>2294</v>
      </c>
      <c r="D713" s="3" t="s">
        <v>2291</v>
      </c>
      <c r="E713" s="3" t="s">
        <v>2295</v>
      </c>
      <c r="F713" s="3" t="s">
        <v>2296</v>
      </c>
      <c r="G713" s="3">
        <v>86</v>
      </c>
      <c r="H713" s="3">
        <v>100</v>
      </c>
      <c r="I713" s="3" t="s">
        <v>2525</v>
      </c>
      <c r="J713" s="3" t="s">
        <v>2285</v>
      </c>
      <c r="K713" s="3" t="s">
        <v>2286</v>
      </c>
      <c r="L713" s="3" t="s">
        <v>4245</v>
      </c>
      <c r="M713" s="3">
        <f t="shared" si="11"/>
        <v>1</v>
      </c>
    </row>
    <row r="714" spans="1:13">
      <c r="A714" s="3">
        <v>646</v>
      </c>
      <c r="B714" s="3">
        <v>1</v>
      </c>
      <c r="C714" s="3" t="s">
        <v>2532</v>
      </c>
      <c r="D714" s="3" t="s">
        <v>557</v>
      </c>
      <c r="E714" s="3" t="s">
        <v>386</v>
      </c>
      <c r="F714" s="3" t="s">
        <v>509</v>
      </c>
      <c r="G714" s="3">
        <v>86</v>
      </c>
      <c r="H714" s="3">
        <v>100</v>
      </c>
      <c r="I714" s="3" t="s">
        <v>2525</v>
      </c>
      <c r="J714" s="3" t="s">
        <v>2285</v>
      </c>
      <c r="K714" s="3" t="s">
        <v>2286</v>
      </c>
      <c r="L714" s="3" t="s">
        <v>4245</v>
      </c>
      <c r="M714" s="3">
        <f t="shared" si="11"/>
        <v>1</v>
      </c>
    </row>
    <row r="715" spans="1:13">
      <c r="A715" s="3">
        <v>647</v>
      </c>
      <c r="B715" s="3">
        <v>1</v>
      </c>
      <c r="C715" s="3" t="s">
        <v>2300</v>
      </c>
      <c r="D715" s="3" t="s">
        <v>248</v>
      </c>
      <c r="E715" s="3" t="s">
        <v>2301</v>
      </c>
      <c r="F715" s="3" t="s">
        <v>2302</v>
      </c>
      <c r="G715" s="3">
        <v>86</v>
      </c>
      <c r="H715" s="3">
        <v>100</v>
      </c>
      <c r="I715" s="3" t="s">
        <v>2525</v>
      </c>
      <c r="J715" s="3" t="s">
        <v>2285</v>
      </c>
      <c r="K715" s="3" t="s">
        <v>2286</v>
      </c>
      <c r="L715" s="3" t="s">
        <v>4245</v>
      </c>
      <c r="M715" s="3">
        <f t="shared" si="11"/>
        <v>1</v>
      </c>
    </row>
    <row r="716" spans="1:13">
      <c r="A716" s="3">
        <v>648</v>
      </c>
      <c r="B716" s="3">
        <v>1</v>
      </c>
      <c r="C716" s="3" t="s">
        <v>2304</v>
      </c>
      <c r="D716" s="3" t="s">
        <v>573</v>
      </c>
      <c r="E716" s="3" t="s">
        <v>2301</v>
      </c>
      <c r="F716" s="3" t="s">
        <v>2302</v>
      </c>
      <c r="G716" s="3">
        <v>86</v>
      </c>
      <c r="H716" s="3">
        <v>100</v>
      </c>
      <c r="I716" s="3" t="s">
        <v>2525</v>
      </c>
      <c r="J716" s="3" t="s">
        <v>2285</v>
      </c>
      <c r="K716" s="3" t="s">
        <v>2286</v>
      </c>
      <c r="L716" s="3" t="s">
        <v>4245</v>
      </c>
      <c r="M716" s="3">
        <f t="shared" si="11"/>
        <v>1</v>
      </c>
    </row>
    <row r="717" spans="1:13">
      <c r="A717" s="3">
        <v>649</v>
      </c>
      <c r="B717" s="3">
        <v>1</v>
      </c>
      <c r="C717" s="3" t="s">
        <v>2460</v>
      </c>
      <c r="D717" s="3" t="s">
        <v>2452</v>
      </c>
      <c r="E717" s="3" t="s">
        <v>2331</v>
      </c>
      <c r="F717" s="3" t="s">
        <v>1809</v>
      </c>
      <c r="G717" s="3">
        <v>86</v>
      </c>
      <c r="H717" s="3">
        <v>100</v>
      </c>
      <c r="I717" s="3" t="s">
        <v>2525</v>
      </c>
      <c r="J717" s="3" t="s">
        <v>2285</v>
      </c>
      <c r="K717" s="3" t="s">
        <v>2286</v>
      </c>
      <c r="L717" s="3" t="s">
        <v>4245</v>
      </c>
      <c r="M717" s="3">
        <f t="shared" si="11"/>
        <v>1</v>
      </c>
    </row>
    <row r="718" spans="1:13">
      <c r="A718" s="3">
        <v>650</v>
      </c>
      <c r="B718" s="3">
        <v>1</v>
      </c>
      <c r="C718" s="3" t="s">
        <v>2535</v>
      </c>
      <c r="D718" s="3" t="s">
        <v>4235</v>
      </c>
      <c r="E718" s="3" t="s">
        <v>2536</v>
      </c>
      <c r="F718" s="3" t="s">
        <v>2537</v>
      </c>
      <c r="G718" s="3">
        <v>86</v>
      </c>
      <c r="H718" s="3">
        <v>100</v>
      </c>
      <c r="I718" s="3" t="s">
        <v>2525</v>
      </c>
      <c r="J718" s="3" t="s">
        <v>2285</v>
      </c>
      <c r="K718" s="3" t="s">
        <v>2306</v>
      </c>
      <c r="L718" s="3" t="s">
        <v>4245</v>
      </c>
      <c r="M718" s="3">
        <f t="shared" si="11"/>
        <v>2</v>
      </c>
    </row>
    <row r="719" spans="1:13">
      <c r="A719" s="3">
        <v>650</v>
      </c>
      <c r="B719" s="3">
        <v>1</v>
      </c>
      <c r="C719" s="3" t="s">
        <v>2535</v>
      </c>
      <c r="D719" s="3" t="s">
        <v>4236</v>
      </c>
      <c r="E719" s="3">
        <v>54</v>
      </c>
      <c r="F719" s="3">
        <v>56</v>
      </c>
      <c r="G719" s="3">
        <v>86</v>
      </c>
      <c r="H719" s="3">
        <v>100</v>
      </c>
      <c r="I719" s="3" t="s">
        <v>2525</v>
      </c>
      <c r="J719" s="3" t="s">
        <v>2285</v>
      </c>
      <c r="K719" s="3" t="s">
        <v>2306</v>
      </c>
      <c r="L719" s="3" t="s">
        <v>4245</v>
      </c>
      <c r="M719" s="3">
        <f t="shared" si="11"/>
        <v>2</v>
      </c>
    </row>
    <row r="720" spans="1:13">
      <c r="A720" s="3">
        <v>651</v>
      </c>
      <c r="B720" s="3">
        <v>1</v>
      </c>
      <c r="C720" s="3" t="s">
        <v>2540</v>
      </c>
      <c r="D720" s="3" t="s">
        <v>4237</v>
      </c>
      <c r="E720" s="3" t="s">
        <v>2469</v>
      </c>
      <c r="F720" s="3" t="s">
        <v>2536</v>
      </c>
      <c r="G720" s="3">
        <v>86</v>
      </c>
      <c r="H720" s="3">
        <v>100</v>
      </c>
      <c r="I720" s="3" t="s">
        <v>2525</v>
      </c>
      <c r="J720" s="3" t="s">
        <v>2285</v>
      </c>
      <c r="K720" s="3" t="s">
        <v>2306</v>
      </c>
      <c r="L720" s="3" t="s">
        <v>4245</v>
      </c>
      <c r="M720" s="3">
        <f t="shared" si="11"/>
        <v>2</v>
      </c>
    </row>
    <row r="721" spans="1:13">
      <c r="A721" s="3">
        <v>651</v>
      </c>
      <c r="B721" s="3">
        <v>1</v>
      </c>
      <c r="C721" s="3" t="s">
        <v>2540</v>
      </c>
      <c r="D721" s="3" t="s">
        <v>4238</v>
      </c>
      <c r="E721" s="3">
        <v>54</v>
      </c>
      <c r="F721" s="3">
        <v>59</v>
      </c>
      <c r="G721" s="3">
        <v>86</v>
      </c>
      <c r="H721" s="3">
        <v>100</v>
      </c>
      <c r="I721" s="3" t="s">
        <v>2525</v>
      </c>
      <c r="J721" s="3" t="s">
        <v>2285</v>
      </c>
      <c r="K721" s="3" t="s">
        <v>2306</v>
      </c>
      <c r="L721" s="3" t="s">
        <v>4245</v>
      </c>
      <c r="M721" s="3">
        <f t="shared" si="11"/>
        <v>2</v>
      </c>
    </row>
    <row r="722" spans="1:13">
      <c r="A722" s="3">
        <v>652</v>
      </c>
      <c r="B722" s="3">
        <v>1</v>
      </c>
      <c r="C722" s="3" t="s">
        <v>2543</v>
      </c>
      <c r="D722" s="3" t="s">
        <v>4239</v>
      </c>
      <c r="E722" s="3" t="s">
        <v>2469</v>
      </c>
      <c r="F722" s="3" t="s">
        <v>2536</v>
      </c>
      <c r="G722" s="3">
        <v>86</v>
      </c>
      <c r="H722" s="3">
        <v>100</v>
      </c>
      <c r="I722" s="3" t="s">
        <v>2525</v>
      </c>
      <c r="J722" s="3" t="s">
        <v>2285</v>
      </c>
      <c r="K722" s="3" t="s">
        <v>2306</v>
      </c>
      <c r="L722" s="3" t="s">
        <v>4245</v>
      </c>
      <c r="M722" s="3">
        <f t="shared" si="11"/>
        <v>2</v>
      </c>
    </row>
    <row r="723" spans="1:13">
      <c r="A723" s="3">
        <v>652</v>
      </c>
      <c r="B723" s="3">
        <v>1</v>
      </c>
      <c r="C723" s="3" t="s">
        <v>2543</v>
      </c>
      <c r="D723" s="3" t="s">
        <v>4240</v>
      </c>
      <c r="E723" s="3">
        <v>56</v>
      </c>
      <c r="F723" s="3">
        <v>58</v>
      </c>
      <c r="G723" s="3">
        <v>86</v>
      </c>
      <c r="H723" s="3">
        <v>100</v>
      </c>
      <c r="I723" s="3" t="s">
        <v>2525</v>
      </c>
      <c r="J723" s="3" t="s">
        <v>2285</v>
      </c>
      <c r="K723" s="3" t="s">
        <v>2306</v>
      </c>
      <c r="L723" s="3" t="s">
        <v>4245</v>
      </c>
      <c r="M723" s="3">
        <f t="shared" si="11"/>
        <v>2</v>
      </c>
    </row>
    <row r="724" spans="1:13">
      <c r="A724" s="3">
        <v>653</v>
      </c>
      <c r="B724" s="3">
        <v>1</v>
      </c>
      <c r="C724" s="3" t="s">
        <v>2545</v>
      </c>
      <c r="D724" s="3" t="s">
        <v>4241</v>
      </c>
      <c r="E724" s="3" t="s">
        <v>706</v>
      </c>
      <c r="F724" s="3" t="s">
        <v>562</v>
      </c>
      <c r="G724" s="3">
        <v>86</v>
      </c>
      <c r="H724" s="3">
        <v>100</v>
      </c>
      <c r="I724" s="3" t="s">
        <v>2525</v>
      </c>
      <c r="J724" s="3" t="s">
        <v>2285</v>
      </c>
      <c r="K724" s="3" t="s">
        <v>2306</v>
      </c>
      <c r="L724" s="3" t="s">
        <v>4245</v>
      </c>
      <c r="M724" s="3">
        <f t="shared" si="11"/>
        <v>2</v>
      </c>
    </row>
    <row r="725" spans="1:13">
      <c r="A725" s="3">
        <v>653</v>
      </c>
      <c r="B725" s="3">
        <v>1</v>
      </c>
      <c r="C725" s="3" t="s">
        <v>2545</v>
      </c>
      <c r="D725" s="3" t="s">
        <v>4242</v>
      </c>
      <c r="E725" s="3">
        <v>94</v>
      </c>
      <c r="F725" s="3">
        <v>96</v>
      </c>
      <c r="G725" s="3">
        <v>86</v>
      </c>
      <c r="H725" s="3">
        <v>100</v>
      </c>
      <c r="I725" s="3" t="s">
        <v>2525</v>
      </c>
      <c r="J725" s="3" t="s">
        <v>2285</v>
      </c>
      <c r="K725" s="3" t="s">
        <v>2306</v>
      </c>
      <c r="L725" s="3" t="s">
        <v>4245</v>
      </c>
      <c r="M725" s="3">
        <f t="shared" si="11"/>
        <v>2</v>
      </c>
    </row>
    <row r="726" spans="1:13">
      <c r="A726" s="3">
        <v>654</v>
      </c>
      <c r="B726" s="3">
        <v>1</v>
      </c>
      <c r="C726" s="3" t="s">
        <v>2548</v>
      </c>
      <c r="D726" s="3" t="s">
        <v>2547</v>
      </c>
      <c r="E726" s="3" t="s">
        <v>2148</v>
      </c>
      <c r="F726" s="3" t="s">
        <v>1821</v>
      </c>
      <c r="G726" s="3">
        <v>86</v>
      </c>
      <c r="H726" s="3">
        <v>100</v>
      </c>
      <c r="I726" s="3" t="s">
        <v>2525</v>
      </c>
      <c r="J726" s="3" t="s">
        <v>2285</v>
      </c>
      <c r="K726" s="3" t="s">
        <v>2306</v>
      </c>
      <c r="L726" s="3" t="s">
        <v>4245</v>
      </c>
      <c r="M726" s="3">
        <f t="shared" si="11"/>
        <v>1</v>
      </c>
    </row>
    <row r="727" spans="1:13">
      <c r="A727" s="3">
        <v>655</v>
      </c>
      <c r="B727" s="3">
        <v>1</v>
      </c>
      <c r="C727" s="3" t="s">
        <v>2551</v>
      </c>
      <c r="D727" s="3" t="s">
        <v>2550</v>
      </c>
      <c r="E727" s="3" t="s">
        <v>2148</v>
      </c>
      <c r="F727" s="3" t="s">
        <v>1821</v>
      </c>
      <c r="G727" s="3">
        <v>86</v>
      </c>
      <c r="H727" s="3">
        <v>100</v>
      </c>
      <c r="I727" s="3" t="s">
        <v>2525</v>
      </c>
      <c r="J727" s="3" t="s">
        <v>2285</v>
      </c>
      <c r="K727" s="3" t="s">
        <v>2306</v>
      </c>
      <c r="L727" s="3" t="s">
        <v>4245</v>
      </c>
      <c r="M727" s="3">
        <f t="shared" si="11"/>
        <v>1</v>
      </c>
    </row>
    <row r="728" spans="1:13">
      <c r="A728" s="3">
        <v>656</v>
      </c>
      <c r="B728" s="3">
        <v>1</v>
      </c>
      <c r="C728" s="3" t="s">
        <v>2553</v>
      </c>
      <c r="D728" s="3" t="s">
        <v>4243</v>
      </c>
      <c r="E728" s="3" t="s">
        <v>2469</v>
      </c>
      <c r="F728" s="3" t="s">
        <v>2536</v>
      </c>
      <c r="G728" s="3">
        <v>86</v>
      </c>
      <c r="H728" s="3">
        <v>100</v>
      </c>
      <c r="I728" s="3" t="s">
        <v>2525</v>
      </c>
      <c r="J728" s="3" t="s">
        <v>2285</v>
      </c>
      <c r="K728" s="3" t="s">
        <v>2306</v>
      </c>
      <c r="L728" s="3" t="s">
        <v>4245</v>
      </c>
      <c r="M728" s="3">
        <f t="shared" si="11"/>
        <v>2</v>
      </c>
    </row>
    <row r="729" spans="1:13">
      <c r="A729" s="3">
        <v>656</v>
      </c>
      <c r="B729" s="3">
        <v>1</v>
      </c>
      <c r="C729" s="3" t="s">
        <v>2553</v>
      </c>
      <c r="D729" s="3" t="s">
        <v>4244</v>
      </c>
      <c r="E729" s="3">
        <v>56</v>
      </c>
      <c r="F729" s="3">
        <v>58</v>
      </c>
      <c r="G729" s="3">
        <v>86</v>
      </c>
      <c r="H729" s="3">
        <v>100</v>
      </c>
      <c r="I729" s="3" t="s">
        <v>2525</v>
      </c>
      <c r="J729" s="3" t="s">
        <v>2285</v>
      </c>
      <c r="K729" s="3" t="s">
        <v>2306</v>
      </c>
      <c r="L729" s="3" t="s">
        <v>4245</v>
      </c>
      <c r="M729" s="3">
        <f t="shared" si="11"/>
        <v>2</v>
      </c>
    </row>
    <row r="730" spans="1:13">
      <c r="A730" s="3">
        <v>657</v>
      </c>
      <c r="B730" s="3">
        <v>1</v>
      </c>
      <c r="C730" s="3" t="s">
        <v>2556</v>
      </c>
      <c r="D730" s="3" t="s">
        <v>2555</v>
      </c>
      <c r="E730" s="3">
        <v>2</v>
      </c>
      <c r="G730" s="3">
        <v>100</v>
      </c>
      <c r="H730" s="3">
        <v>100</v>
      </c>
      <c r="I730" s="3" t="s">
        <v>2525</v>
      </c>
      <c r="J730" s="3" t="s">
        <v>2285</v>
      </c>
      <c r="K730" s="3" t="s">
        <v>2333</v>
      </c>
      <c r="L730" s="3" t="s">
        <v>4245</v>
      </c>
      <c r="M730" s="3">
        <f t="shared" si="11"/>
        <v>1</v>
      </c>
    </row>
    <row r="731" spans="1:13">
      <c r="A731" s="3">
        <v>658</v>
      </c>
      <c r="B731" s="3">
        <v>1</v>
      </c>
      <c r="C731" s="3" t="s">
        <v>2558</v>
      </c>
      <c r="D731" s="3" t="s">
        <v>3812</v>
      </c>
      <c r="E731" s="3" t="s">
        <v>1781</v>
      </c>
      <c r="F731" s="3" t="s">
        <v>291</v>
      </c>
      <c r="G731" s="3">
        <v>100</v>
      </c>
      <c r="H731" s="3">
        <v>100</v>
      </c>
      <c r="I731" s="3" t="s">
        <v>2525</v>
      </c>
      <c r="J731" s="3" t="s">
        <v>2285</v>
      </c>
      <c r="K731" s="3" t="s">
        <v>2333</v>
      </c>
      <c r="L731" s="3" t="s">
        <v>4245</v>
      </c>
      <c r="M731" s="3">
        <f t="shared" si="11"/>
        <v>2</v>
      </c>
    </row>
    <row r="732" spans="1:13">
      <c r="A732" s="3">
        <v>658</v>
      </c>
      <c r="B732" s="3">
        <v>1</v>
      </c>
      <c r="C732" s="3" t="s">
        <v>2558</v>
      </c>
      <c r="D732" s="3" t="s">
        <v>3814</v>
      </c>
      <c r="E732" s="3">
        <v>0.12</v>
      </c>
      <c r="F732" s="3">
        <v>0.15</v>
      </c>
      <c r="G732" s="3">
        <v>100</v>
      </c>
      <c r="H732" s="3">
        <v>100</v>
      </c>
      <c r="I732" s="3" t="s">
        <v>2525</v>
      </c>
      <c r="J732" s="3" t="s">
        <v>2285</v>
      </c>
      <c r="K732" s="3" t="s">
        <v>2333</v>
      </c>
      <c r="L732" s="3" t="s">
        <v>4245</v>
      </c>
      <c r="M732" s="3">
        <f t="shared" si="11"/>
        <v>2</v>
      </c>
    </row>
    <row r="733" spans="1:13">
      <c r="A733" s="3">
        <v>659</v>
      </c>
      <c r="B733" s="3">
        <v>1</v>
      </c>
      <c r="C733" s="3" t="s">
        <v>2560</v>
      </c>
      <c r="D733" s="3" t="s">
        <v>3816</v>
      </c>
      <c r="E733" s="3" t="s">
        <v>1781</v>
      </c>
      <c r="F733" s="3" t="s">
        <v>291</v>
      </c>
      <c r="G733" s="3">
        <v>100</v>
      </c>
      <c r="H733" s="3">
        <v>100</v>
      </c>
      <c r="I733" s="3" t="s">
        <v>2525</v>
      </c>
      <c r="J733" s="3" t="s">
        <v>2285</v>
      </c>
      <c r="K733" s="3" t="s">
        <v>2333</v>
      </c>
      <c r="L733" s="3" t="s">
        <v>4245</v>
      </c>
      <c r="M733" s="3">
        <f t="shared" si="11"/>
        <v>2</v>
      </c>
    </row>
    <row r="734" spans="1:13">
      <c r="A734" s="3">
        <v>659</v>
      </c>
      <c r="B734" s="3">
        <v>1</v>
      </c>
      <c r="C734" s="3" t="s">
        <v>2560</v>
      </c>
      <c r="D734" s="3" t="s">
        <v>3818</v>
      </c>
      <c r="E734" s="3">
        <v>0.12</v>
      </c>
      <c r="F734" s="3">
        <v>0.15</v>
      </c>
      <c r="G734" s="3">
        <v>100</v>
      </c>
      <c r="H734" s="3">
        <v>100</v>
      </c>
      <c r="I734" s="3" t="s">
        <v>2525</v>
      </c>
      <c r="J734" s="3" t="s">
        <v>2285</v>
      </c>
      <c r="K734" s="3" t="s">
        <v>2333</v>
      </c>
      <c r="L734" s="3" t="s">
        <v>4245</v>
      </c>
      <c r="M734" s="3">
        <f t="shared" si="11"/>
        <v>2</v>
      </c>
    </row>
    <row r="735" spans="1:13">
      <c r="A735" s="3">
        <v>660</v>
      </c>
      <c r="B735" s="3">
        <v>1</v>
      </c>
      <c r="C735" s="3" t="s">
        <v>2562</v>
      </c>
      <c r="D735" s="3" t="s">
        <v>3820</v>
      </c>
      <c r="E735" s="3" t="s">
        <v>1781</v>
      </c>
      <c r="F735" s="3" t="s">
        <v>291</v>
      </c>
      <c r="G735" s="3">
        <v>100</v>
      </c>
      <c r="H735" s="3">
        <v>100</v>
      </c>
      <c r="I735" s="3" t="s">
        <v>2525</v>
      </c>
      <c r="J735" s="3" t="s">
        <v>2285</v>
      </c>
      <c r="K735" s="3" t="s">
        <v>2333</v>
      </c>
      <c r="L735" s="3" t="s">
        <v>4245</v>
      </c>
      <c r="M735" s="3">
        <f t="shared" si="11"/>
        <v>2</v>
      </c>
    </row>
    <row r="736" spans="1:13">
      <c r="A736" s="3">
        <v>660</v>
      </c>
      <c r="B736" s="3">
        <v>1</v>
      </c>
      <c r="C736" s="3" t="s">
        <v>2562</v>
      </c>
      <c r="D736" s="3" t="s">
        <v>3822</v>
      </c>
      <c r="E736" s="3">
        <v>0.12</v>
      </c>
      <c r="F736" s="3">
        <v>0.15</v>
      </c>
      <c r="G736" s="3">
        <v>100</v>
      </c>
      <c r="H736" s="3">
        <v>100</v>
      </c>
      <c r="I736" s="3" t="s">
        <v>2525</v>
      </c>
      <c r="J736" s="3" t="s">
        <v>2285</v>
      </c>
      <c r="K736" s="3" t="s">
        <v>2333</v>
      </c>
      <c r="L736" s="3" t="s">
        <v>4245</v>
      </c>
      <c r="M736" s="3">
        <f t="shared" si="11"/>
        <v>2</v>
      </c>
    </row>
    <row r="737" spans="1:13">
      <c r="A737" s="3">
        <v>661</v>
      </c>
      <c r="B737" s="3">
        <v>1</v>
      </c>
      <c r="C737" s="3" t="s">
        <v>2565</v>
      </c>
      <c r="D737" s="3" t="s">
        <v>2564</v>
      </c>
      <c r="E737" s="3" t="s">
        <v>290</v>
      </c>
      <c r="F737" s="3" t="s">
        <v>287</v>
      </c>
      <c r="G737" s="3">
        <v>100</v>
      </c>
      <c r="H737" s="3">
        <v>100</v>
      </c>
      <c r="I737" s="3" t="s">
        <v>2525</v>
      </c>
      <c r="J737" s="3" t="s">
        <v>2285</v>
      </c>
      <c r="K737" s="3" t="s">
        <v>2333</v>
      </c>
      <c r="L737" s="3" t="s">
        <v>4245</v>
      </c>
      <c r="M737" s="3">
        <f t="shared" si="11"/>
        <v>1</v>
      </c>
    </row>
    <row r="738" spans="1:13">
      <c r="A738" s="3">
        <v>662</v>
      </c>
      <c r="B738" s="3">
        <v>0</v>
      </c>
      <c r="C738" s="3" t="s">
        <v>2343</v>
      </c>
      <c r="D738" s="3" t="s">
        <v>349</v>
      </c>
      <c r="E738" s="3" t="s">
        <v>2344</v>
      </c>
      <c r="F738" s="3" t="s">
        <v>2345</v>
      </c>
      <c r="G738" s="3">
        <v>100</v>
      </c>
      <c r="H738" s="3">
        <v>0</v>
      </c>
      <c r="I738" s="3" t="s">
        <v>2525</v>
      </c>
      <c r="J738" s="3" t="s">
        <v>2346</v>
      </c>
      <c r="K738" s="3" t="s">
        <v>2286</v>
      </c>
      <c r="L738" s="3" t="s">
        <v>4246</v>
      </c>
      <c r="M738" s="3">
        <f t="shared" si="11"/>
        <v>1</v>
      </c>
    </row>
    <row r="739" spans="1:13">
      <c r="A739" s="3">
        <v>663</v>
      </c>
      <c r="B739" s="3">
        <v>0</v>
      </c>
      <c r="C739" s="3" t="s">
        <v>2349</v>
      </c>
      <c r="D739" s="3" t="s">
        <v>265</v>
      </c>
      <c r="E739" s="3" t="s">
        <v>509</v>
      </c>
      <c r="F739" s="3" t="s">
        <v>480</v>
      </c>
      <c r="G739" s="3">
        <v>100</v>
      </c>
      <c r="H739" s="3">
        <v>0</v>
      </c>
      <c r="I739" s="3" t="s">
        <v>2525</v>
      </c>
      <c r="J739" s="3" t="s">
        <v>2346</v>
      </c>
      <c r="K739" s="3" t="s">
        <v>2286</v>
      </c>
      <c r="L739" s="3" t="s">
        <v>4246</v>
      </c>
      <c r="M739" s="3">
        <f t="shared" si="11"/>
        <v>1</v>
      </c>
    </row>
    <row r="740" spans="1:13">
      <c r="A740" s="3">
        <v>664</v>
      </c>
      <c r="B740" s="3">
        <v>0</v>
      </c>
      <c r="C740" s="3" t="s">
        <v>2353</v>
      </c>
      <c r="D740" s="3" t="s">
        <v>267</v>
      </c>
      <c r="E740" s="3" t="s">
        <v>509</v>
      </c>
      <c r="F740" s="3" t="s">
        <v>480</v>
      </c>
      <c r="G740" s="3">
        <v>100</v>
      </c>
      <c r="H740" s="3">
        <v>0</v>
      </c>
      <c r="I740" s="3" t="s">
        <v>2525</v>
      </c>
      <c r="J740" s="3" t="s">
        <v>2346</v>
      </c>
      <c r="K740" s="3" t="s">
        <v>2286</v>
      </c>
      <c r="L740" s="3" t="s">
        <v>4246</v>
      </c>
      <c r="M740" s="3">
        <f t="shared" si="11"/>
        <v>1</v>
      </c>
    </row>
    <row r="741" spans="1:13">
      <c r="A741" s="3">
        <v>665</v>
      </c>
      <c r="B741" s="3">
        <v>0</v>
      </c>
      <c r="C741" s="3" t="s">
        <v>2355</v>
      </c>
      <c r="D741" s="3" t="s">
        <v>257</v>
      </c>
      <c r="E741" s="3" t="s">
        <v>509</v>
      </c>
      <c r="F741" s="3" t="s">
        <v>480</v>
      </c>
      <c r="G741" s="3">
        <v>100</v>
      </c>
      <c r="H741" s="3">
        <v>0</v>
      </c>
      <c r="I741" s="3" t="s">
        <v>2525</v>
      </c>
      <c r="J741" s="3" t="s">
        <v>2346</v>
      </c>
      <c r="K741" s="3" t="s">
        <v>2286</v>
      </c>
      <c r="L741" s="3" t="s">
        <v>4246</v>
      </c>
      <c r="M741" s="3">
        <f t="shared" si="11"/>
        <v>1</v>
      </c>
    </row>
    <row r="742" spans="1:13">
      <c r="A742" s="3">
        <v>666</v>
      </c>
      <c r="B742" s="3">
        <v>0</v>
      </c>
      <c r="C742" s="3" t="s">
        <v>2357</v>
      </c>
      <c r="D742" s="3" t="s">
        <v>269</v>
      </c>
      <c r="E742" s="3" t="s">
        <v>509</v>
      </c>
      <c r="F742" s="3" t="s">
        <v>480</v>
      </c>
      <c r="G742" s="3">
        <v>100</v>
      </c>
      <c r="H742" s="3">
        <v>0</v>
      </c>
      <c r="I742" s="3" t="s">
        <v>2525</v>
      </c>
      <c r="J742" s="3" t="s">
        <v>2346</v>
      </c>
      <c r="K742" s="3" t="s">
        <v>2286</v>
      </c>
      <c r="L742" s="3" t="s">
        <v>4246</v>
      </c>
      <c r="M742" s="3">
        <f t="shared" si="11"/>
        <v>1</v>
      </c>
    </row>
    <row r="743" spans="1:13">
      <c r="A743" s="3">
        <v>667</v>
      </c>
      <c r="B743" s="3">
        <v>0</v>
      </c>
      <c r="C743" s="3" t="s">
        <v>2566</v>
      </c>
      <c r="D743" s="3" t="s">
        <v>166</v>
      </c>
      <c r="E743" s="3" t="s">
        <v>2567</v>
      </c>
      <c r="F743" s="3" t="s">
        <v>2361</v>
      </c>
      <c r="G743" s="3">
        <v>100</v>
      </c>
      <c r="H743" s="3">
        <v>0</v>
      </c>
      <c r="I743" s="3" t="s">
        <v>2525</v>
      </c>
      <c r="J743" s="3" t="s">
        <v>2346</v>
      </c>
      <c r="K743" s="3" t="s">
        <v>2286</v>
      </c>
      <c r="L743" s="3" t="s">
        <v>4246</v>
      </c>
      <c r="M743" s="3">
        <f t="shared" si="11"/>
        <v>1</v>
      </c>
    </row>
    <row r="744" spans="1:13">
      <c r="A744" s="3">
        <v>668</v>
      </c>
      <c r="B744" s="3">
        <v>0</v>
      </c>
      <c r="C744" s="3" t="s">
        <v>2365</v>
      </c>
      <c r="D744" s="3" t="s">
        <v>13</v>
      </c>
      <c r="E744" s="3" t="s">
        <v>2301</v>
      </c>
      <c r="F744" s="3" t="s">
        <v>2324</v>
      </c>
      <c r="G744" s="3">
        <v>100</v>
      </c>
      <c r="H744" s="3">
        <v>0</v>
      </c>
      <c r="I744" s="3" t="s">
        <v>2525</v>
      </c>
      <c r="J744" s="3" t="s">
        <v>2346</v>
      </c>
      <c r="K744" s="3" t="s">
        <v>2286</v>
      </c>
      <c r="L744" s="3" t="s">
        <v>4246</v>
      </c>
      <c r="M744" s="3">
        <f t="shared" si="11"/>
        <v>1</v>
      </c>
    </row>
    <row r="745" spans="1:13">
      <c r="A745" s="3">
        <v>669</v>
      </c>
      <c r="B745" s="3">
        <v>0</v>
      </c>
      <c r="C745" s="3" t="s">
        <v>2367</v>
      </c>
      <c r="D745" s="3" t="s">
        <v>103</v>
      </c>
      <c r="E745" s="3" t="s">
        <v>2328</v>
      </c>
      <c r="F745" s="3" t="s">
        <v>2329</v>
      </c>
      <c r="G745" s="3">
        <v>100</v>
      </c>
      <c r="H745" s="3">
        <v>0</v>
      </c>
      <c r="I745" s="3" t="s">
        <v>2525</v>
      </c>
      <c r="J745" s="3" t="s">
        <v>2346</v>
      </c>
      <c r="K745" s="3" t="s">
        <v>2306</v>
      </c>
      <c r="L745" s="3" t="s">
        <v>4246</v>
      </c>
      <c r="M745" s="3">
        <f t="shared" si="11"/>
        <v>1</v>
      </c>
    </row>
    <row r="746" spans="1:13">
      <c r="A746" s="3">
        <v>670</v>
      </c>
      <c r="B746" s="3">
        <v>0</v>
      </c>
      <c r="C746" s="3" t="s">
        <v>2570</v>
      </c>
      <c r="D746" s="3" t="s">
        <v>411</v>
      </c>
      <c r="E746" s="3" t="s">
        <v>1793</v>
      </c>
      <c r="F746" s="3" t="s">
        <v>2376</v>
      </c>
      <c r="G746" s="3">
        <v>100</v>
      </c>
      <c r="H746" s="3">
        <v>0</v>
      </c>
      <c r="I746" s="3" t="s">
        <v>2525</v>
      </c>
      <c r="J746" s="3" t="s">
        <v>2346</v>
      </c>
      <c r="K746" s="3" t="s">
        <v>2306</v>
      </c>
      <c r="L746" s="3" t="s">
        <v>4246</v>
      </c>
      <c r="M746" s="3">
        <f t="shared" si="11"/>
        <v>2</v>
      </c>
    </row>
    <row r="747" spans="1:13">
      <c r="A747" s="3">
        <v>670</v>
      </c>
      <c r="B747" s="3">
        <v>0</v>
      </c>
      <c r="C747" s="3" t="s">
        <v>2570</v>
      </c>
      <c r="D747" s="3" t="s">
        <v>412</v>
      </c>
      <c r="E747" s="3" t="s">
        <v>1793</v>
      </c>
      <c r="F747" s="3" t="s">
        <v>2376</v>
      </c>
      <c r="G747" s="3">
        <v>100</v>
      </c>
      <c r="H747" s="3">
        <v>0</v>
      </c>
      <c r="I747" s="3" t="s">
        <v>2525</v>
      </c>
      <c r="J747" s="3" t="s">
        <v>2346</v>
      </c>
      <c r="K747" s="3" t="s">
        <v>2306</v>
      </c>
      <c r="L747" s="3" t="s">
        <v>4246</v>
      </c>
      <c r="M747" s="3">
        <f t="shared" si="11"/>
        <v>2</v>
      </c>
    </row>
    <row r="748" spans="1:13">
      <c r="A748" s="3">
        <v>671</v>
      </c>
      <c r="B748" s="3">
        <v>0</v>
      </c>
      <c r="C748" s="3" t="s">
        <v>2378</v>
      </c>
      <c r="D748" s="3" t="s">
        <v>673</v>
      </c>
      <c r="E748" s="3" t="s">
        <v>2301</v>
      </c>
      <c r="F748" s="3" t="s">
        <v>2324</v>
      </c>
      <c r="G748" s="3">
        <v>100</v>
      </c>
      <c r="H748" s="3">
        <v>0</v>
      </c>
      <c r="I748" s="3" t="s">
        <v>2525</v>
      </c>
      <c r="J748" s="3" t="s">
        <v>2346</v>
      </c>
      <c r="K748" s="3" t="s">
        <v>2306</v>
      </c>
      <c r="L748" s="3" t="s">
        <v>4246</v>
      </c>
      <c r="M748" s="3">
        <f t="shared" si="11"/>
        <v>1</v>
      </c>
    </row>
    <row r="749" spans="1:13">
      <c r="A749" s="3">
        <v>672</v>
      </c>
      <c r="B749" s="3">
        <v>0</v>
      </c>
      <c r="C749" s="3" t="s">
        <v>2369</v>
      </c>
      <c r="D749" s="3" t="s">
        <v>251</v>
      </c>
      <c r="E749" s="3" t="s">
        <v>2370</v>
      </c>
      <c r="F749" s="3" t="s">
        <v>2371</v>
      </c>
      <c r="G749" s="3">
        <v>100</v>
      </c>
      <c r="H749" s="3">
        <v>0</v>
      </c>
      <c r="I749" s="3" t="s">
        <v>2525</v>
      </c>
      <c r="J749" s="3" t="s">
        <v>2346</v>
      </c>
      <c r="K749" s="3" t="s">
        <v>2306</v>
      </c>
      <c r="L749" s="3" t="s">
        <v>4246</v>
      </c>
      <c r="M749" s="3">
        <f t="shared" si="11"/>
        <v>2</v>
      </c>
    </row>
    <row r="750" spans="1:13">
      <c r="A750" s="3">
        <v>672</v>
      </c>
      <c r="B750" s="3">
        <v>0</v>
      </c>
      <c r="C750" s="3" t="s">
        <v>2369</v>
      </c>
      <c r="D750" s="3" t="s">
        <v>710</v>
      </c>
      <c r="E750" s="3" t="s">
        <v>2370</v>
      </c>
      <c r="F750" s="3" t="s">
        <v>2371</v>
      </c>
      <c r="G750" s="3">
        <v>100</v>
      </c>
      <c r="H750" s="3">
        <v>0</v>
      </c>
      <c r="I750" s="3" t="s">
        <v>2525</v>
      </c>
      <c r="J750" s="3" t="s">
        <v>2346</v>
      </c>
      <c r="K750" s="3" t="s">
        <v>2306</v>
      </c>
      <c r="L750" s="3" t="s">
        <v>4246</v>
      </c>
      <c r="M750" s="3">
        <f t="shared" si="11"/>
        <v>2</v>
      </c>
    </row>
    <row r="751" spans="1:13">
      <c r="A751" s="3">
        <v>673</v>
      </c>
      <c r="B751" s="3">
        <v>0</v>
      </c>
      <c r="C751" s="3" t="s">
        <v>2391</v>
      </c>
      <c r="D751" s="3" t="s">
        <v>683</v>
      </c>
      <c r="E751" s="3" t="s">
        <v>2392</v>
      </c>
      <c r="F751" s="3" t="s">
        <v>2393</v>
      </c>
      <c r="G751" s="3">
        <v>100</v>
      </c>
      <c r="H751" s="3">
        <v>0</v>
      </c>
      <c r="I751" s="3" t="s">
        <v>2525</v>
      </c>
      <c r="J751" s="3" t="s">
        <v>2346</v>
      </c>
      <c r="K751" s="3" t="s">
        <v>2333</v>
      </c>
      <c r="L751" s="3" t="s">
        <v>4246</v>
      </c>
      <c r="M751" s="3">
        <f t="shared" si="11"/>
        <v>1</v>
      </c>
    </row>
    <row r="752" spans="1:13">
      <c r="A752" s="3">
        <v>674</v>
      </c>
      <c r="B752" s="3">
        <v>0</v>
      </c>
      <c r="C752" s="3" t="s">
        <v>2573</v>
      </c>
      <c r="D752" s="3" t="s">
        <v>3993</v>
      </c>
      <c r="E752" s="3">
        <v>0.06</v>
      </c>
      <c r="G752" s="3">
        <v>100</v>
      </c>
      <c r="H752" s="3">
        <v>0</v>
      </c>
      <c r="I752" s="3" t="s">
        <v>2525</v>
      </c>
      <c r="J752" s="3" t="s">
        <v>2346</v>
      </c>
      <c r="K752" s="3" t="s">
        <v>2333</v>
      </c>
      <c r="L752" s="3" t="s">
        <v>4246</v>
      </c>
      <c r="M752" s="3">
        <f t="shared" si="11"/>
        <v>2</v>
      </c>
    </row>
    <row r="753" spans="1:13">
      <c r="A753" s="3">
        <v>674</v>
      </c>
      <c r="B753" s="3">
        <v>0</v>
      </c>
      <c r="C753" s="3" t="s">
        <v>2573</v>
      </c>
      <c r="D753" s="3" t="s">
        <v>464</v>
      </c>
      <c r="E753" s="3">
        <v>1</v>
      </c>
      <c r="G753" s="3">
        <v>100</v>
      </c>
      <c r="H753" s="3">
        <v>0</v>
      </c>
      <c r="I753" s="3" t="s">
        <v>2525</v>
      </c>
      <c r="J753" s="3" t="s">
        <v>2346</v>
      </c>
      <c r="K753" s="3" t="s">
        <v>2333</v>
      </c>
      <c r="L753" s="3" t="s">
        <v>4246</v>
      </c>
      <c r="M753" s="3">
        <f t="shared" si="11"/>
        <v>2</v>
      </c>
    </row>
    <row r="754" spans="1:13">
      <c r="A754" s="3">
        <v>675</v>
      </c>
      <c r="B754" s="3">
        <v>0</v>
      </c>
      <c r="C754" s="3" t="s">
        <v>2575</v>
      </c>
      <c r="D754" s="3" t="s">
        <v>2576</v>
      </c>
      <c r="E754" s="3" t="s">
        <v>1800</v>
      </c>
      <c r="F754" s="3" t="s">
        <v>1778</v>
      </c>
      <c r="G754" s="3">
        <v>100</v>
      </c>
      <c r="H754" s="3">
        <v>0</v>
      </c>
      <c r="I754" s="3" t="s">
        <v>2525</v>
      </c>
      <c r="J754" s="3" t="s">
        <v>2346</v>
      </c>
      <c r="K754" s="3" t="s">
        <v>2333</v>
      </c>
      <c r="L754" s="3" t="s">
        <v>4246</v>
      </c>
      <c r="M754" s="3">
        <f t="shared" si="11"/>
        <v>1</v>
      </c>
    </row>
    <row r="755" spans="1:13">
      <c r="A755" s="3">
        <v>676</v>
      </c>
      <c r="B755" s="3">
        <v>0</v>
      </c>
      <c r="C755" s="3" t="s">
        <v>2578</v>
      </c>
      <c r="D755" s="3" t="s">
        <v>666</v>
      </c>
      <c r="E755" s="3" t="s">
        <v>285</v>
      </c>
      <c r="F755" s="3" t="s">
        <v>386</v>
      </c>
      <c r="G755" s="3">
        <v>100</v>
      </c>
      <c r="H755" s="3">
        <v>0</v>
      </c>
      <c r="I755" s="3" t="s">
        <v>2525</v>
      </c>
      <c r="J755" s="3" t="s">
        <v>2346</v>
      </c>
      <c r="K755" s="3" t="s">
        <v>2333</v>
      </c>
      <c r="L755" s="3" t="s">
        <v>4246</v>
      </c>
      <c r="M755" s="3">
        <f t="shared" si="11"/>
        <v>2</v>
      </c>
    </row>
    <row r="756" spans="1:13">
      <c r="A756" s="3">
        <v>676</v>
      </c>
      <c r="B756" s="3">
        <v>0</v>
      </c>
      <c r="C756" s="3" t="s">
        <v>2578</v>
      </c>
      <c r="D756" s="3" t="s">
        <v>2579</v>
      </c>
      <c r="E756" s="3" t="s">
        <v>290</v>
      </c>
      <c r="G756" s="3">
        <v>100</v>
      </c>
      <c r="H756" s="3">
        <v>0</v>
      </c>
      <c r="I756" s="3" t="s">
        <v>2525</v>
      </c>
      <c r="J756" s="3" t="s">
        <v>2346</v>
      </c>
      <c r="K756" s="3" t="s">
        <v>2333</v>
      </c>
      <c r="L756" s="3" t="s">
        <v>4246</v>
      </c>
      <c r="M756" s="3">
        <f t="shared" si="11"/>
        <v>2</v>
      </c>
    </row>
    <row r="757" spans="1:13">
      <c r="A757" s="3">
        <v>677</v>
      </c>
      <c r="B757" s="3">
        <v>1</v>
      </c>
      <c r="C757" s="3" t="s">
        <v>2347</v>
      </c>
      <c r="D757" s="3" t="s">
        <v>349</v>
      </c>
      <c r="E757" s="3" t="s">
        <v>2348</v>
      </c>
      <c r="F757" s="3" t="s">
        <v>2056</v>
      </c>
      <c r="G757" s="3">
        <v>86</v>
      </c>
      <c r="H757" s="3">
        <v>100</v>
      </c>
      <c r="I757" s="3" t="s">
        <v>2525</v>
      </c>
      <c r="J757" s="3" t="s">
        <v>2346</v>
      </c>
      <c r="K757" s="3" t="s">
        <v>2286</v>
      </c>
      <c r="L757" s="3" t="s">
        <v>4247</v>
      </c>
      <c r="M757" s="3">
        <f t="shared" si="11"/>
        <v>1</v>
      </c>
    </row>
    <row r="758" spans="1:13">
      <c r="A758" s="3">
        <v>678</v>
      </c>
      <c r="B758" s="3">
        <v>1</v>
      </c>
      <c r="C758" s="3" t="s">
        <v>2350</v>
      </c>
      <c r="D758" s="3" t="s">
        <v>265</v>
      </c>
      <c r="E758" s="3" t="s">
        <v>2351</v>
      </c>
      <c r="F758" s="3" t="s">
        <v>2352</v>
      </c>
      <c r="G758" s="3">
        <v>86</v>
      </c>
      <c r="H758" s="3">
        <v>100</v>
      </c>
      <c r="I758" s="3" t="s">
        <v>2525</v>
      </c>
      <c r="J758" s="3" t="s">
        <v>2346</v>
      </c>
      <c r="K758" s="3" t="s">
        <v>2286</v>
      </c>
      <c r="L758" s="3" t="s">
        <v>4247</v>
      </c>
      <c r="M758" s="3">
        <f t="shared" si="11"/>
        <v>1</v>
      </c>
    </row>
    <row r="759" spans="1:13">
      <c r="A759" s="3">
        <v>679</v>
      </c>
      <c r="B759" s="3">
        <v>1</v>
      </c>
      <c r="C759" s="3" t="s">
        <v>2354</v>
      </c>
      <c r="D759" s="3" t="s">
        <v>267</v>
      </c>
      <c r="E759" s="3" t="s">
        <v>2351</v>
      </c>
      <c r="F759" s="3" t="s">
        <v>2352</v>
      </c>
      <c r="G759" s="3">
        <v>86</v>
      </c>
      <c r="H759" s="3">
        <v>100</v>
      </c>
      <c r="I759" s="3" t="s">
        <v>2525</v>
      </c>
      <c r="J759" s="3" t="s">
        <v>2346</v>
      </c>
      <c r="K759" s="3" t="s">
        <v>2286</v>
      </c>
      <c r="L759" s="3" t="s">
        <v>4247</v>
      </c>
      <c r="M759" s="3">
        <f t="shared" si="11"/>
        <v>1</v>
      </c>
    </row>
    <row r="760" spans="1:13">
      <c r="A760" s="3">
        <v>680</v>
      </c>
      <c r="B760" s="3">
        <v>1</v>
      </c>
      <c r="C760" s="3" t="s">
        <v>2356</v>
      </c>
      <c r="D760" s="3" t="s">
        <v>257</v>
      </c>
      <c r="E760" s="3" t="s">
        <v>2351</v>
      </c>
      <c r="F760" s="3" t="s">
        <v>2352</v>
      </c>
      <c r="G760" s="3">
        <v>86</v>
      </c>
      <c r="H760" s="3">
        <v>100</v>
      </c>
      <c r="I760" s="3" t="s">
        <v>2525</v>
      </c>
      <c r="J760" s="3" t="s">
        <v>2346</v>
      </c>
      <c r="K760" s="3" t="s">
        <v>2286</v>
      </c>
      <c r="L760" s="3" t="s">
        <v>4247</v>
      </c>
      <c r="M760" s="3">
        <f t="shared" si="11"/>
        <v>1</v>
      </c>
    </row>
    <row r="761" spans="1:13">
      <c r="A761" s="3">
        <v>681</v>
      </c>
      <c r="B761" s="3">
        <v>1</v>
      </c>
      <c r="C761" s="3" t="s">
        <v>2358</v>
      </c>
      <c r="D761" s="3" t="s">
        <v>269</v>
      </c>
      <c r="E761" s="3" t="s">
        <v>2351</v>
      </c>
      <c r="F761" s="3" t="s">
        <v>2352</v>
      </c>
      <c r="G761" s="3">
        <v>86</v>
      </c>
      <c r="H761" s="3">
        <v>100</v>
      </c>
      <c r="I761" s="3" t="s">
        <v>2525</v>
      </c>
      <c r="J761" s="3" t="s">
        <v>2346</v>
      </c>
      <c r="K761" s="3" t="s">
        <v>2286</v>
      </c>
      <c r="L761" s="3" t="s">
        <v>4247</v>
      </c>
      <c r="M761" s="3">
        <f t="shared" si="11"/>
        <v>1</v>
      </c>
    </row>
    <row r="762" spans="1:13">
      <c r="A762" s="3">
        <v>682</v>
      </c>
      <c r="B762" s="3">
        <v>1</v>
      </c>
      <c r="C762" s="3" t="s">
        <v>2568</v>
      </c>
      <c r="D762" s="3" t="s">
        <v>166</v>
      </c>
      <c r="E762" s="3" t="s">
        <v>2569</v>
      </c>
      <c r="F762" s="3" t="s">
        <v>2364</v>
      </c>
      <c r="G762" s="3">
        <v>86</v>
      </c>
      <c r="H762" s="3">
        <v>100</v>
      </c>
      <c r="I762" s="3" t="s">
        <v>2525</v>
      </c>
      <c r="J762" s="3" t="s">
        <v>2346</v>
      </c>
      <c r="K762" s="3" t="s">
        <v>2286</v>
      </c>
      <c r="L762" s="3" t="s">
        <v>4247</v>
      </c>
      <c r="M762" s="3">
        <f t="shared" si="11"/>
        <v>1</v>
      </c>
    </row>
    <row r="763" spans="1:13">
      <c r="A763" s="3">
        <v>683</v>
      </c>
      <c r="B763" s="3">
        <v>1</v>
      </c>
      <c r="C763" s="3" t="s">
        <v>2366</v>
      </c>
      <c r="D763" s="3" t="s">
        <v>13</v>
      </c>
      <c r="E763" s="3" t="s">
        <v>1775</v>
      </c>
      <c r="F763" s="3" t="s">
        <v>289</v>
      </c>
      <c r="G763" s="3">
        <v>86</v>
      </c>
      <c r="H763" s="3">
        <v>100</v>
      </c>
      <c r="I763" s="3" t="s">
        <v>2525</v>
      </c>
      <c r="J763" s="3" t="s">
        <v>2346</v>
      </c>
      <c r="K763" s="3" t="s">
        <v>2286</v>
      </c>
      <c r="L763" s="3" t="s">
        <v>4247</v>
      </c>
      <c r="M763" s="3">
        <f t="shared" si="11"/>
        <v>1</v>
      </c>
    </row>
    <row r="764" spans="1:13">
      <c r="A764" s="3">
        <v>684</v>
      </c>
      <c r="B764" s="3">
        <v>1</v>
      </c>
      <c r="C764" s="3" t="s">
        <v>2368</v>
      </c>
      <c r="D764" s="3" t="s">
        <v>103</v>
      </c>
      <c r="E764" s="3" t="s">
        <v>1788</v>
      </c>
      <c r="F764" s="3" t="s">
        <v>1809</v>
      </c>
      <c r="G764" s="3">
        <v>86</v>
      </c>
      <c r="H764" s="3">
        <v>100</v>
      </c>
      <c r="I764" s="3" t="s">
        <v>2525</v>
      </c>
      <c r="J764" s="3" t="s">
        <v>2346</v>
      </c>
      <c r="K764" s="3" t="s">
        <v>2306</v>
      </c>
      <c r="L764" s="3" t="s">
        <v>4247</v>
      </c>
      <c r="M764" s="3">
        <f t="shared" si="11"/>
        <v>1</v>
      </c>
    </row>
    <row r="765" spans="1:13">
      <c r="A765" s="3">
        <v>685</v>
      </c>
      <c r="B765" s="3">
        <v>1</v>
      </c>
      <c r="C765" s="3" t="s">
        <v>2571</v>
      </c>
      <c r="D765" s="3" t="s">
        <v>411</v>
      </c>
      <c r="E765" s="3" t="s">
        <v>1998</v>
      </c>
      <c r="F765" s="3" t="s">
        <v>1996</v>
      </c>
      <c r="G765" s="3">
        <v>86</v>
      </c>
      <c r="H765" s="3">
        <v>100</v>
      </c>
      <c r="I765" s="3" t="s">
        <v>2525</v>
      </c>
      <c r="J765" s="3" t="s">
        <v>2346</v>
      </c>
      <c r="K765" s="3" t="s">
        <v>2306</v>
      </c>
      <c r="L765" s="3" t="s">
        <v>4247</v>
      </c>
      <c r="M765" s="3">
        <f t="shared" si="11"/>
        <v>2</v>
      </c>
    </row>
    <row r="766" spans="1:13">
      <c r="A766" s="3">
        <v>685</v>
      </c>
      <c r="B766" s="3">
        <v>1</v>
      </c>
      <c r="C766" s="3" t="s">
        <v>2571</v>
      </c>
      <c r="D766" s="3" t="s">
        <v>412</v>
      </c>
      <c r="E766" s="3" t="s">
        <v>1998</v>
      </c>
      <c r="F766" s="3" t="s">
        <v>1996</v>
      </c>
      <c r="G766" s="3">
        <v>86</v>
      </c>
      <c r="H766" s="3">
        <v>100</v>
      </c>
      <c r="I766" s="3" t="s">
        <v>2525</v>
      </c>
      <c r="J766" s="3" t="s">
        <v>2346</v>
      </c>
      <c r="K766" s="3" t="s">
        <v>2306</v>
      </c>
      <c r="L766" s="3" t="s">
        <v>4247</v>
      </c>
      <c r="M766" s="3">
        <f t="shared" si="11"/>
        <v>2</v>
      </c>
    </row>
    <row r="767" spans="1:13">
      <c r="A767" s="3">
        <v>686</v>
      </c>
      <c r="B767" s="3">
        <v>1</v>
      </c>
      <c r="C767" s="3" t="s">
        <v>2572</v>
      </c>
      <c r="D767" s="3" t="s">
        <v>673</v>
      </c>
      <c r="E767" s="3" t="s">
        <v>2326</v>
      </c>
      <c r="F767" s="3" t="s">
        <v>289</v>
      </c>
      <c r="G767" s="3">
        <v>86</v>
      </c>
      <c r="H767" s="3">
        <v>100</v>
      </c>
      <c r="I767" s="3" t="s">
        <v>2525</v>
      </c>
      <c r="J767" s="3" t="s">
        <v>2346</v>
      </c>
      <c r="K767" s="3" t="s">
        <v>2306</v>
      </c>
      <c r="L767" s="3" t="s">
        <v>4247</v>
      </c>
      <c r="M767" s="3">
        <f t="shared" si="11"/>
        <v>1</v>
      </c>
    </row>
    <row r="768" spans="1:13">
      <c r="A768" s="3">
        <v>687</v>
      </c>
      <c r="B768" s="3">
        <v>1</v>
      </c>
      <c r="C768" s="3" t="s">
        <v>2372</v>
      </c>
      <c r="D768" s="3" t="s">
        <v>251</v>
      </c>
      <c r="E768" s="3" t="s">
        <v>480</v>
      </c>
      <c r="F768" s="3" t="s">
        <v>1789</v>
      </c>
      <c r="G768" s="3">
        <v>86</v>
      </c>
      <c r="H768" s="3">
        <v>100</v>
      </c>
      <c r="I768" s="3" t="s">
        <v>2525</v>
      </c>
      <c r="J768" s="3" t="s">
        <v>2346</v>
      </c>
      <c r="K768" s="3" t="s">
        <v>2306</v>
      </c>
      <c r="L768" s="3" t="s">
        <v>4247</v>
      </c>
      <c r="M768" s="3">
        <f t="shared" si="11"/>
        <v>2</v>
      </c>
    </row>
    <row r="769" spans="1:13">
      <c r="A769" s="3">
        <v>687</v>
      </c>
      <c r="B769" s="3">
        <v>1</v>
      </c>
      <c r="C769" s="3" t="s">
        <v>2372</v>
      </c>
      <c r="D769" s="3" t="s">
        <v>710</v>
      </c>
      <c r="E769" s="3" t="s">
        <v>480</v>
      </c>
      <c r="F769" s="3" t="s">
        <v>1789</v>
      </c>
      <c r="G769" s="3">
        <v>86</v>
      </c>
      <c r="H769" s="3">
        <v>100</v>
      </c>
      <c r="I769" s="3" t="s">
        <v>2525</v>
      </c>
      <c r="J769" s="3" t="s">
        <v>2346</v>
      </c>
      <c r="K769" s="3" t="s">
        <v>2306</v>
      </c>
      <c r="L769" s="3" t="s">
        <v>4247</v>
      </c>
      <c r="M769" s="3">
        <f t="shared" si="11"/>
        <v>2</v>
      </c>
    </row>
    <row r="770" spans="1:13">
      <c r="A770" s="3">
        <v>688</v>
      </c>
      <c r="B770" s="3">
        <v>1</v>
      </c>
      <c r="C770" s="3" t="s">
        <v>2394</v>
      </c>
      <c r="D770" s="3" t="s">
        <v>683</v>
      </c>
      <c r="E770" s="3" t="s">
        <v>2319</v>
      </c>
      <c r="F770" s="3" t="s">
        <v>2395</v>
      </c>
      <c r="G770" s="3">
        <v>100</v>
      </c>
      <c r="H770" s="3">
        <v>100</v>
      </c>
      <c r="I770" s="3" t="s">
        <v>2525</v>
      </c>
      <c r="J770" s="3" t="s">
        <v>2346</v>
      </c>
      <c r="K770" s="3" t="s">
        <v>2333</v>
      </c>
      <c r="L770" s="3" t="s">
        <v>4247</v>
      </c>
      <c r="M770" s="3">
        <f t="shared" si="11"/>
        <v>1</v>
      </c>
    </row>
    <row r="771" spans="1:13">
      <c r="A771" s="3">
        <v>689</v>
      </c>
      <c r="B771" s="3">
        <v>1</v>
      </c>
      <c r="C771" s="3" t="s">
        <v>2574</v>
      </c>
      <c r="D771" s="3" t="s">
        <v>3993</v>
      </c>
      <c r="E771" s="3">
        <v>0.04</v>
      </c>
      <c r="F771" s="3">
        <v>0.05</v>
      </c>
      <c r="G771" s="3">
        <v>100</v>
      </c>
      <c r="H771" s="3">
        <v>100</v>
      </c>
      <c r="I771" s="3" t="s">
        <v>2525</v>
      </c>
      <c r="J771" s="3" t="s">
        <v>2346</v>
      </c>
      <c r="K771" s="3" t="s">
        <v>2333</v>
      </c>
      <c r="L771" s="3" t="s">
        <v>4247</v>
      </c>
      <c r="M771" s="3">
        <f t="shared" ref="M771:M834" si="12">COUNTIF(A:A,A771)</f>
        <v>2</v>
      </c>
    </row>
    <row r="772" spans="1:13">
      <c r="A772" s="3">
        <v>689</v>
      </c>
      <c r="B772" s="3">
        <v>1</v>
      </c>
      <c r="C772" s="3" t="s">
        <v>2574</v>
      </c>
      <c r="D772" s="3" t="s">
        <v>464</v>
      </c>
      <c r="E772" s="3">
        <v>1</v>
      </c>
      <c r="G772" s="3">
        <v>100</v>
      </c>
      <c r="H772" s="3">
        <v>100</v>
      </c>
      <c r="I772" s="3" t="s">
        <v>2525</v>
      </c>
      <c r="J772" s="3" t="s">
        <v>2346</v>
      </c>
      <c r="K772" s="3" t="s">
        <v>2333</v>
      </c>
      <c r="L772" s="3" t="s">
        <v>4247</v>
      </c>
      <c r="M772" s="3">
        <f t="shared" si="12"/>
        <v>2</v>
      </c>
    </row>
    <row r="773" spans="1:13">
      <c r="A773" s="3">
        <v>690</v>
      </c>
      <c r="B773" s="3">
        <v>1</v>
      </c>
      <c r="C773" s="3" t="s">
        <v>2577</v>
      </c>
      <c r="D773" s="3" t="s">
        <v>2576</v>
      </c>
      <c r="E773" s="3" t="s">
        <v>1802</v>
      </c>
      <c r="F773" s="3" t="s">
        <v>509</v>
      </c>
      <c r="G773" s="3">
        <v>100</v>
      </c>
      <c r="H773" s="3">
        <v>100</v>
      </c>
      <c r="I773" s="3" t="s">
        <v>2525</v>
      </c>
      <c r="J773" s="3" t="s">
        <v>2346</v>
      </c>
      <c r="K773" s="3" t="s">
        <v>2333</v>
      </c>
      <c r="L773" s="3" t="s">
        <v>4247</v>
      </c>
      <c r="M773" s="3">
        <f t="shared" si="12"/>
        <v>1</v>
      </c>
    </row>
    <row r="774" spans="1:13">
      <c r="A774" s="3">
        <v>691</v>
      </c>
      <c r="B774" s="3">
        <v>1</v>
      </c>
      <c r="C774" s="3" t="s">
        <v>2580</v>
      </c>
      <c r="D774" s="3" t="s">
        <v>666</v>
      </c>
      <c r="E774" s="3" t="s">
        <v>1821</v>
      </c>
      <c r="F774" s="3" t="s">
        <v>286</v>
      </c>
      <c r="G774" s="3">
        <v>100</v>
      </c>
      <c r="H774" s="3">
        <v>100</v>
      </c>
      <c r="I774" s="3" t="s">
        <v>2525</v>
      </c>
      <c r="J774" s="3" t="s">
        <v>2346</v>
      </c>
      <c r="K774" s="3" t="s">
        <v>2333</v>
      </c>
      <c r="L774" s="3" t="s">
        <v>4247</v>
      </c>
      <c r="M774" s="3">
        <f t="shared" si="12"/>
        <v>2</v>
      </c>
    </row>
    <row r="775" spans="1:13">
      <c r="A775" s="3">
        <v>691</v>
      </c>
      <c r="B775" s="3">
        <v>1</v>
      </c>
      <c r="C775" s="3" t="s">
        <v>2580</v>
      </c>
      <c r="D775" s="3" t="s">
        <v>2579</v>
      </c>
      <c r="E775" s="3" t="s">
        <v>290</v>
      </c>
      <c r="G775" s="3">
        <v>100</v>
      </c>
      <c r="H775" s="3">
        <v>100</v>
      </c>
      <c r="I775" s="3" t="s">
        <v>2525</v>
      </c>
      <c r="J775" s="3" t="s">
        <v>2346</v>
      </c>
      <c r="K775" s="3" t="s">
        <v>2333</v>
      </c>
      <c r="L775" s="3" t="s">
        <v>4247</v>
      </c>
      <c r="M775" s="3">
        <f t="shared" si="12"/>
        <v>2</v>
      </c>
    </row>
    <row r="776" spans="1:13">
      <c r="A776" s="3">
        <v>692</v>
      </c>
      <c r="B776" s="3">
        <v>0</v>
      </c>
      <c r="C776" s="3" t="s">
        <v>2277</v>
      </c>
      <c r="D776" s="3" t="s">
        <v>2278</v>
      </c>
      <c r="E776" s="3" t="s">
        <v>281</v>
      </c>
      <c r="F776" s="3" t="s">
        <v>282</v>
      </c>
      <c r="G776" s="3">
        <v>1</v>
      </c>
      <c r="H776" s="3">
        <v>1</v>
      </c>
      <c r="I776" s="3" t="s">
        <v>2581</v>
      </c>
      <c r="J776" s="3" t="s">
        <v>2259</v>
      </c>
      <c r="L776" s="3" t="s">
        <v>4248</v>
      </c>
      <c r="M776" s="3">
        <f t="shared" si="12"/>
        <v>1</v>
      </c>
    </row>
    <row r="777" spans="1:13">
      <c r="A777" s="3">
        <v>693</v>
      </c>
      <c r="B777" s="3">
        <v>1</v>
      </c>
      <c r="C777" s="3" t="s">
        <v>2526</v>
      </c>
      <c r="D777" s="3" t="s">
        <v>2527</v>
      </c>
      <c r="E777" s="3">
        <v>1</v>
      </c>
      <c r="G777" s="3">
        <v>1</v>
      </c>
      <c r="H777" s="3">
        <v>5</v>
      </c>
      <c r="I777" s="3" t="s">
        <v>2581</v>
      </c>
      <c r="J777" s="3" t="s">
        <v>2259</v>
      </c>
      <c r="L777" s="3" t="s">
        <v>4249</v>
      </c>
      <c r="M777" s="3">
        <f t="shared" si="12"/>
        <v>1</v>
      </c>
    </row>
    <row r="778" spans="1:13">
      <c r="A778" s="3">
        <v>694</v>
      </c>
      <c r="B778" s="3">
        <v>1</v>
      </c>
      <c r="C778" s="3" t="s">
        <v>2271</v>
      </c>
      <c r="D778" s="3" t="s">
        <v>2272</v>
      </c>
      <c r="E778" s="3" t="s">
        <v>1781</v>
      </c>
      <c r="F778" s="3" t="s">
        <v>291</v>
      </c>
      <c r="G778" s="3">
        <v>1</v>
      </c>
      <c r="H778" s="3">
        <v>5</v>
      </c>
      <c r="I778" s="3" t="s">
        <v>2581</v>
      </c>
      <c r="J778" s="3" t="s">
        <v>2259</v>
      </c>
      <c r="L778" s="3" t="s">
        <v>4249</v>
      </c>
      <c r="M778" s="3">
        <f t="shared" si="12"/>
        <v>2</v>
      </c>
    </row>
    <row r="779" spans="1:13">
      <c r="A779" s="3">
        <v>694</v>
      </c>
      <c r="B779" s="3">
        <v>1</v>
      </c>
      <c r="C779" s="3" t="s">
        <v>2271</v>
      </c>
      <c r="D779" s="3" t="s">
        <v>2273</v>
      </c>
      <c r="E779" s="3" t="s">
        <v>1781</v>
      </c>
      <c r="F779" s="3" t="s">
        <v>291</v>
      </c>
      <c r="G779" s="3">
        <v>1</v>
      </c>
      <c r="H779" s="3">
        <v>5</v>
      </c>
      <c r="I779" s="3" t="s">
        <v>2581</v>
      </c>
      <c r="J779" s="3" t="s">
        <v>2259</v>
      </c>
      <c r="L779" s="3" t="s">
        <v>4249</v>
      </c>
      <c r="M779" s="3">
        <f t="shared" si="12"/>
        <v>2</v>
      </c>
    </row>
    <row r="780" spans="1:13">
      <c r="A780" s="3">
        <v>695</v>
      </c>
      <c r="B780" s="3">
        <v>1</v>
      </c>
      <c r="C780" s="3" t="s">
        <v>2274</v>
      </c>
      <c r="D780" s="3" t="s">
        <v>258</v>
      </c>
      <c r="E780" s="3" t="s">
        <v>282</v>
      </c>
      <c r="F780" s="3" t="s">
        <v>1782</v>
      </c>
      <c r="G780" s="3">
        <v>1</v>
      </c>
      <c r="H780" s="3">
        <v>5</v>
      </c>
      <c r="I780" s="3" t="s">
        <v>2581</v>
      </c>
      <c r="J780" s="3" t="s">
        <v>2259</v>
      </c>
      <c r="L780" s="3" t="s">
        <v>4249</v>
      </c>
      <c r="M780" s="3">
        <f t="shared" si="12"/>
        <v>2</v>
      </c>
    </row>
    <row r="781" spans="1:13">
      <c r="A781" s="3">
        <v>695</v>
      </c>
      <c r="B781" s="3">
        <v>1</v>
      </c>
      <c r="C781" s="3" t="s">
        <v>2274</v>
      </c>
      <c r="D781" s="3" t="s">
        <v>603</v>
      </c>
      <c r="E781" s="3" t="s">
        <v>282</v>
      </c>
      <c r="F781" s="3" t="s">
        <v>1782</v>
      </c>
      <c r="G781" s="3">
        <v>1</v>
      </c>
      <c r="H781" s="3">
        <v>5</v>
      </c>
      <c r="I781" s="3" t="s">
        <v>2581</v>
      </c>
      <c r="J781" s="3" t="s">
        <v>2259</v>
      </c>
      <c r="L781" s="3" t="s">
        <v>4249</v>
      </c>
      <c r="M781" s="3">
        <f t="shared" si="12"/>
        <v>2</v>
      </c>
    </row>
    <row r="782" spans="1:13">
      <c r="A782" s="3">
        <v>696</v>
      </c>
      <c r="B782" s="3">
        <v>1</v>
      </c>
      <c r="C782" s="3" t="s">
        <v>2275</v>
      </c>
      <c r="D782" s="3" t="s">
        <v>273</v>
      </c>
      <c r="E782" s="3" t="s">
        <v>1781</v>
      </c>
      <c r="F782" s="3" t="s">
        <v>291</v>
      </c>
      <c r="G782" s="3">
        <v>1</v>
      </c>
      <c r="H782" s="3">
        <v>5</v>
      </c>
      <c r="I782" s="3" t="s">
        <v>2581</v>
      </c>
      <c r="J782" s="3" t="s">
        <v>2259</v>
      </c>
      <c r="L782" s="3" t="s">
        <v>4249</v>
      </c>
      <c r="M782" s="3">
        <f t="shared" si="12"/>
        <v>1</v>
      </c>
    </row>
    <row r="783" spans="1:13">
      <c r="A783" s="3">
        <v>697</v>
      </c>
      <c r="B783" s="3">
        <v>1</v>
      </c>
      <c r="C783" s="3" t="s">
        <v>2276</v>
      </c>
      <c r="D783" s="3" t="s">
        <v>16</v>
      </c>
      <c r="E783" s="3" t="s">
        <v>1782</v>
      </c>
      <c r="F783" s="3" t="s">
        <v>291</v>
      </c>
      <c r="G783" s="3">
        <v>1</v>
      </c>
      <c r="H783" s="3">
        <v>5</v>
      </c>
      <c r="I783" s="3" t="s">
        <v>2581</v>
      </c>
      <c r="J783" s="3" t="s">
        <v>2259</v>
      </c>
      <c r="L783" s="3" t="s">
        <v>4249</v>
      </c>
      <c r="M783" s="3">
        <f t="shared" si="12"/>
        <v>1</v>
      </c>
    </row>
    <row r="784" spans="1:13">
      <c r="A784" s="3">
        <v>698</v>
      </c>
      <c r="B784" s="3">
        <v>2</v>
      </c>
      <c r="C784" s="3" t="s">
        <v>2255</v>
      </c>
      <c r="D784" s="3" t="s">
        <v>322</v>
      </c>
      <c r="E784" s="3" t="s">
        <v>2256</v>
      </c>
      <c r="F784" s="3" t="s">
        <v>2257</v>
      </c>
      <c r="G784" s="3">
        <v>1</v>
      </c>
      <c r="H784" s="3">
        <v>10</v>
      </c>
      <c r="I784" s="3" t="s">
        <v>2581</v>
      </c>
      <c r="J784" s="3" t="s">
        <v>2259</v>
      </c>
      <c r="L784" s="3" t="s">
        <v>4250</v>
      </c>
      <c r="M784" s="3">
        <f t="shared" si="12"/>
        <v>1</v>
      </c>
    </row>
    <row r="785" spans="1:13">
      <c r="A785" s="3">
        <v>699</v>
      </c>
      <c r="B785" s="3">
        <v>2</v>
      </c>
      <c r="C785" s="3" t="s">
        <v>2401</v>
      </c>
      <c r="D785" s="3" t="s">
        <v>439</v>
      </c>
      <c r="E785" s="3" t="s">
        <v>2261</v>
      </c>
      <c r="F785" s="3" t="s">
        <v>2262</v>
      </c>
      <c r="G785" s="3">
        <v>1</v>
      </c>
      <c r="H785" s="3">
        <v>10</v>
      </c>
      <c r="I785" s="3" t="s">
        <v>2581</v>
      </c>
      <c r="J785" s="3" t="s">
        <v>2259</v>
      </c>
      <c r="L785" s="3" t="s">
        <v>4250</v>
      </c>
      <c r="M785" s="3">
        <f t="shared" si="12"/>
        <v>1</v>
      </c>
    </row>
    <row r="786" spans="1:13">
      <c r="A786" s="3">
        <v>700</v>
      </c>
      <c r="B786" s="3">
        <v>2</v>
      </c>
      <c r="C786" s="3" t="s">
        <v>2263</v>
      </c>
      <c r="D786" s="3" t="s">
        <v>265</v>
      </c>
      <c r="E786" s="3" t="s">
        <v>282</v>
      </c>
      <c r="F786" s="3" t="s">
        <v>284</v>
      </c>
      <c r="G786" s="3">
        <v>1</v>
      </c>
      <c r="H786" s="3">
        <v>10</v>
      </c>
      <c r="I786" s="3" t="s">
        <v>2581</v>
      </c>
      <c r="J786" s="3" t="s">
        <v>2259</v>
      </c>
      <c r="L786" s="3" t="s">
        <v>4250</v>
      </c>
      <c r="M786" s="3">
        <f t="shared" si="12"/>
        <v>1</v>
      </c>
    </row>
    <row r="787" spans="1:13">
      <c r="A787" s="3">
        <v>701</v>
      </c>
      <c r="B787" s="3">
        <v>2</v>
      </c>
      <c r="C787" s="3" t="s">
        <v>2264</v>
      </c>
      <c r="D787" s="3" t="s">
        <v>267</v>
      </c>
      <c r="E787" s="3" t="s">
        <v>282</v>
      </c>
      <c r="F787" s="3" t="s">
        <v>284</v>
      </c>
      <c r="G787" s="3">
        <v>1</v>
      </c>
      <c r="H787" s="3">
        <v>10</v>
      </c>
      <c r="I787" s="3" t="s">
        <v>2581</v>
      </c>
      <c r="J787" s="3" t="s">
        <v>2259</v>
      </c>
      <c r="L787" s="3" t="s">
        <v>4250</v>
      </c>
      <c r="M787" s="3">
        <f t="shared" si="12"/>
        <v>1</v>
      </c>
    </row>
    <row r="788" spans="1:13">
      <c r="A788" s="3">
        <v>702</v>
      </c>
      <c r="B788" s="3">
        <v>2</v>
      </c>
      <c r="C788" s="3" t="s">
        <v>2265</v>
      </c>
      <c r="D788" s="3" t="s">
        <v>257</v>
      </c>
      <c r="E788" s="3" t="s">
        <v>282</v>
      </c>
      <c r="F788" s="3" t="s">
        <v>284</v>
      </c>
      <c r="G788" s="3">
        <v>1</v>
      </c>
      <c r="H788" s="3">
        <v>10</v>
      </c>
      <c r="I788" s="3" t="s">
        <v>2581</v>
      </c>
      <c r="J788" s="3" t="s">
        <v>2259</v>
      </c>
      <c r="L788" s="3" t="s">
        <v>4250</v>
      </c>
      <c r="M788" s="3">
        <f t="shared" si="12"/>
        <v>1</v>
      </c>
    </row>
    <row r="789" spans="1:13">
      <c r="A789" s="3">
        <v>703</v>
      </c>
      <c r="B789" s="3">
        <v>2</v>
      </c>
      <c r="C789" s="3" t="s">
        <v>2266</v>
      </c>
      <c r="D789" s="3" t="s">
        <v>269</v>
      </c>
      <c r="E789" s="3" t="s">
        <v>282</v>
      </c>
      <c r="F789" s="3" t="s">
        <v>284</v>
      </c>
      <c r="G789" s="3">
        <v>1</v>
      </c>
      <c r="H789" s="3">
        <v>10</v>
      </c>
      <c r="I789" s="3" t="s">
        <v>2581</v>
      </c>
      <c r="J789" s="3" t="s">
        <v>2259</v>
      </c>
      <c r="L789" s="3" t="s">
        <v>4250</v>
      </c>
      <c r="M789" s="3">
        <f t="shared" si="12"/>
        <v>1</v>
      </c>
    </row>
    <row r="790" spans="1:13">
      <c r="A790" s="3">
        <v>704</v>
      </c>
      <c r="B790" s="3">
        <v>2</v>
      </c>
      <c r="C790" s="3" t="s">
        <v>2267</v>
      </c>
      <c r="D790" s="3" t="s">
        <v>110</v>
      </c>
      <c r="E790" s="3" t="s">
        <v>2181</v>
      </c>
      <c r="F790" s="3" t="s">
        <v>2119</v>
      </c>
      <c r="G790" s="3">
        <v>1</v>
      </c>
      <c r="H790" s="3">
        <v>10</v>
      </c>
      <c r="I790" s="3" t="s">
        <v>2581</v>
      </c>
      <c r="J790" s="3" t="s">
        <v>2259</v>
      </c>
      <c r="L790" s="3" t="s">
        <v>4250</v>
      </c>
      <c r="M790" s="3">
        <f t="shared" si="12"/>
        <v>1</v>
      </c>
    </row>
    <row r="791" spans="1:13">
      <c r="A791" s="3">
        <v>705</v>
      </c>
      <c r="B791" s="3">
        <v>2</v>
      </c>
      <c r="C791" s="3" t="s">
        <v>2268</v>
      </c>
      <c r="D791" s="3" t="s">
        <v>111</v>
      </c>
      <c r="E791" s="3" t="s">
        <v>2181</v>
      </c>
      <c r="F791" s="3" t="s">
        <v>2119</v>
      </c>
      <c r="G791" s="3">
        <v>1</v>
      </c>
      <c r="H791" s="3">
        <v>10</v>
      </c>
      <c r="I791" s="3" t="s">
        <v>2581</v>
      </c>
      <c r="J791" s="3" t="s">
        <v>2259</v>
      </c>
      <c r="L791" s="3" t="s">
        <v>4250</v>
      </c>
      <c r="M791" s="3">
        <f t="shared" si="12"/>
        <v>1</v>
      </c>
    </row>
    <row r="792" spans="1:13">
      <c r="A792" s="3">
        <v>706</v>
      </c>
      <c r="B792" s="3">
        <v>2</v>
      </c>
      <c r="C792" s="3" t="s">
        <v>2269</v>
      </c>
      <c r="D792" s="3" t="s">
        <v>112</v>
      </c>
      <c r="E792" s="3" t="s">
        <v>2181</v>
      </c>
      <c r="F792" s="3" t="s">
        <v>2119</v>
      </c>
      <c r="G792" s="3">
        <v>1</v>
      </c>
      <c r="H792" s="3">
        <v>10</v>
      </c>
      <c r="I792" s="3" t="s">
        <v>2581</v>
      </c>
      <c r="J792" s="3" t="s">
        <v>2259</v>
      </c>
      <c r="L792" s="3" t="s">
        <v>4250</v>
      </c>
      <c r="M792" s="3">
        <f t="shared" si="12"/>
        <v>1</v>
      </c>
    </row>
    <row r="793" spans="1:13">
      <c r="A793" s="3">
        <v>707</v>
      </c>
      <c r="B793" s="3">
        <v>2</v>
      </c>
      <c r="C793" s="3" t="s">
        <v>2270</v>
      </c>
      <c r="D793" s="3" t="s">
        <v>251</v>
      </c>
      <c r="E793" s="3" t="s">
        <v>386</v>
      </c>
      <c r="F793" s="3" t="s">
        <v>1996</v>
      </c>
      <c r="G793" s="3">
        <v>1</v>
      </c>
      <c r="H793" s="3">
        <v>10</v>
      </c>
      <c r="I793" s="3" t="s">
        <v>2581</v>
      </c>
      <c r="J793" s="3" t="s">
        <v>2259</v>
      </c>
      <c r="L793" s="3" t="s">
        <v>4250</v>
      </c>
      <c r="M793" s="3">
        <f t="shared" si="12"/>
        <v>1</v>
      </c>
    </row>
    <row r="794" spans="1:13">
      <c r="A794" s="3">
        <v>708</v>
      </c>
      <c r="B794" s="3">
        <v>2</v>
      </c>
      <c r="C794" s="3" t="s">
        <v>2451</v>
      </c>
      <c r="D794" s="3" t="s">
        <v>2452</v>
      </c>
      <c r="E794" s="3" t="s">
        <v>1821</v>
      </c>
      <c r="F794" s="3" t="s">
        <v>386</v>
      </c>
      <c r="G794" s="3">
        <v>1</v>
      </c>
      <c r="H794" s="3">
        <v>10</v>
      </c>
      <c r="I794" s="3" t="s">
        <v>2581</v>
      </c>
      <c r="J794" s="3" t="s">
        <v>2259</v>
      </c>
      <c r="L794" s="3" t="s">
        <v>4250</v>
      </c>
      <c r="M794" s="3">
        <f t="shared" si="12"/>
        <v>1</v>
      </c>
    </row>
    <row r="795" spans="1:13">
      <c r="A795" s="3">
        <v>709</v>
      </c>
      <c r="B795" s="3">
        <v>0</v>
      </c>
      <c r="C795" s="3" t="s">
        <v>2277</v>
      </c>
      <c r="D795" s="3" t="s">
        <v>2278</v>
      </c>
      <c r="E795" s="3" t="s">
        <v>281</v>
      </c>
      <c r="F795" s="3" t="s">
        <v>282</v>
      </c>
      <c r="G795" s="3">
        <v>1</v>
      </c>
      <c r="H795" s="3">
        <v>1</v>
      </c>
      <c r="I795" s="3" t="s">
        <v>2581</v>
      </c>
      <c r="J795" s="3" t="s">
        <v>2281</v>
      </c>
      <c r="L795" s="3" t="s">
        <v>4251</v>
      </c>
      <c r="M795" s="3">
        <f t="shared" si="12"/>
        <v>1</v>
      </c>
    </row>
    <row r="796" spans="1:13">
      <c r="A796" s="3">
        <v>710</v>
      </c>
      <c r="B796" s="3">
        <v>1</v>
      </c>
      <c r="C796" s="3" t="s">
        <v>2526</v>
      </c>
      <c r="D796" s="3" t="s">
        <v>2527</v>
      </c>
      <c r="E796" s="3">
        <v>1</v>
      </c>
      <c r="G796" s="3">
        <v>1</v>
      </c>
      <c r="H796" s="3">
        <v>5</v>
      </c>
      <c r="I796" s="3" t="s">
        <v>2581</v>
      </c>
      <c r="J796" s="3" t="s">
        <v>2281</v>
      </c>
      <c r="L796" s="3" t="s">
        <v>4252</v>
      </c>
      <c r="M796" s="3">
        <f t="shared" si="12"/>
        <v>1</v>
      </c>
    </row>
    <row r="797" spans="1:13">
      <c r="A797" s="3">
        <v>711</v>
      </c>
      <c r="B797" s="3">
        <v>1</v>
      </c>
      <c r="C797" s="3" t="s">
        <v>2271</v>
      </c>
      <c r="D797" s="3" t="s">
        <v>2272</v>
      </c>
      <c r="E797" s="3" t="s">
        <v>1781</v>
      </c>
      <c r="F797" s="3" t="s">
        <v>291</v>
      </c>
      <c r="G797" s="3">
        <v>1</v>
      </c>
      <c r="H797" s="3">
        <v>5</v>
      </c>
      <c r="I797" s="3" t="s">
        <v>2581</v>
      </c>
      <c r="J797" s="3" t="s">
        <v>2281</v>
      </c>
      <c r="L797" s="3" t="s">
        <v>4252</v>
      </c>
      <c r="M797" s="3">
        <f t="shared" si="12"/>
        <v>2</v>
      </c>
    </row>
    <row r="798" spans="1:13">
      <c r="A798" s="3">
        <v>711</v>
      </c>
      <c r="B798" s="3">
        <v>1</v>
      </c>
      <c r="C798" s="3" t="s">
        <v>2271</v>
      </c>
      <c r="D798" s="3" t="s">
        <v>2273</v>
      </c>
      <c r="E798" s="3" t="s">
        <v>1781</v>
      </c>
      <c r="F798" s="3" t="s">
        <v>291</v>
      </c>
      <c r="G798" s="3">
        <v>1</v>
      </c>
      <c r="H798" s="3">
        <v>5</v>
      </c>
      <c r="I798" s="3" t="s">
        <v>2581</v>
      </c>
      <c r="J798" s="3" t="s">
        <v>2281</v>
      </c>
      <c r="L798" s="3" t="s">
        <v>4252</v>
      </c>
      <c r="M798" s="3">
        <f t="shared" si="12"/>
        <v>2</v>
      </c>
    </row>
    <row r="799" spans="1:13">
      <c r="A799" s="3">
        <v>712</v>
      </c>
      <c r="B799" s="3">
        <v>1</v>
      </c>
      <c r="C799" s="3" t="s">
        <v>2274</v>
      </c>
      <c r="D799" s="3" t="s">
        <v>258</v>
      </c>
      <c r="E799" s="3" t="s">
        <v>282</v>
      </c>
      <c r="F799" s="3" t="s">
        <v>1782</v>
      </c>
      <c r="G799" s="3">
        <v>1</v>
      </c>
      <c r="H799" s="3">
        <v>5</v>
      </c>
      <c r="I799" s="3" t="s">
        <v>2581</v>
      </c>
      <c r="J799" s="3" t="s">
        <v>2281</v>
      </c>
      <c r="L799" s="3" t="s">
        <v>4252</v>
      </c>
      <c r="M799" s="3">
        <f t="shared" si="12"/>
        <v>2</v>
      </c>
    </row>
    <row r="800" spans="1:13">
      <c r="A800" s="3">
        <v>712</v>
      </c>
      <c r="B800" s="3">
        <v>1</v>
      </c>
      <c r="C800" s="3" t="s">
        <v>2274</v>
      </c>
      <c r="D800" s="3" t="s">
        <v>603</v>
      </c>
      <c r="E800" s="3" t="s">
        <v>282</v>
      </c>
      <c r="F800" s="3" t="s">
        <v>1782</v>
      </c>
      <c r="G800" s="3">
        <v>1</v>
      </c>
      <c r="H800" s="3">
        <v>5</v>
      </c>
      <c r="I800" s="3" t="s">
        <v>2581</v>
      </c>
      <c r="J800" s="3" t="s">
        <v>2281</v>
      </c>
      <c r="L800" s="3" t="s">
        <v>4252</v>
      </c>
      <c r="M800" s="3">
        <f t="shared" si="12"/>
        <v>2</v>
      </c>
    </row>
    <row r="801" spans="1:13">
      <c r="A801" s="3">
        <v>713</v>
      </c>
      <c r="B801" s="3">
        <v>1</v>
      </c>
      <c r="C801" s="3" t="s">
        <v>2275</v>
      </c>
      <c r="D801" s="3" t="s">
        <v>273</v>
      </c>
      <c r="E801" s="3" t="s">
        <v>1781</v>
      </c>
      <c r="F801" s="3" t="s">
        <v>291</v>
      </c>
      <c r="G801" s="3">
        <v>1</v>
      </c>
      <c r="H801" s="3">
        <v>5</v>
      </c>
      <c r="I801" s="3" t="s">
        <v>2581</v>
      </c>
      <c r="J801" s="3" t="s">
        <v>2281</v>
      </c>
      <c r="L801" s="3" t="s">
        <v>4252</v>
      </c>
      <c r="M801" s="3">
        <f t="shared" si="12"/>
        <v>1</v>
      </c>
    </row>
    <row r="802" spans="1:13">
      <c r="A802" s="3">
        <v>714</v>
      </c>
      <c r="B802" s="3">
        <v>1</v>
      </c>
      <c r="C802" s="3" t="s">
        <v>2276</v>
      </c>
      <c r="D802" s="3" t="s">
        <v>16</v>
      </c>
      <c r="E802" s="3" t="s">
        <v>1782</v>
      </c>
      <c r="F802" s="3" t="s">
        <v>291</v>
      </c>
      <c r="G802" s="3">
        <v>1</v>
      </c>
      <c r="H802" s="3">
        <v>5</v>
      </c>
      <c r="I802" s="3" t="s">
        <v>2581</v>
      </c>
      <c r="J802" s="3" t="s">
        <v>2281</v>
      </c>
      <c r="L802" s="3" t="s">
        <v>4252</v>
      </c>
      <c r="M802" s="3">
        <f t="shared" si="12"/>
        <v>1</v>
      </c>
    </row>
    <row r="803" spans="1:13">
      <c r="A803" s="3">
        <v>715</v>
      </c>
      <c r="B803" s="3">
        <v>2</v>
      </c>
      <c r="C803" s="3" t="s">
        <v>2255</v>
      </c>
      <c r="D803" s="3" t="s">
        <v>322</v>
      </c>
      <c r="E803" s="3" t="s">
        <v>2256</v>
      </c>
      <c r="F803" s="3" t="s">
        <v>2257</v>
      </c>
      <c r="G803" s="3">
        <v>1</v>
      </c>
      <c r="H803" s="3">
        <v>10</v>
      </c>
      <c r="I803" s="3" t="s">
        <v>2581</v>
      </c>
      <c r="J803" s="3" t="s">
        <v>2281</v>
      </c>
      <c r="L803" s="3" t="s">
        <v>4253</v>
      </c>
      <c r="M803" s="3">
        <f t="shared" si="12"/>
        <v>1</v>
      </c>
    </row>
    <row r="804" spans="1:13">
      <c r="A804" s="3">
        <v>716</v>
      </c>
      <c r="B804" s="3">
        <v>2</v>
      </c>
      <c r="C804" s="3" t="s">
        <v>2401</v>
      </c>
      <c r="D804" s="3" t="s">
        <v>439</v>
      </c>
      <c r="E804" s="3" t="s">
        <v>2261</v>
      </c>
      <c r="F804" s="3" t="s">
        <v>2262</v>
      </c>
      <c r="G804" s="3">
        <v>1</v>
      </c>
      <c r="H804" s="3">
        <v>10</v>
      </c>
      <c r="I804" s="3" t="s">
        <v>2581</v>
      </c>
      <c r="J804" s="3" t="s">
        <v>2281</v>
      </c>
      <c r="L804" s="3" t="s">
        <v>4253</v>
      </c>
      <c r="M804" s="3">
        <f t="shared" si="12"/>
        <v>1</v>
      </c>
    </row>
    <row r="805" spans="1:13">
      <c r="A805" s="3">
        <v>717</v>
      </c>
      <c r="B805" s="3">
        <v>2</v>
      </c>
      <c r="C805" s="3" t="s">
        <v>2263</v>
      </c>
      <c r="D805" s="3" t="s">
        <v>265</v>
      </c>
      <c r="E805" s="3" t="s">
        <v>282</v>
      </c>
      <c r="F805" s="3" t="s">
        <v>284</v>
      </c>
      <c r="G805" s="3">
        <v>1</v>
      </c>
      <c r="H805" s="3">
        <v>10</v>
      </c>
      <c r="I805" s="3" t="s">
        <v>2581</v>
      </c>
      <c r="J805" s="3" t="s">
        <v>2281</v>
      </c>
      <c r="L805" s="3" t="s">
        <v>4253</v>
      </c>
      <c r="M805" s="3">
        <f t="shared" si="12"/>
        <v>1</v>
      </c>
    </row>
    <row r="806" spans="1:13">
      <c r="A806" s="3">
        <v>718</v>
      </c>
      <c r="B806" s="3">
        <v>2</v>
      </c>
      <c r="C806" s="3" t="s">
        <v>2264</v>
      </c>
      <c r="D806" s="3" t="s">
        <v>267</v>
      </c>
      <c r="E806" s="3" t="s">
        <v>282</v>
      </c>
      <c r="F806" s="3" t="s">
        <v>284</v>
      </c>
      <c r="G806" s="3">
        <v>1</v>
      </c>
      <c r="H806" s="3">
        <v>10</v>
      </c>
      <c r="I806" s="3" t="s">
        <v>2581</v>
      </c>
      <c r="J806" s="3" t="s">
        <v>2281</v>
      </c>
      <c r="L806" s="3" t="s">
        <v>4253</v>
      </c>
      <c r="M806" s="3">
        <f t="shared" si="12"/>
        <v>1</v>
      </c>
    </row>
    <row r="807" spans="1:13">
      <c r="A807" s="3">
        <v>719</v>
      </c>
      <c r="B807" s="3">
        <v>2</v>
      </c>
      <c r="C807" s="3" t="s">
        <v>2265</v>
      </c>
      <c r="D807" s="3" t="s">
        <v>257</v>
      </c>
      <c r="E807" s="3" t="s">
        <v>282</v>
      </c>
      <c r="F807" s="3" t="s">
        <v>284</v>
      </c>
      <c r="G807" s="3">
        <v>1</v>
      </c>
      <c r="H807" s="3">
        <v>10</v>
      </c>
      <c r="I807" s="3" t="s">
        <v>2581</v>
      </c>
      <c r="J807" s="3" t="s">
        <v>2281</v>
      </c>
      <c r="L807" s="3" t="s">
        <v>4253</v>
      </c>
      <c r="M807" s="3">
        <f t="shared" si="12"/>
        <v>1</v>
      </c>
    </row>
    <row r="808" spans="1:13">
      <c r="A808" s="3">
        <v>720</v>
      </c>
      <c r="B808" s="3">
        <v>2</v>
      </c>
      <c r="C808" s="3" t="s">
        <v>2266</v>
      </c>
      <c r="D808" s="3" t="s">
        <v>269</v>
      </c>
      <c r="E808" s="3" t="s">
        <v>282</v>
      </c>
      <c r="F808" s="3" t="s">
        <v>284</v>
      </c>
      <c r="G808" s="3">
        <v>1</v>
      </c>
      <c r="H808" s="3">
        <v>10</v>
      </c>
      <c r="I808" s="3" t="s">
        <v>2581</v>
      </c>
      <c r="J808" s="3" t="s">
        <v>2281</v>
      </c>
      <c r="L808" s="3" t="s">
        <v>4253</v>
      </c>
      <c r="M808" s="3">
        <f t="shared" si="12"/>
        <v>1</v>
      </c>
    </row>
    <row r="809" spans="1:13">
      <c r="A809" s="3">
        <v>721</v>
      </c>
      <c r="B809" s="3">
        <v>2</v>
      </c>
      <c r="C809" s="3" t="s">
        <v>2267</v>
      </c>
      <c r="D809" s="3" t="s">
        <v>110</v>
      </c>
      <c r="E809" s="3" t="s">
        <v>2181</v>
      </c>
      <c r="F809" s="3" t="s">
        <v>2119</v>
      </c>
      <c r="G809" s="3">
        <v>1</v>
      </c>
      <c r="H809" s="3">
        <v>10</v>
      </c>
      <c r="I809" s="3" t="s">
        <v>2581</v>
      </c>
      <c r="J809" s="3" t="s">
        <v>2281</v>
      </c>
      <c r="L809" s="3" t="s">
        <v>4253</v>
      </c>
      <c r="M809" s="3">
        <f t="shared" si="12"/>
        <v>1</v>
      </c>
    </row>
    <row r="810" spans="1:13">
      <c r="A810" s="3">
        <v>722</v>
      </c>
      <c r="B810" s="3">
        <v>2</v>
      </c>
      <c r="C810" s="3" t="s">
        <v>2268</v>
      </c>
      <c r="D810" s="3" t="s">
        <v>111</v>
      </c>
      <c r="E810" s="3" t="s">
        <v>2181</v>
      </c>
      <c r="F810" s="3" t="s">
        <v>2119</v>
      </c>
      <c r="G810" s="3">
        <v>1</v>
      </c>
      <c r="H810" s="3">
        <v>10</v>
      </c>
      <c r="I810" s="3" t="s">
        <v>2581</v>
      </c>
      <c r="J810" s="3" t="s">
        <v>2281</v>
      </c>
      <c r="L810" s="3" t="s">
        <v>4253</v>
      </c>
      <c r="M810" s="3">
        <f t="shared" si="12"/>
        <v>1</v>
      </c>
    </row>
    <row r="811" spans="1:13">
      <c r="A811" s="3">
        <v>723</v>
      </c>
      <c r="B811" s="3">
        <v>2</v>
      </c>
      <c r="C811" s="3" t="s">
        <v>2269</v>
      </c>
      <c r="D811" s="3" t="s">
        <v>112</v>
      </c>
      <c r="E811" s="3" t="s">
        <v>2181</v>
      </c>
      <c r="F811" s="3" t="s">
        <v>2119</v>
      </c>
      <c r="G811" s="3">
        <v>1</v>
      </c>
      <c r="H811" s="3">
        <v>10</v>
      </c>
      <c r="I811" s="3" t="s">
        <v>2581</v>
      </c>
      <c r="J811" s="3" t="s">
        <v>2281</v>
      </c>
      <c r="L811" s="3" t="s">
        <v>4253</v>
      </c>
      <c r="M811" s="3">
        <f t="shared" si="12"/>
        <v>1</v>
      </c>
    </row>
    <row r="812" spans="1:13">
      <c r="A812" s="3">
        <v>724</v>
      </c>
      <c r="B812" s="3">
        <v>2</v>
      </c>
      <c r="C812" s="3" t="s">
        <v>2270</v>
      </c>
      <c r="D812" s="3" t="s">
        <v>251</v>
      </c>
      <c r="E812" s="3" t="s">
        <v>386</v>
      </c>
      <c r="F812" s="3" t="s">
        <v>1996</v>
      </c>
      <c r="G812" s="3">
        <v>1</v>
      </c>
      <c r="H812" s="3">
        <v>10</v>
      </c>
      <c r="I812" s="3" t="s">
        <v>2581</v>
      </c>
      <c r="J812" s="3" t="s">
        <v>2281</v>
      </c>
      <c r="L812" s="3" t="s">
        <v>4253</v>
      </c>
      <c r="M812" s="3">
        <f t="shared" si="12"/>
        <v>1</v>
      </c>
    </row>
    <row r="813" spans="1:13">
      <c r="A813" s="3">
        <v>725</v>
      </c>
      <c r="B813" s="3">
        <v>0</v>
      </c>
      <c r="C813" s="3" t="s">
        <v>2282</v>
      </c>
      <c r="D813" s="3" t="s">
        <v>322</v>
      </c>
      <c r="E813" s="3" t="s">
        <v>2283</v>
      </c>
      <c r="F813" s="3" t="s">
        <v>2284</v>
      </c>
      <c r="G813" s="3">
        <v>100</v>
      </c>
      <c r="H813" s="3">
        <v>0</v>
      </c>
      <c r="I813" s="3" t="s">
        <v>2581</v>
      </c>
      <c r="J813" s="3" t="s">
        <v>2285</v>
      </c>
      <c r="K813" s="3" t="s">
        <v>2286</v>
      </c>
      <c r="L813" s="3" t="s">
        <v>4254</v>
      </c>
      <c r="M813" s="3">
        <f t="shared" si="12"/>
        <v>1</v>
      </c>
    </row>
    <row r="814" spans="1:13">
      <c r="A814" s="3">
        <v>726</v>
      </c>
      <c r="B814" s="3">
        <v>0</v>
      </c>
      <c r="C814" s="3" t="s">
        <v>2404</v>
      </c>
      <c r="D814" s="3" t="s">
        <v>2405</v>
      </c>
      <c r="E814" s="3" t="s">
        <v>2406</v>
      </c>
      <c r="F814" s="3" t="s">
        <v>2293</v>
      </c>
      <c r="G814" s="3">
        <v>100</v>
      </c>
      <c r="H814" s="3">
        <v>0</v>
      </c>
      <c r="I814" s="3" t="s">
        <v>2581</v>
      </c>
      <c r="J814" s="3" t="s">
        <v>2285</v>
      </c>
      <c r="K814" s="3" t="s">
        <v>2286</v>
      </c>
      <c r="L814" s="3" t="s">
        <v>4254</v>
      </c>
      <c r="M814" s="3">
        <f t="shared" si="12"/>
        <v>1</v>
      </c>
    </row>
    <row r="815" spans="1:13">
      <c r="A815" s="3">
        <v>727</v>
      </c>
      <c r="B815" s="3">
        <v>0</v>
      </c>
      <c r="C815" s="3" t="s">
        <v>2531</v>
      </c>
      <c r="D815" s="3" t="s">
        <v>557</v>
      </c>
      <c r="E815" s="3" t="s">
        <v>1800</v>
      </c>
      <c r="F815" s="3" t="s">
        <v>2326</v>
      </c>
      <c r="G815" s="3">
        <v>100</v>
      </c>
      <c r="H815" s="3">
        <v>0</v>
      </c>
      <c r="I815" s="3" t="s">
        <v>2581</v>
      </c>
      <c r="J815" s="3" t="s">
        <v>2285</v>
      </c>
      <c r="K815" s="3" t="s">
        <v>2286</v>
      </c>
      <c r="L815" s="3" t="s">
        <v>4254</v>
      </c>
      <c r="M815" s="3">
        <f t="shared" si="12"/>
        <v>1</v>
      </c>
    </row>
    <row r="816" spans="1:13">
      <c r="A816" s="3">
        <v>728</v>
      </c>
      <c r="B816" s="3">
        <v>0</v>
      </c>
      <c r="C816" s="3" t="s">
        <v>2297</v>
      </c>
      <c r="D816" s="3" t="s">
        <v>248</v>
      </c>
      <c r="E816" s="3" t="s">
        <v>2298</v>
      </c>
      <c r="F816" s="3" t="s">
        <v>2299</v>
      </c>
      <c r="G816" s="3">
        <v>100</v>
      </c>
      <c r="H816" s="3">
        <v>0</v>
      </c>
      <c r="I816" s="3" t="s">
        <v>2581</v>
      </c>
      <c r="J816" s="3" t="s">
        <v>2285</v>
      </c>
      <c r="K816" s="3" t="s">
        <v>2286</v>
      </c>
      <c r="L816" s="3" t="s">
        <v>4254</v>
      </c>
      <c r="M816" s="3">
        <f t="shared" si="12"/>
        <v>1</v>
      </c>
    </row>
    <row r="817" spans="1:13">
      <c r="A817" s="3">
        <v>729</v>
      </c>
      <c r="B817" s="3">
        <v>0</v>
      </c>
      <c r="C817" s="3" t="s">
        <v>2303</v>
      </c>
      <c r="D817" s="3" t="s">
        <v>573</v>
      </c>
      <c r="E817" s="3" t="s">
        <v>2298</v>
      </c>
      <c r="F817" s="3" t="s">
        <v>2299</v>
      </c>
      <c r="G817" s="3">
        <v>100</v>
      </c>
      <c r="H817" s="3">
        <v>0</v>
      </c>
      <c r="I817" s="3" t="s">
        <v>2581</v>
      </c>
      <c r="J817" s="3" t="s">
        <v>2285</v>
      </c>
      <c r="K817" s="3" t="s">
        <v>2286</v>
      </c>
      <c r="L817" s="3" t="s">
        <v>4254</v>
      </c>
      <c r="M817" s="3">
        <f t="shared" si="12"/>
        <v>1</v>
      </c>
    </row>
    <row r="818" spans="1:13">
      <c r="A818" s="3">
        <v>730</v>
      </c>
      <c r="B818" s="3">
        <v>0</v>
      </c>
      <c r="C818" s="3" t="s">
        <v>2459</v>
      </c>
      <c r="D818" s="3" t="s">
        <v>2452</v>
      </c>
      <c r="E818" s="3" t="s">
        <v>2328</v>
      </c>
      <c r="F818" s="3" t="s">
        <v>2329</v>
      </c>
      <c r="G818" s="3">
        <v>100</v>
      </c>
      <c r="H818" s="3">
        <v>0</v>
      </c>
      <c r="I818" s="3" t="s">
        <v>2581</v>
      </c>
      <c r="J818" s="3" t="s">
        <v>2285</v>
      </c>
      <c r="K818" s="3" t="s">
        <v>2286</v>
      </c>
      <c r="L818" s="3" t="s">
        <v>4254</v>
      </c>
      <c r="M818" s="3">
        <f t="shared" si="12"/>
        <v>1</v>
      </c>
    </row>
    <row r="819" spans="1:13">
      <c r="A819" s="3">
        <v>731</v>
      </c>
      <c r="B819" s="3">
        <v>0</v>
      </c>
      <c r="C819" s="3" t="s">
        <v>2533</v>
      </c>
      <c r="D819" s="3" t="s">
        <v>4235</v>
      </c>
      <c r="E819" s="3" t="s">
        <v>2534</v>
      </c>
      <c r="F819" s="3" t="s">
        <v>2061</v>
      </c>
      <c r="G819" s="3">
        <v>100</v>
      </c>
      <c r="H819" s="3">
        <v>0</v>
      </c>
      <c r="I819" s="3" t="s">
        <v>2581</v>
      </c>
      <c r="J819" s="3" t="s">
        <v>2285</v>
      </c>
      <c r="K819" s="3" t="s">
        <v>2306</v>
      </c>
      <c r="L819" s="3" t="s">
        <v>4254</v>
      </c>
      <c r="M819" s="3">
        <f t="shared" si="12"/>
        <v>2</v>
      </c>
    </row>
    <row r="820" spans="1:13">
      <c r="A820" s="3">
        <v>731</v>
      </c>
      <c r="B820" s="3">
        <v>0</v>
      </c>
      <c r="C820" s="3" t="s">
        <v>2533</v>
      </c>
      <c r="D820" s="3" t="s">
        <v>4236</v>
      </c>
      <c r="E820" s="3">
        <v>71</v>
      </c>
      <c r="F820" s="3">
        <v>73</v>
      </c>
      <c r="G820" s="3">
        <v>100</v>
      </c>
      <c r="H820" s="3">
        <v>0</v>
      </c>
      <c r="I820" s="3" t="s">
        <v>2581</v>
      </c>
      <c r="J820" s="3" t="s">
        <v>2285</v>
      </c>
      <c r="K820" s="3" t="s">
        <v>2306</v>
      </c>
      <c r="L820" s="3" t="s">
        <v>4254</v>
      </c>
      <c r="M820" s="3">
        <f t="shared" si="12"/>
        <v>2</v>
      </c>
    </row>
    <row r="821" spans="1:13">
      <c r="A821" s="3">
        <v>732</v>
      </c>
      <c r="B821" s="3">
        <v>0</v>
      </c>
      <c r="C821" s="3" t="s">
        <v>2538</v>
      </c>
      <c r="D821" s="3" t="s">
        <v>4237</v>
      </c>
      <c r="E821" s="3" t="s">
        <v>2256</v>
      </c>
      <c r="F821" s="3" t="s">
        <v>2539</v>
      </c>
      <c r="G821" s="3">
        <v>100</v>
      </c>
      <c r="H821" s="3">
        <v>0</v>
      </c>
      <c r="I821" s="3" t="s">
        <v>2581</v>
      </c>
      <c r="J821" s="3" t="s">
        <v>2285</v>
      </c>
      <c r="K821" s="3" t="s">
        <v>2306</v>
      </c>
      <c r="L821" s="3" t="s">
        <v>4254</v>
      </c>
      <c r="M821" s="3">
        <f t="shared" si="12"/>
        <v>2</v>
      </c>
    </row>
    <row r="822" spans="1:13">
      <c r="A822" s="3">
        <v>732</v>
      </c>
      <c r="B822" s="3">
        <v>0</v>
      </c>
      <c r="C822" s="3" t="s">
        <v>2538</v>
      </c>
      <c r="D822" s="3" t="s">
        <v>4238</v>
      </c>
      <c r="E822" s="3">
        <v>71</v>
      </c>
      <c r="F822" s="3">
        <v>76</v>
      </c>
      <c r="G822" s="3">
        <v>100</v>
      </c>
      <c r="H822" s="3">
        <v>0</v>
      </c>
      <c r="I822" s="3" t="s">
        <v>2581</v>
      </c>
      <c r="J822" s="3" t="s">
        <v>2285</v>
      </c>
      <c r="K822" s="3" t="s">
        <v>2306</v>
      </c>
      <c r="L822" s="3" t="s">
        <v>4254</v>
      </c>
      <c r="M822" s="3">
        <f t="shared" si="12"/>
        <v>2</v>
      </c>
    </row>
    <row r="823" spans="1:13">
      <c r="A823" s="3">
        <v>733</v>
      </c>
      <c r="B823" s="3">
        <v>0</v>
      </c>
      <c r="C823" s="3" t="s">
        <v>2541</v>
      </c>
      <c r="D823" s="3" t="s">
        <v>4239</v>
      </c>
      <c r="E823" s="3" t="s">
        <v>2467</v>
      </c>
      <c r="F823" s="3" t="s">
        <v>2542</v>
      </c>
      <c r="G823" s="3">
        <v>100</v>
      </c>
      <c r="H823" s="3">
        <v>0</v>
      </c>
      <c r="I823" s="3" t="s">
        <v>2581</v>
      </c>
      <c r="J823" s="3" t="s">
        <v>2285</v>
      </c>
      <c r="K823" s="3" t="s">
        <v>2306</v>
      </c>
      <c r="L823" s="3" t="s">
        <v>4254</v>
      </c>
      <c r="M823" s="3">
        <f t="shared" si="12"/>
        <v>2</v>
      </c>
    </row>
    <row r="824" spans="1:13">
      <c r="A824" s="3">
        <v>733</v>
      </c>
      <c r="B824" s="3">
        <v>0</v>
      </c>
      <c r="C824" s="3" t="s">
        <v>2541</v>
      </c>
      <c r="D824" s="3" t="s">
        <v>4240</v>
      </c>
      <c r="E824" s="3">
        <v>73</v>
      </c>
      <c r="F824" s="3">
        <v>75</v>
      </c>
      <c r="G824" s="3">
        <v>100</v>
      </c>
      <c r="H824" s="3">
        <v>0</v>
      </c>
      <c r="I824" s="3" t="s">
        <v>2581</v>
      </c>
      <c r="J824" s="3" t="s">
        <v>2285</v>
      </c>
      <c r="K824" s="3" t="s">
        <v>2306</v>
      </c>
      <c r="L824" s="3" t="s">
        <v>4254</v>
      </c>
      <c r="M824" s="3">
        <f t="shared" si="12"/>
        <v>2</v>
      </c>
    </row>
    <row r="825" spans="1:13">
      <c r="A825" s="3">
        <v>734</v>
      </c>
      <c r="B825" s="3">
        <v>0</v>
      </c>
      <c r="C825" s="3" t="s">
        <v>2544</v>
      </c>
      <c r="D825" s="3" t="s">
        <v>4241</v>
      </c>
      <c r="E825" s="3" t="s">
        <v>562</v>
      </c>
      <c r="F825" s="3" t="s">
        <v>287</v>
      </c>
      <c r="G825" s="3">
        <v>100</v>
      </c>
      <c r="H825" s="3">
        <v>0</v>
      </c>
      <c r="I825" s="3" t="s">
        <v>2581</v>
      </c>
      <c r="J825" s="3" t="s">
        <v>2285</v>
      </c>
      <c r="K825" s="3" t="s">
        <v>2306</v>
      </c>
      <c r="L825" s="3" t="s">
        <v>4254</v>
      </c>
      <c r="M825" s="3">
        <f t="shared" si="12"/>
        <v>2</v>
      </c>
    </row>
    <row r="826" spans="1:13">
      <c r="A826" s="3">
        <v>734</v>
      </c>
      <c r="B826" s="3">
        <v>0</v>
      </c>
      <c r="C826" s="3" t="s">
        <v>2544</v>
      </c>
      <c r="D826" s="3" t="s">
        <v>4242</v>
      </c>
      <c r="E826" s="3">
        <v>123</v>
      </c>
      <c r="F826" s="3">
        <v>125</v>
      </c>
      <c r="G826" s="3">
        <v>100</v>
      </c>
      <c r="H826" s="3">
        <v>0</v>
      </c>
      <c r="I826" s="3" t="s">
        <v>2581</v>
      </c>
      <c r="J826" s="3" t="s">
        <v>2285</v>
      </c>
      <c r="K826" s="3" t="s">
        <v>2306</v>
      </c>
      <c r="L826" s="3" t="s">
        <v>4254</v>
      </c>
      <c r="M826" s="3">
        <f t="shared" si="12"/>
        <v>2</v>
      </c>
    </row>
    <row r="827" spans="1:13">
      <c r="A827" s="3">
        <v>735</v>
      </c>
      <c r="B827" s="3">
        <v>0</v>
      </c>
      <c r="C827" s="3" t="s">
        <v>2582</v>
      </c>
      <c r="D827" s="3" t="s">
        <v>2583</v>
      </c>
      <c r="E827" s="3" t="s">
        <v>1796</v>
      </c>
      <c r="F827" s="3" t="s">
        <v>285</v>
      </c>
      <c r="G827" s="3">
        <v>100</v>
      </c>
      <c r="H827" s="3">
        <v>0</v>
      </c>
      <c r="I827" s="3" t="s">
        <v>2581</v>
      </c>
      <c r="J827" s="3" t="s">
        <v>2285</v>
      </c>
      <c r="K827" s="3" t="s">
        <v>2306</v>
      </c>
      <c r="L827" s="3" t="s">
        <v>4254</v>
      </c>
      <c r="M827" s="3">
        <f t="shared" si="12"/>
        <v>1</v>
      </c>
    </row>
    <row r="828" spans="1:13">
      <c r="A828" s="3">
        <v>736</v>
      </c>
      <c r="B828" s="3">
        <v>0</v>
      </c>
      <c r="C828" s="3" t="s">
        <v>2585</v>
      </c>
      <c r="D828" s="3" t="s">
        <v>2586</v>
      </c>
      <c r="E828" s="3" t="s">
        <v>1796</v>
      </c>
      <c r="F828" s="3" t="s">
        <v>285</v>
      </c>
      <c r="G828" s="3">
        <v>100</v>
      </c>
      <c r="H828" s="3">
        <v>0</v>
      </c>
      <c r="I828" s="3" t="s">
        <v>2581</v>
      </c>
      <c r="J828" s="3" t="s">
        <v>2285</v>
      </c>
      <c r="K828" s="3" t="s">
        <v>2306</v>
      </c>
      <c r="L828" s="3" t="s">
        <v>4254</v>
      </c>
      <c r="M828" s="3">
        <f t="shared" si="12"/>
        <v>1</v>
      </c>
    </row>
    <row r="829" spans="1:13">
      <c r="A829" s="3">
        <v>737</v>
      </c>
      <c r="B829" s="3">
        <v>0</v>
      </c>
      <c r="C829" s="3" t="s">
        <v>2552</v>
      </c>
      <c r="D829" s="3" t="s">
        <v>4243</v>
      </c>
      <c r="E829" s="3" t="s">
        <v>2467</v>
      </c>
      <c r="F829" s="3" t="s">
        <v>2542</v>
      </c>
      <c r="G829" s="3">
        <v>100</v>
      </c>
      <c r="H829" s="3">
        <v>0</v>
      </c>
      <c r="I829" s="3" t="s">
        <v>2581</v>
      </c>
      <c r="J829" s="3" t="s">
        <v>2285</v>
      </c>
      <c r="K829" s="3" t="s">
        <v>2306</v>
      </c>
      <c r="L829" s="3" t="s">
        <v>4254</v>
      </c>
      <c r="M829" s="3">
        <f t="shared" si="12"/>
        <v>2</v>
      </c>
    </row>
    <row r="830" spans="1:13">
      <c r="A830" s="3">
        <v>737</v>
      </c>
      <c r="B830" s="3">
        <v>0</v>
      </c>
      <c r="C830" s="3" t="s">
        <v>2552</v>
      </c>
      <c r="D830" s="3" t="s">
        <v>4244</v>
      </c>
      <c r="E830" s="3">
        <v>73</v>
      </c>
      <c r="F830" s="3">
        <v>75</v>
      </c>
      <c r="G830" s="3">
        <v>100</v>
      </c>
      <c r="H830" s="3">
        <v>0</v>
      </c>
      <c r="I830" s="3" t="s">
        <v>2581</v>
      </c>
      <c r="J830" s="3" t="s">
        <v>2285</v>
      </c>
      <c r="K830" s="3" t="s">
        <v>2306</v>
      </c>
      <c r="L830" s="3" t="s">
        <v>4254</v>
      </c>
      <c r="M830" s="3">
        <f t="shared" si="12"/>
        <v>2</v>
      </c>
    </row>
    <row r="831" spans="1:13">
      <c r="A831" s="3">
        <v>738</v>
      </c>
      <c r="B831" s="3">
        <v>0</v>
      </c>
      <c r="C831" s="3" t="s">
        <v>2554</v>
      </c>
      <c r="D831" s="3" t="s">
        <v>2555</v>
      </c>
      <c r="E831" s="3">
        <v>3</v>
      </c>
      <c r="G831" s="3">
        <v>100</v>
      </c>
      <c r="H831" s="3">
        <v>0</v>
      </c>
      <c r="I831" s="3" t="s">
        <v>2581</v>
      </c>
      <c r="J831" s="3" t="s">
        <v>2285</v>
      </c>
      <c r="K831" s="3" t="s">
        <v>2333</v>
      </c>
      <c r="L831" s="3" t="s">
        <v>4254</v>
      </c>
      <c r="M831" s="3">
        <f t="shared" si="12"/>
        <v>1</v>
      </c>
    </row>
    <row r="832" spans="1:13">
      <c r="A832" s="3">
        <v>739</v>
      </c>
      <c r="B832" s="3">
        <v>0</v>
      </c>
      <c r="C832" s="3" t="s">
        <v>2557</v>
      </c>
      <c r="D832" s="3" t="s">
        <v>3812</v>
      </c>
      <c r="E832" s="3" t="s">
        <v>2148</v>
      </c>
      <c r="F832" s="3" t="s">
        <v>284</v>
      </c>
      <c r="G832" s="3">
        <v>100</v>
      </c>
      <c r="H832" s="3">
        <v>0</v>
      </c>
      <c r="I832" s="3" t="s">
        <v>2581</v>
      </c>
      <c r="J832" s="3" t="s">
        <v>2285</v>
      </c>
      <c r="K832" s="3" t="s">
        <v>2333</v>
      </c>
      <c r="L832" s="3" t="s">
        <v>4254</v>
      </c>
      <c r="M832" s="3">
        <f t="shared" si="12"/>
        <v>2</v>
      </c>
    </row>
    <row r="833" spans="1:13">
      <c r="A833" s="3">
        <v>739</v>
      </c>
      <c r="B833" s="3">
        <v>0</v>
      </c>
      <c r="C833" s="3" t="s">
        <v>2557</v>
      </c>
      <c r="D833" s="3" t="s">
        <v>3814</v>
      </c>
      <c r="E833" s="3">
        <v>0.16</v>
      </c>
      <c r="F833" s="3">
        <v>0.18</v>
      </c>
      <c r="G833" s="3">
        <v>100</v>
      </c>
      <c r="H833" s="3">
        <v>0</v>
      </c>
      <c r="I833" s="3" t="s">
        <v>2581</v>
      </c>
      <c r="J833" s="3" t="s">
        <v>2285</v>
      </c>
      <c r="K833" s="3" t="s">
        <v>2333</v>
      </c>
      <c r="L833" s="3" t="s">
        <v>4254</v>
      </c>
      <c r="M833" s="3">
        <f t="shared" si="12"/>
        <v>2</v>
      </c>
    </row>
    <row r="834" spans="1:13">
      <c r="A834" s="3">
        <v>740</v>
      </c>
      <c r="B834" s="3">
        <v>0</v>
      </c>
      <c r="C834" s="3" t="s">
        <v>2559</v>
      </c>
      <c r="D834" s="3" t="s">
        <v>3816</v>
      </c>
      <c r="E834" s="3" t="s">
        <v>2148</v>
      </c>
      <c r="F834" s="3" t="s">
        <v>284</v>
      </c>
      <c r="G834" s="3">
        <v>100</v>
      </c>
      <c r="H834" s="3">
        <v>0</v>
      </c>
      <c r="I834" s="3" t="s">
        <v>2581</v>
      </c>
      <c r="J834" s="3" t="s">
        <v>2285</v>
      </c>
      <c r="K834" s="3" t="s">
        <v>2333</v>
      </c>
      <c r="L834" s="3" t="s">
        <v>4254</v>
      </c>
      <c r="M834" s="3">
        <f t="shared" si="12"/>
        <v>2</v>
      </c>
    </row>
    <row r="835" spans="1:13">
      <c r="A835" s="3">
        <v>740</v>
      </c>
      <c r="B835" s="3">
        <v>0</v>
      </c>
      <c r="C835" s="3" t="s">
        <v>2559</v>
      </c>
      <c r="D835" s="3" t="s">
        <v>3818</v>
      </c>
      <c r="E835" s="3">
        <v>0.16</v>
      </c>
      <c r="F835" s="3">
        <v>0.18</v>
      </c>
      <c r="G835" s="3">
        <v>100</v>
      </c>
      <c r="H835" s="3">
        <v>0</v>
      </c>
      <c r="I835" s="3" t="s">
        <v>2581</v>
      </c>
      <c r="J835" s="3" t="s">
        <v>2285</v>
      </c>
      <c r="K835" s="3" t="s">
        <v>2333</v>
      </c>
      <c r="L835" s="3" t="s">
        <v>4254</v>
      </c>
      <c r="M835" s="3">
        <f t="shared" ref="M835:M898" si="13">COUNTIF(A:A,A835)</f>
        <v>2</v>
      </c>
    </row>
    <row r="836" spans="1:13">
      <c r="A836" s="3">
        <v>741</v>
      </c>
      <c r="B836" s="3">
        <v>0</v>
      </c>
      <c r="C836" s="3" t="s">
        <v>2561</v>
      </c>
      <c r="D836" s="3" t="s">
        <v>3820</v>
      </c>
      <c r="E836" s="3" t="s">
        <v>2148</v>
      </c>
      <c r="F836" s="3" t="s">
        <v>284</v>
      </c>
      <c r="G836" s="3">
        <v>100</v>
      </c>
      <c r="H836" s="3">
        <v>0</v>
      </c>
      <c r="I836" s="3" t="s">
        <v>2581</v>
      </c>
      <c r="J836" s="3" t="s">
        <v>2285</v>
      </c>
      <c r="K836" s="3" t="s">
        <v>2333</v>
      </c>
      <c r="L836" s="3" t="s">
        <v>4254</v>
      </c>
      <c r="M836" s="3">
        <f t="shared" si="13"/>
        <v>2</v>
      </c>
    </row>
    <row r="837" spans="1:13">
      <c r="A837" s="3">
        <v>741</v>
      </c>
      <c r="B837" s="3">
        <v>0</v>
      </c>
      <c r="C837" s="3" t="s">
        <v>2561</v>
      </c>
      <c r="D837" s="3" t="s">
        <v>3822</v>
      </c>
      <c r="E837" s="3">
        <v>0.16</v>
      </c>
      <c r="F837" s="3">
        <v>0.18</v>
      </c>
      <c r="G837" s="3">
        <v>100</v>
      </c>
      <c r="H837" s="3">
        <v>0</v>
      </c>
      <c r="I837" s="3" t="s">
        <v>2581</v>
      </c>
      <c r="J837" s="3" t="s">
        <v>2285</v>
      </c>
      <c r="K837" s="3" t="s">
        <v>2333</v>
      </c>
      <c r="L837" s="3" t="s">
        <v>4254</v>
      </c>
      <c r="M837" s="3">
        <f t="shared" si="13"/>
        <v>2</v>
      </c>
    </row>
    <row r="838" spans="1:13">
      <c r="A838" s="3">
        <v>742</v>
      </c>
      <c r="B838" s="3">
        <v>0</v>
      </c>
      <c r="C838" s="3" t="s">
        <v>2563</v>
      </c>
      <c r="D838" s="3" t="s">
        <v>2564</v>
      </c>
      <c r="E838" s="3" t="s">
        <v>290</v>
      </c>
      <c r="F838" s="3" t="s">
        <v>287</v>
      </c>
      <c r="G838" s="3">
        <v>100</v>
      </c>
      <c r="H838" s="3">
        <v>0</v>
      </c>
      <c r="I838" s="3" t="s">
        <v>2581</v>
      </c>
      <c r="J838" s="3" t="s">
        <v>2285</v>
      </c>
      <c r="K838" s="3" t="s">
        <v>2333</v>
      </c>
      <c r="L838" s="3" t="s">
        <v>4254</v>
      </c>
      <c r="M838" s="3">
        <f t="shared" si="13"/>
        <v>1</v>
      </c>
    </row>
    <row r="839" spans="1:13">
      <c r="A839" s="3">
        <v>743</v>
      </c>
      <c r="B839" s="3">
        <v>1</v>
      </c>
      <c r="C839" s="3" t="s">
        <v>2528</v>
      </c>
      <c r="D839" s="3" t="s">
        <v>322</v>
      </c>
      <c r="E839" s="3" t="s">
        <v>2529</v>
      </c>
      <c r="F839" s="3" t="s">
        <v>2289</v>
      </c>
      <c r="G839" s="3">
        <v>86</v>
      </c>
      <c r="H839" s="3">
        <v>100</v>
      </c>
      <c r="I839" s="3" t="s">
        <v>2581</v>
      </c>
      <c r="J839" s="3" t="s">
        <v>2285</v>
      </c>
      <c r="K839" s="3" t="s">
        <v>2286</v>
      </c>
      <c r="L839" s="3" t="s">
        <v>4255</v>
      </c>
      <c r="M839" s="3">
        <f t="shared" si="13"/>
        <v>1</v>
      </c>
    </row>
    <row r="840" spans="1:13">
      <c r="A840" s="3">
        <v>744</v>
      </c>
      <c r="B840" s="3">
        <v>1</v>
      </c>
      <c r="C840" s="3" t="s">
        <v>2407</v>
      </c>
      <c r="D840" s="3" t="s">
        <v>2405</v>
      </c>
      <c r="E840" s="3" t="s">
        <v>2295</v>
      </c>
      <c r="F840" s="3" t="s">
        <v>2296</v>
      </c>
      <c r="G840" s="3">
        <v>86</v>
      </c>
      <c r="H840" s="3">
        <v>100</v>
      </c>
      <c r="I840" s="3" t="s">
        <v>2581</v>
      </c>
      <c r="J840" s="3" t="s">
        <v>2285</v>
      </c>
      <c r="K840" s="3" t="s">
        <v>2286</v>
      </c>
      <c r="L840" s="3" t="s">
        <v>4255</v>
      </c>
      <c r="M840" s="3">
        <f t="shared" si="13"/>
        <v>1</v>
      </c>
    </row>
    <row r="841" spans="1:13">
      <c r="A841" s="3">
        <v>745</v>
      </c>
      <c r="B841" s="3">
        <v>1</v>
      </c>
      <c r="C841" s="3" t="s">
        <v>2532</v>
      </c>
      <c r="D841" s="3" t="s">
        <v>557</v>
      </c>
      <c r="E841" s="3" t="s">
        <v>386</v>
      </c>
      <c r="F841" s="3" t="s">
        <v>509</v>
      </c>
      <c r="G841" s="3">
        <v>86</v>
      </c>
      <c r="H841" s="3">
        <v>100</v>
      </c>
      <c r="I841" s="3" t="s">
        <v>2581</v>
      </c>
      <c r="J841" s="3" t="s">
        <v>2285</v>
      </c>
      <c r="K841" s="3" t="s">
        <v>2286</v>
      </c>
      <c r="L841" s="3" t="s">
        <v>4255</v>
      </c>
      <c r="M841" s="3">
        <f t="shared" si="13"/>
        <v>1</v>
      </c>
    </row>
    <row r="842" spans="1:13">
      <c r="A842" s="3">
        <v>746</v>
      </c>
      <c r="B842" s="3">
        <v>1</v>
      </c>
      <c r="C842" s="3" t="s">
        <v>2300</v>
      </c>
      <c r="D842" s="3" t="s">
        <v>248</v>
      </c>
      <c r="E842" s="3" t="s">
        <v>2301</v>
      </c>
      <c r="F842" s="3" t="s">
        <v>2302</v>
      </c>
      <c r="G842" s="3">
        <v>86</v>
      </c>
      <c r="H842" s="3">
        <v>100</v>
      </c>
      <c r="I842" s="3" t="s">
        <v>2581</v>
      </c>
      <c r="J842" s="3" t="s">
        <v>2285</v>
      </c>
      <c r="K842" s="3" t="s">
        <v>2286</v>
      </c>
      <c r="L842" s="3" t="s">
        <v>4255</v>
      </c>
      <c r="M842" s="3">
        <f t="shared" si="13"/>
        <v>1</v>
      </c>
    </row>
    <row r="843" spans="1:13">
      <c r="A843" s="3">
        <v>747</v>
      </c>
      <c r="B843" s="3">
        <v>1</v>
      </c>
      <c r="C843" s="3" t="s">
        <v>2304</v>
      </c>
      <c r="D843" s="3" t="s">
        <v>573</v>
      </c>
      <c r="E843" s="3" t="s">
        <v>2301</v>
      </c>
      <c r="F843" s="3" t="s">
        <v>2302</v>
      </c>
      <c r="G843" s="3">
        <v>86</v>
      </c>
      <c r="H843" s="3">
        <v>100</v>
      </c>
      <c r="I843" s="3" t="s">
        <v>2581</v>
      </c>
      <c r="J843" s="3" t="s">
        <v>2285</v>
      </c>
      <c r="K843" s="3" t="s">
        <v>2286</v>
      </c>
      <c r="L843" s="3" t="s">
        <v>4255</v>
      </c>
      <c r="M843" s="3">
        <f t="shared" si="13"/>
        <v>1</v>
      </c>
    </row>
    <row r="844" spans="1:13">
      <c r="A844" s="3">
        <v>748</v>
      </c>
      <c r="B844" s="3">
        <v>1</v>
      </c>
      <c r="C844" s="3" t="s">
        <v>2460</v>
      </c>
      <c r="D844" s="3" t="s">
        <v>2452</v>
      </c>
      <c r="E844" s="3" t="s">
        <v>2331</v>
      </c>
      <c r="F844" s="3" t="s">
        <v>1809</v>
      </c>
      <c r="G844" s="3">
        <v>86</v>
      </c>
      <c r="H844" s="3">
        <v>100</v>
      </c>
      <c r="I844" s="3" t="s">
        <v>2581</v>
      </c>
      <c r="J844" s="3" t="s">
        <v>2285</v>
      </c>
      <c r="K844" s="3" t="s">
        <v>2286</v>
      </c>
      <c r="L844" s="3" t="s">
        <v>4255</v>
      </c>
      <c r="M844" s="3">
        <f t="shared" si="13"/>
        <v>1</v>
      </c>
    </row>
    <row r="845" spans="1:13">
      <c r="A845" s="3">
        <v>749</v>
      </c>
      <c r="B845" s="3">
        <v>1</v>
      </c>
      <c r="C845" s="3" t="s">
        <v>2535</v>
      </c>
      <c r="D845" s="3" t="s">
        <v>4235</v>
      </c>
      <c r="E845" s="3" t="s">
        <v>2536</v>
      </c>
      <c r="F845" s="3" t="s">
        <v>2537</v>
      </c>
      <c r="G845" s="3">
        <v>86</v>
      </c>
      <c r="H845" s="3">
        <v>100</v>
      </c>
      <c r="I845" s="3" t="s">
        <v>2581</v>
      </c>
      <c r="J845" s="3" t="s">
        <v>2285</v>
      </c>
      <c r="K845" s="3" t="s">
        <v>2306</v>
      </c>
      <c r="L845" s="3" t="s">
        <v>4255</v>
      </c>
      <c r="M845" s="3">
        <f t="shared" si="13"/>
        <v>2</v>
      </c>
    </row>
    <row r="846" spans="1:13">
      <c r="A846" s="3">
        <v>749</v>
      </c>
      <c r="B846" s="3">
        <v>1</v>
      </c>
      <c r="C846" s="3" t="s">
        <v>2535</v>
      </c>
      <c r="D846" s="3" t="s">
        <v>4236</v>
      </c>
      <c r="E846" s="3">
        <v>54</v>
      </c>
      <c r="F846" s="3">
        <v>56</v>
      </c>
      <c r="G846" s="3">
        <v>86</v>
      </c>
      <c r="H846" s="3">
        <v>100</v>
      </c>
      <c r="I846" s="3" t="s">
        <v>2581</v>
      </c>
      <c r="J846" s="3" t="s">
        <v>2285</v>
      </c>
      <c r="K846" s="3" t="s">
        <v>2306</v>
      </c>
      <c r="L846" s="3" t="s">
        <v>4255</v>
      </c>
      <c r="M846" s="3">
        <f t="shared" si="13"/>
        <v>2</v>
      </c>
    </row>
    <row r="847" spans="1:13">
      <c r="A847" s="3">
        <v>750</v>
      </c>
      <c r="B847" s="3">
        <v>1</v>
      </c>
      <c r="C847" s="3" t="s">
        <v>2540</v>
      </c>
      <c r="D847" s="3" t="s">
        <v>4237</v>
      </c>
      <c r="E847" s="3" t="s">
        <v>2469</v>
      </c>
      <c r="F847" s="3" t="s">
        <v>2536</v>
      </c>
      <c r="G847" s="3">
        <v>86</v>
      </c>
      <c r="H847" s="3">
        <v>100</v>
      </c>
      <c r="I847" s="3" t="s">
        <v>2581</v>
      </c>
      <c r="J847" s="3" t="s">
        <v>2285</v>
      </c>
      <c r="K847" s="3" t="s">
        <v>2306</v>
      </c>
      <c r="L847" s="3" t="s">
        <v>4255</v>
      </c>
      <c r="M847" s="3">
        <f t="shared" si="13"/>
        <v>2</v>
      </c>
    </row>
    <row r="848" spans="1:13">
      <c r="A848" s="3">
        <v>750</v>
      </c>
      <c r="B848" s="3">
        <v>1</v>
      </c>
      <c r="C848" s="3" t="s">
        <v>2540</v>
      </c>
      <c r="D848" s="3" t="s">
        <v>4238</v>
      </c>
      <c r="E848" s="3">
        <v>54</v>
      </c>
      <c r="F848" s="3">
        <v>59</v>
      </c>
      <c r="G848" s="3">
        <v>86</v>
      </c>
      <c r="H848" s="3">
        <v>100</v>
      </c>
      <c r="I848" s="3" t="s">
        <v>2581</v>
      </c>
      <c r="J848" s="3" t="s">
        <v>2285</v>
      </c>
      <c r="K848" s="3" t="s">
        <v>2306</v>
      </c>
      <c r="L848" s="3" t="s">
        <v>4255</v>
      </c>
      <c r="M848" s="3">
        <f t="shared" si="13"/>
        <v>2</v>
      </c>
    </row>
    <row r="849" spans="1:13">
      <c r="A849" s="3">
        <v>751</v>
      </c>
      <c r="B849" s="3">
        <v>1</v>
      </c>
      <c r="C849" s="3" t="s">
        <v>2543</v>
      </c>
      <c r="D849" s="3" t="s">
        <v>4239</v>
      </c>
      <c r="E849" s="3" t="s">
        <v>2469</v>
      </c>
      <c r="F849" s="3" t="s">
        <v>2536</v>
      </c>
      <c r="G849" s="3">
        <v>86</v>
      </c>
      <c r="H849" s="3">
        <v>100</v>
      </c>
      <c r="I849" s="3" t="s">
        <v>2581</v>
      </c>
      <c r="J849" s="3" t="s">
        <v>2285</v>
      </c>
      <c r="K849" s="3" t="s">
        <v>2306</v>
      </c>
      <c r="L849" s="3" t="s">
        <v>4255</v>
      </c>
      <c r="M849" s="3">
        <f t="shared" si="13"/>
        <v>2</v>
      </c>
    </row>
    <row r="850" spans="1:13">
      <c r="A850" s="3">
        <v>751</v>
      </c>
      <c r="B850" s="3">
        <v>1</v>
      </c>
      <c r="C850" s="3" t="s">
        <v>2543</v>
      </c>
      <c r="D850" s="3" t="s">
        <v>4240</v>
      </c>
      <c r="E850" s="3">
        <v>56</v>
      </c>
      <c r="F850" s="3">
        <v>58</v>
      </c>
      <c r="G850" s="3">
        <v>86</v>
      </c>
      <c r="H850" s="3">
        <v>100</v>
      </c>
      <c r="I850" s="3" t="s">
        <v>2581</v>
      </c>
      <c r="J850" s="3" t="s">
        <v>2285</v>
      </c>
      <c r="K850" s="3" t="s">
        <v>2306</v>
      </c>
      <c r="L850" s="3" t="s">
        <v>4255</v>
      </c>
      <c r="M850" s="3">
        <f t="shared" si="13"/>
        <v>2</v>
      </c>
    </row>
    <row r="851" spans="1:13">
      <c r="A851" s="3">
        <v>752</v>
      </c>
      <c r="B851" s="3">
        <v>1</v>
      </c>
      <c r="C851" s="3" t="s">
        <v>2545</v>
      </c>
      <c r="D851" s="3" t="s">
        <v>4241</v>
      </c>
      <c r="E851" s="3" t="s">
        <v>706</v>
      </c>
      <c r="F851" s="3" t="s">
        <v>562</v>
      </c>
      <c r="G851" s="3">
        <v>86</v>
      </c>
      <c r="H851" s="3">
        <v>100</v>
      </c>
      <c r="I851" s="3" t="s">
        <v>2581</v>
      </c>
      <c r="J851" s="3" t="s">
        <v>2285</v>
      </c>
      <c r="K851" s="3" t="s">
        <v>2306</v>
      </c>
      <c r="L851" s="3" t="s">
        <v>4255</v>
      </c>
      <c r="M851" s="3">
        <f t="shared" si="13"/>
        <v>2</v>
      </c>
    </row>
    <row r="852" spans="1:13">
      <c r="A852" s="3">
        <v>752</v>
      </c>
      <c r="B852" s="3">
        <v>1</v>
      </c>
      <c r="C852" s="3" t="s">
        <v>2545</v>
      </c>
      <c r="D852" s="3" t="s">
        <v>4242</v>
      </c>
      <c r="E852" s="3">
        <v>94</v>
      </c>
      <c r="F852" s="3">
        <v>96</v>
      </c>
      <c r="G852" s="3">
        <v>86</v>
      </c>
      <c r="H852" s="3">
        <v>100</v>
      </c>
      <c r="I852" s="3" t="s">
        <v>2581</v>
      </c>
      <c r="J852" s="3" t="s">
        <v>2285</v>
      </c>
      <c r="K852" s="3" t="s">
        <v>2306</v>
      </c>
      <c r="L852" s="3" t="s">
        <v>4255</v>
      </c>
      <c r="M852" s="3">
        <f t="shared" si="13"/>
        <v>2</v>
      </c>
    </row>
    <row r="853" spans="1:13">
      <c r="A853" s="3">
        <v>753</v>
      </c>
      <c r="B853" s="3">
        <v>1</v>
      </c>
      <c r="C853" s="3" t="s">
        <v>2584</v>
      </c>
      <c r="D853" s="3" t="s">
        <v>2583</v>
      </c>
      <c r="E853" s="3" t="s">
        <v>2148</v>
      </c>
      <c r="F853" s="3" t="s">
        <v>1821</v>
      </c>
      <c r="G853" s="3">
        <v>86</v>
      </c>
      <c r="H853" s="3">
        <v>100</v>
      </c>
      <c r="I853" s="3" t="s">
        <v>2581</v>
      </c>
      <c r="J853" s="3" t="s">
        <v>2285</v>
      </c>
      <c r="K853" s="3" t="s">
        <v>2306</v>
      </c>
      <c r="L853" s="3" t="s">
        <v>4255</v>
      </c>
      <c r="M853" s="3">
        <f t="shared" si="13"/>
        <v>1</v>
      </c>
    </row>
    <row r="854" spans="1:13">
      <c r="A854" s="3">
        <v>754</v>
      </c>
      <c r="B854" s="3">
        <v>1</v>
      </c>
      <c r="C854" s="3" t="s">
        <v>2587</v>
      </c>
      <c r="D854" s="3" t="s">
        <v>2586</v>
      </c>
      <c r="E854" s="3" t="s">
        <v>2148</v>
      </c>
      <c r="F854" s="3" t="s">
        <v>1821</v>
      </c>
      <c r="G854" s="3">
        <v>86</v>
      </c>
      <c r="H854" s="3">
        <v>100</v>
      </c>
      <c r="I854" s="3" t="s">
        <v>2581</v>
      </c>
      <c r="J854" s="3" t="s">
        <v>2285</v>
      </c>
      <c r="K854" s="3" t="s">
        <v>2306</v>
      </c>
      <c r="L854" s="3" t="s">
        <v>4255</v>
      </c>
      <c r="M854" s="3">
        <f t="shared" si="13"/>
        <v>1</v>
      </c>
    </row>
    <row r="855" spans="1:13">
      <c r="A855" s="3">
        <v>755</v>
      </c>
      <c r="B855" s="3">
        <v>1</v>
      </c>
      <c r="C855" s="3" t="s">
        <v>2553</v>
      </c>
      <c r="D855" s="3" t="s">
        <v>4243</v>
      </c>
      <c r="E855" s="3" t="s">
        <v>2469</v>
      </c>
      <c r="F855" s="3" t="s">
        <v>2536</v>
      </c>
      <c r="G855" s="3">
        <v>86</v>
      </c>
      <c r="H855" s="3">
        <v>100</v>
      </c>
      <c r="I855" s="3" t="s">
        <v>2581</v>
      </c>
      <c r="J855" s="3" t="s">
        <v>2285</v>
      </c>
      <c r="K855" s="3" t="s">
        <v>2306</v>
      </c>
      <c r="L855" s="3" t="s">
        <v>4255</v>
      </c>
      <c r="M855" s="3">
        <f t="shared" si="13"/>
        <v>2</v>
      </c>
    </row>
    <row r="856" spans="1:13">
      <c r="A856" s="3">
        <v>755</v>
      </c>
      <c r="B856" s="3">
        <v>1</v>
      </c>
      <c r="C856" s="3" t="s">
        <v>2553</v>
      </c>
      <c r="D856" s="3" t="s">
        <v>4244</v>
      </c>
      <c r="E856" s="3">
        <v>56</v>
      </c>
      <c r="F856" s="3">
        <v>58</v>
      </c>
      <c r="G856" s="3">
        <v>86</v>
      </c>
      <c r="H856" s="3">
        <v>100</v>
      </c>
      <c r="I856" s="3" t="s">
        <v>2581</v>
      </c>
      <c r="J856" s="3" t="s">
        <v>2285</v>
      </c>
      <c r="K856" s="3" t="s">
        <v>2306</v>
      </c>
      <c r="L856" s="3" t="s">
        <v>4255</v>
      </c>
      <c r="M856" s="3">
        <f t="shared" si="13"/>
        <v>2</v>
      </c>
    </row>
    <row r="857" spans="1:13">
      <c r="A857" s="3">
        <v>756</v>
      </c>
      <c r="B857" s="3">
        <v>1</v>
      </c>
      <c r="C857" s="3" t="s">
        <v>2556</v>
      </c>
      <c r="D857" s="3" t="s">
        <v>2555</v>
      </c>
      <c r="E857" s="3">
        <v>2</v>
      </c>
      <c r="G857" s="3">
        <v>100</v>
      </c>
      <c r="H857" s="3">
        <v>100</v>
      </c>
      <c r="I857" s="3" t="s">
        <v>2581</v>
      </c>
      <c r="J857" s="3" t="s">
        <v>2285</v>
      </c>
      <c r="K857" s="3" t="s">
        <v>2333</v>
      </c>
      <c r="L857" s="3" t="s">
        <v>4255</v>
      </c>
      <c r="M857" s="3">
        <f t="shared" si="13"/>
        <v>1</v>
      </c>
    </row>
    <row r="858" spans="1:13">
      <c r="A858" s="3">
        <v>757</v>
      </c>
      <c r="B858" s="3">
        <v>1</v>
      </c>
      <c r="C858" s="3" t="s">
        <v>2558</v>
      </c>
      <c r="D858" s="3" t="s">
        <v>3812</v>
      </c>
      <c r="E858" s="3" t="s">
        <v>1781</v>
      </c>
      <c r="F858" s="3" t="s">
        <v>291</v>
      </c>
      <c r="G858" s="3">
        <v>100</v>
      </c>
      <c r="H858" s="3">
        <v>100</v>
      </c>
      <c r="I858" s="3" t="s">
        <v>2581</v>
      </c>
      <c r="J858" s="3" t="s">
        <v>2285</v>
      </c>
      <c r="K858" s="3" t="s">
        <v>2333</v>
      </c>
      <c r="L858" s="3" t="s">
        <v>4255</v>
      </c>
      <c r="M858" s="3">
        <f t="shared" si="13"/>
        <v>2</v>
      </c>
    </row>
    <row r="859" spans="1:13">
      <c r="A859" s="3">
        <v>757</v>
      </c>
      <c r="B859" s="3">
        <v>1</v>
      </c>
      <c r="C859" s="3" t="s">
        <v>2558</v>
      </c>
      <c r="D859" s="3" t="s">
        <v>3814</v>
      </c>
      <c r="E859" s="3">
        <v>0.12</v>
      </c>
      <c r="F859" s="3">
        <v>0.15</v>
      </c>
      <c r="G859" s="3">
        <v>100</v>
      </c>
      <c r="H859" s="3">
        <v>100</v>
      </c>
      <c r="I859" s="3" t="s">
        <v>2581</v>
      </c>
      <c r="J859" s="3" t="s">
        <v>2285</v>
      </c>
      <c r="K859" s="3" t="s">
        <v>2333</v>
      </c>
      <c r="L859" s="3" t="s">
        <v>4255</v>
      </c>
      <c r="M859" s="3">
        <f t="shared" si="13"/>
        <v>2</v>
      </c>
    </row>
    <row r="860" spans="1:13">
      <c r="A860" s="3">
        <v>758</v>
      </c>
      <c r="B860" s="3">
        <v>1</v>
      </c>
      <c r="C860" s="3" t="s">
        <v>2560</v>
      </c>
      <c r="D860" s="3" t="s">
        <v>3816</v>
      </c>
      <c r="E860" s="3" t="s">
        <v>1781</v>
      </c>
      <c r="F860" s="3" t="s">
        <v>291</v>
      </c>
      <c r="G860" s="3">
        <v>100</v>
      </c>
      <c r="H860" s="3">
        <v>100</v>
      </c>
      <c r="I860" s="3" t="s">
        <v>2581</v>
      </c>
      <c r="J860" s="3" t="s">
        <v>2285</v>
      </c>
      <c r="K860" s="3" t="s">
        <v>2333</v>
      </c>
      <c r="L860" s="3" t="s">
        <v>4255</v>
      </c>
      <c r="M860" s="3">
        <f t="shared" si="13"/>
        <v>2</v>
      </c>
    </row>
    <row r="861" spans="1:13">
      <c r="A861" s="3">
        <v>758</v>
      </c>
      <c r="B861" s="3">
        <v>1</v>
      </c>
      <c r="C861" s="3" t="s">
        <v>2560</v>
      </c>
      <c r="D861" s="3" t="s">
        <v>3818</v>
      </c>
      <c r="E861" s="3">
        <v>0.12</v>
      </c>
      <c r="F861" s="3">
        <v>0.15</v>
      </c>
      <c r="G861" s="3">
        <v>100</v>
      </c>
      <c r="H861" s="3">
        <v>100</v>
      </c>
      <c r="I861" s="3" t="s">
        <v>2581</v>
      </c>
      <c r="J861" s="3" t="s">
        <v>2285</v>
      </c>
      <c r="K861" s="3" t="s">
        <v>2333</v>
      </c>
      <c r="L861" s="3" t="s">
        <v>4255</v>
      </c>
      <c r="M861" s="3">
        <f t="shared" si="13"/>
        <v>2</v>
      </c>
    </row>
    <row r="862" spans="1:13">
      <c r="A862" s="3">
        <v>759</v>
      </c>
      <c r="B862" s="3">
        <v>1</v>
      </c>
      <c r="C862" s="3" t="s">
        <v>2562</v>
      </c>
      <c r="D862" s="3" t="s">
        <v>3820</v>
      </c>
      <c r="E862" s="3" t="s">
        <v>1781</v>
      </c>
      <c r="F862" s="3" t="s">
        <v>291</v>
      </c>
      <c r="G862" s="3">
        <v>100</v>
      </c>
      <c r="H862" s="3">
        <v>100</v>
      </c>
      <c r="I862" s="3" t="s">
        <v>2581</v>
      </c>
      <c r="J862" s="3" t="s">
        <v>2285</v>
      </c>
      <c r="K862" s="3" t="s">
        <v>2333</v>
      </c>
      <c r="L862" s="3" t="s">
        <v>4255</v>
      </c>
      <c r="M862" s="3">
        <f t="shared" si="13"/>
        <v>2</v>
      </c>
    </row>
    <row r="863" spans="1:13">
      <c r="A863" s="3">
        <v>759</v>
      </c>
      <c r="B863" s="3">
        <v>1</v>
      </c>
      <c r="C863" s="3" t="s">
        <v>2562</v>
      </c>
      <c r="D863" s="3" t="s">
        <v>3822</v>
      </c>
      <c r="E863" s="3">
        <v>0.12</v>
      </c>
      <c r="F863" s="3">
        <v>0.15</v>
      </c>
      <c r="G863" s="3">
        <v>100</v>
      </c>
      <c r="H863" s="3">
        <v>100</v>
      </c>
      <c r="I863" s="3" t="s">
        <v>2581</v>
      </c>
      <c r="J863" s="3" t="s">
        <v>2285</v>
      </c>
      <c r="K863" s="3" t="s">
        <v>2333</v>
      </c>
      <c r="L863" s="3" t="s">
        <v>4255</v>
      </c>
      <c r="M863" s="3">
        <f t="shared" si="13"/>
        <v>2</v>
      </c>
    </row>
    <row r="864" spans="1:13">
      <c r="A864" s="3">
        <v>760</v>
      </c>
      <c r="B864" s="3">
        <v>1</v>
      </c>
      <c r="C864" s="3" t="s">
        <v>2565</v>
      </c>
      <c r="D864" s="3" t="s">
        <v>2564</v>
      </c>
      <c r="E864" s="3" t="s">
        <v>290</v>
      </c>
      <c r="F864" s="3" t="s">
        <v>287</v>
      </c>
      <c r="G864" s="3">
        <v>100</v>
      </c>
      <c r="H864" s="3">
        <v>100</v>
      </c>
      <c r="I864" s="3" t="s">
        <v>2581</v>
      </c>
      <c r="J864" s="3" t="s">
        <v>2285</v>
      </c>
      <c r="K864" s="3" t="s">
        <v>2333</v>
      </c>
      <c r="L864" s="3" t="s">
        <v>4255</v>
      </c>
      <c r="M864" s="3">
        <f t="shared" si="13"/>
        <v>1</v>
      </c>
    </row>
    <row r="865" spans="1:13">
      <c r="A865" s="3">
        <v>761</v>
      </c>
      <c r="B865" s="3">
        <v>0</v>
      </c>
      <c r="C865" s="3" t="s">
        <v>2343</v>
      </c>
      <c r="D865" s="3" t="s">
        <v>349</v>
      </c>
      <c r="E865" s="3" t="s">
        <v>2344</v>
      </c>
      <c r="F865" s="3" t="s">
        <v>2345</v>
      </c>
      <c r="G865" s="3">
        <v>100</v>
      </c>
      <c r="H865" s="3">
        <v>0</v>
      </c>
      <c r="I865" s="3" t="s">
        <v>2581</v>
      </c>
      <c r="J865" s="3" t="s">
        <v>2346</v>
      </c>
      <c r="K865" s="3" t="s">
        <v>2286</v>
      </c>
      <c r="L865" s="3" t="s">
        <v>4256</v>
      </c>
      <c r="M865" s="3">
        <f t="shared" si="13"/>
        <v>1</v>
      </c>
    </row>
    <row r="866" spans="1:13">
      <c r="A866" s="3">
        <v>762</v>
      </c>
      <c r="B866" s="3">
        <v>0</v>
      </c>
      <c r="C866" s="3" t="s">
        <v>2349</v>
      </c>
      <c r="D866" s="3" t="s">
        <v>265</v>
      </c>
      <c r="E866" s="3" t="s">
        <v>509</v>
      </c>
      <c r="F866" s="3" t="s">
        <v>480</v>
      </c>
      <c r="G866" s="3">
        <v>100</v>
      </c>
      <c r="H866" s="3">
        <v>0</v>
      </c>
      <c r="I866" s="3" t="s">
        <v>2581</v>
      </c>
      <c r="J866" s="3" t="s">
        <v>2346</v>
      </c>
      <c r="K866" s="3" t="s">
        <v>2286</v>
      </c>
      <c r="L866" s="3" t="s">
        <v>4256</v>
      </c>
      <c r="M866" s="3">
        <f t="shared" si="13"/>
        <v>1</v>
      </c>
    </row>
    <row r="867" spans="1:13">
      <c r="A867" s="3">
        <v>763</v>
      </c>
      <c r="B867" s="3">
        <v>0</v>
      </c>
      <c r="C867" s="3" t="s">
        <v>2353</v>
      </c>
      <c r="D867" s="3" t="s">
        <v>267</v>
      </c>
      <c r="E867" s="3" t="s">
        <v>509</v>
      </c>
      <c r="F867" s="3" t="s">
        <v>480</v>
      </c>
      <c r="G867" s="3">
        <v>100</v>
      </c>
      <c r="H867" s="3">
        <v>0</v>
      </c>
      <c r="I867" s="3" t="s">
        <v>2581</v>
      </c>
      <c r="J867" s="3" t="s">
        <v>2346</v>
      </c>
      <c r="K867" s="3" t="s">
        <v>2286</v>
      </c>
      <c r="L867" s="3" t="s">
        <v>4256</v>
      </c>
      <c r="M867" s="3">
        <f t="shared" si="13"/>
        <v>1</v>
      </c>
    </row>
    <row r="868" spans="1:13">
      <c r="A868" s="3">
        <v>764</v>
      </c>
      <c r="B868" s="3">
        <v>0</v>
      </c>
      <c r="C868" s="3" t="s">
        <v>2355</v>
      </c>
      <c r="D868" s="3" t="s">
        <v>257</v>
      </c>
      <c r="E868" s="3" t="s">
        <v>509</v>
      </c>
      <c r="F868" s="3" t="s">
        <v>480</v>
      </c>
      <c r="G868" s="3">
        <v>100</v>
      </c>
      <c r="H868" s="3">
        <v>0</v>
      </c>
      <c r="I868" s="3" t="s">
        <v>2581</v>
      </c>
      <c r="J868" s="3" t="s">
        <v>2346</v>
      </c>
      <c r="K868" s="3" t="s">
        <v>2286</v>
      </c>
      <c r="L868" s="3" t="s">
        <v>4256</v>
      </c>
      <c r="M868" s="3">
        <f t="shared" si="13"/>
        <v>1</v>
      </c>
    </row>
    <row r="869" spans="1:13">
      <c r="A869" s="3">
        <v>765</v>
      </c>
      <c r="B869" s="3">
        <v>0</v>
      </c>
      <c r="C869" s="3" t="s">
        <v>2357</v>
      </c>
      <c r="D869" s="3" t="s">
        <v>269</v>
      </c>
      <c r="E869" s="3" t="s">
        <v>509</v>
      </c>
      <c r="F869" s="3" t="s">
        <v>480</v>
      </c>
      <c r="G869" s="3">
        <v>100</v>
      </c>
      <c r="H869" s="3">
        <v>0</v>
      </c>
      <c r="I869" s="3" t="s">
        <v>2581</v>
      </c>
      <c r="J869" s="3" t="s">
        <v>2346</v>
      </c>
      <c r="K869" s="3" t="s">
        <v>2286</v>
      </c>
      <c r="L869" s="3" t="s">
        <v>4256</v>
      </c>
      <c r="M869" s="3">
        <f t="shared" si="13"/>
        <v>1</v>
      </c>
    </row>
    <row r="870" spans="1:13">
      <c r="A870" s="3">
        <v>766</v>
      </c>
      <c r="B870" s="3">
        <v>0</v>
      </c>
      <c r="C870" s="3" t="s">
        <v>2566</v>
      </c>
      <c r="D870" s="3" t="s">
        <v>166</v>
      </c>
      <c r="E870" s="3" t="s">
        <v>2567</v>
      </c>
      <c r="F870" s="3" t="s">
        <v>2361</v>
      </c>
      <c r="G870" s="3">
        <v>100</v>
      </c>
      <c r="H870" s="3">
        <v>0</v>
      </c>
      <c r="I870" s="3" t="s">
        <v>2581</v>
      </c>
      <c r="J870" s="3" t="s">
        <v>2346</v>
      </c>
      <c r="K870" s="3" t="s">
        <v>2286</v>
      </c>
      <c r="L870" s="3" t="s">
        <v>4256</v>
      </c>
      <c r="M870" s="3">
        <f t="shared" si="13"/>
        <v>1</v>
      </c>
    </row>
    <row r="871" spans="1:13">
      <c r="A871" s="3">
        <v>767</v>
      </c>
      <c r="B871" s="3">
        <v>0</v>
      </c>
      <c r="C871" s="3" t="s">
        <v>2365</v>
      </c>
      <c r="D871" s="3" t="s">
        <v>13</v>
      </c>
      <c r="E871" s="3" t="s">
        <v>2301</v>
      </c>
      <c r="F871" s="3" t="s">
        <v>2324</v>
      </c>
      <c r="G871" s="3">
        <v>100</v>
      </c>
      <c r="H871" s="3">
        <v>0</v>
      </c>
      <c r="I871" s="3" t="s">
        <v>2581</v>
      </c>
      <c r="J871" s="3" t="s">
        <v>2346</v>
      </c>
      <c r="K871" s="3" t="s">
        <v>2286</v>
      </c>
      <c r="L871" s="3" t="s">
        <v>4256</v>
      </c>
      <c r="M871" s="3">
        <f t="shared" si="13"/>
        <v>1</v>
      </c>
    </row>
    <row r="872" spans="1:13">
      <c r="A872" s="3">
        <v>768</v>
      </c>
      <c r="B872" s="3">
        <v>0</v>
      </c>
      <c r="C872" s="3" t="s">
        <v>2367</v>
      </c>
      <c r="D872" s="3" t="s">
        <v>103</v>
      </c>
      <c r="E872" s="3" t="s">
        <v>2328</v>
      </c>
      <c r="F872" s="3" t="s">
        <v>2329</v>
      </c>
      <c r="G872" s="3">
        <v>100</v>
      </c>
      <c r="H872" s="3">
        <v>0</v>
      </c>
      <c r="I872" s="3" t="s">
        <v>2581</v>
      </c>
      <c r="J872" s="3" t="s">
        <v>2346</v>
      </c>
      <c r="K872" s="3" t="s">
        <v>2306</v>
      </c>
      <c r="L872" s="3" t="s">
        <v>4256</v>
      </c>
      <c r="M872" s="3">
        <f t="shared" si="13"/>
        <v>1</v>
      </c>
    </row>
    <row r="873" spans="1:13">
      <c r="A873" s="3">
        <v>769</v>
      </c>
      <c r="B873" s="3">
        <v>0</v>
      </c>
      <c r="C873" s="3" t="s">
        <v>2570</v>
      </c>
      <c r="D873" s="3" t="s">
        <v>411</v>
      </c>
      <c r="E873" s="3" t="s">
        <v>1793</v>
      </c>
      <c r="F873" s="3" t="s">
        <v>2376</v>
      </c>
      <c r="G873" s="3">
        <v>100</v>
      </c>
      <c r="H873" s="3">
        <v>0</v>
      </c>
      <c r="I873" s="3" t="s">
        <v>2581</v>
      </c>
      <c r="J873" s="3" t="s">
        <v>2346</v>
      </c>
      <c r="K873" s="3" t="s">
        <v>2306</v>
      </c>
      <c r="L873" s="3" t="s">
        <v>4256</v>
      </c>
      <c r="M873" s="3">
        <f t="shared" si="13"/>
        <v>2</v>
      </c>
    </row>
    <row r="874" spans="1:13">
      <c r="A874" s="3">
        <v>769</v>
      </c>
      <c r="B874" s="3">
        <v>0</v>
      </c>
      <c r="C874" s="3" t="s">
        <v>2570</v>
      </c>
      <c r="D874" s="3" t="s">
        <v>412</v>
      </c>
      <c r="E874" s="3" t="s">
        <v>1793</v>
      </c>
      <c r="F874" s="3" t="s">
        <v>2376</v>
      </c>
      <c r="G874" s="3">
        <v>100</v>
      </c>
      <c r="H874" s="3">
        <v>0</v>
      </c>
      <c r="I874" s="3" t="s">
        <v>2581</v>
      </c>
      <c r="J874" s="3" t="s">
        <v>2346</v>
      </c>
      <c r="K874" s="3" t="s">
        <v>2306</v>
      </c>
      <c r="L874" s="3" t="s">
        <v>4256</v>
      </c>
      <c r="M874" s="3">
        <f t="shared" si="13"/>
        <v>2</v>
      </c>
    </row>
    <row r="875" spans="1:13">
      <c r="A875" s="3">
        <v>770</v>
      </c>
      <c r="B875" s="3">
        <v>0</v>
      </c>
      <c r="C875" s="3" t="s">
        <v>2378</v>
      </c>
      <c r="D875" s="3" t="s">
        <v>673</v>
      </c>
      <c r="E875" s="3" t="s">
        <v>2301</v>
      </c>
      <c r="F875" s="3" t="s">
        <v>2324</v>
      </c>
      <c r="G875" s="3">
        <v>100</v>
      </c>
      <c r="H875" s="3">
        <v>0</v>
      </c>
      <c r="I875" s="3" t="s">
        <v>2581</v>
      </c>
      <c r="J875" s="3" t="s">
        <v>2346</v>
      </c>
      <c r="K875" s="3" t="s">
        <v>2306</v>
      </c>
      <c r="L875" s="3" t="s">
        <v>4256</v>
      </c>
      <c r="M875" s="3">
        <f t="shared" si="13"/>
        <v>1</v>
      </c>
    </row>
    <row r="876" spans="1:13">
      <c r="A876" s="3">
        <v>771</v>
      </c>
      <c r="B876" s="3">
        <v>0</v>
      </c>
      <c r="C876" s="3" t="s">
        <v>2369</v>
      </c>
      <c r="D876" s="3" t="s">
        <v>251</v>
      </c>
      <c r="E876" s="3" t="s">
        <v>2370</v>
      </c>
      <c r="F876" s="3" t="s">
        <v>2371</v>
      </c>
      <c r="G876" s="3">
        <v>100</v>
      </c>
      <c r="H876" s="3">
        <v>0</v>
      </c>
      <c r="I876" s="3" t="s">
        <v>2581</v>
      </c>
      <c r="J876" s="3" t="s">
        <v>2346</v>
      </c>
      <c r="K876" s="3" t="s">
        <v>2306</v>
      </c>
      <c r="L876" s="3" t="s">
        <v>4256</v>
      </c>
      <c r="M876" s="3">
        <f t="shared" si="13"/>
        <v>2</v>
      </c>
    </row>
    <row r="877" spans="1:13">
      <c r="A877" s="3">
        <v>771</v>
      </c>
      <c r="B877" s="3">
        <v>0</v>
      </c>
      <c r="C877" s="3" t="s">
        <v>2369</v>
      </c>
      <c r="D877" s="3" t="s">
        <v>710</v>
      </c>
      <c r="E877" s="3" t="s">
        <v>2370</v>
      </c>
      <c r="F877" s="3" t="s">
        <v>2371</v>
      </c>
      <c r="G877" s="3">
        <v>100</v>
      </c>
      <c r="H877" s="3">
        <v>0</v>
      </c>
      <c r="I877" s="3" t="s">
        <v>2581</v>
      </c>
      <c r="J877" s="3" t="s">
        <v>2346</v>
      </c>
      <c r="K877" s="3" t="s">
        <v>2306</v>
      </c>
      <c r="L877" s="3" t="s">
        <v>4256</v>
      </c>
      <c r="M877" s="3">
        <f t="shared" si="13"/>
        <v>2</v>
      </c>
    </row>
    <row r="878" spans="1:13">
      <c r="A878" s="3">
        <v>772</v>
      </c>
      <c r="B878" s="3">
        <v>0</v>
      </c>
      <c r="C878" s="3" t="s">
        <v>2391</v>
      </c>
      <c r="D878" s="3" t="s">
        <v>683</v>
      </c>
      <c r="E878" s="3" t="s">
        <v>2392</v>
      </c>
      <c r="F878" s="3" t="s">
        <v>2393</v>
      </c>
      <c r="G878" s="3">
        <v>100</v>
      </c>
      <c r="H878" s="3">
        <v>0</v>
      </c>
      <c r="I878" s="3" t="s">
        <v>2581</v>
      </c>
      <c r="J878" s="3" t="s">
        <v>2346</v>
      </c>
      <c r="K878" s="3" t="s">
        <v>2333</v>
      </c>
      <c r="L878" s="3" t="s">
        <v>4256</v>
      </c>
      <c r="M878" s="3">
        <f t="shared" si="13"/>
        <v>1</v>
      </c>
    </row>
    <row r="879" spans="1:13">
      <c r="A879" s="3">
        <v>773</v>
      </c>
      <c r="B879" s="3">
        <v>0</v>
      </c>
      <c r="C879" s="3" t="s">
        <v>2573</v>
      </c>
      <c r="D879" s="3" t="s">
        <v>3993</v>
      </c>
      <c r="E879" s="3">
        <v>0.06</v>
      </c>
      <c r="G879" s="3">
        <v>100</v>
      </c>
      <c r="H879" s="3">
        <v>0</v>
      </c>
      <c r="I879" s="3" t="s">
        <v>2581</v>
      </c>
      <c r="J879" s="3" t="s">
        <v>2346</v>
      </c>
      <c r="K879" s="3" t="s">
        <v>2333</v>
      </c>
      <c r="L879" s="3" t="s">
        <v>4256</v>
      </c>
      <c r="M879" s="3">
        <f t="shared" si="13"/>
        <v>2</v>
      </c>
    </row>
    <row r="880" spans="1:13">
      <c r="A880" s="3">
        <v>773</v>
      </c>
      <c r="B880" s="3">
        <v>0</v>
      </c>
      <c r="C880" s="3" t="s">
        <v>2573</v>
      </c>
      <c r="D880" s="3" t="s">
        <v>464</v>
      </c>
      <c r="E880" s="3">
        <v>1</v>
      </c>
      <c r="G880" s="3">
        <v>100</v>
      </c>
      <c r="H880" s="3">
        <v>0</v>
      </c>
      <c r="I880" s="3" t="s">
        <v>2581</v>
      </c>
      <c r="J880" s="3" t="s">
        <v>2346</v>
      </c>
      <c r="K880" s="3" t="s">
        <v>2333</v>
      </c>
      <c r="L880" s="3" t="s">
        <v>4256</v>
      </c>
      <c r="M880" s="3">
        <f t="shared" si="13"/>
        <v>2</v>
      </c>
    </row>
    <row r="881" spans="1:13">
      <c r="A881" s="3">
        <v>774</v>
      </c>
      <c r="B881" s="3">
        <v>0</v>
      </c>
      <c r="C881" s="3" t="s">
        <v>2575</v>
      </c>
      <c r="D881" s="3" t="s">
        <v>2576</v>
      </c>
      <c r="E881" s="3" t="s">
        <v>1800</v>
      </c>
      <c r="F881" s="3" t="s">
        <v>1778</v>
      </c>
      <c r="G881" s="3">
        <v>100</v>
      </c>
      <c r="H881" s="3">
        <v>0</v>
      </c>
      <c r="I881" s="3" t="s">
        <v>2581</v>
      </c>
      <c r="J881" s="3" t="s">
        <v>2346</v>
      </c>
      <c r="K881" s="3" t="s">
        <v>2333</v>
      </c>
      <c r="L881" s="3" t="s">
        <v>4256</v>
      </c>
      <c r="M881" s="3">
        <f t="shared" si="13"/>
        <v>1</v>
      </c>
    </row>
    <row r="882" spans="1:13">
      <c r="A882" s="3">
        <v>775</v>
      </c>
      <c r="B882" s="3">
        <v>0</v>
      </c>
      <c r="C882" s="3" t="s">
        <v>2578</v>
      </c>
      <c r="D882" s="3" t="s">
        <v>666</v>
      </c>
      <c r="E882" s="3" t="s">
        <v>285</v>
      </c>
      <c r="F882" s="3" t="s">
        <v>386</v>
      </c>
      <c r="G882" s="3">
        <v>100</v>
      </c>
      <c r="H882" s="3">
        <v>0</v>
      </c>
      <c r="I882" s="3" t="s">
        <v>2581</v>
      </c>
      <c r="J882" s="3" t="s">
        <v>2346</v>
      </c>
      <c r="K882" s="3" t="s">
        <v>2333</v>
      </c>
      <c r="L882" s="3" t="s">
        <v>4256</v>
      </c>
      <c r="M882" s="3">
        <f t="shared" si="13"/>
        <v>2</v>
      </c>
    </row>
    <row r="883" spans="1:13">
      <c r="A883" s="3">
        <v>775</v>
      </c>
      <c r="B883" s="3">
        <v>0</v>
      </c>
      <c r="C883" s="3" t="s">
        <v>2578</v>
      </c>
      <c r="D883" s="3" t="s">
        <v>2579</v>
      </c>
      <c r="E883" s="3" t="s">
        <v>290</v>
      </c>
      <c r="G883" s="3">
        <v>100</v>
      </c>
      <c r="H883" s="3">
        <v>0</v>
      </c>
      <c r="I883" s="3" t="s">
        <v>2581</v>
      </c>
      <c r="J883" s="3" t="s">
        <v>2346</v>
      </c>
      <c r="K883" s="3" t="s">
        <v>2333</v>
      </c>
      <c r="L883" s="3" t="s">
        <v>4256</v>
      </c>
      <c r="M883" s="3">
        <f t="shared" si="13"/>
        <v>2</v>
      </c>
    </row>
    <row r="884" spans="1:13">
      <c r="A884" s="3">
        <v>776</v>
      </c>
      <c r="B884" s="3">
        <v>1</v>
      </c>
      <c r="C884" s="3" t="s">
        <v>2347</v>
      </c>
      <c r="D884" s="3" t="s">
        <v>349</v>
      </c>
      <c r="E884" s="3" t="s">
        <v>2348</v>
      </c>
      <c r="F884" s="3" t="s">
        <v>2056</v>
      </c>
      <c r="G884" s="3">
        <v>86</v>
      </c>
      <c r="H884" s="3">
        <v>100</v>
      </c>
      <c r="I884" s="3" t="s">
        <v>2581</v>
      </c>
      <c r="J884" s="3" t="s">
        <v>2346</v>
      </c>
      <c r="K884" s="3" t="s">
        <v>2286</v>
      </c>
      <c r="L884" s="3" t="s">
        <v>4257</v>
      </c>
      <c r="M884" s="3">
        <f t="shared" si="13"/>
        <v>1</v>
      </c>
    </row>
    <row r="885" spans="1:13">
      <c r="A885" s="3">
        <v>777</v>
      </c>
      <c r="B885" s="3">
        <v>1</v>
      </c>
      <c r="C885" s="3" t="s">
        <v>2350</v>
      </c>
      <c r="D885" s="3" t="s">
        <v>265</v>
      </c>
      <c r="E885" s="3" t="s">
        <v>2351</v>
      </c>
      <c r="F885" s="3" t="s">
        <v>2352</v>
      </c>
      <c r="G885" s="3">
        <v>86</v>
      </c>
      <c r="H885" s="3">
        <v>100</v>
      </c>
      <c r="I885" s="3" t="s">
        <v>2581</v>
      </c>
      <c r="J885" s="3" t="s">
        <v>2346</v>
      </c>
      <c r="K885" s="3" t="s">
        <v>2286</v>
      </c>
      <c r="L885" s="3" t="s">
        <v>4257</v>
      </c>
      <c r="M885" s="3">
        <f t="shared" si="13"/>
        <v>1</v>
      </c>
    </row>
    <row r="886" spans="1:13">
      <c r="A886" s="3">
        <v>778</v>
      </c>
      <c r="B886" s="3">
        <v>1</v>
      </c>
      <c r="C886" s="3" t="s">
        <v>2354</v>
      </c>
      <c r="D886" s="3" t="s">
        <v>267</v>
      </c>
      <c r="E886" s="3" t="s">
        <v>2351</v>
      </c>
      <c r="F886" s="3" t="s">
        <v>2352</v>
      </c>
      <c r="G886" s="3">
        <v>86</v>
      </c>
      <c r="H886" s="3">
        <v>100</v>
      </c>
      <c r="I886" s="3" t="s">
        <v>2581</v>
      </c>
      <c r="J886" s="3" t="s">
        <v>2346</v>
      </c>
      <c r="K886" s="3" t="s">
        <v>2286</v>
      </c>
      <c r="L886" s="3" t="s">
        <v>4257</v>
      </c>
      <c r="M886" s="3">
        <f t="shared" si="13"/>
        <v>1</v>
      </c>
    </row>
    <row r="887" spans="1:13">
      <c r="A887" s="3">
        <v>779</v>
      </c>
      <c r="B887" s="3">
        <v>1</v>
      </c>
      <c r="C887" s="3" t="s">
        <v>2356</v>
      </c>
      <c r="D887" s="3" t="s">
        <v>257</v>
      </c>
      <c r="E887" s="3" t="s">
        <v>2351</v>
      </c>
      <c r="F887" s="3" t="s">
        <v>2352</v>
      </c>
      <c r="G887" s="3">
        <v>86</v>
      </c>
      <c r="H887" s="3">
        <v>100</v>
      </c>
      <c r="I887" s="3" t="s">
        <v>2581</v>
      </c>
      <c r="J887" s="3" t="s">
        <v>2346</v>
      </c>
      <c r="K887" s="3" t="s">
        <v>2286</v>
      </c>
      <c r="L887" s="3" t="s">
        <v>4257</v>
      </c>
      <c r="M887" s="3">
        <f t="shared" si="13"/>
        <v>1</v>
      </c>
    </row>
    <row r="888" spans="1:13">
      <c r="A888" s="3">
        <v>780</v>
      </c>
      <c r="B888" s="3">
        <v>1</v>
      </c>
      <c r="C888" s="3" t="s">
        <v>2358</v>
      </c>
      <c r="D888" s="3" t="s">
        <v>269</v>
      </c>
      <c r="E888" s="3" t="s">
        <v>2351</v>
      </c>
      <c r="F888" s="3" t="s">
        <v>2352</v>
      </c>
      <c r="G888" s="3">
        <v>86</v>
      </c>
      <c r="H888" s="3">
        <v>100</v>
      </c>
      <c r="I888" s="3" t="s">
        <v>2581</v>
      </c>
      <c r="J888" s="3" t="s">
        <v>2346</v>
      </c>
      <c r="K888" s="3" t="s">
        <v>2286</v>
      </c>
      <c r="L888" s="3" t="s">
        <v>4257</v>
      </c>
      <c r="M888" s="3">
        <f t="shared" si="13"/>
        <v>1</v>
      </c>
    </row>
    <row r="889" spans="1:13">
      <c r="A889" s="3">
        <v>781</v>
      </c>
      <c r="B889" s="3">
        <v>1</v>
      </c>
      <c r="C889" s="3" t="s">
        <v>2568</v>
      </c>
      <c r="D889" s="3" t="s">
        <v>166</v>
      </c>
      <c r="E889" s="3" t="s">
        <v>2569</v>
      </c>
      <c r="F889" s="3" t="s">
        <v>2364</v>
      </c>
      <c r="G889" s="3">
        <v>86</v>
      </c>
      <c r="H889" s="3">
        <v>100</v>
      </c>
      <c r="I889" s="3" t="s">
        <v>2581</v>
      </c>
      <c r="J889" s="3" t="s">
        <v>2346</v>
      </c>
      <c r="K889" s="3" t="s">
        <v>2286</v>
      </c>
      <c r="L889" s="3" t="s">
        <v>4257</v>
      </c>
      <c r="M889" s="3">
        <f t="shared" si="13"/>
        <v>1</v>
      </c>
    </row>
    <row r="890" spans="1:13">
      <c r="A890" s="3">
        <v>782</v>
      </c>
      <c r="B890" s="3">
        <v>1</v>
      </c>
      <c r="C890" s="3" t="s">
        <v>2366</v>
      </c>
      <c r="D890" s="3" t="s">
        <v>13</v>
      </c>
      <c r="E890" s="3" t="s">
        <v>1775</v>
      </c>
      <c r="F890" s="3" t="s">
        <v>289</v>
      </c>
      <c r="G890" s="3">
        <v>86</v>
      </c>
      <c r="H890" s="3">
        <v>100</v>
      </c>
      <c r="I890" s="3" t="s">
        <v>2581</v>
      </c>
      <c r="J890" s="3" t="s">
        <v>2346</v>
      </c>
      <c r="K890" s="3" t="s">
        <v>2286</v>
      </c>
      <c r="L890" s="3" t="s">
        <v>4257</v>
      </c>
      <c r="M890" s="3">
        <f t="shared" si="13"/>
        <v>1</v>
      </c>
    </row>
    <row r="891" spans="1:13">
      <c r="A891" s="3">
        <v>783</v>
      </c>
      <c r="B891" s="3">
        <v>1</v>
      </c>
      <c r="C891" s="3" t="s">
        <v>2368</v>
      </c>
      <c r="D891" s="3" t="s">
        <v>103</v>
      </c>
      <c r="E891" s="3" t="s">
        <v>1788</v>
      </c>
      <c r="F891" s="3" t="s">
        <v>1809</v>
      </c>
      <c r="G891" s="3">
        <v>86</v>
      </c>
      <c r="H891" s="3">
        <v>100</v>
      </c>
      <c r="I891" s="3" t="s">
        <v>2581</v>
      </c>
      <c r="J891" s="3" t="s">
        <v>2346</v>
      </c>
      <c r="K891" s="3" t="s">
        <v>2306</v>
      </c>
      <c r="L891" s="3" t="s">
        <v>4257</v>
      </c>
      <c r="M891" s="3">
        <f t="shared" si="13"/>
        <v>1</v>
      </c>
    </row>
    <row r="892" spans="1:13">
      <c r="A892" s="3">
        <v>784</v>
      </c>
      <c r="B892" s="3">
        <v>1</v>
      </c>
      <c r="C892" s="3" t="s">
        <v>2571</v>
      </c>
      <c r="D892" s="3" t="s">
        <v>411</v>
      </c>
      <c r="E892" s="3" t="s">
        <v>1998</v>
      </c>
      <c r="F892" s="3" t="s">
        <v>1996</v>
      </c>
      <c r="G892" s="3">
        <v>86</v>
      </c>
      <c r="H892" s="3">
        <v>100</v>
      </c>
      <c r="I892" s="3" t="s">
        <v>2581</v>
      </c>
      <c r="J892" s="3" t="s">
        <v>2346</v>
      </c>
      <c r="K892" s="3" t="s">
        <v>2306</v>
      </c>
      <c r="L892" s="3" t="s">
        <v>4257</v>
      </c>
      <c r="M892" s="3">
        <f t="shared" si="13"/>
        <v>2</v>
      </c>
    </row>
    <row r="893" spans="1:13">
      <c r="A893" s="3">
        <v>784</v>
      </c>
      <c r="B893" s="3">
        <v>1</v>
      </c>
      <c r="C893" s="3" t="s">
        <v>2571</v>
      </c>
      <c r="D893" s="3" t="s">
        <v>412</v>
      </c>
      <c r="E893" s="3" t="s">
        <v>1998</v>
      </c>
      <c r="F893" s="3" t="s">
        <v>1996</v>
      </c>
      <c r="G893" s="3">
        <v>86</v>
      </c>
      <c r="H893" s="3">
        <v>100</v>
      </c>
      <c r="I893" s="3" t="s">
        <v>2581</v>
      </c>
      <c r="J893" s="3" t="s">
        <v>2346</v>
      </c>
      <c r="K893" s="3" t="s">
        <v>2306</v>
      </c>
      <c r="L893" s="3" t="s">
        <v>4257</v>
      </c>
      <c r="M893" s="3">
        <f t="shared" si="13"/>
        <v>2</v>
      </c>
    </row>
    <row r="894" spans="1:13">
      <c r="A894" s="3">
        <v>785</v>
      </c>
      <c r="B894" s="3">
        <v>1</v>
      </c>
      <c r="C894" s="3" t="s">
        <v>2572</v>
      </c>
      <c r="D894" s="3" t="s">
        <v>673</v>
      </c>
      <c r="E894" s="3" t="s">
        <v>2326</v>
      </c>
      <c r="F894" s="3" t="s">
        <v>289</v>
      </c>
      <c r="G894" s="3">
        <v>86</v>
      </c>
      <c r="H894" s="3">
        <v>100</v>
      </c>
      <c r="I894" s="3" t="s">
        <v>2581</v>
      </c>
      <c r="J894" s="3" t="s">
        <v>2346</v>
      </c>
      <c r="K894" s="3" t="s">
        <v>2306</v>
      </c>
      <c r="L894" s="3" t="s">
        <v>4257</v>
      </c>
      <c r="M894" s="3">
        <f t="shared" si="13"/>
        <v>1</v>
      </c>
    </row>
    <row r="895" spans="1:13">
      <c r="A895" s="3">
        <v>786</v>
      </c>
      <c r="B895" s="3">
        <v>1</v>
      </c>
      <c r="C895" s="3" t="s">
        <v>2372</v>
      </c>
      <c r="D895" s="3" t="s">
        <v>251</v>
      </c>
      <c r="E895" s="3" t="s">
        <v>480</v>
      </c>
      <c r="F895" s="3" t="s">
        <v>1789</v>
      </c>
      <c r="G895" s="3">
        <v>86</v>
      </c>
      <c r="H895" s="3">
        <v>100</v>
      </c>
      <c r="I895" s="3" t="s">
        <v>2581</v>
      </c>
      <c r="J895" s="3" t="s">
        <v>2346</v>
      </c>
      <c r="K895" s="3" t="s">
        <v>2306</v>
      </c>
      <c r="L895" s="3" t="s">
        <v>4257</v>
      </c>
      <c r="M895" s="3">
        <f t="shared" si="13"/>
        <v>2</v>
      </c>
    </row>
    <row r="896" spans="1:13">
      <c r="A896" s="3">
        <v>786</v>
      </c>
      <c r="B896" s="3">
        <v>1</v>
      </c>
      <c r="C896" s="3" t="s">
        <v>2372</v>
      </c>
      <c r="D896" s="3" t="s">
        <v>710</v>
      </c>
      <c r="E896" s="3" t="s">
        <v>480</v>
      </c>
      <c r="F896" s="3" t="s">
        <v>1789</v>
      </c>
      <c r="G896" s="3">
        <v>86</v>
      </c>
      <c r="H896" s="3">
        <v>100</v>
      </c>
      <c r="I896" s="3" t="s">
        <v>2581</v>
      </c>
      <c r="J896" s="3" t="s">
        <v>2346</v>
      </c>
      <c r="K896" s="3" t="s">
        <v>2306</v>
      </c>
      <c r="L896" s="3" t="s">
        <v>4257</v>
      </c>
      <c r="M896" s="3">
        <f t="shared" si="13"/>
        <v>2</v>
      </c>
    </row>
    <row r="897" spans="1:13">
      <c r="A897" s="3">
        <v>787</v>
      </c>
      <c r="B897" s="3">
        <v>1</v>
      </c>
      <c r="C897" s="3" t="s">
        <v>2394</v>
      </c>
      <c r="D897" s="3" t="s">
        <v>683</v>
      </c>
      <c r="E897" s="3" t="s">
        <v>2319</v>
      </c>
      <c r="F897" s="3" t="s">
        <v>2395</v>
      </c>
      <c r="G897" s="3">
        <v>100</v>
      </c>
      <c r="H897" s="3">
        <v>100</v>
      </c>
      <c r="I897" s="3" t="s">
        <v>2581</v>
      </c>
      <c r="J897" s="3" t="s">
        <v>2346</v>
      </c>
      <c r="K897" s="3" t="s">
        <v>2333</v>
      </c>
      <c r="L897" s="3" t="s">
        <v>4257</v>
      </c>
      <c r="M897" s="3">
        <f t="shared" si="13"/>
        <v>1</v>
      </c>
    </row>
    <row r="898" spans="1:13">
      <c r="A898" s="3">
        <v>788</v>
      </c>
      <c r="B898" s="3">
        <v>1</v>
      </c>
      <c r="C898" s="3" t="s">
        <v>2574</v>
      </c>
      <c r="D898" s="3" t="s">
        <v>3993</v>
      </c>
      <c r="E898" s="3">
        <v>0.04</v>
      </c>
      <c r="F898" s="3">
        <v>0.05</v>
      </c>
      <c r="G898" s="3">
        <v>100</v>
      </c>
      <c r="H898" s="3">
        <v>100</v>
      </c>
      <c r="I898" s="3" t="s">
        <v>2581</v>
      </c>
      <c r="J898" s="3" t="s">
        <v>2346</v>
      </c>
      <c r="K898" s="3" t="s">
        <v>2333</v>
      </c>
      <c r="L898" s="3" t="s">
        <v>4257</v>
      </c>
      <c r="M898" s="3">
        <f t="shared" si="13"/>
        <v>2</v>
      </c>
    </row>
    <row r="899" spans="1:13">
      <c r="A899" s="3">
        <v>788</v>
      </c>
      <c r="B899" s="3">
        <v>1</v>
      </c>
      <c r="C899" s="3" t="s">
        <v>2574</v>
      </c>
      <c r="D899" s="3" t="s">
        <v>464</v>
      </c>
      <c r="E899" s="3">
        <v>1</v>
      </c>
      <c r="G899" s="3">
        <v>100</v>
      </c>
      <c r="H899" s="3">
        <v>100</v>
      </c>
      <c r="I899" s="3" t="s">
        <v>2581</v>
      </c>
      <c r="J899" s="3" t="s">
        <v>2346</v>
      </c>
      <c r="K899" s="3" t="s">
        <v>2333</v>
      </c>
      <c r="L899" s="3" t="s">
        <v>4257</v>
      </c>
      <c r="M899" s="3">
        <f t="shared" ref="M899:M962" si="14">COUNTIF(A:A,A899)</f>
        <v>2</v>
      </c>
    </row>
    <row r="900" spans="1:13">
      <c r="A900" s="3">
        <v>789</v>
      </c>
      <c r="B900" s="3">
        <v>1</v>
      </c>
      <c r="C900" s="3" t="s">
        <v>2577</v>
      </c>
      <c r="D900" s="3" t="s">
        <v>2576</v>
      </c>
      <c r="E900" s="3" t="s">
        <v>1802</v>
      </c>
      <c r="F900" s="3" t="s">
        <v>509</v>
      </c>
      <c r="G900" s="3">
        <v>100</v>
      </c>
      <c r="H900" s="3">
        <v>100</v>
      </c>
      <c r="I900" s="3" t="s">
        <v>2581</v>
      </c>
      <c r="J900" s="3" t="s">
        <v>2346</v>
      </c>
      <c r="K900" s="3" t="s">
        <v>2333</v>
      </c>
      <c r="L900" s="3" t="s">
        <v>4257</v>
      </c>
      <c r="M900" s="3">
        <f t="shared" si="14"/>
        <v>1</v>
      </c>
    </row>
    <row r="901" spans="1:13">
      <c r="A901" s="3">
        <v>790</v>
      </c>
      <c r="B901" s="3">
        <v>1</v>
      </c>
      <c r="C901" s="3" t="s">
        <v>2580</v>
      </c>
      <c r="D901" s="3" t="s">
        <v>666</v>
      </c>
      <c r="E901" s="3" t="s">
        <v>1821</v>
      </c>
      <c r="F901" s="3" t="s">
        <v>286</v>
      </c>
      <c r="G901" s="3">
        <v>100</v>
      </c>
      <c r="H901" s="3">
        <v>100</v>
      </c>
      <c r="I901" s="3" t="s">
        <v>2581</v>
      </c>
      <c r="J901" s="3" t="s">
        <v>2346</v>
      </c>
      <c r="K901" s="3" t="s">
        <v>2333</v>
      </c>
      <c r="L901" s="3" t="s">
        <v>4257</v>
      </c>
      <c r="M901" s="3">
        <f t="shared" si="14"/>
        <v>2</v>
      </c>
    </row>
    <row r="902" spans="1:13">
      <c r="A902" s="3">
        <v>790</v>
      </c>
      <c r="B902" s="3">
        <v>1</v>
      </c>
      <c r="C902" s="3" t="s">
        <v>2580</v>
      </c>
      <c r="D902" s="3" t="s">
        <v>2579</v>
      </c>
      <c r="E902" s="3" t="s">
        <v>290</v>
      </c>
      <c r="G902" s="3">
        <v>100</v>
      </c>
      <c r="H902" s="3">
        <v>100</v>
      </c>
      <c r="I902" s="3" t="s">
        <v>2581</v>
      </c>
      <c r="J902" s="3" t="s">
        <v>2346</v>
      </c>
      <c r="K902" s="3" t="s">
        <v>2333</v>
      </c>
      <c r="L902" s="3" t="s">
        <v>4257</v>
      </c>
      <c r="M902" s="3">
        <f t="shared" si="14"/>
        <v>2</v>
      </c>
    </row>
    <row r="903" spans="1:13">
      <c r="A903" s="3">
        <v>791</v>
      </c>
      <c r="B903" s="3">
        <v>0</v>
      </c>
      <c r="C903" s="3" t="s">
        <v>2277</v>
      </c>
      <c r="D903" s="3" t="s">
        <v>2278</v>
      </c>
      <c r="E903" s="3" t="s">
        <v>281</v>
      </c>
      <c r="F903" s="3" t="s">
        <v>282</v>
      </c>
      <c r="G903" s="3">
        <v>1</v>
      </c>
      <c r="H903" s="3">
        <v>1</v>
      </c>
      <c r="I903" s="3" t="s">
        <v>2588</v>
      </c>
      <c r="J903" s="3" t="s">
        <v>2259</v>
      </c>
      <c r="L903" s="3" t="s">
        <v>4258</v>
      </c>
      <c r="M903" s="3">
        <f t="shared" si="14"/>
        <v>1</v>
      </c>
    </row>
    <row r="904" spans="1:13">
      <c r="A904" s="3">
        <v>792</v>
      </c>
      <c r="B904" s="3">
        <v>1</v>
      </c>
      <c r="C904" s="3" t="s">
        <v>2526</v>
      </c>
      <c r="D904" s="3" t="s">
        <v>2527</v>
      </c>
      <c r="E904" s="3">
        <v>1</v>
      </c>
      <c r="G904" s="3">
        <v>1</v>
      </c>
      <c r="H904" s="3">
        <v>5</v>
      </c>
      <c r="I904" s="3" t="s">
        <v>2588</v>
      </c>
      <c r="J904" s="3" t="s">
        <v>2259</v>
      </c>
      <c r="L904" s="3" t="s">
        <v>4259</v>
      </c>
      <c r="M904" s="3">
        <f t="shared" si="14"/>
        <v>1</v>
      </c>
    </row>
    <row r="905" spans="1:13">
      <c r="A905" s="3">
        <v>793</v>
      </c>
      <c r="B905" s="3">
        <v>1</v>
      </c>
      <c r="C905" s="3" t="s">
        <v>2271</v>
      </c>
      <c r="D905" s="3" t="s">
        <v>2272</v>
      </c>
      <c r="E905" s="3" t="s">
        <v>1781</v>
      </c>
      <c r="F905" s="3" t="s">
        <v>291</v>
      </c>
      <c r="G905" s="3">
        <v>1</v>
      </c>
      <c r="H905" s="3">
        <v>5</v>
      </c>
      <c r="I905" s="3" t="s">
        <v>2588</v>
      </c>
      <c r="J905" s="3" t="s">
        <v>2259</v>
      </c>
      <c r="L905" s="3" t="s">
        <v>4259</v>
      </c>
      <c r="M905" s="3">
        <f t="shared" si="14"/>
        <v>2</v>
      </c>
    </row>
    <row r="906" spans="1:13">
      <c r="A906" s="3">
        <v>793</v>
      </c>
      <c r="B906" s="3">
        <v>1</v>
      </c>
      <c r="C906" s="3" t="s">
        <v>2271</v>
      </c>
      <c r="D906" s="3" t="s">
        <v>2273</v>
      </c>
      <c r="E906" s="3" t="s">
        <v>1781</v>
      </c>
      <c r="F906" s="3" t="s">
        <v>291</v>
      </c>
      <c r="G906" s="3">
        <v>1</v>
      </c>
      <c r="H906" s="3">
        <v>5</v>
      </c>
      <c r="I906" s="3" t="s">
        <v>2588</v>
      </c>
      <c r="J906" s="3" t="s">
        <v>2259</v>
      </c>
      <c r="L906" s="3" t="s">
        <v>4259</v>
      </c>
      <c r="M906" s="3">
        <f t="shared" si="14"/>
        <v>2</v>
      </c>
    </row>
    <row r="907" spans="1:13">
      <c r="A907" s="3">
        <v>794</v>
      </c>
      <c r="B907" s="3">
        <v>1</v>
      </c>
      <c r="C907" s="3" t="s">
        <v>2274</v>
      </c>
      <c r="D907" s="3" t="s">
        <v>258</v>
      </c>
      <c r="E907" s="3" t="s">
        <v>282</v>
      </c>
      <c r="F907" s="3" t="s">
        <v>1782</v>
      </c>
      <c r="G907" s="3">
        <v>1</v>
      </c>
      <c r="H907" s="3">
        <v>5</v>
      </c>
      <c r="I907" s="3" t="s">
        <v>2588</v>
      </c>
      <c r="J907" s="3" t="s">
        <v>2259</v>
      </c>
      <c r="L907" s="3" t="s">
        <v>4259</v>
      </c>
      <c r="M907" s="3">
        <f t="shared" si="14"/>
        <v>2</v>
      </c>
    </row>
    <row r="908" spans="1:13">
      <c r="A908" s="3">
        <v>794</v>
      </c>
      <c r="B908" s="3">
        <v>1</v>
      </c>
      <c r="C908" s="3" t="s">
        <v>2274</v>
      </c>
      <c r="D908" s="3" t="s">
        <v>603</v>
      </c>
      <c r="E908" s="3" t="s">
        <v>282</v>
      </c>
      <c r="F908" s="3" t="s">
        <v>1782</v>
      </c>
      <c r="G908" s="3">
        <v>1</v>
      </c>
      <c r="H908" s="3">
        <v>5</v>
      </c>
      <c r="I908" s="3" t="s">
        <v>2588</v>
      </c>
      <c r="J908" s="3" t="s">
        <v>2259</v>
      </c>
      <c r="L908" s="3" t="s">
        <v>4259</v>
      </c>
      <c r="M908" s="3">
        <f t="shared" si="14"/>
        <v>2</v>
      </c>
    </row>
    <row r="909" spans="1:13">
      <c r="A909" s="3">
        <v>795</v>
      </c>
      <c r="B909" s="3">
        <v>1</v>
      </c>
      <c r="C909" s="3" t="s">
        <v>2275</v>
      </c>
      <c r="D909" s="3" t="s">
        <v>273</v>
      </c>
      <c r="E909" s="3" t="s">
        <v>1781</v>
      </c>
      <c r="F909" s="3" t="s">
        <v>291</v>
      </c>
      <c r="G909" s="3">
        <v>1</v>
      </c>
      <c r="H909" s="3">
        <v>5</v>
      </c>
      <c r="I909" s="3" t="s">
        <v>2588</v>
      </c>
      <c r="J909" s="3" t="s">
        <v>2259</v>
      </c>
      <c r="L909" s="3" t="s">
        <v>4259</v>
      </c>
      <c r="M909" s="3">
        <f t="shared" si="14"/>
        <v>1</v>
      </c>
    </row>
    <row r="910" spans="1:13">
      <c r="A910" s="3">
        <v>796</v>
      </c>
      <c r="B910" s="3">
        <v>1</v>
      </c>
      <c r="C910" s="3" t="s">
        <v>2276</v>
      </c>
      <c r="D910" s="3" t="s">
        <v>16</v>
      </c>
      <c r="E910" s="3" t="s">
        <v>1782</v>
      </c>
      <c r="F910" s="3" t="s">
        <v>291</v>
      </c>
      <c r="G910" s="3">
        <v>1</v>
      </c>
      <c r="H910" s="3">
        <v>5</v>
      </c>
      <c r="I910" s="3" t="s">
        <v>2588</v>
      </c>
      <c r="J910" s="3" t="s">
        <v>2259</v>
      </c>
      <c r="L910" s="3" t="s">
        <v>4259</v>
      </c>
      <c r="M910" s="3">
        <f t="shared" si="14"/>
        <v>1</v>
      </c>
    </row>
    <row r="911" spans="1:13">
      <c r="A911" s="3">
        <v>797</v>
      </c>
      <c r="B911" s="3">
        <v>2</v>
      </c>
      <c r="C911" s="3" t="s">
        <v>2417</v>
      </c>
      <c r="D911" s="3" t="s">
        <v>357</v>
      </c>
      <c r="E911" s="3" t="s">
        <v>2418</v>
      </c>
      <c r="F911" s="3" t="s">
        <v>2419</v>
      </c>
      <c r="G911" s="3">
        <v>1</v>
      </c>
      <c r="H911" s="3">
        <v>10</v>
      </c>
      <c r="I911" s="3" t="s">
        <v>2588</v>
      </c>
      <c r="J911" s="3" t="s">
        <v>2259</v>
      </c>
      <c r="L911" s="3" t="s">
        <v>4260</v>
      </c>
      <c r="M911" s="3">
        <f t="shared" si="14"/>
        <v>1</v>
      </c>
    </row>
    <row r="912" spans="1:13">
      <c r="A912" s="3">
        <v>798</v>
      </c>
      <c r="B912" s="3">
        <v>2</v>
      </c>
      <c r="C912" s="3" t="s">
        <v>2421</v>
      </c>
      <c r="D912" s="3" t="s">
        <v>534</v>
      </c>
      <c r="E912" s="3" t="s">
        <v>390</v>
      </c>
      <c r="F912" s="3" t="s">
        <v>1781</v>
      </c>
      <c r="G912" s="3">
        <v>1</v>
      </c>
      <c r="H912" s="3">
        <v>10</v>
      </c>
      <c r="I912" s="3" t="s">
        <v>2588</v>
      </c>
      <c r="J912" s="3" t="s">
        <v>2259</v>
      </c>
      <c r="L912" s="3" t="s">
        <v>4260</v>
      </c>
      <c r="M912" s="3">
        <f t="shared" si="14"/>
        <v>1</v>
      </c>
    </row>
    <row r="913" spans="1:13">
      <c r="A913" s="3">
        <v>799</v>
      </c>
      <c r="B913" s="3">
        <v>2</v>
      </c>
      <c r="C913" s="3" t="s">
        <v>2263</v>
      </c>
      <c r="D913" s="3" t="s">
        <v>265</v>
      </c>
      <c r="E913" s="3" t="s">
        <v>282</v>
      </c>
      <c r="F913" s="3" t="s">
        <v>284</v>
      </c>
      <c r="G913" s="3">
        <v>1</v>
      </c>
      <c r="H913" s="3">
        <v>10</v>
      </c>
      <c r="I913" s="3" t="s">
        <v>2588</v>
      </c>
      <c r="J913" s="3" t="s">
        <v>2259</v>
      </c>
      <c r="L913" s="3" t="s">
        <v>4260</v>
      </c>
      <c r="M913" s="3">
        <f t="shared" si="14"/>
        <v>1</v>
      </c>
    </row>
    <row r="914" spans="1:13">
      <c r="A914" s="3">
        <v>800</v>
      </c>
      <c r="B914" s="3">
        <v>2</v>
      </c>
      <c r="C914" s="3" t="s">
        <v>2264</v>
      </c>
      <c r="D914" s="3" t="s">
        <v>267</v>
      </c>
      <c r="E914" s="3" t="s">
        <v>282</v>
      </c>
      <c r="F914" s="3" t="s">
        <v>284</v>
      </c>
      <c r="G914" s="3">
        <v>1</v>
      </c>
      <c r="H914" s="3">
        <v>10</v>
      </c>
      <c r="I914" s="3" t="s">
        <v>2588</v>
      </c>
      <c r="J914" s="3" t="s">
        <v>2259</v>
      </c>
      <c r="L914" s="3" t="s">
        <v>4260</v>
      </c>
      <c r="M914" s="3">
        <f t="shared" si="14"/>
        <v>1</v>
      </c>
    </row>
    <row r="915" spans="1:13">
      <c r="A915" s="3">
        <v>801</v>
      </c>
      <c r="B915" s="3">
        <v>2</v>
      </c>
      <c r="C915" s="3" t="s">
        <v>2265</v>
      </c>
      <c r="D915" s="3" t="s">
        <v>257</v>
      </c>
      <c r="E915" s="3" t="s">
        <v>282</v>
      </c>
      <c r="F915" s="3" t="s">
        <v>284</v>
      </c>
      <c r="G915" s="3">
        <v>1</v>
      </c>
      <c r="H915" s="3">
        <v>10</v>
      </c>
      <c r="I915" s="3" t="s">
        <v>2588</v>
      </c>
      <c r="J915" s="3" t="s">
        <v>2259</v>
      </c>
      <c r="L915" s="3" t="s">
        <v>4260</v>
      </c>
      <c r="M915" s="3">
        <f t="shared" si="14"/>
        <v>1</v>
      </c>
    </row>
    <row r="916" spans="1:13">
      <c r="A916" s="3">
        <v>802</v>
      </c>
      <c r="B916" s="3">
        <v>2</v>
      </c>
      <c r="C916" s="3" t="s">
        <v>2266</v>
      </c>
      <c r="D916" s="3" t="s">
        <v>269</v>
      </c>
      <c r="E916" s="3" t="s">
        <v>282</v>
      </c>
      <c r="F916" s="3" t="s">
        <v>284</v>
      </c>
      <c r="G916" s="3">
        <v>1</v>
      </c>
      <c r="H916" s="3">
        <v>10</v>
      </c>
      <c r="I916" s="3" t="s">
        <v>2588</v>
      </c>
      <c r="J916" s="3" t="s">
        <v>2259</v>
      </c>
      <c r="L916" s="3" t="s">
        <v>4260</v>
      </c>
      <c r="M916" s="3">
        <f t="shared" si="14"/>
        <v>1</v>
      </c>
    </row>
    <row r="917" spans="1:13">
      <c r="A917" s="3">
        <v>803</v>
      </c>
      <c r="B917" s="3">
        <v>2</v>
      </c>
      <c r="C917" s="3" t="s">
        <v>2267</v>
      </c>
      <c r="D917" s="3" t="s">
        <v>110</v>
      </c>
      <c r="E917" s="3" t="s">
        <v>2181</v>
      </c>
      <c r="F917" s="3" t="s">
        <v>2119</v>
      </c>
      <c r="G917" s="3">
        <v>1</v>
      </c>
      <c r="H917" s="3">
        <v>10</v>
      </c>
      <c r="I917" s="3" t="s">
        <v>2588</v>
      </c>
      <c r="J917" s="3" t="s">
        <v>2259</v>
      </c>
      <c r="L917" s="3" t="s">
        <v>4260</v>
      </c>
      <c r="M917" s="3">
        <f t="shared" si="14"/>
        <v>1</v>
      </c>
    </row>
    <row r="918" spans="1:13">
      <c r="A918" s="3">
        <v>804</v>
      </c>
      <c r="B918" s="3">
        <v>2</v>
      </c>
      <c r="C918" s="3" t="s">
        <v>2268</v>
      </c>
      <c r="D918" s="3" t="s">
        <v>111</v>
      </c>
      <c r="E918" s="3" t="s">
        <v>2181</v>
      </c>
      <c r="F918" s="3" t="s">
        <v>2119</v>
      </c>
      <c r="G918" s="3">
        <v>1</v>
      </c>
      <c r="H918" s="3">
        <v>10</v>
      </c>
      <c r="I918" s="3" t="s">
        <v>2588</v>
      </c>
      <c r="J918" s="3" t="s">
        <v>2259</v>
      </c>
      <c r="L918" s="3" t="s">
        <v>4260</v>
      </c>
      <c r="M918" s="3">
        <f t="shared" si="14"/>
        <v>1</v>
      </c>
    </row>
    <row r="919" spans="1:13">
      <c r="A919" s="3">
        <v>805</v>
      </c>
      <c r="B919" s="3">
        <v>2</v>
      </c>
      <c r="C919" s="3" t="s">
        <v>2269</v>
      </c>
      <c r="D919" s="3" t="s">
        <v>112</v>
      </c>
      <c r="E919" s="3" t="s">
        <v>2181</v>
      </c>
      <c r="F919" s="3" t="s">
        <v>2119</v>
      </c>
      <c r="G919" s="3">
        <v>1</v>
      </c>
      <c r="H919" s="3">
        <v>10</v>
      </c>
      <c r="I919" s="3" t="s">
        <v>2588</v>
      </c>
      <c r="J919" s="3" t="s">
        <v>2259</v>
      </c>
      <c r="L919" s="3" t="s">
        <v>4260</v>
      </c>
      <c r="M919" s="3">
        <f t="shared" si="14"/>
        <v>1</v>
      </c>
    </row>
    <row r="920" spans="1:13">
      <c r="A920" s="3">
        <v>806</v>
      </c>
      <c r="B920" s="3">
        <v>2</v>
      </c>
      <c r="C920" s="3" t="s">
        <v>2270</v>
      </c>
      <c r="D920" s="3" t="s">
        <v>251</v>
      </c>
      <c r="E920" s="3" t="s">
        <v>386</v>
      </c>
      <c r="F920" s="3" t="s">
        <v>1996</v>
      </c>
      <c r="G920" s="3">
        <v>1</v>
      </c>
      <c r="H920" s="3">
        <v>10</v>
      </c>
      <c r="I920" s="3" t="s">
        <v>2588</v>
      </c>
      <c r="J920" s="3" t="s">
        <v>2259</v>
      </c>
      <c r="L920" s="3" t="s">
        <v>4260</v>
      </c>
      <c r="M920" s="3">
        <f t="shared" si="14"/>
        <v>1</v>
      </c>
    </row>
    <row r="921" spans="1:13">
      <c r="A921" s="3">
        <v>807</v>
      </c>
      <c r="B921" s="3">
        <v>2</v>
      </c>
      <c r="C921" s="3" t="s">
        <v>2451</v>
      </c>
      <c r="D921" s="3" t="s">
        <v>2452</v>
      </c>
      <c r="E921" s="3" t="s">
        <v>1821</v>
      </c>
      <c r="F921" s="3" t="s">
        <v>386</v>
      </c>
      <c r="G921" s="3">
        <v>1</v>
      </c>
      <c r="H921" s="3">
        <v>10</v>
      </c>
      <c r="I921" s="3" t="s">
        <v>2588</v>
      </c>
      <c r="J921" s="3" t="s">
        <v>2259</v>
      </c>
      <c r="L921" s="3" t="s">
        <v>4260</v>
      </c>
      <c r="M921" s="3">
        <f t="shared" si="14"/>
        <v>1</v>
      </c>
    </row>
    <row r="922" spans="1:13">
      <c r="A922" s="3">
        <v>808</v>
      </c>
      <c r="B922" s="3">
        <v>0</v>
      </c>
      <c r="C922" s="3" t="s">
        <v>2277</v>
      </c>
      <c r="D922" s="3" t="s">
        <v>2278</v>
      </c>
      <c r="E922" s="3" t="s">
        <v>281</v>
      </c>
      <c r="F922" s="3" t="s">
        <v>282</v>
      </c>
      <c r="G922" s="3">
        <v>1</v>
      </c>
      <c r="H922" s="3">
        <v>1</v>
      </c>
      <c r="I922" s="3" t="s">
        <v>2588</v>
      </c>
      <c r="J922" s="3" t="s">
        <v>2281</v>
      </c>
      <c r="L922" s="3" t="s">
        <v>4261</v>
      </c>
      <c r="M922" s="3">
        <f t="shared" si="14"/>
        <v>1</v>
      </c>
    </row>
    <row r="923" spans="1:13">
      <c r="A923" s="3">
        <v>809</v>
      </c>
      <c r="B923" s="3">
        <v>1</v>
      </c>
      <c r="C923" s="3" t="s">
        <v>2526</v>
      </c>
      <c r="D923" s="3" t="s">
        <v>2527</v>
      </c>
      <c r="E923" s="3">
        <v>1</v>
      </c>
      <c r="G923" s="3">
        <v>1</v>
      </c>
      <c r="H923" s="3">
        <v>5</v>
      </c>
      <c r="I923" s="3" t="s">
        <v>2588</v>
      </c>
      <c r="J923" s="3" t="s">
        <v>2281</v>
      </c>
      <c r="L923" s="3" t="s">
        <v>4262</v>
      </c>
      <c r="M923" s="3">
        <f t="shared" si="14"/>
        <v>1</v>
      </c>
    </row>
    <row r="924" spans="1:13">
      <c r="A924" s="3">
        <v>810</v>
      </c>
      <c r="B924" s="3">
        <v>1</v>
      </c>
      <c r="C924" s="3" t="s">
        <v>2271</v>
      </c>
      <c r="D924" s="3" t="s">
        <v>2272</v>
      </c>
      <c r="E924" s="3" t="s">
        <v>1781</v>
      </c>
      <c r="F924" s="3" t="s">
        <v>291</v>
      </c>
      <c r="G924" s="3">
        <v>1</v>
      </c>
      <c r="H924" s="3">
        <v>5</v>
      </c>
      <c r="I924" s="3" t="s">
        <v>2588</v>
      </c>
      <c r="J924" s="3" t="s">
        <v>2281</v>
      </c>
      <c r="L924" s="3" t="s">
        <v>4262</v>
      </c>
      <c r="M924" s="3">
        <f t="shared" si="14"/>
        <v>2</v>
      </c>
    </row>
    <row r="925" spans="1:13">
      <c r="A925" s="3">
        <v>810</v>
      </c>
      <c r="B925" s="3">
        <v>1</v>
      </c>
      <c r="C925" s="3" t="s">
        <v>2271</v>
      </c>
      <c r="D925" s="3" t="s">
        <v>2273</v>
      </c>
      <c r="E925" s="3" t="s">
        <v>1781</v>
      </c>
      <c r="F925" s="3" t="s">
        <v>291</v>
      </c>
      <c r="G925" s="3">
        <v>1</v>
      </c>
      <c r="H925" s="3">
        <v>5</v>
      </c>
      <c r="I925" s="3" t="s">
        <v>2588</v>
      </c>
      <c r="J925" s="3" t="s">
        <v>2281</v>
      </c>
      <c r="L925" s="3" t="s">
        <v>4262</v>
      </c>
      <c r="M925" s="3">
        <f t="shared" si="14"/>
        <v>2</v>
      </c>
    </row>
    <row r="926" spans="1:13">
      <c r="A926" s="3">
        <v>811</v>
      </c>
      <c r="B926" s="3">
        <v>1</v>
      </c>
      <c r="C926" s="3" t="s">
        <v>2274</v>
      </c>
      <c r="D926" s="3" t="s">
        <v>258</v>
      </c>
      <c r="E926" s="3" t="s">
        <v>282</v>
      </c>
      <c r="F926" s="3" t="s">
        <v>1782</v>
      </c>
      <c r="G926" s="3">
        <v>1</v>
      </c>
      <c r="H926" s="3">
        <v>5</v>
      </c>
      <c r="I926" s="3" t="s">
        <v>2588</v>
      </c>
      <c r="J926" s="3" t="s">
        <v>2281</v>
      </c>
      <c r="L926" s="3" t="s">
        <v>4262</v>
      </c>
      <c r="M926" s="3">
        <f t="shared" si="14"/>
        <v>2</v>
      </c>
    </row>
    <row r="927" spans="1:13">
      <c r="A927" s="3">
        <v>811</v>
      </c>
      <c r="B927" s="3">
        <v>1</v>
      </c>
      <c r="C927" s="3" t="s">
        <v>2274</v>
      </c>
      <c r="D927" s="3" t="s">
        <v>603</v>
      </c>
      <c r="E927" s="3" t="s">
        <v>282</v>
      </c>
      <c r="F927" s="3" t="s">
        <v>1782</v>
      </c>
      <c r="G927" s="3">
        <v>1</v>
      </c>
      <c r="H927" s="3">
        <v>5</v>
      </c>
      <c r="I927" s="3" t="s">
        <v>2588</v>
      </c>
      <c r="J927" s="3" t="s">
        <v>2281</v>
      </c>
      <c r="L927" s="3" t="s">
        <v>4262</v>
      </c>
      <c r="M927" s="3">
        <f t="shared" si="14"/>
        <v>2</v>
      </c>
    </row>
    <row r="928" spans="1:13">
      <c r="A928" s="3">
        <v>812</v>
      </c>
      <c r="B928" s="3">
        <v>1</v>
      </c>
      <c r="C928" s="3" t="s">
        <v>2275</v>
      </c>
      <c r="D928" s="3" t="s">
        <v>273</v>
      </c>
      <c r="E928" s="3" t="s">
        <v>1781</v>
      </c>
      <c r="F928" s="3" t="s">
        <v>291</v>
      </c>
      <c r="G928" s="3">
        <v>1</v>
      </c>
      <c r="H928" s="3">
        <v>5</v>
      </c>
      <c r="I928" s="3" t="s">
        <v>2588</v>
      </c>
      <c r="J928" s="3" t="s">
        <v>2281</v>
      </c>
      <c r="L928" s="3" t="s">
        <v>4262</v>
      </c>
      <c r="M928" s="3">
        <f t="shared" si="14"/>
        <v>1</v>
      </c>
    </row>
    <row r="929" spans="1:13">
      <c r="A929" s="3">
        <v>813</v>
      </c>
      <c r="B929" s="3">
        <v>1</v>
      </c>
      <c r="C929" s="3" t="s">
        <v>2276</v>
      </c>
      <c r="D929" s="3" t="s">
        <v>16</v>
      </c>
      <c r="E929" s="3" t="s">
        <v>1782</v>
      </c>
      <c r="F929" s="3" t="s">
        <v>291</v>
      </c>
      <c r="G929" s="3">
        <v>1</v>
      </c>
      <c r="H929" s="3">
        <v>5</v>
      </c>
      <c r="I929" s="3" t="s">
        <v>2588</v>
      </c>
      <c r="J929" s="3" t="s">
        <v>2281</v>
      </c>
      <c r="L929" s="3" t="s">
        <v>4262</v>
      </c>
      <c r="M929" s="3">
        <f t="shared" si="14"/>
        <v>1</v>
      </c>
    </row>
    <row r="930" spans="1:13">
      <c r="A930" s="3">
        <v>814</v>
      </c>
      <c r="B930" s="3">
        <v>2</v>
      </c>
      <c r="C930" s="3" t="s">
        <v>2417</v>
      </c>
      <c r="D930" s="3" t="s">
        <v>357</v>
      </c>
      <c r="E930" s="3" t="s">
        <v>2418</v>
      </c>
      <c r="F930" s="3" t="s">
        <v>2419</v>
      </c>
      <c r="G930" s="3">
        <v>1</v>
      </c>
      <c r="H930" s="3">
        <v>10</v>
      </c>
      <c r="I930" s="3" t="s">
        <v>2588</v>
      </c>
      <c r="J930" s="3" t="s">
        <v>2281</v>
      </c>
      <c r="L930" s="3" t="s">
        <v>4263</v>
      </c>
      <c r="M930" s="3">
        <f t="shared" si="14"/>
        <v>1</v>
      </c>
    </row>
    <row r="931" spans="1:13">
      <c r="A931" s="3">
        <v>815</v>
      </c>
      <c r="B931" s="3">
        <v>2</v>
      </c>
      <c r="C931" s="3" t="s">
        <v>2421</v>
      </c>
      <c r="D931" s="3" t="s">
        <v>534</v>
      </c>
      <c r="E931" s="3" t="s">
        <v>390</v>
      </c>
      <c r="F931" s="3" t="s">
        <v>1781</v>
      </c>
      <c r="G931" s="3">
        <v>1</v>
      </c>
      <c r="H931" s="3">
        <v>10</v>
      </c>
      <c r="I931" s="3" t="s">
        <v>2588</v>
      </c>
      <c r="J931" s="3" t="s">
        <v>2281</v>
      </c>
      <c r="L931" s="3" t="s">
        <v>4263</v>
      </c>
      <c r="M931" s="3">
        <f t="shared" si="14"/>
        <v>1</v>
      </c>
    </row>
    <row r="932" spans="1:13">
      <c r="A932" s="3">
        <v>816</v>
      </c>
      <c r="B932" s="3">
        <v>2</v>
      </c>
      <c r="C932" s="3" t="s">
        <v>2263</v>
      </c>
      <c r="D932" s="3" t="s">
        <v>265</v>
      </c>
      <c r="E932" s="3" t="s">
        <v>282</v>
      </c>
      <c r="F932" s="3" t="s">
        <v>284</v>
      </c>
      <c r="G932" s="3">
        <v>1</v>
      </c>
      <c r="H932" s="3">
        <v>10</v>
      </c>
      <c r="I932" s="3" t="s">
        <v>2588</v>
      </c>
      <c r="J932" s="3" t="s">
        <v>2281</v>
      </c>
      <c r="L932" s="3" t="s">
        <v>4263</v>
      </c>
      <c r="M932" s="3">
        <f t="shared" si="14"/>
        <v>1</v>
      </c>
    </row>
    <row r="933" spans="1:13">
      <c r="A933" s="3">
        <v>817</v>
      </c>
      <c r="B933" s="3">
        <v>2</v>
      </c>
      <c r="C933" s="3" t="s">
        <v>2264</v>
      </c>
      <c r="D933" s="3" t="s">
        <v>267</v>
      </c>
      <c r="E933" s="3" t="s">
        <v>282</v>
      </c>
      <c r="F933" s="3" t="s">
        <v>284</v>
      </c>
      <c r="G933" s="3">
        <v>1</v>
      </c>
      <c r="H933" s="3">
        <v>10</v>
      </c>
      <c r="I933" s="3" t="s">
        <v>2588</v>
      </c>
      <c r="J933" s="3" t="s">
        <v>2281</v>
      </c>
      <c r="L933" s="3" t="s">
        <v>4263</v>
      </c>
      <c r="M933" s="3">
        <f t="shared" si="14"/>
        <v>1</v>
      </c>
    </row>
    <row r="934" spans="1:13">
      <c r="A934" s="3">
        <v>818</v>
      </c>
      <c r="B934" s="3">
        <v>2</v>
      </c>
      <c r="C934" s="3" t="s">
        <v>2265</v>
      </c>
      <c r="D934" s="3" t="s">
        <v>257</v>
      </c>
      <c r="E934" s="3" t="s">
        <v>282</v>
      </c>
      <c r="F934" s="3" t="s">
        <v>284</v>
      </c>
      <c r="G934" s="3">
        <v>1</v>
      </c>
      <c r="H934" s="3">
        <v>10</v>
      </c>
      <c r="I934" s="3" t="s">
        <v>2588</v>
      </c>
      <c r="J934" s="3" t="s">
        <v>2281</v>
      </c>
      <c r="L934" s="3" t="s">
        <v>4263</v>
      </c>
      <c r="M934" s="3">
        <f t="shared" si="14"/>
        <v>1</v>
      </c>
    </row>
    <row r="935" spans="1:13">
      <c r="A935" s="3">
        <v>819</v>
      </c>
      <c r="B935" s="3">
        <v>2</v>
      </c>
      <c r="C935" s="3" t="s">
        <v>2266</v>
      </c>
      <c r="D935" s="3" t="s">
        <v>269</v>
      </c>
      <c r="E935" s="3" t="s">
        <v>282</v>
      </c>
      <c r="F935" s="3" t="s">
        <v>284</v>
      </c>
      <c r="G935" s="3">
        <v>1</v>
      </c>
      <c r="H935" s="3">
        <v>10</v>
      </c>
      <c r="I935" s="3" t="s">
        <v>2588</v>
      </c>
      <c r="J935" s="3" t="s">
        <v>2281</v>
      </c>
      <c r="L935" s="3" t="s">
        <v>4263</v>
      </c>
      <c r="M935" s="3">
        <f t="shared" si="14"/>
        <v>1</v>
      </c>
    </row>
    <row r="936" spans="1:13">
      <c r="A936" s="3">
        <v>820</v>
      </c>
      <c r="B936" s="3">
        <v>2</v>
      </c>
      <c r="C936" s="3" t="s">
        <v>2267</v>
      </c>
      <c r="D936" s="3" t="s">
        <v>110</v>
      </c>
      <c r="E936" s="3" t="s">
        <v>2181</v>
      </c>
      <c r="F936" s="3" t="s">
        <v>2119</v>
      </c>
      <c r="G936" s="3">
        <v>1</v>
      </c>
      <c r="H936" s="3">
        <v>10</v>
      </c>
      <c r="I936" s="3" t="s">
        <v>2588</v>
      </c>
      <c r="J936" s="3" t="s">
        <v>2281</v>
      </c>
      <c r="L936" s="3" t="s">
        <v>4263</v>
      </c>
      <c r="M936" s="3">
        <f t="shared" si="14"/>
        <v>1</v>
      </c>
    </row>
    <row r="937" spans="1:13">
      <c r="A937" s="3">
        <v>821</v>
      </c>
      <c r="B937" s="3">
        <v>2</v>
      </c>
      <c r="C937" s="3" t="s">
        <v>2268</v>
      </c>
      <c r="D937" s="3" t="s">
        <v>111</v>
      </c>
      <c r="E937" s="3" t="s">
        <v>2181</v>
      </c>
      <c r="F937" s="3" t="s">
        <v>2119</v>
      </c>
      <c r="G937" s="3">
        <v>1</v>
      </c>
      <c r="H937" s="3">
        <v>10</v>
      </c>
      <c r="I937" s="3" t="s">
        <v>2588</v>
      </c>
      <c r="J937" s="3" t="s">
        <v>2281</v>
      </c>
      <c r="L937" s="3" t="s">
        <v>4263</v>
      </c>
      <c r="M937" s="3">
        <f t="shared" si="14"/>
        <v>1</v>
      </c>
    </row>
    <row r="938" spans="1:13">
      <c r="A938" s="3">
        <v>822</v>
      </c>
      <c r="B938" s="3">
        <v>2</v>
      </c>
      <c r="C938" s="3" t="s">
        <v>2269</v>
      </c>
      <c r="D938" s="3" t="s">
        <v>112</v>
      </c>
      <c r="E938" s="3" t="s">
        <v>2181</v>
      </c>
      <c r="F938" s="3" t="s">
        <v>2119</v>
      </c>
      <c r="G938" s="3">
        <v>1</v>
      </c>
      <c r="H938" s="3">
        <v>10</v>
      </c>
      <c r="I938" s="3" t="s">
        <v>2588</v>
      </c>
      <c r="J938" s="3" t="s">
        <v>2281</v>
      </c>
      <c r="L938" s="3" t="s">
        <v>4263</v>
      </c>
      <c r="M938" s="3">
        <f t="shared" si="14"/>
        <v>1</v>
      </c>
    </row>
    <row r="939" spans="1:13">
      <c r="A939" s="3">
        <v>823</v>
      </c>
      <c r="B939" s="3">
        <v>2</v>
      </c>
      <c r="C939" s="3" t="s">
        <v>2270</v>
      </c>
      <c r="D939" s="3" t="s">
        <v>251</v>
      </c>
      <c r="E939" s="3" t="s">
        <v>386</v>
      </c>
      <c r="F939" s="3" t="s">
        <v>1996</v>
      </c>
      <c r="G939" s="3">
        <v>1</v>
      </c>
      <c r="H939" s="3">
        <v>10</v>
      </c>
      <c r="I939" s="3" t="s">
        <v>2588</v>
      </c>
      <c r="J939" s="3" t="s">
        <v>2281</v>
      </c>
      <c r="L939" s="3" t="s">
        <v>4263</v>
      </c>
      <c r="M939" s="3">
        <f t="shared" si="14"/>
        <v>1</v>
      </c>
    </row>
    <row r="940" spans="1:13">
      <c r="A940" s="3">
        <v>824</v>
      </c>
      <c r="B940" s="3">
        <v>0</v>
      </c>
      <c r="C940" s="3" t="s">
        <v>2424</v>
      </c>
      <c r="D940" s="3" t="s">
        <v>415</v>
      </c>
      <c r="E940" s="3" t="s">
        <v>2344</v>
      </c>
      <c r="F940" s="3" t="s">
        <v>2345</v>
      </c>
      <c r="G940" s="3">
        <v>100</v>
      </c>
      <c r="H940" s="3">
        <v>0</v>
      </c>
      <c r="I940" s="3" t="s">
        <v>2588</v>
      </c>
      <c r="J940" s="3" t="s">
        <v>2285</v>
      </c>
      <c r="K940" s="3" t="s">
        <v>2286</v>
      </c>
      <c r="L940" s="3" t="s">
        <v>4264</v>
      </c>
      <c r="M940" s="3">
        <f t="shared" si="14"/>
        <v>1</v>
      </c>
    </row>
    <row r="941" spans="1:13">
      <c r="A941" s="3">
        <v>825</v>
      </c>
      <c r="B941" s="3">
        <v>0</v>
      </c>
      <c r="C941" s="3" t="s">
        <v>2521</v>
      </c>
      <c r="D941" s="3" t="s">
        <v>529</v>
      </c>
      <c r="E941" s="3" t="s">
        <v>2328</v>
      </c>
      <c r="F941" s="3" t="s">
        <v>2329</v>
      </c>
      <c r="G941" s="3">
        <v>100</v>
      </c>
      <c r="H941" s="3">
        <v>0</v>
      </c>
      <c r="I941" s="3" t="s">
        <v>2588</v>
      </c>
      <c r="J941" s="3" t="s">
        <v>2285</v>
      </c>
      <c r="K941" s="3" t="s">
        <v>2286</v>
      </c>
      <c r="L941" s="3" t="s">
        <v>4264</v>
      </c>
      <c r="M941" s="3">
        <f t="shared" si="14"/>
        <v>1</v>
      </c>
    </row>
    <row r="942" spans="1:13">
      <c r="A942" s="3">
        <v>826</v>
      </c>
      <c r="B942" s="3">
        <v>0</v>
      </c>
      <c r="C942" s="3" t="s">
        <v>2427</v>
      </c>
      <c r="D942" s="3" t="s">
        <v>2428</v>
      </c>
      <c r="E942" s="3" t="s">
        <v>2429</v>
      </c>
      <c r="F942" s="3" t="s">
        <v>2430</v>
      </c>
      <c r="G942" s="3">
        <v>100</v>
      </c>
      <c r="H942" s="3">
        <v>0</v>
      </c>
      <c r="I942" s="3" t="s">
        <v>2588</v>
      </c>
      <c r="J942" s="3" t="s">
        <v>2285</v>
      </c>
      <c r="K942" s="3" t="s">
        <v>2286</v>
      </c>
      <c r="L942" s="3" t="s">
        <v>4264</v>
      </c>
      <c r="M942" s="3">
        <f t="shared" si="14"/>
        <v>1</v>
      </c>
    </row>
    <row r="943" spans="1:13">
      <c r="A943" s="3">
        <v>827</v>
      </c>
      <c r="B943" s="3">
        <v>0</v>
      </c>
      <c r="C943" s="3" t="s">
        <v>2434</v>
      </c>
      <c r="D943" s="3" t="s">
        <v>2428</v>
      </c>
      <c r="E943" s="3" t="s">
        <v>2328</v>
      </c>
      <c r="F943" s="3" t="s">
        <v>2435</v>
      </c>
      <c r="G943" s="3">
        <v>100</v>
      </c>
      <c r="H943" s="3">
        <v>0</v>
      </c>
      <c r="I943" s="3" t="s">
        <v>2588</v>
      </c>
      <c r="J943" s="3" t="s">
        <v>2285</v>
      </c>
      <c r="K943" s="3" t="s">
        <v>2286</v>
      </c>
      <c r="L943" s="3" t="s">
        <v>4264</v>
      </c>
      <c r="M943" s="3">
        <f t="shared" si="14"/>
        <v>1</v>
      </c>
    </row>
    <row r="944" spans="1:13">
      <c r="A944" s="3">
        <v>828</v>
      </c>
      <c r="B944" s="3">
        <v>0</v>
      </c>
      <c r="C944" s="3" t="s">
        <v>2531</v>
      </c>
      <c r="D944" s="3" t="s">
        <v>557</v>
      </c>
      <c r="E944" s="3" t="s">
        <v>1800</v>
      </c>
      <c r="F944" s="3" t="s">
        <v>2326</v>
      </c>
      <c r="G944" s="3">
        <v>100</v>
      </c>
      <c r="H944" s="3">
        <v>0</v>
      </c>
      <c r="I944" s="3" t="s">
        <v>2588</v>
      </c>
      <c r="J944" s="3" t="s">
        <v>2285</v>
      </c>
      <c r="K944" s="3" t="s">
        <v>2286</v>
      </c>
      <c r="L944" s="3" t="s">
        <v>4264</v>
      </c>
      <c r="M944" s="3">
        <f t="shared" si="14"/>
        <v>1</v>
      </c>
    </row>
    <row r="945" spans="1:13">
      <c r="A945" s="3">
        <v>829</v>
      </c>
      <c r="B945" s="3">
        <v>0</v>
      </c>
      <c r="C945" s="3" t="s">
        <v>2297</v>
      </c>
      <c r="D945" s="3" t="s">
        <v>248</v>
      </c>
      <c r="E945" s="3" t="s">
        <v>2298</v>
      </c>
      <c r="F945" s="3" t="s">
        <v>2299</v>
      </c>
      <c r="G945" s="3">
        <v>100</v>
      </c>
      <c r="H945" s="3">
        <v>0</v>
      </c>
      <c r="I945" s="3" t="s">
        <v>2588</v>
      </c>
      <c r="J945" s="3" t="s">
        <v>2285</v>
      </c>
      <c r="K945" s="3" t="s">
        <v>2286</v>
      </c>
      <c r="L945" s="3" t="s">
        <v>4264</v>
      </c>
      <c r="M945" s="3">
        <f t="shared" si="14"/>
        <v>1</v>
      </c>
    </row>
    <row r="946" spans="1:13">
      <c r="A946" s="3">
        <v>830</v>
      </c>
      <c r="B946" s="3">
        <v>0</v>
      </c>
      <c r="C946" s="3" t="s">
        <v>2303</v>
      </c>
      <c r="D946" s="3" t="s">
        <v>573</v>
      </c>
      <c r="E946" s="3" t="s">
        <v>2298</v>
      </c>
      <c r="F946" s="3" t="s">
        <v>2299</v>
      </c>
      <c r="G946" s="3">
        <v>100</v>
      </c>
      <c r="H946" s="3">
        <v>0</v>
      </c>
      <c r="I946" s="3" t="s">
        <v>2588</v>
      </c>
      <c r="J946" s="3" t="s">
        <v>2285</v>
      </c>
      <c r="K946" s="3" t="s">
        <v>2286</v>
      </c>
      <c r="L946" s="3" t="s">
        <v>4264</v>
      </c>
      <c r="M946" s="3">
        <f t="shared" si="14"/>
        <v>1</v>
      </c>
    </row>
    <row r="947" spans="1:13">
      <c r="A947" s="3">
        <v>831</v>
      </c>
      <c r="B947" s="3">
        <v>0</v>
      </c>
      <c r="C947" s="3" t="s">
        <v>2459</v>
      </c>
      <c r="D947" s="3" t="s">
        <v>2452</v>
      </c>
      <c r="E947" s="3" t="s">
        <v>2328</v>
      </c>
      <c r="F947" s="3" t="s">
        <v>2329</v>
      </c>
      <c r="G947" s="3">
        <v>100</v>
      </c>
      <c r="H947" s="3">
        <v>0</v>
      </c>
      <c r="I947" s="3" t="s">
        <v>2588</v>
      </c>
      <c r="J947" s="3" t="s">
        <v>2285</v>
      </c>
      <c r="K947" s="3" t="s">
        <v>2286</v>
      </c>
      <c r="L947" s="3" t="s">
        <v>4264</v>
      </c>
      <c r="M947" s="3">
        <f t="shared" si="14"/>
        <v>1</v>
      </c>
    </row>
    <row r="948" spans="1:13">
      <c r="A948" s="3">
        <v>832</v>
      </c>
      <c r="B948" s="3">
        <v>0</v>
      </c>
      <c r="C948" s="3" t="s">
        <v>2533</v>
      </c>
      <c r="D948" s="3" t="s">
        <v>4235</v>
      </c>
      <c r="E948" s="3" t="s">
        <v>2534</v>
      </c>
      <c r="F948" s="3" t="s">
        <v>2061</v>
      </c>
      <c r="G948" s="3">
        <v>100</v>
      </c>
      <c r="H948" s="3">
        <v>0</v>
      </c>
      <c r="I948" s="3" t="s">
        <v>2588</v>
      </c>
      <c r="J948" s="3" t="s">
        <v>2285</v>
      </c>
      <c r="K948" s="3" t="s">
        <v>2306</v>
      </c>
      <c r="L948" s="3" t="s">
        <v>4264</v>
      </c>
      <c r="M948" s="3">
        <f t="shared" si="14"/>
        <v>2</v>
      </c>
    </row>
    <row r="949" spans="1:13">
      <c r="A949" s="3">
        <v>832</v>
      </c>
      <c r="B949" s="3">
        <v>0</v>
      </c>
      <c r="C949" s="3" t="s">
        <v>2533</v>
      </c>
      <c r="D949" s="3" t="s">
        <v>4236</v>
      </c>
      <c r="E949" s="3">
        <v>71</v>
      </c>
      <c r="F949" s="3">
        <v>73</v>
      </c>
      <c r="G949" s="3">
        <v>100</v>
      </c>
      <c r="H949" s="3">
        <v>0</v>
      </c>
      <c r="I949" s="3" t="s">
        <v>2588</v>
      </c>
      <c r="J949" s="3" t="s">
        <v>2285</v>
      </c>
      <c r="K949" s="3" t="s">
        <v>2306</v>
      </c>
      <c r="L949" s="3" t="s">
        <v>4264</v>
      </c>
      <c r="M949" s="3">
        <f t="shared" si="14"/>
        <v>2</v>
      </c>
    </row>
    <row r="950" spans="1:13">
      <c r="A950" s="3">
        <v>833</v>
      </c>
      <c r="B950" s="3">
        <v>0</v>
      </c>
      <c r="C950" s="3" t="s">
        <v>2538</v>
      </c>
      <c r="D950" s="3" t="s">
        <v>4237</v>
      </c>
      <c r="E950" s="3" t="s">
        <v>2256</v>
      </c>
      <c r="F950" s="3" t="s">
        <v>2539</v>
      </c>
      <c r="G950" s="3">
        <v>100</v>
      </c>
      <c r="H950" s="3">
        <v>0</v>
      </c>
      <c r="I950" s="3" t="s">
        <v>2588</v>
      </c>
      <c r="J950" s="3" t="s">
        <v>2285</v>
      </c>
      <c r="K950" s="3" t="s">
        <v>2306</v>
      </c>
      <c r="L950" s="3" t="s">
        <v>4264</v>
      </c>
      <c r="M950" s="3">
        <f t="shared" si="14"/>
        <v>2</v>
      </c>
    </row>
    <row r="951" spans="1:13">
      <c r="A951" s="3">
        <v>833</v>
      </c>
      <c r="B951" s="3">
        <v>0</v>
      </c>
      <c r="C951" s="3" t="s">
        <v>2538</v>
      </c>
      <c r="D951" s="3" t="s">
        <v>4238</v>
      </c>
      <c r="E951" s="3">
        <v>71</v>
      </c>
      <c r="F951" s="3">
        <v>76</v>
      </c>
      <c r="G951" s="3">
        <v>100</v>
      </c>
      <c r="H951" s="3">
        <v>0</v>
      </c>
      <c r="I951" s="3" t="s">
        <v>2588</v>
      </c>
      <c r="J951" s="3" t="s">
        <v>2285</v>
      </c>
      <c r="K951" s="3" t="s">
        <v>2306</v>
      </c>
      <c r="L951" s="3" t="s">
        <v>4264</v>
      </c>
      <c r="M951" s="3">
        <f t="shared" si="14"/>
        <v>2</v>
      </c>
    </row>
    <row r="952" spans="1:13">
      <c r="A952" s="3">
        <v>834</v>
      </c>
      <c r="B952" s="3">
        <v>0</v>
      </c>
      <c r="C952" s="3" t="s">
        <v>2541</v>
      </c>
      <c r="D952" s="3" t="s">
        <v>4239</v>
      </c>
      <c r="E952" s="3" t="s">
        <v>2467</v>
      </c>
      <c r="F952" s="3" t="s">
        <v>2542</v>
      </c>
      <c r="G952" s="3">
        <v>100</v>
      </c>
      <c r="H952" s="3">
        <v>0</v>
      </c>
      <c r="I952" s="3" t="s">
        <v>2588</v>
      </c>
      <c r="J952" s="3" t="s">
        <v>2285</v>
      </c>
      <c r="K952" s="3" t="s">
        <v>2306</v>
      </c>
      <c r="L952" s="3" t="s">
        <v>4264</v>
      </c>
      <c r="M952" s="3">
        <f t="shared" si="14"/>
        <v>2</v>
      </c>
    </row>
    <row r="953" spans="1:13">
      <c r="A953" s="3">
        <v>834</v>
      </c>
      <c r="B953" s="3">
        <v>0</v>
      </c>
      <c r="C953" s="3" t="s">
        <v>2541</v>
      </c>
      <c r="D953" s="3" t="s">
        <v>4240</v>
      </c>
      <c r="E953" s="3">
        <v>73</v>
      </c>
      <c r="F953" s="3">
        <v>75</v>
      </c>
      <c r="G953" s="3">
        <v>100</v>
      </c>
      <c r="H953" s="3">
        <v>0</v>
      </c>
      <c r="I953" s="3" t="s">
        <v>2588</v>
      </c>
      <c r="J953" s="3" t="s">
        <v>2285</v>
      </c>
      <c r="K953" s="3" t="s">
        <v>2306</v>
      </c>
      <c r="L953" s="3" t="s">
        <v>4264</v>
      </c>
      <c r="M953" s="3">
        <f t="shared" si="14"/>
        <v>2</v>
      </c>
    </row>
    <row r="954" spans="1:13">
      <c r="A954" s="3">
        <v>835</v>
      </c>
      <c r="B954" s="3">
        <v>0</v>
      </c>
      <c r="C954" s="3" t="s">
        <v>2544</v>
      </c>
      <c r="D954" s="3" t="s">
        <v>4241</v>
      </c>
      <c r="E954" s="3" t="s">
        <v>562</v>
      </c>
      <c r="F954" s="3" t="s">
        <v>287</v>
      </c>
      <c r="G954" s="3">
        <v>100</v>
      </c>
      <c r="H954" s="3">
        <v>0</v>
      </c>
      <c r="I954" s="3" t="s">
        <v>2588</v>
      </c>
      <c r="J954" s="3" t="s">
        <v>2285</v>
      </c>
      <c r="K954" s="3" t="s">
        <v>2306</v>
      </c>
      <c r="L954" s="3" t="s">
        <v>4264</v>
      </c>
      <c r="M954" s="3">
        <f t="shared" si="14"/>
        <v>2</v>
      </c>
    </row>
    <row r="955" spans="1:13">
      <c r="A955" s="3">
        <v>835</v>
      </c>
      <c r="B955" s="3">
        <v>0</v>
      </c>
      <c r="C955" s="3" t="s">
        <v>2544</v>
      </c>
      <c r="D955" s="3" t="s">
        <v>4242</v>
      </c>
      <c r="E955" s="3">
        <v>123</v>
      </c>
      <c r="F955" s="3">
        <v>125</v>
      </c>
      <c r="G955" s="3">
        <v>100</v>
      </c>
      <c r="H955" s="3">
        <v>0</v>
      </c>
      <c r="I955" s="3" t="s">
        <v>2588</v>
      </c>
      <c r="J955" s="3" t="s">
        <v>2285</v>
      </c>
      <c r="K955" s="3" t="s">
        <v>2306</v>
      </c>
      <c r="L955" s="3" t="s">
        <v>4264</v>
      </c>
      <c r="M955" s="3">
        <f t="shared" si="14"/>
        <v>2</v>
      </c>
    </row>
    <row r="956" spans="1:13">
      <c r="A956" s="3">
        <v>836</v>
      </c>
      <c r="B956" s="3">
        <v>0</v>
      </c>
      <c r="C956" s="3" t="s">
        <v>2589</v>
      </c>
      <c r="D956" s="3" t="s">
        <v>2590</v>
      </c>
      <c r="E956" s="3" t="s">
        <v>1796</v>
      </c>
      <c r="F956" s="3" t="s">
        <v>285</v>
      </c>
      <c r="G956" s="3">
        <v>100</v>
      </c>
      <c r="H956" s="3">
        <v>0</v>
      </c>
      <c r="I956" s="3" t="s">
        <v>2588</v>
      </c>
      <c r="J956" s="3" t="s">
        <v>2285</v>
      </c>
      <c r="K956" s="3" t="s">
        <v>2306</v>
      </c>
      <c r="L956" s="3" t="s">
        <v>4264</v>
      </c>
      <c r="M956" s="3">
        <f t="shared" si="14"/>
        <v>1</v>
      </c>
    </row>
    <row r="957" spans="1:13">
      <c r="A957" s="3">
        <v>837</v>
      </c>
      <c r="B957" s="3">
        <v>0</v>
      </c>
      <c r="C957" s="3" t="s">
        <v>2592</v>
      </c>
      <c r="D957" s="3" t="s">
        <v>2593</v>
      </c>
      <c r="E957" s="3" t="s">
        <v>1796</v>
      </c>
      <c r="F957" s="3" t="s">
        <v>285</v>
      </c>
      <c r="G957" s="3">
        <v>100</v>
      </c>
      <c r="H957" s="3">
        <v>0</v>
      </c>
      <c r="I957" s="3" t="s">
        <v>2588</v>
      </c>
      <c r="J957" s="3" t="s">
        <v>2285</v>
      </c>
      <c r="K957" s="3" t="s">
        <v>2306</v>
      </c>
      <c r="L957" s="3" t="s">
        <v>4264</v>
      </c>
      <c r="M957" s="3">
        <f t="shared" si="14"/>
        <v>1</v>
      </c>
    </row>
    <row r="958" spans="1:13">
      <c r="A958" s="3">
        <v>838</v>
      </c>
      <c r="B958" s="3">
        <v>0</v>
      </c>
      <c r="C958" s="3" t="s">
        <v>2552</v>
      </c>
      <c r="D958" s="3" t="s">
        <v>4243</v>
      </c>
      <c r="E958" s="3" t="s">
        <v>2467</v>
      </c>
      <c r="F958" s="3" t="s">
        <v>2542</v>
      </c>
      <c r="G958" s="3">
        <v>100</v>
      </c>
      <c r="H958" s="3">
        <v>0</v>
      </c>
      <c r="I958" s="3" t="s">
        <v>2588</v>
      </c>
      <c r="J958" s="3" t="s">
        <v>2285</v>
      </c>
      <c r="K958" s="3" t="s">
        <v>2306</v>
      </c>
      <c r="L958" s="3" t="s">
        <v>4264</v>
      </c>
      <c r="M958" s="3">
        <f t="shared" si="14"/>
        <v>2</v>
      </c>
    </row>
    <row r="959" spans="1:13">
      <c r="A959" s="3">
        <v>838</v>
      </c>
      <c r="B959" s="3">
        <v>0</v>
      </c>
      <c r="C959" s="3" t="s">
        <v>2552</v>
      </c>
      <c r="D959" s="3" t="s">
        <v>4244</v>
      </c>
      <c r="E959" s="3">
        <v>73</v>
      </c>
      <c r="F959" s="3">
        <v>75</v>
      </c>
      <c r="G959" s="3">
        <v>100</v>
      </c>
      <c r="H959" s="3">
        <v>0</v>
      </c>
      <c r="I959" s="3" t="s">
        <v>2588</v>
      </c>
      <c r="J959" s="3" t="s">
        <v>2285</v>
      </c>
      <c r="K959" s="3" t="s">
        <v>2306</v>
      </c>
      <c r="L959" s="3" t="s">
        <v>4264</v>
      </c>
      <c r="M959" s="3">
        <f t="shared" si="14"/>
        <v>2</v>
      </c>
    </row>
    <row r="960" spans="1:13">
      <c r="A960" s="3">
        <v>839</v>
      </c>
      <c r="B960" s="3">
        <v>0</v>
      </c>
      <c r="C960" s="3" t="s">
        <v>2554</v>
      </c>
      <c r="D960" s="3" t="s">
        <v>2555</v>
      </c>
      <c r="E960" s="3">
        <v>3</v>
      </c>
      <c r="G960" s="3">
        <v>100</v>
      </c>
      <c r="H960" s="3">
        <v>0</v>
      </c>
      <c r="I960" s="3" t="s">
        <v>2588</v>
      </c>
      <c r="J960" s="3" t="s">
        <v>2285</v>
      </c>
      <c r="K960" s="3" t="s">
        <v>2333</v>
      </c>
      <c r="L960" s="3" t="s">
        <v>4264</v>
      </c>
      <c r="M960" s="3">
        <f t="shared" si="14"/>
        <v>1</v>
      </c>
    </row>
    <row r="961" spans="1:13" ht="13.5" customHeight="1">
      <c r="A961" s="3">
        <v>840</v>
      </c>
      <c r="B961" s="3">
        <v>0</v>
      </c>
      <c r="C961" s="3" t="s">
        <v>2557</v>
      </c>
      <c r="D961" s="3" t="s">
        <v>3812</v>
      </c>
      <c r="E961" s="3" t="s">
        <v>2148</v>
      </c>
      <c r="F961" s="3" t="s">
        <v>284</v>
      </c>
      <c r="G961" s="3">
        <v>100</v>
      </c>
      <c r="H961" s="3">
        <v>0</v>
      </c>
      <c r="I961" s="3" t="s">
        <v>2588</v>
      </c>
      <c r="J961" s="3" t="s">
        <v>2285</v>
      </c>
      <c r="K961" s="3" t="s">
        <v>2333</v>
      </c>
      <c r="L961" s="3" t="s">
        <v>4264</v>
      </c>
      <c r="M961" s="3">
        <f t="shared" si="14"/>
        <v>2</v>
      </c>
    </row>
    <row r="962" spans="1:13" ht="13.5" customHeight="1">
      <c r="A962" s="3">
        <v>840</v>
      </c>
      <c r="B962" s="3">
        <v>0</v>
      </c>
      <c r="C962" s="3" t="s">
        <v>2557</v>
      </c>
      <c r="D962" s="3" t="s">
        <v>3814</v>
      </c>
      <c r="E962" s="3">
        <v>0.16</v>
      </c>
      <c r="F962" s="3">
        <v>0.18</v>
      </c>
      <c r="G962" s="3">
        <v>100</v>
      </c>
      <c r="H962" s="3">
        <v>0</v>
      </c>
      <c r="I962" s="3" t="s">
        <v>2588</v>
      </c>
      <c r="J962" s="3" t="s">
        <v>2285</v>
      </c>
      <c r="K962" s="3" t="s">
        <v>2333</v>
      </c>
      <c r="L962" s="3" t="s">
        <v>4264</v>
      </c>
      <c r="M962" s="3">
        <f t="shared" si="14"/>
        <v>2</v>
      </c>
    </row>
    <row r="963" spans="1:13">
      <c r="A963" s="3">
        <v>841</v>
      </c>
      <c r="B963" s="3">
        <v>0</v>
      </c>
      <c r="C963" s="3" t="s">
        <v>2559</v>
      </c>
      <c r="D963" s="3" t="s">
        <v>3816</v>
      </c>
      <c r="E963" s="3" t="s">
        <v>2148</v>
      </c>
      <c r="F963" s="3" t="s">
        <v>284</v>
      </c>
      <c r="G963" s="3">
        <v>100</v>
      </c>
      <c r="H963" s="3">
        <v>0</v>
      </c>
      <c r="I963" s="3" t="s">
        <v>2588</v>
      </c>
      <c r="J963" s="3" t="s">
        <v>2285</v>
      </c>
      <c r="K963" s="3" t="s">
        <v>2333</v>
      </c>
      <c r="L963" s="3" t="s">
        <v>4264</v>
      </c>
      <c r="M963" s="3">
        <f t="shared" ref="M963:M1026" si="15">COUNTIF(A:A,A963)</f>
        <v>2</v>
      </c>
    </row>
    <row r="964" spans="1:13">
      <c r="A964" s="3">
        <v>841</v>
      </c>
      <c r="B964" s="3">
        <v>0</v>
      </c>
      <c r="C964" s="3" t="s">
        <v>2559</v>
      </c>
      <c r="D964" s="3" t="s">
        <v>3818</v>
      </c>
      <c r="E964" s="3">
        <v>0.16</v>
      </c>
      <c r="F964" s="3">
        <v>0.18</v>
      </c>
      <c r="G964" s="3">
        <v>100</v>
      </c>
      <c r="H964" s="3">
        <v>0</v>
      </c>
      <c r="I964" s="3" t="s">
        <v>2588</v>
      </c>
      <c r="J964" s="3" t="s">
        <v>2285</v>
      </c>
      <c r="K964" s="3" t="s">
        <v>2333</v>
      </c>
      <c r="L964" s="3" t="s">
        <v>4264</v>
      </c>
      <c r="M964" s="3">
        <f t="shared" si="15"/>
        <v>2</v>
      </c>
    </row>
    <row r="965" spans="1:13">
      <c r="A965" s="3">
        <v>842</v>
      </c>
      <c r="B965" s="3">
        <v>0</v>
      </c>
      <c r="C965" s="3" t="s">
        <v>2561</v>
      </c>
      <c r="D965" s="3" t="s">
        <v>3820</v>
      </c>
      <c r="E965" s="3" t="s">
        <v>2148</v>
      </c>
      <c r="F965" s="3" t="s">
        <v>284</v>
      </c>
      <c r="G965" s="3">
        <v>100</v>
      </c>
      <c r="H965" s="3">
        <v>0</v>
      </c>
      <c r="I965" s="3" t="s">
        <v>2588</v>
      </c>
      <c r="J965" s="3" t="s">
        <v>2285</v>
      </c>
      <c r="K965" s="3" t="s">
        <v>2333</v>
      </c>
      <c r="L965" s="3" t="s">
        <v>4264</v>
      </c>
      <c r="M965" s="3">
        <f t="shared" si="15"/>
        <v>2</v>
      </c>
    </row>
    <row r="966" spans="1:13">
      <c r="A966" s="3">
        <v>842</v>
      </c>
      <c r="B966" s="3">
        <v>0</v>
      </c>
      <c r="C966" s="3" t="s">
        <v>2561</v>
      </c>
      <c r="D966" s="3" t="s">
        <v>3822</v>
      </c>
      <c r="E966" s="3">
        <v>0.16</v>
      </c>
      <c r="F966" s="3">
        <v>0.18</v>
      </c>
      <c r="G966" s="3">
        <v>100</v>
      </c>
      <c r="H966" s="3">
        <v>0</v>
      </c>
      <c r="I966" s="3" t="s">
        <v>2588</v>
      </c>
      <c r="J966" s="3" t="s">
        <v>2285</v>
      </c>
      <c r="K966" s="3" t="s">
        <v>2333</v>
      </c>
      <c r="L966" s="3" t="s">
        <v>4264</v>
      </c>
      <c r="M966" s="3">
        <f t="shared" si="15"/>
        <v>2</v>
      </c>
    </row>
    <row r="967" spans="1:13">
      <c r="A967" s="3">
        <v>843</v>
      </c>
      <c r="B967" s="3">
        <v>0</v>
      </c>
      <c r="C967" s="3" t="s">
        <v>2563</v>
      </c>
      <c r="D967" s="3" t="s">
        <v>2564</v>
      </c>
      <c r="E967" s="3" t="s">
        <v>290</v>
      </c>
      <c r="F967" s="3" t="s">
        <v>287</v>
      </c>
      <c r="G967" s="3">
        <v>100</v>
      </c>
      <c r="H967" s="3">
        <v>0</v>
      </c>
      <c r="I967" s="3" t="s">
        <v>2588</v>
      </c>
      <c r="J967" s="3" t="s">
        <v>2285</v>
      </c>
      <c r="K967" s="3" t="s">
        <v>2333</v>
      </c>
      <c r="L967" s="3" t="s">
        <v>4264</v>
      </c>
      <c r="M967" s="3">
        <f t="shared" si="15"/>
        <v>1</v>
      </c>
    </row>
    <row r="968" spans="1:13">
      <c r="A968" s="3">
        <v>844</v>
      </c>
      <c r="B968" s="3">
        <v>1</v>
      </c>
      <c r="C968" s="3" t="s">
        <v>2510</v>
      </c>
      <c r="D968" s="3" t="s">
        <v>415</v>
      </c>
      <c r="E968" s="3" t="s">
        <v>2348</v>
      </c>
      <c r="F968" s="3" t="s">
        <v>2056</v>
      </c>
      <c r="G968" s="3">
        <v>86</v>
      </c>
      <c r="H968" s="3">
        <v>100</v>
      </c>
      <c r="I968" s="3" t="s">
        <v>2588</v>
      </c>
      <c r="J968" s="3" t="s">
        <v>2285</v>
      </c>
      <c r="K968" s="3" t="s">
        <v>2286</v>
      </c>
      <c r="L968" s="3" t="s">
        <v>4265</v>
      </c>
      <c r="M968" s="3">
        <f t="shared" si="15"/>
        <v>1</v>
      </c>
    </row>
    <row r="969" spans="1:13">
      <c r="A969" s="3">
        <v>845</v>
      </c>
      <c r="B969" s="3">
        <v>1</v>
      </c>
      <c r="C969" s="3" t="s">
        <v>2522</v>
      </c>
      <c r="D969" s="3" t="s">
        <v>529</v>
      </c>
      <c r="E969" s="3" t="s">
        <v>2331</v>
      </c>
      <c r="F969" s="3" t="s">
        <v>1809</v>
      </c>
      <c r="G969" s="3">
        <v>86</v>
      </c>
      <c r="H969" s="3">
        <v>100</v>
      </c>
      <c r="I969" s="3" t="s">
        <v>2588</v>
      </c>
      <c r="J969" s="3" t="s">
        <v>2285</v>
      </c>
      <c r="K969" s="3" t="s">
        <v>2286</v>
      </c>
      <c r="L969" s="3" t="s">
        <v>4265</v>
      </c>
      <c r="M969" s="3">
        <f t="shared" si="15"/>
        <v>1</v>
      </c>
    </row>
    <row r="970" spans="1:13">
      <c r="A970" s="3">
        <v>846</v>
      </c>
      <c r="B970" s="3">
        <v>1</v>
      </c>
      <c r="C970" s="3" t="s">
        <v>2431</v>
      </c>
      <c r="D970" s="3" t="s">
        <v>2428</v>
      </c>
      <c r="E970" s="3" t="s">
        <v>2432</v>
      </c>
      <c r="F970" s="3" t="s">
        <v>2433</v>
      </c>
      <c r="G970" s="3">
        <v>86</v>
      </c>
      <c r="H970" s="3">
        <v>100</v>
      </c>
      <c r="I970" s="3" t="s">
        <v>2588</v>
      </c>
      <c r="J970" s="3" t="s">
        <v>2285</v>
      </c>
      <c r="K970" s="3" t="s">
        <v>2286</v>
      </c>
      <c r="L970" s="3" t="s">
        <v>4265</v>
      </c>
      <c r="M970" s="3">
        <f t="shared" si="15"/>
        <v>1</v>
      </c>
    </row>
    <row r="971" spans="1:13">
      <c r="A971" s="3">
        <v>847</v>
      </c>
      <c r="B971" s="3">
        <v>1</v>
      </c>
      <c r="C971" s="3" t="s">
        <v>2436</v>
      </c>
      <c r="D971" s="3" t="s">
        <v>2428</v>
      </c>
      <c r="E971" s="3" t="s">
        <v>2437</v>
      </c>
      <c r="F971" s="3" t="s">
        <v>2438</v>
      </c>
      <c r="G971" s="3">
        <v>86</v>
      </c>
      <c r="H971" s="3">
        <v>100</v>
      </c>
      <c r="I971" s="3" t="s">
        <v>2588</v>
      </c>
      <c r="J971" s="3" t="s">
        <v>2285</v>
      </c>
      <c r="K971" s="3" t="s">
        <v>2286</v>
      </c>
      <c r="L971" s="3" t="s">
        <v>4265</v>
      </c>
      <c r="M971" s="3">
        <f t="shared" si="15"/>
        <v>1</v>
      </c>
    </row>
    <row r="972" spans="1:13">
      <c r="A972" s="3">
        <v>848</v>
      </c>
      <c r="B972" s="3">
        <v>1</v>
      </c>
      <c r="C972" s="3" t="s">
        <v>2532</v>
      </c>
      <c r="D972" s="3" t="s">
        <v>557</v>
      </c>
      <c r="E972" s="3" t="s">
        <v>386</v>
      </c>
      <c r="F972" s="3" t="s">
        <v>509</v>
      </c>
      <c r="G972" s="3">
        <v>86</v>
      </c>
      <c r="H972" s="3">
        <v>100</v>
      </c>
      <c r="I972" s="3" t="s">
        <v>2588</v>
      </c>
      <c r="J972" s="3" t="s">
        <v>2285</v>
      </c>
      <c r="K972" s="3" t="s">
        <v>2286</v>
      </c>
      <c r="L972" s="3" t="s">
        <v>4265</v>
      </c>
      <c r="M972" s="3">
        <f t="shared" si="15"/>
        <v>1</v>
      </c>
    </row>
    <row r="973" spans="1:13">
      <c r="A973" s="3">
        <v>849</v>
      </c>
      <c r="B973" s="3">
        <v>1</v>
      </c>
      <c r="C973" s="3" t="s">
        <v>2300</v>
      </c>
      <c r="D973" s="3" t="s">
        <v>248</v>
      </c>
      <c r="E973" s="3" t="s">
        <v>2301</v>
      </c>
      <c r="F973" s="3" t="s">
        <v>2302</v>
      </c>
      <c r="G973" s="3">
        <v>86</v>
      </c>
      <c r="H973" s="3">
        <v>100</v>
      </c>
      <c r="I973" s="3" t="s">
        <v>2588</v>
      </c>
      <c r="J973" s="3" t="s">
        <v>2285</v>
      </c>
      <c r="K973" s="3" t="s">
        <v>2286</v>
      </c>
      <c r="L973" s="3" t="s">
        <v>4265</v>
      </c>
      <c r="M973" s="3">
        <f t="shared" si="15"/>
        <v>1</v>
      </c>
    </row>
    <row r="974" spans="1:13">
      <c r="A974" s="3">
        <v>850</v>
      </c>
      <c r="B974" s="3">
        <v>1</v>
      </c>
      <c r="C974" s="3" t="s">
        <v>2304</v>
      </c>
      <c r="D974" s="3" t="s">
        <v>573</v>
      </c>
      <c r="E974" s="3" t="s">
        <v>2301</v>
      </c>
      <c r="F974" s="3" t="s">
        <v>2302</v>
      </c>
      <c r="G974" s="3">
        <v>86</v>
      </c>
      <c r="H974" s="3">
        <v>100</v>
      </c>
      <c r="I974" s="3" t="s">
        <v>2588</v>
      </c>
      <c r="J974" s="3" t="s">
        <v>2285</v>
      </c>
      <c r="K974" s="3" t="s">
        <v>2286</v>
      </c>
      <c r="L974" s="3" t="s">
        <v>4265</v>
      </c>
      <c r="M974" s="3">
        <f t="shared" si="15"/>
        <v>1</v>
      </c>
    </row>
    <row r="975" spans="1:13">
      <c r="A975" s="3">
        <v>851</v>
      </c>
      <c r="B975" s="3">
        <v>1</v>
      </c>
      <c r="C975" s="3" t="s">
        <v>2460</v>
      </c>
      <c r="D975" s="3" t="s">
        <v>2452</v>
      </c>
      <c r="E975" s="3" t="s">
        <v>2331</v>
      </c>
      <c r="F975" s="3" t="s">
        <v>1809</v>
      </c>
      <c r="G975" s="3">
        <v>86</v>
      </c>
      <c r="H975" s="3">
        <v>100</v>
      </c>
      <c r="I975" s="3" t="s">
        <v>2588</v>
      </c>
      <c r="J975" s="3" t="s">
        <v>2285</v>
      </c>
      <c r="K975" s="3" t="s">
        <v>2286</v>
      </c>
      <c r="L975" s="3" t="s">
        <v>4265</v>
      </c>
      <c r="M975" s="3">
        <f t="shared" si="15"/>
        <v>1</v>
      </c>
    </row>
    <row r="976" spans="1:13">
      <c r="A976" s="3">
        <v>852</v>
      </c>
      <c r="B976" s="3">
        <v>1</v>
      </c>
      <c r="C976" s="3" t="s">
        <v>2535</v>
      </c>
      <c r="D976" s="3" t="s">
        <v>4235</v>
      </c>
      <c r="E976" s="3" t="s">
        <v>2536</v>
      </c>
      <c r="F976" s="3" t="s">
        <v>2537</v>
      </c>
      <c r="G976" s="3">
        <v>86</v>
      </c>
      <c r="H976" s="3">
        <v>100</v>
      </c>
      <c r="I976" s="3" t="s">
        <v>2588</v>
      </c>
      <c r="J976" s="3" t="s">
        <v>2285</v>
      </c>
      <c r="K976" s="3" t="s">
        <v>2306</v>
      </c>
      <c r="L976" s="3" t="s">
        <v>4265</v>
      </c>
      <c r="M976" s="3">
        <f t="shared" si="15"/>
        <v>2</v>
      </c>
    </row>
    <row r="977" spans="1:13">
      <c r="A977" s="3">
        <v>852</v>
      </c>
      <c r="B977" s="3">
        <v>1</v>
      </c>
      <c r="C977" s="3" t="s">
        <v>2535</v>
      </c>
      <c r="D977" s="3" t="s">
        <v>4236</v>
      </c>
      <c r="E977" s="3">
        <v>54</v>
      </c>
      <c r="F977" s="3">
        <v>56</v>
      </c>
      <c r="G977" s="3">
        <v>86</v>
      </c>
      <c r="H977" s="3">
        <v>100</v>
      </c>
      <c r="I977" s="3" t="s">
        <v>2588</v>
      </c>
      <c r="J977" s="3" t="s">
        <v>2285</v>
      </c>
      <c r="K977" s="3" t="s">
        <v>2306</v>
      </c>
      <c r="L977" s="3" t="s">
        <v>4265</v>
      </c>
      <c r="M977" s="3">
        <f t="shared" si="15"/>
        <v>2</v>
      </c>
    </row>
    <row r="978" spans="1:13">
      <c r="A978" s="3">
        <v>853</v>
      </c>
      <c r="B978" s="3">
        <v>1</v>
      </c>
      <c r="C978" s="3" t="s">
        <v>2540</v>
      </c>
      <c r="D978" s="3" t="s">
        <v>4237</v>
      </c>
      <c r="E978" s="3" t="s">
        <v>2469</v>
      </c>
      <c r="F978" s="3" t="s">
        <v>2536</v>
      </c>
      <c r="G978" s="3">
        <v>86</v>
      </c>
      <c r="H978" s="3">
        <v>100</v>
      </c>
      <c r="I978" s="3" t="s">
        <v>2588</v>
      </c>
      <c r="J978" s="3" t="s">
        <v>2285</v>
      </c>
      <c r="K978" s="3" t="s">
        <v>2306</v>
      </c>
      <c r="L978" s="3" t="s">
        <v>4265</v>
      </c>
      <c r="M978" s="3">
        <f t="shared" si="15"/>
        <v>2</v>
      </c>
    </row>
    <row r="979" spans="1:13">
      <c r="A979" s="3">
        <v>853</v>
      </c>
      <c r="B979" s="3">
        <v>1</v>
      </c>
      <c r="C979" s="3" t="s">
        <v>2540</v>
      </c>
      <c r="D979" s="3" t="s">
        <v>4238</v>
      </c>
      <c r="E979" s="3">
        <v>54</v>
      </c>
      <c r="F979" s="3">
        <v>59</v>
      </c>
      <c r="G979" s="3">
        <v>86</v>
      </c>
      <c r="H979" s="3">
        <v>100</v>
      </c>
      <c r="I979" s="3" t="s">
        <v>2588</v>
      </c>
      <c r="J979" s="3" t="s">
        <v>2285</v>
      </c>
      <c r="K979" s="3" t="s">
        <v>2306</v>
      </c>
      <c r="L979" s="3" t="s">
        <v>4265</v>
      </c>
      <c r="M979" s="3">
        <f t="shared" si="15"/>
        <v>2</v>
      </c>
    </row>
    <row r="980" spans="1:13">
      <c r="A980" s="3">
        <v>854</v>
      </c>
      <c r="B980" s="3">
        <v>1</v>
      </c>
      <c r="C980" s="3" t="s">
        <v>2543</v>
      </c>
      <c r="D980" s="3" t="s">
        <v>4239</v>
      </c>
      <c r="E980" s="3" t="s">
        <v>2469</v>
      </c>
      <c r="F980" s="3" t="s">
        <v>2536</v>
      </c>
      <c r="G980" s="3">
        <v>86</v>
      </c>
      <c r="H980" s="3">
        <v>100</v>
      </c>
      <c r="I980" s="3" t="s">
        <v>2588</v>
      </c>
      <c r="J980" s="3" t="s">
        <v>2285</v>
      </c>
      <c r="K980" s="3" t="s">
        <v>2306</v>
      </c>
      <c r="L980" s="3" t="s">
        <v>4265</v>
      </c>
      <c r="M980" s="3">
        <f t="shared" si="15"/>
        <v>2</v>
      </c>
    </row>
    <row r="981" spans="1:13">
      <c r="A981" s="3">
        <v>854</v>
      </c>
      <c r="B981" s="3">
        <v>1</v>
      </c>
      <c r="C981" s="3" t="s">
        <v>2543</v>
      </c>
      <c r="D981" s="3" t="s">
        <v>4240</v>
      </c>
      <c r="E981" s="3">
        <v>56</v>
      </c>
      <c r="F981" s="3">
        <v>58</v>
      </c>
      <c r="G981" s="3">
        <v>86</v>
      </c>
      <c r="H981" s="3">
        <v>100</v>
      </c>
      <c r="I981" s="3" t="s">
        <v>2588</v>
      </c>
      <c r="J981" s="3" t="s">
        <v>2285</v>
      </c>
      <c r="K981" s="3" t="s">
        <v>2306</v>
      </c>
      <c r="L981" s="3" t="s">
        <v>4265</v>
      </c>
      <c r="M981" s="3">
        <f t="shared" si="15"/>
        <v>2</v>
      </c>
    </row>
    <row r="982" spans="1:13">
      <c r="A982" s="3">
        <v>855</v>
      </c>
      <c r="B982" s="3">
        <v>1</v>
      </c>
      <c r="C982" s="3" t="s">
        <v>2545</v>
      </c>
      <c r="D982" s="3" t="s">
        <v>4241</v>
      </c>
      <c r="E982" s="3" t="s">
        <v>706</v>
      </c>
      <c r="F982" s="3" t="s">
        <v>562</v>
      </c>
      <c r="G982" s="3">
        <v>86</v>
      </c>
      <c r="H982" s="3">
        <v>100</v>
      </c>
      <c r="I982" s="3" t="s">
        <v>2588</v>
      </c>
      <c r="J982" s="3" t="s">
        <v>2285</v>
      </c>
      <c r="K982" s="3" t="s">
        <v>2306</v>
      </c>
      <c r="L982" s="3" t="s">
        <v>4265</v>
      </c>
      <c r="M982" s="3">
        <f t="shared" si="15"/>
        <v>2</v>
      </c>
    </row>
    <row r="983" spans="1:13">
      <c r="A983" s="3">
        <v>855</v>
      </c>
      <c r="B983" s="3">
        <v>1</v>
      </c>
      <c r="C983" s="3" t="s">
        <v>2545</v>
      </c>
      <c r="D983" s="3" t="s">
        <v>4242</v>
      </c>
      <c r="E983" s="3">
        <v>94</v>
      </c>
      <c r="F983" s="3">
        <v>96</v>
      </c>
      <c r="G983" s="3">
        <v>86</v>
      </c>
      <c r="H983" s="3">
        <v>100</v>
      </c>
      <c r="I983" s="3" t="s">
        <v>2588</v>
      </c>
      <c r="J983" s="3" t="s">
        <v>2285</v>
      </c>
      <c r="K983" s="3" t="s">
        <v>2306</v>
      </c>
      <c r="L983" s="3" t="s">
        <v>4265</v>
      </c>
      <c r="M983" s="3">
        <f t="shared" si="15"/>
        <v>2</v>
      </c>
    </row>
    <row r="984" spans="1:13">
      <c r="A984" s="3">
        <v>856</v>
      </c>
      <c r="B984" s="3">
        <v>1</v>
      </c>
      <c r="C984" s="3" t="s">
        <v>2591</v>
      </c>
      <c r="D984" s="3" t="s">
        <v>2590</v>
      </c>
      <c r="E984" s="3" t="s">
        <v>2148</v>
      </c>
      <c r="F984" s="3" t="s">
        <v>1821</v>
      </c>
      <c r="G984" s="3">
        <v>86</v>
      </c>
      <c r="H984" s="3">
        <v>100</v>
      </c>
      <c r="I984" s="3" t="s">
        <v>2588</v>
      </c>
      <c r="J984" s="3" t="s">
        <v>2285</v>
      </c>
      <c r="K984" s="3" t="s">
        <v>2306</v>
      </c>
      <c r="L984" s="3" t="s">
        <v>4265</v>
      </c>
      <c r="M984" s="3">
        <f t="shared" si="15"/>
        <v>1</v>
      </c>
    </row>
    <row r="985" spans="1:13">
      <c r="A985" s="3">
        <v>857</v>
      </c>
      <c r="B985" s="3">
        <v>1</v>
      </c>
      <c r="C985" s="3" t="s">
        <v>2594</v>
      </c>
      <c r="D985" s="3" t="s">
        <v>2593</v>
      </c>
      <c r="E985" s="3" t="s">
        <v>2148</v>
      </c>
      <c r="F985" s="3" t="s">
        <v>1821</v>
      </c>
      <c r="G985" s="3">
        <v>86</v>
      </c>
      <c r="H985" s="3">
        <v>100</v>
      </c>
      <c r="I985" s="3" t="s">
        <v>2588</v>
      </c>
      <c r="J985" s="3" t="s">
        <v>2285</v>
      </c>
      <c r="K985" s="3" t="s">
        <v>2306</v>
      </c>
      <c r="L985" s="3" t="s">
        <v>4265</v>
      </c>
      <c r="M985" s="3">
        <f t="shared" si="15"/>
        <v>1</v>
      </c>
    </row>
    <row r="986" spans="1:13">
      <c r="A986" s="3">
        <v>858</v>
      </c>
      <c r="B986" s="3">
        <v>1</v>
      </c>
      <c r="C986" s="3" t="s">
        <v>2553</v>
      </c>
      <c r="D986" s="3" t="s">
        <v>4243</v>
      </c>
      <c r="E986" s="3" t="s">
        <v>2469</v>
      </c>
      <c r="F986" s="3" t="s">
        <v>2536</v>
      </c>
      <c r="G986" s="3">
        <v>86</v>
      </c>
      <c r="H986" s="3">
        <v>100</v>
      </c>
      <c r="I986" s="3" t="s">
        <v>2588</v>
      </c>
      <c r="J986" s="3" t="s">
        <v>2285</v>
      </c>
      <c r="K986" s="3" t="s">
        <v>2306</v>
      </c>
      <c r="L986" s="3" t="s">
        <v>4265</v>
      </c>
      <c r="M986" s="3">
        <f t="shared" si="15"/>
        <v>2</v>
      </c>
    </row>
    <row r="987" spans="1:13">
      <c r="A987" s="3">
        <v>858</v>
      </c>
      <c r="B987" s="3">
        <v>1</v>
      </c>
      <c r="C987" s="3" t="s">
        <v>2553</v>
      </c>
      <c r="D987" s="3" t="s">
        <v>4244</v>
      </c>
      <c r="E987" s="3">
        <v>56</v>
      </c>
      <c r="F987" s="3">
        <v>58</v>
      </c>
      <c r="G987" s="3">
        <v>86</v>
      </c>
      <c r="H987" s="3">
        <v>100</v>
      </c>
      <c r="I987" s="3" t="s">
        <v>2588</v>
      </c>
      <c r="J987" s="3" t="s">
        <v>2285</v>
      </c>
      <c r="K987" s="3" t="s">
        <v>2306</v>
      </c>
      <c r="L987" s="3" t="s">
        <v>4265</v>
      </c>
      <c r="M987" s="3">
        <f t="shared" si="15"/>
        <v>2</v>
      </c>
    </row>
    <row r="988" spans="1:13">
      <c r="A988" s="3">
        <v>859</v>
      </c>
      <c r="B988" s="3">
        <v>1</v>
      </c>
      <c r="C988" s="3" t="s">
        <v>2556</v>
      </c>
      <c r="D988" s="3" t="s">
        <v>2555</v>
      </c>
      <c r="E988" s="3">
        <v>2</v>
      </c>
      <c r="G988" s="3">
        <v>100</v>
      </c>
      <c r="H988" s="3">
        <v>100</v>
      </c>
      <c r="I988" s="3" t="s">
        <v>2588</v>
      </c>
      <c r="J988" s="3" t="s">
        <v>2285</v>
      </c>
      <c r="K988" s="3" t="s">
        <v>2333</v>
      </c>
      <c r="L988" s="3" t="s">
        <v>4265</v>
      </c>
      <c r="M988" s="3">
        <f t="shared" si="15"/>
        <v>1</v>
      </c>
    </row>
    <row r="989" spans="1:13">
      <c r="A989" s="3">
        <v>860</v>
      </c>
      <c r="B989" s="3">
        <v>1</v>
      </c>
      <c r="C989" s="3" t="s">
        <v>2558</v>
      </c>
      <c r="D989" s="3" t="s">
        <v>3812</v>
      </c>
      <c r="E989" s="3" t="s">
        <v>1781</v>
      </c>
      <c r="F989" s="3" t="s">
        <v>291</v>
      </c>
      <c r="G989" s="3">
        <v>100</v>
      </c>
      <c r="H989" s="3">
        <v>100</v>
      </c>
      <c r="I989" s="3" t="s">
        <v>2588</v>
      </c>
      <c r="J989" s="3" t="s">
        <v>2285</v>
      </c>
      <c r="K989" s="3" t="s">
        <v>2333</v>
      </c>
      <c r="L989" s="3" t="s">
        <v>4265</v>
      </c>
      <c r="M989" s="3">
        <f t="shared" si="15"/>
        <v>2</v>
      </c>
    </row>
    <row r="990" spans="1:13">
      <c r="A990" s="3">
        <v>860</v>
      </c>
      <c r="B990" s="3">
        <v>1</v>
      </c>
      <c r="C990" s="3" t="s">
        <v>2558</v>
      </c>
      <c r="D990" s="3" t="s">
        <v>3814</v>
      </c>
      <c r="E990" s="3">
        <v>0.12</v>
      </c>
      <c r="F990" s="3">
        <v>0.15</v>
      </c>
      <c r="G990" s="3">
        <v>100</v>
      </c>
      <c r="H990" s="3">
        <v>100</v>
      </c>
      <c r="I990" s="3" t="s">
        <v>2588</v>
      </c>
      <c r="J990" s="3" t="s">
        <v>2285</v>
      </c>
      <c r="K990" s="3" t="s">
        <v>2333</v>
      </c>
      <c r="L990" s="3" t="s">
        <v>4265</v>
      </c>
      <c r="M990" s="3">
        <f t="shared" si="15"/>
        <v>2</v>
      </c>
    </row>
    <row r="991" spans="1:13">
      <c r="A991" s="3">
        <v>861</v>
      </c>
      <c r="B991" s="3">
        <v>1</v>
      </c>
      <c r="C991" s="3" t="s">
        <v>2560</v>
      </c>
      <c r="D991" s="3" t="s">
        <v>3816</v>
      </c>
      <c r="E991" s="3" t="s">
        <v>1781</v>
      </c>
      <c r="F991" s="3" t="s">
        <v>291</v>
      </c>
      <c r="G991" s="3">
        <v>100</v>
      </c>
      <c r="H991" s="3">
        <v>100</v>
      </c>
      <c r="I991" s="3" t="s">
        <v>2588</v>
      </c>
      <c r="J991" s="3" t="s">
        <v>2285</v>
      </c>
      <c r="K991" s="3" t="s">
        <v>2333</v>
      </c>
      <c r="L991" s="3" t="s">
        <v>4265</v>
      </c>
      <c r="M991" s="3">
        <f t="shared" si="15"/>
        <v>2</v>
      </c>
    </row>
    <row r="992" spans="1:13">
      <c r="A992" s="3">
        <v>861</v>
      </c>
      <c r="B992" s="3">
        <v>1</v>
      </c>
      <c r="C992" s="3" t="s">
        <v>2560</v>
      </c>
      <c r="D992" s="3" t="s">
        <v>3818</v>
      </c>
      <c r="E992" s="3">
        <v>0.12</v>
      </c>
      <c r="F992" s="3">
        <v>0.15</v>
      </c>
      <c r="G992" s="3">
        <v>100</v>
      </c>
      <c r="H992" s="3">
        <v>100</v>
      </c>
      <c r="I992" s="3" t="s">
        <v>2588</v>
      </c>
      <c r="J992" s="3" t="s">
        <v>2285</v>
      </c>
      <c r="K992" s="3" t="s">
        <v>2333</v>
      </c>
      <c r="L992" s="3" t="s">
        <v>4265</v>
      </c>
      <c r="M992" s="3">
        <f t="shared" si="15"/>
        <v>2</v>
      </c>
    </row>
    <row r="993" spans="1:13">
      <c r="A993" s="3">
        <v>862</v>
      </c>
      <c r="B993" s="3">
        <v>1</v>
      </c>
      <c r="C993" s="3" t="s">
        <v>2562</v>
      </c>
      <c r="D993" s="3" t="s">
        <v>3820</v>
      </c>
      <c r="E993" s="3" t="s">
        <v>1781</v>
      </c>
      <c r="F993" s="3" t="s">
        <v>291</v>
      </c>
      <c r="G993" s="3">
        <v>100</v>
      </c>
      <c r="H993" s="3">
        <v>100</v>
      </c>
      <c r="I993" s="3" t="s">
        <v>2588</v>
      </c>
      <c r="J993" s="3" t="s">
        <v>2285</v>
      </c>
      <c r="K993" s="3" t="s">
        <v>2333</v>
      </c>
      <c r="L993" s="3" t="s">
        <v>4265</v>
      </c>
      <c r="M993" s="3">
        <f t="shared" si="15"/>
        <v>2</v>
      </c>
    </row>
    <row r="994" spans="1:13">
      <c r="A994" s="3">
        <v>862</v>
      </c>
      <c r="B994" s="3">
        <v>1</v>
      </c>
      <c r="C994" s="3" t="s">
        <v>2562</v>
      </c>
      <c r="D994" s="3" t="s">
        <v>3822</v>
      </c>
      <c r="E994" s="3">
        <v>0.12</v>
      </c>
      <c r="F994" s="3">
        <v>0.15</v>
      </c>
      <c r="G994" s="3">
        <v>100</v>
      </c>
      <c r="H994" s="3">
        <v>100</v>
      </c>
      <c r="I994" s="3" t="s">
        <v>2588</v>
      </c>
      <c r="J994" s="3" t="s">
        <v>2285</v>
      </c>
      <c r="K994" s="3" t="s">
        <v>2333</v>
      </c>
      <c r="L994" s="3" t="s">
        <v>4265</v>
      </c>
      <c r="M994" s="3">
        <f t="shared" si="15"/>
        <v>2</v>
      </c>
    </row>
    <row r="995" spans="1:13">
      <c r="A995" s="3">
        <v>863</v>
      </c>
      <c r="B995" s="3">
        <v>1</v>
      </c>
      <c r="C995" s="3" t="s">
        <v>2565</v>
      </c>
      <c r="D995" s="3" t="s">
        <v>2564</v>
      </c>
      <c r="E995" s="3" t="s">
        <v>290</v>
      </c>
      <c r="F995" s="3" t="s">
        <v>287</v>
      </c>
      <c r="G995" s="3">
        <v>100</v>
      </c>
      <c r="H995" s="3">
        <v>100</v>
      </c>
      <c r="I995" s="3" t="s">
        <v>2588</v>
      </c>
      <c r="J995" s="3" t="s">
        <v>2285</v>
      </c>
      <c r="K995" s="3" t="s">
        <v>2333</v>
      </c>
      <c r="L995" s="3" t="s">
        <v>4265</v>
      </c>
      <c r="M995" s="3">
        <f t="shared" si="15"/>
        <v>1</v>
      </c>
    </row>
    <row r="996" spans="1:13">
      <c r="A996" s="3">
        <v>864</v>
      </c>
      <c r="B996" s="3">
        <v>0</v>
      </c>
      <c r="C996" s="3" t="s">
        <v>2349</v>
      </c>
      <c r="D996" s="3" t="s">
        <v>265</v>
      </c>
      <c r="E996" s="3" t="s">
        <v>509</v>
      </c>
      <c r="F996" s="3" t="s">
        <v>480</v>
      </c>
      <c r="G996" s="3">
        <v>100</v>
      </c>
      <c r="H996" s="3">
        <v>0</v>
      </c>
      <c r="I996" s="3" t="s">
        <v>2588</v>
      </c>
      <c r="J996" s="3" t="s">
        <v>2346</v>
      </c>
      <c r="K996" s="3" t="s">
        <v>2286</v>
      </c>
      <c r="L996" s="3" t="s">
        <v>4266</v>
      </c>
      <c r="M996" s="3">
        <f t="shared" si="15"/>
        <v>1</v>
      </c>
    </row>
    <row r="997" spans="1:13">
      <c r="A997" s="3">
        <v>865</v>
      </c>
      <c r="B997" s="3">
        <v>0</v>
      </c>
      <c r="C997" s="3" t="s">
        <v>2353</v>
      </c>
      <c r="D997" s="3" t="s">
        <v>267</v>
      </c>
      <c r="E997" s="3" t="s">
        <v>509</v>
      </c>
      <c r="F997" s="3" t="s">
        <v>480</v>
      </c>
      <c r="G997" s="3">
        <v>100</v>
      </c>
      <c r="H997" s="3">
        <v>0</v>
      </c>
      <c r="I997" s="3" t="s">
        <v>2588</v>
      </c>
      <c r="J997" s="3" t="s">
        <v>2346</v>
      </c>
      <c r="K997" s="3" t="s">
        <v>2286</v>
      </c>
      <c r="L997" s="3" t="s">
        <v>4266</v>
      </c>
      <c r="M997" s="3">
        <f t="shared" si="15"/>
        <v>1</v>
      </c>
    </row>
    <row r="998" spans="1:13">
      <c r="A998" s="3">
        <v>866</v>
      </c>
      <c r="B998" s="3">
        <v>0</v>
      </c>
      <c r="C998" s="3" t="s">
        <v>2355</v>
      </c>
      <c r="D998" s="3" t="s">
        <v>257</v>
      </c>
      <c r="E998" s="3" t="s">
        <v>509</v>
      </c>
      <c r="F998" s="3" t="s">
        <v>480</v>
      </c>
      <c r="G998" s="3">
        <v>100</v>
      </c>
      <c r="H998" s="3">
        <v>0</v>
      </c>
      <c r="I998" s="3" t="s">
        <v>2588</v>
      </c>
      <c r="J998" s="3" t="s">
        <v>2346</v>
      </c>
      <c r="K998" s="3" t="s">
        <v>2286</v>
      </c>
      <c r="L998" s="3" t="s">
        <v>4266</v>
      </c>
      <c r="M998" s="3">
        <f t="shared" si="15"/>
        <v>1</v>
      </c>
    </row>
    <row r="999" spans="1:13">
      <c r="A999" s="3">
        <v>867</v>
      </c>
      <c r="B999" s="3">
        <v>0</v>
      </c>
      <c r="C999" s="3" t="s">
        <v>2357</v>
      </c>
      <c r="D999" s="3" t="s">
        <v>269</v>
      </c>
      <c r="E999" s="3" t="s">
        <v>509</v>
      </c>
      <c r="F999" s="3" t="s">
        <v>480</v>
      </c>
      <c r="G999" s="3">
        <v>100</v>
      </c>
      <c r="H999" s="3">
        <v>0</v>
      </c>
      <c r="I999" s="3" t="s">
        <v>2588</v>
      </c>
      <c r="J999" s="3" t="s">
        <v>2346</v>
      </c>
      <c r="K999" s="3" t="s">
        <v>2286</v>
      </c>
      <c r="L999" s="3" t="s">
        <v>4266</v>
      </c>
      <c r="M999" s="3">
        <f t="shared" si="15"/>
        <v>1</v>
      </c>
    </row>
    <row r="1000" spans="1:13">
      <c r="A1000" s="3">
        <v>868</v>
      </c>
      <c r="B1000" s="3">
        <v>0</v>
      </c>
      <c r="C1000" s="3" t="s">
        <v>2566</v>
      </c>
      <c r="D1000" s="3" t="s">
        <v>166</v>
      </c>
      <c r="E1000" s="3" t="s">
        <v>2567</v>
      </c>
      <c r="F1000" s="3" t="s">
        <v>2361</v>
      </c>
      <c r="G1000" s="3">
        <v>100</v>
      </c>
      <c r="H1000" s="3">
        <v>0</v>
      </c>
      <c r="I1000" s="3" t="s">
        <v>2588</v>
      </c>
      <c r="J1000" s="3" t="s">
        <v>2346</v>
      </c>
      <c r="K1000" s="3" t="s">
        <v>2286</v>
      </c>
      <c r="L1000" s="3" t="s">
        <v>4266</v>
      </c>
      <c r="M1000" s="3">
        <f t="shared" si="15"/>
        <v>1</v>
      </c>
    </row>
    <row r="1001" spans="1:13">
      <c r="A1001" s="3">
        <v>869</v>
      </c>
      <c r="B1001" s="3">
        <v>0</v>
      </c>
      <c r="C1001" s="3" t="s">
        <v>2365</v>
      </c>
      <c r="D1001" s="3" t="s">
        <v>13</v>
      </c>
      <c r="E1001" s="3" t="s">
        <v>2301</v>
      </c>
      <c r="F1001" s="3" t="s">
        <v>2324</v>
      </c>
      <c r="G1001" s="3">
        <v>100</v>
      </c>
      <c r="H1001" s="3">
        <v>0</v>
      </c>
      <c r="I1001" s="3" t="s">
        <v>2588</v>
      </c>
      <c r="J1001" s="3" t="s">
        <v>2346</v>
      </c>
      <c r="K1001" s="3" t="s">
        <v>2286</v>
      </c>
      <c r="L1001" s="3" t="s">
        <v>4266</v>
      </c>
      <c r="M1001" s="3">
        <f t="shared" si="15"/>
        <v>1</v>
      </c>
    </row>
    <row r="1002" spans="1:13">
      <c r="A1002" s="3">
        <v>870</v>
      </c>
      <c r="B1002" s="3">
        <v>0</v>
      </c>
      <c r="C1002" s="3" t="s">
        <v>2367</v>
      </c>
      <c r="D1002" s="3" t="s">
        <v>103</v>
      </c>
      <c r="E1002" s="3" t="s">
        <v>2328</v>
      </c>
      <c r="F1002" s="3" t="s">
        <v>2329</v>
      </c>
      <c r="G1002" s="3">
        <v>100</v>
      </c>
      <c r="H1002" s="3">
        <v>0</v>
      </c>
      <c r="I1002" s="3" t="s">
        <v>2588</v>
      </c>
      <c r="J1002" s="3" t="s">
        <v>2346</v>
      </c>
      <c r="K1002" s="3" t="s">
        <v>2306</v>
      </c>
      <c r="L1002" s="3" t="s">
        <v>4266</v>
      </c>
      <c r="M1002" s="3">
        <f t="shared" si="15"/>
        <v>1</v>
      </c>
    </row>
    <row r="1003" spans="1:13">
      <c r="A1003" s="3">
        <v>871</v>
      </c>
      <c r="B1003" s="3">
        <v>0</v>
      </c>
      <c r="C1003" s="3" t="s">
        <v>2570</v>
      </c>
      <c r="D1003" s="3" t="s">
        <v>411</v>
      </c>
      <c r="E1003" s="3" t="s">
        <v>1793</v>
      </c>
      <c r="F1003" s="3" t="s">
        <v>2376</v>
      </c>
      <c r="G1003" s="3">
        <v>100</v>
      </c>
      <c r="H1003" s="3">
        <v>0</v>
      </c>
      <c r="I1003" s="3" t="s">
        <v>2588</v>
      </c>
      <c r="J1003" s="3" t="s">
        <v>2346</v>
      </c>
      <c r="K1003" s="3" t="s">
        <v>2306</v>
      </c>
      <c r="L1003" s="3" t="s">
        <v>4266</v>
      </c>
      <c r="M1003" s="3">
        <f t="shared" si="15"/>
        <v>2</v>
      </c>
    </row>
    <row r="1004" spans="1:13">
      <c r="A1004" s="3">
        <v>871</v>
      </c>
      <c r="B1004" s="3">
        <v>0</v>
      </c>
      <c r="C1004" s="3" t="s">
        <v>2570</v>
      </c>
      <c r="D1004" s="3" t="s">
        <v>412</v>
      </c>
      <c r="E1004" s="3" t="s">
        <v>1793</v>
      </c>
      <c r="F1004" s="3" t="s">
        <v>2376</v>
      </c>
      <c r="G1004" s="3">
        <v>100</v>
      </c>
      <c r="H1004" s="3">
        <v>0</v>
      </c>
      <c r="I1004" s="3" t="s">
        <v>2588</v>
      </c>
      <c r="J1004" s="3" t="s">
        <v>2346</v>
      </c>
      <c r="K1004" s="3" t="s">
        <v>2306</v>
      </c>
      <c r="L1004" s="3" t="s">
        <v>4266</v>
      </c>
      <c r="M1004" s="3">
        <f t="shared" si="15"/>
        <v>2</v>
      </c>
    </row>
    <row r="1005" spans="1:13">
      <c r="A1005" s="3">
        <v>872</v>
      </c>
      <c r="B1005" s="3">
        <v>0</v>
      </c>
      <c r="C1005" s="3" t="s">
        <v>2378</v>
      </c>
      <c r="D1005" s="3" t="s">
        <v>673</v>
      </c>
      <c r="E1005" s="3" t="s">
        <v>2301</v>
      </c>
      <c r="F1005" s="3" t="s">
        <v>2324</v>
      </c>
      <c r="G1005" s="3">
        <v>100</v>
      </c>
      <c r="H1005" s="3">
        <v>0</v>
      </c>
      <c r="I1005" s="3" t="s">
        <v>2588</v>
      </c>
      <c r="J1005" s="3" t="s">
        <v>2346</v>
      </c>
      <c r="K1005" s="3" t="s">
        <v>2306</v>
      </c>
      <c r="L1005" s="3" t="s">
        <v>4266</v>
      </c>
      <c r="M1005" s="3">
        <f t="shared" si="15"/>
        <v>1</v>
      </c>
    </row>
    <row r="1006" spans="1:13">
      <c r="A1006" s="3">
        <v>873</v>
      </c>
      <c r="B1006" s="3">
        <v>0</v>
      </c>
      <c r="C1006" s="3" t="s">
        <v>2369</v>
      </c>
      <c r="D1006" s="3" t="s">
        <v>251</v>
      </c>
      <c r="E1006" s="3" t="s">
        <v>2370</v>
      </c>
      <c r="F1006" s="3" t="s">
        <v>2371</v>
      </c>
      <c r="G1006" s="3">
        <v>100</v>
      </c>
      <c r="H1006" s="3">
        <v>0</v>
      </c>
      <c r="I1006" s="3" t="s">
        <v>2588</v>
      </c>
      <c r="J1006" s="3" t="s">
        <v>2346</v>
      </c>
      <c r="K1006" s="3" t="s">
        <v>2306</v>
      </c>
      <c r="L1006" s="3" t="s">
        <v>4266</v>
      </c>
      <c r="M1006" s="3">
        <f t="shared" si="15"/>
        <v>2</v>
      </c>
    </row>
    <row r="1007" spans="1:13">
      <c r="A1007" s="3">
        <v>873</v>
      </c>
      <c r="B1007" s="3">
        <v>0</v>
      </c>
      <c r="C1007" s="3" t="s">
        <v>2369</v>
      </c>
      <c r="D1007" s="3" t="s">
        <v>710</v>
      </c>
      <c r="E1007" s="3" t="s">
        <v>2370</v>
      </c>
      <c r="F1007" s="3" t="s">
        <v>2371</v>
      </c>
      <c r="G1007" s="3">
        <v>100</v>
      </c>
      <c r="H1007" s="3">
        <v>0</v>
      </c>
      <c r="I1007" s="3" t="s">
        <v>2588</v>
      </c>
      <c r="J1007" s="3" t="s">
        <v>2346</v>
      </c>
      <c r="K1007" s="3" t="s">
        <v>2306</v>
      </c>
      <c r="L1007" s="3" t="s">
        <v>4266</v>
      </c>
      <c r="M1007" s="3">
        <f t="shared" si="15"/>
        <v>2</v>
      </c>
    </row>
    <row r="1008" spans="1:13">
      <c r="A1008" s="3">
        <v>874</v>
      </c>
      <c r="B1008" s="3">
        <v>0</v>
      </c>
      <c r="C1008" s="3" t="s">
        <v>2391</v>
      </c>
      <c r="D1008" s="3" t="s">
        <v>683</v>
      </c>
      <c r="E1008" s="3" t="s">
        <v>2392</v>
      </c>
      <c r="F1008" s="3" t="s">
        <v>2393</v>
      </c>
      <c r="G1008" s="3">
        <v>100</v>
      </c>
      <c r="H1008" s="3">
        <v>0</v>
      </c>
      <c r="I1008" s="3" t="s">
        <v>2588</v>
      </c>
      <c r="J1008" s="3" t="s">
        <v>2346</v>
      </c>
      <c r="K1008" s="3" t="s">
        <v>2333</v>
      </c>
      <c r="L1008" s="3" t="s">
        <v>4266</v>
      </c>
      <c r="M1008" s="3">
        <f t="shared" si="15"/>
        <v>1</v>
      </c>
    </row>
    <row r="1009" spans="1:13">
      <c r="A1009" s="3">
        <v>875</v>
      </c>
      <c r="B1009" s="3">
        <v>0</v>
      </c>
      <c r="C1009" s="3" t="s">
        <v>2573</v>
      </c>
      <c r="D1009" s="3" t="s">
        <v>3993</v>
      </c>
      <c r="E1009" s="3">
        <v>0.06</v>
      </c>
      <c r="G1009" s="3">
        <v>100</v>
      </c>
      <c r="H1009" s="3">
        <v>0</v>
      </c>
      <c r="I1009" s="3" t="s">
        <v>2588</v>
      </c>
      <c r="J1009" s="3" t="s">
        <v>2346</v>
      </c>
      <c r="K1009" s="3" t="s">
        <v>2333</v>
      </c>
      <c r="L1009" s="3" t="s">
        <v>4266</v>
      </c>
      <c r="M1009" s="3">
        <f t="shared" si="15"/>
        <v>2</v>
      </c>
    </row>
    <row r="1010" spans="1:13">
      <c r="A1010" s="3">
        <v>875</v>
      </c>
      <c r="B1010" s="3">
        <v>0</v>
      </c>
      <c r="C1010" s="3" t="s">
        <v>2573</v>
      </c>
      <c r="D1010" s="3" t="s">
        <v>464</v>
      </c>
      <c r="E1010" s="3">
        <v>1</v>
      </c>
      <c r="G1010" s="3">
        <v>100</v>
      </c>
      <c r="H1010" s="3">
        <v>0</v>
      </c>
      <c r="I1010" s="3" t="s">
        <v>2588</v>
      </c>
      <c r="J1010" s="3" t="s">
        <v>2346</v>
      </c>
      <c r="K1010" s="3" t="s">
        <v>2333</v>
      </c>
      <c r="L1010" s="3" t="s">
        <v>4266</v>
      </c>
      <c r="M1010" s="3">
        <f t="shared" si="15"/>
        <v>2</v>
      </c>
    </row>
    <row r="1011" spans="1:13">
      <c r="A1011" s="3">
        <v>876</v>
      </c>
      <c r="B1011" s="3">
        <v>0</v>
      </c>
      <c r="C1011" s="3" t="s">
        <v>2575</v>
      </c>
      <c r="D1011" s="3" t="s">
        <v>2576</v>
      </c>
      <c r="E1011" s="3" t="s">
        <v>1800</v>
      </c>
      <c r="F1011" s="3" t="s">
        <v>1778</v>
      </c>
      <c r="G1011" s="3">
        <v>100</v>
      </c>
      <c r="H1011" s="3">
        <v>0</v>
      </c>
      <c r="I1011" s="3" t="s">
        <v>2588</v>
      </c>
      <c r="J1011" s="3" t="s">
        <v>2346</v>
      </c>
      <c r="K1011" s="3" t="s">
        <v>2333</v>
      </c>
      <c r="L1011" s="3" t="s">
        <v>4266</v>
      </c>
      <c r="M1011" s="3">
        <f t="shared" si="15"/>
        <v>1</v>
      </c>
    </row>
    <row r="1012" spans="1:13">
      <c r="A1012" s="3">
        <v>877</v>
      </c>
      <c r="B1012" s="3">
        <v>0</v>
      </c>
      <c r="C1012" s="3" t="s">
        <v>2578</v>
      </c>
      <c r="D1012" s="3" t="s">
        <v>666</v>
      </c>
      <c r="E1012" s="3" t="s">
        <v>285</v>
      </c>
      <c r="F1012" s="3" t="s">
        <v>386</v>
      </c>
      <c r="G1012" s="3">
        <v>100</v>
      </c>
      <c r="H1012" s="3">
        <v>0</v>
      </c>
      <c r="I1012" s="3" t="s">
        <v>2588</v>
      </c>
      <c r="J1012" s="3" t="s">
        <v>2346</v>
      </c>
      <c r="K1012" s="3" t="s">
        <v>2333</v>
      </c>
      <c r="L1012" s="3" t="s">
        <v>4266</v>
      </c>
      <c r="M1012" s="3">
        <f t="shared" si="15"/>
        <v>2</v>
      </c>
    </row>
    <row r="1013" spans="1:13">
      <c r="A1013" s="3">
        <v>877</v>
      </c>
      <c r="B1013" s="3">
        <v>0</v>
      </c>
      <c r="C1013" s="3" t="s">
        <v>2578</v>
      </c>
      <c r="D1013" s="3" t="s">
        <v>2579</v>
      </c>
      <c r="E1013" s="3" t="s">
        <v>290</v>
      </c>
      <c r="G1013" s="3">
        <v>100</v>
      </c>
      <c r="H1013" s="3">
        <v>0</v>
      </c>
      <c r="I1013" s="3" t="s">
        <v>2588</v>
      </c>
      <c r="J1013" s="3" t="s">
        <v>2346</v>
      </c>
      <c r="K1013" s="3" t="s">
        <v>2333</v>
      </c>
      <c r="L1013" s="3" t="s">
        <v>4266</v>
      </c>
      <c r="M1013" s="3">
        <f t="shared" si="15"/>
        <v>2</v>
      </c>
    </row>
    <row r="1014" spans="1:13">
      <c r="A1014" s="3">
        <v>878</v>
      </c>
      <c r="B1014" s="3">
        <v>1</v>
      </c>
      <c r="C1014" s="3" t="s">
        <v>2350</v>
      </c>
      <c r="D1014" s="3" t="s">
        <v>265</v>
      </c>
      <c r="E1014" s="3" t="s">
        <v>2351</v>
      </c>
      <c r="F1014" s="3" t="s">
        <v>2352</v>
      </c>
      <c r="G1014" s="3">
        <v>86</v>
      </c>
      <c r="H1014" s="3">
        <v>100</v>
      </c>
      <c r="I1014" s="3" t="s">
        <v>2588</v>
      </c>
      <c r="J1014" s="3" t="s">
        <v>2346</v>
      </c>
      <c r="K1014" s="3" t="s">
        <v>2286</v>
      </c>
      <c r="L1014" s="3" t="s">
        <v>4267</v>
      </c>
      <c r="M1014" s="3">
        <f t="shared" si="15"/>
        <v>1</v>
      </c>
    </row>
    <row r="1015" spans="1:13">
      <c r="A1015" s="3">
        <v>879</v>
      </c>
      <c r="B1015" s="3">
        <v>1</v>
      </c>
      <c r="C1015" s="3" t="s">
        <v>2354</v>
      </c>
      <c r="D1015" s="3" t="s">
        <v>267</v>
      </c>
      <c r="E1015" s="3" t="s">
        <v>2351</v>
      </c>
      <c r="F1015" s="3" t="s">
        <v>2352</v>
      </c>
      <c r="G1015" s="3">
        <v>86</v>
      </c>
      <c r="H1015" s="3">
        <v>100</v>
      </c>
      <c r="I1015" s="3" t="s">
        <v>2588</v>
      </c>
      <c r="J1015" s="3" t="s">
        <v>2346</v>
      </c>
      <c r="K1015" s="3" t="s">
        <v>2286</v>
      </c>
      <c r="L1015" s="3" t="s">
        <v>4267</v>
      </c>
      <c r="M1015" s="3">
        <f t="shared" si="15"/>
        <v>1</v>
      </c>
    </row>
    <row r="1016" spans="1:13">
      <c r="A1016" s="3">
        <v>880</v>
      </c>
      <c r="B1016" s="3">
        <v>1</v>
      </c>
      <c r="C1016" s="3" t="s">
        <v>2356</v>
      </c>
      <c r="D1016" s="3" t="s">
        <v>257</v>
      </c>
      <c r="E1016" s="3" t="s">
        <v>2351</v>
      </c>
      <c r="F1016" s="3" t="s">
        <v>2352</v>
      </c>
      <c r="G1016" s="3">
        <v>86</v>
      </c>
      <c r="H1016" s="3">
        <v>100</v>
      </c>
      <c r="I1016" s="3" t="s">
        <v>2588</v>
      </c>
      <c r="J1016" s="3" t="s">
        <v>2346</v>
      </c>
      <c r="K1016" s="3" t="s">
        <v>2286</v>
      </c>
      <c r="L1016" s="3" t="s">
        <v>4267</v>
      </c>
      <c r="M1016" s="3">
        <f t="shared" si="15"/>
        <v>1</v>
      </c>
    </row>
    <row r="1017" spans="1:13">
      <c r="A1017" s="3">
        <v>881</v>
      </c>
      <c r="B1017" s="3">
        <v>1</v>
      </c>
      <c r="C1017" s="3" t="s">
        <v>2358</v>
      </c>
      <c r="D1017" s="3" t="s">
        <v>269</v>
      </c>
      <c r="E1017" s="3" t="s">
        <v>2351</v>
      </c>
      <c r="F1017" s="3" t="s">
        <v>2352</v>
      </c>
      <c r="G1017" s="3">
        <v>86</v>
      </c>
      <c r="H1017" s="3">
        <v>100</v>
      </c>
      <c r="I1017" s="3" t="s">
        <v>2588</v>
      </c>
      <c r="J1017" s="3" t="s">
        <v>2346</v>
      </c>
      <c r="K1017" s="3" t="s">
        <v>2286</v>
      </c>
      <c r="L1017" s="3" t="s">
        <v>4267</v>
      </c>
      <c r="M1017" s="3">
        <f t="shared" si="15"/>
        <v>1</v>
      </c>
    </row>
    <row r="1018" spans="1:13">
      <c r="A1018" s="3">
        <v>882</v>
      </c>
      <c r="B1018" s="3">
        <v>1</v>
      </c>
      <c r="C1018" s="3" t="s">
        <v>2568</v>
      </c>
      <c r="D1018" s="3" t="s">
        <v>166</v>
      </c>
      <c r="E1018" s="3" t="s">
        <v>2569</v>
      </c>
      <c r="F1018" s="3" t="s">
        <v>2364</v>
      </c>
      <c r="G1018" s="3">
        <v>86</v>
      </c>
      <c r="H1018" s="3">
        <v>100</v>
      </c>
      <c r="I1018" s="3" t="s">
        <v>2588</v>
      </c>
      <c r="J1018" s="3" t="s">
        <v>2346</v>
      </c>
      <c r="K1018" s="3" t="s">
        <v>2286</v>
      </c>
      <c r="L1018" s="3" t="s">
        <v>4267</v>
      </c>
      <c r="M1018" s="3">
        <f t="shared" si="15"/>
        <v>1</v>
      </c>
    </row>
    <row r="1019" spans="1:13">
      <c r="A1019" s="3">
        <v>883</v>
      </c>
      <c r="B1019" s="3">
        <v>1</v>
      </c>
      <c r="C1019" s="3" t="s">
        <v>2366</v>
      </c>
      <c r="D1019" s="3" t="s">
        <v>13</v>
      </c>
      <c r="E1019" s="3" t="s">
        <v>1775</v>
      </c>
      <c r="F1019" s="3" t="s">
        <v>289</v>
      </c>
      <c r="G1019" s="3">
        <v>86</v>
      </c>
      <c r="H1019" s="3">
        <v>100</v>
      </c>
      <c r="I1019" s="3" t="s">
        <v>2588</v>
      </c>
      <c r="J1019" s="3" t="s">
        <v>2346</v>
      </c>
      <c r="K1019" s="3" t="s">
        <v>2286</v>
      </c>
      <c r="L1019" s="3" t="s">
        <v>4267</v>
      </c>
      <c r="M1019" s="3">
        <f t="shared" si="15"/>
        <v>1</v>
      </c>
    </row>
    <row r="1020" spans="1:13">
      <c r="A1020" s="3">
        <v>884</v>
      </c>
      <c r="B1020" s="3">
        <v>1</v>
      </c>
      <c r="C1020" s="3" t="s">
        <v>2368</v>
      </c>
      <c r="D1020" s="3" t="s">
        <v>103</v>
      </c>
      <c r="E1020" s="3" t="s">
        <v>1788</v>
      </c>
      <c r="F1020" s="3" t="s">
        <v>1809</v>
      </c>
      <c r="G1020" s="3">
        <v>86</v>
      </c>
      <c r="H1020" s="3">
        <v>100</v>
      </c>
      <c r="I1020" s="3" t="s">
        <v>2588</v>
      </c>
      <c r="J1020" s="3" t="s">
        <v>2346</v>
      </c>
      <c r="K1020" s="3" t="s">
        <v>2306</v>
      </c>
      <c r="L1020" s="3" t="s">
        <v>4267</v>
      </c>
      <c r="M1020" s="3">
        <f t="shared" si="15"/>
        <v>1</v>
      </c>
    </row>
    <row r="1021" spans="1:13">
      <c r="A1021" s="3">
        <v>885</v>
      </c>
      <c r="B1021" s="3">
        <v>1</v>
      </c>
      <c r="C1021" s="3" t="s">
        <v>2571</v>
      </c>
      <c r="D1021" s="3" t="s">
        <v>411</v>
      </c>
      <c r="E1021" s="3" t="s">
        <v>1998</v>
      </c>
      <c r="F1021" s="3" t="s">
        <v>1996</v>
      </c>
      <c r="G1021" s="3">
        <v>86</v>
      </c>
      <c r="H1021" s="3">
        <v>100</v>
      </c>
      <c r="I1021" s="3" t="s">
        <v>2588</v>
      </c>
      <c r="J1021" s="3" t="s">
        <v>2346</v>
      </c>
      <c r="K1021" s="3" t="s">
        <v>2306</v>
      </c>
      <c r="L1021" s="3" t="s">
        <v>4267</v>
      </c>
      <c r="M1021" s="3">
        <f t="shared" si="15"/>
        <v>2</v>
      </c>
    </row>
    <row r="1022" spans="1:13">
      <c r="A1022" s="3">
        <v>885</v>
      </c>
      <c r="B1022" s="3">
        <v>1</v>
      </c>
      <c r="C1022" s="3" t="s">
        <v>2571</v>
      </c>
      <c r="D1022" s="3" t="s">
        <v>412</v>
      </c>
      <c r="E1022" s="3" t="s">
        <v>1998</v>
      </c>
      <c r="F1022" s="3" t="s">
        <v>1996</v>
      </c>
      <c r="G1022" s="3">
        <v>86</v>
      </c>
      <c r="H1022" s="3">
        <v>100</v>
      </c>
      <c r="I1022" s="3" t="s">
        <v>2588</v>
      </c>
      <c r="J1022" s="3" t="s">
        <v>2346</v>
      </c>
      <c r="K1022" s="3" t="s">
        <v>2306</v>
      </c>
      <c r="L1022" s="3" t="s">
        <v>4267</v>
      </c>
      <c r="M1022" s="3">
        <f t="shared" si="15"/>
        <v>2</v>
      </c>
    </row>
    <row r="1023" spans="1:13">
      <c r="A1023" s="3">
        <v>886</v>
      </c>
      <c r="B1023" s="3">
        <v>1</v>
      </c>
      <c r="C1023" s="3" t="s">
        <v>2572</v>
      </c>
      <c r="D1023" s="3" t="s">
        <v>673</v>
      </c>
      <c r="E1023" s="3" t="s">
        <v>2326</v>
      </c>
      <c r="F1023" s="3" t="s">
        <v>289</v>
      </c>
      <c r="G1023" s="3">
        <v>86</v>
      </c>
      <c r="H1023" s="3">
        <v>100</v>
      </c>
      <c r="I1023" s="3" t="s">
        <v>2588</v>
      </c>
      <c r="J1023" s="3" t="s">
        <v>2346</v>
      </c>
      <c r="K1023" s="3" t="s">
        <v>2306</v>
      </c>
      <c r="L1023" s="3" t="s">
        <v>4267</v>
      </c>
      <c r="M1023" s="3">
        <f t="shared" si="15"/>
        <v>1</v>
      </c>
    </row>
    <row r="1024" spans="1:13">
      <c r="A1024" s="3">
        <v>887</v>
      </c>
      <c r="B1024" s="3">
        <v>1</v>
      </c>
      <c r="C1024" s="3" t="s">
        <v>2372</v>
      </c>
      <c r="D1024" s="3" t="s">
        <v>251</v>
      </c>
      <c r="E1024" s="3" t="s">
        <v>480</v>
      </c>
      <c r="F1024" s="3" t="s">
        <v>1789</v>
      </c>
      <c r="G1024" s="3">
        <v>86</v>
      </c>
      <c r="H1024" s="3">
        <v>100</v>
      </c>
      <c r="I1024" s="3" t="s">
        <v>2588</v>
      </c>
      <c r="J1024" s="3" t="s">
        <v>2346</v>
      </c>
      <c r="K1024" s="3" t="s">
        <v>2306</v>
      </c>
      <c r="L1024" s="3" t="s">
        <v>4267</v>
      </c>
      <c r="M1024" s="3">
        <f t="shared" si="15"/>
        <v>2</v>
      </c>
    </row>
    <row r="1025" spans="1:13">
      <c r="A1025" s="3">
        <v>887</v>
      </c>
      <c r="B1025" s="3">
        <v>1</v>
      </c>
      <c r="C1025" s="3" t="s">
        <v>2372</v>
      </c>
      <c r="D1025" s="3" t="s">
        <v>710</v>
      </c>
      <c r="E1025" s="3" t="s">
        <v>480</v>
      </c>
      <c r="F1025" s="3" t="s">
        <v>1789</v>
      </c>
      <c r="G1025" s="3">
        <v>86</v>
      </c>
      <c r="H1025" s="3">
        <v>100</v>
      </c>
      <c r="I1025" s="3" t="s">
        <v>2588</v>
      </c>
      <c r="J1025" s="3" t="s">
        <v>2346</v>
      </c>
      <c r="K1025" s="3" t="s">
        <v>2306</v>
      </c>
      <c r="L1025" s="3" t="s">
        <v>4267</v>
      </c>
      <c r="M1025" s="3">
        <f t="shared" si="15"/>
        <v>2</v>
      </c>
    </row>
    <row r="1026" spans="1:13">
      <c r="A1026" s="3">
        <v>888</v>
      </c>
      <c r="B1026" s="3">
        <v>1</v>
      </c>
      <c r="C1026" s="3" t="s">
        <v>2394</v>
      </c>
      <c r="D1026" s="3" t="s">
        <v>683</v>
      </c>
      <c r="E1026" s="3" t="s">
        <v>2319</v>
      </c>
      <c r="F1026" s="3" t="s">
        <v>2395</v>
      </c>
      <c r="G1026" s="3">
        <v>100</v>
      </c>
      <c r="H1026" s="3">
        <v>100</v>
      </c>
      <c r="I1026" s="3" t="s">
        <v>2588</v>
      </c>
      <c r="J1026" s="3" t="s">
        <v>2346</v>
      </c>
      <c r="K1026" s="3" t="s">
        <v>2333</v>
      </c>
      <c r="L1026" s="3" t="s">
        <v>4267</v>
      </c>
      <c r="M1026" s="3">
        <f t="shared" si="15"/>
        <v>1</v>
      </c>
    </row>
    <row r="1027" spans="1:13">
      <c r="A1027" s="3">
        <v>889</v>
      </c>
      <c r="B1027" s="3">
        <v>1</v>
      </c>
      <c r="C1027" s="3" t="s">
        <v>2574</v>
      </c>
      <c r="D1027" s="3" t="s">
        <v>3993</v>
      </c>
      <c r="E1027" s="3">
        <v>0.04</v>
      </c>
      <c r="F1027" s="3">
        <v>0.05</v>
      </c>
      <c r="G1027" s="3">
        <v>100</v>
      </c>
      <c r="H1027" s="3">
        <v>100</v>
      </c>
      <c r="I1027" s="3" t="s">
        <v>2588</v>
      </c>
      <c r="J1027" s="3" t="s">
        <v>2346</v>
      </c>
      <c r="K1027" s="3" t="s">
        <v>2333</v>
      </c>
      <c r="L1027" s="3" t="s">
        <v>4267</v>
      </c>
      <c r="M1027" s="3">
        <f t="shared" ref="M1027:M1090" si="16">COUNTIF(A:A,A1027)</f>
        <v>2</v>
      </c>
    </row>
    <row r="1028" spans="1:13">
      <c r="A1028" s="3">
        <v>889</v>
      </c>
      <c r="B1028" s="3">
        <v>1</v>
      </c>
      <c r="C1028" s="3" t="s">
        <v>2574</v>
      </c>
      <c r="D1028" s="3" t="s">
        <v>464</v>
      </c>
      <c r="E1028" s="3">
        <v>1</v>
      </c>
      <c r="G1028" s="3">
        <v>100</v>
      </c>
      <c r="H1028" s="3">
        <v>100</v>
      </c>
      <c r="I1028" s="3" t="s">
        <v>2588</v>
      </c>
      <c r="J1028" s="3" t="s">
        <v>2346</v>
      </c>
      <c r="K1028" s="3" t="s">
        <v>2333</v>
      </c>
      <c r="L1028" s="3" t="s">
        <v>4267</v>
      </c>
      <c r="M1028" s="3">
        <f t="shared" si="16"/>
        <v>2</v>
      </c>
    </row>
    <row r="1029" spans="1:13">
      <c r="A1029" s="3">
        <v>890</v>
      </c>
      <c r="B1029" s="3">
        <v>1</v>
      </c>
      <c r="C1029" s="3" t="s">
        <v>2577</v>
      </c>
      <c r="D1029" s="3" t="s">
        <v>2576</v>
      </c>
      <c r="E1029" s="3" t="s">
        <v>1802</v>
      </c>
      <c r="F1029" s="3" t="s">
        <v>509</v>
      </c>
      <c r="G1029" s="3">
        <v>100</v>
      </c>
      <c r="H1029" s="3">
        <v>100</v>
      </c>
      <c r="I1029" s="3" t="s">
        <v>2588</v>
      </c>
      <c r="J1029" s="3" t="s">
        <v>2346</v>
      </c>
      <c r="K1029" s="3" t="s">
        <v>2333</v>
      </c>
      <c r="L1029" s="3" t="s">
        <v>4267</v>
      </c>
      <c r="M1029" s="3">
        <f t="shared" si="16"/>
        <v>1</v>
      </c>
    </row>
    <row r="1030" spans="1:13">
      <c r="A1030" s="3">
        <v>891</v>
      </c>
      <c r="B1030" s="3">
        <v>1</v>
      </c>
      <c r="C1030" s="3" t="s">
        <v>2580</v>
      </c>
      <c r="D1030" s="3" t="s">
        <v>666</v>
      </c>
      <c r="E1030" s="3" t="s">
        <v>1821</v>
      </c>
      <c r="F1030" s="3" t="s">
        <v>286</v>
      </c>
      <c r="G1030" s="3">
        <v>100</v>
      </c>
      <c r="H1030" s="3">
        <v>100</v>
      </c>
      <c r="I1030" s="3" t="s">
        <v>2588</v>
      </c>
      <c r="J1030" s="3" t="s">
        <v>2346</v>
      </c>
      <c r="K1030" s="3" t="s">
        <v>2333</v>
      </c>
      <c r="L1030" s="3" t="s">
        <v>4267</v>
      </c>
      <c r="M1030" s="3">
        <f t="shared" si="16"/>
        <v>2</v>
      </c>
    </row>
    <row r="1031" spans="1:13">
      <c r="A1031" s="3">
        <v>891</v>
      </c>
      <c r="B1031" s="3">
        <v>1</v>
      </c>
      <c r="C1031" s="3" t="s">
        <v>2580</v>
      </c>
      <c r="D1031" s="3" t="s">
        <v>2579</v>
      </c>
      <c r="E1031" s="3" t="s">
        <v>290</v>
      </c>
      <c r="G1031" s="3">
        <v>100</v>
      </c>
      <c r="H1031" s="3">
        <v>100</v>
      </c>
      <c r="I1031" s="3" t="s">
        <v>2588</v>
      </c>
      <c r="J1031" s="3" t="s">
        <v>2346</v>
      </c>
      <c r="K1031" s="3" t="s">
        <v>2333</v>
      </c>
      <c r="L1031" s="3" t="s">
        <v>4267</v>
      </c>
      <c r="M1031" s="3">
        <f t="shared" si="16"/>
        <v>2</v>
      </c>
    </row>
    <row r="1032" spans="1:13">
      <c r="A1032" s="3">
        <v>892</v>
      </c>
      <c r="B1032" s="3">
        <v>0</v>
      </c>
      <c r="C1032" s="3" t="s">
        <v>2596</v>
      </c>
      <c r="D1032" s="3" t="s">
        <v>335</v>
      </c>
      <c r="E1032" s="3" t="s">
        <v>386</v>
      </c>
      <c r="F1032" s="3" t="s">
        <v>509</v>
      </c>
      <c r="G1032" s="3">
        <v>1</v>
      </c>
      <c r="H1032" s="3">
        <v>1</v>
      </c>
      <c r="I1032" s="3" t="s">
        <v>2595</v>
      </c>
      <c r="J1032" s="3" t="s">
        <v>2259</v>
      </c>
      <c r="L1032" s="3" t="s">
        <v>4268</v>
      </c>
      <c r="M1032" s="3">
        <f t="shared" si="16"/>
        <v>1</v>
      </c>
    </row>
    <row r="1033" spans="1:13">
      <c r="A1033" s="3">
        <v>893</v>
      </c>
      <c r="B1033" s="3">
        <v>0</v>
      </c>
      <c r="C1033" s="3" t="s">
        <v>2597</v>
      </c>
      <c r="D1033" s="3" t="s">
        <v>2598</v>
      </c>
      <c r="E1033" s="3" t="s">
        <v>289</v>
      </c>
      <c r="G1033" s="3">
        <v>1</v>
      </c>
      <c r="H1033" s="3">
        <v>1</v>
      </c>
      <c r="I1033" s="3" t="s">
        <v>2595</v>
      </c>
      <c r="J1033" s="3" t="s">
        <v>2259</v>
      </c>
      <c r="L1033" s="3" t="s">
        <v>4268</v>
      </c>
      <c r="M1033" s="3">
        <f t="shared" si="16"/>
        <v>1</v>
      </c>
    </row>
    <row r="1034" spans="1:13">
      <c r="A1034" s="3">
        <v>894</v>
      </c>
      <c r="B1034" s="3">
        <v>0</v>
      </c>
      <c r="C1034" s="3" t="s">
        <v>2599</v>
      </c>
      <c r="D1034" s="3" t="s">
        <v>272</v>
      </c>
      <c r="E1034" s="3" t="s">
        <v>1998</v>
      </c>
      <c r="F1034" s="3" t="s">
        <v>1996</v>
      </c>
      <c r="G1034" s="3">
        <v>1</v>
      </c>
      <c r="H1034" s="3">
        <v>1</v>
      </c>
      <c r="I1034" s="3" t="s">
        <v>2595</v>
      </c>
      <c r="J1034" s="3" t="s">
        <v>2259</v>
      </c>
      <c r="L1034" s="3" t="s">
        <v>4268</v>
      </c>
      <c r="M1034" s="3">
        <f t="shared" si="16"/>
        <v>1</v>
      </c>
    </row>
    <row r="1035" spans="1:13">
      <c r="A1035" s="3">
        <v>895</v>
      </c>
      <c r="B1035" s="3">
        <v>0</v>
      </c>
      <c r="C1035" s="3" t="s">
        <v>2277</v>
      </c>
      <c r="D1035" s="3" t="s">
        <v>2278</v>
      </c>
      <c r="E1035" s="3" t="s">
        <v>281</v>
      </c>
      <c r="F1035" s="3" t="s">
        <v>282</v>
      </c>
      <c r="G1035" s="3">
        <v>1</v>
      </c>
      <c r="H1035" s="3">
        <v>1</v>
      </c>
      <c r="I1035" s="3" t="s">
        <v>2595</v>
      </c>
      <c r="J1035" s="3" t="s">
        <v>2259</v>
      </c>
      <c r="L1035" s="3" t="s">
        <v>4268</v>
      </c>
      <c r="M1035" s="3">
        <f t="shared" si="16"/>
        <v>1</v>
      </c>
    </row>
    <row r="1036" spans="1:13">
      <c r="A1036" s="3">
        <v>896</v>
      </c>
      <c r="B1036" s="3">
        <v>1</v>
      </c>
      <c r="C1036" s="3" t="s">
        <v>2271</v>
      </c>
      <c r="D1036" s="3" t="s">
        <v>2272</v>
      </c>
      <c r="E1036" s="3" t="s">
        <v>1781</v>
      </c>
      <c r="F1036" s="3" t="s">
        <v>291</v>
      </c>
      <c r="G1036" s="3">
        <v>1</v>
      </c>
      <c r="H1036" s="3">
        <v>5</v>
      </c>
      <c r="I1036" s="3" t="s">
        <v>2595</v>
      </c>
      <c r="J1036" s="3" t="s">
        <v>2259</v>
      </c>
      <c r="L1036" s="3" t="s">
        <v>4269</v>
      </c>
      <c r="M1036" s="3">
        <f t="shared" si="16"/>
        <v>2</v>
      </c>
    </row>
    <row r="1037" spans="1:13">
      <c r="A1037" s="3">
        <v>896</v>
      </c>
      <c r="B1037" s="3">
        <v>1</v>
      </c>
      <c r="C1037" s="3" t="s">
        <v>2271</v>
      </c>
      <c r="D1037" s="3" t="s">
        <v>2273</v>
      </c>
      <c r="E1037" s="3" t="s">
        <v>1781</v>
      </c>
      <c r="F1037" s="3" t="s">
        <v>291</v>
      </c>
      <c r="G1037" s="3">
        <v>1</v>
      </c>
      <c r="H1037" s="3">
        <v>5</v>
      </c>
      <c r="I1037" s="3" t="s">
        <v>2595</v>
      </c>
      <c r="J1037" s="3" t="s">
        <v>2259</v>
      </c>
      <c r="L1037" s="3" t="s">
        <v>4269</v>
      </c>
      <c r="M1037" s="3">
        <f t="shared" si="16"/>
        <v>2</v>
      </c>
    </row>
    <row r="1038" spans="1:13">
      <c r="A1038" s="3">
        <v>897</v>
      </c>
      <c r="B1038" s="3">
        <v>1</v>
      </c>
      <c r="C1038" s="3" t="s">
        <v>2274</v>
      </c>
      <c r="D1038" s="3" t="s">
        <v>258</v>
      </c>
      <c r="E1038" s="3" t="s">
        <v>282</v>
      </c>
      <c r="F1038" s="3" t="s">
        <v>1782</v>
      </c>
      <c r="G1038" s="3">
        <v>1</v>
      </c>
      <c r="H1038" s="3">
        <v>5</v>
      </c>
      <c r="I1038" s="3" t="s">
        <v>2595</v>
      </c>
      <c r="J1038" s="3" t="s">
        <v>2259</v>
      </c>
      <c r="L1038" s="3" t="s">
        <v>4269</v>
      </c>
      <c r="M1038" s="3">
        <f t="shared" si="16"/>
        <v>2</v>
      </c>
    </row>
    <row r="1039" spans="1:13">
      <c r="A1039" s="3">
        <v>897</v>
      </c>
      <c r="B1039" s="3">
        <v>1</v>
      </c>
      <c r="C1039" s="3" t="s">
        <v>2274</v>
      </c>
      <c r="D1039" s="3" t="s">
        <v>603</v>
      </c>
      <c r="E1039" s="3" t="s">
        <v>282</v>
      </c>
      <c r="F1039" s="3" t="s">
        <v>1782</v>
      </c>
      <c r="G1039" s="3">
        <v>1</v>
      </c>
      <c r="H1039" s="3">
        <v>5</v>
      </c>
      <c r="I1039" s="3" t="s">
        <v>2595</v>
      </c>
      <c r="J1039" s="3" t="s">
        <v>2259</v>
      </c>
      <c r="L1039" s="3" t="s">
        <v>4269</v>
      </c>
      <c r="M1039" s="3">
        <f t="shared" si="16"/>
        <v>2</v>
      </c>
    </row>
    <row r="1040" spans="1:13">
      <c r="A1040" s="3">
        <v>898</v>
      </c>
      <c r="B1040" s="3">
        <v>2</v>
      </c>
      <c r="C1040" s="3" t="s">
        <v>2255</v>
      </c>
      <c r="D1040" s="3" t="s">
        <v>322</v>
      </c>
      <c r="E1040" s="3" t="s">
        <v>2256</v>
      </c>
      <c r="F1040" s="3" t="s">
        <v>2257</v>
      </c>
      <c r="G1040" s="3">
        <v>1</v>
      </c>
      <c r="H1040" s="3">
        <v>10</v>
      </c>
      <c r="I1040" s="3" t="s">
        <v>2595</v>
      </c>
      <c r="J1040" s="3" t="s">
        <v>2259</v>
      </c>
      <c r="L1040" s="3" t="s">
        <v>4270</v>
      </c>
      <c r="M1040" s="3">
        <f t="shared" si="16"/>
        <v>1</v>
      </c>
    </row>
    <row r="1041" spans="1:13">
      <c r="A1041" s="3">
        <v>899</v>
      </c>
      <c r="B1041" s="3">
        <v>2</v>
      </c>
      <c r="C1041" s="3" t="s">
        <v>2260</v>
      </c>
      <c r="D1041" s="3" t="s">
        <v>320</v>
      </c>
      <c r="E1041" s="3" t="s">
        <v>2261</v>
      </c>
      <c r="F1041" s="3" t="s">
        <v>2262</v>
      </c>
      <c r="G1041" s="3">
        <v>1</v>
      </c>
      <c r="H1041" s="3">
        <v>10</v>
      </c>
      <c r="I1041" s="3" t="s">
        <v>2595</v>
      </c>
      <c r="J1041" s="3" t="s">
        <v>2259</v>
      </c>
      <c r="L1041" s="3" t="s">
        <v>4270</v>
      </c>
      <c r="M1041" s="3">
        <f t="shared" si="16"/>
        <v>1</v>
      </c>
    </row>
    <row r="1042" spans="1:13">
      <c r="A1042" s="3">
        <v>900</v>
      </c>
      <c r="B1042" s="3">
        <v>2</v>
      </c>
      <c r="C1042" s="3" t="s">
        <v>2263</v>
      </c>
      <c r="D1042" s="3" t="s">
        <v>265</v>
      </c>
      <c r="E1042" s="3" t="s">
        <v>282</v>
      </c>
      <c r="F1042" s="3" t="s">
        <v>284</v>
      </c>
      <c r="G1042" s="3">
        <v>1</v>
      </c>
      <c r="H1042" s="3">
        <v>10</v>
      </c>
      <c r="I1042" s="3" t="s">
        <v>2595</v>
      </c>
      <c r="J1042" s="3" t="s">
        <v>2259</v>
      </c>
      <c r="L1042" s="3" t="s">
        <v>4270</v>
      </c>
      <c r="M1042" s="3">
        <f t="shared" si="16"/>
        <v>1</v>
      </c>
    </row>
    <row r="1043" spans="1:13">
      <c r="A1043" s="3">
        <v>901</v>
      </c>
      <c r="B1043" s="3">
        <v>2</v>
      </c>
      <c r="C1043" s="3" t="s">
        <v>2264</v>
      </c>
      <c r="D1043" s="3" t="s">
        <v>267</v>
      </c>
      <c r="E1043" s="3" t="s">
        <v>282</v>
      </c>
      <c r="F1043" s="3" t="s">
        <v>284</v>
      </c>
      <c r="G1043" s="3">
        <v>1</v>
      </c>
      <c r="H1043" s="3">
        <v>10</v>
      </c>
      <c r="I1043" s="3" t="s">
        <v>2595</v>
      </c>
      <c r="J1043" s="3" t="s">
        <v>2259</v>
      </c>
      <c r="L1043" s="3" t="s">
        <v>4270</v>
      </c>
      <c r="M1043" s="3">
        <f t="shared" si="16"/>
        <v>1</v>
      </c>
    </row>
    <row r="1044" spans="1:13">
      <c r="A1044" s="3">
        <v>902</v>
      </c>
      <c r="B1044" s="3">
        <v>2</v>
      </c>
      <c r="C1044" s="3" t="s">
        <v>2265</v>
      </c>
      <c r="D1044" s="3" t="s">
        <v>257</v>
      </c>
      <c r="E1044" s="3" t="s">
        <v>282</v>
      </c>
      <c r="F1044" s="3" t="s">
        <v>284</v>
      </c>
      <c r="G1044" s="3">
        <v>1</v>
      </c>
      <c r="H1044" s="3">
        <v>10</v>
      </c>
      <c r="I1044" s="3" t="s">
        <v>2595</v>
      </c>
      <c r="J1044" s="3" t="s">
        <v>2259</v>
      </c>
      <c r="L1044" s="3" t="s">
        <v>4270</v>
      </c>
      <c r="M1044" s="3">
        <f t="shared" si="16"/>
        <v>1</v>
      </c>
    </row>
    <row r="1045" spans="1:13">
      <c r="A1045" s="3">
        <v>903</v>
      </c>
      <c r="B1045" s="3">
        <v>2</v>
      </c>
      <c r="C1045" s="3" t="s">
        <v>2266</v>
      </c>
      <c r="D1045" s="3" t="s">
        <v>269</v>
      </c>
      <c r="E1045" s="3" t="s">
        <v>282</v>
      </c>
      <c r="F1045" s="3" t="s">
        <v>284</v>
      </c>
      <c r="G1045" s="3">
        <v>1</v>
      </c>
      <c r="H1045" s="3">
        <v>10</v>
      </c>
      <c r="I1045" s="3" t="s">
        <v>2595</v>
      </c>
      <c r="J1045" s="3" t="s">
        <v>2259</v>
      </c>
      <c r="L1045" s="3" t="s">
        <v>4270</v>
      </c>
      <c r="M1045" s="3">
        <f t="shared" si="16"/>
        <v>1</v>
      </c>
    </row>
    <row r="1046" spans="1:13">
      <c r="A1046" s="3">
        <v>904</v>
      </c>
      <c r="B1046" s="3">
        <v>2</v>
      </c>
      <c r="C1046" s="3" t="s">
        <v>2267</v>
      </c>
      <c r="D1046" s="3" t="s">
        <v>110</v>
      </c>
      <c r="E1046" s="3" t="s">
        <v>2181</v>
      </c>
      <c r="F1046" s="3" t="s">
        <v>2119</v>
      </c>
      <c r="G1046" s="3">
        <v>1</v>
      </c>
      <c r="H1046" s="3">
        <v>10</v>
      </c>
      <c r="I1046" s="3" t="s">
        <v>2595</v>
      </c>
      <c r="J1046" s="3" t="s">
        <v>2259</v>
      </c>
      <c r="L1046" s="3" t="s">
        <v>4270</v>
      </c>
      <c r="M1046" s="3">
        <f t="shared" si="16"/>
        <v>1</v>
      </c>
    </row>
    <row r="1047" spans="1:13">
      <c r="A1047" s="3">
        <v>905</v>
      </c>
      <c r="B1047" s="3">
        <v>2</v>
      </c>
      <c r="C1047" s="3" t="s">
        <v>2268</v>
      </c>
      <c r="D1047" s="3" t="s">
        <v>111</v>
      </c>
      <c r="E1047" s="3" t="s">
        <v>2181</v>
      </c>
      <c r="F1047" s="3" t="s">
        <v>2119</v>
      </c>
      <c r="G1047" s="3">
        <v>1</v>
      </c>
      <c r="H1047" s="3">
        <v>10</v>
      </c>
      <c r="I1047" s="3" t="s">
        <v>2595</v>
      </c>
      <c r="J1047" s="3" t="s">
        <v>2259</v>
      </c>
      <c r="L1047" s="3" t="s">
        <v>4270</v>
      </c>
      <c r="M1047" s="3">
        <f t="shared" si="16"/>
        <v>1</v>
      </c>
    </row>
    <row r="1048" spans="1:13">
      <c r="A1048" s="3">
        <v>906</v>
      </c>
      <c r="B1048" s="3">
        <v>2</v>
      </c>
      <c r="C1048" s="3" t="s">
        <v>2269</v>
      </c>
      <c r="D1048" s="3" t="s">
        <v>112</v>
      </c>
      <c r="E1048" s="3" t="s">
        <v>2181</v>
      </c>
      <c r="F1048" s="3" t="s">
        <v>2119</v>
      </c>
      <c r="G1048" s="3">
        <v>1</v>
      </c>
      <c r="H1048" s="3">
        <v>10</v>
      </c>
      <c r="I1048" s="3" t="s">
        <v>2595</v>
      </c>
      <c r="J1048" s="3" t="s">
        <v>2259</v>
      </c>
      <c r="L1048" s="3" t="s">
        <v>4270</v>
      </c>
      <c r="M1048" s="3">
        <f t="shared" si="16"/>
        <v>1</v>
      </c>
    </row>
    <row r="1049" spans="1:13">
      <c r="A1049" s="3">
        <v>907</v>
      </c>
      <c r="B1049" s="3">
        <v>2</v>
      </c>
      <c r="C1049" s="3" t="s">
        <v>2270</v>
      </c>
      <c r="D1049" s="3" t="s">
        <v>251</v>
      </c>
      <c r="E1049" s="3" t="s">
        <v>386</v>
      </c>
      <c r="F1049" s="3" t="s">
        <v>1996</v>
      </c>
      <c r="G1049" s="3">
        <v>1</v>
      </c>
      <c r="H1049" s="3">
        <v>10</v>
      </c>
      <c r="I1049" s="3" t="s">
        <v>2595</v>
      </c>
      <c r="J1049" s="3" t="s">
        <v>2259</v>
      </c>
      <c r="L1049" s="3" t="s">
        <v>4270</v>
      </c>
      <c r="M1049" s="3">
        <f t="shared" si="16"/>
        <v>1</v>
      </c>
    </row>
    <row r="1050" spans="1:13">
      <c r="A1050" s="3">
        <v>908</v>
      </c>
      <c r="B1050" s="3">
        <v>2</v>
      </c>
      <c r="C1050" s="3" t="s">
        <v>2451</v>
      </c>
      <c r="D1050" s="3" t="s">
        <v>2452</v>
      </c>
      <c r="E1050" s="3" t="s">
        <v>1821</v>
      </c>
      <c r="F1050" s="3" t="s">
        <v>386</v>
      </c>
      <c r="G1050" s="3">
        <v>1</v>
      </c>
      <c r="H1050" s="3">
        <v>10</v>
      </c>
      <c r="I1050" s="3" t="s">
        <v>2595</v>
      </c>
      <c r="J1050" s="3" t="s">
        <v>2259</v>
      </c>
      <c r="L1050" s="3" t="s">
        <v>4270</v>
      </c>
      <c r="M1050" s="3">
        <f t="shared" si="16"/>
        <v>1</v>
      </c>
    </row>
    <row r="1051" spans="1:13">
      <c r="A1051" s="3">
        <v>909</v>
      </c>
      <c r="B1051" s="3">
        <v>0</v>
      </c>
      <c r="C1051" s="3" t="s">
        <v>2596</v>
      </c>
      <c r="D1051" s="3" t="s">
        <v>335</v>
      </c>
      <c r="E1051" s="3" t="s">
        <v>386</v>
      </c>
      <c r="F1051" s="3" t="s">
        <v>509</v>
      </c>
      <c r="G1051" s="3">
        <v>1</v>
      </c>
      <c r="H1051" s="3">
        <v>1</v>
      </c>
      <c r="I1051" s="3" t="s">
        <v>2595</v>
      </c>
      <c r="J1051" s="3" t="s">
        <v>2281</v>
      </c>
      <c r="L1051" s="3" t="s">
        <v>4271</v>
      </c>
      <c r="M1051" s="3">
        <f t="shared" si="16"/>
        <v>1</v>
      </c>
    </row>
    <row r="1052" spans="1:13">
      <c r="A1052" s="3">
        <v>910</v>
      </c>
      <c r="B1052" s="3">
        <v>0</v>
      </c>
      <c r="C1052" s="3" t="s">
        <v>2597</v>
      </c>
      <c r="D1052" s="3" t="s">
        <v>2598</v>
      </c>
      <c r="E1052" s="3" t="s">
        <v>289</v>
      </c>
      <c r="G1052" s="3">
        <v>1</v>
      </c>
      <c r="H1052" s="3">
        <v>1</v>
      </c>
      <c r="I1052" s="3" t="s">
        <v>2595</v>
      </c>
      <c r="J1052" s="3" t="s">
        <v>2281</v>
      </c>
      <c r="L1052" s="3" t="s">
        <v>4271</v>
      </c>
      <c r="M1052" s="3">
        <f t="shared" si="16"/>
        <v>1</v>
      </c>
    </row>
    <row r="1053" spans="1:13">
      <c r="A1053" s="3">
        <v>911</v>
      </c>
      <c r="B1053" s="3">
        <v>0</v>
      </c>
      <c r="C1053" s="3" t="s">
        <v>2599</v>
      </c>
      <c r="D1053" s="3" t="s">
        <v>272</v>
      </c>
      <c r="E1053" s="3" t="s">
        <v>1998</v>
      </c>
      <c r="F1053" s="3" t="s">
        <v>1996</v>
      </c>
      <c r="G1053" s="3">
        <v>1</v>
      </c>
      <c r="H1053" s="3">
        <v>1</v>
      </c>
      <c r="I1053" s="3" t="s">
        <v>2595</v>
      </c>
      <c r="J1053" s="3" t="s">
        <v>2281</v>
      </c>
      <c r="L1053" s="3" t="s">
        <v>4271</v>
      </c>
      <c r="M1053" s="3">
        <f t="shared" si="16"/>
        <v>1</v>
      </c>
    </row>
    <row r="1054" spans="1:13">
      <c r="A1054" s="3">
        <v>912</v>
      </c>
      <c r="B1054" s="3">
        <v>0</v>
      </c>
      <c r="C1054" s="3" t="s">
        <v>2277</v>
      </c>
      <c r="D1054" s="3" t="s">
        <v>2278</v>
      </c>
      <c r="E1054" s="3" t="s">
        <v>281</v>
      </c>
      <c r="F1054" s="3" t="s">
        <v>282</v>
      </c>
      <c r="G1054" s="3">
        <v>1</v>
      </c>
      <c r="H1054" s="3">
        <v>1</v>
      </c>
      <c r="I1054" s="3" t="s">
        <v>2595</v>
      </c>
      <c r="J1054" s="3" t="s">
        <v>2281</v>
      </c>
      <c r="L1054" s="3" t="s">
        <v>4271</v>
      </c>
      <c r="M1054" s="3">
        <f t="shared" si="16"/>
        <v>1</v>
      </c>
    </row>
    <row r="1055" spans="1:13">
      <c r="A1055" s="3">
        <v>913</v>
      </c>
      <c r="B1055" s="3">
        <v>1</v>
      </c>
      <c r="C1055" s="3" t="s">
        <v>2271</v>
      </c>
      <c r="D1055" s="3" t="s">
        <v>2272</v>
      </c>
      <c r="E1055" s="3" t="s">
        <v>1781</v>
      </c>
      <c r="F1055" s="3" t="s">
        <v>291</v>
      </c>
      <c r="G1055" s="3">
        <v>1</v>
      </c>
      <c r="H1055" s="3">
        <v>5</v>
      </c>
      <c r="I1055" s="3" t="s">
        <v>2595</v>
      </c>
      <c r="J1055" s="3" t="s">
        <v>2281</v>
      </c>
      <c r="L1055" s="3" t="s">
        <v>4272</v>
      </c>
      <c r="M1055" s="3">
        <f t="shared" si="16"/>
        <v>2</v>
      </c>
    </row>
    <row r="1056" spans="1:13">
      <c r="A1056" s="3">
        <v>913</v>
      </c>
      <c r="B1056" s="3">
        <v>1</v>
      </c>
      <c r="C1056" s="3" t="s">
        <v>2271</v>
      </c>
      <c r="D1056" s="3" t="s">
        <v>2273</v>
      </c>
      <c r="E1056" s="3" t="s">
        <v>1781</v>
      </c>
      <c r="F1056" s="3" t="s">
        <v>291</v>
      </c>
      <c r="G1056" s="3">
        <v>1</v>
      </c>
      <c r="H1056" s="3">
        <v>5</v>
      </c>
      <c r="I1056" s="3" t="s">
        <v>2595</v>
      </c>
      <c r="J1056" s="3" t="s">
        <v>2281</v>
      </c>
      <c r="L1056" s="3" t="s">
        <v>4272</v>
      </c>
      <c r="M1056" s="3">
        <f t="shared" si="16"/>
        <v>2</v>
      </c>
    </row>
    <row r="1057" spans="1:13">
      <c r="A1057" s="3">
        <v>914</v>
      </c>
      <c r="B1057" s="3">
        <v>1</v>
      </c>
      <c r="C1057" s="3" t="s">
        <v>2274</v>
      </c>
      <c r="D1057" s="3" t="s">
        <v>258</v>
      </c>
      <c r="E1057" s="3" t="s">
        <v>282</v>
      </c>
      <c r="F1057" s="3" t="s">
        <v>1782</v>
      </c>
      <c r="G1057" s="3">
        <v>1</v>
      </c>
      <c r="H1057" s="3">
        <v>5</v>
      </c>
      <c r="I1057" s="3" t="s">
        <v>2595</v>
      </c>
      <c r="J1057" s="3" t="s">
        <v>2281</v>
      </c>
      <c r="L1057" s="3" t="s">
        <v>4272</v>
      </c>
      <c r="M1057" s="3">
        <f t="shared" si="16"/>
        <v>2</v>
      </c>
    </row>
    <row r="1058" spans="1:13">
      <c r="A1058" s="3">
        <v>914</v>
      </c>
      <c r="B1058" s="3">
        <v>1</v>
      </c>
      <c r="C1058" s="3" t="s">
        <v>2274</v>
      </c>
      <c r="D1058" s="3" t="s">
        <v>603</v>
      </c>
      <c r="E1058" s="3" t="s">
        <v>282</v>
      </c>
      <c r="F1058" s="3" t="s">
        <v>1782</v>
      </c>
      <c r="G1058" s="3">
        <v>1</v>
      </c>
      <c r="H1058" s="3">
        <v>5</v>
      </c>
      <c r="I1058" s="3" t="s">
        <v>2595</v>
      </c>
      <c r="J1058" s="3" t="s">
        <v>2281</v>
      </c>
      <c r="L1058" s="3" t="s">
        <v>4272</v>
      </c>
      <c r="M1058" s="3">
        <f t="shared" si="16"/>
        <v>2</v>
      </c>
    </row>
    <row r="1059" spans="1:13">
      <c r="A1059" s="3">
        <v>915</v>
      </c>
      <c r="B1059" s="3">
        <v>2</v>
      </c>
      <c r="C1059" s="3" t="s">
        <v>2255</v>
      </c>
      <c r="D1059" s="3" t="s">
        <v>322</v>
      </c>
      <c r="E1059" s="3" t="s">
        <v>2256</v>
      </c>
      <c r="F1059" s="3" t="s">
        <v>2257</v>
      </c>
      <c r="G1059" s="3">
        <v>1</v>
      </c>
      <c r="H1059" s="3">
        <v>10</v>
      </c>
      <c r="I1059" s="3" t="s">
        <v>2595</v>
      </c>
      <c r="J1059" s="3" t="s">
        <v>2281</v>
      </c>
      <c r="L1059" s="3" t="s">
        <v>4273</v>
      </c>
      <c r="M1059" s="3">
        <f t="shared" si="16"/>
        <v>1</v>
      </c>
    </row>
    <row r="1060" spans="1:13">
      <c r="A1060" s="3">
        <v>916</v>
      </c>
      <c r="B1060" s="3">
        <v>2</v>
      </c>
      <c r="C1060" s="3" t="s">
        <v>2260</v>
      </c>
      <c r="D1060" s="3" t="s">
        <v>320</v>
      </c>
      <c r="E1060" s="3" t="s">
        <v>2261</v>
      </c>
      <c r="F1060" s="3" t="s">
        <v>2262</v>
      </c>
      <c r="G1060" s="3">
        <v>1</v>
      </c>
      <c r="H1060" s="3">
        <v>10</v>
      </c>
      <c r="I1060" s="3" t="s">
        <v>2595</v>
      </c>
      <c r="J1060" s="3" t="s">
        <v>2281</v>
      </c>
      <c r="L1060" s="3" t="s">
        <v>4273</v>
      </c>
      <c r="M1060" s="3">
        <f t="shared" si="16"/>
        <v>1</v>
      </c>
    </row>
    <row r="1061" spans="1:13">
      <c r="A1061" s="3">
        <v>917</v>
      </c>
      <c r="B1061" s="3">
        <v>2</v>
      </c>
      <c r="C1061" s="3" t="s">
        <v>2263</v>
      </c>
      <c r="D1061" s="3" t="s">
        <v>265</v>
      </c>
      <c r="E1061" s="3" t="s">
        <v>282</v>
      </c>
      <c r="F1061" s="3" t="s">
        <v>284</v>
      </c>
      <c r="G1061" s="3">
        <v>1</v>
      </c>
      <c r="H1061" s="3">
        <v>10</v>
      </c>
      <c r="I1061" s="3" t="s">
        <v>2595</v>
      </c>
      <c r="J1061" s="3" t="s">
        <v>2281</v>
      </c>
      <c r="L1061" s="3" t="s">
        <v>4273</v>
      </c>
      <c r="M1061" s="3">
        <f t="shared" si="16"/>
        <v>1</v>
      </c>
    </row>
    <row r="1062" spans="1:13">
      <c r="A1062" s="3">
        <v>918</v>
      </c>
      <c r="B1062" s="3">
        <v>2</v>
      </c>
      <c r="C1062" s="3" t="s">
        <v>2264</v>
      </c>
      <c r="D1062" s="3" t="s">
        <v>267</v>
      </c>
      <c r="E1062" s="3" t="s">
        <v>282</v>
      </c>
      <c r="F1062" s="3" t="s">
        <v>284</v>
      </c>
      <c r="G1062" s="3">
        <v>1</v>
      </c>
      <c r="H1062" s="3">
        <v>10</v>
      </c>
      <c r="I1062" s="3" t="s">
        <v>2595</v>
      </c>
      <c r="J1062" s="3" t="s">
        <v>2281</v>
      </c>
      <c r="L1062" s="3" t="s">
        <v>4273</v>
      </c>
      <c r="M1062" s="3">
        <f t="shared" si="16"/>
        <v>1</v>
      </c>
    </row>
    <row r="1063" spans="1:13">
      <c r="A1063" s="3">
        <v>919</v>
      </c>
      <c r="B1063" s="3">
        <v>2</v>
      </c>
      <c r="C1063" s="3" t="s">
        <v>2265</v>
      </c>
      <c r="D1063" s="3" t="s">
        <v>257</v>
      </c>
      <c r="E1063" s="3" t="s">
        <v>282</v>
      </c>
      <c r="F1063" s="3" t="s">
        <v>284</v>
      </c>
      <c r="G1063" s="3">
        <v>1</v>
      </c>
      <c r="H1063" s="3">
        <v>10</v>
      </c>
      <c r="I1063" s="3" t="s">
        <v>2595</v>
      </c>
      <c r="J1063" s="3" t="s">
        <v>2281</v>
      </c>
      <c r="L1063" s="3" t="s">
        <v>4273</v>
      </c>
      <c r="M1063" s="3">
        <f t="shared" si="16"/>
        <v>1</v>
      </c>
    </row>
    <row r="1064" spans="1:13">
      <c r="A1064" s="3">
        <v>920</v>
      </c>
      <c r="B1064" s="3">
        <v>2</v>
      </c>
      <c r="C1064" s="3" t="s">
        <v>2266</v>
      </c>
      <c r="D1064" s="3" t="s">
        <v>269</v>
      </c>
      <c r="E1064" s="3" t="s">
        <v>282</v>
      </c>
      <c r="F1064" s="3" t="s">
        <v>284</v>
      </c>
      <c r="G1064" s="3">
        <v>1</v>
      </c>
      <c r="H1064" s="3">
        <v>10</v>
      </c>
      <c r="I1064" s="3" t="s">
        <v>2595</v>
      </c>
      <c r="J1064" s="3" t="s">
        <v>2281</v>
      </c>
      <c r="L1064" s="3" t="s">
        <v>4273</v>
      </c>
      <c r="M1064" s="3">
        <f t="shared" si="16"/>
        <v>1</v>
      </c>
    </row>
    <row r="1065" spans="1:13">
      <c r="A1065" s="3">
        <v>921</v>
      </c>
      <c r="B1065" s="3">
        <v>2</v>
      </c>
      <c r="C1065" s="3" t="s">
        <v>2267</v>
      </c>
      <c r="D1065" s="3" t="s">
        <v>110</v>
      </c>
      <c r="E1065" s="3" t="s">
        <v>2181</v>
      </c>
      <c r="F1065" s="3" t="s">
        <v>2119</v>
      </c>
      <c r="G1065" s="3">
        <v>1</v>
      </c>
      <c r="H1065" s="3">
        <v>10</v>
      </c>
      <c r="I1065" s="3" t="s">
        <v>2595</v>
      </c>
      <c r="J1065" s="3" t="s">
        <v>2281</v>
      </c>
      <c r="L1065" s="3" t="s">
        <v>4273</v>
      </c>
      <c r="M1065" s="3">
        <f t="shared" si="16"/>
        <v>1</v>
      </c>
    </row>
    <row r="1066" spans="1:13">
      <c r="A1066" s="3">
        <v>922</v>
      </c>
      <c r="B1066" s="3">
        <v>2</v>
      </c>
      <c r="C1066" s="3" t="s">
        <v>2268</v>
      </c>
      <c r="D1066" s="3" t="s">
        <v>111</v>
      </c>
      <c r="E1066" s="3" t="s">
        <v>2181</v>
      </c>
      <c r="F1066" s="3" t="s">
        <v>2119</v>
      </c>
      <c r="G1066" s="3">
        <v>1</v>
      </c>
      <c r="H1066" s="3">
        <v>10</v>
      </c>
      <c r="I1066" s="3" t="s">
        <v>2595</v>
      </c>
      <c r="J1066" s="3" t="s">
        <v>2281</v>
      </c>
      <c r="L1066" s="3" t="s">
        <v>4273</v>
      </c>
      <c r="M1066" s="3">
        <f t="shared" si="16"/>
        <v>1</v>
      </c>
    </row>
    <row r="1067" spans="1:13">
      <c r="A1067" s="3">
        <v>923</v>
      </c>
      <c r="B1067" s="3">
        <v>2</v>
      </c>
      <c r="C1067" s="3" t="s">
        <v>2269</v>
      </c>
      <c r="D1067" s="3" t="s">
        <v>112</v>
      </c>
      <c r="E1067" s="3" t="s">
        <v>2181</v>
      </c>
      <c r="F1067" s="3" t="s">
        <v>2119</v>
      </c>
      <c r="G1067" s="3">
        <v>1</v>
      </c>
      <c r="H1067" s="3">
        <v>10</v>
      </c>
      <c r="I1067" s="3" t="s">
        <v>2595</v>
      </c>
      <c r="J1067" s="3" t="s">
        <v>2281</v>
      </c>
      <c r="L1067" s="3" t="s">
        <v>4273</v>
      </c>
      <c r="M1067" s="3">
        <f t="shared" si="16"/>
        <v>1</v>
      </c>
    </row>
    <row r="1068" spans="1:13">
      <c r="A1068" s="3">
        <v>924</v>
      </c>
      <c r="B1068" s="3">
        <v>2</v>
      </c>
      <c r="C1068" s="3" t="s">
        <v>2270</v>
      </c>
      <c r="D1068" s="3" t="s">
        <v>251</v>
      </c>
      <c r="E1068" s="3" t="s">
        <v>386</v>
      </c>
      <c r="F1068" s="3" t="s">
        <v>1996</v>
      </c>
      <c r="G1068" s="3">
        <v>1</v>
      </c>
      <c r="H1068" s="3">
        <v>10</v>
      </c>
      <c r="I1068" s="3" t="s">
        <v>2595</v>
      </c>
      <c r="J1068" s="3" t="s">
        <v>2281</v>
      </c>
      <c r="L1068" s="3" t="s">
        <v>4273</v>
      </c>
      <c r="M1068" s="3">
        <f t="shared" si="16"/>
        <v>1</v>
      </c>
    </row>
    <row r="1069" spans="1:13">
      <c r="A1069" s="3">
        <v>925</v>
      </c>
      <c r="B1069" s="3">
        <v>0</v>
      </c>
      <c r="C1069" s="3" t="s">
        <v>2282</v>
      </c>
      <c r="D1069" s="3" t="s">
        <v>322</v>
      </c>
      <c r="E1069" s="3" t="s">
        <v>2283</v>
      </c>
      <c r="F1069" s="3" t="s">
        <v>2284</v>
      </c>
      <c r="G1069" s="3">
        <v>100</v>
      </c>
      <c r="H1069" s="3">
        <v>0</v>
      </c>
      <c r="I1069" s="3" t="s">
        <v>2595</v>
      </c>
      <c r="J1069" s="3" t="s">
        <v>2285</v>
      </c>
      <c r="K1069" s="3" t="s">
        <v>2286</v>
      </c>
      <c r="L1069" s="3" t="s">
        <v>4274</v>
      </c>
      <c r="M1069" s="3">
        <f t="shared" si="16"/>
        <v>1</v>
      </c>
    </row>
    <row r="1070" spans="1:13">
      <c r="A1070" s="3">
        <v>926</v>
      </c>
      <c r="B1070" s="3">
        <v>0</v>
      </c>
      <c r="C1070" s="3" t="s">
        <v>2530</v>
      </c>
      <c r="D1070" s="3" t="s">
        <v>2291</v>
      </c>
      <c r="E1070" s="3" t="s">
        <v>2406</v>
      </c>
      <c r="F1070" s="3" t="s">
        <v>2293</v>
      </c>
      <c r="G1070" s="3">
        <v>100</v>
      </c>
      <c r="H1070" s="3">
        <v>0</v>
      </c>
      <c r="I1070" s="3" t="s">
        <v>2595</v>
      </c>
      <c r="J1070" s="3" t="s">
        <v>2285</v>
      </c>
      <c r="K1070" s="3" t="s">
        <v>2286</v>
      </c>
      <c r="L1070" s="3" t="s">
        <v>4274</v>
      </c>
      <c r="M1070" s="3">
        <f t="shared" si="16"/>
        <v>1</v>
      </c>
    </row>
    <row r="1071" spans="1:13">
      <c r="A1071" s="3">
        <v>927</v>
      </c>
      <c r="B1071" s="3">
        <v>0</v>
      </c>
      <c r="C1071" s="3" t="s">
        <v>2297</v>
      </c>
      <c r="D1071" s="3" t="s">
        <v>248</v>
      </c>
      <c r="E1071" s="3" t="s">
        <v>2298</v>
      </c>
      <c r="F1071" s="3" t="s">
        <v>2299</v>
      </c>
      <c r="G1071" s="3">
        <v>100</v>
      </c>
      <c r="H1071" s="3">
        <v>0</v>
      </c>
      <c r="I1071" s="3" t="s">
        <v>2595</v>
      </c>
      <c r="J1071" s="3" t="s">
        <v>2285</v>
      </c>
      <c r="K1071" s="3" t="s">
        <v>2286</v>
      </c>
      <c r="L1071" s="3" t="s">
        <v>4274</v>
      </c>
      <c r="M1071" s="3">
        <f t="shared" si="16"/>
        <v>1</v>
      </c>
    </row>
    <row r="1072" spans="1:13">
      <c r="A1072" s="3">
        <v>928</v>
      </c>
      <c r="B1072" s="3">
        <v>0</v>
      </c>
      <c r="C1072" s="3" t="s">
        <v>2303</v>
      </c>
      <c r="D1072" s="3" t="s">
        <v>573</v>
      </c>
      <c r="E1072" s="3" t="s">
        <v>2298</v>
      </c>
      <c r="F1072" s="3" t="s">
        <v>2299</v>
      </c>
      <c r="G1072" s="3">
        <v>100</v>
      </c>
      <c r="H1072" s="3">
        <v>0</v>
      </c>
      <c r="I1072" s="3" t="s">
        <v>2595</v>
      </c>
      <c r="J1072" s="3" t="s">
        <v>2285</v>
      </c>
      <c r="K1072" s="3" t="s">
        <v>2286</v>
      </c>
      <c r="L1072" s="3" t="s">
        <v>4274</v>
      </c>
      <c r="M1072" s="3">
        <f t="shared" si="16"/>
        <v>1</v>
      </c>
    </row>
    <row r="1073" spans="1:13">
      <c r="A1073" s="3">
        <v>929</v>
      </c>
      <c r="B1073" s="3">
        <v>0</v>
      </c>
      <c r="C1073" s="3" t="s">
        <v>2459</v>
      </c>
      <c r="D1073" s="3" t="s">
        <v>2452</v>
      </c>
      <c r="E1073" s="3" t="s">
        <v>2328</v>
      </c>
      <c r="F1073" s="3" t="s">
        <v>2329</v>
      </c>
      <c r="G1073" s="3">
        <v>100</v>
      </c>
      <c r="H1073" s="3">
        <v>0</v>
      </c>
      <c r="I1073" s="3" t="s">
        <v>2595</v>
      </c>
      <c r="J1073" s="3" t="s">
        <v>2285</v>
      </c>
      <c r="K1073" s="3" t="s">
        <v>2286</v>
      </c>
      <c r="L1073" s="3" t="s">
        <v>4274</v>
      </c>
      <c r="M1073" s="3">
        <f t="shared" si="16"/>
        <v>1</v>
      </c>
    </row>
    <row r="1074" spans="1:13">
      <c r="A1074" s="3">
        <v>930</v>
      </c>
      <c r="B1074" s="3">
        <v>0</v>
      </c>
      <c r="C1074" s="3" t="s">
        <v>2463</v>
      </c>
      <c r="D1074" s="3" t="s">
        <v>2464</v>
      </c>
      <c r="E1074" s="3" t="s">
        <v>285</v>
      </c>
      <c r="F1074" s="3" t="s">
        <v>386</v>
      </c>
      <c r="G1074" s="3">
        <v>100</v>
      </c>
      <c r="H1074" s="3">
        <v>0</v>
      </c>
      <c r="I1074" s="3" t="s">
        <v>2595</v>
      </c>
      <c r="J1074" s="3" t="s">
        <v>2285</v>
      </c>
      <c r="K1074" s="3" t="s">
        <v>2306</v>
      </c>
      <c r="L1074" s="3" t="s">
        <v>4274</v>
      </c>
      <c r="M1074" s="3">
        <f t="shared" si="16"/>
        <v>1</v>
      </c>
    </row>
    <row r="1075" spans="1:13">
      <c r="A1075" s="3">
        <v>931</v>
      </c>
      <c r="B1075" s="3">
        <v>0</v>
      </c>
      <c r="C1075" s="3" t="s">
        <v>2600</v>
      </c>
      <c r="D1075" s="3" t="s">
        <v>591</v>
      </c>
      <c r="E1075" s="3">
        <v>2</v>
      </c>
      <c r="G1075" s="3">
        <v>100</v>
      </c>
      <c r="H1075" s="3">
        <v>0</v>
      </c>
      <c r="I1075" s="3" t="s">
        <v>2595</v>
      </c>
      <c r="J1075" s="3" t="s">
        <v>2285</v>
      </c>
      <c r="K1075" s="3" t="s">
        <v>2306</v>
      </c>
      <c r="L1075" s="3" t="s">
        <v>4274</v>
      </c>
      <c r="M1075" s="3">
        <f t="shared" si="16"/>
        <v>1</v>
      </c>
    </row>
    <row r="1076" spans="1:13">
      <c r="A1076" s="3">
        <v>932</v>
      </c>
      <c r="B1076" s="3">
        <v>0</v>
      </c>
      <c r="C1076" s="3" t="s">
        <v>2601</v>
      </c>
      <c r="D1076" s="3" t="s">
        <v>276</v>
      </c>
      <c r="E1076" s="3">
        <v>2</v>
      </c>
      <c r="G1076" s="3">
        <v>100</v>
      </c>
      <c r="H1076" s="3">
        <v>0</v>
      </c>
      <c r="I1076" s="3" t="s">
        <v>2595</v>
      </c>
      <c r="J1076" s="3" t="s">
        <v>2285</v>
      </c>
      <c r="K1076" s="3" t="s">
        <v>2306</v>
      </c>
      <c r="L1076" s="3" t="s">
        <v>4274</v>
      </c>
      <c r="M1076" s="3">
        <f t="shared" si="16"/>
        <v>1</v>
      </c>
    </row>
    <row r="1077" spans="1:13">
      <c r="A1077" s="3">
        <v>933</v>
      </c>
      <c r="B1077" s="3">
        <v>0</v>
      </c>
      <c r="C1077" s="3" t="s">
        <v>2317</v>
      </c>
      <c r="D1077" s="3" t="s">
        <v>14</v>
      </c>
      <c r="E1077" s="3" t="s">
        <v>2318</v>
      </c>
      <c r="F1077" s="3" t="s">
        <v>2319</v>
      </c>
      <c r="G1077" s="3">
        <v>100</v>
      </c>
      <c r="H1077" s="3">
        <v>0</v>
      </c>
      <c r="I1077" s="3" t="s">
        <v>2595</v>
      </c>
      <c r="J1077" s="3" t="s">
        <v>2285</v>
      </c>
      <c r="K1077" s="3" t="s">
        <v>2306</v>
      </c>
      <c r="L1077" s="3" t="s">
        <v>4274</v>
      </c>
      <c r="M1077" s="3">
        <f t="shared" si="16"/>
        <v>1</v>
      </c>
    </row>
    <row r="1078" spans="1:13">
      <c r="A1078" s="3">
        <v>934</v>
      </c>
      <c r="B1078" s="3">
        <v>0</v>
      </c>
      <c r="C1078" s="3" t="s">
        <v>2602</v>
      </c>
      <c r="D1078" s="3" t="s">
        <v>587</v>
      </c>
      <c r="E1078" s="3">
        <v>2</v>
      </c>
      <c r="G1078" s="3">
        <v>100</v>
      </c>
      <c r="H1078" s="3">
        <v>0</v>
      </c>
      <c r="I1078" s="3" t="s">
        <v>2595</v>
      </c>
      <c r="J1078" s="3" t="s">
        <v>2285</v>
      </c>
      <c r="K1078" s="3" t="s">
        <v>2306</v>
      </c>
      <c r="L1078" s="3" t="s">
        <v>4274</v>
      </c>
      <c r="M1078" s="3">
        <f t="shared" si="16"/>
        <v>1</v>
      </c>
    </row>
    <row r="1079" spans="1:13">
      <c r="A1079" s="3">
        <v>935</v>
      </c>
      <c r="B1079" s="3">
        <v>0</v>
      </c>
      <c r="C1079" s="3" t="s">
        <v>2603</v>
      </c>
      <c r="D1079" s="3" t="s">
        <v>586</v>
      </c>
      <c r="E1079" s="3">
        <v>2</v>
      </c>
      <c r="G1079" s="3">
        <v>100</v>
      </c>
      <c r="H1079" s="3">
        <v>0</v>
      </c>
      <c r="I1079" s="3" t="s">
        <v>2595</v>
      </c>
      <c r="J1079" s="3" t="s">
        <v>2285</v>
      </c>
      <c r="K1079" s="3" t="s">
        <v>2306</v>
      </c>
      <c r="L1079" s="3" t="s">
        <v>4274</v>
      </c>
      <c r="M1079" s="3">
        <f t="shared" si="16"/>
        <v>1</v>
      </c>
    </row>
    <row r="1080" spans="1:13">
      <c r="A1080" s="3">
        <v>936</v>
      </c>
      <c r="B1080" s="3">
        <v>0</v>
      </c>
      <c r="C1080" s="3" t="s">
        <v>2604</v>
      </c>
      <c r="D1080" s="3" t="s">
        <v>668</v>
      </c>
      <c r="E1080" s="3">
        <v>2</v>
      </c>
      <c r="G1080" s="3">
        <v>100</v>
      </c>
      <c r="H1080" s="3">
        <v>0</v>
      </c>
      <c r="I1080" s="3" t="s">
        <v>2595</v>
      </c>
      <c r="J1080" s="3" t="s">
        <v>2285</v>
      </c>
      <c r="K1080" s="3" t="s">
        <v>2306</v>
      </c>
      <c r="L1080" s="3" t="s">
        <v>4274</v>
      </c>
      <c r="M1080" s="3">
        <f t="shared" si="16"/>
        <v>1</v>
      </c>
    </row>
    <row r="1081" spans="1:13">
      <c r="A1081" s="3">
        <v>937</v>
      </c>
      <c r="B1081" s="3">
        <v>0</v>
      </c>
      <c r="C1081" s="3" t="s">
        <v>2605</v>
      </c>
      <c r="D1081" s="3" t="s">
        <v>721</v>
      </c>
      <c r="E1081" s="3">
        <v>2</v>
      </c>
      <c r="G1081" s="3">
        <v>100</v>
      </c>
      <c r="H1081" s="3">
        <v>0</v>
      </c>
      <c r="I1081" s="3" t="s">
        <v>2595</v>
      </c>
      <c r="J1081" s="3" t="s">
        <v>2285</v>
      </c>
      <c r="K1081" s="3" t="s">
        <v>2306</v>
      </c>
      <c r="L1081" s="3" t="s">
        <v>4274</v>
      </c>
      <c r="M1081" s="3">
        <f t="shared" si="16"/>
        <v>1</v>
      </c>
    </row>
    <row r="1082" spans="1:13">
      <c r="A1082" s="3">
        <v>938</v>
      </c>
      <c r="B1082" s="3">
        <v>0</v>
      </c>
      <c r="C1082" s="3" t="s">
        <v>2606</v>
      </c>
      <c r="D1082" s="3" t="s">
        <v>2607</v>
      </c>
      <c r="E1082" s="3" t="s">
        <v>285</v>
      </c>
      <c r="F1082" s="3" t="s">
        <v>386</v>
      </c>
      <c r="G1082" s="3">
        <v>100</v>
      </c>
      <c r="H1082" s="3">
        <v>0</v>
      </c>
      <c r="I1082" s="3" t="s">
        <v>2595</v>
      </c>
      <c r="J1082" s="3" t="s">
        <v>2285</v>
      </c>
      <c r="K1082" s="3" t="s">
        <v>2333</v>
      </c>
      <c r="L1082" s="3" t="s">
        <v>4274</v>
      </c>
      <c r="M1082" s="3">
        <f t="shared" si="16"/>
        <v>1</v>
      </c>
    </row>
    <row r="1083" spans="1:13">
      <c r="A1083" s="3">
        <v>939</v>
      </c>
      <c r="B1083" s="3">
        <v>0</v>
      </c>
      <c r="C1083" s="3" t="s">
        <v>2609</v>
      </c>
      <c r="D1083" s="3" t="s">
        <v>2610</v>
      </c>
      <c r="E1083" s="3" t="s">
        <v>665</v>
      </c>
      <c r="F1083" s="3" t="s">
        <v>433</v>
      </c>
      <c r="G1083" s="3">
        <v>100</v>
      </c>
      <c r="H1083" s="3">
        <v>0</v>
      </c>
      <c r="I1083" s="3" t="s">
        <v>2595</v>
      </c>
      <c r="J1083" s="3" t="s">
        <v>2285</v>
      </c>
      <c r="K1083" s="3" t="s">
        <v>2333</v>
      </c>
      <c r="L1083" s="3" t="s">
        <v>4274</v>
      </c>
      <c r="M1083" s="3">
        <f t="shared" si="16"/>
        <v>1</v>
      </c>
    </row>
    <row r="1084" spans="1:13">
      <c r="A1084" s="3">
        <v>940</v>
      </c>
      <c r="B1084" s="3">
        <v>0</v>
      </c>
      <c r="C1084" s="3" t="s">
        <v>2612</v>
      </c>
      <c r="D1084" s="3" t="s">
        <v>2613</v>
      </c>
      <c r="E1084" s="3" t="s">
        <v>2376</v>
      </c>
      <c r="F1084" s="3" t="s">
        <v>1776</v>
      </c>
      <c r="G1084" s="3">
        <v>100</v>
      </c>
      <c r="H1084" s="3">
        <v>0</v>
      </c>
      <c r="I1084" s="3" t="s">
        <v>2595</v>
      </c>
      <c r="J1084" s="3" t="s">
        <v>2285</v>
      </c>
      <c r="K1084" s="3" t="s">
        <v>2333</v>
      </c>
      <c r="L1084" s="3" t="s">
        <v>4274</v>
      </c>
      <c r="M1084" s="3">
        <f t="shared" si="16"/>
        <v>1</v>
      </c>
    </row>
    <row r="1085" spans="1:13">
      <c r="A1085" s="3">
        <v>941</v>
      </c>
      <c r="B1085" s="3">
        <v>0</v>
      </c>
      <c r="C1085" s="3" t="s">
        <v>2615</v>
      </c>
      <c r="D1085" s="3" t="s">
        <v>4163</v>
      </c>
      <c r="E1085" s="3">
        <v>-0.45</v>
      </c>
      <c r="G1085" s="3">
        <v>100</v>
      </c>
      <c r="H1085" s="3">
        <v>0</v>
      </c>
      <c r="I1085" s="3" t="s">
        <v>2595</v>
      </c>
      <c r="J1085" s="3" t="s">
        <v>2285</v>
      </c>
      <c r="K1085" s="3" t="s">
        <v>2333</v>
      </c>
      <c r="L1085" s="3" t="s">
        <v>4274</v>
      </c>
      <c r="M1085" s="3">
        <f t="shared" si="16"/>
        <v>1</v>
      </c>
    </row>
    <row r="1086" spans="1:13">
      <c r="A1086" s="3">
        <v>942</v>
      </c>
      <c r="B1086" s="3">
        <v>0</v>
      </c>
      <c r="C1086" s="3" t="s">
        <v>2617</v>
      </c>
      <c r="D1086" s="3" t="s">
        <v>518</v>
      </c>
      <c r="E1086" s="3" t="s">
        <v>2376</v>
      </c>
      <c r="F1086" s="3" t="s">
        <v>1776</v>
      </c>
      <c r="G1086" s="3">
        <v>100</v>
      </c>
      <c r="H1086" s="3">
        <v>0</v>
      </c>
      <c r="I1086" s="3" t="s">
        <v>2595</v>
      </c>
      <c r="J1086" s="3" t="s">
        <v>2285</v>
      </c>
      <c r="K1086" s="3" t="s">
        <v>2333</v>
      </c>
      <c r="L1086" s="3" t="s">
        <v>4274</v>
      </c>
      <c r="M1086" s="3">
        <f t="shared" si="16"/>
        <v>2</v>
      </c>
    </row>
    <row r="1087" spans="1:13">
      <c r="A1087" s="3">
        <v>942</v>
      </c>
      <c r="B1087" s="3">
        <v>0</v>
      </c>
      <c r="C1087" s="3" t="s">
        <v>2617</v>
      </c>
      <c r="D1087" s="3" t="s">
        <v>2618</v>
      </c>
      <c r="G1087" s="3">
        <v>100</v>
      </c>
      <c r="H1087" s="3">
        <v>0</v>
      </c>
      <c r="I1087" s="3" t="s">
        <v>2595</v>
      </c>
      <c r="J1087" s="3" t="s">
        <v>2285</v>
      </c>
      <c r="K1087" s="3" t="s">
        <v>2333</v>
      </c>
      <c r="L1087" s="3" t="s">
        <v>4274</v>
      </c>
      <c r="M1087" s="3">
        <f t="shared" si="16"/>
        <v>2</v>
      </c>
    </row>
    <row r="1088" spans="1:13">
      <c r="A1088" s="3">
        <v>943</v>
      </c>
      <c r="B1088" s="3">
        <v>0</v>
      </c>
      <c r="C1088" s="3" t="s">
        <v>2620</v>
      </c>
      <c r="D1088" s="3" t="s">
        <v>2621</v>
      </c>
      <c r="E1088" s="3" t="s">
        <v>2381</v>
      </c>
      <c r="F1088" s="3" t="s">
        <v>2119</v>
      </c>
      <c r="G1088" s="3">
        <v>100</v>
      </c>
      <c r="H1088" s="3">
        <v>0</v>
      </c>
      <c r="I1088" s="3" t="s">
        <v>2595</v>
      </c>
      <c r="J1088" s="3" t="s">
        <v>2285</v>
      </c>
      <c r="K1088" s="3" t="s">
        <v>2333</v>
      </c>
      <c r="L1088" s="3" t="s">
        <v>4274</v>
      </c>
      <c r="M1088" s="3">
        <f t="shared" si="16"/>
        <v>1</v>
      </c>
    </row>
    <row r="1089" spans="1:13">
      <c r="A1089" s="3">
        <v>944</v>
      </c>
      <c r="B1089" s="3">
        <v>1</v>
      </c>
      <c r="C1089" s="3" t="s">
        <v>2287</v>
      </c>
      <c r="D1089" s="3" t="s">
        <v>322</v>
      </c>
      <c r="E1089" s="3" t="s">
        <v>2288</v>
      </c>
      <c r="F1089" s="3" t="s">
        <v>2289</v>
      </c>
      <c r="G1089" s="3">
        <v>86</v>
      </c>
      <c r="H1089" s="3">
        <v>100</v>
      </c>
      <c r="I1089" s="3" t="s">
        <v>2595</v>
      </c>
      <c r="J1089" s="3" t="s">
        <v>2285</v>
      </c>
      <c r="K1089" s="3" t="s">
        <v>2286</v>
      </c>
      <c r="L1089" s="3" t="s">
        <v>4275</v>
      </c>
      <c r="M1089" s="3">
        <f t="shared" si="16"/>
        <v>1</v>
      </c>
    </row>
    <row r="1090" spans="1:13">
      <c r="A1090" s="3">
        <v>945</v>
      </c>
      <c r="B1090" s="3">
        <v>1</v>
      </c>
      <c r="C1090" s="3" t="s">
        <v>2294</v>
      </c>
      <c r="D1090" s="3" t="s">
        <v>2291</v>
      </c>
      <c r="E1090" s="3" t="s">
        <v>2295</v>
      </c>
      <c r="F1090" s="3" t="s">
        <v>2296</v>
      </c>
      <c r="G1090" s="3">
        <v>86</v>
      </c>
      <c r="H1090" s="3">
        <v>100</v>
      </c>
      <c r="I1090" s="3" t="s">
        <v>2595</v>
      </c>
      <c r="J1090" s="3" t="s">
        <v>2285</v>
      </c>
      <c r="K1090" s="3" t="s">
        <v>2286</v>
      </c>
      <c r="L1090" s="3" t="s">
        <v>4275</v>
      </c>
      <c r="M1090" s="3">
        <f t="shared" si="16"/>
        <v>1</v>
      </c>
    </row>
    <row r="1091" spans="1:13">
      <c r="A1091" s="3">
        <v>946</v>
      </c>
      <c r="B1091" s="3">
        <v>1</v>
      </c>
      <c r="C1091" s="3" t="s">
        <v>2300</v>
      </c>
      <c r="D1091" s="3" t="s">
        <v>248</v>
      </c>
      <c r="E1091" s="3" t="s">
        <v>2301</v>
      </c>
      <c r="F1091" s="3" t="s">
        <v>2302</v>
      </c>
      <c r="G1091" s="3">
        <v>86</v>
      </c>
      <c r="H1091" s="3">
        <v>100</v>
      </c>
      <c r="I1091" s="3" t="s">
        <v>2595</v>
      </c>
      <c r="J1091" s="3" t="s">
        <v>2285</v>
      </c>
      <c r="K1091" s="3" t="s">
        <v>2286</v>
      </c>
      <c r="L1091" s="3" t="s">
        <v>4275</v>
      </c>
      <c r="M1091" s="3">
        <f t="shared" ref="M1091:M1154" si="17">COUNTIF(A:A,A1091)</f>
        <v>1</v>
      </c>
    </row>
    <row r="1092" spans="1:13">
      <c r="A1092" s="3">
        <v>947</v>
      </c>
      <c r="B1092" s="3">
        <v>1</v>
      </c>
      <c r="C1092" s="3" t="s">
        <v>2304</v>
      </c>
      <c r="D1092" s="3" t="s">
        <v>573</v>
      </c>
      <c r="E1092" s="3" t="s">
        <v>2301</v>
      </c>
      <c r="F1092" s="3" t="s">
        <v>2302</v>
      </c>
      <c r="G1092" s="3">
        <v>86</v>
      </c>
      <c r="H1092" s="3">
        <v>100</v>
      </c>
      <c r="I1092" s="3" t="s">
        <v>2595</v>
      </c>
      <c r="J1092" s="3" t="s">
        <v>2285</v>
      </c>
      <c r="K1092" s="3" t="s">
        <v>2286</v>
      </c>
      <c r="L1092" s="3" t="s">
        <v>4275</v>
      </c>
      <c r="M1092" s="3">
        <f t="shared" si="17"/>
        <v>1</v>
      </c>
    </row>
    <row r="1093" spans="1:13">
      <c r="A1093" s="3">
        <v>948</v>
      </c>
      <c r="B1093" s="3">
        <v>1</v>
      </c>
      <c r="C1093" s="3" t="s">
        <v>2460</v>
      </c>
      <c r="D1093" s="3" t="s">
        <v>2452</v>
      </c>
      <c r="E1093" s="3" t="s">
        <v>2331</v>
      </c>
      <c r="F1093" s="3" t="s">
        <v>1809</v>
      </c>
      <c r="G1093" s="3">
        <v>86</v>
      </c>
      <c r="H1093" s="3">
        <v>100</v>
      </c>
      <c r="I1093" s="3" t="s">
        <v>2595</v>
      </c>
      <c r="J1093" s="3" t="s">
        <v>2285</v>
      </c>
      <c r="K1093" s="3" t="s">
        <v>2286</v>
      </c>
      <c r="L1093" s="3" t="s">
        <v>4275</v>
      </c>
      <c r="M1093" s="3">
        <f t="shared" si="17"/>
        <v>1</v>
      </c>
    </row>
    <row r="1094" spans="1:13">
      <c r="A1094" s="3">
        <v>949</v>
      </c>
      <c r="B1094" s="3">
        <v>1</v>
      </c>
      <c r="C1094" s="3" t="s">
        <v>2465</v>
      </c>
      <c r="D1094" s="3" t="s">
        <v>2464</v>
      </c>
      <c r="E1094" s="3" t="s">
        <v>1821</v>
      </c>
      <c r="F1094" s="3" t="s">
        <v>286</v>
      </c>
      <c r="G1094" s="3">
        <v>86</v>
      </c>
      <c r="H1094" s="3">
        <v>100</v>
      </c>
      <c r="I1094" s="3" t="s">
        <v>2595</v>
      </c>
      <c r="J1094" s="3" t="s">
        <v>2285</v>
      </c>
      <c r="K1094" s="3" t="s">
        <v>2306</v>
      </c>
      <c r="L1094" s="3" t="s">
        <v>4275</v>
      </c>
      <c r="M1094" s="3">
        <f t="shared" si="17"/>
        <v>1</v>
      </c>
    </row>
    <row r="1095" spans="1:13">
      <c r="A1095" s="3">
        <v>950</v>
      </c>
      <c r="B1095" s="3">
        <v>1</v>
      </c>
      <c r="C1095" s="3" t="s">
        <v>1225</v>
      </c>
      <c r="D1095" s="3" t="s">
        <v>591</v>
      </c>
      <c r="E1095" s="3">
        <v>1</v>
      </c>
      <c r="G1095" s="3">
        <v>86</v>
      </c>
      <c r="H1095" s="3">
        <v>100</v>
      </c>
      <c r="I1095" s="3" t="s">
        <v>2595</v>
      </c>
      <c r="J1095" s="3" t="s">
        <v>2285</v>
      </c>
      <c r="K1095" s="3" t="s">
        <v>2306</v>
      </c>
      <c r="L1095" s="3" t="s">
        <v>4275</v>
      </c>
      <c r="M1095" s="3">
        <f t="shared" si="17"/>
        <v>1</v>
      </c>
    </row>
    <row r="1096" spans="1:13">
      <c r="A1096" s="3">
        <v>951</v>
      </c>
      <c r="B1096" s="3">
        <v>1</v>
      </c>
      <c r="C1096" s="3" t="s">
        <v>1217</v>
      </c>
      <c r="D1096" s="3" t="s">
        <v>276</v>
      </c>
      <c r="E1096" s="3">
        <v>1</v>
      </c>
      <c r="G1096" s="3">
        <v>86</v>
      </c>
      <c r="H1096" s="3">
        <v>100</v>
      </c>
      <c r="I1096" s="3" t="s">
        <v>2595</v>
      </c>
      <c r="J1096" s="3" t="s">
        <v>2285</v>
      </c>
      <c r="K1096" s="3" t="s">
        <v>2306</v>
      </c>
      <c r="L1096" s="3" t="s">
        <v>4275</v>
      </c>
      <c r="M1096" s="3">
        <f t="shared" si="17"/>
        <v>1</v>
      </c>
    </row>
    <row r="1097" spans="1:13">
      <c r="A1097" s="3">
        <v>952</v>
      </c>
      <c r="B1097" s="3">
        <v>1</v>
      </c>
      <c r="C1097" s="3" t="s">
        <v>2320</v>
      </c>
      <c r="D1097" s="3" t="s">
        <v>14</v>
      </c>
      <c r="E1097" s="3" t="s">
        <v>1812</v>
      </c>
      <c r="F1097" s="3" t="s">
        <v>2321</v>
      </c>
      <c r="G1097" s="3">
        <v>86</v>
      </c>
      <c r="H1097" s="3">
        <v>100</v>
      </c>
      <c r="I1097" s="3" t="s">
        <v>2595</v>
      </c>
      <c r="J1097" s="3" t="s">
        <v>2285</v>
      </c>
      <c r="K1097" s="3" t="s">
        <v>2306</v>
      </c>
      <c r="L1097" s="3" t="s">
        <v>4275</v>
      </c>
      <c r="M1097" s="3">
        <f t="shared" si="17"/>
        <v>1</v>
      </c>
    </row>
    <row r="1098" spans="1:13">
      <c r="A1098" s="3">
        <v>953</v>
      </c>
      <c r="B1098" s="3">
        <v>1</v>
      </c>
      <c r="C1098" s="3" t="s">
        <v>1219</v>
      </c>
      <c r="D1098" s="3" t="s">
        <v>587</v>
      </c>
      <c r="E1098" s="3">
        <v>1</v>
      </c>
      <c r="G1098" s="3">
        <v>86</v>
      </c>
      <c r="H1098" s="3">
        <v>100</v>
      </c>
      <c r="I1098" s="3" t="s">
        <v>2595</v>
      </c>
      <c r="J1098" s="3" t="s">
        <v>2285</v>
      </c>
      <c r="K1098" s="3" t="s">
        <v>2306</v>
      </c>
      <c r="L1098" s="3" t="s">
        <v>4275</v>
      </c>
      <c r="M1098" s="3">
        <f t="shared" si="17"/>
        <v>1</v>
      </c>
    </row>
    <row r="1099" spans="1:13">
      <c r="A1099" s="3">
        <v>954</v>
      </c>
      <c r="B1099" s="3">
        <v>1</v>
      </c>
      <c r="C1099" s="3" t="s">
        <v>1218</v>
      </c>
      <c r="D1099" s="3" t="s">
        <v>586</v>
      </c>
      <c r="E1099" s="3">
        <v>1</v>
      </c>
      <c r="G1099" s="3">
        <v>86</v>
      </c>
      <c r="H1099" s="3">
        <v>100</v>
      </c>
      <c r="I1099" s="3" t="s">
        <v>2595</v>
      </c>
      <c r="J1099" s="3" t="s">
        <v>2285</v>
      </c>
      <c r="K1099" s="3" t="s">
        <v>2306</v>
      </c>
      <c r="L1099" s="3" t="s">
        <v>4275</v>
      </c>
      <c r="M1099" s="3">
        <f t="shared" si="17"/>
        <v>1</v>
      </c>
    </row>
    <row r="1100" spans="1:13">
      <c r="A1100" s="3">
        <v>955</v>
      </c>
      <c r="B1100" s="3">
        <v>1</v>
      </c>
      <c r="C1100" s="3" t="s">
        <v>1294</v>
      </c>
      <c r="D1100" s="3" t="s">
        <v>668</v>
      </c>
      <c r="E1100" s="3">
        <v>1</v>
      </c>
      <c r="G1100" s="3">
        <v>86</v>
      </c>
      <c r="H1100" s="3">
        <v>100</v>
      </c>
      <c r="I1100" s="3" t="s">
        <v>2595</v>
      </c>
      <c r="J1100" s="3" t="s">
        <v>2285</v>
      </c>
      <c r="K1100" s="3" t="s">
        <v>2306</v>
      </c>
      <c r="L1100" s="3" t="s">
        <v>4275</v>
      </c>
      <c r="M1100" s="3">
        <f t="shared" si="17"/>
        <v>1</v>
      </c>
    </row>
    <row r="1101" spans="1:13">
      <c r="A1101" s="3">
        <v>956</v>
      </c>
      <c r="B1101" s="3">
        <v>1</v>
      </c>
      <c r="C1101" s="3" t="s">
        <v>1330</v>
      </c>
      <c r="D1101" s="3" t="s">
        <v>721</v>
      </c>
      <c r="E1101" s="3">
        <v>1</v>
      </c>
      <c r="G1101" s="3">
        <v>86</v>
      </c>
      <c r="H1101" s="3">
        <v>100</v>
      </c>
      <c r="I1101" s="3" t="s">
        <v>2595</v>
      </c>
      <c r="J1101" s="3" t="s">
        <v>2285</v>
      </c>
      <c r="K1101" s="3" t="s">
        <v>2306</v>
      </c>
      <c r="L1101" s="3" t="s">
        <v>4275</v>
      </c>
      <c r="M1101" s="3">
        <f t="shared" si="17"/>
        <v>1</v>
      </c>
    </row>
    <row r="1102" spans="1:13">
      <c r="A1102" s="3">
        <v>957</v>
      </c>
      <c r="B1102" s="3">
        <v>1</v>
      </c>
      <c r="C1102" s="3" t="s">
        <v>2608</v>
      </c>
      <c r="D1102" s="3" t="s">
        <v>2607</v>
      </c>
      <c r="E1102" s="3" t="s">
        <v>1821</v>
      </c>
      <c r="F1102" s="3" t="s">
        <v>286</v>
      </c>
      <c r="G1102" s="3">
        <v>100</v>
      </c>
      <c r="H1102" s="3">
        <v>100</v>
      </c>
      <c r="I1102" s="3" t="s">
        <v>2595</v>
      </c>
      <c r="J1102" s="3" t="s">
        <v>2285</v>
      </c>
      <c r="K1102" s="3" t="s">
        <v>2333</v>
      </c>
      <c r="L1102" s="3" t="s">
        <v>4275</v>
      </c>
      <c r="M1102" s="3">
        <f t="shared" si="17"/>
        <v>1</v>
      </c>
    </row>
    <row r="1103" spans="1:13">
      <c r="A1103" s="3">
        <v>958</v>
      </c>
      <c r="B1103" s="3">
        <v>1</v>
      </c>
      <c r="C1103" s="3" t="s">
        <v>2611</v>
      </c>
      <c r="D1103" s="3" t="s">
        <v>2610</v>
      </c>
      <c r="E1103" s="3" t="s">
        <v>665</v>
      </c>
      <c r="F1103" s="3" t="s">
        <v>433</v>
      </c>
      <c r="G1103" s="3">
        <v>100</v>
      </c>
      <c r="H1103" s="3">
        <v>100</v>
      </c>
      <c r="I1103" s="3" t="s">
        <v>2595</v>
      </c>
      <c r="J1103" s="3" t="s">
        <v>2285</v>
      </c>
      <c r="K1103" s="3" t="s">
        <v>2333</v>
      </c>
      <c r="L1103" s="3" t="s">
        <v>4275</v>
      </c>
      <c r="M1103" s="3">
        <f t="shared" si="17"/>
        <v>1</v>
      </c>
    </row>
    <row r="1104" spans="1:13">
      <c r="A1104" s="3">
        <v>959</v>
      </c>
      <c r="B1104" s="3">
        <v>1</v>
      </c>
      <c r="C1104" s="3" t="s">
        <v>2614</v>
      </c>
      <c r="D1104" s="3" t="s">
        <v>2613</v>
      </c>
      <c r="E1104" s="3" t="s">
        <v>1800</v>
      </c>
      <c r="F1104" s="3" t="s">
        <v>1778</v>
      </c>
      <c r="G1104" s="3">
        <v>100</v>
      </c>
      <c r="H1104" s="3">
        <v>100</v>
      </c>
      <c r="I1104" s="3" t="s">
        <v>2595</v>
      </c>
      <c r="J1104" s="3" t="s">
        <v>2285</v>
      </c>
      <c r="K1104" s="3" t="s">
        <v>2333</v>
      </c>
      <c r="L1104" s="3" t="s">
        <v>4275</v>
      </c>
      <c r="M1104" s="3">
        <f t="shared" si="17"/>
        <v>1</v>
      </c>
    </row>
    <row r="1105" spans="1:13">
      <c r="A1105" s="3">
        <v>960</v>
      </c>
      <c r="B1105" s="3">
        <v>1</v>
      </c>
      <c r="C1105" s="3" t="s">
        <v>2616</v>
      </c>
      <c r="D1105" s="3" t="s">
        <v>4163</v>
      </c>
      <c r="E1105" s="3">
        <v>-0.4</v>
      </c>
      <c r="G1105" s="3">
        <v>100</v>
      </c>
      <c r="H1105" s="3">
        <v>100</v>
      </c>
      <c r="I1105" s="3" t="s">
        <v>2595</v>
      </c>
      <c r="J1105" s="3" t="s">
        <v>2285</v>
      </c>
      <c r="K1105" s="3" t="s">
        <v>2333</v>
      </c>
      <c r="L1105" s="3" t="s">
        <v>4275</v>
      </c>
      <c r="M1105" s="3">
        <f t="shared" si="17"/>
        <v>1</v>
      </c>
    </row>
    <row r="1106" spans="1:13">
      <c r="A1106" s="3">
        <v>961</v>
      </c>
      <c r="B1106" s="3">
        <v>1</v>
      </c>
      <c r="C1106" s="3" t="s">
        <v>2619</v>
      </c>
      <c r="D1106" s="3" t="s">
        <v>518</v>
      </c>
      <c r="E1106" s="3" t="s">
        <v>1802</v>
      </c>
      <c r="F1106" s="3" t="s">
        <v>1778</v>
      </c>
      <c r="G1106" s="3">
        <v>100</v>
      </c>
      <c r="H1106" s="3">
        <v>100</v>
      </c>
      <c r="I1106" s="3" t="s">
        <v>2595</v>
      </c>
      <c r="J1106" s="3" t="s">
        <v>2285</v>
      </c>
      <c r="K1106" s="3" t="s">
        <v>2333</v>
      </c>
      <c r="L1106" s="3" t="s">
        <v>4275</v>
      </c>
      <c r="M1106" s="3">
        <f t="shared" si="17"/>
        <v>2</v>
      </c>
    </row>
    <row r="1107" spans="1:13">
      <c r="A1107" s="3">
        <v>961</v>
      </c>
      <c r="B1107" s="3">
        <v>1</v>
      </c>
      <c r="C1107" s="3" t="s">
        <v>2619</v>
      </c>
      <c r="D1107" s="3" t="s">
        <v>2618</v>
      </c>
      <c r="G1107" s="3">
        <v>100</v>
      </c>
      <c r="H1107" s="3">
        <v>100</v>
      </c>
      <c r="I1107" s="3" t="s">
        <v>2595</v>
      </c>
      <c r="J1107" s="3" t="s">
        <v>2285</v>
      </c>
      <c r="K1107" s="3" t="s">
        <v>2333</v>
      </c>
      <c r="L1107" s="3" t="s">
        <v>4275</v>
      </c>
      <c r="M1107" s="3">
        <f t="shared" si="17"/>
        <v>2</v>
      </c>
    </row>
    <row r="1108" spans="1:13">
      <c r="A1108" s="3">
        <v>962</v>
      </c>
      <c r="B1108" s="3">
        <v>1</v>
      </c>
      <c r="C1108" s="3" t="s">
        <v>2622</v>
      </c>
      <c r="D1108" s="3" t="s">
        <v>2621</v>
      </c>
      <c r="E1108" s="3" t="s">
        <v>562</v>
      </c>
      <c r="F1108" s="3" t="s">
        <v>433</v>
      </c>
      <c r="G1108" s="3">
        <v>100</v>
      </c>
      <c r="H1108" s="3">
        <v>100</v>
      </c>
      <c r="I1108" s="3" t="s">
        <v>2595</v>
      </c>
      <c r="J1108" s="3" t="s">
        <v>2285</v>
      </c>
      <c r="K1108" s="3" t="s">
        <v>2333</v>
      </c>
      <c r="L1108" s="3" t="s">
        <v>4275</v>
      </c>
      <c r="M1108" s="3">
        <f t="shared" si="17"/>
        <v>1</v>
      </c>
    </row>
    <row r="1109" spans="1:13">
      <c r="A1109" s="3">
        <v>963</v>
      </c>
      <c r="B1109" s="3">
        <v>0</v>
      </c>
      <c r="C1109" s="3" t="s">
        <v>2623</v>
      </c>
      <c r="D1109" s="3" t="s">
        <v>2624</v>
      </c>
      <c r="E1109" s="3" t="s">
        <v>390</v>
      </c>
      <c r="G1109" s="3">
        <v>100</v>
      </c>
      <c r="H1109" s="3">
        <v>0</v>
      </c>
      <c r="I1109" s="3" t="s">
        <v>2595</v>
      </c>
      <c r="J1109" s="3" t="s">
        <v>2346</v>
      </c>
      <c r="K1109" s="3" t="s">
        <v>2286</v>
      </c>
      <c r="L1109" s="3" t="s">
        <v>4276</v>
      </c>
      <c r="M1109" s="3">
        <f t="shared" si="17"/>
        <v>1</v>
      </c>
    </row>
    <row r="1110" spans="1:13">
      <c r="A1110" s="3">
        <v>964</v>
      </c>
      <c r="B1110" s="3">
        <v>0</v>
      </c>
      <c r="C1110" s="3" t="s">
        <v>2349</v>
      </c>
      <c r="D1110" s="3" t="s">
        <v>265</v>
      </c>
      <c r="E1110" s="3" t="s">
        <v>509</v>
      </c>
      <c r="F1110" s="3" t="s">
        <v>480</v>
      </c>
      <c r="G1110" s="3">
        <v>100</v>
      </c>
      <c r="H1110" s="3">
        <v>0</v>
      </c>
      <c r="I1110" s="3" t="s">
        <v>2595</v>
      </c>
      <c r="J1110" s="3" t="s">
        <v>2346</v>
      </c>
      <c r="K1110" s="3" t="s">
        <v>2286</v>
      </c>
      <c r="L1110" s="3" t="s">
        <v>4276</v>
      </c>
      <c r="M1110" s="3">
        <f t="shared" si="17"/>
        <v>1</v>
      </c>
    </row>
    <row r="1111" spans="1:13">
      <c r="A1111" s="3">
        <v>965</v>
      </c>
      <c r="B1111" s="3">
        <v>0</v>
      </c>
      <c r="C1111" s="3" t="s">
        <v>2353</v>
      </c>
      <c r="D1111" s="3" t="s">
        <v>267</v>
      </c>
      <c r="E1111" s="3" t="s">
        <v>509</v>
      </c>
      <c r="F1111" s="3" t="s">
        <v>480</v>
      </c>
      <c r="G1111" s="3">
        <v>100</v>
      </c>
      <c r="H1111" s="3">
        <v>0</v>
      </c>
      <c r="I1111" s="3" t="s">
        <v>2595</v>
      </c>
      <c r="J1111" s="3" t="s">
        <v>2346</v>
      </c>
      <c r="K1111" s="3" t="s">
        <v>2286</v>
      </c>
      <c r="L1111" s="3" t="s">
        <v>4276</v>
      </c>
      <c r="M1111" s="3">
        <f t="shared" si="17"/>
        <v>1</v>
      </c>
    </row>
    <row r="1112" spans="1:13">
      <c r="A1112" s="3">
        <v>966</v>
      </c>
      <c r="B1112" s="3">
        <v>0</v>
      </c>
      <c r="C1112" s="3" t="s">
        <v>2355</v>
      </c>
      <c r="D1112" s="3" t="s">
        <v>257</v>
      </c>
      <c r="E1112" s="3" t="s">
        <v>509</v>
      </c>
      <c r="F1112" s="3" t="s">
        <v>480</v>
      </c>
      <c r="G1112" s="3">
        <v>100</v>
      </c>
      <c r="H1112" s="3">
        <v>0</v>
      </c>
      <c r="I1112" s="3" t="s">
        <v>2595</v>
      </c>
      <c r="J1112" s="3" t="s">
        <v>2346</v>
      </c>
      <c r="K1112" s="3" t="s">
        <v>2286</v>
      </c>
      <c r="L1112" s="3" t="s">
        <v>4276</v>
      </c>
      <c r="M1112" s="3">
        <f t="shared" si="17"/>
        <v>1</v>
      </c>
    </row>
    <row r="1113" spans="1:13">
      <c r="A1113" s="3">
        <v>967</v>
      </c>
      <c r="B1113" s="3">
        <v>0</v>
      </c>
      <c r="C1113" s="3" t="s">
        <v>2357</v>
      </c>
      <c r="D1113" s="3" t="s">
        <v>269</v>
      </c>
      <c r="E1113" s="3" t="s">
        <v>509</v>
      </c>
      <c r="F1113" s="3" t="s">
        <v>480</v>
      </c>
      <c r="G1113" s="3">
        <v>100</v>
      </c>
      <c r="H1113" s="3">
        <v>0</v>
      </c>
      <c r="I1113" s="3" t="s">
        <v>2595</v>
      </c>
      <c r="J1113" s="3" t="s">
        <v>2346</v>
      </c>
      <c r="K1113" s="3" t="s">
        <v>2286</v>
      </c>
      <c r="L1113" s="3" t="s">
        <v>4276</v>
      </c>
      <c r="M1113" s="3">
        <f t="shared" si="17"/>
        <v>1</v>
      </c>
    </row>
    <row r="1114" spans="1:13">
      <c r="A1114" s="3">
        <v>968</v>
      </c>
      <c r="B1114" s="3">
        <v>0</v>
      </c>
      <c r="C1114" s="3" t="s">
        <v>2365</v>
      </c>
      <c r="D1114" s="3" t="s">
        <v>13</v>
      </c>
      <c r="E1114" s="3" t="s">
        <v>2301</v>
      </c>
      <c r="F1114" s="3" t="s">
        <v>2324</v>
      </c>
      <c r="G1114" s="3">
        <v>100</v>
      </c>
      <c r="H1114" s="3">
        <v>0</v>
      </c>
      <c r="I1114" s="3" t="s">
        <v>2595</v>
      </c>
      <c r="J1114" s="3" t="s">
        <v>2346</v>
      </c>
      <c r="K1114" s="3" t="s">
        <v>2286</v>
      </c>
      <c r="L1114" s="3" t="s">
        <v>4276</v>
      </c>
      <c r="M1114" s="3">
        <f t="shared" si="17"/>
        <v>1</v>
      </c>
    </row>
    <row r="1115" spans="1:13">
      <c r="A1115" s="3">
        <v>969</v>
      </c>
      <c r="B1115" s="3">
        <v>0</v>
      </c>
      <c r="C1115" s="3" t="s">
        <v>2359</v>
      </c>
      <c r="D1115" s="3" t="s">
        <v>166</v>
      </c>
      <c r="E1115" s="3" t="s">
        <v>2360</v>
      </c>
      <c r="F1115" s="3" t="s">
        <v>2361</v>
      </c>
      <c r="G1115" s="3">
        <v>100</v>
      </c>
      <c r="H1115" s="3">
        <v>0</v>
      </c>
      <c r="I1115" s="3" t="s">
        <v>2595</v>
      </c>
      <c r="J1115" s="3" t="s">
        <v>2346</v>
      </c>
      <c r="K1115" s="3" t="s">
        <v>2286</v>
      </c>
      <c r="L1115" s="3" t="s">
        <v>4276</v>
      </c>
      <c r="M1115" s="3">
        <f t="shared" si="17"/>
        <v>1</v>
      </c>
    </row>
    <row r="1116" spans="1:13">
      <c r="A1116" s="3">
        <v>970</v>
      </c>
      <c r="B1116" s="3">
        <v>0</v>
      </c>
      <c r="C1116" s="3" t="s">
        <v>2626</v>
      </c>
      <c r="D1116" s="3" t="s">
        <v>335</v>
      </c>
      <c r="E1116" s="3" t="s">
        <v>2397</v>
      </c>
      <c r="F1116" s="3" t="s">
        <v>1910</v>
      </c>
      <c r="G1116" s="3">
        <v>100</v>
      </c>
      <c r="H1116" s="3">
        <v>0</v>
      </c>
      <c r="I1116" s="3" t="s">
        <v>2595</v>
      </c>
      <c r="J1116" s="3" t="s">
        <v>2346</v>
      </c>
      <c r="K1116" s="3" t="s">
        <v>2306</v>
      </c>
      <c r="L1116" s="3" t="s">
        <v>4276</v>
      </c>
      <c r="M1116" s="3">
        <f t="shared" si="17"/>
        <v>1</v>
      </c>
    </row>
    <row r="1117" spans="1:13">
      <c r="A1117" s="3">
        <v>971</v>
      </c>
      <c r="B1117" s="3">
        <v>0</v>
      </c>
      <c r="C1117" s="3" t="s">
        <v>2375</v>
      </c>
      <c r="D1117" s="3" t="s">
        <v>411</v>
      </c>
      <c r="E1117" s="3" t="s">
        <v>509</v>
      </c>
      <c r="F1117" s="3" t="s">
        <v>2376</v>
      </c>
      <c r="G1117" s="3">
        <v>100</v>
      </c>
      <c r="H1117" s="3">
        <v>0</v>
      </c>
      <c r="I1117" s="3" t="s">
        <v>2595</v>
      </c>
      <c r="J1117" s="3" t="s">
        <v>2346</v>
      </c>
      <c r="K1117" s="3" t="s">
        <v>2306</v>
      </c>
      <c r="L1117" s="3" t="s">
        <v>4276</v>
      </c>
      <c r="M1117" s="3">
        <f t="shared" si="17"/>
        <v>2</v>
      </c>
    </row>
    <row r="1118" spans="1:13">
      <c r="A1118" s="3">
        <v>971</v>
      </c>
      <c r="B1118" s="3">
        <v>0</v>
      </c>
      <c r="C1118" s="3" t="s">
        <v>2375</v>
      </c>
      <c r="D1118" s="3" t="s">
        <v>412</v>
      </c>
      <c r="E1118" s="3" t="s">
        <v>509</v>
      </c>
      <c r="F1118" s="3" t="s">
        <v>2376</v>
      </c>
      <c r="G1118" s="3">
        <v>100</v>
      </c>
      <c r="H1118" s="3">
        <v>0</v>
      </c>
      <c r="I1118" s="3" t="s">
        <v>2595</v>
      </c>
      <c r="J1118" s="3" t="s">
        <v>2346</v>
      </c>
      <c r="K1118" s="3" t="s">
        <v>2306</v>
      </c>
      <c r="L1118" s="3" t="s">
        <v>4276</v>
      </c>
      <c r="M1118" s="3">
        <f t="shared" si="17"/>
        <v>2</v>
      </c>
    </row>
    <row r="1119" spans="1:13">
      <c r="A1119" s="3">
        <v>972</v>
      </c>
      <c r="B1119" s="3">
        <v>0</v>
      </c>
      <c r="C1119" s="3" t="s">
        <v>2367</v>
      </c>
      <c r="D1119" s="3" t="s">
        <v>103</v>
      </c>
      <c r="E1119" s="3" t="s">
        <v>2328</v>
      </c>
      <c r="F1119" s="3" t="s">
        <v>2329</v>
      </c>
      <c r="G1119" s="3">
        <v>100</v>
      </c>
      <c r="H1119" s="3">
        <v>0</v>
      </c>
      <c r="I1119" s="3" t="s">
        <v>2595</v>
      </c>
      <c r="J1119" s="3" t="s">
        <v>2346</v>
      </c>
      <c r="K1119" s="3" t="s">
        <v>2306</v>
      </c>
      <c r="L1119" s="3" t="s">
        <v>4276</v>
      </c>
      <c r="M1119" s="3">
        <f t="shared" si="17"/>
        <v>1</v>
      </c>
    </row>
    <row r="1120" spans="1:13">
      <c r="A1120" s="3">
        <v>973</v>
      </c>
      <c r="B1120" s="3">
        <v>0</v>
      </c>
      <c r="C1120" s="3" t="s">
        <v>2484</v>
      </c>
      <c r="D1120" s="3" t="s">
        <v>673</v>
      </c>
      <c r="E1120" s="3" t="s">
        <v>2301</v>
      </c>
      <c r="F1120" s="3" t="s">
        <v>2324</v>
      </c>
      <c r="G1120" s="3">
        <v>100</v>
      </c>
      <c r="H1120" s="3">
        <v>0</v>
      </c>
      <c r="I1120" s="3" t="s">
        <v>2595</v>
      </c>
      <c r="J1120" s="3" t="s">
        <v>2346</v>
      </c>
      <c r="K1120" s="3" t="s">
        <v>2306</v>
      </c>
      <c r="L1120" s="3" t="s">
        <v>4276</v>
      </c>
      <c r="M1120" s="3">
        <f t="shared" si="17"/>
        <v>1</v>
      </c>
    </row>
    <row r="1121" spans="1:13">
      <c r="A1121" s="3">
        <v>974</v>
      </c>
      <c r="B1121" s="3">
        <v>0</v>
      </c>
      <c r="C1121" s="3" t="s">
        <v>2628</v>
      </c>
      <c r="D1121" s="3" t="s">
        <v>272</v>
      </c>
      <c r="E1121" s="3" t="s">
        <v>2352</v>
      </c>
      <c r="F1121" s="3" t="s">
        <v>2629</v>
      </c>
      <c r="G1121" s="3">
        <v>100</v>
      </c>
      <c r="H1121" s="3">
        <v>0</v>
      </c>
      <c r="I1121" s="3" t="s">
        <v>2595</v>
      </c>
      <c r="J1121" s="3" t="s">
        <v>2346</v>
      </c>
      <c r="K1121" s="3" t="s">
        <v>2333</v>
      </c>
      <c r="L1121" s="3" t="s">
        <v>4276</v>
      </c>
      <c r="M1121" s="3">
        <f t="shared" si="17"/>
        <v>1</v>
      </c>
    </row>
    <row r="1122" spans="1:13">
      <c r="A1122" s="3">
        <v>975</v>
      </c>
      <c r="B1122" s="3">
        <v>0</v>
      </c>
      <c r="C1122" s="3" t="s">
        <v>2391</v>
      </c>
      <c r="D1122" s="3" t="s">
        <v>683</v>
      </c>
      <c r="E1122" s="3" t="s">
        <v>2392</v>
      </c>
      <c r="F1122" s="3" t="s">
        <v>2393</v>
      </c>
      <c r="G1122" s="3">
        <v>100</v>
      </c>
      <c r="H1122" s="3">
        <v>0</v>
      </c>
      <c r="I1122" s="3" t="s">
        <v>2595</v>
      </c>
      <c r="J1122" s="3" t="s">
        <v>2346</v>
      </c>
      <c r="K1122" s="3" t="s">
        <v>2333</v>
      </c>
      <c r="L1122" s="3" t="s">
        <v>4276</v>
      </c>
      <c r="M1122" s="3">
        <f t="shared" si="17"/>
        <v>1</v>
      </c>
    </row>
    <row r="1123" spans="1:13">
      <c r="A1123" s="3">
        <v>976</v>
      </c>
      <c r="B1123" s="3">
        <v>0</v>
      </c>
      <c r="C1123" s="3" t="s">
        <v>2631</v>
      </c>
      <c r="D1123" s="3" t="s">
        <v>2631</v>
      </c>
      <c r="G1123" s="3">
        <v>100</v>
      </c>
      <c r="H1123" s="3">
        <v>0</v>
      </c>
      <c r="I1123" s="3" t="s">
        <v>2595</v>
      </c>
      <c r="J1123" s="3" t="s">
        <v>2346</v>
      </c>
      <c r="K1123" s="3" t="s">
        <v>2333</v>
      </c>
      <c r="L1123" s="3" t="s">
        <v>4276</v>
      </c>
      <c r="M1123" s="3">
        <f t="shared" si="17"/>
        <v>1</v>
      </c>
    </row>
    <row r="1124" spans="1:13">
      <c r="A1124" s="3">
        <v>977</v>
      </c>
      <c r="B1124" s="3">
        <v>0</v>
      </c>
      <c r="C1124" s="3" t="s">
        <v>2633</v>
      </c>
      <c r="D1124" s="3" t="s">
        <v>2634</v>
      </c>
      <c r="E1124" s="3" t="s">
        <v>2143</v>
      </c>
      <c r="F1124" s="3" t="s">
        <v>2399</v>
      </c>
      <c r="G1124" s="3">
        <v>100</v>
      </c>
      <c r="H1124" s="3">
        <v>0</v>
      </c>
      <c r="I1124" s="3" t="s">
        <v>2595</v>
      </c>
      <c r="J1124" s="3" t="s">
        <v>2346</v>
      </c>
      <c r="K1124" s="3" t="s">
        <v>2333</v>
      </c>
      <c r="L1124" s="3" t="s">
        <v>4276</v>
      </c>
      <c r="M1124" s="3">
        <f t="shared" si="17"/>
        <v>1</v>
      </c>
    </row>
    <row r="1125" spans="1:13">
      <c r="A1125" s="3">
        <v>978</v>
      </c>
      <c r="B1125" s="3">
        <v>0</v>
      </c>
      <c r="C1125" s="3" t="s">
        <v>2636</v>
      </c>
      <c r="D1125" s="3" t="s">
        <v>2637</v>
      </c>
      <c r="E1125" s="3" t="s">
        <v>2381</v>
      </c>
      <c r="F1125" s="3" t="s">
        <v>2119</v>
      </c>
      <c r="G1125" s="3">
        <v>100</v>
      </c>
      <c r="H1125" s="3">
        <v>0</v>
      </c>
      <c r="I1125" s="3" t="s">
        <v>2595</v>
      </c>
      <c r="J1125" s="3" t="s">
        <v>2346</v>
      </c>
      <c r="K1125" s="3" t="s">
        <v>2333</v>
      </c>
      <c r="L1125" s="3" t="s">
        <v>4276</v>
      </c>
      <c r="M1125" s="3">
        <f t="shared" si="17"/>
        <v>1</v>
      </c>
    </row>
    <row r="1126" spans="1:13">
      <c r="A1126" s="3">
        <v>979</v>
      </c>
      <c r="B1126" s="3">
        <v>1</v>
      </c>
      <c r="C1126" s="3" t="s">
        <v>2625</v>
      </c>
      <c r="D1126" s="3" t="s">
        <v>2624</v>
      </c>
      <c r="E1126" s="3" t="s">
        <v>281</v>
      </c>
      <c r="G1126" s="3">
        <v>86</v>
      </c>
      <c r="H1126" s="3">
        <v>100</v>
      </c>
      <c r="I1126" s="3" t="s">
        <v>2595</v>
      </c>
      <c r="J1126" s="3" t="s">
        <v>2346</v>
      </c>
      <c r="K1126" s="3" t="s">
        <v>2286</v>
      </c>
      <c r="L1126" s="3" t="s">
        <v>4277</v>
      </c>
      <c r="M1126" s="3">
        <f t="shared" si="17"/>
        <v>1</v>
      </c>
    </row>
    <row r="1127" spans="1:13">
      <c r="A1127" s="3">
        <v>980</v>
      </c>
      <c r="B1127" s="3">
        <v>1</v>
      </c>
      <c r="C1127" s="3" t="s">
        <v>2350</v>
      </c>
      <c r="D1127" s="3" t="s">
        <v>265</v>
      </c>
      <c r="E1127" s="3" t="s">
        <v>2351</v>
      </c>
      <c r="F1127" s="3" t="s">
        <v>2352</v>
      </c>
      <c r="G1127" s="3">
        <v>86</v>
      </c>
      <c r="H1127" s="3">
        <v>100</v>
      </c>
      <c r="I1127" s="3" t="s">
        <v>2595</v>
      </c>
      <c r="J1127" s="3" t="s">
        <v>2346</v>
      </c>
      <c r="K1127" s="3" t="s">
        <v>2286</v>
      </c>
      <c r="L1127" s="3" t="s">
        <v>4277</v>
      </c>
      <c r="M1127" s="3">
        <f t="shared" si="17"/>
        <v>1</v>
      </c>
    </row>
    <row r="1128" spans="1:13">
      <c r="A1128" s="3">
        <v>981</v>
      </c>
      <c r="B1128" s="3">
        <v>1</v>
      </c>
      <c r="C1128" s="3" t="s">
        <v>2354</v>
      </c>
      <c r="D1128" s="3" t="s">
        <v>267</v>
      </c>
      <c r="E1128" s="3" t="s">
        <v>2351</v>
      </c>
      <c r="F1128" s="3" t="s">
        <v>2352</v>
      </c>
      <c r="G1128" s="3">
        <v>86</v>
      </c>
      <c r="H1128" s="3">
        <v>100</v>
      </c>
      <c r="I1128" s="3" t="s">
        <v>2595</v>
      </c>
      <c r="J1128" s="3" t="s">
        <v>2346</v>
      </c>
      <c r="K1128" s="3" t="s">
        <v>2286</v>
      </c>
      <c r="L1128" s="3" t="s">
        <v>4277</v>
      </c>
      <c r="M1128" s="3">
        <f t="shared" si="17"/>
        <v>1</v>
      </c>
    </row>
    <row r="1129" spans="1:13">
      <c r="A1129" s="3">
        <v>982</v>
      </c>
      <c r="B1129" s="3">
        <v>1</v>
      </c>
      <c r="C1129" s="3" t="s">
        <v>2356</v>
      </c>
      <c r="D1129" s="3" t="s">
        <v>257</v>
      </c>
      <c r="E1129" s="3" t="s">
        <v>2351</v>
      </c>
      <c r="F1129" s="3" t="s">
        <v>2352</v>
      </c>
      <c r="G1129" s="3">
        <v>86</v>
      </c>
      <c r="H1129" s="3">
        <v>100</v>
      </c>
      <c r="I1129" s="3" t="s">
        <v>2595</v>
      </c>
      <c r="J1129" s="3" t="s">
        <v>2346</v>
      </c>
      <c r="K1129" s="3" t="s">
        <v>2286</v>
      </c>
      <c r="L1129" s="3" t="s">
        <v>4277</v>
      </c>
      <c r="M1129" s="3">
        <f t="shared" si="17"/>
        <v>1</v>
      </c>
    </row>
    <row r="1130" spans="1:13">
      <c r="A1130" s="3">
        <v>983</v>
      </c>
      <c r="B1130" s="3">
        <v>1</v>
      </c>
      <c r="C1130" s="3" t="s">
        <v>2358</v>
      </c>
      <c r="D1130" s="3" t="s">
        <v>269</v>
      </c>
      <c r="E1130" s="3" t="s">
        <v>2351</v>
      </c>
      <c r="F1130" s="3" t="s">
        <v>2352</v>
      </c>
      <c r="G1130" s="3">
        <v>86</v>
      </c>
      <c r="H1130" s="3">
        <v>100</v>
      </c>
      <c r="I1130" s="3" t="s">
        <v>2595</v>
      </c>
      <c r="J1130" s="3" t="s">
        <v>2346</v>
      </c>
      <c r="K1130" s="3" t="s">
        <v>2286</v>
      </c>
      <c r="L1130" s="3" t="s">
        <v>4277</v>
      </c>
      <c r="M1130" s="3">
        <f t="shared" si="17"/>
        <v>1</v>
      </c>
    </row>
    <row r="1131" spans="1:13">
      <c r="A1131" s="3">
        <v>984</v>
      </c>
      <c r="B1131" s="3">
        <v>1</v>
      </c>
      <c r="C1131" s="3" t="s">
        <v>2366</v>
      </c>
      <c r="D1131" s="3" t="s">
        <v>13</v>
      </c>
      <c r="E1131" s="3" t="s">
        <v>1775</v>
      </c>
      <c r="F1131" s="3" t="s">
        <v>289</v>
      </c>
      <c r="G1131" s="3">
        <v>86</v>
      </c>
      <c r="H1131" s="3">
        <v>100</v>
      </c>
      <c r="I1131" s="3" t="s">
        <v>2595</v>
      </c>
      <c r="J1131" s="3" t="s">
        <v>2346</v>
      </c>
      <c r="K1131" s="3" t="s">
        <v>2286</v>
      </c>
      <c r="L1131" s="3" t="s">
        <v>4277</v>
      </c>
      <c r="M1131" s="3">
        <f t="shared" si="17"/>
        <v>1</v>
      </c>
    </row>
    <row r="1132" spans="1:13">
      <c r="A1132" s="3">
        <v>985</v>
      </c>
      <c r="B1132" s="3">
        <v>1</v>
      </c>
      <c r="C1132" s="3" t="s">
        <v>2362</v>
      </c>
      <c r="D1132" s="3" t="s">
        <v>166</v>
      </c>
      <c r="E1132" s="3" t="s">
        <v>2363</v>
      </c>
      <c r="F1132" s="3" t="s">
        <v>2364</v>
      </c>
      <c r="G1132" s="3">
        <v>86</v>
      </c>
      <c r="H1132" s="3">
        <v>100</v>
      </c>
      <c r="I1132" s="3" t="s">
        <v>2595</v>
      </c>
      <c r="J1132" s="3" t="s">
        <v>2346</v>
      </c>
      <c r="K1132" s="3" t="s">
        <v>2286</v>
      </c>
      <c r="L1132" s="3" t="s">
        <v>4277</v>
      </c>
      <c r="M1132" s="3">
        <f t="shared" si="17"/>
        <v>1</v>
      </c>
    </row>
    <row r="1133" spans="1:13">
      <c r="A1133" s="3">
        <v>986</v>
      </c>
      <c r="B1133" s="3">
        <v>1</v>
      </c>
      <c r="C1133" s="3" t="s">
        <v>2627</v>
      </c>
      <c r="D1133" s="3" t="s">
        <v>335</v>
      </c>
      <c r="E1133" s="3" t="s">
        <v>2399</v>
      </c>
      <c r="F1133" s="3" t="s">
        <v>1776</v>
      </c>
      <c r="G1133" s="3">
        <v>86</v>
      </c>
      <c r="H1133" s="3">
        <v>100</v>
      </c>
      <c r="I1133" s="3" t="s">
        <v>2595</v>
      </c>
      <c r="J1133" s="3" t="s">
        <v>2346</v>
      </c>
      <c r="K1133" s="3" t="s">
        <v>2306</v>
      </c>
      <c r="L1133" s="3" t="s">
        <v>4277</v>
      </c>
      <c r="M1133" s="3">
        <f t="shared" si="17"/>
        <v>1</v>
      </c>
    </row>
    <row r="1134" spans="1:13">
      <c r="A1134" s="3">
        <v>987</v>
      </c>
      <c r="B1134" s="3">
        <v>1</v>
      </c>
      <c r="C1134" s="3" t="s">
        <v>2377</v>
      </c>
      <c r="D1134" s="3" t="s">
        <v>411</v>
      </c>
      <c r="E1134" s="3" t="s">
        <v>1814</v>
      </c>
      <c r="F1134" s="3" t="s">
        <v>1996</v>
      </c>
      <c r="G1134" s="3">
        <v>86</v>
      </c>
      <c r="H1134" s="3">
        <v>100</v>
      </c>
      <c r="I1134" s="3" t="s">
        <v>2595</v>
      </c>
      <c r="J1134" s="3" t="s">
        <v>2346</v>
      </c>
      <c r="K1134" s="3" t="s">
        <v>2306</v>
      </c>
      <c r="L1134" s="3" t="s">
        <v>4277</v>
      </c>
      <c r="M1134" s="3">
        <f t="shared" si="17"/>
        <v>2</v>
      </c>
    </row>
    <row r="1135" spans="1:13">
      <c r="A1135" s="3">
        <v>987</v>
      </c>
      <c r="B1135" s="3">
        <v>1</v>
      </c>
      <c r="C1135" s="3" t="s">
        <v>2377</v>
      </c>
      <c r="D1135" s="3" t="s">
        <v>412</v>
      </c>
      <c r="E1135" s="3" t="s">
        <v>1814</v>
      </c>
      <c r="F1135" s="3" t="s">
        <v>1996</v>
      </c>
      <c r="G1135" s="3">
        <v>86</v>
      </c>
      <c r="H1135" s="3">
        <v>100</v>
      </c>
      <c r="I1135" s="3" t="s">
        <v>2595</v>
      </c>
      <c r="J1135" s="3" t="s">
        <v>2346</v>
      </c>
      <c r="K1135" s="3" t="s">
        <v>2306</v>
      </c>
      <c r="L1135" s="3" t="s">
        <v>4277</v>
      </c>
      <c r="M1135" s="3">
        <f t="shared" si="17"/>
        <v>2</v>
      </c>
    </row>
    <row r="1136" spans="1:13">
      <c r="A1136" s="3">
        <v>988</v>
      </c>
      <c r="B1136" s="3">
        <v>1</v>
      </c>
      <c r="C1136" s="3" t="s">
        <v>2368</v>
      </c>
      <c r="D1136" s="3" t="s">
        <v>103</v>
      </c>
      <c r="E1136" s="3" t="s">
        <v>1788</v>
      </c>
      <c r="F1136" s="3" t="s">
        <v>1809</v>
      </c>
      <c r="G1136" s="3">
        <v>86</v>
      </c>
      <c r="H1136" s="3">
        <v>100</v>
      </c>
      <c r="I1136" s="3" t="s">
        <v>2595</v>
      </c>
      <c r="J1136" s="3" t="s">
        <v>2346</v>
      </c>
      <c r="K1136" s="3" t="s">
        <v>2306</v>
      </c>
      <c r="L1136" s="3" t="s">
        <v>4277</v>
      </c>
      <c r="M1136" s="3">
        <f t="shared" si="17"/>
        <v>1</v>
      </c>
    </row>
    <row r="1137" spans="1:13">
      <c r="A1137" s="3">
        <v>989</v>
      </c>
      <c r="B1137" s="3">
        <v>1</v>
      </c>
      <c r="C1137" s="3" t="s">
        <v>2485</v>
      </c>
      <c r="D1137" s="3" t="s">
        <v>673</v>
      </c>
      <c r="E1137" s="3" t="s">
        <v>1775</v>
      </c>
      <c r="F1137" s="3" t="s">
        <v>289</v>
      </c>
      <c r="G1137" s="3">
        <v>86</v>
      </c>
      <c r="H1137" s="3">
        <v>100</v>
      </c>
      <c r="I1137" s="3" t="s">
        <v>2595</v>
      </c>
      <c r="J1137" s="3" t="s">
        <v>2346</v>
      </c>
      <c r="K1137" s="3" t="s">
        <v>2306</v>
      </c>
      <c r="L1137" s="3" t="s">
        <v>4277</v>
      </c>
      <c r="M1137" s="3">
        <f t="shared" si="17"/>
        <v>1</v>
      </c>
    </row>
    <row r="1138" spans="1:13">
      <c r="A1138" s="3">
        <v>990</v>
      </c>
      <c r="B1138" s="3">
        <v>1</v>
      </c>
      <c r="C1138" s="3" t="s">
        <v>2630</v>
      </c>
      <c r="D1138" s="3" t="s">
        <v>272</v>
      </c>
      <c r="E1138" s="3" t="s">
        <v>2351</v>
      </c>
      <c r="F1138" s="3" t="s">
        <v>1800</v>
      </c>
      <c r="G1138" s="3">
        <v>100</v>
      </c>
      <c r="H1138" s="3">
        <v>100</v>
      </c>
      <c r="I1138" s="3" t="s">
        <v>2595</v>
      </c>
      <c r="J1138" s="3" t="s">
        <v>2346</v>
      </c>
      <c r="K1138" s="3" t="s">
        <v>2333</v>
      </c>
      <c r="L1138" s="3" t="s">
        <v>4277</v>
      </c>
      <c r="M1138" s="3">
        <f t="shared" si="17"/>
        <v>1</v>
      </c>
    </row>
    <row r="1139" spans="1:13">
      <c r="A1139" s="3">
        <v>991</v>
      </c>
      <c r="B1139" s="3">
        <v>1</v>
      </c>
      <c r="C1139" s="3" t="s">
        <v>2394</v>
      </c>
      <c r="D1139" s="3" t="s">
        <v>683</v>
      </c>
      <c r="E1139" s="3" t="s">
        <v>2319</v>
      </c>
      <c r="F1139" s="3" t="s">
        <v>2395</v>
      </c>
      <c r="G1139" s="3">
        <v>100</v>
      </c>
      <c r="H1139" s="3">
        <v>100</v>
      </c>
      <c r="I1139" s="3" t="s">
        <v>2595</v>
      </c>
      <c r="J1139" s="3" t="s">
        <v>2346</v>
      </c>
      <c r="K1139" s="3" t="s">
        <v>2333</v>
      </c>
      <c r="L1139" s="3" t="s">
        <v>4277</v>
      </c>
      <c r="M1139" s="3">
        <f t="shared" si="17"/>
        <v>1</v>
      </c>
    </row>
    <row r="1140" spans="1:13">
      <c r="A1140" s="3">
        <v>992</v>
      </c>
      <c r="B1140" s="3">
        <v>1</v>
      </c>
      <c r="C1140" s="3" t="s">
        <v>2632</v>
      </c>
      <c r="D1140" s="3" t="s">
        <v>2632</v>
      </c>
      <c r="G1140" s="3">
        <v>100</v>
      </c>
      <c r="H1140" s="3">
        <v>100</v>
      </c>
      <c r="I1140" s="3" t="s">
        <v>2595</v>
      </c>
      <c r="J1140" s="3" t="s">
        <v>2346</v>
      </c>
      <c r="K1140" s="3" t="s">
        <v>2333</v>
      </c>
      <c r="L1140" s="3" t="s">
        <v>4277</v>
      </c>
      <c r="M1140" s="3">
        <f t="shared" si="17"/>
        <v>1</v>
      </c>
    </row>
    <row r="1141" spans="1:13">
      <c r="A1141" s="3">
        <v>993</v>
      </c>
      <c r="B1141" s="3">
        <v>1</v>
      </c>
      <c r="C1141" s="3" t="s">
        <v>2635</v>
      </c>
      <c r="D1141" s="3" t="s">
        <v>2634</v>
      </c>
      <c r="E1141" s="3" t="s">
        <v>1998</v>
      </c>
      <c r="F1141" s="3" t="s">
        <v>1793</v>
      </c>
      <c r="G1141" s="3">
        <v>100</v>
      </c>
      <c r="H1141" s="3">
        <v>100</v>
      </c>
      <c r="I1141" s="3" t="s">
        <v>2595</v>
      </c>
      <c r="J1141" s="3" t="s">
        <v>2346</v>
      </c>
      <c r="K1141" s="3" t="s">
        <v>2333</v>
      </c>
      <c r="L1141" s="3" t="s">
        <v>4277</v>
      </c>
      <c r="M1141" s="3">
        <f t="shared" si="17"/>
        <v>1</v>
      </c>
    </row>
    <row r="1142" spans="1:13">
      <c r="A1142" s="3">
        <v>994</v>
      </c>
      <c r="B1142" s="3">
        <v>1</v>
      </c>
      <c r="C1142" s="3" t="s">
        <v>2638</v>
      </c>
      <c r="D1142" s="3" t="s">
        <v>2637</v>
      </c>
      <c r="E1142" s="3" t="s">
        <v>562</v>
      </c>
      <c r="F1142" s="3" t="s">
        <v>433</v>
      </c>
      <c r="G1142" s="3">
        <v>100</v>
      </c>
      <c r="H1142" s="3">
        <v>100</v>
      </c>
      <c r="I1142" s="3" t="s">
        <v>2595</v>
      </c>
      <c r="J1142" s="3" t="s">
        <v>2346</v>
      </c>
      <c r="K1142" s="3" t="s">
        <v>2333</v>
      </c>
      <c r="L1142" s="3" t="s">
        <v>4277</v>
      </c>
      <c r="M1142" s="3">
        <f t="shared" si="17"/>
        <v>1</v>
      </c>
    </row>
    <row r="1143" spans="1:13">
      <c r="A1143" s="3">
        <v>995</v>
      </c>
      <c r="B1143" s="3">
        <v>0</v>
      </c>
      <c r="C1143" s="3" t="s">
        <v>2596</v>
      </c>
      <c r="D1143" s="3" t="s">
        <v>335</v>
      </c>
      <c r="E1143" s="3" t="s">
        <v>386</v>
      </c>
      <c r="F1143" s="3" t="s">
        <v>509</v>
      </c>
      <c r="G1143" s="3">
        <v>1</v>
      </c>
      <c r="H1143" s="3">
        <v>1</v>
      </c>
      <c r="I1143" s="3" t="s">
        <v>2639</v>
      </c>
      <c r="J1143" s="3" t="s">
        <v>2259</v>
      </c>
      <c r="L1143" s="3" t="s">
        <v>4278</v>
      </c>
      <c r="M1143" s="3">
        <f t="shared" si="17"/>
        <v>1</v>
      </c>
    </row>
    <row r="1144" spans="1:13">
      <c r="A1144" s="3">
        <v>996</v>
      </c>
      <c r="B1144" s="3">
        <v>0</v>
      </c>
      <c r="C1144" s="3" t="s">
        <v>2597</v>
      </c>
      <c r="D1144" s="3" t="s">
        <v>2598</v>
      </c>
      <c r="E1144" s="3" t="s">
        <v>289</v>
      </c>
      <c r="G1144" s="3">
        <v>1</v>
      </c>
      <c r="H1144" s="3">
        <v>1</v>
      </c>
      <c r="I1144" s="3" t="s">
        <v>2639</v>
      </c>
      <c r="J1144" s="3" t="s">
        <v>2259</v>
      </c>
      <c r="L1144" s="3" t="s">
        <v>4278</v>
      </c>
      <c r="M1144" s="3">
        <f t="shared" si="17"/>
        <v>1</v>
      </c>
    </row>
    <row r="1145" spans="1:13">
      <c r="A1145" s="3">
        <v>997</v>
      </c>
      <c r="B1145" s="3">
        <v>0</v>
      </c>
      <c r="C1145" s="3" t="s">
        <v>2599</v>
      </c>
      <c r="D1145" s="3" t="s">
        <v>272</v>
      </c>
      <c r="E1145" s="3" t="s">
        <v>1998</v>
      </c>
      <c r="F1145" s="3" t="s">
        <v>1996</v>
      </c>
      <c r="G1145" s="3">
        <v>1</v>
      </c>
      <c r="H1145" s="3">
        <v>1</v>
      </c>
      <c r="I1145" s="3" t="s">
        <v>2639</v>
      </c>
      <c r="J1145" s="3" t="s">
        <v>2259</v>
      </c>
      <c r="L1145" s="3" t="s">
        <v>4278</v>
      </c>
      <c r="M1145" s="3">
        <f t="shared" si="17"/>
        <v>1</v>
      </c>
    </row>
    <row r="1146" spans="1:13">
      <c r="A1146" s="3">
        <v>998</v>
      </c>
      <c r="B1146" s="3">
        <v>0</v>
      </c>
      <c r="C1146" s="3" t="s">
        <v>2277</v>
      </c>
      <c r="D1146" s="3" t="s">
        <v>2278</v>
      </c>
      <c r="E1146" s="3" t="s">
        <v>281</v>
      </c>
      <c r="F1146" s="3" t="s">
        <v>282</v>
      </c>
      <c r="G1146" s="3">
        <v>1</v>
      </c>
      <c r="H1146" s="3">
        <v>1</v>
      </c>
      <c r="I1146" s="3" t="s">
        <v>2639</v>
      </c>
      <c r="J1146" s="3" t="s">
        <v>2259</v>
      </c>
      <c r="L1146" s="3" t="s">
        <v>4278</v>
      </c>
      <c r="M1146" s="3">
        <f t="shared" si="17"/>
        <v>1</v>
      </c>
    </row>
    <row r="1147" spans="1:13">
      <c r="A1147" s="3">
        <v>999</v>
      </c>
      <c r="B1147" s="3">
        <v>1</v>
      </c>
      <c r="C1147" s="3" t="s">
        <v>2271</v>
      </c>
      <c r="D1147" s="3" t="s">
        <v>2272</v>
      </c>
      <c r="E1147" s="3" t="s">
        <v>1781</v>
      </c>
      <c r="F1147" s="3" t="s">
        <v>291</v>
      </c>
      <c r="G1147" s="3">
        <v>1</v>
      </c>
      <c r="H1147" s="3">
        <v>5</v>
      </c>
      <c r="I1147" s="3" t="s">
        <v>2639</v>
      </c>
      <c r="J1147" s="3" t="s">
        <v>2259</v>
      </c>
      <c r="L1147" s="3" t="s">
        <v>4279</v>
      </c>
      <c r="M1147" s="3">
        <f t="shared" si="17"/>
        <v>2</v>
      </c>
    </row>
    <row r="1148" spans="1:13">
      <c r="A1148" s="3">
        <v>999</v>
      </c>
      <c r="B1148" s="3">
        <v>1</v>
      </c>
      <c r="C1148" s="3" t="s">
        <v>2271</v>
      </c>
      <c r="D1148" s="3" t="s">
        <v>2273</v>
      </c>
      <c r="E1148" s="3" t="s">
        <v>1781</v>
      </c>
      <c r="F1148" s="3" t="s">
        <v>291</v>
      </c>
      <c r="G1148" s="3">
        <v>1</v>
      </c>
      <c r="H1148" s="3">
        <v>5</v>
      </c>
      <c r="I1148" s="3" t="s">
        <v>2639</v>
      </c>
      <c r="J1148" s="3" t="s">
        <v>2259</v>
      </c>
      <c r="L1148" s="3" t="s">
        <v>4279</v>
      </c>
      <c r="M1148" s="3">
        <f t="shared" si="17"/>
        <v>2</v>
      </c>
    </row>
    <row r="1149" spans="1:13">
      <c r="A1149" s="3">
        <v>1000</v>
      </c>
      <c r="B1149" s="3">
        <v>1</v>
      </c>
      <c r="C1149" s="3" t="s">
        <v>2274</v>
      </c>
      <c r="D1149" s="3" t="s">
        <v>258</v>
      </c>
      <c r="E1149" s="3" t="s">
        <v>282</v>
      </c>
      <c r="F1149" s="3" t="s">
        <v>1782</v>
      </c>
      <c r="G1149" s="3">
        <v>1</v>
      </c>
      <c r="H1149" s="3">
        <v>5</v>
      </c>
      <c r="I1149" s="3" t="s">
        <v>2639</v>
      </c>
      <c r="J1149" s="3" t="s">
        <v>2259</v>
      </c>
      <c r="L1149" s="3" t="s">
        <v>4279</v>
      </c>
      <c r="M1149" s="3">
        <f t="shared" si="17"/>
        <v>2</v>
      </c>
    </row>
    <row r="1150" spans="1:13">
      <c r="A1150" s="3">
        <v>1000</v>
      </c>
      <c r="B1150" s="3">
        <v>1</v>
      </c>
      <c r="C1150" s="3" t="s">
        <v>2274</v>
      </c>
      <c r="D1150" s="3" t="s">
        <v>603</v>
      </c>
      <c r="E1150" s="3" t="s">
        <v>282</v>
      </c>
      <c r="F1150" s="3" t="s">
        <v>1782</v>
      </c>
      <c r="G1150" s="3">
        <v>1</v>
      </c>
      <c r="H1150" s="3">
        <v>5</v>
      </c>
      <c r="I1150" s="3" t="s">
        <v>2639</v>
      </c>
      <c r="J1150" s="3" t="s">
        <v>2259</v>
      </c>
      <c r="L1150" s="3" t="s">
        <v>4279</v>
      </c>
      <c r="M1150" s="3">
        <f t="shared" si="17"/>
        <v>2</v>
      </c>
    </row>
    <row r="1151" spans="1:13">
      <c r="A1151" s="3">
        <v>1001</v>
      </c>
      <c r="B1151" s="3">
        <v>2</v>
      </c>
      <c r="C1151" s="3" t="s">
        <v>2255</v>
      </c>
      <c r="D1151" s="3" t="s">
        <v>322</v>
      </c>
      <c r="E1151" s="3" t="s">
        <v>2256</v>
      </c>
      <c r="F1151" s="3" t="s">
        <v>2257</v>
      </c>
      <c r="G1151" s="3">
        <v>1</v>
      </c>
      <c r="H1151" s="3">
        <v>10</v>
      </c>
      <c r="I1151" s="3" t="s">
        <v>2639</v>
      </c>
      <c r="J1151" s="3" t="s">
        <v>2259</v>
      </c>
      <c r="L1151" s="3" t="s">
        <v>4280</v>
      </c>
      <c r="M1151" s="3">
        <f t="shared" si="17"/>
        <v>1</v>
      </c>
    </row>
    <row r="1152" spans="1:13">
      <c r="A1152" s="3">
        <v>1002</v>
      </c>
      <c r="B1152" s="3">
        <v>2</v>
      </c>
      <c r="C1152" s="3" t="s">
        <v>2401</v>
      </c>
      <c r="D1152" s="3" t="s">
        <v>439</v>
      </c>
      <c r="E1152" s="3" t="s">
        <v>2261</v>
      </c>
      <c r="F1152" s="3" t="s">
        <v>2262</v>
      </c>
      <c r="G1152" s="3">
        <v>1</v>
      </c>
      <c r="H1152" s="3">
        <v>10</v>
      </c>
      <c r="I1152" s="3" t="s">
        <v>2639</v>
      </c>
      <c r="J1152" s="3" t="s">
        <v>2259</v>
      </c>
      <c r="L1152" s="3" t="s">
        <v>4280</v>
      </c>
      <c r="M1152" s="3">
        <f t="shared" si="17"/>
        <v>1</v>
      </c>
    </row>
    <row r="1153" spans="1:13">
      <c r="A1153" s="3">
        <v>1003</v>
      </c>
      <c r="B1153" s="3">
        <v>2</v>
      </c>
      <c r="C1153" s="3" t="s">
        <v>2263</v>
      </c>
      <c r="D1153" s="3" t="s">
        <v>265</v>
      </c>
      <c r="E1153" s="3" t="s">
        <v>282</v>
      </c>
      <c r="F1153" s="3" t="s">
        <v>284</v>
      </c>
      <c r="G1153" s="3">
        <v>1</v>
      </c>
      <c r="H1153" s="3">
        <v>10</v>
      </c>
      <c r="I1153" s="3" t="s">
        <v>2639</v>
      </c>
      <c r="J1153" s="3" t="s">
        <v>2259</v>
      </c>
      <c r="L1153" s="3" t="s">
        <v>4280</v>
      </c>
      <c r="M1153" s="3">
        <f t="shared" si="17"/>
        <v>1</v>
      </c>
    </row>
    <row r="1154" spans="1:13">
      <c r="A1154" s="3">
        <v>1004</v>
      </c>
      <c r="B1154" s="3">
        <v>2</v>
      </c>
      <c r="C1154" s="3" t="s">
        <v>2264</v>
      </c>
      <c r="D1154" s="3" t="s">
        <v>267</v>
      </c>
      <c r="E1154" s="3" t="s">
        <v>282</v>
      </c>
      <c r="F1154" s="3" t="s">
        <v>284</v>
      </c>
      <c r="G1154" s="3">
        <v>1</v>
      </c>
      <c r="H1154" s="3">
        <v>10</v>
      </c>
      <c r="I1154" s="3" t="s">
        <v>2639</v>
      </c>
      <c r="J1154" s="3" t="s">
        <v>2259</v>
      </c>
      <c r="L1154" s="3" t="s">
        <v>4280</v>
      </c>
      <c r="M1154" s="3">
        <f t="shared" si="17"/>
        <v>1</v>
      </c>
    </row>
    <row r="1155" spans="1:13">
      <c r="A1155" s="3">
        <v>1005</v>
      </c>
      <c r="B1155" s="3">
        <v>2</v>
      </c>
      <c r="C1155" s="3" t="s">
        <v>2265</v>
      </c>
      <c r="D1155" s="3" t="s">
        <v>257</v>
      </c>
      <c r="E1155" s="3" t="s">
        <v>282</v>
      </c>
      <c r="F1155" s="3" t="s">
        <v>284</v>
      </c>
      <c r="G1155" s="3">
        <v>1</v>
      </c>
      <c r="H1155" s="3">
        <v>10</v>
      </c>
      <c r="I1155" s="3" t="s">
        <v>2639</v>
      </c>
      <c r="J1155" s="3" t="s">
        <v>2259</v>
      </c>
      <c r="L1155" s="3" t="s">
        <v>4280</v>
      </c>
      <c r="M1155" s="3">
        <f t="shared" ref="M1155:M1218" si="18">COUNTIF(A:A,A1155)</f>
        <v>1</v>
      </c>
    </row>
    <row r="1156" spans="1:13">
      <c r="A1156" s="3">
        <v>1006</v>
      </c>
      <c r="B1156" s="3">
        <v>2</v>
      </c>
      <c r="C1156" s="3" t="s">
        <v>2266</v>
      </c>
      <c r="D1156" s="3" t="s">
        <v>269</v>
      </c>
      <c r="E1156" s="3" t="s">
        <v>282</v>
      </c>
      <c r="F1156" s="3" t="s">
        <v>284</v>
      </c>
      <c r="G1156" s="3">
        <v>1</v>
      </c>
      <c r="H1156" s="3">
        <v>10</v>
      </c>
      <c r="I1156" s="3" t="s">
        <v>2639</v>
      </c>
      <c r="J1156" s="3" t="s">
        <v>2259</v>
      </c>
      <c r="L1156" s="3" t="s">
        <v>4280</v>
      </c>
      <c r="M1156" s="3">
        <f t="shared" si="18"/>
        <v>1</v>
      </c>
    </row>
    <row r="1157" spans="1:13">
      <c r="A1157" s="3">
        <v>1007</v>
      </c>
      <c r="B1157" s="3">
        <v>2</v>
      </c>
      <c r="C1157" s="3" t="s">
        <v>2267</v>
      </c>
      <c r="D1157" s="3" t="s">
        <v>110</v>
      </c>
      <c r="E1157" s="3" t="s">
        <v>2181</v>
      </c>
      <c r="F1157" s="3" t="s">
        <v>2119</v>
      </c>
      <c r="G1157" s="3">
        <v>1</v>
      </c>
      <c r="H1157" s="3">
        <v>10</v>
      </c>
      <c r="I1157" s="3" t="s">
        <v>2639</v>
      </c>
      <c r="J1157" s="3" t="s">
        <v>2259</v>
      </c>
      <c r="L1157" s="3" t="s">
        <v>4280</v>
      </c>
      <c r="M1157" s="3">
        <f t="shared" si="18"/>
        <v>1</v>
      </c>
    </row>
    <row r="1158" spans="1:13">
      <c r="A1158" s="3">
        <v>1008</v>
      </c>
      <c r="B1158" s="3">
        <v>2</v>
      </c>
      <c r="C1158" s="3" t="s">
        <v>2268</v>
      </c>
      <c r="D1158" s="3" t="s">
        <v>111</v>
      </c>
      <c r="E1158" s="3" t="s">
        <v>2181</v>
      </c>
      <c r="F1158" s="3" t="s">
        <v>2119</v>
      </c>
      <c r="G1158" s="3">
        <v>1</v>
      </c>
      <c r="H1158" s="3">
        <v>10</v>
      </c>
      <c r="I1158" s="3" t="s">
        <v>2639</v>
      </c>
      <c r="J1158" s="3" t="s">
        <v>2259</v>
      </c>
      <c r="L1158" s="3" t="s">
        <v>4280</v>
      </c>
      <c r="M1158" s="3">
        <f t="shared" si="18"/>
        <v>1</v>
      </c>
    </row>
    <row r="1159" spans="1:13">
      <c r="A1159" s="3">
        <v>1009</v>
      </c>
      <c r="B1159" s="3">
        <v>2</v>
      </c>
      <c r="C1159" s="3" t="s">
        <v>2269</v>
      </c>
      <c r="D1159" s="3" t="s">
        <v>112</v>
      </c>
      <c r="E1159" s="3" t="s">
        <v>2181</v>
      </c>
      <c r="F1159" s="3" t="s">
        <v>2119</v>
      </c>
      <c r="G1159" s="3">
        <v>1</v>
      </c>
      <c r="H1159" s="3">
        <v>10</v>
      </c>
      <c r="I1159" s="3" t="s">
        <v>2639</v>
      </c>
      <c r="J1159" s="3" t="s">
        <v>2259</v>
      </c>
      <c r="L1159" s="3" t="s">
        <v>4280</v>
      </c>
      <c r="M1159" s="3">
        <f t="shared" si="18"/>
        <v>1</v>
      </c>
    </row>
    <row r="1160" spans="1:13">
      <c r="A1160" s="3">
        <v>1010</v>
      </c>
      <c r="B1160" s="3">
        <v>2</v>
      </c>
      <c r="C1160" s="3" t="s">
        <v>2270</v>
      </c>
      <c r="D1160" s="3" t="s">
        <v>251</v>
      </c>
      <c r="E1160" s="3" t="s">
        <v>386</v>
      </c>
      <c r="F1160" s="3" t="s">
        <v>1996</v>
      </c>
      <c r="G1160" s="3">
        <v>1</v>
      </c>
      <c r="H1160" s="3">
        <v>10</v>
      </c>
      <c r="I1160" s="3" t="s">
        <v>2639</v>
      </c>
      <c r="J1160" s="3" t="s">
        <v>2259</v>
      </c>
      <c r="L1160" s="3" t="s">
        <v>4280</v>
      </c>
      <c r="M1160" s="3">
        <f t="shared" si="18"/>
        <v>1</v>
      </c>
    </row>
    <row r="1161" spans="1:13">
      <c r="A1161" s="3">
        <v>1011</v>
      </c>
      <c r="B1161" s="3">
        <v>2</v>
      </c>
      <c r="C1161" s="3" t="s">
        <v>2451</v>
      </c>
      <c r="D1161" s="3" t="s">
        <v>2452</v>
      </c>
      <c r="E1161" s="3" t="s">
        <v>1821</v>
      </c>
      <c r="F1161" s="3" t="s">
        <v>386</v>
      </c>
      <c r="G1161" s="3">
        <v>1</v>
      </c>
      <c r="H1161" s="3">
        <v>10</v>
      </c>
      <c r="I1161" s="3" t="s">
        <v>2639</v>
      </c>
      <c r="J1161" s="3" t="s">
        <v>2259</v>
      </c>
      <c r="L1161" s="3" t="s">
        <v>4280</v>
      </c>
      <c r="M1161" s="3">
        <f t="shared" si="18"/>
        <v>1</v>
      </c>
    </row>
    <row r="1162" spans="1:13">
      <c r="A1162" s="3">
        <v>1012</v>
      </c>
      <c r="B1162" s="3">
        <v>0</v>
      </c>
      <c r="C1162" s="3" t="s">
        <v>2596</v>
      </c>
      <c r="D1162" s="3" t="s">
        <v>335</v>
      </c>
      <c r="E1162" s="3" t="s">
        <v>386</v>
      </c>
      <c r="F1162" s="3" t="s">
        <v>509</v>
      </c>
      <c r="G1162" s="3">
        <v>1</v>
      </c>
      <c r="H1162" s="3">
        <v>1</v>
      </c>
      <c r="I1162" s="3" t="s">
        <v>2639</v>
      </c>
      <c r="J1162" s="3" t="s">
        <v>2281</v>
      </c>
      <c r="L1162" s="3" t="s">
        <v>4281</v>
      </c>
      <c r="M1162" s="3">
        <f t="shared" si="18"/>
        <v>1</v>
      </c>
    </row>
    <row r="1163" spans="1:13">
      <c r="A1163" s="3">
        <v>1013</v>
      </c>
      <c r="B1163" s="3">
        <v>0</v>
      </c>
      <c r="C1163" s="3" t="s">
        <v>2597</v>
      </c>
      <c r="D1163" s="3" t="s">
        <v>2598</v>
      </c>
      <c r="E1163" s="3" t="s">
        <v>289</v>
      </c>
      <c r="G1163" s="3">
        <v>1</v>
      </c>
      <c r="H1163" s="3">
        <v>1</v>
      </c>
      <c r="I1163" s="3" t="s">
        <v>2639</v>
      </c>
      <c r="J1163" s="3" t="s">
        <v>2281</v>
      </c>
      <c r="L1163" s="3" t="s">
        <v>4281</v>
      </c>
      <c r="M1163" s="3">
        <f t="shared" si="18"/>
        <v>1</v>
      </c>
    </row>
    <row r="1164" spans="1:13">
      <c r="A1164" s="3">
        <v>1014</v>
      </c>
      <c r="B1164" s="3">
        <v>0</v>
      </c>
      <c r="C1164" s="3" t="s">
        <v>2599</v>
      </c>
      <c r="D1164" s="3" t="s">
        <v>272</v>
      </c>
      <c r="E1164" s="3" t="s">
        <v>1998</v>
      </c>
      <c r="F1164" s="3" t="s">
        <v>1996</v>
      </c>
      <c r="G1164" s="3">
        <v>1</v>
      </c>
      <c r="H1164" s="3">
        <v>1</v>
      </c>
      <c r="I1164" s="3" t="s">
        <v>2639</v>
      </c>
      <c r="J1164" s="3" t="s">
        <v>2281</v>
      </c>
      <c r="L1164" s="3" t="s">
        <v>4281</v>
      </c>
      <c r="M1164" s="3">
        <f t="shared" si="18"/>
        <v>1</v>
      </c>
    </row>
    <row r="1165" spans="1:13">
      <c r="A1165" s="3">
        <v>1015</v>
      </c>
      <c r="B1165" s="3">
        <v>0</v>
      </c>
      <c r="C1165" s="3" t="s">
        <v>2277</v>
      </c>
      <c r="D1165" s="3" t="s">
        <v>2278</v>
      </c>
      <c r="E1165" s="3" t="s">
        <v>281</v>
      </c>
      <c r="F1165" s="3" t="s">
        <v>282</v>
      </c>
      <c r="G1165" s="3">
        <v>1</v>
      </c>
      <c r="H1165" s="3">
        <v>1</v>
      </c>
      <c r="I1165" s="3" t="s">
        <v>2639</v>
      </c>
      <c r="J1165" s="3" t="s">
        <v>2281</v>
      </c>
      <c r="L1165" s="3" t="s">
        <v>4281</v>
      </c>
      <c r="M1165" s="3">
        <f t="shared" si="18"/>
        <v>1</v>
      </c>
    </row>
    <row r="1166" spans="1:13">
      <c r="A1166" s="3">
        <v>1016</v>
      </c>
      <c r="B1166" s="3">
        <v>1</v>
      </c>
      <c r="C1166" s="3" t="s">
        <v>2271</v>
      </c>
      <c r="D1166" s="3" t="s">
        <v>2272</v>
      </c>
      <c r="E1166" s="3" t="s">
        <v>1781</v>
      </c>
      <c r="F1166" s="3" t="s">
        <v>291</v>
      </c>
      <c r="G1166" s="3">
        <v>1</v>
      </c>
      <c r="H1166" s="3">
        <v>5</v>
      </c>
      <c r="I1166" s="3" t="s">
        <v>2639</v>
      </c>
      <c r="J1166" s="3" t="s">
        <v>2281</v>
      </c>
      <c r="L1166" s="3" t="s">
        <v>4282</v>
      </c>
      <c r="M1166" s="3">
        <f t="shared" si="18"/>
        <v>2</v>
      </c>
    </row>
    <row r="1167" spans="1:13">
      <c r="A1167" s="3">
        <v>1016</v>
      </c>
      <c r="B1167" s="3">
        <v>1</v>
      </c>
      <c r="C1167" s="3" t="s">
        <v>2271</v>
      </c>
      <c r="D1167" s="3" t="s">
        <v>2273</v>
      </c>
      <c r="E1167" s="3" t="s">
        <v>1781</v>
      </c>
      <c r="F1167" s="3" t="s">
        <v>291</v>
      </c>
      <c r="G1167" s="3">
        <v>1</v>
      </c>
      <c r="H1167" s="3">
        <v>5</v>
      </c>
      <c r="I1167" s="3" t="s">
        <v>2639</v>
      </c>
      <c r="J1167" s="3" t="s">
        <v>2281</v>
      </c>
      <c r="L1167" s="3" t="s">
        <v>4282</v>
      </c>
      <c r="M1167" s="3">
        <f t="shared" si="18"/>
        <v>2</v>
      </c>
    </row>
    <row r="1168" spans="1:13">
      <c r="A1168" s="3">
        <v>1017</v>
      </c>
      <c r="B1168" s="3">
        <v>1</v>
      </c>
      <c r="C1168" s="3" t="s">
        <v>2274</v>
      </c>
      <c r="D1168" s="3" t="s">
        <v>258</v>
      </c>
      <c r="E1168" s="3" t="s">
        <v>282</v>
      </c>
      <c r="F1168" s="3" t="s">
        <v>1782</v>
      </c>
      <c r="G1168" s="3">
        <v>1</v>
      </c>
      <c r="H1168" s="3">
        <v>5</v>
      </c>
      <c r="I1168" s="3" t="s">
        <v>2639</v>
      </c>
      <c r="J1168" s="3" t="s">
        <v>2281</v>
      </c>
      <c r="L1168" s="3" t="s">
        <v>4282</v>
      </c>
      <c r="M1168" s="3">
        <f t="shared" si="18"/>
        <v>2</v>
      </c>
    </row>
    <row r="1169" spans="1:13">
      <c r="A1169" s="3">
        <v>1017</v>
      </c>
      <c r="B1169" s="3">
        <v>1</v>
      </c>
      <c r="C1169" s="3" t="s">
        <v>2274</v>
      </c>
      <c r="D1169" s="3" t="s">
        <v>603</v>
      </c>
      <c r="E1169" s="3" t="s">
        <v>282</v>
      </c>
      <c r="F1169" s="3" t="s">
        <v>1782</v>
      </c>
      <c r="G1169" s="3">
        <v>1</v>
      </c>
      <c r="H1169" s="3">
        <v>5</v>
      </c>
      <c r="I1169" s="3" t="s">
        <v>2639</v>
      </c>
      <c r="J1169" s="3" t="s">
        <v>2281</v>
      </c>
      <c r="L1169" s="3" t="s">
        <v>4282</v>
      </c>
      <c r="M1169" s="3">
        <f t="shared" si="18"/>
        <v>2</v>
      </c>
    </row>
    <row r="1170" spans="1:13">
      <c r="A1170" s="3">
        <v>1018</v>
      </c>
      <c r="B1170" s="3">
        <v>2</v>
      </c>
      <c r="C1170" s="3" t="s">
        <v>2255</v>
      </c>
      <c r="D1170" s="3" t="s">
        <v>322</v>
      </c>
      <c r="E1170" s="3" t="s">
        <v>2256</v>
      </c>
      <c r="F1170" s="3" t="s">
        <v>2257</v>
      </c>
      <c r="G1170" s="3">
        <v>1</v>
      </c>
      <c r="H1170" s="3">
        <v>10</v>
      </c>
      <c r="I1170" s="3" t="s">
        <v>2639</v>
      </c>
      <c r="J1170" s="3" t="s">
        <v>2281</v>
      </c>
      <c r="L1170" s="3" t="s">
        <v>4283</v>
      </c>
      <c r="M1170" s="3">
        <f t="shared" si="18"/>
        <v>1</v>
      </c>
    </row>
    <row r="1171" spans="1:13">
      <c r="A1171" s="3">
        <v>1019</v>
      </c>
      <c r="B1171" s="3">
        <v>2</v>
      </c>
      <c r="C1171" s="3" t="s">
        <v>2401</v>
      </c>
      <c r="D1171" s="3" t="s">
        <v>439</v>
      </c>
      <c r="E1171" s="3" t="s">
        <v>2261</v>
      </c>
      <c r="F1171" s="3" t="s">
        <v>2262</v>
      </c>
      <c r="G1171" s="3">
        <v>1</v>
      </c>
      <c r="H1171" s="3">
        <v>10</v>
      </c>
      <c r="I1171" s="3" t="s">
        <v>2639</v>
      </c>
      <c r="J1171" s="3" t="s">
        <v>2281</v>
      </c>
      <c r="L1171" s="3" t="s">
        <v>4283</v>
      </c>
      <c r="M1171" s="3">
        <f t="shared" si="18"/>
        <v>1</v>
      </c>
    </row>
    <row r="1172" spans="1:13">
      <c r="A1172" s="3">
        <v>1020</v>
      </c>
      <c r="B1172" s="3">
        <v>2</v>
      </c>
      <c r="C1172" s="3" t="s">
        <v>2263</v>
      </c>
      <c r="D1172" s="3" t="s">
        <v>265</v>
      </c>
      <c r="E1172" s="3" t="s">
        <v>282</v>
      </c>
      <c r="F1172" s="3" t="s">
        <v>284</v>
      </c>
      <c r="G1172" s="3">
        <v>1</v>
      </c>
      <c r="H1172" s="3">
        <v>10</v>
      </c>
      <c r="I1172" s="3" t="s">
        <v>2639</v>
      </c>
      <c r="J1172" s="3" t="s">
        <v>2281</v>
      </c>
      <c r="L1172" s="3" t="s">
        <v>4283</v>
      </c>
      <c r="M1172" s="3">
        <f t="shared" si="18"/>
        <v>1</v>
      </c>
    </row>
    <row r="1173" spans="1:13">
      <c r="A1173" s="3">
        <v>1021</v>
      </c>
      <c r="B1173" s="3">
        <v>2</v>
      </c>
      <c r="C1173" s="3" t="s">
        <v>2264</v>
      </c>
      <c r="D1173" s="3" t="s">
        <v>267</v>
      </c>
      <c r="E1173" s="3" t="s">
        <v>282</v>
      </c>
      <c r="F1173" s="3" t="s">
        <v>284</v>
      </c>
      <c r="G1173" s="3">
        <v>1</v>
      </c>
      <c r="H1173" s="3">
        <v>10</v>
      </c>
      <c r="I1173" s="3" t="s">
        <v>2639</v>
      </c>
      <c r="J1173" s="3" t="s">
        <v>2281</v>
      </c>
      <c r="L1173" s="3" t="s">
        <v>4283</v>
      </c>
      <c r="M1173" s="3">
        <f t="shared" si="18"/>
        <v>1</v>
      </c>
    </row>
    <row r="1174" spans="1:13">
      <c r="A1174" s="3">
        <v>1022</v>
      </c>
      <c r="B1174" s="3">
        <v>2</v>
      </c>
      <c r="C1174" s="3" t="s">
        <v>2265</v>
      </c>
      <c r="D1174" s="3" t="s">
        <v>257</v>
      </c>
      <c r="E1174" s="3" t="s">
        <v>282</v>
      </c>
      <c r="F1174" s="3" t="s">
        <v>284</v>
      </c>
      <c r="G1174" s="3">
        <v>1</v>
      </c>
      <c r="H1174" s="3">
        <v>10</v>
      </c>
      <c r="I1174" s="3" t="s">
        <v>2639</v>
      </c>
      <c r="J1174" s="3" t="s">
        <v>2281</v>
      </c>
      <c r="L1174" s="3" t="s">
        <v>4283</v>
      </c>
      <c r="M1174" s="3">
        <f t="shared" si="18"/>
        <v>1</v>
      </c>
    </row>
    <row r="1175" spans="1:13">
      <c r="A1175" s="3">
        <v>1023</v>
      </c>
      <c r="B1175" s="3">
        <v>2</v>
      </c>
      <c r="C1175" s="3" t="s">
        <v>2266</v>
      </c>
      <c r="D1175" s="3" t="s">
        <v>269</v>
      </c>
      <c r="E1175" s="3" t="s">
        <v>282</v>
      </c>
      <c r="F1175" s="3" t="s">
        <v>284</v>
      </c>
      <c r="G1175" s="3">
        <v>1</v>
      </c>
      <c r="H1175" s="3">
        <v>10</v>
      </c>
      <c r="I1175" s="3" t="s">
        <v>2639</v>
      </c>
      <c r="J1175" s="3" t="s">
        <v>2281</v>
      </c>
      <c r="L1175" s="3" t="s">
        <v>4283</v>
      </c>
      <c r="M1175" s="3">
        <f t="shared" si="18"/>
        <v>1</v>
      </c>
    </row>
    <row r="1176" spans="1:13">
      <c r="A1176" s="3">
        <v>1024</v>
      </c>
      <c r="B1176" s="3">
        <v>2</v>
      </c>
      <c r="C1176" s="3" t="s">
        <v>2267</v>
      </c>
      <c r="D1176" s="3" t="s">
        <v>110</v>
      </c>
      <c r="E1176" s="3" t="s">
        <v>2181</v>
      </c>
      <c r="F1176" s="3" t="s">
        <v>2119</v>
      </c>
      <c r="G1176" s="3">
        <v>1</v>
      </c>
      <c r="H1176" s="3">
        <v>10</v>
      </c>
      <c r="I1176" s="3" t="s">
        <v>2639</v>
      </c>
      <c r="J1176" s="3" t="s">
        <v>2281</v>
      </c>
      <c r="L1176" s="3" t="s">
        <v>4283</v>
      </c>
      <c r="M1176" s="3">
        <f t="shared" si="18"/>
        <v>1</v>
      </c>
    </row>
    <row r="1177" spans="1:13">
      <c r="A1177" s="3">
        <v>1025</v>
      </c>
      <c r="B1177" s="3">
        <v>2</v>
      </c>
      <c r="C1177" s="3" t="s">
        <v>2268</v>
      </c>
      <c r="D1177" s="3" t="s">
        <v>111</v>
      </c>
      <c r="E1177" s="3" t="s">
        <v>2181</v>
      </c>
      <c r="F1177" s="3" t="s">
        <v>2119</v>
      </c>
      <c r="G1177" s="3">
        <v>1</v>
      </c>
      <c r="H1177" s="3">
        <v>10</v>
      </c>
      <c r="I1177" s="3" t="s">
        <v>2639</v>
      </c>
      <c r="J1177" s="3" t="s">
        <v>2281</v>
      </c>
      <c r="L1177" s="3" t="s">
        <v>4283</v>
      </c>
      <c r="M1177" s="3">
        <f t="shared" si="18"/>
        <v>1</v>
      </c>
    </row>
    <row r="1178" spans="1:13">
      <c r="A1178" s="3">
        <v>1026</v>
      </c>
      <c r="B1178" s="3">
        <v>2</v>
      </c>
      <c r="C1178" s="3" t="s">
        <v>2269</v>
      </c>
      <c r="D1178" s="3" t="s">
        <v>112</v>
      </c>
      <c r="E1178" s="3" t="s">
        <v>2181</v>
      </c>
      <c r="F1178" s="3" t="s">
        <v>2119</v>
      </c>
      <c r="G1178" s="3">
        <v>1</v>
      </c>
      <c r="H1178" s="3">
        <v>10</v>
      </c>
      <c r="I1178" s="3" t="s">
        <v>2639</v>
      </c>
      <c r="J1178" s="3" t="s">
        <v>2281</v>
      </c>
      <c r="L1178" s="3" t="s">
        <v>4283</v>
      </c>
      <c r="M1178" s="3">
        <f t="shared" si="18"/>
        <v>1</v>
      </c>
    </row>
    <row r="1179" spans="1:13">
      <c r="A1179" s="3">
        <v>1027</v>
      </c>
      <c r="B1179" s="3">
        <v>2</v>
      </c>
      <c r="C1179" s="3" t="s">
        <v>2270</v>
      </c>
      <c r="D1179" s="3" t="s">
        <v>251</v>
      </c>
      <c r="E1179" s="3" t="s">
        <v>386</v>
      </c>
      <c r="F1179" s="3" t="s">
        <v>1996</v>
      </c>
      <c r="G1179" s="3">
        <v>1</v>
      </c>
      <c r="H1179" s="3">
        <v>10</v>
      </c>
      <c r="I1179" s="3" t="s">
        <v>2639</v>
      </c>
      <c r="J1179" s="3" t="s">
        <v>2281</v>
      </c>
      <c r="L1179" s="3" t="s">
        <v>4283</v>
      </c>
      <c r="M1179" s="3">
        <f t="shared" si="18"/>
        <v>1</v>
      </c>
    </row>
    <row r="1180" spans="1:13">
      <c r="A1180" s="3">
        <v>1028</v>
      </c>
      <c r="B1180" s="3">
        <v>0</v>
      </c>
      <c r="C1180" s="3" t="s">
        <v>2282</v>
      </c>
      <c r="D1180" s="3" t="s">
        <v>322</v>
      </c>
      <c r="E1180" s="3" t="s">
        <v>2283</v>
      </c>
      <c r="F1180" s="3" t="s">
        <v>2284</v>
      </c>
      <c r="G1180" s="3">
        <v>100</v>
      </c>
      <c r="H1180" s="3">
        <v>0</v>
      </c>
      <c r="I1180" s="3" t="s">
        <v>2639</v>
      </c>
      <c r="J1180" s="3" t="s">
        <v>2285</v>
      </c>
      <c r="K1180" s="3" t="s">
        <v>2286</v>
      </c>
      <c r="L1180" s="3" t="s">
        <v>4284</v>
      </c>
      <c r="M1180" s="3">
        <f t="shared" si="18"/>
        <v>1</v>
      </c>
    </row>
    <row r="1181" spans="1:13">
      <c r="A1181" s="3">
        <v>1029</v>
      </c>
      <c r="B1181" s="3">
        <v>0</v>
      </c>
      <c r="C1181" s="3" t="s">
        <v>2404</v>
      </c>
      <c r="D1181" s="3" t="s">
        <v>2405</v>
      </c>
      <c r="E1181" s="3" t="s">
        <v>2406</v>
      </c>
      <c r="F1181" s="3" t="s">
        <v>2293</v>
      </c>
      <c r="G1181" s="3">
        <v>100</v>
      </c>
      <c r="H1181" s="3">
        <v>0</v>
      </c>
      <c r="I1181" s="3" t="s">
        <v>2639</v>
      </c>
      <c r="J1181" s="3" t="s">
        <v>2285</v>
      </c>
      <c r="K1181" s="3" t="s">
        <v>2286</v>
      </c>
      <c r="L1181" s="3" t="s">
        <v>4284</v>
      </c>
      <c r="M1181" s="3">
        <f t="shared" si="18"/>
        <v>1</v>
      </c>
    </row>
    <row r="1182" spans="1:13">
      <c r="A1182" s="3">
        <v>1030</v>
      </c>
      <c r="B1182" s="3">
        <v>0</v>
      </c>
      <c r="C1182" s="3" t="s">
        <v>2297</v>
      </c>
      <c r="D1182" s="3" t="s">
        <v>248</v>
      </c>
      <c r="E1182" s="3" t="s">
        <v>2298</v>
      </c>
      <c r="F1182" s="3" t="s">
        <v>2299</v>
      </c>
      <c r="G1182" s="3">
        <v>100</v>
      </c>
      <c r="H1182" s="3">
        <v>0</v>
      </c>
      <c r="I1182" s="3" t="s">
        <v>2639</v>
      </c>
      <c r="J1182" s="3" t="s">
        <v>2285</v>
      </c>
      <c r="K1182" s="3" t="s">
        <v>2286</v>
      </c>
      <c r="L1182" s="3" t="s">
        <v>4284</v>
      </c>
      <c r="M1182" s="3">
        <f t="shared" si="18"/>
        <v>1</v>
      </c>
    </row>
    <row r="1183" spans="1:13">
      <c r="A1183" s="3">
        <v>1031</v>
      </c>
      <c r="B1183" s="3">
        <v>0</v>
      </c>
      <c r="C1183" s="3" t="s">
        <v>2303</v>
      </c>
      <c r="D1183" s="3" t="s">
        <v>573</v>
      </c>
      <c r="E1183" s="3" t="s">
        <v>2298</v>
      </c>
      <c r="F1183" s="3" t="s">
        <v>2299</v>
      </c>
      <c r="G1183" s="3">
        <v>100</v>
      </c>
      <c r="H1183" s="3">
        <v>0</v>
      </c>
      <c r="I1183" s="3" t="s">
        <v>2639</v>
      </c>
      <c r="J1183" s="3" t="s">
        <v>2285</v>
      </c>
      <c r="K1183" s="3" t="s">
        <v>2286</v>
      </c>
      <c r="L1183" s="3" t="s">
        <v>4284</v>
      </c>
      <c r="M1183" s="3">
        <f t="shared" si="18"/>
        <v>1</v>
      </c>
    </row>
    <row r="1184" spans="1:13">
      <c r="A1184" s="3">
        <v>1032</v>
      </c>
      <c r="B1184" s="3">
        <v>0</v>
      </c>
      <c r="C1184" s="3" t="s">
        <v>2459</v>
      </c>
      <c r="D1184" s="3" t="s">
        <v>2452</v>
      </c>
      <c r="E1184" s="3" t="s">
        <v>2328</v>
      </c>
      <c r="F1184" s="3" t="s">
        <v>2329</v>
      </c>
      <c r="G1184" s="3">
        <v>100</v>
      </c>
      <c r="H1184" s="3">
        <v>0</v>
      </c>
      <c r="I1184" s="3" t="s">
        <v>2639</v>
      </c>
      <c r="J1184" s="3" t="s">
        <v>2285</v>
      </c>
      <c r="K1184" s="3" t="s">
        <v>2286</v>
      </c>
      <c r="L1184" s="3" t="s">
        <v>4284</v>
      </c>
      <c r="M1184" s="3">
        <f t="shared" si="18"/>
        <v>1</v>
      </c>
    </row>
    <row r="1185" spans="1:13">
      <c r="A1185" s="3">
        <v>1033</v>
      </c>
      <c r="B1185" s="3">
        <v>0</v>
      </c>
      <c r="C1185" s="3" t="s">
        <v>2463</v>
      </c>
      <c r="D1185" s="3" t="s">
        <v>2464</v>
      </c>
      <c r="E1185" s="3" t="s">
        <v>285</v>
      </c>
      <c r="F1185" s="3" t="s">
        <v>386</v>
      </c>
      <c r="G1185" s="3">
        <v>100</v>
      </c>
      <c r="H1185" s="3">
        <v>0</v>
      </c>
      <c r="I1185" s="3" t="s">
        <v>2639</v>
      </c>
      <c r="J1185" s="3" t="s">
        <v>2285</v>
      </c>
      <c r="K1185" s="3" t="s">
        <v>2306</v>
      </c>
      <c r="L1185" s="3" t="s">
        <v>4284</v>
      </c>
      <c r="M1185" s="3">
        <f t="shared" si="18"/>
        <v>1</v>
      </c>
    </row>
    <row r="1186" spans="1:13">
      <c r="A1186" s="3">
        <v>1034</v>
      </c>
      <c r="B1186" s="3">
        <v>0</v>
      </c>
      <c r="C1186" s="3" t="s">
        <v>2603</v>
      </c>
      <c r="D1186" s="3" t="s">
        <v>586</v>
      </c>
      <c r="E1186" s="3">
        <v>2</v>
      </c>
      <c r="G1186" s="3">
        <v>100</v>
      </c>
      <c r="H1186" s="3">
        <v>0</v>
      </c>
      <c r="I1186" s="3" t="s">
        <v>2639</v>
      </c>
      <c r="J1186" s="3" t="s">
        <v>2285</v>
      </c>
      <c r="K1186" s="3" t="s">
        <v>2306</v>
      </c>
      <c r="L1186" s="3" t="s">
        <v>4284</v>
      </c>
      <c r="M1186" s="3">
        <f t="shared" si="18"/>
        <v>1</v>
      </c>
    </row>
    <row r="1187" spans="1:13">
      <c r="A1187" s="3">
        <v>1035</v>
      </c>
      <c r="B1187" s="3">
        <v>0</v>
      </c>
      <c r="C1187" s="3" t="s">
        <v>2604</v>
      </c>
      <c r="D1187" s="3" t="s">
        <v>668</v>
      </c>
      <c r="E1187" s="3">
        <v>2</v>
      </c>
      <c r="G1187" s="3">
        <v>100</v>
      </c>
      <c r="H1187" s="3">
        <v>0</v>
      </c>
      <c r="I1187" s="3" t="s">
        <v>2639</v>
      </c>
      <c r="J1187" s="3" t="s">
        <v>2285</v>
      </c>
      <c r="K1187" s="3" t="s">
        <v>2306</v>
      </c>
      <c r="L1187" s="3" t="s">
        <v>4284</v>
      </c>
      <c r="M1187" s="3">
        <f t="shared" si="18"/>
        <v>1</v>
      </c>
    </row>
    <row r="1188" spans="1:13">
      <c r="A1188" s="3">
        <v>1036</v>
      </c>
      <c r="B1188" s="3">
        <v>0</v>
      </c>
      <c r="C1188" s="3" t="s">
        <v>2317</v>
      </c>
      <c r="D1188" s="3" t="s">
        <v>14</v>
      </c>
      <c r="E1188" s="3" t="s">
        <v>2318</v>
      </c>
      <c r="F1188" s="3" t="s">
        <v>2319</v>
      </c>
      <c r="G1188" s="3">
        <v>100</v>
      </c>
      <c r="H1188" s="3">
        <v>0</v>
      </c>
      <c r="I1188" s="3" t="s">
        <v>2639</v>
      </c>
      <c r="J1188" s="3" t="s">
        <v>2285</v>
      </c>
      <c r="K1188" s="3" t="s">
        <v>2306</v>
      </c>
      <c r="L1188" s="3" t="s">
        <v>4284</v>
      </c>
      <c r="M1188" s="3">
        <f t="shared" si="18"/>
        <v>1</v>
      </c>
    </row>
    <row r="1189" spans="1:13">
      <c r="A1189" s="3">
        <v>1037</v>
      </c>
      <c r="B1189" s="3">
        <v>0</v>
      </c>
      <c r="C1189" s="3" t="s">
        <v>2600</v>
      </c>
      <c r="D1189" s="3" t="s">
        <v>591</v>
      </c>
      <c r="E1189" s="3">
        <v>2</v>
      </c>
      <c r="G1189" s="3">
        <v>100</v>
      </c>
      <c r="H1189" s="3">
        <v>0</v>
      </c>
      <c r="I1189" s="3" t="s">
        <v>2639</v>
      </c>
      <c r="J1189" s="3" t="s">
        <v>2285</v>
      </c>
      <c r="K1189" s="3" t="s">
        <v>2306</v>
      </c>
      <c r="L1189" s="3" t="s">
        <v>4284</v>
      </c>
      <c r="M1189" s="3">
        <f t="shared" si="18"/>
        <v>1</v>
      </c>
    </row>
    <row r="1190" spans="1:13">
      <c r="A1190" s="3">
        <v>1038</v>
      </c>
      <c r="B1190" s="3">
        <v>0</v>
      </c>
      <c r="C1190" s="3" t="s">
        <v>2601</v>
      </c>
      <c r="D1190" s="3" t="s">
        <v>276</v>
      </c>
      <c r="E1190" s="3">
        <v>2</v>
      </c>
      <c r="G1190" s="3">
        <v>100</v>
      </c>
      <c r="H1190" s="3">
        <v>0</v>
      </c>
      <c r="I1190" s="3" t="s">
        <v>2639</v>
      </c>
      <c r="J1190" s="3" t="s">
        <v>2285</v>
      </c>
      <c r="K1190" s="3" t="s">
        <v>2306</v>
      </c>
      <c r="L1190" s="3" t="s">
        <v>4284</v>
      </c>
      <c r="M1190" s="3">
        <f t="shared" si="18"/>
        <v>1</v>
      </c>
    </row>
    <row r="1191" spans="1:13">
      <c r="A1191" s="3">
        <v>1039</v>
      </c>
      <c r="B1191" s="3">
        <v>0</v>
      </c>
      <c r="C1191" s="3" t="s">
        <v>2602</v>
      </c>
      <c r="D1191" s="3" t="s">
        <v>587</v>
      </c>
      <c r="E1191" s="3">
        <v>2</v>
      </c>
      <c r="G1191" s="3">
        <v>100</v>
      </c>
      <c r="H1191" s="3">
        <v>0</v>
      </c>
      <c r="I1191" s="3" t="s">
        <v>2639</v>
      </c>
      <c r="J1191" s="3" t="s">
        <v>2285</v>
      </c>
      <c r="K1191" s="3" t="s">
        <v>2306</v>
      </c>
      <c r="L1191" s="3" t="s">
        <v>4284</v>
      </c>
      <c r="M1191" s="3">
        <f t="shared" si="18"/>
        <v>1</v>
      </c>
    </row>
    <row r="1192" spans="1:13">
      <c r="A1192" s="3">
        <v>1040</v>
      </c>
      <c r="B1192" s="3">
        <v>0</v>
      </c>
      <c r="C1192" s="3" t="s">
        <v>2605</v>
      </c>
      <c r="D1192" s="3" t="s">
        <v>721</v>
      </c>
      <c r="E1192" s="3">
        <v>2</v>
      </c>
      <c r="G1192" s="3">
        <v>100</v>
      </c>
      <c r="H1192" s="3">
        <v>0</v>
      </c>
      <c r="I1192" s="3" t="s">
        <v>2639</v>
      </c>
      <c r="J1192" s="3" t="s">
        <v>2285</v>
      </c>
      <c r="K1192" s="3" t="s">
        <v>2306</v>
      </c>
      <c r="L1192" s="3" t="s">
        <v>4284</v>
      </c>
      <c r="M1192" s="3">
        <f t="shared" si="18"/>
        <v>1</v>
      </c>
    </row>
    <row r="1193" spans="1:13">
      <c r="A1193" s="3">
        <v>1041</v>
      </c>
      <c r="B1193" s="3">
        <v>0</v>
      </c>
      <c r="C1193" s="3" t="s">
        <v>2606</v>
      </c>
      <c r="D1193" s="3" t="s">
        <v>2607</v>
      </c>
      <c r="E1193" s="3" t="s">
        <v>285</v>
      </c>
      <c r="F1193" s="3" t="s">
        <v>386</v>
      </c>
      <c r="G1193" s="3">
        <v>100</v>
      </c>
      <c r="H1193" s="3">
        <v>0</v>
      </c>
      <c r="I1193" s="3" t="s">
        <v>2639</v>
      </c>
      <c r="J1193" s="3" t="s">
        <v>2285</v>
      </c>
      <c r="K1193" s="3" t="s">
        <v>2333</v>
      </c>
      <c r="L1193" s="3" t="s">
        <v>4284</v>
      </c>
      <c r="M1193" s="3">
        <f t="shared" si="18"/>
        <v>1</v>
      </c>
    </row>
    <row r="1194" spans="1:13">
      <c r="A1194" s="3">
        <v>1042</v>
      </c>
      <c r="B1194" s="3">
        <v>0</v>
      </c>
      <c r="C1194" s="3" t="s">
        <v>2609</v>
      </c>
      <c r="D1194" s="3" t="s">
        <v>2610</v>
      </c>
      <c r="E1194" s="3" t="s">
        <v>665</v>
      </c>
      <c r="F1194" s="3" t="s">
        <v>433</v>
      </c>
      <c r="G1194" s="3">
        <v>100</v>
      </c>
      <c r="H1194" s="3">
        <v>0</v>
      </c>
      <c r="I1194" s="3" t="s">
        <v>2639</v>
      </c>
      <c r="J1194" s="3" t="s">
        <v>2285</v>
      </c>
      <c r="K1194" s="3" t="s">
        <v>2333</v>
      </c>
      <c r="L1194" s="3" t="s">
        <v>4284</v>
      </c>
      <c r="M1194" s="3">
        <f t="shared" si="18"/>
        <v>1</v>
      </c>
    </row>
    <row r="1195" spans="1:13">
      <c r="A1195" s="3">
        <v>1043</v>
      </c>
      <c r="B1195" s="3">
        <v>0</v>
      </c>
      <c r="C1195" s="3" t="s">
        <v>2612</v>
      </c>
      <c r="D1195" s="3" t="s">
        <v>2613</v>
      </c>
      <c r="E1195" s="3" t="s">
        <v>2376</v>
      </c>
      <c r="F1195" s="3" t="s">
        <v>1776</v>
      </c>
      <c r="G1195" s="3">
        <v>100</v>
      </c>
      <c r="H1195" s="3">
        <v>0</v>
      </c>
      <c r="I1195" s="3" t="s">
        <v>2639</v>
      </c>
      <c r="J1195" s="3" t="s">
        <v>2285</v>
      </c>
      <c r="K1195" s="3" t="s">
        <v>2333</v>
      </c>
      <c r="L1195" s="3" t="s">
        <v>4284</v>
      </c>
      <c r="M1195" s="3">
        <f t="shared" si="18"/>
        <v>1</v>
      </c>
    </row>
    <row r="1196" spans="1:13">
      <c r="A1196" s="3">
        <v>1044</v>
      </c>
      <c r="B1196" s="3">
        <v>0</v>
      </c>
      <c r="C1196" s="3" t="s">
        <v>2617</v>
      </c>
      <c r="D1196" s="3" t="s">
        <v>518</v>
      </c>
      <c r="E1196" s="3" t="s">
        <v>2376</v>
      </c>
      <c r="F1196" s="3" t="s">
        <v>1776</v>
      </c>
      <c r="G1196" s="3">
        <v>100</v>
      </c>
      <c r="H1196" s="3">
        <v>0</v>
      </c>
      <c r="I1196" s="3" t="s">
        <v>2639</v>
      </c>
      <c r="J1196" s="3" t="s">
        <v>2285</v>
      </c>
      <c r="K1196" s="3" t="s">
        <v>2333</v>
      </c>
      <c r="L1196" s="3" t="s">
        <v>4284</v>
      </c>
      <c r="M1196" s="3">
        <f t="shared" si="18"/>
        <v>2</v>
      </c>
    </row>
    <row r="1197" spans="1:13">
      <c r="A1197" s="3">
        <v>1044</v>
      </c>
      <c r="B1197" s="3">
        <v>0</v>
      </c>
      <c r="C1197" s="3" t="s">
        <v>2617</v>
      </c>
      <c r="D1197" s="3" t="s">
        <v>2618</v>
      </c>
      <c r="G1197" s="3">
        <v>100</v>
      </c>
      <c r="H1197" s="3">
        <v>0</v>
      </c>
      <c r="I1197" s="3" t="s">
        <v>2639</v>
      </c>
      <c r="J1197" s="3" t="s">
        <v>2285</v>
      </c>
      <c r="K1197" s="3" t="s">
        <v>2333</v>
      </c>
      <c r="L1197" s="3" t="s">
        <v>4284</v>
      </c>
      <c r="M1197" s="3">
        <f t="shared" si="18"/>
        <v>2</v>
      </c>
    </row>
    <row r="1198" spans="1:13">
      <c r="A1198" s="3">
        <v>1045</v>
      </c>
      <c r="B1198" s="3">
        <v>0</v>
      </c>
      <c r="C1198" s="3" t="s">
        <v>2620</v>
      </c>
      <c r="D1198" s="3" t="s">
        <v>2621</v>
      </c>
      <c r="E1198" s="3" t="s">
        <v>2381</v>
      </c>
      <c r="F1198" s="3" t="s">
        <v>2119</v>
      </c>
      <c r="G1198" s="3">
        <v>100</v>
      </c>
      <c r="H1198" s="3">
        <v>0</v>
      </c>
      <c r="I1198" s="3" t="s">
        <v>2639</v>
      </c>
      <c r="J1198" s="3" t="s">
        <v>2285</v>
      </c>
      <c r="K1198" s="3" t="s">
        <v>2333</v>
      </c>
      <c r="L1198" s="3" t="s">
        <v>4284</v>
      </c>
      <c r="M1198" s="3">
        <f t="shared" si="18"/>
        <v>1</v>
      </c>
    </row>
    <row r="1199" spans="1:13">
      <c r="A1199" s="3">
        <v>1046</v>
      </c>
      <c r="B1199" s="3">
        <v>1</v>
      </c>
      <c r="C1199" s="3" t="s">
        <v>2287</v>
      </c>
      <c r="D1199" s="3" t="s">
        <v>322</v>
      </c>
      <c r="E1199" s="3" t="s">
        <v>2288</v>
      </c>
      <c r="F1199" s="3" t="s">
        <v>2289</v>
      </c>
      <c r="G1199" s="3">
        <v>86</v>
      </c>
      <c r="H1199" s="3">
        <v>100</v>
      </c>
      <c r="I1199" s="3" t="s">
        <v>2639</v>
      </c>
      <c r="J1199" s="3" t="s">
        <v>2285</v>
      </c>
      <c r="K1199" s="3" t="s">
        <v>2286</v>
      </c>
      <c r="L1199" s="3" t="s">
        <v>4285</v>
      </c>
      <c r="M1199" s="3">
        <f t="shared" si="18"/>
        <v>1</v>
      </c>
    </row>
    <row r="1200" spans="1:13">
      <c r="A1200" s="3">
        <v>1047</v>
      </c>
      <c r="B1200" s="3">
        <v>1</v>
      </c>
      <c r="C1200" s="3" t="s">
        <v>2407</v>
      </c>
      <c r="D1200" s="3" t="s">
        <v>2405</v>
      </c>
      <c r="E1200" s="3" t="s">
        <v>2295</v>
      </c>
      <c r="F1200" s="3" t="s">
        <v>2296</v>
      </c>
      <c r="G1200" s="3">
        <v>86</v>
      </c>
      <c r="H1200" s="3">
        <v>100</v>
      </c>
      <c r="I1200" s="3" t="s">
        <v>2639</v>
      </c>
      <c r="J1200" s="3" t="s">
        <v>2285</v>
      </c>
      <c r="K1200" s="3" t="s">
        <v>2286</v>
      </c>
      <c r="L1200" s="3" t="s">
        <v>4285</v>
      </c>
      <c r="M1200" s="3">
        <f t="shared" si="18"/>
        <v>1</v>
      </c>
    </row>
    <row r="1201" spans="1:13">
      <c r="A1201" s="3">
        <v>1048</v>
      </c>
      <c r="B1201" s="3">
        <v>1</v>
      </c>
      <c r="C1201" s="3" t="s">
        <v>2300</v>
      </c>
      <c r="D1201" s="3" t="s">
        <v>248</v>
      </c>
      <c r="E1201" s="3" t="s">
        <v>2301</v>
      </c>
      <c r="F1201" s="3" t="s">
        <v>2302</v>
      </c>
      <c r="G1201" s="3">
        <v>86</v>
      </c>
      <c r="H1201" s="3">
        <v>100</v>
      </c>
      <c r="I1201" s="3" t="s">
        <v>2639</v>
      </c>
      <c r="J1201" s="3" t="s">
        <v>2285</v>
      </c>
      <c r="K1201" s="3" t="s">
        <v>2286</v>
      </c>
      <c r="L1201" s="3" t="s">
        <v>4285</v>
      </c>
      <c r="M1201" s="3">
        <f t="shared" si="18"/>
        <v>1</v>
      </c>
    </row>
    <row r="1202" spans="1:13">
      <c r="A1202" s="3">
        <v>1049</v>
      </c>
      <c r="B1202" s="3">
        <v>1</v>
      </c>
      <c r="C1202" s="3" t="s">
        <v>2304</v>
      </c>
      <c r="D1202" s="3" t="s">
        <v>573</v>
      </c>
      <c r="E1202" s="3" t="s">
        <v>2301</v>
      </c>
      <c r="F1202" s="3" t="s">
        <v>2302</v>
      </c>
      <c r="G1202" s="3">
        <v>86</v>
      </c>
      <c r="H1202" s="3">
        <v>100</v>
      </c>
      <c r="I1202" s="3" t="s">
        <v>2639</v>
      </c>
      <c r="J1202" s="3" t="s">
        <v>2285</v>
      </c>
      <c r="K1202" s="3" t="s">
        <v>2286</v>
      </c>
      <c r="L1202" s="3" t="s">
        <v>4285</v>
      </c>
      <c r="M1202" s="3">
        <f t="shared" si="18"/>
        <v>1</v>
      </c>
    </row>
    <row r="1203" spans="1:13">
      <c r="A1203" s="3">
        <v>1050</v>
      </c>
      <c r="B1203" s="3">
        <v>1</v>
      </c>
      <c r="C1203" s="3" t="s">
        <v>2460</v>
      </c>
      <c r="D1203" s="3" t="s">
        <v>2452</v>
      </c>
      <c r="E1203" s="3" t="s">
        <v>2331</v>
      </c>
      <c r="F1203" s="3" t="s">
        <v>1809</v>
      </c>
      <c r="G1203" s="3">
        <v>86</v>
      </c>
      <c r="H1203" s="3">
        <v>100</v>
      </c>
      <c r="I1203" s="3" t="s">
        <v>2639</v>
      </c>
      <c r="J1203" s="3" t="s">
        <v>2285</v>
      </c>
      <c r="K1203" s="3" t="s">
        <v>2286</v>
      </c>
      <c r="L1203" s="3" t="s">
        <v>4285</v>
      </c>
      <c r="M1203" s="3">
        <f t="shared" si="18"/>
        <v>1</v>
      </c>
    </row>
    <row r="1204" spans="1:13">
      <c r="A1204" s="3">
        <v>1051</v>
      </c>
      <c r="B1204" s="3">
        <v>1</v>
      </c>
      <c r="C1204" s="3" t="s">
        <v>2465</v>
      </c>
      <c r="D1204" s="3" t="s">
        <v>2464</v>
      </c>
      <c r="E1204" s="3" t="s">
        <v>1821</v>
      </c>
      <c r="F1204" s="3" t="s">
        <v>286</v>
      </c>
      <c r="G1204" s="3">
        <v>86</v>
      </c>
      <c r="H1204" s="3">
        <v>100</v>
      </c>
      <c r="I1204" s="3" t="s">
        <v>2639</v>
      </c>
      <c r="J1204" s="3" t="s">
        <v>2285</v>
      </c>
      <c r="K1204" s="3" t="s">
        <v>2306</v>
      </c>
      <c r="L1204" s="3" t="s">
        <v>4285</v>
      </c>
      <c r="M1204" s="3">
        <f t="shared" si="18"/>
        <v>1</v>
      </c>
    </row>
    <row r="1205" spans="1:13">
      <c r="A1205" s="3">
        <v>1052</v>
      </c>
      <c r="B1205" s="3">
        <v>1</v>
      </c>
      <c r="C1205" s="3" t="s">
        <v>1218</v>
      </c>
      <c r="D1205" s="3" t="s">
        <v>586</v>
      </c>
      <c r="E1205" s="3">
        <v>1</v>
      </c>
      <c r="G1205" s="3">
        <v>86</v>
      </c>
      <c r="H1205" s="3">
        <v>100</v>
      </c>
      <c r="I1205" s="3" t="s">
        <v>2639</v>
      </c>
      <c r="J1205" s="3" t="s">
        <v>2285</v>
      </c>
      <c r="K1205" s="3" t="s">
        <v>2306</v>
      </c>
      <c r="L1205" s="3" t="s">
        <v>4285</v>
      </c>
      <c r="M1205" s="3">
        <f t="shared" si="18"/>
        <v>1</v>
      </c>
    </row>
    <row r="1206" spans="1:13">
      <c r="A1206" s="3">
        <v>1053</v>
      </c>
      <c r="B1206" s="3">
        <v>1</v>
      </c>
      <c r="C1206" s="3" t="s">
        <v>1294</v>
      </c>
      <c r="D1206" s="3" t="s">
        <v>668</v>
      </c>
      <c r="E1206" s="3">
        <v>1</v>
      </c>
      <c r="G1206" s="3">
        <v>86</v>
      </c>
      <c r="H1206" s="3">
        <v>100</v>
      </c>
      <c r="I1206" s="3" t="s">
        <v>2639</v>
      </c>
      <c r="J1206" s="3" t="s">
        <v>2285</v>
      </c>
      <c r="K1206" s="3" t="s">
        <v>2306</v>
      </c>
      <c r="L1206" s="3" t="s">
        <v>4285</v>
      </c>
      <c r="M1206" s="3">
        <f t="shared" si="18"/>
        <v>1</v>
      </c>
    </row>
    <row r="1207" spans="1:13">
      <c r="A1207" s="3">
        <v>1054</v>
      </c>
      <c r="B1207" s="3">
        <v>1</v>
      </c>
      <c r="C1207" s="3" t="s">
        <v>2320</v>
      </c>
      <c r="D1207" s="3" t="s">
        <v>14</v>
      </c>
      <c r="E1207" s="3" t="s">
        <v>1812</v>
      </c>
      <c r="F1207" s="3" t="s">
        <v>2321</v>
      </c>
      <c r="G1207" s="3">
        <v>86</v>
      </c>
      <c r="H1207" s="3">
        <v>100</v>
      </c>
      <c r="I1207" s="3" t="s">
        <v>2639</v>
      </c>
      <c r="J1207" s="3" t="s">
        <v>2285</v>
      </c>
      <c r="K1207" s="3" t="s">
        <v>2306</v>
      </c>
      <c r="L1207" s="3" t="s">
        <v>4285</v>
      </c>
      <c r="M1207" s="3">
        <f t="shared" si="18"/>
        <v>1</v>
      </c>
    </row>
    <row r="1208" spans="1:13">
      <c r="A1208" s="3">
        <v>1055</v>
      </c>
      <c r="B1208" s="3">
        <v>1</v>
      </c>
      <c r="C1208" s="3" t="s">
        <v>1225</v>
      </c>
      <c r="D1208" s="3" t="s">
        <v>591</v>
      </c>
      <c r="E1208" s="3">
        <v>1</v>
      </c>
      <c r="G1208" s="3">
        <v>86</v>
      </c>
      <c r="H1208" s="3">
        <v>100</v>
      </c>
      <c r="I1208" s="3" t="s">
        <v>2639</v>
      </c>
      <c r="J1208" s="3" t="s">
        <v>2285</v>
      </c>
      <c r="K1208" s="3" t="s">
        <v>2306</v>
      </c>
      <c r="L1208" s="3" t="s">
        <v>4285</v>
      </c>
      <c r="M1208" s="3">
        <f t="shared" si="18"/>
        <v>1</v>
      </c>
    </row>
    <row r="1209" spans="1:13">
      <c r="A1209" s="3">
        <v>1056</v>
      </c>
      <c r="B1209" s="3">
        <v>1</v>
      </c>
      <c r="C1209" s="3" t="s">
        <v>1217</v>
      </c>
      <c r="D1209" s="3" t="s">
        <v>276</v>
      </c>
      <c r="E1209" s="3">
        <v>1</v>
      </c>
      <c r="G1209" s="3">
        <v>86</v>
      </c>
      <c r="H1209" s="3">
        <v>100</v>
      </c>
      <c r="I1209" s="3" t="s">
        <v>2639</v>
      </c>
      <c r="J1209" s="3" t="s">
        <v>2285</v>
      </c>
      <c r="K1209" s="3" t="s">
        <v>2306</v>
      </c>
      <c r="L1209" s="3" t="s">
        <v>4285</v>
      </c>
      <c r="M1209" s="3">
        <f t="shared" si="18"/>
        <v>1</v>
      </c>
    </row>
    <row r="1210" spans="1:13">
      <c r="A1210" s="3">
        <v>1057</v>
      </c>
      <c r="B1210" s="3">
        <v>1</v>
      </c>
      <c r="C1210" s="3" t="s">
        <v>1219</v>
      </c>
      <c r="D1210" s="3" t="s">
        <v>587</v>
      </c>
      <c r="E1210" s="3">
        <v>1</v>
      </c>
      <c r="G1210" s="3">
        <v>86</v>
      </c>
      <c r="H1210" s="3">
        <v>100</v>
      </c>
      <c r="I1210" s="3" t="s">
        <v>2639</v>
      </c>
      <c r="J1210" s="3" t="s">
        <v>2285</v>
      </c>
      <c r="K1210" s="3" t="s">
        <v>2306</v>
      </c>
      <c r="L1210" s="3" t="s">
        <v>4285</v>
      </c>
      <c r="M1210" s="3">
        <f t="shared" si="18"/>
        <v>1</v>
      </c>
    </row>
    <row r="1211" spans="1:13">
      <c r="A1211" s="3">
        <v>1058</v>
      </c>
      <c r="B1211" s="3">
        <v>1</v>
      </c>
      <c r="C1211" s="3" t="s">
        <v>1330</v>
      </c>
      <c r="D1211" s="3" t="s">
        <v>721</v>
      </c>
      <c r="E1211" s="3">
        <v>1</v>
      </c>
      <c r="G1211" s="3">
        <v>86</v>
      </c>
      <c r="H1211" s="3">
        <v>100</v>
      </c>
      <c r="I1211" s="3" t="s">
        <v>2639</v>
      </c>
      <c r="J1211" s="3" t="s">
        <v>2285</v>
      </c>
      <c r="K1211" s="3" t="s">
        <v>2306</v>
      </c>
      <c r="L1211" s="3" t="s">
        <v>4285</v>
      </c>
      <c r="M1211" s="3">
        <f t="shared" si="18"/>
        <v>1</v>
      </c>
    </row>
    <row r="1212" spans="1:13">
      <c r="A1212" s="3">
        <v>1059</v>
      </c>
      <c r="B1212" s="3">
        <v>1</v>
      </c>
      <c r="C1212" s="3" t="s">
        <v>2608</v>
      </c>
      <c r="D1212" s="3" t="s">
        <v>2607</v>
      </c>
      <c r="E1212" s="3" t="s">
        <v>1821</v>
      </c>
      <c r="F1212" s="3" t="s">
        <v>286</v>
      </c>
      <c r="G1212" s="3">
        <v>100</v>
      </c>
      <c r="H1212" s="3">
        <v>100</v>
      </c>
      <c r="I1212" s="3" t="s">
        <v>2639</v>
      </c>
      <c r="J1212" s="3" t="s">
        <v>2285</v>
      </c>
      <c r="K1212" s="3" t="s">
        <v>2333</v>
      </c>
      <c r="L1212" s="3" t="s">
        <v>4285</v>
      </c>
      <c r="M1212" s="3">
        <f t="shared" si="18"/>
        <v>1</v>
      </c>
    </row>
    <row r="1213" spans="1:13">
      <c r="A1213" s="3">
        <v>1060</v>
      </c>
      <c r="B1213" s="3">
        <v>1</v>
      </c>
      <c r="C1213" s="3" t="s">
        <v>2611</v>
      </c>
      <c r="D1213" s="3" t="s">
        <v>2610</v>
      </c>
      <c r="E1213" s="3" t="s">
        <v>665</v>
      </c>
      <c r="F1213" s="3" t="s">
        <v>433</v>
      </c>
      <c r="G1213" s="3">
        <v>100</v>
      </c>
      <c r="H1213" s="3">
        <v>100</v>
      </c>
      <c r="I1213" s="3" t="s">
        <v>2639</v>
      </c>
      <c r="J1213" s="3" t="s">
        <v>2285</v>
      </c>
      <c r="K1213" s="3" t="s">
        <v>2333</v>
      </c>
      <c r="L1213" s="3" t="s">
        <v>4285</v>
      </c>
      <c r="M1213" s="3">
        <f t="shared" si="18"/>
        <v>1</v>
      </c>
    </row>
    <row r="1214" spans="1:13">
      <c r="A1214" s="3">
        <v>1061</v>
      </c>
      <c r="B1214" s="3">
        <v>1</v>
      </c>
      <c r="C1214" s="3" t="s">
        <v>2614</v>
      </c>
      <c r="D1214" s="3" t="s">
        <v>2613</v>
      </c>
      <c r="E1214" s="3" t="s">
        <v>1800</v>
      </c>
      <c r="F1214" s="3" t="s">
        <v>1778</v>
      </c>
      <c r="G1214" s="3">
        <v>100</v>
      </c>
      <c r="H1214" s="3">
        <v>100</v>
      </c>
      <c r="I1214" s="3" t="s">
        <v>2639</v>
      </c>
      <c r="J1214" s="3" t="s">
        <v>2285</v>
      </c>
      <c r="K1214" s="3" t="s">
        <v>2333</v>
      </c>
      <c r="L1214" s="3" t="s">
        <v>4285</v>
      </c>
      <c r="M1214" s="3">
        <f t="shared" si="18"/>
        <v>1</v>
      </c>
    </row>
    <row r="1215" spans="1:13">
      <c r="A1215" s="3">
        <v>1062</v>
      </c>
      <c r="B1215" s="3">
        <v>1</v>
      </c>
      <c r="C1215" s="3" t="s">
        <v>2619</v>
      </c>
      <c r="D1215" s="3" t="s">
        <v>518</v>
      </c>
      <c r="E1215" s="3" t="s">
        <v>1802</v>
      </c>
      <c r="F1215" s="3" t="s">
        <v>1778</v>
      </c>
      <c r="G1215" s="3">
        <v>100</v>
      </c>
      <c r="H1215" s="3">
        <v>100</v>
      </c>
      <c r="I1215" s="3" t="s">
        <v>2639</v>
      </c>
      <c r="J1215" s="3" t="s">
        <v>2285</v>
      </c>
      <c r="K1215" s="3" t="s">
        <v>2333</v>
      </c>
      <c r="L1215" s="3" t="s">
        <v>4285</v>
      </c>
      <c r="M1215" s="3">
        <f t="shared" si="18"/>
        <v>2</v>
      </c>
    </row>
    <row r="1216" spans="1:13">
      <c r="A1216" s="3">
        <v>1062</v>
      </c>
      <c r="B1216" s="3">
        <v>1</v>
      </c>
      <c r="C1216" s="3" t="s">
        <v>2619</v>
      </c>
      <c r="D1216" s="3" t="s">
        <v>2618</v>
      </c>
      <c r="G1216" s="3">
        <v>100</v>
      </c>
      <c r="H1216" s="3">
        <v>100</v>
      </c>
      <c r="I1216" s="3" t="s">
        <v>2639</v>
      </c>
      <c r="J1216" s="3" t="s">
        <v>2285</v>
      </c>
      <c r="K1216" s="3" t="s">
        <v>2333</v>
      </c>
      <c r="L1216" s="3" t="s">
        <v>4285</v>
      </c>
      <c r="M1216" s="3">
        <f t="shared" si="18"/>
        <v>2</v>
      </c>
    </row>
    <row r="1217" spans="1:13">
      <c r="A1217" s="3">
        <v>1063</v>
      </c>
      <c r="B1217" s="3">
        <v>1</v>
      </c>
      <c r="C1217" s="3" t="s">
        <v>2622</v>
      </c>
      <c r="D1217" s="3" t="s">
        <v>2621</v>
      </c>
      <c r="E1217" s="3" t="s">
        <v>562</v>
      </c>
      <c r="F1217" s="3" t="s">
        <v>433</v>
      </c>
      <c r="G1217" s="3">
        <v>100</v>
      </c>
      <c r="H1217" s="3">
        <v>100</v>
      </c>
      <c r="I1217" s="3" t="s">
        <v>2639</v>
      </c>
      <c r="J1217" s="3" t="s">
        <v>2285</v>
      </c>
      <c r="K1217" s="3" t="s">
        <v>2333</v>
      </c>
      <c r="L1217" s="3" t="s">
        <v>4285</v>
      </c>
      <c r="M1217" s="3">
        <f t="shared" si="18"/>
        <v>1</v>
      </c>
    </row>
    <row r="1218" spans="1:13">
      <c r="A1218" s="3">
        <v>1064</v>
      </c>
      <c r="B1218" s="3">
        <v>0</v>
      </c>
      <c r="C1218" s="3" t="s">
        <v>2623</v>
      </c>
      <c r="D1218" s="3" t="s">
        <v>2624</v>
      </c>
      <c r="E1218" s="3" t="s">
        <v>390</v>
      </c>
      <c r="G1218" s="3">
        <v>100</v>
      </c>
      <c r="H1218" s="3">
        <v>0</v>
      </c>
      <c r="I1218" s="3" t="s">
        <v>2639</v>
      </c>
      <c r="J1218" s="3" t="s">
        <v>2346</v>
      </c>
      <c r="K1218" s="3" t="s">
        <v>2286</v>
      </c>
      <c r="L1218" s="3" t="s">
        <v>4286</v>
      </c>
      <c r="M1218" s="3">
        <f t="shared" si="18"/>
        <v>1</v>
      </c>
    </row>
    <row r="1219" spans="1:13">
      <c r="A1219" s="3">
        <v>1065</v>
      </c>
      <c r="B1219" s="3">
        <v>0</v>
      </c>
      <c r="C1219" s="3" t="s">
        <v>2349</v>
      </c>
      <c r="D1219" s="3" t="s">
        <v>265</v>
      </c>
      <c r="E1219" s="3" t="s">
        <v>509</v>
      </c>
      <c r="F1219" s="3" t="s">
        <v>480</v>
      </c>
      <c r="G1219" s="3">
        <v>100</v>
      </c>
      <c r="H1219" s="3">
        <v>0</v>
      </c>
      <c r="I1219" s="3" t="s">
        <v>2639</v>
      </c>
      <c r="J1219" s="3" t="s">
        <v>2346</v>
      </c>
      <c r="K1219" s="3" t="s">
        <v>2286</v>
      </c>
      <c r="L1219" s="3" t="s">
        <v>4286</v>
      </c>
      <c r="M1219" s="3">
        <f t="shared" ref="M1219:M1282" si="19">COUNTIF(A:A,A1219)</f>
        <v>1</v>
      </c>
    </row>
    <row r="1220" spans="1:13">
      <c r="A1220" s="3">
        <v>1066</v>
      </c>
      <c r="B1220" s="3">
        <v>0</v>
      </c>
      <c r="C1220" s="3" t="s">
        <v>2353</v>
      </c>
      <c r="D1220" s="3" t="s">
        <v>267</v>
      </c>
      <c r="E1220" s="3" t="s">
        <v>509</v>
      </c>
      <c r="F1220" s="3" t="s">
        <v>480</v>
      </c>
      <c r="G1220" s="3">
        <v>100</v>
      </c>
      <c r="H1220" s="3">
        <v>0</v>
      </c>
      <c r="I1220" s="3" t="s">
        <v>2639</v>
      </c>
      <c r="J1220" s="3" t="s">
        <v>2346</v>
      </c>
      <c r="K1220" s="3" t="s">
        <v>2286</v>
      </c>
      <c r="L1220" s="3" t="s">
        <v>4286</v>
      </c>
      <c r="M1220" s="3">
        <f t="shared" si="19"/>
        <v>1</v>
      </c>
    </row>
    <row r="1221" spans="1:13">
      <c r="A1221" s="3">
        <v>1067</v>
      </c>
      <c r="B1221" s="3">
        <v>0</v>
      </c>
      <c r="C1221" s="3" t="s">
        <v>2355</v>
      </c>
      <c r="D1221" s="3" t="s">
        <v>257</v>
      </c>
      <c r="E1221" s="3" t="s">
        <v>509</v>
      </c>
      <c r="F1221" s="3" t="s">
        <v>480</v>
      </c>
      <c r="G1221" s="3">
        <v>100</v>
      </c>
      <c r="H1221" s="3">
        <v>0</v>
      </c>
      <c r="I1221" s="3" t="s">
        <v>2639</v>
      </c>
      <c r="J1221" s="3" t="s">
        <v>2346</v>
      </c>
      <c r="K1221" s="3" t="s">
        <v>2286</v>
      </c>
      <c r="L1221" s="3" t="s">
        <v>4286</v>
      </c>
      <c r="M1221" s="3">
        <f t="shared" si="19"/>
        <v>1</v>
      </c>
    </row>
    <row r="1222" spans="1:13">
      <c r="A1222" s="3">
        <v>1068</v>
      </c>
      <c r="B1222" s="3">
        <v>0</v>
      </c>
      <c r="C1222" s="3" t="s">
        <v>2357</v>
      </c>
      <c r="D1222" s="3" t="s">
        <v>269</v>
      </c>
      <c r="E1222" s="3" t="s">
        <v>509</v>
      </c>
      <c r="F1222" s="3" t="s">
        <v>480</v>
      </c>
      <c r="G1222" s="3">
        <v>100</v>
      </c>
      <c r="H1222" s="3">
        <v>0</v>
      </c>
      <c r="I1222" s="3" t="s">
        <v>2639</v>
      </c>
      <c r="J1222" s="3" t="s">
        <v>2346</v>
      </c>
      <c r="K1222" s="3" t="s">
        <v>2286</v>
      </c>
      <c r="L1222" s="3" t="s">
        <v>4286</v>
      </c>
      <c r="M1222" s="3">
        <f t="shared" si="19"/>
        <v>1</v>
      </c>
    </row>
    <row r="1223" spans="1:13">
      <c r="A1223" s="3">
        <v>1069</v>
      </c>
      <c r="B1223" s="3">
        <v>0</v>
      </c>
      <c r="C1223" s="3" t="s">
        <v>2365</v>
      </c>
      <c r="D1223" s="3" t="s">
        <v>13</v>
      </c>
      <c r="E1223" s="3" t="s">
        <v>2301</v>
      </c>
      <c r="F1223" s="3" t="s">
        <v>2324</v>
      </c>
      <c r="G1223" s="3">
        <v>100</v>
      </c>
      <c r="H1223" s="3">
        <v>0</v>
      </c>
      <c r="I1223" s="3" t="s">
        <v>2639</v>
      </c>
      <c r="J1223" s="3" t="s">
        <v>2346</v>
      </c>
      <c r="K1223" s="3" t="s">
        <v>2286</v>
      </c>
      <c r="L1223" s="3" t="s">
        <v>4286</v>
      </c>
      <c r="M1223" s="3">
        <f t="shared" si="19"/>
        <v>1</v>
      </c>
    </row>
    <row r="1224" spans="1:13">
      <c r="A1224" s="3">
        <v>1070</v>
      </c>
      <c r="B1224" s="3">
        <v>0</v>
      </c>
      <c r="C1224" s="3" t="s">
        <v>2359</v>
      </c>
      <c r="D1224" s="3" t="s">
        <v>166</v>
      </c>
      <c r="E1224" s="3" t="s">
        <v>2360</v>
      </c>
      <c r="F1224" s="3" t="s">
        <v>2361</v>
      </c>
      <c r="G1224" s="3">
        <v>100</v>
      </c>
      <c r="H1224" s="3">
        <v>0</v>
      </c>
      <c r="I1224" s="3" t="s">
        <v>2639</v>
      </c>
      <c r="J1224" s="3" t="s">
        <v>2346</v>
      </c>
      <c r="K1224" s="3" t="s">
        <v>2286</v>
      </c>
      <c r="L1224" s="3" t="s">
        <v>4286</v>
      </c>
      <c r="M1224" s="3">
        <f t="shared" si="19"/>
        <v>1</v>
      </c>
    </row>
    <row r="1225" spans="1:13">
      <c r="A1225" s="3">
        <v>1071</v>
      </c>
      <c r="B1225" s="3">
        <v>0</v>
      </c>
      <c r="C1225" s="3" t="s">
        <v>2626</v>
      </c>
      <c r="D1225" s="3" t="s">
        <v>335</v>
      </c>
      <c r="E1225" s="3" t="s">
        <v>2397</v>
      </c>
      <c r="F1225" s="3" t="s">
        <v>1910</v>
      </c>
      <c r="G1225" s="3">
        <v>100</v>
      </c>
      <c r="H1225" s="3">
        <v>0</v>
      </c>
      <c r="I1225" s="3" t="s">
        <v>2639</v>
      </c>
      <c r="J1225" s="3" t="s">
        <v>2346</v>
      </c>
      <c r="K1225" s="3" t="s">
        <v>2306</v>
      </c>
      <c r="L1225" s="3" t="s">
        <v>4286</v>
      </c>
      <c r="M1225" s="3">
        <f t="shared" si="19"/>
        <v>1</v>
      </c>
    </row>
    <row r="1226" spans="1:13">
      <c r="A1226" s="3">
        <v>1072</v>
      </c>
      <c r="B1226" s="3">
        <v>0</v>
      </c>
      <c r="C1226" s="3" t="s">
        <v>2375</v>
      </c>
      <c r="D1226" s="3" t="s">
        <v>411</v>
      </c>
      <c r="E1226" s="3" t="s">
        <v>509</v>
      </c>
      <c r="F1226" s="3" t="s">
        <v>2376</v>
      </c>
      <c r="G1226" s="3">
        <v>100</v>
      </c>
      <c r="H1226" s="3">
        <v>0</v>
      </c>
      <c r="I1226" s="3" t="s">
        <v>2639</v>
      </c>
      <c r="J1226" s="3" t="s">
        <v>2346</v>
      </c>
      <c r="K1226" s="3" t="s">
        <v>2306</v>
      </c>
      <c r="L1226" s="3" t="s">
        <v>4286</v>
      </c>
      <c r="M1226" s="3">
        <f t="shared" si="19"/>
        <v>2</v>
      </c>
    </row>
    <row r="1227" spans="1:13">
      <c r="A1227" s="3">
        <v>1072</v>
      </c>
      <c r="B1227" s="3">
        <v>0</v>
      </c>
      <c r="C1227" s="3" t="s">
        <v>2375</v>
      </c>
      <c r="D1227" s="3" t="s">
        <v>412</v>
      </c>
      <c r="E1227" s="3" t="s">
        <v>509</v>
      </c>
      <c r="F1227" s="3" t="s">
        <v>2376</v>
      </c>
      <c r="G1227" s="3">
        <v>100</v>
      </c>
      <c r="H1227" s="3">
        <v>0</v>
      </c>
      <c r="I1227" s="3" t="s">
        <v>2639</v>
      </c>
      <c r="J1227" s="3" t="s">
        <v>2346</v>
      </c>
      <c r="K1227" s="3" t="s">
        <v>2306</v>
      </c>
      <c r="L1227" s="3" t="s">
        <v>4286</v>
      </c>
      <c r="M1227" s="3">
        <f t="shared" si="19"/>
        <v>2</v>
      </c>
    </row>
    <row r="1228" spans="1:13">
      <c r="A1228" s="3">
        <v>1073</v>
      </c>
      <c r="B1228" s="3">
        <v>0</v>
      </c>
      <c r="C1228" s="3" t="s">
        <v>2367</v>
      </c>
      <c r="D1228" s="3" t="s">
        <v>103</v>
      </c>
      <c r="E1228" s="3" t="s">
        <v>2328</v>
      </c>
      <c r="F1228" s="3" t="s">
        <v>2329</v>
      </c>
      <c r="G1228" s="3">
        <v>100</v>
      </c>
      <c r="H1228" s="3">
        <v>0</v>
      </c>
      <c r="I1228" s="3" t="s">
        <v>2639</v>
      </c>
      <c r="J1228" s="3" t="s">
        <v>2346</v>
      </c>
      <c r="K1228" s="3" t="s">
        <v>2306</v>
      </c>
      <c r="L1228" s="3" t="s">
        <v>4286</v>
      </c>
      <c r="M1228" s="3">
        <f t="shared" si="19"/>
        <v>1</v>
      </c>
    </row>
    <row r="1229" spans="1:13">
      <c r="A1229" s="3">
        <v>1074</v>
      </c>
      <c r="B1229" s="3">
        <v>0</v>
      </c>
      <c r="C1229" s="3" t="s">
        <v>2484</v>
      </c>
      <c r="D1229" s="3" t="s">
        <v>673</v>
      </c>
      <c r="E1229" s="3" t="s">
        <v>2301</v>
      </c>
      <c r="F1229" s="3" t="s">
        <v>2324</v>
      </c>
      <c r="G1229" s="3">
        <v>100</v>
      </c>
      <c r="H1229" s="3">
        <v>0</v>
      </c>
      <c r="I1229" s="3" t="s">
        <v>2639</v>
      </c>
      <c r="J1229" s="3" t="s">
        <v>2346</v>
      </c>
      <c r="K1229" s="3" t="s">
        <v>2306</v>
      </c>
      <c r="L1229" s="3" t="s">
        <v>4286</v>
      </c>
      <c r="M1229" s="3">
        <f t="shared" si="19"/>
        <v>1</v>
      </c>
    </row>
    <row r="1230" spans="1:13">
      <c r="A1230" s="3">
        <v>1075</v>
      </c>
      <c r="B1230" s="3">
        <v>0</v>
      </c>
      <c r="C1230" s="3" t="s">
        <v>2628</v>
      </c>
      <c r="D1230" s="3" t="s">
        <v>272</v>
      </c>
      <c r="E1230" s="3" t="s">
        <v>2352</v>
      </c>
      <c r="F1230" s="3" t="s">
        <v>2629</v>
      </c>
      <c r="G1230" s="3">
        <v>100</v>
      </c>
      <c r="H1230" s="3">
        <v>0</v>
      </c>
      <c r="I1230" s="3" t="s">
        <v>2639</v>
      </c>
      <c r="J1230" s="3" t="s">
        <v>2346</v>
      </c>
      <c r="K1230" s="3" t="s">
        <v>2333</v>
      </c>
      <c r="L1230" s="3" t="s">
        <v>4286</v>
      </c>
      <c r="M1230" s="3">
        <f t="shared" si="19"/>
        <v>1</v>
      </c>
    </row>
    <row r="1231" spans="1:13">
      <c r="A1231" s="3">
        <v>1076</v>
      </c>
      <c r="B1231" s="3">
        <v>0</v>
      </c>
      <c r="C1231" s="3" t="s">
        <v>2391</v>
      </c>
      <c r="D1231" s="3" t="s">
        <v>683</v>
      </c>
      <c r="E1231" s="3" t="s">
        <v>2392</v>
      </c>
      <c r="F1231" s="3" t="s">
        <v>2393</v>
      </c>
      <c r="G1231" s="3">
        <v>100</v>
      </c>
      <c r="H1231" s="3">
        <v>0</v>
      </c>
      <c r="I1231" s="3" t="s">
        <v>2639</v>
      </c>
      <c r="J1231" s="3" t="s">
        <v>2346</v>
      </c>
      <c r="K1231" s="3" t="s">
        <v>2333</v>
      </c>
      <c r="L1231" s="3" t="s">
        <v>4286</v>
      </c>
      <c r="M1231" s="3">
        <f t="shared" si="19"/>
        <v>1</v>
      </c>
    </row>
    <row r="1232" spans="1:13">
      <c r="A1232" s="3">
        <v>1077</v>
      </c>
      <c r="B1232" s="3">
        <v>0</v>
      </c>
      <c r="C1232" s="3" t="s">
        <v>2631</v>
      </c>
      <c r="D1232" s="3" t="s">
        <v>2631</v>
      </c>
      <c r="G1232" s="3">
        <v>100</v>
      </c>
      <c r="H1232" s="3">
        <v>0</v>
      </c>
      <c r="I1232" s="3" t="s">
        <v>2639</v>
      </c>
      <c r="J1232" s="3" t="s">
        <v>2346</v>
      </c>
      <c r="K1232" s="3" t="s">
        <v>2333</v>
      </c>
      <c r="L1232" s="3" t="s">
        <v>4286</v>
      </c>
      <c r="M1232" s="3">
        <f t="shared" si="19"/>
        <v>1</v>
      </c>
    </row>
    <row r="1233" spans="1:13">
      <c r="A1233" s="3">
        <v>1078</v>
      </c>
      <c r="B1233" s="3">
        <v>0</v>
      </c>
      <c r="C1233" s="3" t="s">
        <v>2640</v>
      </c>
      <c r="D1233" s="3" t="s">
        <v>2641</v>
      </c>
      <c r="E1233" s="3" t="s">
        <v>2143</v>
      </c>
      <c r="F1233" s="3" t="s">
        <v>2399</v>
      </c>
      <c r="G1233" s="3">
        <v>100</v>
      </c>
      <c r="H1233" s="3">
        <v>0</v>
      </c>
      <c r="I1233" s="3" t="s">
        <v>2639</v>
      </c>
      <c r="J1233" s="3" t="s">
        <v>2346</v>
      </c>
      <c r="K1233" s="3" t="s">
        <v>2333</v>
      </c>
      <c r="L1233" s="3" t="s">
        <v>4286</v>
      </c>
      <c r="M1233" s="3">
        <f t="shared" si="19"/>
        <v>1</v>
      </c>
    </row>
    <row r="1234" spans="1:13">
      <c r="A1234" s="3">
        <v>1079</v>
      </c>
      <c r="B1234" s="3">
        <v>0</v>
      </c>
      <c r="C1234" s="3" t="s">
        <v>2636</v>
      </c>
      <c r="D1234" s="3" t="s">
        <v>2637</v>
      </c>
      <c r="E1234" s="3" t="s">
        <v>2381</v>
      </c>
      <c r="F1234" s="3" t="s">
        <v>2119</v>
      </c>
      <c r="G1234" s="3">
        <v>100</v>
      </c>
      <c r="H1234" s="3">
        <v>0</v>
      </c>
      <c r="I1234" s="3" t="s">
        <v>2639</v>
      </c>
      <c r="J1234" s="3" t="s">
        <v>2346</v>
      </c>
      <c r="K1234" s="3" t="s">
        <v>2333</v>
      </c>
      <c r="L1234" s="3" t="s">
        <v>4286</v>
      </c>
      <c r="M1234" s="3">
        <f t="shared" si="19"/>
        <v>1</v>
      </c>
    </row>
    <row r="1235" spans="1:13">
      <c r="A1235" s="3">
        <v>1080</v>
      </c>
      <c r="B1235" s="3">
        <v>1</v>
      </c>
      <c r="C1235" s="3" t="s">
        <v>2625</v>
      </c>
      <c r="D1235" s="3" t="s">
        <v>2624</v>
      </c>
      <c r="E1235" s="3" t="s">
        <v>281</v>
      </c>
      <c r="G1235" s="3">
        <v>86</v>
      </c>
      <c r="H1235" s="3">
        <v>100</v>
      </c>
      <c r="I1235" s="3" t="s">
        <v>2639</v>
      </c>
      <c r="J1235" s="3" t="s">
        <v>2346</v>
      </c>
      <c r="K1235" s="3" t="s">
        <v>2286</v>
      </c>
      <c r="L1235" s="3" t="s">
        <v>4287</v>
      </c>
      <c r="M1235" s="3">
        <f t="shared" si="19"/>
        <v>1</v>
      </c>
    </row>
    <row r="1236" spans="1:13">
      <c r="A1236" s="3">
        <v>1081</v>
      </c>
      <c r="B1236" s="3">
        <v>1</v>
      </c>
      <c r="C1236" s="3" t="s">
        <v>2350</v>
      </c>
      <c r="D1236" s="3" t="s">
        <v>265</v>
      </c>
      <c r="E1236" s="3" t="s">
        <v>2351</v>
      </c>
      <c r="F1236" s="3" t="s">
        <v>2352</v>
      </c>
      <c r="G1236" s="3">
        <v>86</v>
      </c>
      <c r="H1236" s="3">
        <v>100</v>
      </c>
      <c r="I1236" s="3" t="s">
        <v>2639</v>
      </c>
      <c r="J1236" s="3" t="s">
        <v>2346</v>
      </c>
      <c r="K1236" s="3" t="s">
        <v>2286</v>
      </c>
      <c r="L1236" s="3" t="s">
        <v>4287</v>
      </c>
      <c r="M1236" s="3">
        <f t="shared" si="19"/>
        <v>1</v>
      </c>
    </row>
    <row r="1237" spans="1:13">
      <c r="A1237" s="3">
        <v>1082</v>
      </c>
      <c r="B1237" s="3">
        <v>1</v>
      </c>
      <c r="C1237" s="3" t="s">
        <v>2354</v>
      </c>
      <c r="D1237" s="3" t="s">
        <v>267</v>
      </c>
      <c r="E1237" s="3" t="s">
        <v>2351</v>
      </c>
      <c r="F1237" s="3" t="s">
        <v>2352</v>
      </c>
      <c r="G1237" s="3">
        <v>86</v>
      </c>
      <c r="H1237" s="3">
        <v>100</v>
      </c>
      <c r="I1237" s="3" t="s">
        <v>2639</v>
      </c>
      <c r="J1237" s="3" t="s">
        <v>2346</v>
      </c>
      <c r="K1237" s="3" t="s">
        <v>2286</v>
      </c>
      <c r="L1237" s="3" t="s">
        <v>4287</v>
      </c>
      <c r="M1237" s="3">
        <f t="shared" si="19"/>
        <v>1</v>
      </c>
    </row>
    <row r="1238" spans="1:13">
      <c r="A1238" s="3">
        <v>1083</v>
      </c>
      <c r="B1238" s="3">
        <v>1</v>
      </c>
      <c r="C1238" s="3" t="s">
        <v>2356</v>
      </c>
      <c r="D1238" s="3" t="s">
        <v>257</v>
      </c>
      <c r="E1238" s="3" t="s">
        <v>2351</v>
      </c>
      <c r="F1238" s="3" t="s">
        <v>2352</v>
      </c>
      <c r="G1238" s="3">
        <v>86</v>
      </c>
      <c r="H1238" s="3">
        <v>100</v>
      </c>
      <c r="I1238" s="3" t="s">
        <v>2639</v>
      </c>
      <c r="J1238" s="3" t="s">
        <v>2346</v>
      </c>
      <c r="K1238" s="3" t="s">
        <v>2286</v>
      </c>
      <c r="L1238" s="3" t="s">
        <v>4287</v>
      </c>
      <c r="M1238" s="3">
        <f t="shared" si="19"/>
        <v>1</v>
      </c>
    </row>
    <row r="1239" spans="1:13">
      <c r="A1239" s="3">
        <v>1084</v>
      </c>
      <c r="B1239" s="3">
        <v>1</v>
      </c>
      <c r="C1239" s="3" t="s">
        <v>2358</v>
      </c>
      <c r="D1239" s="3" t="s">
        <v>269</v>
      </c>
      <c r="E1239" s="3" t="s">
        <v>2351</v>
      </c>
      <c r="F1239" s="3" t="s">
        <v>2352</v>
      </c>
      <c r="G1239" s="3">
        <v>86</v>
      </c>
      <c r="H1239" s="3">
        <v>100</v>
      </c>
      <c r="I1239" s="3" t="s">
        <v>2639</v>
      </c>
      <c r="J1239" s="3" t="s">
        <v>2346</v>
      </c>
      <c r="K1239" s="3" t="s">
        <v>2286</v>
      </c>
      <c r="L1239" s="3" t="s">
        <v>4287</v>
      </c>
      <c r="M1239" s="3">
        <f t="shared" si="19"/>
        <v>1</v>
      </c>
    </row>
    <row r="1240" spans="1:13">
      <c r="A1240" s="3">
        <v>1085</v>
      </c>
      <c r="B1240" s="3">
        <v>1</v>
      </c>
      <c r="C1240" s="3" t="s">
        <v>2366</v>
      </c>
      <c r="D1240" s="3" t="s">
        <v>13</v>
      </c>
      <c r="E1240" s="3" t="s">
        <v>1775</v>
      </c>
      <c r="F1240" s="3" t="s">
        <v>289</v>
      </c>
      <c r="G1240" s="3">
        <v>86</v>
      </c>
      <c r="H1240" s="3">
        <v>100</v>
      </c>
      <c r="I1240" s="3" t="s">
        <v>2639</v>
      </c>
      <c r="J1240" s="3" t="s">
        <v>2346</v>
      </c>
      <c r="K1240" s="3" t="s">
        <v>2286</v>
      </c>
      <c r="L1240" s="3" t="s">
        <v>4287</v>
      </c>
      <c r="M1240" s="3">
        <f t="shared" si="19"/>
        <v>1</v>
      </c>
    </row>
    <row r="1241" spans="1:13">
      <c r="A1241" s="3">
        <v>1086</v>
      </c>
      <c r="B1241" s="3">
        <v>1</v>
      </c>
      <c r="C1241" s="3" t="s">
        <v>2362</v>
      </c>
      <c r="D1241" s="3" t="s">
        <v>166</v>
      </c>
      <c r="E1241" s="3" t="s">
        <v>2363</v>
      </c>
      <c r="F1241" s="3" t="s">
        <v>2364</v>
      </c>
      <c r="G1241" s="3">
        <v>86</v>
      </c>
      <c r="H1241" s="3">
        <v>100</v>
      </c>
      <c r="I1241" s="3" t="s">
        <v>2639</v>
      </c>
      <c r="J1241" s="3" t="s">
        <v>2346</v>
      </c>
      <c r="K1241" s="3" t="s">
        <v>2286</v>
      </c>
      <c r="L1241" s="3" t="s">
        <v>4287</v>
      </c>
      <c r="M1241" s="3">
        <f t="shared" si="19"/>
        <v>1</v>
      </c>
    </row>
    <row r="1242" spans="1:13">
      <c r="A1242" s="3">
        <v>1087</v>
      </c>
      <c r="B1242" s="3">
        <v>1</v>
      </c>
      <c r="C1242" s="3" t="s">
        <v>2627</v>
      </c>
      <c r="D1242" s="3" t="s">
        <v>335</v>
      </c>
      <c r="E1242" s="3" t="s">
        <v>2399</v>
      </c>
      <c r="F1242" s="3" t="s">
        <v>1776</v>
      </c>
      <c r="G1242" s="3">
        <v>86</v>
      </c>
      <c r="H1242" s="3">
        <v>100</v>
      </c>
      <c r="I1242" s="3" t="s">
        <v>2639</v>
      </c>
      <c r="J1242" s="3" t="s">
        <v>2346</v>
      </c>
      <c r="K1242" s="3" t="s">
        <v>2306</v>
      </c>
      <c r="L1242" s="3" t="s">
        <v>4287</v>
      </c>
      <c r="M1242" s="3">
        <f t="shared" si="19"/>
        <v>1</v>
      </c>
    </row>
    <row r="1243" spans="1:13">
      <c r="A1243" s="3">
        <v>1088</v>
      </c>
      <c r="B1243" s="3">
        <v>1</v>
      </c>
      <c r="C1243" s="3" t="s">
        <v>2377</v>
      </c>
      <c r="D1243" s="3" t="s">
        <v>411</v>
      </c>
      <c r="E1243" s="3" t="s">
        <v>1814</v>
      </c>
      <c r="F1243" s="3" t="s">
        <v>1996</v>
      </c>
      <c r="G1243" s="3">
        <v>86</v>
      </c>
      <c r="H1243" s="3">
        <v>100</v>
      </c>
      <c r="I1243" s="3" t="s">
        <v>2639</v>
      </c>
      <c r="J1243" s="3" t="s">
        <v>2346</v>
      </c>
      <c r="K1243" s="3" t="s">
        <v>2306</v>
      </c>
      <c r="L1243" s="3" t="s">
        <v>4287</v>
      </c>
      <c r="M1243" s="3">
        <f t="shared" si="19"/>
        <v>2</v>
      </c>
    </row>
    <row r="1244" spans="1:13">
      <c r="A1244" s="3">
        <v>1088</v>
      </c>
      <c r="B1244" s="3">
        <v>1</v>
      </c>
      <c r="C1244" s="3" t="s">
        <v>2377</v>
      </c>
      <c r="D1244" s="3" t="s">
        <v>412</v>
      </c>
      <c r="E1244" s="3" t="s">
        <v>1814</v>
      </c>
      <c r="F1244" s="3" t="s">
        <v>1996</v>
      </c>
      <c r="G1244" s="3">
        <v>86</v>
      </c>
      <c r="H1244" s="3">
        <v>100</v>
      </c>
      <c r="I1244" s="3" t="s">
        <v>2639</v>
      </c>
      <c r="J1244" s="3" t="s">
        <v>2346</v>
      </c>
      <c r="K1244" s="3" t="s">
        <v>2306</v>
      </c>
      <c r="L1244" s="3" t="s">
        <v>4287</v>
      </c>
      <c r="M1244" s="3">
        <f t="shared" si="19"/>
        <v>2</v>
      </c>
    </row>
    <row r="1245" spans="1:13">
      <c r="A1245" s="3">
        <v>1089</v>
      </c>
      <c r="B1245" s="3">
        <v>1</v>
      </c>
      <c r="C1245" s="3" t="s">
        <v>2368</v>
      </c>
      <c r="D1245" s="3" t="s">
        <v>103</v>
      </c>
      <c r="E1245" s="3" t="s">
        <v>1788</v>
      </c>
      <c r="F1245" s="3" t="s">
        <v>1809</v>
      </c>
      <c r="G1245" s="3">
        <v>86</v>
      </c>
      <c r="H1245" s="3">
        <v>100</v>
      </c>
      <c r="I1245" s="3" t="s">
        <v>2639</v>
      </c>
      <c r="J1245" s="3" t="s">
        <v>2346</v>
      </c>
      <c r="K1245" s="3" t="s">
        <v>2306</v>
      </c>
      <c r="L1245" s="3" t="s">
        <v>4287</v>
      </c>
      <c r="M1245" s="3">
        <f t="shared" si="19"/>
        <v>1</v>
      </c>
    </row>
    <row r="1246" spans="1:13">
      <c r="A1246" s="3">
        <v>1090</v>
      </c>
      <c r="B1246" s="3">
        <v>1</v>
      </c>
      <c r="C1246" s="3" t="s">
        <v>2485</v>
      </c>
      <c r="D1246" s="3" t="s">
        <v>673</v>
      </c>
      <c r="E1246" s="3" t="s">
        <v>1775</v>
      </c>
      <c r="F1246" s="3" t="s">
        <v>289</v>
      </c>
      <c r="G1246" s="3">
        <v>86</v>
      </c>
      <c r="H1246" s="3">
        <v>100</v>
      </c>
      <c r="I1246" s="3" t="s">
        <v>2639</v>
      </c>
      <c r="J1246" s="3" t="s">
        <v>2346</v>
      </c>
      <c r="K1246" s="3" t="s">
        <v>2306</v>
      </c>
      <c r="L1246" s="3" t="s">
        <v>4287</v>
      </c>
      <c r="M1246" s="3">
        <f t="shared" si="19"/>
        <v>1</v>
      </c>
    </row>
    <row r="1247" spans="1:13">
      <c r="A1247" s="3">
        <v>1091</v>
      </c>
      <c r="B1247" s="3">
        <v>1</v>
      </c>
      <c r="C1247" s="3" t="s">
        <v>2630</v>
      </c>
      <c r="D1247" s="3" t="s">
        <v>272</v>
      </c>
      <c r="E1247" s="3" t="s">
        <v>2351</v>
      </c>
      <c r="F1247" s="3" t="s">
        <v>1800</v>
      </c>
      <c r="G1247" s="3">
        <v>100</v>
      </c>
      <c r="H1247" s="3">
        <v>100</v>
      </c>
      <c r="I1247" s="3" t="s">
        <v>2639</v>
      </c>
      <c r="J1247" s="3" t="s">
        <v>2346</v>
      </c>
      <c r="K1247" s="3" t="s">
        <v>2333</v>
      </c>
      <c r="L1247" s="3" t="s">
        <v>4287</v>
      </c>
      <c r="M1247" s="3">
        <f t="shared" si="19"/>
        <v>1</v>
      </c>
    </row>
    <row r="1248" spans="1:13">
      <c r="A1248" s="3">
        <v>1092</v>
      </c>
      <c r="B1248" s="3">
        <v>1</v>
      </c>
      <c r="C1248" s="3" t="s">
        <v>2394</v>
      </c>
      <c r="D1248" s="3" t="s">
        <v>683</v>
      </c>
      <c r="E1248" s="3" t="s">
        <v>2319</v>
      </c>
      <c r="F1248" s="3" t="s">
        <v>2395</v>
      </c>
      <c r="G1248" s="3">
        <v>100</v>
      </c>
      <c r="H1248" s="3">
        <v>100</v>
      </c>
      <c r="I1248" s="3" t="s">
        <v>2639</v>
      </c>
      <c r="J1248" s="3" t="s">
        <v>2346</v>
      </c>
      <c r="K1248" s="3" t="s">
        <v>2333</v>
      </c>
      <c r="L1248" s="3" t="s">
        <v>4287</v>
      </c>
      <c r="M1248" s="3">
        <f t="shared" si="19"/>
        <v>1</v>
      </c>
    </row>
    <row r="1249" spans="1:13">
      <c r="A1249" s="3">
        <v>1093</v>
      </c>
      <c r="B1249" s="3">
        <v>1</v>
      </c>
      <c r="C1249" s="3" t="s">
        <v>2632</v>
      </c>
      <c r="D1249" s="3" t="s">
        <v>2632</v>
      </c>
      <c r="G1249" s="3">
        <v>100</v>
      </c>
      <c r="H1249" s="3">
        <v>100</v>
      </c>
      <c r="I1249" s="3" t="s">
        <v>2639</v>
      </c>
      <c r="J1249" s="3" t="s">
        <v>2346</v>
      </c>
      <c r="K1249" s="3" t="s">
        <v>2333</v>
      </c>
      <c r="L1249" s="3" t="s">
        <v>4287</v>
      </c>
      <c r="M1249" s="3">
        <f t="shared" si="19"/>
        <v>1</v>
      </c>
    </row>
    <row r="1250" spans="1:13">
      <c r="A1250" s="3">
        <v>1094</v>
      </c>
      <c r="B1250" s="3">
        <v>1</v>
      </c>
      <c r="C1250" s="3" t="s">
        <v>2642</v>
      </c>
      <c r="D1250" s="3" t="s">
        <v>2641</v>
      </c>
      <c r="E1250" s="3" t="s">
        <v>1998</v>
      </c>
      <c r="F1250" s="3" t="s">
        <v>1793</v>
      </c>
      <c r="G1250" s="3">
        <v>100</v>
      </c>
      <c r="H1250" s="3">
        <v>100</v>
      </c>
      <c r="I1250" s="3" t="s">
        <v>2639</v>
      </c>
      <c r="J1250" s="3" t="s">
        <v>2346</v>
      </c>
      <c r="K1250" s="3" t="s">
        <v>2333</v>
      </c>
      <c r="L1250" s="3" t="s">
        <v>4287</v>
      </c>
      <c r="M1250" s="3">
        <f t="shared" si="19"/>
        <v>1</v>
      </c>
    </row>
    <row r="1251" spans="1:13">
      <c r="A1251" s="3">
        <v>1095</v>
      </c>
      <c r="B1251" s="3">
        <v>1</v>
      </c>
      <c r="C1251" s="3" t="s">
        <v>2638</v>
      </c>
      <c r="D1251" s="3" t="s">
        <v>2637</v>
      </c>
      <c r="E1251" s="3" t="s">
        <v>562</v>
      </c>
      <c r="F1251" s="3" t="s">
        <v>433</v>
      </c>
      <c r="G1251" s="3">
        <v>100</v>
      </c>
      <c r="H1251" s="3">
        <v>100</v>
      </c>
      <c r="I1251" s="3" t="s">
        <v>2639</v>
      </c>
      <c r="J1251" s="3" t="s">
        <v>2346</v>
      </c>
      <c r="K1251" s="3" t="s">
        <v>2333</v>
      </c>
      <c r="L1251" s="3" t="s">
        <v>4287</v>
      </c>
      <c r="M1251" s="3">
        <f t="shared" si="19"/>
        <v>1</v>
      </c>
    </row>
    <row r="1252" spans="1:13">
      <c r="A1252" s="3">
        <v>1096</v>
      </c>
      <c r="B1252" s="3">
        <v>0</v>
      </c>
      <c r="C1252" s="3" t="s">
        <v>2596</v>
      </c>
      <c r="D1252" s="3" t="s">
        <v>335</v>
      </c>
      <c r="E1252" s="3" t="s">
        <v>386</v>
      </c>
      <c r="F1252" s="3" t="s">
        <v>509</v>
      </c>
      <c r="G1252" s="3">
        <v>1</v>
      </c>
      <c r="H1252" s="3">
        <v>1</v>
      </c>
      <c r="I1252" s="3" t="s">
        <v>2643</v>
      </c>
      <c r="J1252" s="3" t="s">
        <v>2259</v>
      </c>
      <c r="L1252" s="3" t="s">
        <v>4288</v>
      </c>
      <c r="M1252" s="3">
        <f t="shared" si="19"/>
        <v>1</v>
      </c>
    </row>
    <row r="1253" spans="1:13">
      <c r="A1253" s="3">
        <v>1097</v>
      </c>
      <c r="B1253" s="3">
        <v>0</v>
      </c>
      <c r="C1253" s="3" t="s">
        <v>2597</v>
      </c>
      <c r="D1253" s="3" t="s">
        <v>2598</v>
      </c>
      <c r="E1253" s="3" t="s">
        <v>289</v>
      </c>
      <c r="G1253" s="3">
        <v>1</v>
      </c>
      <c r="H1253" s="3">
        <v>1</v>
      </c>
      <c r="I1253" s="3" t="s">
        <v>2643</v>
      </c>
      <c r="J1253" s="3" t="s">
        <v>2259</v>
      </c>
      <c r="L1253" s="3" t="s">
        <v>4288</v>
      </c>
      <c r="M1253" s="3">
        <f t="shared" si="19"/>
        <v>1</v>
      </c>
    </row>
    <row r="1254" spans="1:13">
      <c r="A1254" s="3">
        <v>1098</v>
      </c>
      <c r="B1254" s="3">
        <v>0</v>
      </c>
      <c r="C1254" s="3" t="s">
        <v>2599</v>
      </c>
      <c r="D1254" s="3" t="s">
        <v>272</v>
      </c>
      <c r="E1254" s="3" t="s">
        <v>1998</v>
      </c>
      <c r="F1254" s="3" t="s">
        <v>1996</v>
      </c>
      <c r="G1254" s="3">
        <v>1</v>
      </c>
      <c r="H1254" s="3">
        <v>1</v>
      </c>
      <c r="I1254" s="3" t="s">
        <v>2643</v>
      </c>
      <c r="J1254" s="3" t="s">
        <v>2259</v>
      </c>
      <c r="L1254" s="3" t="s">
        <v>4288</v>
      </c>
      <c r="M1254" s="3">
        <f t="shared" si="19"/>
        <v>1</v>
      </c>
    </row>
    <row r="1255" spans="1:13">
      <c r="A1255" s="3">
        <v>1099</v>
      </c>
      <c r="B1255" s="3">
        <v>0</v>
      </c>
      <c r="C1255" s="3" t="s">
        <v>2277</v>
      </c>
      <c r="D1255" s="3" t="s">
        <v>2278</v>
      </c>
      <c r="E1255" s="3" t="s">
        <v>281</v>
      </c>
      <c r="F1255" s="3" t="s">
        <v>282</v>
      </c>
      <c r="G1255" s="3">
        <v>1</v>
      </c>
      <c r="H1255" s="3">
        <v>1</v>
      </c>
      <c r="I1255" s="3" t="s">
        <v>2643</v>
      </c>
      <c r="J1255" s="3" t="s">
        <v>2259</v>
      </c>
      <c r="L1255" s="3" t="s">
        <v>4288</v>
      </c>
      <c r="M1255" s="3">
        <f t="shared" si="19"/>
        <v>1</v>
      </c>
    </row>
    <row r="1256" spans="1:13">
      <c r="A1256" s="3">
        <v>1100</v>
      </c>
      <c r="B1256" s="3">
        <v>1</v>
      </c>
      <c r="C1256" s="3" t="s">
        <v>2271</v>
      </c>
      <c r="D1256" s="3" t="s">
        <v>2272</v>
      </c>
      <c r="E1256" s="3" t="s">
        <v>1781</v>
      </c>
      <c r="F1256" s="3" t="s">
        <v>291</v>
      </c>
      <c r="G1256" s="3">
        <v>1</v>
      </c>
      <c r="H1256" s="3">
        <v>5</v>
      </c>
      <c r="I1256" s="3" t="s">
        <v>2643</v>
      </c>
      <c r="J1256" s="3" t="s">
        <v>2259</v>
      </c>
      <c r="L1256" s="3" t="s">
        <v>4289</v>
      </c>
      <c r="M1256" s="3">
        <f t="shared" si="19"/>
        <v>2</v>
      </c>
    </row>
    <row r="1257" spans="1:13">
      <c r="A1257" s="3">
        <v>1100</v>
      </c>
      <c r="B1257" s="3">
        <v>1</v>
      </c>
      <c r="C1257" s="3" t="s">
        <v>2271</v>
      </c>
      <c r="D1257" s="3" t="s">
        <v>2273</v>
      </c>
      <c r="E1257" s="3" t="s">
        <v>1781</v>
      </c>
      <c r="F1257" s="3" t="s">
        <v>291</v>
      </c>
      <c r="G1257" s="3">
        <v>1</v>
      </c>
      <c r="H1257" s="3">
        <v>5</v>
      </c>
      <c r="I1257" s="3" t="s">
        <v>2643</v>
      </c>
      <c r="J1257" s="3" t="s">
        <v>2259</v>
      </c>
      <c r="L1257" s="3" t="s">
        <v>4289</v>
      </c>
      <c r="M1257" s="3">
        <f t="shared" si="19"/>
        <v>2</v>
      </c>
    </row>
    <row r="1258" spans="1:13">
      <c r="A1258" s="3">
        <v>1101</v>
      </c>
      <c r="B1258" s="3">
        <v>1</v>
      </c>
      <c r="C1258" s="3" t="s">
        <v>2274</v>
      </c>
      <c r="D1258" s="3" t="s">
        <v>258</v>
      </c>
      <c r="E1258" s="3" t="s">
        <v>282</v>
      </c>
      <c r="F1258" s="3" t="s">
        <v>1782</v>
      </c>
      <c r="G1258" s="3">
        <v>1</v>
      </c>
      <c r="H1258" s="3">
        <v>5</v>
      </c>
      <c r="I1258" s="3" t="s">
        <v>2643</v>
      </c>
      <c r="J1258" s="3" t="s">
        <v>2259</v>
      </c>
      <c r="L1258" s="3" t="s">
        <v>4289</v>
      </c>
      <c r="M1258" s="3">
        <f t="shared" si="19"/>
        <v>2</v>
      </c>
    </row>
    <row r="1259" spans="1:13">
      <c r="A1259" s="3">
        <v>1101</v>
      </c>
      <c r="B1259" s="3">
        <v>1</v>
      </c>
      <c r="C1259" s="3" t="s">
        <v>2274</v>
      </c>
      <c r="D1259" s="3" t="s">
        <v>603</v>
      </c>
      <c r="E1259" s="3" t="s">
        <v>282</v>
      </c>
      <c r="F1259" s="3" t="s">
        <v>1782</v>
      </c>
      <c r="G1259" s="3">
        <v>1</v>
      </c>
      <c r="H1259" s="3">
        <v>5</v>
      </c>
      <c r="I1259" s="3" t="s">
        <v>2643</v>
      </c>
      <c r="J1259" s="3" t="s">
        <v>2259</v>
      </c>
      <c r="L1259" s="3" t="s">
        <v>4289</v>
      </c>
      <c r="M1259" s="3">
        <f t="shared" si="19"/>
        <v>2</v>
      </c>
    </row>
    <row r="1260" spans="1:13">
      <c r="A1260" s="3">
        <v>1102</v>
      </c>
      <c r="B1260" s="3">
        <v>2</v>
      </c>
      <c r="C1260" s="3" t="s">
        <v>2417</v>
      </c>
      <c r="D1260" s="3" t="s">
        <v>357</v>
      </c>
      <c r="E1260" s="3" t="s">
        <v>2418</v>
      </c>
      <c r="F1260" s="3" t="s">
        <v>2419</v>
      </c>
      <c r="G1260" s="3">
        <v>1</v>
      </c>
      <c r="H1260" s="3">
        <v>10</v>
      </c>
      <c r="I1260" s="3" t="s">
        <v>2643</v>
      </c>
      <c r="J1260" s="3" t="s">
        <v>2259</v>
      </c>
      <c r="L1260" s="3" t="s">
        <v>4290</v>
      </c>
      <c r="M1260" s="3">
        <f t="shared" si="19"/>
        <v>1</v>
      </c>
    </row>
    <row r="1261" spans="1:13">
      <c r="A1261" s="3">
        <v>1103</v>
      </c>
      <c r="B1261" s="3">
        <v>2</v>
      </c>
      <c r="C1261" s="3" t="s">
        <v>2421</v>
      </c>
      <c r="D1261" s="3" t="s">
        <v>534</v>
      </c>
      <c r="E1261" s="3" t="s">
        <v>390</v>
      </c>
      <c r="F1261" s="3" t="s">
        <v>1781</v>
      </c>
      <c r="G1261" s="3">
        <v>1</v>
      </c>
      <c r="H1261" s="3">
        <v>10</v>
      </c>
      <c r="I1261" s="3" t="s">
        <v>2643</v>
      </c>
      <c r="J1261" s="3" t="s">
        <v>2259</v>
      </c>
      <c r="L1261" s="3" t="s">
        <v>4290</v>
      </c>
      <c r="M1261" s="3">
        <f t="shared" si="19"/>
        <v>1</v>
      </c>
    </row>
    <row r="1262" spans="1:13">
      <c r="A1262" s="3">
        <v>1104</v>
      </c>
      <c r="B1262" s="3">
        <v>2</v>
      </c>
      <c r="C1262" s="3" t="s">
        <v>2263</v>
      </c>
      <c r="D1262" s="3" t="s">
        <v>265</v>
      </c>
      <c r="E1262" s="3" t="s">
        <v>282</v>
      </c>
      <c r="F1262" s="3" t="s">
        <v>284</v>
      </c>
      <c r="G1262" s="3">
        <v>1</v>
      </c>
      <c r="H1262" s="3">
        <v>10</v>
      </c>
      <c r="I1262" s="3" t="s">
        <v>2643</v>
      </c>
      <c r="J1262" s="3" t="s">
        <v>2259</v>
      </c>
      <c r="L1262" s="3" t="s">
        <v>4290</v>
      </c>
      <c r="M1262" s="3">
        <f t="shared" si="19"/>
        <v>1</v>
      </c>
    </row>
    <row r="1263" spans="1:13">
      <c r="A1263" s="3">
        <v>1105</v>
      </c>
      <c r="B1263" s="3">
        <v>2</v>
      </c>
      <c r="C1263" s="3" t="s">
        <v>2264</v>
      </c>
      <c r="D1263" s="3" t="s">
        <v>267</v>
      </c>
      <c r="E1263" s="3" t="s">
        <v>282</v>
      </c>
      <c r="F1263" s="3" t="s">
        <v>284</v>
      </c>
      <c r="G1263" s="3">
        <v>1</v>
      </c>
      <c r="H1263" s="3">
        <v>10</v>
      </c>
      <c r="I1263" s="3" t="s">
        <v>2643</v>
      </c>
      <c r="J1263" s="3" t="s">
        <v>2259</v>
      </c>
      <c r="L1263" s="3" t="s">
        <v>4290</v>
      </c>
      <c r="M1263" s="3">
        <f t="shared" si="19"/>
        <v>1</v>
      </c>
    </row>
    <row r="1264" spans="1:13">
      <c r="A1264" s="3">
        <v>1106</v>
      </c>
      <c r="B1264" s="3">
        <v>2</v>
      </c>
      <c r="C1264" s="3" t="s">
        <v>2265</v>
      </c>
      <c r="D1264" s="3" t="s">
        <v>257</v>
      </c>
      <c r="E1264" s="3" t="s">
        <v>282</v>
      </c>
      <c r="F1264" s="3" t="s">
        <v>284</v>
      </c>
      <c r="G1264" s="3">
        <v>1</v>
      </c>
      <c r="H1264" s="3">
        <v>10</v>
      </c>
      <c r="I1264" s="3" t="s">
        <v>2643</v>
      </c>
      <c r="J1264" s="3" t="s">
        <v>2259</v>
      </c>
      <c r="L1264" s="3" t="s">
        <v>4290</v>
      </c>
      <c r="M1264" s="3">
        <f t="shared" si="19"/>
        <v>1</v>
      </c>
    </row>
    <row r="1265" spans="1:13">
      <c r="A1265" s="3">
        <v>1107</v>
      </c>
      <c r="B1265" s="3">
        <v>2</v>
      </c>
      <c r="C1265" s="3" t="s">
        <v>2266</v>
      </c>
      <c r="D1265" s="3" t="s">
        <v>269</v>
      </c>
      <c r="E1265" s="3" t="s">
        <v>282</v>
      </c>
      <c r="F1265" s="3" t="s">
        <v>284</v>
      </c>
      <c r="G1265" s="3">
        <v>1</v>
      </c>
      <c r="H1265" s="3">
        <v>10</v>
      </c>
      <c r="I1265" s="3" t="s">
        <v>2643</v>
      </c>
      <c r="J1265" s="3" t="s">
        <v>2259</v>
      </c>
      <c r="L1265" s="3" t="s">
        <v>4290</v>
      </c>
      <c r="M1265" s="3">
        <f t="shared" si="19"/>
        <v>1</v>
      </c>
    </row>
    <row r="1266" spans="1:13">
      <c r="A1266" s="3">
        <v>1108</v>
      </c>
      <c r="B1266" s="3">
        <v>2</v>
      </c>
      <c r="C1266" s="3" t="s">
        <v>2267</v>
      </c>
      <c r="D1266" s="3" t="s">
        <v>110</v>
      </c>
      <c r="E1266" s="3" t="s">
        <v>2181</v>
      </c>
      <c r="F1266" s="3" t="s">
        <v>2119</v>
      </c>
      <c r="G1266" s="3">
        <v>1</v>
      </c>
      <c r="H1266" s="3">
        <v>10</v>
      </c>
      <c r="I1266" s="3" t="s">
        <v>2643</v>
      </c>
      <c r="J1266" s="3" t="s">
        <v>2259</v>
      </c>
      <c r="L1266" s="3" t="s">
        <v>4290</v>
      </c>
      <c r="M1266" s="3">
        <f t="shared" si="19"/>
        <v>1</v>
      </c>
    </row>
    <row r="1267" spans="1:13">
      <c r="A1267" s="3">
        <v>1109</v>
      </c>
      <c r="B1267" s="3">
        <v>2</v>
      </c>
      <c r="C1267" s="3" t="s">
        <v>2268</v>
      </c>
      <c r="D1267" s="3" t="s">
        <v>111</v>
      </c>
      <c r="E1267" s="3" t="s">
        <v>2181</v>
      </c>
      <c r="F1267" s="3" t="s">
        <v>2119</v>
      </c>
      <c r="G1267" s="3">
        <v>1</v>
      </c>
      <c r="H1267" s="3">
        <v>10</v>
      </c>
      <c r="I1267" s="3" t="s">
        <v>2643</v>
      </c>
      <c r="J1267" s="3" t="s">
        <v>2259</v>
      </c>
      <c r="L1267" s="3" t="s">
        <v>4290</v>
      </c>
      <c r="M1267" s="3">
        <f t="shared" si="19"/>
        <v>1</v>
      </c>
    </row>
    <row r="1268" spans="1:13">
      <c r="A1268" s="3">
        <v>1110</v>
      </c>
      <c r="B1268" s="3">
        <v>2</v>
      </c>
      <c r="C1268" s="3" t="s">
        <v>2269</v>
      </c>
      <c r="D1268" s="3" t="s">
        <v>112</v>
      </c>
      <c r="E1268" s="3" t="s">
        <v>2181</v>
      </c>
      <c r="F1268" s="3" t="s">
        <v>2119</v>
      </c>
      <c r="G1268" s="3">
        <v>1</v>
      </c>
      <c r="H1268" s="3">
        <v>10</v>
      </c>
      <c r="I1268" s="3" t="s">
        <v>2643</v>
      </c>
      <c r="J1268" s="3" t="s">
        <v>2259</v>
      </c>
      <c r="L1268" s="3" t="s">
        <v>4290</v>
      </c>
      <c r="M1268" s="3">
        <f t="shared" si="19"/>
        <v>1</v>
      </c>
    </row>
    <row r="1269" spans="1:13">
      <c r="A1269" s="3">
        <v>1111</v>
      </c>
      <c r="B1269" s="3">
        <v>2</v>
      </c>
      <c r="C1269" s="3" t="s">
        <v>2270</v>
      </c>
      <c r="D1269" s="3" t="s">
        <v>251</v>
      </c>
      <c r="E1269" s="3" t="s">
        <v>386</v>
      </c>
      <c r="F1269" s="3" t="s">
        <v>1996</v>
      </c>
      <c r="G1269" s="3">
        <v>1</v>
      </c>
      <c r="H1269" s="3">
        <v>10</v>
      </c>
      <c r="I1269" s="3" t="s">
        <v>2643</v>
      </c>
      <c r="J1269" s="3" t="s">
        <v>2259</v>
      </c>
      <c r="L1269" s="3" t="s">
        <v>4290</v>
      </c>
      <c r="M1269" s="3">
        <f t="shared" si="19"/>
        <v>1</v>
      </c>
    </row>
    <row r="1270" spans="1:13">
      <c r="A1270" s="3">
        <v>1112</v>
      </c>
      <c r="B1270" s="3">
        <v>2</v>
      </c>
      <c r="C1270" s="3" t="s">
        <v>2451</v>
      </c>
      <c r="D1270" s="3" t="s">
        <v>2452</v>
      </c>
      <c r="E1270" s="3" t="s">
        <v>1821</v>
      </c>
      <c r="F1270" s="3" t="s">
        <v>386</v>
      </c>
      <c r="G1270" s="3">
        <v>1</v>
      </c>
      <c r="H1270" s="3">
        <v>10</v>
      </c>
      <c r="I1270" s="3" t="s">
        <v>2643</v>
      </c>
      <c r="J1270" s="3" t="s">
        <v>2259</v>
      </c>
      <c r="L1270" s="3" t="s">
        <v>4290</v>
      </c>
      <c r="M1270" s="3">
        <f t="shared" si="19"/>
        <v>1</v>
      </c>
    </row>
    <row r="1271" spans="1:13">
      <c r="A1271" s="3">
        <v>1113</v>
      </c>
      <c r="B1271" s="3">
        <v>0</v>
      </c>
      <c r="C1271" s="3" t="s">
        <v>2596</v>
      </c>
      <c r="D1271" s="3" t="s">
        <v>335</v>
      </c>
      <c r="E1271" s="3" t="s">
        <v>386</v>
      </c>
      <c r="F1271" s="3" t="s">
        <v>509</v>
      </c>
      <c r="G1271" s="3">
        <v>1</v>
      </c>
      <c r="H1271" s="3">
        <v>1</v>
      </c>
      <c r="I1271" s="3" t="s">
        <v>2643</v>
      </c>
      <c r="J1271" s="3" t="s">
        <v>2281</v>
      </c>
      <c r="L1271" s="3" t="s">
        <v>4291</v>
      </c>
      <c r="M1271" s="3">
        <f t="shared" si="19"/>
        <v>1</v>
      </c>
    </row>
    <row r="1272" spans="1:13">
      <c r="A1272" s="3">
        <v>1114</v>
      </c>
      <c r="B1272" s="3">
        <v>0</v>
      </c>
      <c r="C1272" s="3" t="s">
        <v>2597</v>
      </c>
      <c r="D1272" s="3" t="s">
        <v>2598</v>
      </c>
      <c r="E1272" s="3" t="s">
        <v>289</v>
      </c>
      <c r="G1272" s="3">
        <v>1</v>
      </c>
      <c r="H1272" s="3">
        <v>1</v>
      </c>
      <c r="I1272" s="3" t="s">
        <v>2643</v>
      </c>
      <c r="J1272" s="3" t="s">
        <v>2281</v>
      </c>
      <c r="L1272" s="3" t="s">
        <v>4291</v>
      </c>
      <c r="M1272" s="3">
        <f t="shared" si="19"/>
        <v>1</v>
      </c>
    </row>
    <row r="1273" spans="1:13">
      <c r="A1273" s="3">
        <v>1115</v>
      </c>
      <c r="B1273" s="3">
        <v>0</v>
      </c>
      <c r="C1273" s="3" t="s">
        <v>2599</v>
      </c>
      <c r="D1273" s="3" t="s">
        <v>272</v>
      </c>
      <c r="E1273" s="3" t="s">
        <v>1998</v>
      </c>
      <c r="F1273" s="3" t="s">
        <v>1996</v>
      </c>
      <c r="G1273" s="3">
        <v>1</v>
      </c>
      <c r="H1273" s="3">
        <v>1</v>
      </c>
      <c r="I1273" s="3" t="s">
        <v>2643</v>
      </c>
      <c r="J1273" s="3" t="s">
        <v>2281</v>
      </c>
      <c r="L1273" s="3" t="s">
        <v>4291</v>
      </c>
      <c r="M1273" s="3">
        <f t="shared" si="19"/>
        <v>1</v>
      </c>
    </row>
    <row r="1274" spans="1:13">
      <c r="A1274" s="3">
        <v>1116</v>
      </c>
      <c r="B1274" s="3">
        <v>0</v>
      </c>
      <c r="C1274" s="3" t="s">
        <v>2277</v>
      </c>
      <c r="D1274" s="3" t="s">
        <v>2278</v>
      </c>
      <c r="E1274" s="3" t="s">
        <v>281</v>
      </c>
      <c r="F1274" s="3" t="s">
        <v>282</v>
      </c>
      <c r="G1274" s="3">
        <v>1</v>
      </c>
      <c r="H1274" s="3">
        <v>1</v>
      </c>
      <c r="I1274" s="3" t="s">
        <v>2643</v>
      </c>
      <c r="J1274" s="3" t="s">
        <v>2281</v>
      </c>
      <c r="L1274" s="3" t="s">
        <v>4291</v>
      </c>
      <c r="M1274" s="3">
        <f t="shared" si="19"/>
        <v>1</v>
      </c>
    </row>
    <row r="1275" spans="1:13">
      <c r="A1275" s="3">
        <v>1117</v>
      </c>
      <c r="B1275" s="3">
        <v>1</v>
      </c>
      <c r="C1275" s="3" t="s">
        <v>2271</v>
      </c>
      <c r="D1275" s="3" t="s">
        <v>2272</v>
      </c>
      <c r="E1275" s="3" t="s">
        <v>1781</v>
      </c>
      <c r="F1275" s="3" t="s">
        <v>291</v>
      </c>
      <c r="G1275" s="3">
        <v>1</v>
      </c>
      <c r="H1275" s="3">
        <v>5</v>
      </c>
      <c r="I1275" s="3" t="s">
        <v>2643</v>
      </c>
      <c r="J1275" s="3" t="s">
        <v>2281</v>
      </c>
      <c r="L1275" s="3" t="s">
        <v>4292</v>
      </c>
      <c r="M1275" s="3">
        <f t="shared" si="19"/>
        <v>2</v>
      </c>
    </row>
    <row r="1276" spans="1:13">
      <c r="A1276" s="3">
        <v>1117</v>
      </c>
      <c r="B1276" s="3">
        <v>1</v>
      </c>
      <c r="C1276" s="3" t="s">
        <v>2271</v>
      </c>
      <c r="D1276" s="3" t="s">
        <v>2273</v>
      </c>
      <c r="E1276" s="3" t="s">
        <v>1781</v>
      </c>
      <c r="F1276" s="3" t="s">
        <v>291</v>
      </c>
      <c r="G1276" s="3">
        <v>1</v>
      </c>
      <c r="H1276" s="3">
        <v>5</v>
      </c>
      <c r="I1276" s="3" t="s">
        <v>2643</v>
      </c>
      <c r="J1276" s="3" t="s">
        <v>2281</v>
      </c>
      <c r="L1276" s="3" t="s">
        <v>4292</v>
      </c>
      <c r="M1276" s="3">
        <f t="shared" si="19"/>
        <v>2</v>
      </c>
    </row>
    <row r="1277" spans="1:13">
      <c r="A1277" s="3">
        <v>1118</v>
      </c>
      <c r="B1277" s="3">
        <v>1</v>
      </c>
      <c r="C1277" s="3" t="s">
        <v>2274</v>
      </c>
      <c r="D1277" s="3" t="s">
        <v>258</v>
      </c>
      <c r="E1277" s="3" t="s">
        <v>282</v>
      </c>
      <c r="F1277" s="3" t="s">
        <v>1782</v>
      </c>
      <c r="G1277" s="3">
        <v>1</v>
      </c>
      <c r="H1277" s="3">
        <v>5</v>
      </c>
      <c r="I1277" s="3" t="s">
        <v>2643</v>
      </c>
      <c r="J1277" s="3" t="s">
        <v>2281</v>
      </c>
      <c r="L1277" s="3" t="s">
        <v>4292</v>
      </c>
      <c r="M1277" s="3">
        <f t="shared" si="19"/>
        <v>2</v>
      </c>
    </row>
    <row r="1278" spans="1:13">
      <c r="A1278" s="3">
        <v>1118</v>
      </c>
      <c r="B1278" s="3">
        <v>1</v>
      </c>
      <c r="C1278" s="3" t="s">
        <v>2274</v>
      </c>
      <c r="D1278" s="3" t="s">
        <v>603</v>
      </c>
      <c r="E1278" s="3" t="s">
        <v>282</v>
      </c>
      <c r="F1278" s="3" t="s">
        <v>1782</v>
      </c>
      <c r="G1278" s="3">
        <v>1</v>
      </c>
      <c r="H1278" s="3">
        <v>5</v>
      </c>
      <c r="I1278" s="3" t="s">
        <v>2643</v>
      </c>
      <c r="J1278" s="3" t="s">
        <v>2281</v>
      </c>
      <c r="L1278" s="3" t="s">
        <v>4292</v>
      </c>
      <c r="M1278" s="3">
        <f t="shared" si="19"/>
        <v>2</v>
      </c>
    </row>
    <row r="1279" spans="1:13">
      <c r="A1279" s="3">
        <v>1119</v>
      </c>
      <c r="B1279" s="3">
        <v>2</v>
      </c>
      <c r="C1279" s="3" t="s">
        <v>2417</v>
      </c>
      <c r="D1279" s="3" t="s">
        <v>357</v>
      </c>
      <c r="E1279" s="3" t="s">
        <v>2418</v>
      </c>
      <c r="F1279" s="3" t="s">
        <v>2419</v>
      </c>
      <c r="G1279" s="3">
        <v>1</v>
      </c>
      <c r="H1279" s="3">
        <v>10</v>
      </c>
      <c r="I1279" s="3" t="s">
        <v>2643</v>
      </c>
      <c r="J1279" s="3" t="s">
        <v>2281</v>
      </c>
      <c r="L1279" s="3" t="s">
        <v>4293</v>
      </c>
      <c r="M1279" s="3">
        <f t="shared" si="19"/>
        <v>1</v>
      </c>
    </row>
    <row r="1280" spans="1:13">
      <c r="A1280" s="3">
        <v>1120</v>
      </c>
      <c r="B1280" s="3">
        <v>2</v>
      </c>
      <c r="C1280" s="3" t="s">
        <v>2421</v>
      </c>
      <c r="D1280" s="3" t="s">
        <v>534</v>
      </c>
      <c r="E1280" s="3" t="s">
        <v>390</v>
      </c>
      <c r="F1280" s="3" t="s">
        <v>1781</v>
      </c>
      <c r="G1280" s="3">
        <v>1</v>
      </c>
      <c r="H1280" s="3">
        <v>10</v>
      </c>
      <c r="I1280" s="3" t="s">
        <v>2643</v>
      </c>
      <c r="J1280" s="3" t="s">
        <v>2281</v>
      </c>
      <c r="L1280" s="3" t="s">
        <v>4293</v>
      </c>
      <c r="M1280" s="3">
        <f t="shared" si="19"/>
        <v>1</v>
      </c>
    </row>
    <row r="1281" spans="1:13">
      <c r="A1281" s="3">
        <v>1121</v>
      </c>
      <c r="B1281" s="3">
        <v>2</v>
      </c>
      <c r="C1281" s="3" t="s">
        <v>2263</v>
      </c>
      <c r="D1281" s="3" t="s">
        <v>265</v>
      </c>
      <c r="E1281" s="3" t="s">
        <v>282</v>
      </c>
      <c r="F1281" s="3" t="s">
        <v>284</v>
      </c>
      <c r="G1281" s="3">
        <v>1</v>
      </c>
      <c r="H1281" s="3">
        <v>10</v>
      </c>
      <c r="I1281" s="3" t="s">
        <v>2643</v>
      </c>
      <c r="J1281" s="3" t="s">
        <v>2281</v>
      </c>
      <c r="L1281" s="3" t="s">
        <v>4293</v>
      </c>
      <c r="M1281" s="3">
        <f t="shared" si="19"/>
        <v>1</v>
      </c>
    </row>
    <row r="1282" spans="1:13">
      <c r="A1282" s="3">
        <v>1122</v>
      </c>
      <c r="B1282" s="3">
        <v>2</v>
      </c>
      <c r="C1282" s="3" t="s">
        <v>2264</v>
      </c>
      <c r="D1282" s="3" t="s">
        <v>267</v>
      </c>
      <c r="E1282" s="3" t="s">
        <v>282</v>
      </c>
      <c r="F1282" s="3" t="s">
        <v>284</v>
      </c>
      <c r="G1282" s="3">
        <v>1</v>
      </c>
      <c r="H1282" s="3">
        <v>10</v>
      </c>
      <c r="I1282" s="3" t="s">
        <v>2643</v>
      </c>
      <c r="J1282" s="3" t="s">
        <v>2281</v>
      </c>
      <c r="L1282" s="3" t="s">
        <v>4293</v>
      </c>
      <c r="M1282" s="3">
        <f t="shared" si="19"/>
        <v>1</v>
      </c>
    </row>
    <row r="1283" spans="1:13">
      <c r="A1283" s="3">
        <v>1123</v>
      </c>
      <c r="B1283" s="3">
        <v>2</v>
      </c>
      <c r="C1283" s="3" t="s">
        <v>2265</v>
      </c>
      <c r="D1283" s="3" t="s">
        <v>257</v>
      </c>
      <c r="E1283" s="3" t="s">
        <v>282</v>
      </c>
      <c r="F1283" s="3" t="s">
        <v>284</v>
      </c>
      <c r="G1283" s="3">
        <v>1</v>
      </c>
      <c r="H1283" s="3">
        <v>10</v>
      </c>
      <c r="I1283" s="3" t="s">
        <v>2643</v>
      </c>
      <c r="J1283" s="3" t="s">
        <v>2281</v>
      </c>
      <c r="L1283" s="3" t="s">
        <v>4293</v>
      </c>
      <c r="M1283" s="3">
        <f t="shared" ref="M1283:M1346" si="20">COUNTIF(A:A,A1283)</f>
        <v>1</v>
      </c>
    </row>
    <row r="1284" spans="1:13">
      <c r="A1284" s="3">
        <v>1124</v>
      </c>
      <c r="B1284" s="3">
        <v>2</v>
      </c>
      <c r="C1284" s="3" t="s">
        <v>2266</v>
      </c>
      <c r="D1284" s="3" t="s">
        <v>269</v>
      </c>
      <c r="E1284" s="3" t="s">
        <v>282</v>
      </c>
      <c r="F1284" s="3" t="s">
        <v>284</v>
      </c>
      <c r="G1284" s="3">
        <v>1</v>
      </c>
      <c r="H1284" s="3">
        <v>10</v>
      </c>
      <c r="I1284" s="3" t="s">
        <v>2643</v>
      </c>
      <c r="J1284" s="3" t="s">
        <v>2281</v>
      </c>
      <c r="L1284" s="3" t="s">
        <v>4293</v>
      </c>
      <c r="M1284" s="3">
        <f t="shared" si="20"/>
        <v>1</v>
      </c>
    </row>
    <row r="1285" spans="1:13">
      <c r="A1285" s="3">
        <v>1125</v>
      </c>
      <c r="B1285" s="3">
        <v>2</v>
      </c>
      <c r="C1285" s="3" t="s">
        <v>2267</v>
      </c>
      <c r="D1285" s="3" t="s">
        <v>110</v>
      </c>
      <c r="E1285" s="3" t="s">
        <v>2181</v>
      </c>
      <c r="F1285" s="3" t="s">
        <v>2119</v>
      </c>
      <c r="G1285" s="3">
        <v>1</v>
      </c>
      <c r="H1285" s="3">
        <v>10</v>
      </c>
      <c r="I1285" s="3" t="s">
        <v>2643</v>
      </c>
      <c r="J1285" s="3" t="s">
        <v>2281</v>
      </c>
      <c r="L1285" s="3" t="s">
        <v>4293</v>
      </c>
      <c r="M1285" s="3">
        <f t="shared" si="20"/>
        <v>1</v>
      </c>
    </row>
    <row r="1286" spans="1:13">
      <c r="A1286" s="3">
        <v>1126</v>
      </c>
      <c r="B1286" s="3">
        <v>2</v>
      </c>
      <c r="C1286" s="3" t="s">
        <v>2268</v>
      </c>
      <c r="D1286" s="3" t="s">
        <v>111</v>
      </c>
      <c r="E1286" s="3" t="s">
        <v>2181</v>
      </c>
      <c r="F1286" s="3" t="s">
        <v>2119</v>
      </c>
      <c r="G1286" s="3">
        <v>1</v>
      </c>
      <c r="H1286" s="3">
        <v>10</v>
      </c>
      <c r="I1286" s="3" t="s">
        <v>2643</v>
      </c>
      <c r="J1286" s="3" t="s">
        <v>2281</v>
      </c>
      <c r="L1286" s="3" t="s">
        <v>4293</v>
      </c>
      <c r="M1286" s="3">
        <f t="shared" si="20"/>
        <v>1</v>
      </c>
    </row>
    <row r="1287" spans="1:13">
      <c r="A1287" s="3">
        <v>1127</v>
      </c>
      <c r="B1287" s="3">
        <v>2</v>
      </c>
      <c r="C1287" s="3" t="s">
        <v>2269</v>
      </c>
      <c r="D1287" s="3" t="s">
        <v>112</v>
      </c>
      <c r="E1287" s="3" t="s">
        <v>2181</v>
      </c>
      <c r="F1287" s="3" t="s">
        <v>2119</v>
      </c>
      <c r="G1287" s="3">
        <v>1</v>
      </c>
      <c r="H1287" s="3">
        <v>10</v>
      </c>
      <c r="I1287" s="3" t="s">
        <v>2643</v>
      </c>
      <c r="J1287" s="3" t="s">
        <v>2281</v>
      </c>
      <c r="L1287" s="3" t="s">
        <v>4293</v>
      </c>
      <c r="M1287" s="3">
        <f t="shared" si="20"/>
        <v>1</v>
      </c>
    </row>
    <row r="1288" spans="1:13">
      <c r="A1288" s="3">
        <v>1128</v>
      </c>
      <c r="B1288" s="3">
        <v>2</v>
      </c>
      <c r="C1288" s="3" t="s">
        <v>2270</v>
      </c>
      <c r="D1288" s="3" t="s">
        <v>251</v>
      </c>
      <c r="E1288" s="3" t="s">
        <v>386</v>
      </c>
      <c r="F1288" s="3" t="s">
        <v>1996</v>
      </c>
      <c r="G1288" s="3">
        <v>1</v>
      </c>
      <c r="H1288" s="3">
        <v>10</v>
      </c>
      <c r="I1288" s="3" t="s">
        <v>2643</v>
      </c>
      <c r="J1288" s="3" t="s">
        <v>2281</v>
      </c>
      <c r="L1288" s="3" t="s">
        <v>4293</v>
      </c>
      <c r="M1288" s="3">
        <f t="shared" si="20"/>
        <v>1</v>
      </c>
    </row>
    <row r="1289" spans="1:13">
      <c r="A1289" s="3">
        <v>1129</v>
      </c>
      <c r="B1289" s="3">
        <v>0</v>
      </c>
      <c r="C1289" s="3" t="s">
        <v>2424</v>
      </c>
      <c r="D1289" s="3" t="s">
        <v>415</v>
      </c>
      <c r="E1289" s="3" t="s">
        <v>2344</v>
      </c>
      <c r="F1289" s="3" t="s">
        <v>2345</v>
      </c>
      <c r="G1289" s="3">
        <v>100</v>
      </c>
      <c r="H1289" s="3">
        <v>0</v>
      </c>
      <c r="I1289" s="3" t="s">
        <v>2643</v>
      </c>
      <c r="J1289" s="3" t="s">
        <v>2285</v>
      </c>
      <c r="K1289" s="3" t="s">
        <v>2286</v>
      </c>
      <c r="L1289" s="3" t="s">
        <v>4294</v>
      </c>
      <c r="M1289" s="3">
        <f t="shared" si="20"/>
        <v>1</v>
      </c>
    </row>
    <row r="1290" spans="1:13">
      <c r="A1290" s="3">
        <v>1130</v>
      </c>
      <c r="B1290" s="3">
        <v>0</v>
      </c>
      <c r="C1290" s="3" t="s">
        <v>2427</v>
      </c>
      <c r="D1290" s="3" t="s">
        <v>2428</v>
      </c>
      <c r="E1290" s="3" t="s">
        <v>2429</v>
      </c>
      <c r="F1290" s="3" t="s">
        <v>2430</v>
      </c>
      <c r="G1290" s="3">
        <v>100</v>
      </c>
      <c r="H1290" s="3">
        <v>0</v>
      </c>
      <c r="I1290" s="3" t="s">
        <v>2643</v>
      </c>
      <c r="J1290" s="3" t="s">
        <v>2285</v>
      </c>
      <c r="K1290" s="3" t="s">
        <v>2286</v>
      </c>
      <c r="L1290" s="3" t="s">
        <v>4294</v>
      </c>
      <c r="M1290" s="3">
        <f t="shared" si="20"/>
        <v>1</v>
      </c>
    </row>
    <row r="1291" spans="1:13">
      <c r="A1291" s="3">
        <v>1131</v>
      </c>
      <c r="B1291" s="3">
        <v>0</v>
      </c>
      <c r="C1291" s="3" t="s">
        <v>2434</v>
      </c>
      <c r="D1291" s="3" t="s">
        <v>2428</v>
      </c>
      <c r="E1291" s="3" t="s">
        <v>2328</v>
      </c>
      <c r="F1291" s="3" t="s">
        <v>2435</v>
      </c>
      <c r="G1291" s="3">
        <v>100</v>
      </c>
      <c r="H1291" s="3">
        <v>0</v>
      </c>
      <c r="I1291" s="3" t="s">
        <v>2643</v>
      </c>
      <c r="J1291" s="3" t="s">
        <v>2285</v>
      </c>
      <c r="K1291" s="3" t="s">
        <v>2286</v>
      </c>
      <c r="L1291" s="3" t="s">
        <v>4294</v>
      </c>
      <c r="M1291" s="3">
        <f t="shared" si="20"/>
        <v>1</v>
      </c>
    </row>
    <row r="1292" spans="1:13">
      <c r="A1292" s="3">
        <v>1132</v>
      </c>
      <c r="B1292" s="3">
        <v>0</v>
      </c>
      <c r="C1292" s="3" t="s">
        <v>2297</v>
      </c>
      <c r="D1292" s="3" t="s">
        <v>248</v>
      </c>
      <c r="E1292" s="3" t="s">
        <v>2298</v>
      </c>
      <c r="F1292" s="3" t="s">
        <v>2299</v>
      </c>
      <c r="G1292" s="3">
        <v>100</v>
      </c>
      <c r="H1292" s="3">
        <v>0</v>
      </c>
      <c r="I1292" s="3" t="s">
        <v>2643</v>
      </c>
      <c r="J1292" s="3" t="s">
        <v>2285</v>
      </c>
      <c r="K1292" s="3" t="s">
        <v>2286</v>
      </c>
      <c r="L1292" s="3" t="s">
        <v>4294</v>
      </c>
      <c r="M1292" s="3">
        <f t="shared" si="20"/>
        <v>1</v>
      </c>
    </row>
    <row r="1293" spans="1:13">
      <c r="A1293" s="3">
        <v>1133</v>
      </c>
      <c r="B1293" s="3">
        <v>0</v>
      </c>
      <c r="C1293" s="3" t="s">
        <v>2303</v>
      </c>
      <c r="D1293" s="3" t="s">
        <v>573</v>
      </c>
      <c r="E1293" s="3" t="s">
        <v>2298</v>
      </c>
      <c r="F1293" s="3" t="s">
        <v>2299</v>
      </c>
      <c r="G1293" s="3">
        <v>100</v>
      </c>
      <c r="H1293" s="3">
        <v>0</v>
      </c>
      <c r="I1293" s="3" t="s">
        <v>2643</v>
      </c>
      <c r="J1293" s="3" t="s">
        <v>2285</v>
      </c>
      <c r="K1293" s="3" t="s">
        <v>2286</v>
      </c>
      <c r="L1293" s="3" t="s">
        <v>4294</v>
      </c>
      <c r="M1293" s="3">
        <f t="shared" si="20"/>
        <v>1</v>
      </c>
    </row>
    <row r="1294" spans="1:13">
      <c r="A1294" s="3">
        <v>1134</v>
      </c>
      <c r="B1294" s="3">
        <v>0</v>
      </c>
      <c r="C1294" s="3" t="s">
        <v>2459</v>
      </c>
      <c r="D1294" s="3" t="s">
        <v>2452</v>
      </c>
      <c r="E1294" s="3" t="s">
        <v>2328</v>
      </c>
      <c r="F1294" s="3" t="s">
        <v>2329</v>
      </c>
      <c r="G1294" s="3">
        <v>100</v>
      </c>
      <c r="H1294" s="3">
        <v>0</v>
      </c>
      <c r="I1294" s="3" t="s">
        <v>2643</v>
      </c>
      <c r="J1294" s="3" t="s">
        <v>2285</v>
      </c>
      <c r="K1294" s="3" t="s">
        <v>2286</v>
      </c>
      <c r="L1294" s="3" t="s">
        <v>4294</v>
      </c>
      <c r="M1294" s="3">
        <f t="shared" si="20"/>
        <v>1</v>
      </c>
    </row>
    <row r="1295" spans="1:13">
      <c r="A1295" s="3">
        <v>1135</v>
      </c>
      <c r="B1295" s="3">
        <v>0</v>
      </c>
      <c r="C1295" s="3" t="s">
        <v>2463</v>
      </c>
      <c r="D1295" s="3" t="s">
        <v>2464</v>
      </c>
      <c r="E1295" s="3" t="s">
        <v>285</v>
      </c>
      <c r="F1295" s="3" t="s">
        <v>386</v>
      </c>
      <c r="G1295" s="3">
        <v>100</v>
      </c>
      <c r="H1295" s="3">
        <v>0</v>
      </c>
      <c r="I1295" s="3" t="s">
        <v>2643</v>
      </c>
      <c r="J1295" s="3" t="s">
        <v>2285</v>
      </c>
      <c r="K1295" s="3" t="s">
        <v>2306</v>
      </c>
      <c r="L1295" s="3" t="s">
        <v>4294</v>
      </c>
      <c r="M1295" s="3">
        <f t="shared" si="20"/>
        <v>1</v>
      </c>
    </row>
    <row r="1296" spans="1:13">
      <c r="A1296" s="3">
        <v>1136</v>
      </c>
      <c r="B1296" s="3">
        <v>0</v>
      </c>
      <c r="C1296" s="3" t="s">
        <v>2602</v>
      </c>
      <c r="D1296" s="3" t="s">
        <v>587</v>
      </c>
      <c r="E1296" s="3">
        <v>2</v>
      </c>
      <c r="G1296" s="3">
        <v>100</v>
      </c>
      <c r="H1296" s="3">
        <v>0</v>
      </c>
      <c r="I1296" s="3" t="s">
        <v>2643</v>
      </c>
      <c r="J1296" s="3" t="s">
        <v>2285</v>
      </c>
      <c r="K1296" s="3" t="s">
        <v>2306</v>
      </c>
      <c r="L1296" s="3" t="s">
        <v>4294</v>
      </c>
      <c r="M1296" s="3">
        <f t="shared" si="20"/>
        <v>1</v>
      </c>
    </row>
    <row r="1297" spans="1:13">
      <c r="A1297" s="3">
        <v>1137</v>
      </c>
      <c r="B1297" s="3">
        <v>0</v>
      </c>
      <c r="C1297" s="3" t="s">
        <v>2605</v>
      </c>
      <c r="D1297" s="3" t="s">
        <v>721</v>
      </c>
      <c r="E1297" s="3">
        <v>2</v>
      </c>
      <c r="G1297" s="3">
        <v>100</v>
      </c>
      <c r="H1297" s="3">
        <v>0</v>
      </c>
      <c r="I1297" s="3" t="s">
        <v>2643</v>
      </c>
      <c r="J1297" s="3" t="s">
        <v>2285</v>
      </c>
      <c r="K1297" s="3" t="s">
        <v>2306</v>
      </c>
      <c r="L1297" s="3" t="s">
        <v>4294</v>
      </c>
      <c r="M1297" s="3">
        <f t="shared" si="20"/>
        <v>1</v>
      </c>
    </row>
    <row r="1298" spans="1:13">
      <c r="A1298" s="3">
        <v>1138</v>
      </c>
      <c r="B1298" s="3">
        <v>0</v>
      </c>
      <c r="C1298" s="3" t="s">
        <v>2317</v>
      </c>
      <c r="D1298" s="3" t="s">
        <v>14</v>
      </c>
      <c r="E1298" s="3" t="s">
        <v>2318</v>
      </c>
      <c r="F1298" s="3" t="s">
        <v>2319</v>
      </c>
      <c r="G1298" s="3">
        <v>100</v>
      </c>
      <c r="H1298" s="3">
        <v>0</v>
      </c>
      <c r="I1298" s="3" t="s">
        <v>2643</v>
      </c>
      <c r="J1298" s="3" t="s">
        <v>2285</v>
      </c>
      <c r="K1298" s="3" t="s">
        <v>2306</v>
      </c>
      <c r="L1298" s="3" t="s">
        <v>4294</v>
      </c>
      <c r="M1298" s="3">
        <f t="shared" si="20"/>
        <v>1</v>
      </c>
    </row>
    <row r="1299" spans="1:13">
      <c r="A1299" s="3">
        <v>1139</v>
      </c>
      <c r="B1299" s="3">
        <v>0</v>
      </c>
      <c r="C1299" s="3" t="s">
        <v>2600</v>
      </c>
      <c r="D1299" s="3" t="s">
        <v>591</v>
      </c>
      <c r="E1299" s="3">
        <v>2</v>
      </c>
      <c r="G1299" s="3">
        <v>100</v>
      </c>
      <c r="H1299" s="3">
        <v>0</v>
      </c>
      <c r="I1299" s="3" t="s">
        <v>2643</v>
      </c>
      <c r="J1299" s="3" t="s">
        <v>2285</v>
      </c>
      <c r="K1299" s="3" t="s">
        <v>2306</v>
      </c>
      <c r="L1299" s="3" t="s">
        <v>4294</v>
      </c>
      <c r="M1299" s="3">
        <f t="shared" si="20"/>
        <v>1</v>
      </c>
    </row>
    <row r="1300" spans="1:13">
      <c r="A1300" s="3">
        <v>1140</v>
      </c>
      <c r="B1300" s="3">
        <v>0</v>
      </c>
      <c r="C1300" s="3" t="s">
        <v>2601</v>
      </c>
      <c r="D1300" s="3" t="s">
        <v>276</v>
      </c>
      <c r="E1300" s="3">
        <v>2</v>
      </c>
      <c r="G1300" s="3">
        <v>100</v>
      </c>
      <c r="H1300" s="3">
        <v>0</v>
      </c>
      <c r="I1300" s="3" t="s">
        <v>2643</v>
      </c>
      <c r="J1300" s="3" t="s">
        <v>2285</v>
      </c>
      <c r="K1300" s="3" t="s">
        <v>2306</v>
      </c>
      <c r="L1300" s="3" t="s">
        <v>4294</v>
      </c>
      <c r="M1300" s="3">
        <f t="shared" si="20"/>
        <v>1</v>
      </c>
    </row>
    <row r="1301" spans="1:13">
      <c r="A1301" s="3">
        <v>1141</v>
      </c>
      <c r="B1301" s="3">
        <v>0</v>
      </c>
      <c r="C1301" s="3" t="s">
        <v>2603</v>
      </c>
      <c r="D1301" s="3" t="s">
        <v>586</v>
      </c>
      <c r="E1301" s="3">
        <v>2</v>
      </c>
      <c r="G1301" s="3">
        <v>100</v>
      </c>
      <c r="H1301" s="3">
        <v>0</v>
      </c>
      <c r="I1301" s="3" t="s">
        <v>2643</v>
      </c>
      <c r="J1301" s="3" t="s">
        <v>2285</v>
      </c>
      <c r="K1301" s="3" t="s">
        <v>2306</v>
      </c>
      <c r="L1301" s="3" t="s">
        <v>4294</v>
      </c>
      <c r="M1301" s="3">
        <f t="shared" si="20"/>
        <v>1</v>
      </c>
    </row>
    <row r="1302" spans="1:13">
      <c r="A1302" s="3">
        <v>1142</v>
      </c>
      <c r="B1302" s="3">
        <v>0</v>
      </c>
      <c r="C1302" s="3" t="s">
        <v>2604</v>
      </c>
      <c r="D1302" s="3" t="s">
        <v>668</v>
      </c>
      <c r="E1302" s="3">
        <v>2</v>
      </c>
      <c r="G1302" s="3">
        <v>100</v>
      </c>
      <c r="H1302" s="3">
        <v>0</v>
      </c>
      <c r="I1302" s="3" t="s">
        <v>2643</v>
      </c>
      <c r="J1302" s="3" t="s">
        <v>2285</v>
      </c>
      <c r="K1302" s="3" t="s">
        <v>2306</v>
      </c>
      <c r="L1302" s="3" t="s">
        <v>4294</v>
      </c>
      <c r="M1302" s="3">
        <f t="shared" si="20"/>
        <v>1</v>
      </c>
    </row>
    <row r="1303" spans="1:13">
      <c r="A1303" s="3">
        <v>1143</v>
      </c>
      <c r="B1303" s="3">
        <v>0</v>
      </c>
      <c r="C1303" s="3" t="s">
        <v>2518</v>
      </c>
      <c r="D1303" s="3" t="s">
        <v>2519</v>
      </c>
      <c r="E1303" s="3" t="s">
        <v>285</v>
      </c>
      <c r="F1303" s="3" t="s">
        <v>386</v>
      </c>
      <c r="G1303" s="3">
        <v>100</v>
      </c>
      <c r="H1303" s="3">
        <v>0</v>
      </c>
      <c r="I1303" s="3" t="s">
        <v>2643</v>
      </c>
      <c r="J1303" s="3" t="s">
        <v>2285</v>
      </c>
      <c r="K1303" s="3" t="s">
        <v>2333</v>
      </c>
      <c r="L1303" s="3" t="s">
        <v>4294</v>
      </c>
      <c r="M1303" s="3">
        <f t="shared" si="20"/>
        <v>1</v>
      </c>
    </row>
    <row r="1304" spans="1:13">
      <c r="A1304" s="3">
        <v>1144</v>
      </c>
      <c r="B1304" s="3">
        <v>0</v>
      </c>
      <c r="C1304" s="3" t="s">
        <v>2609</v>
      </c>
      <c r="D1304" s="3" t="s">
        <v>2610</v>
      </c>
      <c r="E1304" s="3" t="s">
        <v>665</v>
      </c>
      <c r="F1304" s="3" t="s">
        <v>433</v>
      </c>
      <c r="G1304" s="3">
        <v>100</v>
      </c>
      <c r="H1304" s="3">
        <v>0</v>
      </c>
      <c r="I1304" s="3" t="s">
        <v>2643</v>
      </c>
      <c r="J1304" s="3" t="s">
        <v>2285</v>
      </c>
      <c r="K1304" s="3" t="s">
        <v>2333</v>
      </c>
      <c r="L1304" s="3" t="s">
        <v>4294</v>
      </c>
      <c r="M1304" s="3">
        <f t="shared" si="20"/>
        <v>1</v>
      </c>
    </row>
    <row r="1305" spans="1:13">
      <c r="A1305" s="3">
        <v>1145</v>
      </c>
      <c r="B1305" s="3">
        <v>0</v>
      </c>
      <c r="C1305" s="3" t="s">
        <v>2612</v>
      </c>
      <c r="D1305" s="3" t="s">
        <v>2613</v>
      </c>
      <c r="E1305" s="3" t="s">
        <v>2376</v>
      </c>
      <c r="F1305" s="3" t="s">
        <v>1776</v>
      </c>
      <c r="G1305" s="3">
        <v>100</v>
      </c>
      <c r="H1305" s="3">
        <v>0</v>
      </c>
      <c r="I1305" s="3" t="s">
        <v>2643</v>
      </c>
      <c r="J1305" s="3" t="s">
        <v>2285</v>
      </c>
      <c r="K1305" s="3" t="s">
        <v>2333</v>
      </c>
      <c r="L1305" s="3" t="s">
        <v>4294</v>
      </c>
      <c r="M1305" s="3">
        <f t="shared" si="20"/>
        <v>1</v>
      </c>
    </row>
    <row r="1306" spans="1:13">
      <c r="A1306" s="3">
        <v>1146</v>
      </c>
      <c r="B1306" s="3">
        <v>0</v>
      </c>
      <c r="C1306" s="3" t="s">
        <v>2617</v>
      </c>
      <c r="D1306" s="3" t="s">
        <v>518</v>
      </c>
      <c r="E1306" s="3" t="s">
        <v>2376</v>
      </c>
      <c r="F1306" s="3" t="s">
        <v>1776</v>
      </c>
      <c r="G1306" s="3">
        <v>100</v>
      </c>
      <c r="H1306" s="3">
        <v>0</v>
      </c>
      <c r="I1306" s="3" t="s">
        <v>2643</v>
      </c>
      <c r="J1306" s="3" t="s">
        <v>2285</v>
      </c>
      <c r="K1306" s="3" t="s">
        <v>2333</v>
      </c>
      <c r="L1306" s="3" t="s">
        <v>4294</v>
      </c>
      <c r="M1306" s="3">
        <f t="shared" si="20"/>
        <v>2</v>
      </c>
    </row>
    <row r="1307" spans="1:13">
      <c r="A1307" s="3">
        <v>1146</v>
      </c>
      <c r="B1307" s="3">
        <v>0</v>
      </c>
      <c r="C1307" s="3" t="s">
        <v>2617</v>
      </c>
      <c r="D1307" s="3" t="s">
        <v>2618</v>
      </c>
      <c r="G1307" s="3">
        <v>100</v>
      </c>
      <c r="H1307" s="3">
        <v>0</v>
      </c>
      <c r="I1307" s="3" t="s">
        <v>2643</v>
      </c>
      <c r="J1307" s="3" t="s">
        <v>2285</v>
      </c>
      <c r="K1307" s="3" t="s">
        <v>2333</v>
      </c>
      <c r="L1307" s="3" t="s">
        <v>4294</v>
      </c>
      <c r="M1307" s="3">
        <f t="shared" si="20"/>
        <v>2</v>
      </c>
    </row>
    <row r="1308" spans="1:13">
      <c r="A1308" s="3">
        <v>1147</v>
      </c>
      <c r="B1308" s="3">
        <v>0</v>
      </c>
      <c r="C1308" s="3" t="s">
        <v>2620</v>
      </c>
      <c r="D1308" s="3" t="s">
        <v>2621</v>
      </c>
      <c r="E1308" s="3" t="s">
        <v>2381</v>
      </c>
      <c r="F1308" s="3" t="s">
        <v>2119</v>
      </c>
      <c r="G1308" s="3">
        <v>100</v>
      </c>
      <c r="H1308" s="3">
        <v>0</v>
      </c>
      <c r="I1308" s="3" t="s">
        <v>2643</v>
      </c>
      <c r="J1308" s="3" t="s">
        <v>2285</v>
      </c>
      <c r="K1308" s="3" t="s">
        <v>2333</v>
      </c>
      <c r="L1308" s="3" t="s">
        <v>4294</v>
      </c>
      <c r="M1308" s="3">
        <f t="shared" si="20"/>
        <v>1</v>
      </c>
    </row>
    <row r="1309" spans="1:13">
      <c r="A1309" s="3">
        <v>1148</v>
      </c>
      <c r="B1309" s="3">
        <v>1</v>
      </c>
      <c r="C1309" s="3" t="s">
        <v>2425</v>
      </c>
      <c r="D1309" s="3" t="s">
        <v>415</v>
      </c>
      <c r="E1309" s="3" t="s">
        <v>2426</v>
      </c>
      <c r="F1309" s="3" t="s">
        <v>2056</v>
      </c>
      <c r="G1309" s="3">
        <v>86</v>
      </c>
      <c r="H1309" s="3">
        <v>100</v>
      </c>
      <c r="I1309" s="3" t="s">
        <v>2643</v>
      </c>
      <c r="J1309" s="3" t="s">
        <v>2285</v>
      </c>
      <c r="K1309" s="3" t="s">
        <v>2286</v>
      </c>
      <c r="L1309" s="3" t="s">
        <v>4295</v>
      </c>
      <c r="M1309" s="3">
        <f t="shared" si="20"/>
        <v>1</v>
      </c>
    </row>
    <row r="1310" spans="1:13">
      <c r="A1310" s="3">
        <v>1149</v>
      </c>
      <c r="B1310" s="3">
        <v>1</v>
      </c>
      <c r="C1310" s="3" t="s">
        <v>2431</v>
      </c>
      <c r="D1310" s="3" t="s">
        <v>2428</v>
      </c>
      <c r="E1310" s="3" t="s">
        <v>2432</v>
      </c>
      <c r="F1310" s="3" t="s">
        <v>2433</v>
      </c>
      <c r="G1310" s="3">
        <v>86</v>
      </c>
      <c r="H1310" s="3">
        <v>100</v>
      </c>
      <c r="I1310" s="3" t="s">
        <v>2643</v>
      </c>
      <c r="J1310" s="3" t="s">
        <v>2285</v>
      </c>
      <c r="K1310" s="3" t="s">
        <v>2286</v>
      </c>
      <c r="L1310" s="3" t="s">
        <v>4295</v>
      </c>
      <c r="M1310" s="3">
        <f t="shared" si="20"/>
        <v>1</v>
      </c>
    </row>
    <row r="1311" spans="1:13">
      <c r="A1311" s="3">
        <v>1150</v>
      </c>
      <c r="B1311" s="3">
        <v>1</v>
      </c>
      <c r="C1311" s="3" t="s">
        <v>2436</v>
      </c>
      <c r="D1311" s="3" t="s">
        <v>2428</v>
      </c>
      <c r="E1311" s="3" t="s">
        <v>2437</v>
      </c>
      <c r="F1311" s="3" t="s">
        <v>2438</v>
      </c>
      <c r="G1311" s="3">
        <v>86</v>
      </c>
      <c r="H1311" s="3">
        <v>100</v>
      </c>
      <c r="I1311" s="3" t="s">
        <v>2643</v>
      </c>
      <c r="J1311" s="3" t="s">
        <v>2285</v>
      </c>
      <c r="K1311" s="3" t="s">
        <v>2286</v>
      </c>
      <c r="L1311" s="3" t="s">
        <v>4295</v>
      </c>
      <c r="M1311" s="3">
        <f t="shared" si="20"/>
        <v>1</v>
      </c>
    </row>
    <row r="1312" spans="1:13">
      <c r="A1312" s="3">
        <v>1151</v>
      </c>
      <c r="B1312" s="3">
        <v>1</v>
      </c>
      <c r="C1312" s="3" t="s">
        <v>2300</v>
      </c>
      <c r="D1312" s="3" t="s">
        <v>248</v>
      </c>
      <c r="E1312" s="3" t="s">
        <v>2301</v>
      </c>
      <c r="F1312" s="3" t="s">
        <v>2302</v>
      </c>
      <c r="G1312" s="3">
        <v>86</v>
      </c>
      <c r="H1312" s="3">
        <v>100</v>
      </c>
      <c r="I1312" s="3" t="s">
        <v>2643</v>
      </c>
      <c r="J1312" s="3" t="s">
        <v>2285</v>
      </c>
      <c r="K1312" s="3" t="s">
        <v>2286</v>
      </c>
      <c r="L1312" s="3" t="s">
        <v>4295</v>
      </c>
      <c r="M1312" s="3">
        <f t="shared" si="20"/>
        <v>1</v>
      </c>
    </row>
    <row r="1313" spans="1:13">
      <c r="A1313" s="3">
        <v>1152</v>
      </c>
      <c r="B1313" s="3">
        <v>1</v>
      </c>
      <c r="C1313" s="3" t="s">
        <v>2304</v>
      </c>
      <c r="D1313" s="3" t="s">
        <v>573</v>
      </c>
      <c r="E1313" s="3" t="s">
        <v>2301</v>
      </c>
      <c r="F1313" s="3" t="s">
        <v>2302</v>
      </c>
      <c r="G1313" s="3">
        <v>86</v>
      </c>
      <c r="H1313" s="3">
        <v>100</v>
      </c>
      <c r="I1313" s="3" t="s">
        <v>2643</v>
      </c>
      <c r="J1313" s="3" t="s">
        <v>2285</v>
      </c>
      <c r="K1313" s="3" t="s">
        <v>2286</v>
      </c>
      <c r="L1313" s="3" t="s">
        <v>4295</v>
      </c>
      <c r="M1313" s="3">
        <f t="shared" si="20"/>
        <v>1</v>
      </c>
    </row>
    <row r="1314" spans="1:13">
      <c r="A1314" s="3">
        <v>1153</v>
      </c>
      <c r="B1314" s="3">
        <v>1</v>
      </c>
      <c r="C1314" s="3" t="s">
        <v>2460</v>
      </c>
      <c r="D1314" s="3" t="s">
        <v>2452</v>
      </c>
      <c r="E1314" s="3" t="s">
        <v>2331</v>
      </c>
      <c r="F1314" s="3" t="s">
        <v>1809</v>
      </c>
      <c r="G1314" s="3">
        <v>86</v>
      </c>
      <c r="H1314" s="3">
        <v>100</v>
      </c>
      <c r="I1314" s="3" t="s">
        <v>2643</v>
      </c>
      <c r="J1314" s="3" t="s">
        <v>2285</v>
      </c>
      <c r="K1314" s="3" t="s">
        <v>2286</v>
      </c>
      <c r="L1314" s="3" t="s">
        <v>4295</v>
      </c>
      <c r="M1314" s="3">
        <f t="shared" si="20"/>
        <v>1</v>
      </c>
    </row>
    <row r="1315" spans="1:13">
      <c r="A1315" s="3">
        <v>1154</v>
      </c>
      <c r="B1315" s="3">
        <v>1</v>
      </c>
      <c r="C1315" s="3" t="s">
        <v>2465</v>
      </c>
      <c r="D1315" s="3" t="s">
        <v>2464</v>
      </c>
      <c r="E1315" s="3" t="s">
        <v>1821</v>
      </c>
      <c r="F1315" s="3" t="s">
        <v>286</v>
      </c>
      <c r="G1315" s="3">
        <v>86</v>
      </c>
      <c r="H1315" s="3">
        <v>100</v>
      </c>
      <c r="I1315" s="3" t="s">
        <v>2643</v>
      </c>
      <c r="J1315" s="3" t="s">
        <v>2285</v>
      </c>
      <c r="K1315" s="3" t="s">
        <v>2306</v>
      </c>
      <c r="L1315" s="3" t="s">
        <v>4295</v>
      </c>
      <c r="M1315" s="3">
        <f t="shared" si="20"/>
        <v>1</v>
      </c>
    </row>
    <row r="1316" spans="1:13">
      <c r="A1316" s="3">
        <v>1155</v>
      </c>
      <c r="B1316" s="3">
        <v>1</v>
      </c>
      <c r="C1316" s="3" t="s">
        <v>1219</v>
      </c>
      <c r="D1316" s="3" t="s">
        <v>587</v>
      </c>
      <c r="E1316" s="3">
        <v>1</v>
      </c>
      <c r="G1316" s="3">
        <v>86</v>
      </c>
      <c r="H1316" s="3">
        <v>100</v>
      </c>
      <c r="I1316" s="3" t="s">
        <v>2643</v>
      </c>
      <c r="J1316" s="3" t="s">
        <v>2285</v>
      </c>
      <c r="K1316" s="3" t="s">
        <v>2306</v>
      </c>
      <c r="L1316" s="3" t="s">
        <v>4295</v>
      </c>
      <c r="M1316" s="3">
        <f t="shared" si="20"/>
        <v>1</v>
      </c>
    </row>
    <row r="1317" spans="1:13">
      <c r="A1317" s="3">
        <v>1156</v>
      </c>
      <c r="B1317" s="3">
        <v>1</v>
      </c>
      <c r="C1317" s="3" t="s">
        <v>1330</v>
      </c>
      <c r="D1317" s="3" t="s">
        <v>721</v>
      </c>
      <c r="E1317" s="3">
        <v>1</v>
      </c>
      <c r="G1317" s="3">
        <v>86</v>
      </c>
      <c r="H1317" s="3">
        <v>100</v>
      </c>
      <c r="I1317" s="3" t="s">
        <v>2643</v>
      </c>
      <c r="J1317" s="3" t="s">
        <v>2285</v>
      </c>
      <c r="K1317" s="3" t="s">
        <v>2306</v>
      </c>
      <c r="L1317" s="3" t="s">
        <v>4295</v>
      </c>
      <c r="M1317" s="3">
        <f t="shared" si="20"/>
        <v>1</v>
      </c>
    </row>
    <row r="1318" spans="1:13">
      <c r="A1318" s="3">
        <v>1157</v>
      </c>
      <c r="B1318" s="3">
        <v>1</v>
      </c>
      <c r="C1318" s="3" t="s">
        <v>2320</v>
      </c>
      <c r="D1318" s="3" t="s">
        <v>14</v>
      </c>
      <c r="E1318" s="3" t="s">
        <v>1812</v>
      </c>
      <c r="F1318" s="3" t="s">
        <v>2321</v>
      </c>
      <c r="G1318" s="3">
        <v>86</v>
      </c>
      <c r="H1318" s="3">
        <v>100</v>
      </c>
      <c r="I1318" s="3" t="s">
        <v>2643</v>
      </c>
      <c r="J1318" s="3" t="s">
        <v>2285</v>
      </c>
      <c r="K1318" s="3" t="s">
        <v>2306</v>
      </c>
      <c r="L1318" s="3" t="s">
        <v>4295</v>
      </c>
      <c r="M1318" s="3">
        <f t="shared" si="20"/>
        <v>1</v>
      </c>
    </row>
    <row r="1319" spans="1:13">
      <c r="A1319" s="3">
        <v>1158</v>
      </c>
      <c r="B1319" s="3">
        <v>1</v>
      </c>
      <c r="C1319" s="3" t="s">
        <v>1225</v>
      </c>
      <c r="D1319" s="3" t="s">
        <v>591</v>
      </c>
      <c r="E1319" s="3">
        <v>1</v>
      </c>
      <c r="G1319" s="3">
        <v>86</v>
      </c>
      <c r="H1319" s="3">
        <v>100</v>
      </c>
      <c r="I1319" s="3" t="s">
        <v>2643</v>
      </c>
      <c r="J1319" s="3" t="s">
        <v>2285</v>
      </c>
      <c r="K1319" s="3" t="s">
        <v>2306</v>
      </c>
      <c r="L1319" s="3" t="s">
        <v>4295</v>
      </c>
      <c r="M1319" s="3">
        <f t="shared" si="20"/>
        <v>1</v>
      </c>
    </row>
    <row r="1320" spans="1:13">
      <c r="A1320" s="3">
        <v>1159</v>
      </c>
      <c r="B1320" s="3">
        <v>1</v>
      </c>
      <c r="C1320" s="3" t="s">
        <v>1217</v>
      </c>
      <c r="D1320" s="3" t="s">
        <v>276</v>
      </c>
      <c r="E1320" s="3">
        <v>1</v>
      </c>
      <c r="G1320" s="3">
        <v>86</v>
      </c>
      <c r="H1320" s="3">
        <v>100</v>
      </c>
      <c r="I1320" s="3" t="s">
        <v>2643</v>
      </c>
      <c r="J1320" s="3" t="s">
        <v>2285</v>
      </c>
      <c r="K1320" s="3" t="s">
        <v>2306</v>
      </c>
      <c r="L1320" s="3" t="s">
        <v>4295</v>
      </c>
      <c r="M1320" s="3">
        <f t="shared" si="20"/>
        <v>1</v>
      </c>
    </row>
    <row r="1321" spans="1:13">
      <c r="A1321" s="3">
        <v>1160</v>
      </c>
      <c r="B1321" s="3">
        <v>1</v>
      </c>
      <c r="C1321" s="3" t="s">
        <v>1218</v>
      </c>
      <c r="D1321" s="3" t="s">
        <v>586</v>
      </c>
      <c r="E1321" s="3">
        <v>1</v>
      </c>
      <c r="G1321" s="3">
        <v>86</v>
      </c>
      <c r="H1321" s="3">
        <v>100</v>
      </c>
      <c r="I1321" s="3" t="s">
        <v>2643</v>
      </c>
      <c r="J1321" s="3" t="s">
        <v>2285</v>
      </c>
      <c r="K1321" s="3" t="s">
        <v>2306</v>
      </c>
      <c r="L1321" s="3" t="s">
        <v>4295</v>
      </c>
      <c r="M1321" s="3">
        <f t="shared" si="20"/>
        <v>1</v>
      </c>
    </row>
    <row r="1322" spans="1:13">
      <c r="A1322" s="3">
        <v>1161</v>
      </c>
      <c r="B1322" s="3">
        <v>1</v>
      </c>
      <c r="C1322" s="3" t="s">
        <v>1294</v>
      </c>
      <c r="D1322" s="3" t="s">
        <v>668</v>
      </c>
      <c r="E1322" s="3">
        <v>1</v>
      </c>
      <c r="G1322" s="3">
        <v>86</v>
      </c>
      <c r="H1322" s="3">
        <v>100</v>
      </c>
      <c r="I1322" s="3" t="s">
        <v>2643</v>
      </c>
      <c r="J1322" s="3" t="s">
        <v>2285</v>
      </c>
      <c r="K1322" s="3" t="s">
        <v>2306</v>
      </c>
      <c r="L1322" s="3" t="s">
        <v>4295</v>
      </c>
      <c r="M1322" s="3">
        <f t="shared" si="20"/>
        <v>1</v>
      </c>
    </row>
    <row r="1323" spans="1:13">
      <c r="A1323" s="3">
        <v>1162</v>
      </c>
      <c r="B1323" s="3">
        <v>1</v>
      </c>
      <c r="C1323" s="3" t="s">
        <v>2520</v>
      </c>
      <c r="D1323" s="3" t="s">
        <v>2519</v>
      </c>
      <c r="E1323" s="3" t="s">
        <v>1821</v>
      </c>
      <c r="F1323" s="3" t="s">
        <v>286</v>
      </c>
      <c r="G1323" s="3">
        <v>100</v>
      </c>
      <c r="H1323" s="3">
        <v>100</v>
      </c>
      <c r="I1323" s="3" t="s">
        <v>2643</v>
      </c>
      <c r="J1323" s="3" t="s">
        <v>2285</v>
      </c>
      <c r="K1323" s="3" t="s">
        <v>2333</v>
      </c>
      <c r="L1323" s="3" t="s">
        <v>4295</v>
      </c>
      <c r="M1323" s="3">
        <f t="shared" si="20"/>
        <v>1</v>
      </c>
    </row>
    <row r="1324" spans="1:13">
      <c r="A1324" s="3">
        <v>1163</v>
      </c>
      <c r="B1324" s="3">
        <v>1</v>
      </c>
      <c r="C1324" s="3" t="s">
        <v>2611</v>
      </c>
      <c r="D1324" s="3" t="s">
        <v>2610</v>
      </c>
      <c r="E1324" s="3" t="s">
        <v>665</v>
      </c>
      <c r="F1324" s="3" t="s">
        <v>433</v>
      </c>
      <c r="G1324" s="3">
        <v>100</v>
      </c>
      <c r="H1324" s="3">
        <v>100</v>
      </c>
      <c r="I1324" s="3" t="s">
        <v>2643</v>
      </c>
      <c r="J1324" s="3" t="s">
        <v>2285</v>
      </c>
      <c r="K1324" s="3" t="s">
        <v>2333</v>
      </c>
      <c r="L1324" s="3" t="s">
        <v>4295</v>
      </c>
      <c r="M1324" s="3">
        <f t="shared" si="20"/>
        <v>1</v>
      </c>
    </row>
    <row r="1325" spans="1:13">
      <c r="A1325" s="3">
        <v>1164</v>
      </c>
      <c r="B1325" s="3">
        <v>1</v>
      </c>
      <c r="C1325" s="3" t="s">
        <v>2614</v>
      </c>
      <c r="D1325" s="3" t="s">
        <v>2613</v>
      </c>
      <c r="E1325" s="3" t="s">
        <v>1800</v>
      </c>
      <c r="F1325" s="3" t="s">
        <v>1778</v>
      </c>
      <c r="G1325" s="3">
        <v>100</v>
      </c>
      <c r="H1325" s="3">
        <v>100</v>
      </c>
      <c r="I1325" s="3" t="s">
        <v>2643</v>
      </c>
      <c r="J1325" s="3" t="s">
        <v>2285</v>
      </c>
      <c r="K1325" s="3" t="s">
        <v>2333</v>
      </c>
      <c r="L1325" s="3" t="s">
        <v>4295</v>
      </c>
      <c r="M1325" s="3">
        <f t="shared" si="20"/>
        <v>1</v>
      </c>
    </row>
    <row r="1326" spans="1:13">
      <c r="A1326" s="3">
        <v>1165</v>
      </c>
      <c r="B1326" s="3">
        <v>1</v>
      </c>
      <c r="C1326" s="3" t="s">
        <v>2619</v>
      </c>
      <c r="D1326" s="3" t="s">
        <v>518</v>
      </c>
      <c r="E1326" s="3" t="s">
        <v>1802</v>
      </c>
      <c r="F1326" s="3" t="s">
        <v>1778</v>
      </c>
      <c r="G1326" s="3">
        <v>100</v>
      </c>
      <c r="H1326" s="3">
        <v>100</v>
      </c>
      <c r="I1326" s="3" t="s">
        <v>2643</v>
      </c>
      <c r="J1326" s="3" t="s">
        <v>2285</v>
      </c>
      <c r="K1326" s="3" t="s">
        <v>2333</v>
      </c>
      <c r="L1326" s="3" t="s">
        <v>4295</v>
      </c>
      <c r="M1326" s="3">
        <f t="shared" si="20"/>
        <v>2</v>
      </c>
    </row>
    <row r="1327" spans="1:13">
      <c r="A1327" s="3">
        <v>1165</v>
      </c>
      <c r="B1327" s="3">
        <v>1</v>
      </c>
      <c r="C1327" s="3" t="s">
        <v>2619</v>
      </c>
      <c r="D1327" s="3" t="s">
        <v>2618</v>
      </c>
      <c r="G1327" s="3">
        <v>100</v>
      </c>
      <c r="H1327" s="3">
        <v>100</v>
      </c>
      <c r="I1327" s="3" t="s">
        <v>2643</v>
      </c>
      <c r="J1327" s="3" t="s">
        <v>2285</v>
      </c>
      <c r="K1327" s="3" t="s">
        <v>2333</v>
      </c>
      <c r="L1327" s="3" t="s">
        <v>4295</v>
      </c>
      <c r="M1327" s="3">
        <f t="shared" si="20"/>
        <v>2</v>
      </c>
    </row>
    <row r="1328" spans="1:13">
      <c r="A1328" s="3">
        <v>1166</v>
      </c>
      <c r="B1328" s="3">
        <v>1</v>
      </c>
      <c r="C1328" s="3" t="s">
        <v>2622</v>
      </c>
      <c r="D1328" s="3" t="s">
        <v>2621</v>
      </c>
      <c r="E1328" s="3" t="s">
        <v>562</v>
      </c>
      <c r="F1328" s="3" t="s">
        <v>433</v>
      </c>
      <c r="G1328" s="3">
        <v>100</v>
      </c>
      <c r="H1328" s="3">
        <v>100</v>
      </c>
      <c r="I1328" s="3" t="s">
        <v>2643</v>
      </c>
      <c r="J1328" s="3" t="s">
        <v>2285</v>
      </c>
      <c r="K1328" s="3" t="s">
        <v>2333</v>
      </c>
      <c r="L1328" s="3" t="s">
        <v>4295</v>
      </c>
      <c r="M1328" s="3">
        <f t="shared" si="20"/>
        <v>1</v>
      </c>
    </row>
    <row r="1329" spans="1:13">
      <c r="A1329" s="3">
        <v>1167</v>
      </c>
      <c r="B1329" s="3">
        <v>0</v>
      </c>
      <c r="C1329" s="3" t="s">
        <v>2644</v>
      </c>
      <c r="D1329" s="3" t="s">
        <v>2645</v>
      </c>
      <c r="E1329" s="3" t="s">
        <v>390</v>
      </c>
      <c r="G1329" s="3">
        <v>100</v>
      </c>
      <c r="H1329" s="3">
        <v>0</v>
      </c>
      <c r="I1329" s="3" t="s">
        <v>2643</v>
      </c>
      <c r="J1329" s="3" t="s">
        <v>2346</v>
      </c>
      <c r="K1329" s="3" t="s">
        <v>2286</v>
      </c>
      <c r="L1329" s="3" t="s">
        <v>4296</v>
      </c>
      <c r="M1329" s="3">
        <f t="shared" si="20"/>
        <v>1</v>
      </c>
    </row>
    <row r="1330" spans="1:13">
      <c r="A1330" s="3">
        <v>1168</v>
      </c>
      <c r="B1330" s="3">
        <v>0</v>
      </c>
      <c r="C1330" s="3" t="s">
        <v>2349</v>
      </c>
      <c r="D1330" s="3" t="s">
        <v>265</v>
      </c>
      <c r="E1330" s="3" t="s">
        <v>509</v>
      </c>
      <c r="F1330" s="3" t="s">
        <v>480</v>
      </c>
      <c r="G1330" s="3">
        <v>100</v>
      </c>
      <c r="H1330" s="3">
        <v>0</v>
      </c>
      <c r="I1330" s="3" t="s">
        <v>2643</v>
      </c>
      <c r="J1330" s="3" t="s">
        <v>2346</v>
      </c>
      <c r="K1330" s="3" t="s">
        <v>2286</v>
      </c>
      <c r="L1330" s="3" t="s">
        <v>4296</v>
      </c>
      <c r="M1330" s="3">
        <f t="shared" si="20"/>
        <v>1</v>
      </c>
    </row>
    <row r="1331" spans="1:13">
      <c r="A1331" s="3">
        <v>1169</v>
      </c>
      <c r="B1331" s="3">
        <v>0</v>
      </c>
      <c r="C1331" s="3" t="s">
        <v>2353</v>
      </c>
      <c r="D1331" s="3" t="s">
        <v>267</v>
      </c>
      <c r="E1331" s="3" t="s">
        <v>509</v>
      </c>
      <c r="F1331" s="3" t="s">
        <v>480</v>
      </c>
      <c r="G1331" s="3">
        <v>100</v>
      </c>
      <c r="H1331" s="3">
        <v>0</v>
      </c>
      <c r="I1331" s="3" t="s">
        <v>2643</v>
      </c>
      <c r="J1331" s="3" t="s">
        <v>2346</v>
      </c>
      <c r="K1331" s="3" t="s">
        <v>2286</v>
      </c>
      <c r="L1331" s="3" t="s">
        <v>4296</v>
      </c>
      <c r="M1331" s="3">
        <f t="shared" si="20"/>
        <v>1</v>
      </c>
    </row>
    <row r="1332" spans="1:13">
      <c r="A1332" s="3">
        <v>1170</v>
      </c>
      <c r="B1332" s="3">
        <v>0</v>
      </c>
      <c r="C1332" s="3" t="s">
        <v>2355</v>
      </c>
      <c r="D1332" s="3" t="s">
        <v>257</v>
      </c>
      <c r="E1332" s="3" t="s">
        <v>509</v>
      </c>
      <c r="F1332" s="3" t="s">
        <v>480</v>
      </c>
      <c r="G1332" s="3">
        <v>100</v>
      </c>
      <c r="H1332" s="3">
        <v>0</v>
      </c>
      <c r="I1332" s="3" t="s">
        <v>2643</v>
      </c>
      <c r="J1332" s="3" t="s">
        <v>2346</v>
      </c>
      <c r="K1332" s="3" t="s">
        <v>2286</v>
      </c>
      <c r="L1332" s="3" t="s">
        <v>4296</v>
      </c>
      <c r="M1332" s="3">
        <f t="shared" si="20"/>
        <v>1</v>
      </c>
    </row>
    <row r="1333" spans="1:13">
      <c r="A1333" s="3">
        <v>1171</v>
      </c>
      <c r="B1333" s="3">
        <v>0</v>
      </c>
      <c r="C1333" s="3" t="s">
        <v>2357</v>
      </c>
      <c r="D1333" s="3" t="s">
        <v>269</v>
      </c>
      <c r="E1333" s="3" t="s">
        <v>509</v>
      </c>
      <c r="F1333" s="3" t="s">
        <v>480</v>
      </c>
      <c r="G1333" s="3">
        <v>100</v>
      </c>
      <c r="H1333" s="3">
        <v>0</v>
      </c>
      <c r="I1333" s="3" t="s">
        <v>2643</v>
      </c>
      <c r="J1333" s="3" t="s">
        <v>2346</v>
      </c>
      <c r="K1333" s="3" t="s">
        <v>2286</v>
      </c>
      <c r="L1333" s="3" t="s">
        <v>4296</v>
      </c>
      <c r="M1333" s="3">
        <f t="shared" si="20"/>
        <v>1</v>
      </c>
    </row>
    <row r="1334" spans="1:13">
      <c r="A1334" s="3">
        <v>1172</v>
      </c>
      <c r="B1334" s="3">
        <v>0</v>
      </c>
      <c r="C1334" s="3" t="s">
        <v>2365</v>
      </c>
      <c r="D1334" s="3" t="s">
        <v>13</v>
      </c>
      <c r="E1334" s="3" t="s">
        <v>2301</v>
      </c>
      <c r="F1334" s="3" t="s">
        <v>2324</v>
      </c>
      <c r="G1334" s="3">
        <v>100</v>
      </c>
      <c r="H1334" s="3">
        <v>0</v>
      </c>
      <c r="I1334" s="3" t="s">
        <v>2643</v>
      </c>
      <c r="J1334" s="3" t="s">
        <v>2346</v>
      </c>
      <c r="K1334" s="3" t="s">
        <v>2286</v>
      </c>
      <c r="L1334" s="3" t="s">
        <v>4296</v>
      </c>
      <c r="M1334" s="3">
        <f t="shared" si="20"/>
        <v>1</v>
      </c>
    </row>
    <row r="1335" spans="1:13">
      <c r="A1335" s="3">
        <v>1173</v>
      </c>
      <c r="B1335" s="3">
        <v>0</v>
      </c>
      <c r="C1335" s="3" t="s">
        <v>2359</v>
      </c>
      <c r="D1335" s="3" t="s">
        <v>166</v>
      </c>
      <c r="E1335" s="3" t="s">
        <v>2360</v>
      </c>
      <c r="F1335" s="3" t="s">
        <v>2361</v>
      </c>
      <c r="G1335" s="3">
        <v>100</v>
      </c>
      <c r="H1335" s="3">
        <v>0</v>
      </c>
      <c r="I1335" s="3" t="s">
        <v>2643</v>
      </c>
      <c r="J1335" s="3" t="s">
        <v>2346</v>
      </c>
      <c r="K1335" s="3" t="s">
        <v>2286</v>
      </c>
      <c r="L1335" s="3" t="s">
        <v>4296</v>
      </c>
      <c r="M1335" s="3">
        <f t="shared" si="20"/>
        <v>1</v>
      </c>
    </row>
    <row r="1336" spans="1:13">
      <c r="A1336" s="3">
        <v>1174</v>
      </c>
      <c r="B1336" s="3">
        <v>0</v>
      </c>
      <c r="C1336" s="3" t="s">
        <v>2626</v>
      </c>
      <c r="D1336" s="3" t="s">
        <v>335</v>
      </c>
      <c r="E1336" s="3" t="s">
        <v>2397</v>
      </c>
      <c r="F1336" s="3" t="s">
        <v>1910</v>
      </c>
      <c r="G1336" s="3">
        <v>100</v>
      </c>
      <c r="H1336" s="3">
        <v>0</v>
      </c>
      <c r="I1336" s="3" t="s">
        <v>2643</v>
      </c>
      <c r="J1336" s="3" t="s">
        <v>2346</v>
      </c>
      <c r="K1336" s="3" t="s">
        <v>2306</v>
      </c>
      <c r="L1336" s="3" t="s">
        <v>4296</v>
      </c>
      <c r="M1336" s="3">
        <f t="shared" si="20"/>
        <v>1</v>
      </c>
    </row>
    <row r="1337" spans="1:13">
      <c r="A1337" s="3">
        <v>1175</v>
      </c>
      <c r="B1337" s="3">
        <v>0</v>
      </c>
      <c r="C1337" s="3" t="s">
        <v>2375</v>
      </c>
      <c r="D1337" s="3" t="s">
        <v>411</v>
      </c>
      <c r="E1337" s="3" t="s">
        <v>509</v>
      </c>
      <c r="F1337" s="3" t="s">
        <v>2376</v>
      </c>
      <c r="G1337" s="3">
        <v>100</v>
      </c>
      <c r="H1337" s="3">
        <v>0</v>
      </c>
      <c r="I1337" s="3" t="s">
        <v>2643</v>
      </c>
      <c r="J1337" s="3" t="s">
        <v>2346</v>
      </c>
      <c r="K1337" s="3" t="s">
        <v>2306</v>
      </c>
      <c r="L1337" s="3" t="s">
        <v>4296</v>
      </c>
      <c r="M1337" s="3">
        <f t="shared" si="20"/>
        <v>2</v>
      </c>
    </row>
    <row r="1338" spans="1:13">
      <c r="A1338" s="3">
        <v>1175</v>
      </c>
      <c r="B1338" s="3">
        <v>0</v>
      </c>
      <c r="C1338" s="3" t="s">
        <v>2375</v>
      </c>
      <c r="D1338" s="3" t="s">
        <v>412</v>
      </c>
      <c r="E1338" s="3" t="s">
        <v>509</v>
      </c>
      <c r="F1338" s="3" t="s">
        <v>2376</v>
      </c>
      <c r="G1338" s="3">
        <v>100</v>
      </c>
      <c r="H1338" s="3">
        <v>0</v>
      </c>
      <c r="I1338" s="3" t="s">
        <v>2643</v>
      </c>
      <c r="J1338" s="3" t="s">
        <v>2346</v>
      </c>
      <c r="K1338" s="3" t="s">
        <v>2306</v>
      </c>
      <c r="L1338" s="3" t="s">
        <v>4296</v>
      </c>
      <c r="M1338" s="3">
        <f t="shared" si="20"/>
        <v>2</v>
      </c>
    </row>
    <row r="1339" spans="1:13">
      <c r="A1339" s="3">
        <v>1176</v>
      </c>
      <c r="B1339" s="3">
        <v>0</v>
      </c>
      <c r="C1339" s="3" t="s">
        <v>2367</v>
      </c>
      <c r="D1339" s="3" t="s">
        <v>103</v>
      </c>
      <c r="E1339" s="3" t="s">
        <v>2328</v>
      </c>
      <c r="F1339" s="3" t="s">
        <v>2329</v>
      </c>
      <c r="G1339" s="3">
        <v>100</v>
      </c>
      <c r="H1339" s="3">
        <v>0</v>
      </c>
      <c r="I1339" s="3" t="s">
        <v>2643</v>
      </c>
      <c r="J1339" s="3" t="s">
        <v>2346</v>
      </c>
      <c r="K1339" s="3" t="s">
        <v>2306</v>
      </c>
      <c r="L1339" s="3" t="s">
        <v>4296</v>
      </c>
      <c r="M1339" s="3">
        <f t="shared" si="20"/>
        <v>1</v>
      </c>
    </row>
    <row r="1340" spans="1:13">
      <c r="A1340" s="3">
        <v>1177</v>
      </c>
      <c r="B1340" s="3">
        <v>0</v>
      </c>
      <c r="C1340" s="3" t="s">
        <v>2484</v>
      </c>
      <c r="D1340" s="3" t="s">
        <v>673</v>
      </c>
      <c r="E1340" s="3" t="s">
        <v>2301</v>
      </c>
      <c r="F1340" s="3" t="s">
        <v>2324</v>
      </c>
      <c r="G1340" s="3">
        <v>100</v>
      </c>
      <c r="H1340" s="3">
        <v>0</v>
      </c>
      <c r="I1340" s="3" t="s">
        <v>2643</v>
      </c>
      <c r="J1340" s="3" t="s">
        <v>2346</v>
      </c>
      <c r="K1340" s="3" t="s">
        <v>2306</v>
      </c>
      <c r="L1340" s="3" t="s">
        <v>4296</v>
      </c>
      <c r="M1340" s="3">
        <f t="shared" si="20"/>
        <v>1</v>
      </c>
    </row>
    <row r="1341" spans="1:13">
      <c r="A1341" s="3">
        <v>1178</v>
      </c>
      <c r="B1341" s="3">
        <v>0</v>
      </c>
      <c r="C1341" s="3" t="s">
        <v>2628</v>
      </c>
      <c r="D1341" s="3" t="s">
        <v>272</v>
      </c>
      <c r="E1341" s="3" t="s">
        <v>2352</v>
      </c>
      <c r="F1341" s="3" t="s">
        <v>2629</v>
      </c>
      <c r="G1341" s="3">
        <v>100</v>
      </c>
      <c r="H1341" s="3">
        <v>0</v>
      </c>
      <c r="I1341" s="3" t="s">
        <v>2643</v>
      </c>
      <c r="J1341" s="3" t="s">
        <v>2346</v>
      </c>
      <c r="K1341" s="3" t="s">
        <v>2333</v>
      </c>
      <c r="L1341" s="3" t="s">
        <v>4296</v>
      </c>
      <c r="M1341" s="3">
        <f t="shared" si="20"/>
        <v>1</v>
      </c>
    </row>
    <row r="1342" spans="1:13">
      <c r="A1342" s="3">
        <v>1179</v>
      </c>
      <c r="B1342" s="3">
        <v>0</v>
      </c>
      <c r="C1342" s="3" t="s">
        <v>2391</v>
      </c>
      <c r="D1342" s="3" t="s">
        <v>683</v>
      </c>
      <c r="E1342" s="3" t="s">
        <v>2392</v>
      </c>
      <c r="F1342" s="3" t="s">
        <v>2393</v>
      </c>
      <c r="G1342" s="3">
        <v>100</v>
      </c>
      <c r="H1342" s="3">
        <v>0</v>
      </c>
      <c r="I1342" s="3" t="s">
        <v>2643</v>
      </c>
      <c r="J1342" s="3" t="s">
        <v>2346</v>
      </c>
      <c r="K1342" s="3" t="s">
        <v>2333</v>
      </c>
      <c r="L1342" s="3" t="s">
        <v>4296</v>
      </c>
      <c r="M1342" s="3">
        <f t="shared" si="20"/>
        <v>1</v>
      </c>
    </row>
    <row r="1343" spans="1:13">
      <c r="A1343" s="3">
        <v>1180</v>
      </c>
      <c r="B1343" s="3">
        <v>0</v>
      </c>
      <c r="C1343" s="3" t="s">
        <v>2631</v>
      </c>
      <c r="D1343" s="3" t="s">
        <v>2631</v>
      </c>
      <c r="G1343" s="3">
        <v>100</v>
      </c>
      <c r="H1343" s="3">
        <v>0</v>
      </c>
      <c r="I1343" s="3" t="s">
        <v>2643</v>
      </c>
      <c r="J1343" s="3" t="s">
        <v>2346</v>
      </c>
      <c r="K1343" s="3" t="s">
        <v>2333</v>
      </c>
      <c r="L1343" s="3" t="s">
        <v>4296</v>
      </c>
      <c r="M1343" s="3">
        <f t="shared" si="20"/>
        <v>1</v>
      </c>
    </row>
    <row r="1344" spans="1:13">
      <c r="A1344" s="3">
        <v>1181</v>
      </c>
      <c r="B1344" s="3">
        <v>0</v>
      </c>
      <c r="C1344" s="3" t="s">
        <v>2647</v>
      </c>
      <c r="D1344" s="3" t="s">
        <v>2648</v>
      </c>
      <c r="E1344" s="3" t="s">
        <v>1814</v>
      </c>
      <c r="F1344" s="3" t="s">
        <v>1793</v>
      </c>
      <c r="G1344" s="3">
        <v>100</v>
      </c>
      <c r="H1344" s="3">
        <v>0</v>
      </c>
      <c r="I1344" s="3" t="s">
        <v>2643</v>
      </c>
      <c r="J1344" s="3" t="s">
        <v>2346</v>
      </c>
      <c r="K1344" s="3" t="s">
        <v>2333</v>
      </c>
      <c r="L1344" s="3" t="s">
        <v>4296</v>
      </c>
      <c r="M1344" s="3">
        <f t="shared" si="20"/>
        <v>1</v>
      </c>
    </row>
    <row r="1345" spans="1:13">
      <c r="A1345" s="3">
        <v>1182</v>
      </c>
      <c r="B1345" s="3">
        <v>0</v>
      </c>
      <c r="C1345" s="3" t="s">
        <v>2636</v>
      </c>
      <c r="D1345" s="3" t="s">
        <v>2637</v>
      </c>
      <c r="E1345" s="3" t="s">
        <v>2381</v>
      </c>
      <c r="F1345" s="3" t="s">
        <v>2119</v>
      </c>
      <c r="G1345" s="3">
        <v>100</v>
      </c>
      <c r="H1345" s="3">
        <v>0</v>
      </c>
      <c r="I1345" s="3" t="s">
        <v>2643</v>
      </c>
      <c r="J1345" s="3" t="s">
        <v>2346</v>
      </c>
      <c r="K1345" s="3" t="s">
        <v>2333</v>
      </c>
      <c r="L1345" s="3" t="s">
        <v>4296</v>
      </c>
      <c r="M1345" s="3">
        <f t="shared" si="20"/>
        <v>1</v>
      </c>
    </row>
    <row r="1346" spans="1:13">
      <c r="A1346" s="3">
        <v>1183</v>
      </c>
      <c r="B1346" s="3">
        <v>1</v>
      </c>
      <c r="C1346" s="3" t="s">
        <v>2646</v>
      </c>
      <c r="D1346" s="3" t="s">
        <v>2645</v>
      </c>
      <c r="E1346" s="3" t="s">
        <v>281</v>
      </c>
      <c r="G1346" s="3">
        <v>86</v>
      </c>
      <c r="H1346" s="3">
        <v>100</v>
      </c>
      <c r="I1346" s="3" t="s">
        <v>2643</v>
      </c>
      <c r="J1346" s="3" t="s">
        <v>2346</v>
      </c>
      <c r="K1346" s="3" t="s">
        <v>2286</v>
      </c>
      <c r="L1346" s="3" t="s">
        <v>4297</v>
      </c>
      <c r="M1346" s="3">
        <f t="shared" si="20"/>
        <v>1</v>
      </c>
    </row>
    <row r="1347" spans="1:13">
      <c r="A1347" s="3">
        <v>1184</v>
      </c>
      <c r="B1347" s="3">
        <v>1</v>
      </c>
      <c r="C1347" s="3" t="s">
        <v>2350</v>
      </c>
      <c r="D1347" s="3" t="s">
        <v>265</v>
      </c>
      <c r="E1347" s="3" t="s">
        <v>2351</v>
      </c>
      <c r="F1347" s="3" t="s">
        <v>2352</v>
      </c>
      <c r="G1347" s="3">
        <v>86</v>
      </c>
      <c r="H1347" s="3">
        <v>100</v>
      </c>
      <c r="I1347" s="3" t="s">
        <v>2643</v>
      </c>
      <c r="J1347" s="3" t="s">
        <v>2346</v>
      </c>
      <c r="K1347" s="3" t="s">
        <v>2286</v>
      </c>
      <c r="L1347" s="3" t="s">
        <v>4297</v>
      </c>
      <c r="M1347" s="3">
        <f t="shared" ref="M1347:M1410" si="21">COUNTIF(A:A,A1347)</f>
        <v>1</v>
      </c>
    </row>
    <row r="1348" spans="1:13">
      <c r="A1348" s="3">
        <v>1185</v>
      </c>
      <c r="B1348" s="3">
        <v>1</v>
      </c>
      <c r="C1348" s="3" t="s">
        <v>2354</v>
      </c>
      <c r="D1348" s="3" t="s">
        <v>267</v>
      </c>
      <c r="E1348" s="3" t="s">
        <v>2351</v>
      </c>
      <c r="F1348" s="3" t="s">
        <v>2352</v>
      </c>
      <c r="G1348" s="3">
        <v>86</v>
      </c>
      <c r="H1348" s="3">
        <v>100</v>
      </c>
      <c r="I1348" s="3" t="s">
        <v>2643</v>
      </c>
      <c r="J1348" s="3" t="s">
        <v>2346</v>
      </c>
      <c r="K1348" s="3" t="s">
        <v>2286</v>
      </c>
      <c r="L1348" s="3" t="s">
        <v>4297</v>
      </c>
      <c r="M1348" s="3">
        <f t="shared" si="21"/>
        <v>1</v>
      </c>
    </row>
    <row r="1349" spans="1:13">
      <c r="A1349" s="3">
        <v>1186</v>
      </c>
      <c r="B1349" s="3">
        <v>1</v>
      </c>
      <c r="C1349" s="3" t="s">
        <v>2356</v>
      </c>
      <c r="D1349" s="3" t="s">
        <v>257</v>
      </c>
      <c r="E1349" s="3" t="s">
        <v>2351</v>
      </c>
      <c r="F1349" s="3" t="s">
        <v>2352</v>
      </c>
      <c r="G1349" s="3">
        <v>86</v>
      </c>
      <c r="H1349" s="3">
        <v>100</v>
      </c>
      <c r="I1349" s="3" t="s">
        <v>2643</v>
      </c>
      <c r="J1349" s="3" t="s">
        <v>2346</v>
      </c>
      <c r="K1349" s="3" t="s">
        <v>2286</v>
      </c>
      <c r="L1349" s="3" t="s">
        <v>4297</v>
      </c>
      <c r="M1349" s="3">
        <f t="shared" si="21"/>
        <v>1</v>
      </c>
    </row>
    <row r="1350" spans="1:13">
      <c r="A1350" s="3">
        <v>1187</v>
      </c>
      <c r="B1350" s="3">
        <v>1</v>
      </c>
      <c r="C1350" s="3" t="s">
        <v>2358</v>
      </c>
      <c r="D1350" s="3" t="s">
        <v>269</v>
      </c>
      <c r="E1350" s="3" t="s">
        <v>2351</v>
      </c>
      <c r="F1350" s="3" t="s">
        <v>2352</v>
      </c>
      <c r="G1350" s="3">
        <v>86</v>
      </c>
      <c r="H1350" s="3">
        <v>100</v>
      </c>
      <c r="I1350" s="3" t="s">
        <v>2643</v>
      </c>
      <c r="J1350" s="3" t="s">
        <v>2346</v>
      </c>
      <c r="K1350" s="3" t="s">
        <v>2286</v>
      </c>
      <c r="L1350" s="3" t="s">
        <v>4297</v>
      </c>
      <c r="M1350" s="3">
        <f t="shared" si="21"/>
        <v>1</v>
      </c>
    </row>
    <row r="1351" spans="1:13">
      <c r="A1351" s="3">
        <v>1188</v>
      </c>
      <c r="B1351" s="3">
        <v>1</v>
      </c>
      <c r="C1351" s="3" t="s">
        <v>2366</v>
      </c>
      <c r="D1351" s="3" t="s">
        <v>13</v>
      </c>
      <c r="E1351" s="3" t="s">
        <v>1775</v>
      </c>
      <c r="F1351" s="3" t="s">
        <v>289</v>
      </c>
      <c r="G1351" s="3">
        <v>86</v>
      </c>
      <c r="H1351" s="3">
        <v>100</v>
      </c>
      <c r="I1351" s="3" t="s">
        <v>2643</v>
      </c>
      <c r="J1351" s="3" t="s">
        <v>2346</v>
      </c>
      <c r="K1351" s="3" t="s">
        <v>2286</v>
      </c>
      <c r="L1351" s="3" t="s">
        <v>4297</v>
      </c>
      <c r="M1351" s="3">
        <f t="shared" si="21"/>
        <v>1</v>
      </c>
    </row>
    <row r="1352" spans="1:13">
      <c r="A1352" s="3">
        <v>1189</v>
      </c>
      <c r="B1352" s="3">
        <v>1</v>
      </c>
      <c r="C1352" s="3" t="s">
        <v>2362</v>
      </c>
      <c r="D1352" s="3" t="s">
        <v>166</v>
      </c>
      <c r="E1352" s="3" t="s">
        <v>2363</v>
      </c>
      <c r="F1352" s="3" t="s">
        <v>2364</v>
      </c>
      <c r="G1352" s="3">
        <v>86</v>
      </c>
      <c r="H1352" s="3">
        <v>100</v>
      </c>
      <c r="I1352" s="3" t="s">
        <v>2643</v>
      </c>
      <c r="J1352" s="3" t="s">
        <v>2346</v>
      </c>
      <c r="K1352" s="3" t="s">
        <v>2286</v>
      </c>
      <c r="L1352" s="3" t="s">
        <v>4297</v>
      </c>
      <c r="M1352" s="3">
        <f t="shared" si="21"/>
        <v>1</v>
      </c>
    </row>
    <row r="1353" spans="1:13">
      <c r="A1353" s="3">
        <v>1190</v>
      </c>
      <c r="B1353" s="3">
        <v>1</v>
      </c>
      <c r="C1353" s="3" t="s">
        <v>2627</v>
      </c>
      <c r="D1353" s="3" t="s">
        <v>335</v>
      </c>
      <c r="E1353" s="3" t="s">
        <v>2399</v>
      </c>
      <c r="F1353" s="3" t="s">
        <v>1776</v>
      </c>
      <c r="G1353" s="3">
        <v>86</v>
      </c>
      <c r="H1353" s="3">
        <v>100</v>
      </c>
      <c r="I1353" s="3" t="s">
        <v>2643</v>
      </c>
      <c r="J1353" s="3" t="s">
        <v>2346</v>
      </c>
      <c r="K1353" s="3" t="s">
        <v>2306</v>
      </c>
      <c r="L1353" s="3" t="s">
        <v>4297</v>
      </c>
      <c r="M1353" s="3">
        <f t="shared" si="21"/>
        <v>1</v>
      </c>
    </row>
    <row r="1354" spans="1:13">
      <c r="A1354" s="3">
        <v>1191</v>
      </c>
      <c r="B1354" s="3">
        <v>1</v>
      </c>
      <c r="C1354" s="3" t="s">
        <v>2377</v>
      </c>
      <c r="D1354" s="3" t="s">
        <v>411</v>
      </c>
      <c r="E1354" s="3" t="s">
        <v>1814</v>
      </c>
      <c r="F1354" s="3" t="s">
        <v>1996</v>
      </c>
      <c r="G1354" s="3">
        <v>86</v>
      </c>
      <c r="H1354" s="3">
        <v>100</v>
      </c>
      <c r="I1354" s="3" t="s">
        <v>2643</v>
      </c>
      <c r="J1354" s="3" t="s">
        <v>2346</v>
      </c>
      <c r="K1354" s="3" t="s">
        <v>2306</v>
      </c>
      <c r="L1354" s="3" t="s">
        <v>4297</v>
      </c>
      <c r="M1354" s="3">
        <f t="shared" si="21"/>
        <v>2</v>
      </c>
    </row>
    <row r="1355" spans="1:13">
      <c r="A1355" s="3">
        <v>1191</v>
      </c>
      <c r="B1355" s="3">
        <v>1</v>
      </c>
      <c r="C1355" s="3" t="s">
        <v>2377</v>
      </c>
      <c r="D1355" s="3" t="s">
        <v>412</v>
      </c>
      <c r="E1355" s="3" t="s">
        <v>1814</v>
      </c>
      <c r="F1355" s="3" t="s">
        <v>1996</v>
      </c>
      <c r="G1355" s="3">
        <v>86</v>
      </c>
      <c r="H1355" s="3">
        <v>100</v>
      </c>
      <c r="I1355" s="3" t="s">
        <v>2643</v>
      </c>
      <c r="J1355" s="3" t="s">
        <v>2346</v>
      </c>
      <c r="K1355" s="3" t="s">
        <v>2306</v>
      </c>
      <c r="L1355" s="3" t="s">
        <v>4297</v>
      </c>
      <c r="M1355" s="3">
        <f t="shared" si="21"/>
        <v>2</v>
      </c>
    </row>
    <row r="1356" spans="1:13">
      <c r="A1356" s="3">
        <v>1192</v>
      </c>
      <c r="B1356" s="3">
        <v>1</v>
      </c>
      <c r="C1356" s="3" t="s">
        <v>2368</v>
      </c>
      <c r="D1356" s="3" t="s">
        <v>103</v>
      </c>
      <c r="E1356" s="3" t="s">
        <v>1788</v>
      </c>
      <c r="F1356" s="3" t="s">
        <v>1809</v>
      </c>
      <c r="G1356" s="3">
        <v>86</v>
      </c>
      <c r="H1356" s="3">
        <v>100</v>
      </c>
      <c r="I1356" s="3" t="s">
        <v>2643</v>
      </c>
      <c r="J1356" s="3" t="s">
        <v>2346</v>
      </c>
      <c r="K1356" s="3" t="s">
        <v>2306</v>
      </c>
      <c r="L1356" s="3" t="s">
        <v>4297</v>
      </c>
      <c r="M1356" s="3">
        <f t="shared" si="21"/>
        <v>1</v>
      </c>
    </row>
    <row r="1357" spans="1:13">
      <c r="A1357" s="3">
        <v>1193</v>
      </c>
      <c r="B1357" s="3">
        <v>1</v>
      </c>
      <c r="C1357" s="3" t="s">
        <v>2485</v>
      </c>
      <c r="D1357" s="3" t="s">
        <v>673</v>
      </c>
      <c r="E1357" s="3" t="s">
        <v>1775</v>
      </c>
      <c r="F1357" s="3" t="s">
        <v>289</v>
      </c>
      <c r="G1357" s="3">
        <v>86</v>
      </c>
      <c r="H1357" s="3">
        <v>100</v>
      </c>
      <c r="I1357" s="3" t="s">
        <v>2643</v>
      </c>
      <c r="J1357" s="3" t="s">
        <v>2346</v>
      </c>
      <c r="K1357" s="3" t="s">
        <v>2306</v>
      </c>
      <c r="L1357" s="3" t="s">
        <v>4297</v>
      </c>
      <c r="M1357" s="3">
        <f t="shared" si="21"/>
        <v>1</v>
      </c>
    </row>
    <row r="1358" spans="1:13">
      <c r="A1358" s="3">
        <v>1194</v>
      </c>
      <c r="B1358" s="3">
        <v>1</v>
      </c>
      <c r="C1358" s="3" t="s">
        <v>2630</v>
      </c>
      <c r="D1358" s="3" t="s">
        <v>272</v>
      </c>
      <c r="E1358" s="3" t="s">
        <v>2351</v>
      </c>
      <c r="F1358" s="3" t="s">
        <v>1800</v>
      </c>
      <c r="G1358" s="3">
        <v>100</v>
      </c>
      <c r="H1358" s="3">
        <v>100</v>
      </c>
      <c r="I1358" s="3" t="s">
        <v>2643</v>
      </c>
      <c r="J1358" s="3" t="s">
        <v>2346</v>
      </c>
      <c r="K1358" s="3" t="s">
        <v>2333</v>
      </c>
      <c r="L1358" s="3" t="s">
        <v>4297</v>
      </c>
      <c r="M1358" s="3">
        <f t="shared" si="21"/>
        <v>1</v>
      </c>
    </row>
    <row r="1359" spans="1:13">
      <c r="A1359" s="3">
        <v>1195</v>
      </c>
      <c r="B1359" s="3">
        <v>1</v>
      </c>
      <c r="C1359" s="3" t="s">
        <v>2394</v>
      </c>
      <c r="D1359" s="3" t="s">
        <v>683</v>
      </c>
      <c r="E1359" s="3" t="s">
        <v>2319</v>
      </c>
      <c r="F1359" s="3" t="s">
        <v>2395</v>
      </c>
      <c r="G1359" s="3">
        <v>100</v>
      </c>
      <c r="H1359" s="3">
        <v>100</v>
      </c>
      <c r="I1359" s="3" t="s">
        <v>2643</v>
      </c>
      <c r="J1359" s="3" t="s">
        <v>2346</v>
      </c>
      <c r="K1359" s="3" t="s">
        <v>2333</v>
      </c>
      <c r="L1359" s="3" t="s">
        <v>4297</v>
      </c>
      <c r="M1359" s="3">
        <f t="shared" si="21"/>
        <v>1</v>
      </c>
    </row>
    <row r="1360" spans="1:13">
      <c r="A1360" s="3">
        <v>1196</v>
      </c>
      <c r="B1360" s="3">
        <v>1</v>
      </c>
      <c r="C1360" s="3" t="s">
        <v>2632</v>
      </c>
      <c r="D1360" s="3" t="s">
        <v>2632</v>
      </c>
      <c r="G1360" s="3">
        <v>100</v>
      </c>
      <c r="H1360" s="3">
        <v>100</v>
      </c>
      <c r="I1360" s="3" t="s">
        <v>2643</v>
      </c>
      <c r="J1360" s="3" t="s">
        <v>2346</v>
      </c>
      <c r="K1360" s="3" t="s">
        <v>2333</v>
      </c>
      <c r="L1360" s="3" t="s">
        <v>4297</v>
      </c>
      <c r="M1360" s="3">
        <f t="shared" si="21"/>
        <v>1</v>
      </c>
    </row>
    <row r="1361" spans="1:13">
      <c r="A1361" s="3">
        <v>1197</v>
      </c>
      <c r="B1361" s="3">
        <v>1</v>
      </c>
      <c r="C1361" s="3" t="s">
        <v>2649</v>
      </c>
      <c r="D1361" s="3" t="s">
        <v>2648</v>
      </c>
      <c r="E1361" s="3" t="s">
        <v>1796</v>
      </c>
      <c r="F1361" s="3" t="s">
        <v>1998</v>
      </c>
      <c r="G1361" s="3">
        <v>100</v>
      </c>
      <c r="H1361" s="3">
        <v>100</v>
      </c>
      <c r="I1361" s="3" t="s">
        <v>2643</v>
      </c>
      <c r="J1361" s="3" t="s">
        <v>2346</v>
      </c>
      <c r="K1361" s="3" t="s">
        <v>2333</v>
      </c>
      <c r="L1361" s="3" t="s">
        <v>4297</v>
      </c>
      <c r="M1361" s="3">
        <f t="shared" si="21"/>
        <v>1</v>
      </c>
    </row>
    <row r="1362" spans="1:13">
      <c r="A1362" s="3">
        <v>1198</v>
      </c>
      <c r="B1362" s="3">
        <v>1</v>
      </c>
      <c r="C1362" s="3" t="s">
        <v>2638</v>
      </c>
      <c r="D1362" s="3" t="s">
        <v>2637</v>
      </c>
      <c r="E1362" s="3" t="s">
        <v>562</v>
      </c>
      <c r="F1362" s="3" t="s">
        <v>433</v>
      </c>
      <c r="G1362" s="3">
        <v>100</v>
      </c>
      <c r="H1362" s="3">
        <v>100</v>
      </c>
      <c r="I1362" s="3" t="s">
        <v>2643</v>
      </c>
      <c r="J1362" s="3" t="s">
        <v>2346</v>
      </c>
      <c r="K1362" s="3" t="s">
        <v>2333</v>
      </c>
      <c r="L1362" s="3" t="s">
        <v>4297</v>
      </c>
      <c r="M1362" s="3">
        <f t="shared" si="21"/>
        <v>1</v>
      </c>
    </row>
    <row r="1363" spans="1:13">
      <c r="A1363" s="3">
        <v>1199</v>
      </c>
      <c r="B1363" s="3">
        <v>0</v>
      </c>
      <c r="C1363" s="3" t="s">
        <v>1113</v>
      </c>
      <c r="D1363" s="3" t="s">
        <v>427</v>
      </c>
      <c r="E1363" s="3">
        <v>1</v>
      </c>
      <c r="G1363" s="3">
        <v>1</v>
      </c>
      <c r="H1363" s="3">
        <v>1</v>
      </c>
      <c r="I1363" s="3" t="s">
        <v>2651</v>
      </c>
      <c r="J1363" s="3" t="s">
        <v>2259</v>
      </c>
      <c r="L1363" s="3" t="s">
        <v>4298</v>
      </c>
      <c r="M1363" s="3">
        <f t="shared" si="21"/>
        <v>1</v>
      </c>
    </row>
    <row r="1364" spans="1:13">
      <c r="A1364" s="3">
        <v>1200</v>
      </c>
      <c r="B1364" s="3">
        <v>0</v>
      </c>
      <c r="C1364" s="3" t="s">
        <v>1148</v>
      </c>
      <c r="D1364" s="3" t="s">
        <v>485</v>
      </c>
      <c r="E1364" s="3">
        <v>1</v>
      </c>
      <c r="G1364" s="3">
        <v>1</v>
      </c>
      <c r="H1364" s="3">
        <v>1</v>
      </c>
      <c r="I1364" s="3" t="s">
        <v>2651</v>
      </c>
      <c r="J1364" s="3" t="s">
        <v>2259</v>
      </c>
      <c r="L1364" s="3" t="s">
        <v>4298</v>
      </c>
      <c r="M1364" s="3">
        <f t="shared" si="21"/>
        <v>1</v>
      </c>
    </row>
    <row r="1365" spans="1:13">
      <c r="A1365" s="3">
        <v>1201</v>
      </c>
      <c r="B1365" s="3">
        <v>0</v>
      </c>
      <c r="C1365" s="3" t="s">
        <v>1175</v>
      </c>
      <c r="D1365" s="3" t="s">
        <v>525</v>
      </c>
      <c r="E1365" s="3">
        <v>1</v>
      </c>
      <c r="G1365" s="3">
        <v>1</v>
      </c>
      <c r="H1365" s="3">
        <v>1</v>
      </c>
      <c r="I1365" s="3" t="s">
        <v>2651</v>
      </c>
      <c r="J1365" s="3" t="s">
        <v>2259</v>
      </c>
      <c r="L1365" s="3" t="s">
        <v>4298</v>
      </c>
      <c r="M1365" s="3">
        <f t="shared" si="21"/>
        <v>1</v>
      </c>
    </row>
    <row r="1366" spans="1:13">
      <c r="A1366" s="3">
        <v>1202</v>
      </c>
      <c r="B1366" s="3">
        <v>1</v>
      </c>
      <c r="C1366" s="3" t="s">
        <v>1258</v>
      </c>
      <c r="D1366" s="3" t="s">
        <v>625</v>
      </c>
      <c r="E1366" s="3">
        <v>1</v>
      </c>
      <c r="G1366" s="3">
        <v>1</v>
      </c>
      <c r="H1366" s="3">
        <v>5</v>
      </c>
      <c r="I1366" s="3" t="s">
        <v>2651</v>
      </c>
      <c r="J1366" s="3" t="s">
        <v>2259</v>
      </c>
      <c r="L1366" s="3" t="s">
        <v>4299</v>
      </c>
      <c r="M1366" s="3">
        <f t="shared" si="21"/>
        <v>1</v>
      </c>
    </row>
    <row r="1367" spans="1:13">
      <c r="A1367" s="3">
        <v>1203</v>
      </c>
      <c r="B1367" s="3">
        <v>1</v>
      </c>
      <c r="C1367" s="3" t="s">
        <v>2664</v>
      </c>
      <c r="D1367" s="3" t="s">
        <v>2665</v>
      </c>
      <c r="E1367" s="3" t="s">
        <v>1781</v>
      </c>
      <c r="F1367" s="3" t="s">
        <v>291</v>
      </c>
      <c r="G1367" s="3">
        <v>1</v>
      </c>
      <c r="H1367" s="3">
        <v>5</v>
      </c>
      <c r="I1367" s="3" t="s">
        <v>2651</v>
      </c>
      <c r="J1367" s="3" t="s">
        <v>2259</v>
      </c>
      <c r="L1367" s="3" t="s">
        <v>4299</v>
      </c>
      <c r="M1367" s="3">
        <f t="shared" si="21"/>
        <v>1</v>
      </c>
    </row>
    <row r="1368" spans="1:13">
      <c r="A1368" s="3">
        <v>1204</v>
      </c>
      <c r="B1368" s="3">
        <v>1</v>
      </c>
      <c r="C1368" s="3" t="s">
        <v>2666</v>
      </c>
      <c r="D1368" s="3" t="s">
        <v>2272</v>
      </c>
      <c r="E1368" s="3" t="s">
        <v>1781</v>
      </c>
      <c r="F1368" s="3" t="s">
        <v>291</v>
      </c>
      <c r="G1368" s="3">
        <v>1</v>
      </c>
      <c r="H1368" s="3">
        <v>5</v>
      </c>
      <c r="I1368" s="3" t="s">
        <v>2651</v>
      </c>
      <c r="J1368" s="3" t="s">
        <v>2259</v>
      </c>
      <c r="L1368" s="3" t="s">
        <v>4299</v>
      </c>
      <c r="M1368" s="3">
        <f t="shared" si="21"/>
        <v>1</v>
      </c>
    </row>
    <row r="1369" spans="1:13">
      <c r="A1369" s="3">
        <v>1205</v>
      </c>
      <c r="B1369" s="3">
        <v>1</v>
      </c>
      <c r="C1369" s="3" t="s">
        <v>2667</v>
      </c>
      <c r="D1369" s="3" t="s">
        <v>258</v>
      </c>
      <c r="E1369" s="3" t="s">
        <v>282</v>
      </c>
      <c r="F1369" s="3" t="s">
        <v>1782</v>
      </c>
      <c r="G1369" s="3">
        <v>1</v>
      </c>
      <c r="H1369" s="3">
        <v>5</v>
      </c>
      <c r="I1369" s="3" t="s">
        <v>2651</v>
      </c>
      <c r="J1369" s="3" t="s">
        <v>2259</v>
      </c>
      <c r="L1369" s="3" t="s">
        <v>4299</v>
      </c>
      <c r="M1369" s="3">
        <f t="shared" si="21"/>
        <v>1</v>
      </c>
    </row>
    <row r="1370" spans="1:13">
      <c r="A1370" s="3">
        <v>1206</v>
      </c>
      <c r="B1370" s="3">
        <v>2</v>
      </c>
      <c r="C1370" s="3" t="s">
        <v>2650</v>
      </c>
      <c r="D1370" s="3" t="s">
        <v>4300</v>
      </c>
      <c r="E1370" s="3" t="s">
        <v>433</v>
      </c>
      <c r="F1370" s="3" t="s">
        <v>2181</v>
      </c>
      <c r="G1370" s="3">
        <v>1</v>
      </c>
      <c r="H1370" s="3">
        <v>10</v>
      </c>
      <c r="I1370" s="3" t="s">
        <v>2651</v>
      </c>
      <c r="J1370" s="3" t="s">
        <v>2259</v>
      </c>
      <c r="L1370" s="3" t="s">
        <v>4301</v>
      </c>
      <c r="M1370" s="3">
        <f t="shared" si="21"/>
        <v>2</v>
      </c>
    </row>
    <row r="1371" spans="1:13">
      <c r="A1371" s="3">
        <v>1206</v>
      </c>
      <c r="B1371" s="3">
        <v>2</v>
      </c>
      <c r="C1371" s="3" t="s">
        <v>2650</v>
      </c>
      <c r="D1371" s="3" t="s">
        <v>4302</v>
      </c>
      <c r="E1371" s="3">
        <v>14</v>
      </c>
      <c r="F1371" s="3">
        <v>19</v>
      </c>
      <c r="G1371" s="3">
        <v>1</v>
      </c>
      <c r="H1371" s="3">
        <v>10</v>
      </c>
      <c r="I1371" s="3" t="s">
        <v>2651</v>
      </c>
      <c r="J1371" s="3" t="s">
        <v>2259</v>
      </c>
      <c r="L1371" s="3" t="s">
        <v>4301</v>
      </c>
      <c r="M1371" s="3">
        <f t="shared" si="21"/>
        <v>2</v>
      </c>
    </row>
    <row r="1372" spans="1:13">
      <c r="A1372" s="3">
        <v>1207</v>
      </c>
      <c r="B1372" s="3">
        <v>2</v>
      </c>
      <c r="C1372" s="3" t="s">
        <v>2652</v>
      </c>
      <c r="D1372" s="3" t="s">
        <v>4303</v>
      </c>
      <c r="E1372" s="3" t="s">
        <v>2653</v>
      </c>
      <c r="F1372" s="3" t="s">
        <v>2654</v>
      </c>
      <c r="G1372" s="3">
        <v>1</v>
      </c>
      <c r="H1372" s="3">
        <v>10</v>
      </c>
      <c r="I1372" s="3" t="s">
        <v>2651</v>
      </c>
      <c r="J1372" s="3" t="s">
        <v>2259</v>
      </c>
      <c r="L1372" s="3" t="s">
        <v>4301</v>
      </c>
      <c r="M1372" s="3">
        <f t="shared" si="21"/>
        <v>2</v>
      </c>
    </row>
    <row r="1373" spans="1:13">
      <c r="A1373" s="3">
        <v>1207</v>
      </c>
      <c r="B1373" s="3">
        <v>2</v>
      </c>
      <c r="C1373" s="3" t="s">
        <v>2652</v>
      </c>
      <c r="D1373" s="3" t="s">
        <v>4304</v>
      </c>
      <c r="E1373" s="3">
        <v>15</v>
      </c>
      <c r="F1373" s="3">
        <v>20</v>
      </c>
      <c r="G1373" s="3">
        <v>1</v>
      </c>
      <c r="H1373" s="3">
        <v>10</v>
      </c>
      <c r="I1373" s="3" t="s">
        <v>2651</v>
      </c>
      <c r="J1373" s="3" t="s">
        <v>2259</v>
      </c>
      <c r="L1373" s="3" t="s">
        <v>4301</v>
      </c>
      <c r="M1373" s="3">
        <f t="shared" si="21"/>
        <v>2</v>
      </c>
    </row>
    <row r="1374" spans="1:13">
      <c r="A1374" s="3">
        <v>1208</v>
      </c>
      <c r="B1374" s="3">
        <v>2</v>
      </c>
      <c r="C1374" s="3" t="s">
        <v>2655</v>
      </c>
      <c r="D1374" s="3" t="s">
        <v>4305</v>
      </c>
      <c r="E1374" s="3" t="s">
        <v>433</v>
      </c>
      <c r="F1374" s="3" t="s">
        <v>2181</v>
      </c>
      <c r="G1374" s="3">
        <v>1</v>
      </c>
      <c r="H1374" s="3">
        <v>10</v>
      </c>
      <c r="I1374" s="3" t="s">
        <v>2651</v>
      </c>
      <c r="J1374" s="3" t="s">
        <v>2259</v>
      </c>
      <c r="L1374" s="3" t="s">
        <v>4301</v>
      </c>
      <c r="M1374" s="3">
        <f t="shared" si="21"/>
        <v>2</v>
      </c>
    </row>
    <row r="1375" spans="1:13">
      <c r="A1375" s="3">
        <v>1208</v>
      </c>
      <c r="B1375" s="3">
        <v>2</v>
      </c>
      <c r="C1375" s="3" t="s">
        <v>2655</v>
      </c>
      <c r="D1375" s="3" t="s">
        <v>4306</v>
      </c>
      <c r="E1375" s="3">
        <v>14</v>
      </c>
      <c r="F1375" s="3">
        <v>19</v>
      </c>
      <c r="G1375" s="3">
        <v>1</v>
      </c>
      <c r="H1375" s="3">
        <v>10</v>
      </c>
      <c r="I1375" s="3" t="s">
        <v>2651</v>
      </c>
      <c r="J1375" s="3" t="s">
        <v>2259</v>
      </c>
      <c r="L1375" s="3" t="s">
        <v>4301</v>
      </c>
      <c r="M1375" s="3">
        <f t="shared" si="21"/>
        <v>2</v>
      </c>
    </row>
    <row r="1376" spans="1:13">
      <c r="A1376" s="3">
        <v>1209</v>
      </c>
      <c r="B1376" s="3">
        <v>2</v>
      </c>
      <c r="C1376" s="3" t="s">
        <v>2656</v>
      </c>
      <c r="D1376" s="3" t="s">
        <v>4307</v>
      </c>
      <c r="E1376" s="3" t="s">
        <v>290</v>
      </c>
      <c r="F1376" s="3" t="s">
        <v>722</v>
      </c>
      <c r="G1376" s="3">
        <v>1</v>
      </c>
      <c r="H1376" s="3">
        <v>10</v>
      </c>
      <c r="I1376" s="3" t="s">
        <v>2651</v>
      </c>
      <c r="J1376" s="3" t="s">
        <v>2259</v>
      </c>
      <c r="L1376" s="3" t="s">
        <v>4301</v>
      </c>
      <c r="M1376" s="3">
        <f t="shared" si="21"/>
        <v>2</v>
      </c>
    </row>
    <row r="1377" spans="1:13">
      <c r="A1377" s="3">
        <v>1209</v>
      </c>
      <c r="B1377" s="3">
        <v>2</v>
      </c>
      <c r="C1377" s="3" t="s">
        <v>2656</v>
      </c>
      <c r="D1377" s="3" t="s">
        <v>4308</v>
      </c>
      <c r="E1377" s="3">
        <v>28</v>
      </c>
      <c r="F1377" s="3">
        <v>32</v>
      </c>
      <c r="G1377" s="3">
        <v>1</v>
      </c>
      <c r="H1377" s="3">
        <v>10</v>
      </c>
      <c r="I1377" s="3" t="s">
        <v>2651</v>
      </c>
      <c r="J1377" s="3" t="s">
        <v>2259</v>
      </c>
      <c r="L1377" s="3" t="s">
        <v>4301</v>
      </c>
      <c r="M1377" s="3">
        <f t="shared" si="21"/>
        <v>2</v>
      </c>
    </row>
    <row r="1378" spans="1:13">
      <c r="A1378" s="3">
        <v>1210</v>
      </c>
      <c r="B1378" s="3">
        <v>2</v>
      </c>
      <c r="C1378" s="3" t="s">
        <v>2657</v>
      </c>
      <c r="D1378" s="3" t="s">
        <v>4309</v>
      </c>
      <c r="E1378" s="3" t="s">
        <v>2381</v>
      </c>
      <c r="F1378" s="3" t="s">
        <v>2658</v>
      </c>
      <c r="G1378" s="3">
        <v>1</v>
      </c>
      <c r="H1378" s="3">
        <v>10</v>
      </c>
      <c r="I1378" s="3" t="s">
        <v>2651</v>
      </c>
      <c r="J1378" s="3" t="s">
        <v>2259</v>
      </c>
      <c r="L1378" s="3" t="s">
        <v>4301</v>
      </c>
      <c r="M1378" s="3">
        <f t="shared" si="21"/>
        <v>2</v>
      </c>
    </row>
    <row r="1379" spans="1:13">
      <c r="A1379" s="3">
        <v>1210</v>
      </c>
      <c r="B1379" s="3">
        <v>2</v>
      </c>
      <c r="C1379" s="3" t="s">
        <v>2657</v>
      </c>
      <c r="D1379" s="3" t="s">
        <v>4310</v>
      </c>
      <c r="E1379" s="3">
        <v>13</v>
      </c>
      <c r="F1379" s="3">
        <v>18</v>
      </c>
      <c r="G1379" s="3">
        <v>1</v>
      </c>
      <c r="H1379" s="3">
        <v>10</v>
      </c>
      <c r="I1379" s="3" t="s">
        <v>2651</v>
      </c>
      <c r="J1379" s="3" t="s">
        <v>2259</v>
      </c>
      <c r="L1379" s="3" t="s">
        <v>4301</v>
      </c>
      <c r="M1379" s="3">
        <f t="shared" si="21"/>
        <v>2</v>
      </c>
    </row>
    <row r="1380" spans="1:13">
      <c r="A1380" s="3">
        <v>1211</v>
      </c>
      <c r="B1380" s="3">
        <v>2</v>
      </c>
      <c r="C1380" s="3" t="s">
        <v>2659</v>
      </c>
      <c r="D1380" s="3" t="s">
        <v>589</v>
      </c>
      <c r="E1380" s="3" t="s">
        <v>386</v>
      </c>
      <c r="F1380" s="3" t="s">
        <v>1996</v>
      </c>
      <c r="G1380" s="3">
        <v>1</v>
      </c>
      <c r="H1380" s="3">
        <v>10</v>
      </c>
      <c r="I1380" s="3" t="s">
        <v>2651</v>
      </c>
      <c r="J1380" s="3" t="s">
        <v>2259</v>
      </c>
      <c r="L1380" s="3" t="s">
        <v>4301</v>
      </c>
      <c r="M1380" s="3">
        <f t="shared" si="21"/>
        <v>1</v>
      </c>
    </row>
    <row r="1381" spans="1:13">
      <c r="A1381" s="3">
        <v>1212</v>
      </c>
      <c r="B1381" s="3">
        <v>2</v>
      </c>
      <c r="C1381" s="3" t="s">
        <v>2660</v>
      </c>
      <c r="D1381" s="3" t="s">
        <v>566</v>
      </c>
      <c r="E1381" s="3" t="s">
        <v>386</v>
      </c>
      <c r="F1381" s="3" t="s">
        <v>1996</v>
      </c>
      <c r="G1381" s="3">
        <v>1</v>
      </c>
      <c r="H1381" s="3">
        <v>10</v>
      </c>
      <c r="I1381" s="3" t="s">
        <v>2651</v>
      </c>
      <c r="J1381" s="3" t="s">
        <v>2259</v>
      </c>
      <c r="L1381" s="3" t="s">
        <v>4301</v>
      </c>
      <c r="M1381" s="3">
        <f t="shared" si="21"/>
        <v>1</v>
      </c>
    </row>
    <row r="1382" spans="1:13">
      <c r="A1382" s="3">
        <v>1213</v>
      </c>
      <c r="B1382" s="3">
        <v>2</v>
      </c>
      <c r="C1382" s="3" t="s">
        <v>2661</v>
      </c>
      <c r="D1382" s="3" t="s">
        <v>645</v>
      </c>
      <c r="E1382" s="3" t="s">
        <v>386</v>
      </c>
      <c r="F1382" s="3" t="s">
        <v>1996</v>
      </c>
      <c r="G1382" s="3">
        <v>1</v>
      </c>
      <c r="H1382" s="3">
        <v>10</v>
      </c>
      <c r="I1382" s="3" t="s">
        <v>2651</v>
      </c>
      <c r="J1382" s="3" t="s">
        <v>2259</v>
      </c>
      <c r="L1382" s="3" t="s">
        <v>4301</v>
      </c>
      <c r="M1382" s="3">
        <f t="shared" si="21"/>
        <v>1</v>
      </c>
    </row>
    <row r="1383" spans="1:13">
      <c r="A1383" s="3">
        <v>1214</v>
      </c>
      <c r="B1383" s="3">
        <v>2</v>
      </c>
      <c r="C1383" s="3" t="s">
        <v>2662</v>
      </c>
      <c r="D1383" s="3" t="s">
        <v>611</v>
      </c>
      <c r="E1383" s="3" t="s">
        <v>386</v>
      </c>
      <c r="F1383" s="3" t="s">
        <v>1996</v>
      </c>
      <c r="G1383" s="3">
        <v>1</v>
      </c>
      <c r="H1383" s="3">
        <v>10</v>
      </c>
      <c r="I1383" s="3" t="s">
        <v>2651</v>
      </c>
      <c r="J1383" s="3" t="s">
        <v>2259</v>
      </c>
      <c r="L1383" s="3" t="s">
        <v>4301</v>
      </c>
      <c r="M1383" s="3">
        <f t="shared" si="21"/>
        <v>1</v>
      </c>
    </row>
    <row r="1384" spans="1:13">
      <c r="A1384" s="3">
        <v>1215</v>
      </c>
      <c r="B1384" s="3">
        <v>2</v>
      </c>
      <c r="C1384" s="3" t="s">
        <v>2663</v>
      </c>
      <c r="D1384" s="3" t="s">
        <v>249</v>
      </c>
      <c r="E1384" s="3" t="s">
        <v>1781</v>
      </c>
      <c r="F1384" s="3" t="s">
        <v>291</v>
      </c>
      <c r="G1384" s="3">
        <v>1</v>
      </c>
      <c r="H1384" s="3">
        <v>10</v>
      </c>
      <c r="I1384" s="3" t="s">
        <v>2651</v>
      </c>
      <c r="J1384" s="3" t="s">
        <v>2259</v>
      </c>
      <c r="L1384" s="3" t="s">
        <v>4301</v>
      </c>
      <c r="M1384" s="3">
        <f t="shared" si="21"/>
        <v>1</v>
      </c>
    </row>
    <row r="1385" spans="1:13">
      <c r="A1385" s="3">
        <v>1216</v>
      </c>
      <c r="B1385" s="3">
        <v>0</v>
      </c>
      <c r="C1385" s="3" t="s">
        <v>1113</v>
      </c>
      <c r="D1385" s="3" t="s">
        <v>427</v>
      </c>
      <c r="E1385" s="3">
        <v>1</v>
      </c>
      <c r="G1385" s="3">
        <v>1</v>
      </c>
      <c r="H1385" s="3">
        <v>1</v>
      </c>
      <c r="I1385" s="3" t="s">
        <v>2651</v>
      </c>
      <c r="J1385" s="3" t="s">
        <v>2281</v>
      </c>
      <c r="L1385" s="3" t="s">
        <v>4311</v>
      </c>
      <c r="M1385" s="3">
        <f t="shared" si="21"/>
        <v>1</v>
      </c>
    </row>
    <row r="1386" spans="1:13">
      <c r="A1386" s="3">
        <v>1217</v>
      </c>
      <c r="B1386" s="3">
        <v>0</v>
      </c>
      <c r="C1386" s="3" t="s">
        <v>1148</v>
      </c>
      <c r="D1386" s="3" t="s">
        <v>485</v>
      </c>
      <c r="E1386" s="3">
        <v>1</v>
      </c>
      <c r="G1386" s="3">
        <v>1</v>
      </c>
      <c r="H1386" s="3">
        <v>1</v>
      </c>
      <c r="I1386" s="3" t="s">
        <v>2651</v>
      </c>
      <c r="J1386" s="3" t="s">
        <v>2281</v>
      </c>
      <c r="L1386" s="3" t="s">
        <v>4311</v>
      </c>
      <c r="M1386" s="3">
        <f t="shared" si="21"/>
        <v>1</v>
      </c>
    </row>
    <row r="1387" spans="1:13">
      <c r="A1387" s="3">
        <v>1218</v>
      </c>
      <c r="B1387" s="3">
        <v>0</v>
      </c>
      <c r="C1387" s="3" t="s">
        <v>1175</v>
      </c>
      <c r="D1387" s="3" t="s">
        <v>525</v>
      </c>
      <c r="E1387" s="3">
        <v>1</v>
      </c>
      <c r="G1387" s="3">
        <v>1</v>
      </c>
      <c r="H1387" s="3">
        <v>1</v>
      </c>
      <c r="I1387" s="3" t="s">
        <v>2651</v>
      </c>
      <c r="J1387" s="3" t="s">
        <v>2281</v>
      </c>
      <c r="L1387" s="3" t="s">
        <v>4311</v>
      </c>
      <c r="M1387" s="3">
        <f t="shared" si="21"/>
        <v>1</v>
      </c>
    </row>
    <row r="1388" spans="1:13">
      <c r="A1388" s="3">
        <v>1219</v>
      </c>
      <c r="B1388" s="3">
        <v>1</v>
      </c>
      <c r="C1388" s="3" t="s">
        <v>1258</v>
      </c>
      <c r="D1388" s="3" t="s">
        <v>625</v>
      </c>
      <c r="E1388" s="3">
        <v>1</v>
      </c>
      <c r="G1388" s="3">
        <v>1</v>
      </c>
      <c r="H1388" s="3">
        <v>5</v>
      </c>
      <c r="I1388" s="3" t="s">
        <v>2651</v>
      </c>
      <c r="J1388" s="3" t="s">
        <v>2281</v>
      </c>
      <c r="L1388" s="3" t="s">
        <v>4312</v>
      </c>
      <c r="M1388" s="3">
        <f t="shared" si="21"/>
        <v>1</v>
      </c>
    </row>
    <row r="1389" spans="1:13">
      <c r="A1389" s="3">
        <v>1220</v>
      </c>
      <c r="B1389" s="3">
        <v>1</v>
      </c>
      <c r="C1389" s="3" t="s">
        <v>2664</v>
      </c>
      <c r="D1389" s="3" t="s">
        <v>2665</v>
      </c>
      <c r="E1389" s="3" t="s">
        <v>1781</v>
      </c>
      <c r="F1389" s="3" t="s">
        <v>291</v>
      </c>
      <c r="G1389" s="3">
        <v>1</v>
      </c>
      <c r="H1389" s="3">
        <v>5</v>
      </c>
      <c r="I1389" s="3" t="s">
        <v>2651</v>
      </c>
      <c r="J1389" s="3" t="s">
        <v>2281</v>
      </c>
      <c r="L1389" s="3" t="s">
        <v>4312</v>
      </c>
      <c r="M1389" s="3">
        <f t="shared" si="21"/>
        <v>1</v>
      </c>
    </row>
    <row r="1390" spans="1:13">
      <c r="A1390" s="3">
        <v>1221</v>
      </c>
      <c r="B1390" s="3">
        <v>1</v>
      </c>
      <c r="C1390" s="3" t="s">
        <v>2666</v>
      </c>
      <c r="D1390" s="3" t="s">
        <v>2272</v>
      </c>
      <c r="E1390" s="3" t="s">
        <v>1781</v>
      </c>
      <c r="F1390" s="3" t="s">
        <v>291</v>
      </c>
      <c r="G1390" s="3">
        <v>1</v>
      </c>
      <c r="H1390" s="3">
        <v>5</v>
      </c>
      <c r="I1390" s="3" t="s">
        <v>2651</v>
      </c>
      <c r="J1390" s="3" t="s">
        <v>2281</v>
      </c>
      <c r="L1390" s="3" t="s">
        <v>4312</v>
      </c>
      <c r="M1390" s="3">
        <f t="shared" si="21"/>
        <v>1</v>
      </c>
    </row>
    <row r="1391" spans="1:13">
      <c r="A1391" s="3">
        <v>1222</v>
      </c>
      <c r="B1391" s="3">
        <v>1</v>
      </c>
      <c r="C1391" s="3" t="s">
        <v>2667</v>
      </c>
      <c r="D1391" s="3" t="s">
        <v>258</v>
      </c>
      <c r="E1391" s="3" t="s">
        <v>282</v>
      </c>
      <c r="F1391" s="3" t="s">
        <v>1782</v>
      </c>
      <c r="G1391" s="3">
        <v>1</v>
      </c>
      <c r="H1391" s="3">
        <v>5</v>
      </c>
      <c r="I1391" s="3" t="s">
        <v>2651</v>
      </c>
      <c r="J1391" s="3" t="s">
        <v>2281</v>
      </c>
      <c r="L1391" s="3" t="s">
        <v>4312</v>
      </c>
      <c r="M1391" s="3">
        <f t="shared" si="21"/>
        <v>1</v>
      </c>
    </row>
    <row r="1392" spans="1:13">
      <c r="A1392" s="3">
        <v>1223</v>
      </c>
      <c r="B1392" s="3">
        <v>2</v>
      </c>
      <c r="C1392" s="3" t="s">
        <v>2650</v>
      </c>
      <c r="D1392" s="3" t="s">
        <v>4300</v>
      </c>
      <c r="E1392" s="3" t="s">
        <v>433</v>
      </c>
      <c r="F1392" s="3" t="s">
        <v>2181</v>
      </c>
      <c r="G1392" s="3">
        <v>1</v>
      </c>
      <c r="H1392" s="3">
        <v>10</v>
      </c>
      <c r="I1392" s="3" t="s">
        <v>2651</v>
      </c>
      <c r="J1392" s="3" t="s">
        <v>2281</v>
      </c>
      <c r="L1392" s="3" t="s">
        <v>4313</v>
      </c>
      <c r="M1392" s="3">
        <f t="shared" si="21"/>
        <v>2</v>
      </c>
    </row>
    <row r="1393" spans="1:13">
      <c r="A1393" s="3">
        <v>1223</v>
      </c>
      <c r="B1393" s="3">
        <v>2</v>
      </c>
      <c r="C1393" s="3" t="s">
        <v>2650</v>
      </c>
      <c r="D1393" s="3" t="s">
        <v>4302</v>
      </c>
      <c r="E1393" s="3">
        <v>14</v>
      </c>
      <c r="F1393" s="3">
        <v>19</v>
      </c>
      <c r="G1393" s="3">
        <v>1</v>
      </c>
      <c r="H1393" s="3">
        <v>10</v>
      </c>
      <c r="I1393" s="3" t="s">
        <v>2651</v>
      </c>
      <c r="J1393" s="3" t="s">
        <v>2281</v>
      </c>
      <c r="L1393" s="3" t="s">
        <v>4313</v>
      </c>
      <c r="M1393" s="3">
        <f t="shared" si="21"/>
        <v>2</v>
      </c>
    </row>
    <row r="1394" spans="1:13">
      <c r="A1394" s="3">
        <v>1224</v>
      </c>
      <c r="B1394" s="3">
        <v>2</v>
      </c>
      <c r="C1394" s="3" t="s">
        <v>2652</v>
      </c>
      <c r="D1394" s="3" t="s">
        <v>4303</v>
      </c>
      <c r="E1394" s="3" t="s">
        <v>2653</v>
      </c>
      <c r="F1394" s="3" t="s">
        <v>2654</v>
      </c>
      <c r="G1394" s="3">
        <v>1</v>
      </c>
      <c r="H1394" s="3">
        <v>10</v>
      </c>
      <c r="I1394" s="3" t="s">
        <v>2651</v>
      </c>
      <c r="J1394" s="3" t="s">
        <v>2281</v>
      </c>
      <c r="L1394" s="3" t="s">
        <v>4313</v>
      </c>
      <c r="M1394" s="3">
        <f t="shared" si="21"/>
        <v>2</v>
      </c>
    </row>
    <row r="1395" spans="1:13">
      <c r="A1395" s="3">
        <v>1224</v>
      </c>
      <c r="B1395" s="3">
        <v>2</v>
      </c>
      <c r="C1395" s="3" t="s">
        <v>2652</v>
      </c>
      <c r="D1395" s="3" t="s">
        <v>4304</v>
      </c>
      <c r="E1395" s="3">
        <v>15</v>
      </c>
      <c r="F1395" s="3">
        <v>20</v>
      </c>
      <c r="G1395" s="3">
        <v>1</v>
      </c>
      <c r="H1395" s="3">
        <v>10</v>
      </c>
      <c r="I1395" s="3" t="s">
        <v>2651</v>
      </c>
      <c r="J1395" s="3" t="s">
        <v>2281</v>
      </c>
      <c r="L1395" s="3" t="s">
        <v>4313</v>
      </c>
      <c r="M1395" s="3">
        <f t="shared" si="21"/>
        <v>2</v>
      </c>
    </row>
    <row r="1396" spans="1:13">
      <c r="A1396" s="3">
        <v>1225</v>
      </c>
      <c r="B1396" s="3">
        <v>2</v>
      </c>
      <c r="C1396" s="3" t="s">
        <v>2655</v>
      </c>
      <c r="D1396" s="3" t="s">
        <v>4305</v>
      </c>
      <c r="E1396" s="3" t="s">
        <v>433</v>
      </c>
      <c r="F1396" s="3" t="s">
        <v>2181</v>
      </c>
      <c r="G1396" s="3">
        <v>1</v>
      </c>
      <c r="H1396" s="3">
        <v>10</v>
      </c>
      <c r="I1396" s="3" t="s">
        <v>2651</v>
      </c>
      <c r="J1396" s="3" t="s">
        <v>2281</v>
      </c>
      <c r="L1396" s="3" t="s">
        <v>4313</v>
      </c>
      <c r="M1396" s="3">
        <f t="shared" si="21"/>
        <v>2</v>
      </c>
    </row>
    <row r="1397" spans="1:13">
      <c r="A1397" s="3">
        <v>1225</v>
      </c>
      <c r="B1397" s="3">
        <v>2</v>
      </c>
      <c r="C1397" s="3" t="s">
        <v>2655</v>
      </c>
      <c r="D1397" s="3" t="s">
        <v>4306</v>
      </c>
      <c r="E1397" s="3">
        <v>14</v>
      </c>
      <c r="F1397" s="3">
        <v>19</v>
      </c>
      <c r="G1397" s="3">
        <v>1</v>
      </c>
      <c r="H1397" s="3">
        <v>10</v>
      </c>
      <c r="I1397" s="3" t="s">
        <v>2651</v>
      </c>
      <c r="J1397" s="3" t="s">
        <v>2281</v>
      </c>
      <c r="L1397" s="3" t="s">
        <v>4313</v>
      </c>
      <c r="M1397" s="3">
        <f t="shared" si="21"/>
        <v>2</v>
      </c>
    </row>
    <row r="1398" spans="1:13">
      <c r="A1398" s="3">
        <v>1226</v>
      </c>
      <c r="B1398" s="3">
        <v>2</v>
      </c>
      <c r="C1398" s="3" t="s">
        <v>2656</v>
      </c>
      <c r="D1398" s="3" t="s">
        <v>4307</v>
      </c>
      <c r="E1398" s="3" t="s">
        <v>290</v>
      </c>
      <c r="F1398" s="3" t="s">
        <v>722</v>
      </c>
      <c r="G1398" s="3">
        <v>1</v>
      </c>
      <c r="H1398" s="3">
        <v>10</v>
      </c>
      <c r="I1398" s="3" t="s">
        <v>2651</v>
      </c>
      <c r="J1398" s="3" t="s">
        <v>2281</v>
      </c>
      <c r="L1398" s="3" t="s">
        <v>4313</v>
      </c>
      <c r="M1398" s="3">
        <f t="shared" si="21"/>
        <v>2</v>
      </c>
    </row>
    <row r="1399" spans="1:13">
      <c r="A1399" s="3">
        <v>1226</v>
      </c>
      <c r="B1399" s="3">
        <v>2</v>
      </c>
      <c r="C1399" s="3" t="s">
        <v>2656</v>
      </c>
      <c r="D1399" s="3" t="s">
        <v>4308</v>
      </c>
      <c r="E1399" s="3">
        <v>28</v>
      </c>
      <c r="F1399" s="3">
        <v>32</v>
      </c>
      <c r="G1399" s="3">
        <v>1</v>
      </c>
      <c r="H1399" s="3">
        <v>10</v>
      </c>
      <c r="I1399" s="3" t="s">
        <v>2651</v>
      </c>
      <c r="J1399" s="3" t="s">
        <v>2281</v>
      </c>
      <c r="L1399" s="3" t="s">
        <v>4313</v>
      </c>
      <c r="M1399" s="3">
        <f t="shared" si="21"/>
        <v>2</v>
      </c>
    </row>
    <row r="1400" spans="1:13">
      <c r="A1400" s="3">
        <v>1227</v>
      </c>
      <c r="B1400" s="3">
        <v>2</v>
      </c>
      <c r="C1400" s="3" t="s">
        <v>2657</v>
      </c>
      <c r="D1400" s="3" t="s">
        <v>4309</v>
      </c>
      <c r="E1400" s="3" t="s">
        <v>2381</v>
      </c>
      <c r="F1400" s="3" t="s">
        <v>2658</v>
      </c>
      <c r="G1400" s="3">
        <v>1</v>
      </c>
      <c r="H1400" s="3">
        <v>10</v>
      </c>
      <c r="I1400" s="3" t="s">
        <v>2651</v>
      </c>
      <c r="J1400" s="3" t="s">
        <v>2281</v>
      </c>
      <c r="L1400" s="3" t="s">
        <v>4313</v>
      </c>
      <c r="M1400" s="3">
        <f t="shared" si="21"/>
        <v>2</v>
      </c>
    </row>
    <row r="1401" spans="1:13">
      <c r="A1401" s="3">
        <v>1227</v>
      </c>
      <c r="B1401" s="3">
        <v>2</v>
      </c>
      <c r="C1401" s="3" t="s">
        <v>2657</v>
      </c>
      <c r="D1401" s="3" t="s">
        <v>4310</v>
      </c>
      <c r="E1401" s="3">
        <v>13</v>
      </c>
      <c r="F1401" s="3">
        <v>18</v>
      </c>
      <c r="G1401" s="3">
        <v>1</v>
      </c>
      <c r="H1401" s="3">
        <v>10</v>
      </c>
      <c r="I1401" s="3" t="s">
        <v>2651</v>
      </c>
      <c r="J1401" s="3" t="s">
        <v>2281</v>
      </c>
      <c r="L1401" s="3" t="s">
        <v>4313</v>
      </c>
      <c r="M1401" s="3">
        <f t="shared" si="21"/>
        <v>2</v>
      </c>
    </row>
    <row r="1402" spans="1:13">
      <c r="A1402" s="3">
        <v>1228</v>
      </c>
      <c r="B1402" s="3">
        <v>2</v>
      </c>
      <c r="C1402" s="3" t="s">
        <v>2659</v>
      </c>
      <c r="D1402" s="3" t="s">
        <v>589</v>
      </c>
      <c r="E1402" s="3" t="s">
        <v>386</v>
      </c>
      <c r="F1402" s="3" t="s">
        <v>1996</v>
      </c>
      <c r="G1402" s="3">
        <v>1</v>
      </c>
      <c r="H1402" s="3">
        <v>10</v>
      </c>
      <c r="I1402" s="3" t="s">
        <v>2651</v>
      </c>
      <c r="J1402" s="3" t="s">
        <v>2281</v>
      </c>
      <c r="L1402" s="3" t="s">
        <v>4313</v>
      </c>
      <c r="M1402" s="3">
        <f t="shared" si="21"/>
        <v>1</v>
      </c>
    </row>
    <row r="1403" spans="1:13">
      <c r="A1403" s="3">
        <v>1229</v>
      </c>
      <c r="B1403" s="3">
        <v>2</v>
      </c>
      <c r="C1403" s="3" t="s">
        <v>2660</v>
      </c>
      <c r="D1403" s="3" t="s">
        <v>566</v>
      </c>
      <c r="E1403" s="3" t="s">
        <v>386</v>
      </c>
      <c r="F1403" s="3" t="s">
        <v>1996</v>
      </c>
      <c r="G1403" s="3">
        <v>1</v>
      </c>
      <c r="H1403" s="3">
        <v>10</v>
      </c>
      <c r="I1403" s="3" t="s">
        <v>2651</v>
      </c>
      <c r="J1403" s="3" t="s">
        <v>2281</v>
      </c>
      <c r="L1403" s="3" t="s">
        <v>4313</v>
      </c>
      <c r="M1403" s="3">
        <f t="shared" si="21"/>
        <v>1</v>
      </c>
    </row>
    <row r="1404" spans="1:13">
      <c r="A1404" s="3">
        <v>1230</v>
      </c>
      <c r="B1404" s="3">
        <v>2</v>
      </c>
      <c r="C1404" s="3" t="s">
        <v>2661</v>
      </c>
      <c r="D1404" s="3" t="s">
        <v>645</v>
      </c>
      <c r="E1404" s="3" t="s">
        <v>386</v>
      </c>
      <c r="F1404" s="3" t="s">
        <v>1996</v>
      </c>
      <c r="G1404" s="3">
        <v>1</v>
      </c>
      <c r="H1404" s="3">
        <v>10</v>
      </c>
      <c r="I1404" s="3" t="s">
        <v>2651</v>
      </c>
      <c r="J1404" s="3" t="s">
        <v>2281</v>
      </c>
      <c r="L1404" s="3" t="s">
        <v>4313</v>
      </c>
      <c r="M1404" s="3">
        <f t="shared" si="21"/>
        <v>1</v>
      </c>
    </row>
    <row r="1405" spans="1:13">
      <c r="A1405" s="3">
        <v>1231</v>
      </c>
      <c r="B1405" s="3">
        <v>2</v>
      </c>
      <c r="C1405" s="3" t="s">
        <v>2662</v>
      </c>
      <c r="D1405" s="3" t="s">
        <v>611</v>
      </c>
      <c r="E1405" s="3" t="s">
        <v>386</v>
      </c>
      <c r="F1405" s="3" t="s">
        <v>1996</v>
      </c>
      <c r="G1405" s="3">
        <v>1</v>
      </c>
      <c r="H1405" s="3">
        <v>10</v>
      </c>
      <c r="I1405" s="3" t="s">
        <v>2651</v>
      </c>
      <c r="J1405" s="3" t="s">
        <v>2281</v>
      </c>
      <c r="L1405" s="3" t="s">
        <v>4313</v>
      </c>
      <c r="M1405" s="3">
        <f t="shared" si="21"/>
        <v>1</v>
      </c>
    </row>
    <row r="1406" spans="1:13">
      <c r="A1406" s="3">
        <v>1232</v>
      </c>
      <c r="B1406" s="3">
        <v>2</v>
      </c>
      <c r="C1406" s="3" t="s">
        <v>2663</v>
      </c>
      <c r="D1406" s="3" t="s">
        <v>249</v>
      </c>
      <c r="E1406" s="3" t="s">
        <v>1781</v>
      </c>
      <c r="F1406" s="3" t="s">
        <v>291</v>
      </c>
      <c r="G1406" s="3">
        <v>1</v>
      </c>
      <c r="H1406" s="3">
        <v>10</v>
      </c>
      <c r="I1406" s="3" t="s">
        <v>2651</v>
      </c>
      <c r="J1406" s="3" t="s">
        <v>2281</v>
      </c>
      <c r="L1406" s="3" t="s">
        <v>4313</v>
      </c>
      <c r="M1406" s="3">
        <f t="shared" si="21"/>
        <v>1</v>
      </c>
    </row>
    <row r="1407" spans="1:13">
      <c r="A1407" s="3">
        <v>1233</v>
      </c>
      <c r="B1407" s="3">
        <v>0</v>
      </c>
      <c r="C1407" s="3" t="s">
        <v>2668</v>
      </c>
      <c r="D1407" s="3" t="s">
        <v>4314</v>
      </c>
      <c r="E1407" s="3" t="s">
        <v>2669</v>
      </c>
      <c r="F1407" s="3" t="s">
        <v>2670</v>
      </c>
      <c r="G1407" s="3">
        <v>100</v>
      </c>
      <c r="H1407" s="3">
        <v>0</v>
      </c>
      <c r="I1407" s="3" t="s">
        <v>2651</v>
      </c>
      <c r="J1407" s="3" t="s">
        <v>2285</v>
      </c>
      <c r="K1407" s="3" t="s">
        <v>2286</v>
      </c>
      <c r="L1407" s="3" t="s">
        <v>4315</v>
      </c>
      <c r="M1407" s="3">
        <f t="shared" si="21"/>
        <v>2</v>
      </c>
    </row>
    <row r="1408" spans="1:13">
      <c r="A1408" s="3">
        <v>1233</v>
      </c>
      <c r="B1408" s="3">
        <v>0</v>
      </c>
      <c r="C1408" s="3" t="s">
        <v>2668</v>
      </c>
      <c r="D1408" s="3" t="s">
        <v>4316</v>
      </c>
      <c r="E1408" s="3">
        <v>57</v>
      </c>
      <c r="F1408" s="3">
        <v>59</v>
      </c>
      <c r="G1408" s="3">
        <v>100</v>
      </c>
      <c r="H1408" s="3">
        <v>0</v>
      </c>
      <c r="I1408" s="3" t="s">
        <v>2651</v>
      </c>
      <c r="J1408" s="3" t="s">
        <v>2285</v>
      </c>
      <c r="K1408" s="3" t="s">
        <v>2286</v>
      </c>
      <c r="L1408" s="3" t="s">
        <v>4315</v>
      </c>
      <c r="M1408" s="3">
        <f t="shared" si="21"/>
        <v>2</v>
      </c>
    </row>
    <row r="1409" spans="1:13">
      <c r="A1409" s="3">
        <v>1234</v>
      </c>
      <c r="B1409" s="3">
        <v>0</v>
      </c>
      <c r="C1409" s="3" t="s">
        <v>2673</v>
      </c>
      <c r="D1409" s="3" t="s">
        <v>4317</v>
      </c>
      <c r="E1409" s="3" t="s">
        <v>2674</v>
      </c>
      <c r="F1409" s="3" t="s">
        <v>2675</v>
      </c>
      <c r="G1409" s="3">
        <v>100</v>
      </c>
      <c r="H1409" s="3">
        <v>0</v>
      </c>
      <c r="I1409" s="3" t="s">
        <v>2651</v>
      </c>
      <c r="J1409" s="3" t="s">
        <v>2285</v>
      </c>
      <c r="K1409" s="3" t="s">
        <v>2286</v>
      </c>
      <c r="L1409" s="3" t="s">
        <v>4315</v>
      </c>
      <c r="M1409" s="3">
        <f t="shared" si="21"/>
        <v>2</v>
      </c>
    </row>
    <row r="1410" spans="1:13">
      <c r="A1410" s="3">
        <v>1234</v>
      </c>
      <c r="B1410" s="3">
        <v>0</v>
      </c>
      <c r="C1410" s="3" t="s">
        <v>2673</v>
      </c>
      <c r="D1410" s="3" t="s">
        <v>4318</v>
      </c>
      <c r="E1410" s="3">
        <v>208</v>
      </c>
      <c r="F1410" s="3">
        <v>220</v>
      </c>
      <c r="G1410" s="3">
        <v>100</v>
      </c>
      <c r="H1410" s="3">
        <v>0</v>
      </c>
      <c r="I1410" s="3" t="s">
        <v>2651</v>
      </c>
      <c r="J1410" s="3" t="s">
        <v>2285</v>
      </c>
      <c r="K1410" s="3" t="s">
        <v>2286</v>
      </c>
      <c r="L1410" s="3" t="s">
        <v>4315</v>
      </c>
      <c r="M1410" s="3">
        <f t="shared" si="21"/>
        <v>2</v>
      </c>
    </row>
    <row r="1411" spans="1:13">
      <c r="A1411" s="3">
        <v>1235</v>
      </c>
      <c r="B1411" s="3">
        <v>0</v>
      </c>
      <c r="C1411" s="3" t="s">
        <v>2679</v>
      </c>
      <c r="D1411" s="3" t="s">
        <v>4319</v>
      </c>
      <c r="E1411" s="3" t="s">
        <v>2680</v>
      </c>
      <c r="F1411" s="3" t="s">
        <v>2681</v>
      </c>
      <c r="G1411" s="3">
        <v>100</v>
      </c>
      <c r="H1411" s="3">
        <v>0</v>
      </c>
      <c r="I1411" s="3" t="s">
        <v>2651</v>
      </c>
      <c r="J1411" s="3" t="s">
        <v>2285</v>
      </c>
      <c r="K1411" s="3" t="s">
        <v>2286</v>
      </c>
      <c r="L1411" s="3" t="s">
        <v>4315</v>
      </c>
      <c r="M1411" s="3">
        <f t="shared" ref="M1411:M1474" si="22">COUNTIF(A:A,A1411)</f>
        <v>2</v>
      </c>
    </row>
    <row r="1412" spans="1:13">
      <c r="A1412" s="3">
        <v>1235</v>
      </c>
      <c r="B1412" s="3">
        <v>0</v>
      </c>
      <c r="C1412" s="3" t="s">
        <v>2679</v>
      </c>
      <c r="D1412" s="3" t="s">
        <v>4320</v>
      </c>
      <c r="E1412" s="3">
        <v>216</v>
      </c>
      <c r="F1412" s="3">
        <v>218</v>
      </c>
      <c r="G1412" s="3">
        <v>100</v>
      </c>
      <c r="H1412" s="3">
        <v>0</v>
      </c>
      <c r="I1412" s="3" t="s">
        <v>2651</v>
      </c>
      <c r="J1412" s="3" t="s">
        <v>2285</v>
      </c>
      <c r="K1412" s="3" t="s">
        <v>2286</v>
      </c>
      <c r="L1412" s="3" t="s">
        <v>4315</v>
      </c>
      <c r="M1412" s="3">
        <f t="shared" si="22"/>
        <v>2</v>
      </c>
    </row>
    <row r="1413" spans="1:13">
      <c r="A1413" s="3">
        <v>1236</v>
      </c>
      <c r="B1413" s="3">
        <v>0</v>
      </c>
      <c r="C1413" s="3" t="s">
        <v>2684</v>
      </c>
      <c r="D1413" s="3" t="s">
        <v>4321</v>
      </c>
      <c r="E1413" s="3" t="s">
        <v>2685</v>
      </c>
      <c r="F1413" s="3" t="s">
        <v>2119</v>
      </c>
      <c r="G1413" s="3">
        <v>100</v>
      </c>
      <c r="H1413" s="3">
        <v>0</v>
      </c>
      <c r="I1413" s="3" t="s">
        <v>2651</v>
      </c>
      <c r="J1413" s="3" t="s">
        <v>2285</v>
      </c>
      <c r="K1413" s="3" t="s">
        <v>2286</v>
      </c>
      <c r="L1413" s="3" t="s">
        <v>4315</v>
      </c>
      <c r="M1413" s="3">
        <f t="shared" si="22"/>
        <v>2</v>
      </c>
    </row>
    <row r="1414" spans="1:13">
      <c r="A1414" s="3">
        <v>1236</v>
      </c>
      <c r="B1414" s="3">
        <v>0</v>
      </c>
      <c r="C1414" s="3" t="s">
        <v>2684</v>
      </c>
      <c r="D1414" s="3" t="s">
        <v>4322</v>
      </c>
      <c r="E1414" s="3">
        <v>360</v>
      </c>
      <c r="F1414" s="3">
        <v>362</v>
      </c>
      <c r="G1414" s="3">
        <v>100</v>
      </c>
      <c r="H1414" s="3">
        <v>0</v>
      </c>
      <c r="I1414" s="3" t="s">
        <v>2651</v>
      </c>
      <c r="J1414" s="3" t="s">
        <v>2285</v>
      </c>
      <c r="K1414" s="3" t="s">
        <v>2286</v>
      </c>
      <c r="L1414" s="3" t="s">
        <v>4315</v>
      </c>
      <c r="M1414" s="3">
        <f t="shared" si="22"/>
        <v>2</v>
      </c>
    </row>
    <row r="1415" spans="1:13">
      <c r="A1415" s="3">
        <v>1237</v>
      </c>
      <c r="B1415" s="3">
        <v>0</v>
      </c>
      <c r="C1415" s="3" t="s">
        <v>2687</v>
      </c>
      <c r="D1415" s="3" t="s">
        <v>4323</v>
      </c>
      <c r="E1415" s="3" t="s">
        <v>2688</v>
      </c>
      <c r="F1415" s="3" t="s">
        <v>2492</v>
      </c>
      <c r="G1415" s="3">
        <v>100</v>
      </c>
      <c r="H1415" s="3">
        <v>0</v>
      </c>
      <c r="I1415" s="3" t="s">
        <v>2651</v>
      </c>
      <c r="J1415" s="3" t="s">
        <v>2285</v>
      </c>
      <c r="K1415" s="3" t="s">
        <v>2286</v>
      </c>
      <c r="L1415" s="3" t="s">
        <v>4315</v>
      </c>
      <c r="M1415" s="3">
        <f t="shared" si="22"/>
        <v>2</v>
      </c>
    </row>
    <row r="1416" spans="1:13">
      <c r="A1416" s="3">
        <v>1237</v>
      </c>
      <c r="B1416" s="3">
        <v>0</v>
      </c>
      <c r="C1416" s="3" t="s">
        <v>2687</v>
      </c>
      <c r="D1416" s="3" t="s">
        <v>4324</v>
      </c>
      <c r="E1416" s="3">
        <v>204</v>
      </c>
      <c r="F1416" s="3">
        <v>206</v>
      </c>
      <c r="G1416" s="3">
        <v>100</v>
      </c>
      <c r="H1416" s="3">
        <v>0</v>
      </c>
      <c r="I1416" s="3" t="s">
        <v>2651</v>
      </c>
      <c r="J1416" s="3" t="s">
        <v>2285</v>
      </c>
      <c r="K1416" s="3" t="s">
        <v>2286</v>
      </c>
      <c r="L1416" s="3" t="s">
        <v>4315</v>
      </c>
      <c r="M1416" s="3">
        <f t="shared" si="22"/>
        <v>2</v>
      </c>
    </row>
    <row r="1417" spans="1:13">
      <c r="A1417" s="3">
        <v>1238</v>
      </c>
      <c r="B1417" s="3">
        <v>0</v>
      </c>
      <c r="C1417" s="3" t="s">
        <v>2691</v>
      </c>
      <c r="D1417" s="3" t="s">
        <v>611</v>
      </c>
      <c r="E1417" s="3" t="s">
        <v>2692</v>
      </c>
      <c r="F1417" s="3" t="s">
        <v>2693</v>
      </c>
      <c r="G1417" s="3">
        <v>100</v>
      </c>
      <c r="H1417" s="3">
        <v>0</v>
      </c>
      <c r="I1417" s="3" t="s">
        <v>2651</v>
      </c>
      <c r="J1417" s="3" t="s">
        <v>2285</v>
      </c>
      <c r="K1417" s="3" t="s">
        <v>2286</v>
      </c>
      <c r="L1417" s="3" t="s">
        <v>4315</v>
      </c>
      <c r="M1417" s="3">
        <f t="shared" si="22"/>
        <v>1</v>
      </c>
    </row>
    <row r="1418" spans="1:13">
      <c r="A1418" s="3">
        <v>1239</v>
      </c>
      <c r="B1418" s="3">
        <v>0</v>
      </c>
      <c r="C1418" s="3" t="s">
        <v>2696</v>
      </c>
      <c r="D1418" s="3" t="s">
        <v>2697</v>
      </c>
      <c r="E1418" s="3" t="s">
        <v>2698</v>
      </c>
      <c r="F1418" s="3" t="s">
        <v>2699</v>
      </c>
      <c r="G1418" s="3">
        <v>100</v>
      </c>
      <c r="H1418" s="3">
        <v>0</v>
      </c>
      <c r="I1418" s="3" t="s">
        <v>2651</v>
      </c>
      <c r="J1418" s="3" t="s">
        <v>2285</v>
      </c>
      <c r="K1418" s="3" t="s">
        <v>2306</v>
      </c>
      <c r="L1418" s="3" t="s">
        <v>4315</v>
      </c>
      <c r="M1418" s="3">
        <f t="shared" si="22"/>
        <v>1</v>
      </c>
    </row>
    <row r="1419" spans="1:13">
      <c r="A1419" s="3">
        <v>1240</v>
      </c>
      <c r="B1419" s="3">
        <v>0</v>
      </c>
      <c r="C1419" s="3" t="s">
        <v>2701</v>
      </c>
      <c r="D1419" s="3" t="s">
        <v>112</v>
      </c>
      <c r="E1419" s="3" t="s">
        <v>2702</v>
      </c>
      <c r="F1419" s="3" t="s">
        <v>2419</v>
      </c>
      <c r="G1419" s="3">
        <v>100</v>
      </c>
      <c r="H1419" s="3">
        <v>0</v>
      </c>
      <c r="I1419" s="3" t="s">
        <v>2651</v>
      </c>
      <c r="J1419" s="3" t="s">
        <v>2285</v>
      </c>
      <c r="K1419" s="3" t="s">
        <v>2306</v>
      </c>
      <c r="L1419" s="3" t="s">
        <v>4315</v>
      </c>
      <c r="M1419" s="3">
        <f t="shared" si="22"/>
        <v>1</v>
      </c>
    </row>
    <row r="1420" spans="1:13">
      <c r="A1420" s="3">
        <v>1241</v>
      </c>
      <c r="B1420" s="3">
        <v>0</v>
      </c>
      <c r="C1420" s="3" t="s">
        <v>2705</v>
      </c>
      <c r="D1420" s="3" t="s">
        <v>111</v>
      </c>
      <c r="E1420" s="3" t="s">
        <v>2702</v>
      </c>
      <c r="F1420" s="3" t="s">
        <v>2419</v>
      </c>
      <c r="G1420" s="3">
        <v>100</v>
      </c>
      <c r="H1420" s="3">
        <v>0</v>
      </c>
      <c r="I1420" s="3" t="s">
        <v>2651</v>
      </c>
      <c r="J1420" s="3" t="s">
        <v>2285</v>
      </c>
      <c r="K1420" s="3" t="s">
        <v>2306</v>
      </c>
      <c r="L1420" s="3" t="s">
        <v>4315</v>
      </c>
      <c r="M1420" s="3">
        <f t="shared" si="22"/>
        <v>1</v>
      </c>
    </row>
    <row r="1421" spans="1:13">
      <c r="A1421" s="3">
        <v>1242</v>
      </c>
      <c r="B1421" s="3">
        <v>0</v>
      </c>
      <c r="C1421" s="3" t="s">
        <v>2707</v>
      </c>
      <c r="D1421" s="3" t="s">
        <v>110</v>
      </c>
      <c r="E1421" s="3" t="s">
        <v>2702</v>
      </c>
      <c r="F1421" s="3" t="s">
        <v>2419</v>
      </c>
      <c r="G1421" s="3">
        <v>100</v>
      </c>
      <c r="H1421" s="3">
        <v>0</v>
      </c>
      <c r="I1421" s="3" t="s">
        <v>2651</v>
      </c>
      <c r="J1421" s="3" t="s">
        <v>2285</v>
      </c>
      <c r="K1421" s="3" t="s">
        <v>2306</v>
      </c>
      <c r="L1421" s="3" t="s">
        <v>4315</v>
      </c>
      <c r="M1421" s="3">
        <f t="shared" si="22"/>
        <v>1</v>
      </c>
    </row>
    <row r="1422" spans="1:13">
      <c r="A1422" s="3">
        <v>1243</v>
      </c>
      <c r="B1422" s="3">
        <v>0</v>
      </c>
      <c r="C1422" s="3" t="s">
        <v>2709</v>
      </c>
      <c r="D1422" s="3" t="s">
        <v>2464</v>
      </c>
      <c r="E1422" s="3" t="s">
        <v>1915</v>
      </c>
      <c r="F1422" s="3" t="s">
        <v>2710</v>
      </c>
      <c r="G1422" s="3">
        <v>100</v>
      </c>
      <c r="H1422" s="3">
        <v>0</v>
      </c>
      <c r="I1422" s="3" t="s">
        <v>2651</v>
      </c>
      <c r="J1422" s="3" t="s">
        <v>2285</v>
      </c>
      <c r="K1422" s="3" t="s">
        <v>2306</v>
      </c>
      <c r="L1422" s="3" t="s">
        <v>4315</v>
      </c>
      <c r="M1422" s="3">
        <f t="shared" si="22"/>
        <v>1</v>
      </c>
    </row>
    <row r="1423" spans="1:13">
      <c r="A1423" s="3">
        <v>1244</v>
      </c>
      <c r="B1423" s="3">
        <v>0</v>
      </c>
      <c r="C1423" s="3" t="s">
        <v>2711</v>
      </c>
      <c r="D1423" s="3" t="s">
        <v>258</v>
      </c>
      <c r="E1423" s="3" t="s">
        <v>1800</v>
      </c>
      <c r="F1423" s="3" t="s">
        <v>1791</v>
      </c>
      <c r="G1423" s="3">
        <v>100</v>
      </c>
      <c r="H1423" s="3">
        <v>0</v>
      </c>
      <c r="I1423" s="3" t="s">
        <v>2651</v>
      </c>
      <c r="J1423" s="3" t="s">
        <v>2285</v>
      </c>
      <c r="K1423" s="3" t="s">
        <v>2333</v>
      </c>
      <c r="L1423" s="3" t="s">
        <v>4315</v>
      </c>
      <c r="M1423" s="3">
        <f t="shared" si="22"/>
        <v>1</v>
      </c>
    </row>
    <row r="1424" spans="1:13">
      <c r="A1424" s="3">
        <v>1245</v>
      </c>
      <c r="B1424" s="3">
        <v>0</v>
      </c>
      <c r="C1424" s="3" t="s">
        <v>2713</v>
      </c>
      <c r="D1424" s="3" t="s">
        <v>2272</v>
      </c>
      <c r="E1424" s="3" t="s">
        <v>2376</v>
      </c>
      <c r="F1424" s="3" t="s">
        <v>2710</v>
      </c>
      <c r="G1424" s="3">
        <v>100</v>
      </c>
      <c r="H1424" s="3">
        <v>0</v>
      </c>
      <c r="I1424" s="3" t="s">
        <v>2651</v>
      </c>
      <c r="J1424" s="3" t="s">
        <v>2285</v>
      </c>
      <c r="K1424" s="3" t="s">
        <v>2333</v>
      </c>
      <c r="L1424" s="3" t="s">
        <v>4315</v>
      </c>
      <c r="M1424" s="3">
        <f t="shared" si="22"/>
        <v>1</v>
      </c>
    </row>
    <row r="1425" spans="1:13">
      <c r="A1425" s="3">
        <v>1246</v>
      </c>
      <c r="B1425" s="3">
        <v>0</v>
      </c>
      <c r="C1425" s="3" t="s">
        <v>2715</v>
      </c>
      <c r="D1425" s="3" t="s">
        <v>495</v>
      </c>
      <c r="E1425" s="3" t="s">
        <v>2328</v>
      </c>
      <c r="F1425" s="3" t="s">
        <v>2329</v>
      </c>
      <c r="G1425" s="3">
        <v>100</v>
      </c>
      <c r="H1425" s="3">
        <v>0</v>
      </c>
      <c r="I1425" s="3" t="s">
        <v>2651</v>
      </c>
      <c r="J1425" s="3" t="s">
        <v>2285</v>
      </c>
      <c r="K1425" s="3" t="s">
        <v>2333</v>
      </c>
      <c r="L1425" s="3" t="s">
        <v>4315</v>
      </c>
      <c r="M1425" s="3">
        <f t="shared" si="22"/>
        <v>1</v>
      </c>
    </row>
    <row r="1426" spans="1:13">
      <c r="A1426" s="3">
        <v>1247</v>
      </c>
      <c r="B1426" s="3">
        <v>0</v>
      </c>
      <c r="C1426" s="3" t="s">
        <v>2717</v>
      </c>
      <c r="D1426" s="3" t="s">
        <v>342</v>
      </c>
      <c r="E1426" s="3" t="s">
        <v>722</v>
      </c>
      <c r="F1426" s="3" t="s">
        <v>617</v>
      </c>
      <c r="G1426" s="3">
        <v>100</v>
      </c>
      <c r="H1426" s="3">
        <v>0</v>
      </c>
      <c r="I1426" s="3" t="s">
        <v>2651</v>
      </c>
      <c r="J1426" s="3" t="s">
        <v>2285</v>
      </c>
      <c r="K1426" s="3" t="s">
        <v>2333</v>
      </c>
      <c r="L1426" s="3" t="s">
        <v>4315</v>
      </c>
      <c r="M1426" s="3">
        <f t="shared" si="22"/>
        <v>1</v>
      </c>
    </row>
    <row r="1427" spans="1:13">
      <c r="A1427" s="3">
        <v>1248</v>
      </c>
      <c r="B1427" s="3">
        <v>1</v>
      </c>
      <c r="C1427" s="3" t="s">
        <v>2671</v>
      </c>
      <c r="D1427" s="3" t="s">
        <v>4314</v>
      </c>
      <c r="E1427" s="3" t="s">
        <v>2065</v>
      </c>
      <c r="F1427" s="3" t="s">
        <v>2672</v>
      </c>
      <c r="G1427" s="3">
        <v>86</v>
      </c>
      <c r="H1427" s="3">
        <v>100</v>
      </c>
      <c r="I1427" s="3" t="s">
        <v>2651</v>
      </c>
      <c r="J1427" s="3" t="s">
        <v>2285</v>
      </c>
      <c r="K1427" s="3" t="s">
        <v>2286</v>
      </c>
      <c r="L1427" s="3" t="s">
        <v>4325</v>
      </c>
      <c r="M1427" s="3">
        <f t="shared" si="22"/>
        <v>2</v>
      </c>
    </row>
    <row r="1428" spans="1:13">
      <c r="A1428" s="3">
        <v>1248</v>
      </c>
      <c r="B1428" s="3">
        <v>1</v>
      </c>
      <c r="C1428" s="3" t="s">
        <v>2671</v>
      </c>
      <c r="D1428" s="3" t="s">
        <v>4316</v>
      </c>
      <c r="E1428" s="3">
        <v>44</v>
      </c>
      <c r="F1428" s="3">
        <v>46</v>
      </c>
      <c r="G1428" s="3">
        <v>86</v>
      </c>
      <c r="H1428" s="3">
        <v>100</v>
      </c>
      <c r="I1428" s="3" t="s">
        <v>2651</v>
      </c>
      <c r="J1428" s="3" t="s">
        <v>2285</v>
      </c>
      <c r="K1428" s="3" t="s">
        <v>2286</v>
      </c>
      <c r="L1428" s="3" t="s">
        <v>4325</v>
      </c>
      <c r="M1428" s="3">
        <f t="shared" si="22"/>
        <v>2</v>
      </c>
    </row>
    <row r="1429" spans="1:13">
      <c r="A1429" s="3">
        <v>1249</v>
      </c>
      <c r="B1429" s="3">
        <v>1</v>
      </c>
      <c r="C1429" s="3" t="s">
        <v>2676</v>
      </c>
      <c r="D1429" s="3" t="s">
        <v>4317</v>
      </c>
      <c r="E1429" s="3" t="s">
        <v>2677</v>
      </c>
      <c r="F1429" s="3" t="s">
        <v>2678</v>
      </c>
      <c r="G1429" s="3">
        <v>86</v>
      </c>
      <c r="H1429" s="3">
        <v>100</v>
      </c>
      <c r="I1429" s="3" t="s">
        <v>2651</v>
      </c>
      <c r="J1429" s="3" t="s">
        <v>2285</v>
      </c>
      <c r="K1429" s="3" t="s">
        <v>2286</v>
      </c>
      <c r="L1429" s="3" t="s">
        <v>4325</v>
      </c>
      <c r="M1429" s="3">
        <f t="shared" si="22"/>
        <v>2</v>
      </c>
    </row>
    <row r="1430" spans="1:13">
      <c r="A1430" s="3">
        <v>1249</v>
      </c>
      <c r="B1430" s="3">
        <v>1</v>
      </c>
      <c r="C1430" s="3" t="s">
        <v>2676</v>
      </c>
      <c r="D1430" s="3" t="s">
        <v>4318</v>
      </c>
      <c r="E1430" s="3">
        <v>160</v>
      </c>
      <c r="F1430" s="3">
        <v>169</v>
      </c>
      <c r="G1430" s="3">
        <v>86</v>
      </c>
      <c r="H1430" s="3">
        <v>100</v>
      </c>
      <c r="I1430" s="3" t="s">
        <v>2651</v>
      </c>
      <c r="J1430" s="3" t="s">
        <v>2285</v>
      </c>
      <c r="K1430" s="3" t="s">
        <v>2286</v>
      </c>
      <c r="L1430" s="3" t="s">
        <v>4325</v>
      </c>
      <c r="M1430" s="3">
        <f t="shared" si="22"/>
        <v>2</v>
      </c>
    </row>
    <row r="1431" spans="1:13">
      <c r="A1431" s="3">
        <v>1250</v>
      </c>
      <c r="B1431" s="3">
        <v>1</v>
      </c>
      <c r="C1431" s="3" t="s">
        <v>2682</v>
      </c>
      <c r="D1431" s="3" t="s">
        <v>4319</v>
      </c>
      <c r="E1431" s="3" t="s">
        <v>2678</v>
      </c>
      <c r="F1431" s="3" t="s">
        <v>2683</v>
      </c>
      <c r="G1431" s="3">
        <v>86</v>
      </c>
      <c r="H1431" s="3">
        <v>100</v>
      </c>
      <c r="I1431" s="3" t="s">
        <v>2651</v>
      </c>
      <c r="J1431" s="3" t="s">
        <v>2285</v>
      </c>
      <c r="K1431" s="3" t="s">
        <v>2286</v>
      </c>
      <c r="L1431" s="3" t="s">
        <v>4325</v>
      </c>
      <c r="M1431" s="3">
        <f t="shared" si="22"/>
        <v>2</v>
      </c>
    </row>
    <row r="1432" spans="1:13">
      <c r="A1432" s="3">
        <v>1250</v>
      </c>
      <c r="B1432" s="3">
        <v>1</v>
      </c>
      <c r="C1432" s="3" t="s">
        <v>2682</v>
      </c>
      <c r="D1432" s="3" t="s">
        <v>4320</v>
      </c>
      <c r="E1432" s="3">
        <v>165</v>
      </c>
      <c r="F1432" s="3">
        <v>167</v>
      </c>
      <c r="G1432" s="3">
        <v>86</v>
      </c>
      <c r="H1432" s="3">
        <v>100</v>
      </c>
      <c r="I1432" s="3" t="s">
        <v>2651</v>
      </c>
      <c r="J1432" s="3" t="s">
        <v>2285</v>
      </c>
      <c r="K1432" s="3" t="s">
        <v>2286</v>
      </c>
      <c r="L1432" s="3" t="s">
        <v>4325</v>
      </c>
      <c r="M1432" s="3">
        <f t="shared" si="22"/>
        <v>2</v>
      </c>
    </row>
    <row r="1433" spans="1:13">
      <c r="A1433" s="3">
        <v>1251</v>
      </c>
      <c r="B1433" s="3">
        <v>1</v>
      </c>
      <c r="C1433" s="3" t="s">
        <v>2686</v>
      </c>
      <c r="D1433" s="3" t="s">
        <v>4321</v>
      </c>
      <c r="E1433" s="3" t="s">
        <v>2654</v>
      </c>
      <c r="F1433" s="3" t="s">
        <v>2658</v>
      </c>
      <c r="G1433" s="3">
        <v>86</v>
      </c>
      <c r="H1433" s="3">
        <v>100</v>
      </c>
      <c r="I1433" s="3" t="s">
        <v>2651</v>
      </c>
      <c r="J1433" s="3" t="s">
        <v>2285</v>
      </c>
      <c r="K1433" s="3" t="s">
        <v>2286</v>
      </c>
      <c r="L1433" s="3" t="s">
        <v>4325</v>
      </c>
      <c r="M1433" s="3">
        <f t="shared" si="22"/>
        <v>2</v>
      </c>
    </row>
    <row r="1434" spans="1:13">
      <c r="A1434" s="3">
        <v>1251</v>
      </c>
      <c r="B1434" s="3">
        <v>1</v>
      </c>
      <c r="C1434" s="3" t="s">
        <v>2686</v>
      </c>
      <c r="D1434" s="3" t="s">
        <v>4322</v>
      </c>
      <c r="E1434" s="3">
        <v>276</v>
      </c>
      <c r="F1434" s="3">
        <v>278</v>
      </c>
      <c r="G1434" s="3">
        <v>86</v>
      </c>
      <c r="H1434" s="3">
        <v>100</v>
      </c>
      <c r="I1434" s="3" t="s">
        <v>2651</v>
      </c>
      <c r="J1434" s="3" t="s">
        <v>2285</v>
      </c>
      <c r="K1434" s="3" t="s">
        <v>2286</v>
      </c>
      <c r="L1434" s="3" t="s">
        <v>4325</v>
      </c>
      <c r="M1434" s="3">
        <f t="shared" si="22"/>
        <v>2</v>
      </c>
    </row>
    <row r="1435" spans="1:13">
      <c r="A1435" s="3">
        <v>1252</v>
      </c>
      <c r="B1435" s="3">
        <v>1</v>
      </c>
      <c r="C1435" s="3" t="s">
        <v>2689</v>
      </c>
      <c r="D1435" s="3" t="s">
        <v>4323</v>
      </c>
      <c r="E1435" s="3" t="s">
        <v>2690</v>
      </c>
      <c r="F1435" s="3" t="s">
        <v>2495</v>
      </c>
      <c r="G1435" s="3">
        <v>86</v>
      </c>
      <c r="H1435" s="3">
        <v>100</v>
      </c>
      <c r="I1435" s="3" t="s">
        <v>2651</v>
      </c>
      <c r="J1435" s="3" t="s">
        <v>2285</v>
      </c>
      <c r="K1435" s="3" t="s">
        <v>2286</v>
      </c>
      <c r="L1435" s="3" t="s">
        <v>4325</v>
      </c>
      <c r="M1435" s="3">
        <f t="shared" si="22"/>
        <v>2</v>
      </c>
    </row>
    <row r="1436" spans="1:13">
      <c r="A1436" s="3">
        <v>1252</v>
      </c>
      <c r="B1436" s="3">
        <v>1</v>
      </c>
      <c r="C1436" s="3" t="s">
        <v>2689</v>
      </c>
      <c r="D1436" s="3" t="s">
        <v>4324</v>
      </c>
      <c r="E1436" s="3">
        <v>157</v>
      </c>
      <c r="F1436" s="3">
        <v>159</v>
      </c>
      <c r="G1436" s="3">
        <v>86</v>
      </c>
      <c r="H1436" s="3">
        <v>100</v>
      </c>
      <c r="I1436" s="3" t="s">
        <v>2651</v>
      </c>
      <c r="J1436" s="3" t="s">
        <v>2285</v>
      </c>
      <c r="K1436" s="3" t="s">
        <v>2286</v>
      </c>
      <c r="L1436" s="3" t="s">
        <v>4325</v>
      </c>
      <c r="M1436" s="3">
        <f t="shared" si="22"/>
        <v>2</v>
      </c>
    </row>
    <row r="1437" spans="1:13">
      <c r="A1437" s="3">
        <v>1253</v>
      </c>
      <c r="B1437" s="3">
        <v>1</v>
      </c>
      <c r="C1437" s="3" t="s">
        <v>2694</v>
      </c>
      <c r="D1437" s="3" t="s">
        <v>611</v>
      </c>
      <c r="E1437" s="3" t="s">
        <v>2695</v>
      </c>
      <c r="F1437" s="3" t="s">
        <v>2393</v>
      </c>
      <c r="G1437" s="3">
        <v>86</v>
      </c>
      <c r="H1437" s="3">
        <v>100</v>
      </c>
      <c r="I1437" s="3" t="s">
        <v>2651</v>
      </c>
      <c r="J1437" s="3" t="s">
        <v>2285</v>
      </c>
      <c r="K1437" s="3" t="s">
        <v>2286</v>
      </c>
      <c r="L1437" s="3" t="s">
        <v>4325</v>
      </c>
      <c r="M1437" s="3">
        <f t="shared" si="22"/>
        <v>1</v>
      </c>
    </row>
    <row r="1438" spans="1:13">
      <c r="A1438" s="3">
        <v>1254</v>
      </c>
      <c r="B1438" s="3">
        <v>1</v>
      </c>
      <c r="C1438" s="3" t="s">
        <v>2700</v>
      </c>
      <c r="D1438" s="3" t="s">
        <v>2697</v>
      </c>
      <c r="E1438" s="3" t="s">
        <v>1911</v>
      </c>
      <c r="F1438" s="3" t="s">
        <v>425</v>
      </c>
      <c r="G1438" s="3">
        <v>86</v>
      </c>
      <c r="H1438" s="3">
        <v>100</v>
      </c>
      <c r="I1438" s="3" t="s">
        <v>2651</v>
      </c>
      <c r="J1438" s="3" t="s">
        <v>2285</v>
      </c>
      <c r="K1438" s="3" t="s">
        <v>2306</v>
      </c>
      <c r="L1438" s="3" t="s">
        <v>4325</v>
      </c>
      <c r="M1438" s="3">
        <f t="shared" si="22"/>
        <v>1</v>
      </c>
    </row>
    <row r="1439" spans="1:13">
      <c r="A1439" s="3">
        <v>1255</v>
      </c>
      <c r="B1439" s="3">
        <v>1</v>
      </c>
      <c r="C1439" s="3" t="s">
        <v>2703</v>
      </c>
      <c r="D1439" s="3" t="s">
        <v>112</v>
      </c>
      <c r="E1439" s="3" t="s">
        <v>2062</v>
      </c>
      <c r="F1439" s="3" t="s">
        <v>2704</v>
      </c>
      <c r="G1439" s="3">
        <v>86</v>
      </c>
      <c r="H1439" s="3">
        <v>100</v>
      </c>
      <c r="I1439" s="3" t="s">
        <v>2651</v>
      </c>
      <c r="J1439" s="3" t="s">
        <v>2285</v>
      </c>
      <c r="K1439" s="3" t="s">
        <v>2306</v>
      </c>
      <c r="L1439" s="3" t="s">
        <v>4325</v>
      </c>
      <c r="M1439" s="3">
        <f t="shared" si="22"/>
        <v>1</v>
      </c>
    </row>
    <row r="1440" spans="1:13">
      <c r="A1440" s="3">
        <v>1256</v>
      </c>
      <c r="B1440" s="3">
        <v>1</v>
      </c>
      <c r="C1440" s="3" t="s">
        <v>2706</v>
      </c>
      <c r="D1440" s="3" t="s">
        <v>111</v>
      </c>
      <c r="E1440" s="3" t="s">
        <v>2062</v>
      </c>
      <c r="F1440" s="3" t="s">
        <v>2704</v>
      </c>
      <c r="G1440" s="3">
        <v>86</v>
      </c>
      <c r="H1440" s="3">
        <v>100</v>
      </c>
      <c r="I1440" s="3" t="s">
        <v>2651</v>
      </c>
      <c r="J1440" s="3" t="s">
        <v>2285</v>
      </c>
      <c r="K1440" s="3" t="s">
        <v>2306</v>
      </c>
      <c r="L1440" s="3" t="s">
        <v>4325</v>
      </c>
      <c r="M1440" s="3">
        <f t="shared" si="22"/>
        <v>1</v>
      </c>
    </row>
    <row r="1441" spans="1:13">
      <c r="A1441" s="3">
        <v>1257</v>
      </c>
      <c r="B1441" s="3">
        <v>1</v>
      </c>
      <c r="C1441" s="3" t="s">
        <v>2708</v>
      </c>
      <c r="D1441" s="3" t="s">
        <v>110</v>
      </c>
      <c r="E1441" s="3" t="s">
        <v>2062</v>
      </c>
      <c r="F1441" s="3" t="s">
        <v>2704</v>
      </c>
      <c r="G1441" s="3">
        <v>86</v>
      </c>
      <c r="H1441" s="3">
        <v>100</v>
      </c>
      <c r="I1441" s="3" t="s">
        <v>2651</v>
      </c>
      <c r="J1441" s="3" t="s">
        <v>2285</v>
      </c>
      <c r="K1441" s="3" t="s">
        <v>2306</v>
      </c>
      <c r="L1441" s="3" t="s">
        <v>4325</v>
      </c>
      <c r="M1441" s="3">
        <f t="shared" si="22"/>
        <v>1</v>
      </c>
    </row>
    <row r="1442" spans="1:13">
      <c r="A1442" s="3">
        <v>1258</v>
      </c>
      <c r="B1442" s="3">
        <v>1</v>
      </c>
      <c r="C1442" s="3" t="s">
        <v>2712</v>
      </c>
      <c r="D1442" s="3" t="s">
        <v>258</v>
      </c>
      <c r="E1442" s="3" t="s">
        <v>1814</v>
      </c>
      <c r="F1442" s="3" t="s">
        <v>509</v>
      </c>
      <c r="G1442" s="3">
        <v>100</v>
      </c>
      <c r="H1442" s="3">
        <v>100</v>
      </c>
      <c r="I1442" s="3" t="s">
        <v>2651</v>
      </c>
      <c r="J1442" s="3" t="s">
        <v>2285</v>
      </c>
      <c r="K1442" s="3" t="s">
        <v>2333</v>
      </c>
      <c r="L1442" s="3" t="s">
        <v>4325</v>
      </c>
      <c r="M1442" s="3">
        <f t="shared" si="22"/>
        <v>1</v>
      </c>
    </row>
    <row r="1443" spans="1:13">
      <c r="A1443" s="3">
        <v>1259</v>
      </c>
      <c r="B1443" s="3">
        <v>1</v>
      </c>
      <c r="C1443" s="3" t="s">
        <v>2714</v>
      </c>
      <c r="D1443" s="3" t="s">
        <v>2272</v>
      </c>
      <c r="E1443" s="3" t="s">
        <v>1793</v>
      </c>
      <c r="F1443" s="3" t="s">
        <v>1778</v>
      </c>
      <c r="G1443" s="3">
        <v>100</v>
      </c>
      <c r="H1443" s="3">
        <v>100</v>
      </c>
      <c r="I1443" s="3" t="s">
        <v>2651</v>
      </c>
      <c r="J1443" s="3" t="s">
        <v>2285</v>
      </c>
      <c r="K1443" s="3" t="s">
        <v>2333</v>
      </c>
      <c r="L1443" s="3" t="s">
        <v>4325</v>
      </c>
      <c r="M1443" s="3">
        <f t="shared" si="22"/>
        <v>1</v>
      </c>
    </row>
    <row r="1444" spans="1:13">
      <c r="A1444" s="3">
        <v>1260</v>
      </c>
      <c r="B1444" s="3">
        <v>1</v>
      </c>
      <c r="C1444" s="3" t="s">
        <v>2716</v>
      </c>
      <c r="D1444" s="3" t="s">
        <v>495</v>
      </c>
      <c r="E1444" s="3" t="s">
        <v>2331</v>
      </c>
      <c r="F1444" s="3" t="s">
        <v>1809</v>
      </c>
      <c r="G1444" s="3">
        <v>100</v>
      </c>
      <c r="H1444" s="3">
        <v>100</v>
      </c>
      <c r="I1444" s="3" t="s">
        <v>2651</v>
      </c>
      <c r="J1444" s="3" t="s">
        <v>2285</v>
      </c>
      <c r="K1444" s="3" t="s">
        <v>2333</v>
      </c>
      <c r="L1444" s="3" t="s">
        <v>4325</v>
      </c>
      <c r="M1444" s="3">
        <f t="shared" si="22"/>
        <v>1</v>
      </c>
    </row>
    <row r="1445" spans="1:13">
      <c r="A1445" s="3">
        <v>1261</v>
      </c>
      <c r="B1445" s="3">
        <v>1</v>
      </c>
      <c r="C1445" s="3" t="s">
        <v>2718</v>
      </c>
      <c r="D1445" s="3" t="s">
        <v>342</v>
      </c>
      <c r="E1445" s="3">
        <v>2</v>
      </c>
      <c r="G1445" s="3">
        <v>100</v>
      </c>
      <c r="H1445" s="3">
        <v>100</v>
      </c>
      <c r="I1445" s="3" t="s">
        <v>2651</v>
      </c>
      <c r="J1445" s="3" t="s">
        <v>2285</v>
      </c>
      <c r="K1445" s="3" t="s">
        <v>2333</v>
      </c>
      <c r="L1445" s="3" t="s">
        <v>4325</v>
      </c>
      <c r="M1445" s="3">
        <f t="shared" si="22"/>
        <v>1</v>
      </c>
    </row>
    <row r="1446" spans="1:13">
      <c r="A1446" s="3">
        <v>1262</v>
      </c>
      <c r="B1446" s="3">
        <v>0</v>
      </c>
      <c r="C1446" s="3" t="s">
        <v>2719</v>
      </c>
      <c r="D1446" s="3" t="s">
        <v>2720</v>
      </c>
      <c r="E1446" s="3" t="s">
        <v>2399</v>
      </c>
      <c r="F1446" s="3" t="s">
        <v>2397</v>
      </c>
      <c r="G1446" s="3">
        <v>100</v>
      </c>
      <c r="H1446" s="3">
        <v>0</v>
      </c>
      <c r="I1446" s="3" t="s">
        <v>2651</v>
      </c>
      <c r="J1446" s="3" t="s">
        <v>2346</v>
      </c>
      <c r="K1446" s="3" t="s">
        <v>2286</v>
      </c>
      <c r="L1446" s="3" t="s">
        <v>4326</v>
      </c>
      <c r="M1446" s="3">
        <f t="shared" si="22"/>
        <v>1</v>
      </c>
    </row>
    <row r="1447" spans="1:13">
      <c r="A1447" s="3">
        <v>1263</v>
      </c>
      <c r="B1447" s="3">
        <v>0</v>
      </c>
      <c r="C1447" s="3" t="s">
        <v>2722</v>
      </c>
      <c r="D1447" s="3" t="s">
        <v>261</v>
      </c>
      <c r="E1447" s="3" t="s">
        <v>2351</v>
      </c>
      <c r="F1447" s="3" t="s">
        <v>2143</v>
      </c>
      <c r="G1447" s="3">
        <v>100</v>
      </c>
      <c r="H1447" s="3">
        <v>0</v>
      </c>
      <c r="I1447" s="3" t="s">
        <v>2651</v>
      </c>
      <c r="J1447" s="3" t="s">
        <v>2346</v>
      </c>
      <c r="K1447" s="3" t="s">
        <v>2286</v>
      </c>
      <c r="L1447" s="3" t="s">
        <v>4326</v>
      </c>
      <c r="M1447" s="3">
        <f t="shared" si="22"/>
        <v>1</v>
      </c>
    </row>
    <row r="1448" spans="1:13">
      <c r="A1448" s="3">
        <v>1264</v>
      </c>
      <c r="B1448" s="3">
        <v>0</v>
      </c>
      <c r="C1448" s="3" t="s">
        <v>2724</v>
      </c>
      <c r="D1448" s="3" t="s">
        <v>264</v>
      </c>
      <c r="E1448" s="3" t="s">
        <v>2351</v>
      </c>
      <c r="F1448" s="3" t="s">
        <v>2143</v>
      </c>
      <c r="G1448" s="3">
        <v>100</v>
      </c>
      <c r="H1448" s="3">
        <v>0</v>
      </c>
      <c r="I1448" s="3" t="s">
        <v>2651</v>
      </c>
      <c r="J1448" s="3" t="s">
        <v>2346</v>
      </c>
      <c r="K1448" s="3" t="s">
        <v>2286</v>
      </c>
      <c r="L1448" s="3" t="s">
        <v>4326</v>
      </c>
      <c r="M1448" s="3">
        <f t="shared" si="22"/>
        <v>1</v>
      </c>
    </row>
    <row r="1449" spans="1:13">
      <c r="A1449" s="3">
        <v>1265</v>
      </c>
      <c r="B1449" s="3">
        <v>0</v>
      </c>
      <c r="C1449" s="3" t="s">
        <v>2726</v>
      </c>
      <c r="D1449" s="3" t="s">
        <v>589</v>
      </c>
      <c r="E1449" s="3" t="s">
        <v>2692</v>
      </c>
      <c r="F1449" s="3" t="s">
        <v>2693</v>
      </c>
      <c r="G1449" s="3">
        <v>100</v>
      </c>
      <c r="H1449" s="3">
        <v>0</v>
      </c>
      <c r="I1449" s="3" t="s">
        <v>2651</v>
      </c>
      <c r="J1449" s="3" t="s">
        <v>2346</v>
      </c>
      <c r="K1449" s="3" t="s">
        <v>2286</v>
      </c>
      <c r="L1449" s="3" t="s">
        <v>4326</v>
      </c>
      <c r="M1449" s="3">
        <f t="shared" si="22"/>
        <v>1</v>
      </c>
    </row>
    <row r="1450" spans="1:13">
      <c r="A1450" s="3">
        <v>1266</v>
      </c>
      <c r="B1450" s="3">
        <v>0</v>
      </c>
      <c r="C1450" s="3" t="s">
        <v>2728</v>
      </c>
      <c r="D1450" s="3" t="s">
        <v>566</v>
      </c>
      <c r="E1450" s="3" t="s">
        <v>2692</v>
      </c>
      <c r="F1450" s="3" t="s">
        <v>2693</v>
      </c>
      <c r="G1450" s="3">
        <v>100</v>
      </c>
      <c r="H1450" s="3">
        <v>0</v>
      </c>
      <c r="I1450" s="3" t="s">
        <v>2651</v>
      </c>
      <c r="J1450" s="3" t="s">
        <v>2346</v>
      </c>
      <c r="K1450" s="3" t="s">
        <v>2286</v>
      </c>
      <c r="L1450" s="3" t="s">
        <v>4326</v>
      </c>
      <c r="M1450" s="3">
        <f t="shared" si="22"/>
        <v>1</v>
      </c>
    </row>
    <row r="1451" spans="1:13">
      <c r="A1451" s="3">
        <v>1267</v>
      </c>
      <c r="B1451" s="3">
        <v>0</v>
      </c>
      <c r="C1451" s="3" t="s">
        <v>2730</v>
      </c>
      <c r="D1451" s="3" t="s">
        <v>645</v>
      </c>
      <c r="E1451" s="3" t="s">
        <v>2692</v>
      </c>
      <c r="F1451" s="3" t="s">
        <v>2693</v>
      </c>
      <c r="G1451" s="3">
        <v>100</v>
      </c>
      <c r="H1451" s="3">
        <v>0</v>
      </c>
      <c r="I1451" s="3" t="s">
        <v>2651</v>
      </c>
      <c r="J1451" s="3" t="s">
        <v>2346</v>
      </c>
      <c r="K1451" s="3" t="s">
        <v>2286</v>
      </c>
      <c r="L1451" s="3" t="s">
        <v>4326</v>
      </c>
      <c r="M1451" s="3">
        <f t="shared" si="22"/>
        <v>1</v>
      </c>
    </row>
    <row r="1452" spans="1:13">
      <c r="A1452" s="3">
        <v>1268</v>
      </c>
      <c r="B1452" s="3">
        <v>0</v>
      </c>
      <c r="C1452" s="3" t="s">
        <v>2732</v>
      </c>
      <c r="D1452" s="3" t="s">
        <v>2733</v>
      </c>
      <c r="E1452" s="3" t="s">
        <v>2437</v>
      </c>
      <c r="F1452" s="3" t="s">
        <v>2734</v>
      </c>
      <c r="G1452" s="3">
        <v>100</v>
      </c>
      <c r="H1452" s="3">
        <v>0</v>
      </c>
      <c r="I1452" s="3" t="s">
        <v>2651</v>
      </c>
      <c r="J1452" s="3" t="s">
        <v>2346</v>
      </c>
      <c r="K1452" s="3" t="s">
        <v>2306</v>
      </c>
      <c r="L1452" s="3" t="s">
        <v>4326</v>
      </c>
      <c r="M1452" s="3">
        <f t="shared" si="22"/>
        <v>1</v>
      </c>
    </row>
    <row r="1453" spans="1:13">
      <c r="A1453" s="3">
        <v>1269</v>
      </c>
      <c r="B1453" s="3">
        <v>0</v>
      </c>
      <c r="C1453" s="3" t="s">
        <v>2736</v>
      </c>
      <c r="D1453" s="3" t="s">
        <v>166</v>
      </c>
      <c r="E1453" s="3" t="s">
        <v>2737</v>
      </c>
      <c r="F1453" s="3" t="s">
        <v>2738</v>
      </c>
      <c r="G1453" s="3">
        <v>100</v>
      </c>
      <c r="H1453" s="3">
        <v>0</v>
      </c>
      <c r="I1453" s="3" t="s">
        <v>2651</v>
      </c>
      <c r="J1453" s="3" t="s">
        <v>2346</v>
      </c>
      <c r="K1453" s="3" t="s">
        <v>2306</v>
      </c>
      <c r="L1453" s="3" t="s">
        <v>4326</v>
      </c>
      <c r="M1453" s="3">
        <f t="shared" si="22"/>
        <v>1</v>
      </c>
    </row>
    <row r="1454" spans="1:13">
      <c r="A1454" s="3">
        <v>1270</v>
      </c>
      <c r="B1454" s="3">
        <v>0</v>
      </c>
      <c r="C1454" s="3" t="s">
        <v>2742</v>
      </c>
      <c r="D1454" s="3" t="s">
        <v>411</v>
      </c>
      <c r="E1454" s="3" t="s">
        <v>1812</v>
      </c>
      <c r="F1454" s="3" t="s">
        <v>2437</v>
      </c>
      <c r="G1454" s="3">
        <v>100</v>
      </c>
      <c r="H1454" s="3">
        <v>0</v>
      </c>
      <c r="I1454" s="3" t="s">
        <v>2651</v>
      </c>
      <c r="J1454" s="3" t="s">
        <v>2346</v>
      </c>
      <c r="K1454" s="3" t="s">
        <v>2306</v>
      </c>
      <c r="L1454" s="3" t="s">
        <v>4326</v>
      </c>
      <c r="M1454" s="3">
        <f t="shared" si="22"/>
        <v>2</v>
      </c>
    </row>
    <row r="1455" spans="1:13">
      <c r="A1455" s="3">
        <v>1270</v>
      </c>
      <c r="B1455" s="3">
        <v>0</v>
      </c>
      <c r="C1455" s="3" t="s">
        <v>2742</v>
      </c>
      <c r="D1455" s="3" t="s">
        <v>412</v>
      </c>
      <c r="E1455" s="3" t="s">
        <v>1812</v>
      </c>
      <c r="F1455" s="3" t="s">
        <v>2437</v>
      </c>
      <c r="G1455" s="3">
        <v>100</v>
      </c>
      <c r="H1455" s="3">
        <v>0</v>
      </c>
      <c r="I1455" s="3" t="s">
        <v>2651</v>
      </c>
      <c r="J1455" s="3" t="s">
        <v>2346</v>
      </c>
      <c r="K1455" s="3" t="s">
        <v>2306</v>
      </c>
      <c r="L1455" s="3" t="s">
        <v>4326</v>
      </c>
      <c r="M1455" s="3">
        <f t="shared" si="22"/>
        <v>2</v>
      </c>
    </row>
    <row r="1456" spans="1:13">
      <c r="A1456" s="3">
        <v>1271</v>
      </c>
      <c r="B1456" s="3">
        <v>0</v>
      </c>
      <c r="C1456" s="3" t="s">
        <v>2744</v>
      </c>
      <c r="D1456" s="3" t="s">
        <v>103</v>
      </c>
      <c r="E1456" s="3" t="s">
        <v>2745</v>
      </c>
      <c r="F1456" s="3" t="s">
        <v>2746</v>
      </c>
      <c r="G1456" s="3">
        <v>100</v>
      </c>
      <c r="H1456" s="3">
        <v>0</v>
      </c>
      <c r="I1456" s="3" t="s">
        <v>2651</v>
      </c>
      <c r="J1456" s="3" t="s">
        <v>2346</v>
      </c>
      <c r="K1456" s="3" t="s">
        <v>2306</v>
      </c>
      <c r="L1456" s="3" t="s">
        <v>4326</v>
      </c>
      <c r="M1456" s="3">
        <f t="shared" si="22"/>
        <v>1</v>
      </c>
    </row>
    <row r="1457" spans="1:13">
      <c r="A1457" s="3">
        <v>1272</v>
      </c>
      <c r="B1457" s="3">
        <v>0</v>
      </c>
      <c r="C1457" s="3" t="s">
        <v>2749</v>
      </c>
      <c r="D1457" s="3" t="s">
        <v>13</v>
      </c>
      <c r="E1457" s="3" t="s">
        <v>2750</v>
      </c>
      <c r="F1457" s="3" t="s">
        <v>2751</v>
      </c>
      <c r="G1457" s="3">
        <v>100</v>
      </c>
      <c r="H1457" s="3">
        <v>0</v>
      </c>
      <c r="I1457" s="3" t="s">
        <v>2651</v>
      </c>
      <c r="J1457" s="3" t="s">
        <v>2346</v>
      </c>
      <c r="K1457" s="3" t="s">
        <v>2306</v>
      </c>
      <c r="L1457" s="3" t="s">
        <v>4326</v>
      </c>
      <c r="M1457" s="3">
        <f t="shared" si="22"/>
        <v>1</v>
      </c>
    </row>
    <row r="1458" spans="1:13">
      <c r="A1458" s="3">
        <v>1273</v>
      </c>
      <c r="B1458" s="3">
        <v>0</v>
      </c>
      <c r="C1458" s="3" t="s">
        <v>2753</v>
      </c>
      <c r="D1458" s="3" t="s">
        <v>221</v>
      </c>
      <c r="E1458" s="3" t="s">
        <v>2298</v>
      </c>
      <c r="F1458" s="3" t="s">
        <v>2299</v>
      </c>
      <c r="G1458" s="3">
        <v>100</v>
      </c>
      <c r="H1458" s="3">
        <v>0</v>
      </c>
      <c r="I1458" s="3" t="s">
        <v>2651</v>
      </c>
      <c r="J1458" s="3" t="s">
        <v>2346</v>
      </c>
      <c r="K1458" s="3" t="s">
        <v>2306</v>
      </c>
      <c r="L1458" s="3" t="s">
        <v>4326</v>
      </c>
      <c r="M1458" s="3">
        <f t="shared" si="22"/>
        <v>1</v>
      </c>
    </row>
    <row r="1459" spans="1:13">
      <c r="A1459" s="3">
        <v>1274</v>
      </c>
      <c r="B1459" s="3">
        <v>0</v>
      </c>
      <c r="C1459" s="3" t="s">
        <v>2755</v>
      </c>
      <c r="D1459" s="3" t="s">
        <v>259</v>
      </c>
      <c r="E1459" s="3" t="s">
        <v>2397</v>
      </c>
      <c r="F1459" s="3" t="s">
        <v>1910</v>
      </c>
      <c r="G1459" s="3">
        <v>100</v>
      </c>
      <c r="H1459" s="3">
        <v>0</v>
      </c>
      <c r="I1459" s="3" t="s">
        <v>2651</v>
      </c>
      <c r="J1459" s="3" t="s">
        <v>2346</v>
      </c>
      <c r="K1459" s="3" t="s">
        <v>2333</v>
      </c>
      <c r="L1459" s="3" t="s">
        <v>4326</v>
      </c>
      <c r="M1459" s="3">
        <f t="shared" si="22"/>
        <v>1</v>
      </c>
    </row>
    <row r="1460" spans="1:13">
      <c r="A1460" s="3">
        <v>1275</v>
      </c>
      <c r="B1460" s="3">
        <v>0</v>
      </c>
      <c r="C1460" s="3" t="s">
        <v>2757</v>
      </c>
      <c r="D1460" s="3" t="s">
        <v>1860</v>
      </c>
      <c r="E1460" s="3" t="s">
        <v>1960</v>
      </c>
      <c r="F1460" s="3" t="s">
        <v>2758</v>
      </c>
      <c r="G1460" s="3">
        <v>100</v>
      </c>
      <c r="H1460" s="3">
        <v>0</v>
      </c>
      <c r="I1460" s="3" t="s">
        <v>2651</v>
      </c>
      <c r="J1460" s="3" t="s">
        <v>2346</v>
      </c>
      <c r="K1460" s="3" t="s">
        <v>2333</v>
      </c>
      <c r="L1460" s="3" t="s">
        <v>4326</v>
      </c>
      <c r="M1460" s="3">
        <f t="shared" si="22"/>
        <v>1</v>
      </c>
    </row>
    <row r="1461" spans="1:13">
      <c r="A1461" s="3">
        <v>1276</v>
      </c>
      <c r="B1461" s="3">
        <v>0</v>
      </c>
      <c r="C1461" s="3" t="s">
        <v>2761</v>
      </c>
      <c r="D1461" s="3" t="s">
        <v>625</v>
      </c>
      <c r="E1461" s="3">
        <v>3</v>
      </c>
      <c r="G1461" s="3">
        <v>100</v>
      </c>
      <c r="H1461" s="3">
        <v>0</v>
      </c>
      <c r="I1461" s="3" t="s">
        <v>2651</v>
      </c>
      <c r="J1461" s="3" t="s">
        <v>2346</v>
      </c>
      <c r="K1461" s="3" t="s">
        <v>2333</v>
      </c>
      <c r="L1461" s="3" t="s">
        <v>4326</v>
      </c>
      <c r="M1461" s="3">
        <f t="shared" si="22"/>
        <v>1</v>
      </c>
    </row>
    <row r="1462" spans="1:13">
      <c r="A1462" s="3">
        <v>1277</v>
      </c>
      <c r="B1462" s="3">
        <v>0</v>
      </c>
      <c r="C1462" s="3" t="s">
        <v>2763</v>
      </c>
      <c r="D1462" s="3" t="s">
        <v>2764</v>
      </c>
      <c r="E1462" s="3" t="s">
        <v>2321</v>
      </c>
      <c r="G1462" s="3">
        <v>100</v>
      </c>
      <c r="H1462" s="3">
        <v>0</v>
      </c>
      <c r="I1462" s="3" t="s">
        <v>2651</v>
      </c>
      <c r="J1462" s="3" t="s">
        <v>2346</v>
      </c>
      <c r="K1462" s="3" t="s">
        <v>2333</v>
      </c>
      <c r="L1462" s="3" t="s">
        <v>4326</v>
      </c>
      <c r="M1462" s="3">
        <f t="shared" si="22"/>
        <v>1</v>
      </c>
    </row>
    <row r="1463" spans="1:13">
      <c r="A1463" s="3">
        <v>1278</v>
      </c>
      <c r="B1463" s="3">
        <v>1</v>
      </c>
      <c r="C1463" s="3" t="s">
        <v>2721</v>
      </c>
      <c r="D1463" s="3" t="s">
        <v>2720</v>
      </c>
      <c r="E1463" s="3" t="s">
        <v>2143</v>
      </c>
      <c r="F1463" s="3" t="s">
        <v>1791</v>
      </c>
      <c r="G1463" s="3">
        <v>86</v>
      </c>
      <c r="H1463" s="3">
        <v>100</v>
      </c>
      <c r="I1463" s="3" t="s">
        <v>2651</v>
      </c>
      <c r="J1463" s="3" t="s">
        <v>2346</v>
      </c>
      <c r="K1463" s="3" t="s">
        <v>2286</v>
      </c>
      <c r="L1463" s="3" t="s">
        <v>4327</v>
      </c>
      <c r="M1463" s="3">
        <f t="shared" si="22"/>
        <v>1</v>
      </c>
    </row>
    <row r="1464" spans="1:13">
      <c r="A1464" s="3">
        <v>1279</v>
      </c>
      <c r="B1464" s="3">
        <v>1</v>
      </c>
      <c r="C1464" s="3" t="s">
        <v>2723</v>
      </c>
      <c r="D1464" s="3" t="s">
        <v>261</v>
      </c>
      <c r="E1464" s="3" t="s">
        <v>1928</v>
      </c>
      <c r="F1464" s="3" t="s">
        <v>1814</v>
      </c>
      <c r="G1464" s="3">
        <v>86</v>
      </c>
      <c r="H1464" s="3">
        <v>100</v>
      </c>
      <c r="I1464" s="3" t="s">
        <v>2651</v>
      </c>
      <c r="J1464" s="3" t="s">
        <v>2346</v>
      </c>
      <c r="K1464" s="3" t="s">
        <v>2286</v>
      </c>
      <c r="L1464" s="3" t="s">
        <v>4327</v>
      </c>
      <c r="M1464" s="3">
        <f t="shared" si="22"/>
        <v>1</v>
      </c>
    </row>
    <row r="1465" spans="1:13">
      <c r="A1465" s="3">
        <v>1280</v>
      </c>
      <c r="B1465" s="3">
        <v>1</v>
      </c>
      <c r="C1465" s="3" t="s">
        <v>2725</v>
      </c>
      <c r="D1465" s="3" t="s">
        <v>264</v>
      </c>
      <c r="E1465" s="3" t="s">
        <v>1928</v>
      </c>
      <c r="F1465" s="3" t="s">
        <v>1814</v>
      </c>
      <c r="G1465" s="3">
        <v>86</v>
      </c>
      <c r="H1465" s="3">
        <v>100</v>
      </c>
      <c r="I1465" s="3" t="s">
        <v>2651</v>
      </c>
      <c r="J1465" s="3" t="s">
        <v>2346</v>
      </c>
      <c r="K1465" s="3" t="s">
        <v>2286</v>
      </c>
      <c r="L1465" s="3" t="s">
        <v>4327</v>
      </c>
      <c r="M1465" s="3">
        <f t="shared" si="22"/>
        <v>1</v>
      </c>
    </row>
    <row r="1466" spans="1:13">
      <c r="A1466" s="3">
        <v>1281</v>
      </c>
      <c r="B1466" s="3">
        <v>1</v>
      </c>
      <c r="C1466" s="3" t="s">
        <v>2727</v>
      </c>
      <c r="D1466" s="3" t="s">
        <v>589</v>
      </c>
      <c r="E1466" s="3" t="s">
        <v>2695</v>
      </c>
      <c r="F1466" s="3" t="s">
        <v>2393</v>
      </c>
      <c r="G1466" s="3">
        <v>86</v>
      </c>
      <c r="H1466" s="3">
        <v>100</v>
      </c>
      <c r="I1466" s="3" t="s">
        <v>2651</v>
      </c>
      <c r="J1466" s="3" t="s">
        <v>2346</v>
      </c>
      <c r="K1466" s="3" t="s">
        <v>2286</v>
      </c>
      <c r="L1466" s="3" t="s">
        <v>4327</v>
      </c>
      <c r="M1466" s="3">
        <f t="shared" si="22"/>
        <v>1</v>
      </c>
    </row>
    <row r="1467" spans="1:13">
      <c r="A1467" s="3">
        <v>1282</v>
      </c>
      <c r="B1467" s="3">
        <v>1</v>
      </c>
      <c r="C1467" s="3" t="s">
        <v>2729</v>
      </c>
      <c r="D1467" s="3" t="s">
        <v>566</v>
      </c>
      <c r="E1467" s="3" t="s">
        <v>2695</v>
      </c>
      <c r="F1467" s="3" t="s">
        <v>2393</v>
      </c>
      <c r="G1467" s="3">
        <v>86</v>
      </c>
      <c r="H1467" s="3">
        <v>100</v>
      </c>
      <c r="I1467" s="3" t="s">
        <v>2651</v>
      </c>
      <c r="J1467" s="3" t="s">
        <v>2346</v>
      </c>
      <c r="K1467" s="3" t="s">
        <v>2286</v>
      </c>
      <c r="L1467" s="3" t="s">
        <v>4327</v>
      </c>
      <c r="M1467" s="3">
        <f t="shared" si="22"/>
        <v>1</v>
      </c>
    </row>
    <row r="1468" spans="1:13">
      <c r="A1468" s="3">
        <v>1283</v>
      </c>
      <c r="B1468" s="3">
        <v>1</v>
      </c>
      <c r="C1468" s="3" t="s">
        <v>2731</v>
      </c>
      <c r="D1468" s="3" t="s">
        <v>645</v>
      </c>
      <c r="E1468" s="3" t="s">
        <v>2695</v>
      </c>
      <c r="F1468" s="3" t="s">
        <v>2393</v>
      </c>
      <c r="G1468" s="3">
        <v>86</v>
      </c>
      <c r="H1468" s="3">
        <v>100</v>
      </c>
      <c r="I1468" s="3" t="s">
        <v>2651</v>
      </c>
      <c r="J1468" s="3" t="s">
        <v>2346</v>
      </c>
      <c r="K1468" s="3" t="s">
        <v>2286</v>
      </c>
      <c r="L1468" s="3" t="s">
        <v>4327</v>
      </c>
      <c r="M1468" s="3">
        <f t="shared" si="22"/>
        <v>1</v>
      </c>
    </row>
    <row r="1469" spans="1:13">
      <c r="A1469" s="3">
        <v>1284</v>
      </c>
      <c r="B1469" s="3">
        <v>1</v>
      </c>
      <c r="C1469" s="3" t="s">
        <v>2735</v>
      </c>
      <c r="D1469" s="3" t="s">
        <v>2733</v>
      </c>
      <c r="E1469" s="3" t="s">
        <v>1775</v>
      </c>
      <c r="F1469" s="3" t="s">
        <v>289</v>
      </c>
      <c r="G1469" s="3">
        <v>86</v>
      </c>
      <c r="H1469" s="3">
        <v>100</v>
      </c>
      <c r="I1469" s="3" t="s">
        <v>2651</v>
      </c>
      <c r="J1469" s="3" t="s">
        <v>2346</v>
      </c>
      <c r="K1469" s="3" t="s">
        <v>2306</v>
      </c>
      <c r="L1469" s="3" t="s">
        <v>4327</v>
      </c>
      <c r="M1469" s="3">
        <f t="shared" si="22"/>
        <v>1</v>
      </c>
    </row>
    <row r="1470" spans="1:13">
      <c r="A1470" s="3">
        <v>1285</v>
      </c>
      <c r="B1470" s="3">
        <v>1</v>
      </c>
      <c r="C1470" s="3" t="s">
        <v>2739</v>
      </c>
      <c r="D1470" s="3" t="s">
        <v>166</v>
      </c>
      <c r="E1470" s="3" t="s">
        <v>2740</v>
      </c>
      <c r="F1470" s="3" t="s">
        <v>2741</v>
      </c>
      <c r="G1470" s="3">
        <v>86</v>
      </c>
      <c r="H1470" s="3">
        <v>100</v>
      </c>
      <c r="I1470" s="3" t="s">
        <v>2651</v>
      </c>
      <c r="J1470" s="3" t="s">
        <v>2346</v>
      </c>
      <c r="K1470" s="3" t="s">
        <v>2306</v>
      </c>
      <c r="L1470" s="3" t="s">
        <v>4327</v>
      </c>
      <c r="M1470" s="3">
        <f t="shared" si="22"/>
        <v>1</v>
      </c>
    </row>
    <row r="1471" spans="1:13">
      <c r="A1471" s="3">
        <v>1286</v>
      </c>
      <c r="B1471" s="3">
        <v>1</v>
      </c>
      <c r="C1471" s="3" t="s">
        <v>2743</v>
      </c>
      <c r="D1471" s="3" t="s">
        <v>411</v>
      </c>
      <c r="E1471" s="3" t="s">
        <v>1800</v>
      </c>
      <c r="F1471" s="3" t="s">
        <v>1775</v>
      </c>
      <c r="G1471" s="3">
        <v>86</v>
      </c>
      <c r="H1471" s="3">
        <v>100</v>
      </c>
      <c r="I1471" s="3" t="s">
        <v>2651</v>
      </c>
      <c r="J1471" s="3" t="s">
        <v>2346</v>
      </c>
      <c r="K1471" s="3" t="s">
        <v>2306</v>
      </c>
      <c r="L1471" s="3" t="s">
        <v>4327</v>
      </c>
      <c r="M1471" s="3">
        <f t="shared" si="22"/>
        <v>2</v>
      </c>
    </row>
    <row r="1472" spans="1:13">
      <c r="A1472" s="3">
        <v>1286</v>
      </c>
      <c r="B1472" s="3">
        <v>1</v>
      </c>
      <c r="C1472" s="3" t="s">
        <v>2743</v>
      </c>
      <c r="D1472" s="3" t="s">
        <v>412</v>
      </c>
      <c r="E1472" s="3" t="s">
        <v>1800</v>
      </c>
      <c r="F1472" s="3" t="s">
        <v>1775</v>
      </c>
      <c r="G1472" s="3">
        <v>86</v>
      </c>
      <c r="H1472" s="3">
        <v>100</v>
      </c>
      <c r="I1472" s="3" t="s">
        <v>2651</v>
      </c>
      <c r="J1472" s="3" t="s">
        <v>2346</v>
      </c>
      <c r="K1472" s="3" t="s">
        <v>2306</v>
      </c>
      <c r="L1472" s="3" t="s">
        <v>4327</v>
      </c>
      <c r="M1472" s="3">
        <f t="shared" si="22"/>
        <v>2</v>
      </c>
    </row>
    <row r="1473" spans="1:13">
      <c r="A1473" s="3">
        <v>1287</v>
      </c>
      <c r="B1473" s="3">
        <v>1</v>
      </c>
      <c r="C1473" s="3" t="s">
        <v>2747</v>
      </c>
      <c r="D1473" s="3" t="s">
        <v>103</v>
      </c>
      <c r="E1473" s="3" t="s">
        <v>2734</v>
      </c>
      <c r="F1473" s="3" t="s">
        <v>2748</v>
      </c>
      <c r="G1473" s="3">
        <v>86</v>
      </c>
      <c r="H1473" s="3">
        <v>100</v>
      </c>
      <c r="I1473" s="3" t="s">
        <v>2651</v>
      </c>
      <c r="J1473" s="3" t="s">
        <v>2346</v>
      </c>
      <c r="K1473" s="3" t="s">
        <v>2306</v>
      </c>
      <c r="L1473" s="3" t="s">
        <v>4327</v>
      </c>
      <c r="M1473" s="3">
        <f t="shared" si="22"/>
        <v>1</v>
      </c>
    </row>
    <row r="1474" spans="1:13">
      <c r="A1474" s="3">
        <v>1288</v>
      </c>
      <c r="B1474" s="3">
        <v>1</v>
      </c>
      <c r="C1474" s="3" t="s">
        <v>2752</v>
      </c>
      <c r="D1474" s="3" t="s">
        <v>13</v>
      </c>
      <c r="E1474" s="3" t="s">
        <v>1960</v>
      </c>
      <c r="F1474" s="3" t="s">
        <v>1919</v>
      </c>
      <c r="G1474" s="3">
        <v>86</v>
      </c>
      <c r="H1474" s="3">
        <v>100</v>
      </c>
      <c r="I1474" s="3" t="s">
        <v>2651</v>
      </c>
      <c r="J1474" s="3" t="s">
        <v>2346</v>
      </c>
      <c r="K1474" s="3" t="s">
        <v>2306</v>
      </c>
      <c r="L1474" s="3" t="s">
        <v>4327</v>
      </c>
      <c r="M1474" s="3">
        <f t="shared" si="22"/>
        <v>1</v>
      </c>
    </row>
    <row r="1475" spans="1:13">
      <c r="A1475" s="3">
        <v>1289</v>
      </c>
      <c r="B1475" s="3">
        <v>1</v>
      </c>
      <c r="C1475" s="3" t="s">
        <v>2754</v>
      </c>
      <c r="D1475" s="3" t="s">
        <v>221</v>
      </c>
      <c r="E1475" s="3" t="s">
        <v>1910</v>
      </c>
      <c r="F1475" s="3" t="s">
        <v>2302</v>
      </c>
      <c r="G1475" s="3">
        <v>86</v>
      </c>
      <c r="H1475" s="3">
        <v>100</v>
      </c>
      <c r="I1475" s="3" t="s">
        <v>2651</v>
      </c>
      <c r="J1475" s="3" t="s">
        <v>2346</v>
      </c>
      <c r="K1475" s="3" t="s">
        <v>2306</v>
      </c>
      <c r="L1475" s="3" t="s">
        <v>4327</v>
      </c>
      <c r="M1475" s="3">
        <f t="shared" ref="M1475:M1538" si="23">COUNTIF(A:A,A1475)</f>
        <v>1</v>
      </c>
    </row>
    <row r="1476" spans="1:13">
      <c r="A1476" s="3">
        <v>1290</v>
      </c>
      <c r="B1476" s="3">
        <v>1</v>
      </c>
      <c r="C1476" s="3" t="s">
        <v>2756</v>
      </c>
      <c r="D1476" s="3" t="s">
        <v>259</v>
      </c>
      <c r="E1476" s="3" t="s">
        <v>2399</v>
      </c>
      <c r="F1476" s="3" t="s">
        <v>1776</v>
      </c>
      <c r="G1476" s="3">
        <v>100</v>
      </c>
      <c r="H1476" s="3">
        <v>100</v>
      </c>
      <c r="I1476" s="3" t="s">
        <v>2651</v>
      </c>
      <c r="J1476" s="3" t="s">
        <v>2346</v>
      </c>
      <c r="K1476" s="3" t="s">
        <v>2333</v>
      </c>
      <c r="L1476" s="3" t="s">
        <v>4327</v>
      </c>
      <c r="M1476" s="3">
        <f t="shared" si="23"/>
        <v>1</v>
      </c>
    </row>
    <row r="1477" spans="1:13">
      <c r="A1477" s="3">
        <v>1291</v>
      </c>
      <c r="B1477" s="3">
        <v>1</v>
      </c>
      <c r="C1477" s="3" t="s">
        <v>2759</v>
      </c>
      <c r="D1477" s="3" t="s">
        <v>1860</v>
      </c>
      <c r="E1477" s="3" t="s">
        <v>1913</v>
      </c>
      <c r="F1477" s="3" t="s">
        <v>2760</v>
      </c>
      <c r="G1477" s="3">
        <v>100</v>
      </c>
      <c r="H1477" s="3">
        <v>100</v>
      </c>
      <c r="I1477" s="3" t="s">
        <v>2651</v>
      </c>
      <c r="J1477" s="3" t="s">
        <v>2346</v>
      </c>
      <c r="K1477" s="3" t="s">
        <v>2333</v>
      </c>
      <c r="L1477" s="3" t="s">
        <v>4327</v>
      </c>
      <c r="M1477" s="3">
        <f t="shared" si="23"/>
        <v>1</v>
      </c>
    </row>
    <row r="1478" spans="1:13">
      <c r="A1478" s="3">
        <v>1292</v>
      </c>
      <c r="B1478" s="3">
        <v>1</v>
      </c>
      <c r="C1478" s="3" t="s">
        <v>2762</v>
      </c>
      <c r="D1478" s="3" t="s">
        <v>625</v>
      </c>
      <c r="E1478" s="3">
        <v>2</v>
      </c>
      <c r="G1478" s="3">
        <v>100</v>
      </c>
      <c r="H1478" s="3">
        <v>100</v>
      </c>
      <c r="I1478" s="3" t="s">
        <v>2651</v>
      </c>
      <c r="J1478" s="3" t="s">
        <v>2346</v>
      </c>
      <c r="K1478" s="3" t="s">
        <v>2333</v>
      </c>
      <c r="L1478" s="3" t="s">
        <v>4327</v>
      </c>
      <c r="M1478" s="3">
        <f t="shared" si="23"/>
        <v>1</v>
      </c>
    </row>
    <row r="1479" spans="1:13">
      <c r="A1479" s="3">
        <v>1293</v>
      </c>
      <c r="B1479" s="3">
        <v>1</v>
      </c>
      <c r="C1479" s="3" t="s">
        <v>2765</v>
      </c>
      <c r="D1479" s="3" t="s">
        <v>2764</v>
      </c>
      <c r="E1479" s="3" t="s">
        <v>1913</v>
      </c>
      <c r="G1479" s="3">
        <v>100</v>
      </c>
      <c r="H1479" s="3">
        <v>100</v>
      </c>
      <c r="I1479" s="3" t="s">
        <v>2651</v>
      </c>
      <c r="J1479" s="3" t="s">
        <v>2346</v>
      </c>
      <c r="K1479" s="3" t="s">
        <v>2333</v>
      </c>
      <c r="L1479" s="3" t="s">
        <v>4327</v>
      </c>
      <c r="M1479" s="3">
        <f t="shared" si="23"/>
        <v>1</v>
      </c>
    </row>
    <row r="1480" spans="1:13">
      <c r="A1480" s="3">
        <v>1294</v>
      </c>
      <c r="B1480" s="3">
        <v>0</v>
      </c>
      <c r="C1480" s="3" t="s">
        <v>1113</v>
      </c>
      <c r="D1480" s="3" t="s">
        <v>427</v>
      </c>
      <c r="E1480" s="3">
        <v>1</v>
      </c>
      <c r="G1480" s="3">
        <v>1</v>
      </c>
      <c r="H1480" s="3">
        <v>1</v>
      </c>
      <c r="I1480" s="3" t="s">
        <v>2766</v>
      </c>
      <c r="J1480" s="3" t="s">
        <v>2259</v>
      </c>
      <c r="L1480" s="3" t="s">
        <v>4328</v>
      </c>
      <c r="M1480" s="3">
        <f t="shared" si="23"/>
        <v>1</v>
      </c>
    </row>
    <row r="1481" spans="1:13">
      <c r="A1481" s="3">
        <v>1295</v>
      </c>
      <c r="B1481" s="3">
        <v>0</v>
      </c>
      <c r="C1481" s="3" t="s">
        <v>1148</v>
      </c>
      <c r="D1481" s="3" t="s">
        <v>485</v>
      </c>
      <c r="E1481" s="3">
        <v>1</v>
      </c>
      <c r="G1481" s="3">
        <v>1</v>
      </c>
      <c r="H1481" s="3">
        <v>1</v>
      </c>
      <c r="I1481" s="3" t="s">
        <v>2766</v>
      </c>
      <c r="J1481" s="3" t="s">
        <v>2259</v>
      </c>
      <c r="L1481" s="3" t="s">
        <v>4328</v>
      </c>
      <c r="M1481" s="3">
        <f t="shared" si="23"/>
        <v>1</v>
      </c>
    </row>
    <row r="1482" spans="1:13">
      <c r="A1482" s="3">
        <v>1296</v>
      </c>
      <c r="B1482" s="3">
        <v>0</v>
      </c>
      <c r="C1482" s="3" t="s">
        <v>1175</v>
      </c>
      <c r="D1482" s="3" t="s">
        <v>525</v>
      </c>
      <c r="E1482" s="3">
        <v>1</v>
      </c>
      <c r="G1482" s="3">
        <v>1</v>
      </c>
      <c r="H1482" s="3">
        <v>1</v>
      </c>
      <c r="I1482" s="3" t="s">
        <v>2766</v>
      </c>
      <c r="J1482" s="3" t="s">
        <v>2259</v>
      </c>
      <c r="L1482" s="3" t="s">
        <v>4328</v>
      </c>
      <c r="M1482" s="3">
        <f t="shared" si="23"/>
        <v>1</v>
      </c>
    </row>
    <row r="1483" spans="1:13">
      <c r="A1483" s="3">
        <v>1297</v>
      </c>
      <c r="B1483" s="3">
        <v>1</v>
      </c>
      <c r="C1483" s="3" t="s">
        <v>1258</v>
      </c>
      <c r="D1483" s="3" t="s">
        <v>625</v>
      </c>
      <c r="E1483" s="3">
        <v>1</v>
      </c>
      <c r="G1483" s="3">
        <v>1</v>
      </c>
      <c r="H1483" s="3">
        <v>5</v>
      </c>
      <c r="I1483" s="3" t="s">
        <v>2766</v>
      </c>
      <c r="J1483" s="3" t="s">
        <v>2259</v>
      </c>
      <c r="L1483" s="3" t="s">
        <v>4329</v>
      </c>
      <c r="M1483" s="3">
        <f t="shared" si="23"/>
        <v>1</v>
      </c>
    </row>
    <row r="1484" spans="1:13">
      <c r="A1484" s="3">
        <v>1298</v>
      </c>
      <c r="B1484" s="3">
        <v>1</v>
      </c>
      <c r="C1484" s="3" t="s">
        <v>2664</v>
      </c>
      <c r="D1484" s="3" t="s">
        <v>2665</v>
      </c>
      <c r="E1484" s="3" t="s">
        <v>1781</v>
      </c>
      <c r="F1484" s="3" t="s">
        <v>291</v>
      </c>
      <c r="G1484" s="3">
        <v>1</v>
      </c>
      <c r="H1484" s="3">
        <v>5</v>
      </c>
      <c r="I1484" s="3" t="s">
        <v>2766</v>
      </c>
      <c r="J1484" s="3" t="s">
        <v>2259</v>
      </c>
      <c r="L1484" s="3" t="s">
        <v>4329</v>
      </c>
      <c r="M1484" s="3">
        <f t="shared" si="23"/>
        <v>1</v>
      </c>
    </row>
    <row r="1485" spans="1:13">
      <c r="A1485" s="3">
        <v>1299</v>
      </c>
      <c r="B1485" s="3">
        <v>1</v>
      </c>
      <c r="C1485" s="3" t="s">
        <v>2666</v>
      </c>
      <c r="D1485" s="3" t="s">
        <v>2272</v>
      </c>
      <c r="E1485" s="3" t="s">
        <v>1781</v>
      </c>
      <c r="F1485" s="3" t="s">
        <v>291</v>
      </c>
      <c r="G1485" s="3">
        <v>1</v>
      </c>
      <c r="H1485" s="3">
        <v>5</v>
      </c>
      <c r="I1485" s="3" t="s">
        <v>2766</v>
      </c>
      <c r="J1485" s="3" t="s">
        <v>2259</v>
      </c>
      <c r="L1485" s="3" t="s">
        <v>4329</v>
      </c>
      <c r="M1485" s="3">
        <f t="shared" si="23"/>
        <v>1</v>
      </c>
    </row>
    <row r="1486" spans="1:13">
      <c r="A1486" s="3">
        <v>1300</v>
      </c>
      <c r="B1486" s="3">
        <v>1</v>
      </c>
      <c r="C1486" s="3" t="s">
        <v>2667</v>
      </c>
      <c r="D1486" s="3" t="s">
        <v>258</v>
      </c>
      <c r="E1486" s="3" t="s">
        <v>282</v>
      </c>
      <c r="F1486" s="3" t="s">
        <v>1782</v>
      </c>
      <c r="G1486" s="3">
        <v>1</v>
      </c>
      <c r="H1486" s="3">
        <v>5</v>
      </c>
      <c r="I1486" s="3" t="s">
        <v>2766</v>
      </c>
      <c r="J1486" s="3" t="s">
        <v>2259</v>
      </c>
      <c r="L1486" s="3" t="s">
        <v>4329</v>
      </c>
      <c r="M1486" s="3">
        <f t="shared" si="23"/>
        <v>1</v>
      </c>
    </row>
    <row r="1487" spans="1:13">
      <c r="A1487" s="3">
        <v>1301</v>
      </c>
      <c r="B1487" s="3">
        <v>2</v>
      </c>
      <c r="C1487" s="3" t="s">
        <v>2650</v>
      </c>
      <c r="D1487" s="3" t="s">
        <v>4300</v>
      </c>
      <c r="E1487" s="3" t="s">
        <v>433</v>
      </c>
      <c r="F1487" s="3" t="s">
        <v>2181</v>
      </c>
      <c r="G1487" s="3">
        <v>1</v>
      </c>
      <c r="H1487" s="3">
        <v>10</v>
      </c>
      <c r="I1487" s="3" t="s">
        <v>2766</v>
      </c>
      <c r="J1487" s="3" t="s">
        <v>2259</v>
      </c>
      <c r="L1487" s="3" t="s">
        <v>4330</v>
      </c>
      <c r="M1487" s="3">
        <f t="shared" si="23"/>
        <v>2</v>
      </c>
    </row>
    <row r="1488" spans="1:13">
      <c r="A1488" s="3">
        <v>1301</v>
      </c>
      <c r="B1488" s="3">
        <v>2</v>
      </c>
      <c r="C1488" s="3" t="s">
        <v>2650</v>
      </c>
      <c r="D1488" s="3" t="s">
        <v>4302</v>
      </c>
      <c r="E1488" s="3">
        <v>14</v>
      </c>
      <c r="F1488" s="3">
        <v>19</v>
      </c>
      <c r="G1488" s="3">
        <v>1</v>
      </c>
      <c r="H1488" s="3">
        <v>10</v>
      </c>
      <c r="I1488" s="3" t="s">
        <v>2766</v>
      </c>
      <c r="J1488" s="3" t="s">
        <v>2259</v>
      </c>
      <c r="L1488" s="3" t="s">
        <v>4330</v>
      </c>
      <c r="M1488" s="3">
        <f t="shared" si="23"/>
        <v>2</v>
      </c>
    </row>
    <row r="1489" spans="1:13">
      <c r="A1489" s="3">
        <v>1302</v>
      </c>
      <c r="B1489" s="3">
        <v>2</v>
      </c>
      <c r="C1489" s="3" t="s">
        <v>2652</v>
      </c>
      <c r="D1489" s="3" t="s">
        <v>4303</v>
      </c>
      <c r="E1489" s="3" t="s">
        <v>2653</v>
      </c>
      <c r="F1489" s="3" t="s">
        <v>2654</v>
      </c>
      <c r="G1489" s="3">
        <v>1</v>
      </c>
      <c r="H1489" s="3">
        <v>10</v>
      </c>
      <c r="I1489" s="3" t="s">
        <v>2766</v>
      </c>
      <c r="J1489" s="3" t="s">
        <v>2259</v>
      </c>
      <c r="L1489" s="3" t="s">
        <v>4330</v>
      </c>
      <c r="M1489" s="3">
        <f t="shared" si="23"/>
        <v>2</v>
      </c>
    </row>
    <row r="1490" spans="1:13">
      <c r="A1490" s="3">
        <v>1302</v>
      </c>
      <c r="B1490" s="3">
        <v>2</v>
      </c>
      <c r="C1490" s="3" t="s">
        <v>2652</v>
      </c>
      <c r="D1490" s="3" t="s">
        <v>4304</v>
      </c>
      <c r="E1490" s="3">
        <v>15</v>
      </c>
      <c r="F1490" s="3">
        <v>20</v>
      </c>
      <c r="G1490" s="3">
        <v>1</v>
      </c>
      <c r="H1490" s="3">
        <v>10</v>
      </c>
      <c r="I1490" s="3" t="s">
        <v>2766</v>
      </c>
      <c r="J1490" s="3" t="s">
        <v>2259</v>
      </c>
      <c r="L1490" s="3" t="s">
        <v>4330</v>
      </c>
      <c r="M1490" s="3">
        <f t="shared" si="23"/>
        <v>2</v>
      </c>
    </row>
    <row r="1491" spans="1:13">
      <c r="A1491" s="3">
        <v>1303</v>
      </c>
      <c r="B1491" s="3">
        <v>2</v>
      </c>
      <c r="C1491" s="3" t="s">
        <v>2655</v>
      </c>
      <c r="D1491" s="3" t="s">
        <v>4305</v>
      </c>
      <c r="E1491" s="3" t="s">
        <v>433</v>
      </c>
      <c r="F1491" s="3" t="s">
        <v>2181</v>
      </c>
      <c r="G1491" s="3">
        <v>1</v>
      </c>
      <c r="H1491" s="3">
        <v>10</v>
      </c>
      <c r="I1491" s="3" t="s">
        <v>2766</v>
      </c>
      <c r="J1491" s="3" t="s">
        <v>2259</v>
      </c>
      <c r="L1491" s="3" t="s">
        <v>4330</v>
      </c>
      <c r="M1491" s="3">
        <f t="shared" si="23"/>
        <v>2</v>
      </c>
    </row>
    <row r="1492" spans="1:13">
      <c r="A1492" s="3">
        <v>1303</v>
      </c>
      <c r="B1492" s="3">
        <v>2</v>
      </c>
      <c r="C1492" s="3" t="s">
        <v>2655</v>
      </c>
      <c r="D1492" s="3" t="s">
        <v>4306</v>
      </c>
      <c r="E1492" s="3">
        <v>14</v>
      </c>
      <c r="F1492" s="3">
        <v>19</v>
      </c>
      <c r="G1492" s="3">
        <v>1</v>
      </c>
      <c r="H1492" s="3">
        <v>10</v>
      </c>
      <c r="I1492" s="3" t="s">
        <v>2766</v>
      </c>
      <c r="J1492" s="3" t="s">
        <v>2259</v>
      </c>
      <c r="L1492" s="3" t="s">
        <v>4330</v>
      </c>
      <c r="M1492" s="3">
        <f t="shared" si="23"/>
        <v>2</v>
      </c>
    </row>
    <row r="1493" spans="1:13">
      <c r="A1493" s="3">
        <v>1304</v>
      </c>
      <c r="B1493" s="3">
        <v>2</v>
      </c>
      <c r="C1493" s="3" t="s">
        <v>2656</v>
      </c>
      <c r="D1493" s="3" t="s">
        <v>4307</v>
      </c>
      <c r="E1493" s="3" t="s">
        <v>290</v>
      </c>
      <c r="F1493" s="3" t="s">
        <v>722</v>
      </c>
      <c r="G1493" s="3">
        <v>1</v>
      </c>
      <c r="H1493" s="3">
        <v>10</v>
      </c>
      <c r="I1493" s="3" t="s">
        <v>2766</v>
      </c>
      <c r="J1493" s="3" t="s">
        <v>2259</v>
      </c>
      <c r="L1493" s="3" t="s">
        <v>4330</v>
      </c>
      <c r="M1493" s="3">
        <f t="shared" si="23"/>
        <v>2</v>
      </c>
    </row>
    <row r="1494" spans="1:13">
      <c r="A1494" s="3">
        <v>1304</v>
      </c>
      <c r="B1494" s="3">
        <v>2</v>
      </c>
      <c r="C1494" s="3" t="s">
        <v>2656</v>
      </c>
      <c r="D1494" s="3" t="s">
        <v>4308</v>
      </c>
      <c r="E1494" s="3">
        <v>28</v>
      </c>
      <c r="F1494" s="3">
        <v>32</v>
      </c>
      <c r="G1494" s="3">
        <v>1</v>
      </c>
      <c r="H1494" s="3">
        <v>10</v>
      </c>
      <c r="I1494" s="3" t="s">
        <v>2766</v>
      </c>
      <c r="J1494" s="3" t="s">
        <v>2259</v>
      </c>
      <c r="L1494" s="3" t="s">
        <v>4330</v>
      </c>
      <c r="M1494" s="3">
        <f t="shared" si="23"/>
        <v>2</v>
      </c>
    </row>
    <row r="1495" spans="1:13">
      <c r="A1495" s="3">
        <v>1305</v>
      </c>
      <c r="B1495" s="3">
        <v>2</v>
      </c>
      <c r="C1495" s="3" t="s">
        <v>2657</v>
      </c>
      <c r="D1495" s="3" t="s">
        <v>4309</v>
      </c>
      <c r="E1495" s="3" t="s">
        <v>2381</v>
      </c>
      <c r="F1495" s="3" t="s">
        <v>2658</v>
      </c>
      <c r="G1495" s="3">
        <v>1</v>
      </c>
      <c r="H1495" s="3">
        <v>10</v>
      </c>
      <c r="I1495" s="3" t="s">
        <v>2766</v>
      </c>
      <c r="J1495" s="3" t="s">
        <v>2259</v>
      </c>
      <c r="L1495" s="3" t="s">
        <v>4330</v>
      </c>
      <c r="M1495" s="3">
        <f t="shared" si="23"/>
        <v>2</v>
      </c>
    </row>
    <row r="1496" spans="1:13">
      <c r="A1496" s="3">
        <v>1305</v>
      </c>
      <c r="B1496" s="3">
        <v>2</v>
      </c>
      <c r="C1496" s="3" t="s">
        <v>2657</v>
      </c>
      <c r="D1496" s="3" t="s">
        <v>4310</v>
      </c>
      <c r="E1496" s="3">
        <v>13</v>
      </c>
      <c r="F1496" s="3">
        <v>18</v>
      </c>
      <c r="G1496" s="3">
        <v>1</v>
      </c>
      <c r="H1496" s="3">
        <v>10</v>
      </c>
      <c r="I1496" s="3" t="s">
        <v>2766</v>
      </c>
      <c r="J1496" s="3" t="s">
        <v>2259</v>
      </c>
      <c r="L1496" s="3" t="s">
        <v>4330</v>
      </c>
      <c r="M1496" s="3">
        <f t="shared" si="23"/>
        <v>2</v>
      </c>
    </row>
    <row r="1497" spans="1:13">
      <c r="A1497" s="3">
        <v>1306</v>
      </c>
      <c r="B1497" s="3">
        <v>2</v>
      </c>
      <c r="C1497" s="3" t="s">
        <v>2659</v>
      </c>
      <c r="D1497" s="3" t="s">
        <v>589</v>
      </c>
      <c r="E1497" s="3" t="s">
        <v>386</v>
      </c>
      <c r="F1497" s="3" t="s">
        <v>1996</v>
      </c>
      <c r="G1497" s="3">
        <v>1</v>
      </c>
      <c r="H1497" s="3">
        <v>10</v>
      </c>
      <c r="I1497" s="3" t="s">
        <v>2766</v>
      </c>
      <c r="J1497" s="3" t="s">
        <v>2259</v>
      </c>
      <c r="L1497" s="3" t="s">
        <v>4330</v>
      </c>
      <c r="M1497" s="3">
        <f t="shared" si="23"/>
        <v>1</v>
      </c>
    </row>
    <row r="1498" spans="1:13">
      <c r="A1498" s="3">
        <v>1307</v>
      </c>
      <c r="B1498" s="3">
        <v>2</v>
      </c>
      <c r="C1498" s="3" t="s">
        <v>2660</v>
      </c>
      <c r="D1498" s="3" t="s">
        <v>566</v>
      </c>
      <c r="E1498" s="3" t="s">
        <v>386</v>
      </c>
      <c r="F1498" s="3" t="s">
        <v>1996</v>
      </c>
      <c r="G1498" s="3">
        <v>1</v>
      </c>
      <c r="H1498" s="3">
        <v>10</v>
      </c>
      <c r="I1498" s="3" t="s">
        <v>2766</v>
      </c>
      <c r="J1498" s="3" t="s">
        <v>2259</v>
      </c>
      <c r="L1498" s="3" t="s">
        <v>4330</v>
      </c>
      <c r="M1498" s="3">
        <f t="shared" si="23"/>
        <v>1</v>
      </c>
    </row>
    <row r="1499" spans="1:13">
      <c r="A1499" s="3">
        <v>1308</v>
      </c>
      <c r="B1499" s="3">
        <v>2</v>
      </c>
      <c r="C1499" s="3" t="s">
        <v>2661</v>
      </c>
      <c r="D1499" s="3" t="s">
        <v>645</v>
      </c>
      <c r="E1499" s="3" t="s">
        <v>386</v>
      </c>
      <c r="F1499" s="3" t="s">
        <v>1996</v>
      </c>
      <c r="G1499" s="3">
        <v>1</v>
      </c>
      <c r="H1499" s="3">
        <v>10</v>
      </c>
      <c r="I1499" s="3" t="s">
        <v>2766</v>
      </c>
      <c r="J1499" s="3" t="s">
        <v>2259</v>
      </c>
      <c r="L1499" s="3" t="s">
        <v>4330</v>
      </c>
      <c r="M1499" s="3">
        <f t="shared" si="23"/>
        <v>1</v>
      </c>
    </row>
    <row r="1500" spans="1:13">
      <c r="A1500" s="3">
        <v>1309</v>
      </c>
      <c r="B1500" s="3">
        <v>2</v>
      </c>
      <c r="C1500" s="3" t="s">
        <v>2662</v>
      </c>
      <c r="D1500" s="3" t="s">
        <v>611</v>
      </c>
      <c r="E1500" s="3" t="s">
        <v>386</v>
      </c>
      <c r="F1500" s="3" t="s">
        <v>1996</v>
      </c>
      <c r="G1500" s="3">
        <v>1</v>
      </c>
      <c r="H1500" s="3">
        <v>10</v>
      </c>
      <c r="I1500" s="3" t="s">
        <v>2766</v>
      </c>
      <c r="J1500" s="3" t="s">
        <v>2259</v>
      </c>
      <c r="L1500" s="3" t="s">
        <v>4330</v>
      </c>
      <c r="M1500" s="3">
        <f t="shared" si="23"/>
        <v>1</v>
      </c>
    </row>
    <row r="1501" spans="1:13">
      <c r="A1501" s="3">
        <v>1310</v>
      </c>
      <c r="B1501" s="3">
        <v>2</v>
      </c>
      <c r="C1501" s="3" t="s">
        <v>2663</v>
      </c>
      <c r="D1501" s="3" t="s">
        <v>249</v>
      </c>
      <c r="E1501" s="3" t="s">
        <v>1781</v>
      </c>
      <c r="F1501" s="3" t="s">
        <v>291</v>
      </c>
      <c r="G1501" s="3">
        <v>1</v>
      </c>
      <c r="H1501" s="3">
        <v>10</v>
      </c>
      <c r="I1501" s="3" t="s">
        <v>2766</v>
      </c>
      <c r="J1501" s="3" t="s">
        <v>2259</v>
      </c>
      <c r="L1501" s="3" t="s">
        <v>4330</v>
      </c>
      <c r="M1501" s="3">
        <f t="shared" si="23"/>
        <v>1</v>
      </c>
    </row>
    <row r="1502" spans="1:13">
      <c r="A1502" s="3">
        <v>1311</v>
      </c>
      <c r="B1502" s="3">
        <v>0</v>
      </c>
      <c r="C1502" s="3" t="s">
        <v>1113</v>
      </c>
      <c r="D1502" s="3" t="s">
        <v>427</v>
      </c>
      <c r="E1502" s="3">
        <v>1</v>
      </c>
      <c r="G1502" s="3">
        <v>1</v>
      </c>
      <c r="H1502" s="3">
        <v>1</v>
      </c>
      <c r="I1502" s="3" t="s">
        <v>2766</v>
      </c>
      <c r="J1502" s="3" t="s">
        <v>2281</v>
      </c>
      <c r="L1502" s="3" t="s">
        <v>4331</v>
      </c>
      <c r="M1502" s="3">
        <f t="shared" si="23"/>
        <v>1</v>
      </c>
    </row>
    <row r="1503" spans="1:13">
      <c r="A1503" s="3">
        <v>1312</v>
      </c>
      <c r="B1503" s="3">
        <v>0</v>
      </c>
      <c r="C1503" s="3" t="s">
        <v>1148</v>
      </c>
      <c r="D1503" s="3" t="s">
        <v>485</v>
      </c>
      <c r="E1503" s="3">
        <v>1</v>
      </c>
      <c r="G1503" s="3">
        <v>1</v>
      </c>
      <c r="H1503" s="3">
        <v>1</v>
      </c>
      <c r="I1503" s="3" t="s">
        <v>2766</v>
      </c>
      <c r="J1503" s="3" t="s">
        <v>2281</v>
      </c>
      <c r="L1503" s="3" t="s">
        <v>4331</v>
      </c>
      <c r="M1503" s="3">
        <f t="shared" si="23"/>
        <v>1</v>
      </c>
    </row>
    <row r="1504" spans="1:13">
      <c r="A1504" s="3">
        <v>1313</v>
      </c>
      <c r="B1504" s="3">
        <v>0</v>
      </c>
      <c r="C1504" s="3" t="s">
        <v>1175</v>
      </c>
      <c r="D1504" s="3" t="s">
        <v>525</v>
      </c>
      <c r="E1504" s="3">
        <v>1</v>
      </c>
      <c r="G1504" s="3">
        <v>1</v>
      </c>
      <c r="H1504" s="3">
        <v>1</v>
      </c>
      <c r="I1504" s="3" t="s">
        <v>2766</v>
      </c>
      <c r="J1504" s="3" t="s">
        <v>2281</v>
      </c>
      <c r="L1504" s="3" t="s">
        <v>4331</v>
      </c>
      <c r="M1504" s="3">
        <f t="shared" si="23"/>
        <v>1</v>
      </c>
    </row>
    <row r="1505" spans="1:13">
      <c r="A1505" s="3">
        <v>1314</v>
      </c>
      <c r="B1505" s="3">
        <v>1</v>
      </c>
      <c r="C1505" s="3" t="s">
        <v>1258</v>
      </c>
      <c r="D1505" s="3" t="s">
        <v>625</v>
      </c>
      <c r="E1505" s="3">
        <v>1</v>
      </c>
      <c r="G1505" s="3">
        <v>1</v>
      </c>
      <c r="H1505" s="3">
        <v>5</v>
      </c>
      <c r="I1505" s="3" t="s">
        <v>2766</v>
      </c>
      <c r="J1505" s="3" t="s">
        <v>2281</v>
      </c>
      <c r="L1505" s="3" t="s">
        <v>4332</v>
      </c>
      <c r="M1505" s="3">
        <f t="shared" si="23"/>
        <v>1</v>
      </c>
    </row>
    <row r="1506" spans="1:13">
      <c r="A1506" s="3">
        <v>1315</v>
      </c>
      <c r="B1506" s="3">
        <v>1</v>
      </c>
      <c r="C1506" s="3" t="s">
        <v>2664</v>
      </c>
      <c r="D1506" s="3" t="s">
        <v>2665</v>
      </c>
      <c r="E1506" s="3" t="s">
        <v>1781</v>
      </c>
      <c r="F1506" s="3" t="s">
        <v>291</v>
      </c>
      <c r="G1506" s="3">
        <v>1</v>
      </c>
      <c r="H1506" s="3">
        <v>5</v>
      </c>
      <c r="I1506" s="3" t="s">
        <v>2766</v>
      </c>
      <c r="J1506" s="3" t="s">
        <v>2281</v>
      </c>
      <c r="L1506" s="3" t="s">
        <v>4332</v>
      </c>
      <c r="M1506" s="3">
        <f t="shared" si="23"/>
        <v>1</v>
      </c>
    </row>
    <row r="1507" spans="1:13">
      <c r="A1507" s="3">
        <v>1316</v>
      </c>
      <c r="B1507" s="3">
        <v>1</v>
      </c>
      <c r="C1507" s="3" t="s">
        <v>2666</v>
      </c>
      <c r="D1507" s="3" t="s">
        <v>2272</v>
      </c>
      <c r="E1507" s="3" t="s">
        <v>1781</v>
      </c>
      <c r="F1507" s="3" t="s">
        <v>291</v>
      </c>
      <c r="G1507" s="3">
        <v>1</v>
      </c>
      <c r="H1507" s="3">
        <v>5</v>
      </c>
      <c r="I1507" s="3" t="s">
        <v>2766</v>
      </c>
      <c r="J1507" s="3" t="s">
        <v>2281</v>
      </c>
      <c r="L1507" s="3" t="s">
        <v>4332</v>
      </c>
      <c r="M1507" s="3">
        <f t="shared" si="23"/>
        <v>1</v>
      </c>
    </row>
    <row r="1508" spans="1:13">
      <c r="A1508" s="3">
        <v>1317</v>
      </c>
      <c r="B1508" s="3">
        <v>1</v>
      </c>
      <c r="C1508" s="3" t="s">
        <v>2667</v>
      </c>
      <c r="D1508" s="3" t="s">
        <v>258</v>
      </c>
      <c r="E1508" s="3" t="s">
        <v>282</v>
      </c>
      <c r="F1508" s="3" t="s">
        <v>1782</v>
      </c>
      <c r="G1508" s="3">
        <v>1</v>
      </c>
      <c r="H1508" s="3">
        <v>5</v>
      </c>
      <c r="I1508" s="3" t="s">
        <v>2766</v>
      </c>
      <c r="J1508" s="3" t="s">
        <v>2281</v>
      </c>
      <c r="L1508" s="3" t="s">
        <v>4332</v>
      </c>
      <c r="M1508" s="3">
        <f t="shared" si="23"/>
        <v>1</v>
      </c>
    </row>
    <row r="1509" spans="1:13">
      <c r="A1509" s="3">
        <v>1318</v>
      </c>
      <c r="B1509" s="3">
        <v>2</v>
      </c>
      <c r="C1509" s="3" t="s">
        <v>2650</v>
      </c>
      <c r="D1509" s="3" t="s">
        <v>4300</v>
      </c>
      <c r="E1509" s="3" t="s">
        <v>433</v>
      </c>
      <c r="F1509" s="3" t="s">
        <v>2181</v>
      </c>
      <c r="G1509" s="3">
        <v>1</v>
      </c>
      <c r="H1509" s="3">
        <v>10</v>
      </c>
      <c r="I1509" s="3" t="s">
        <v>2766</v>
      </c>
      <c r="J1509" s="3" t="s">
        <v>2281</v>
      </c>
      <c r="L1509" s="3" t="s">
        <v>4333</v>
      </c>
      <c r="M1509" s="3">
        <f t="shared" si="23"/>
        <v>2</v>
      </c>
    </row>
    <row r="1510" spans="1:13">
      <c r="A1510" s="3">
        <v>1318</v>
      </c>
      <c r="B1510" s="3">
        <v>2</v>
      </c>
      <c r="C1510" s="3" t="s">
        <v>2650</v>
      </c>
      <c r="D1510" s="3" t="s">
        <v>4302</v>
      </c>
      <c r="E1510" s="3">
        <v>14</v>
      </c>
      <c r="F1510" s="3">
        <v>19</v>
      </c>
      <c r="G1510" s="3">
        <v>1</v>
      </c>
      <c r="H1510" s="3">
        <v>10</v>
      </c>
      <c r="I1510" s="3" t="s">
        <v>2766</v>
      </c>
      <c r="J1510" s="3" t="s">
        <v>2281</v>
      </c>
      <c r="L1510" s="3" t="s">
        <v>4333</v>
      </c>
      <c r="M1510" s="3">
        <f t="shared" si="23"/>
        <v>2</v>
      </c>
    </row>
    <row r="1511" spans="1:13">
      <c r="A1511" s="3">
        <v>1319</v>
      </c>
      <c r="B1511" s="3">
        <v>2</v>
      </c>
      <c r="C1511" s="3" t="s">
        <v>2652</v>
      </c>
      <c r="D1511" s="3" t="s">
        <v>4303</v>
      </c>
      <c r="E1511" s="3" t="s">
        <v>2653</v>
      </c>
      <c r="F1511" s="3" t="s">
        <v>2654</v>
      </c>
      <c r="G1511" s="3">
        <v>1</v>
      </c>
      <c r="H1511" s="3">
        <v>10</v>
      </c>
      <c r="I1511" s="3" t="s">
        <v>2766</v>
      </c>
      <c r="J1511" s="3" t="s">
        <v>2281</v>
      </c>
      <c r="L1511" s="3" t="s">
        <v>4333</v>
      </c>
      <c r="M1511" s="3">
        <f t="shared" si="23"/>
        <v>2</v>
      </c>
    </row>
    <row r="1512" spans="1:13">
      <c r="A1512" s="3">
        <v>1319</v>
      </c>
      <c r="B1512" s="3">
        <v>2</v>
      </c>
      <c r="C1512" s="3" t="s">
        <v>2652</v>
      </c>
      <c r="D1512" s="3" t="s">
        <v>4304</v>
      </c>
      <c r="E1512" s="3">
        <v>15</v>
      </c>
      <c r="F1512" s="3">
        <v>20</v>
      </c>
      <c r="G1512" s="3">
        <v>1</v>
      </c>
      <c r="H1512" s="3">
        <v>10</v>
      </c>
      <c r="I1512" s="3" t="s">
        <v>2766</v>
      </c>
      <c r="J1512" s="3" t="s">
        <v>2281</v>
      </c>
      <c r="L1512" s="3" t="s">
        <v>4333</v>
      </c>
      <c r="M1512" s="3">
        <f t="shared" si="23"/>
        <v>2</v>
      </c>
    </row>
    <row r="1513" spans="1:13">
      <c r="A1513" s="3">
        <v>1320</v>
      </c>
      <c r="B1513" s="3">
        <v>2</v>
      </c>
      <c r="C1513" s="3" t="s">
        <v>2655</v>
      </c>
      <c r="D1513" s="3" t="s">
        <v>4305</v>
      </c>
      <c r="E1513" s="3" t="s">
        <v>433</v>
      </c>
      <c r="F1513" s="3" t="s">
        <v>2181</v>
      </c>
      <c r="G1513" s="3">
        <v>1</v>
      </c>
      <c r="H1513" s="3">
        <v>10</v>
      </c>
      <c r="I1513" s="3" t="s">
        <v>2766</v>
      </c>
      <c r="J1513" s="3" t="s">
        <v>2281</v>
      </c>
      <c r="L1513" s="3" t="s">
        <v>4333</v>
      </c>
      <c r="M1513" s="3">
        <f t="shared" si="23"/>
        <v>2</v>
      </c>
    </row>
    <row r="1514" spans="1:13">
      <c r="A1514" s="3">
        <v>1320</v>
      </c>
      <c r="B1514" s="3">
        <v>2</v>
      </c>
      <c r="C1514" s="3" t="s">
        <v>2655</v>
      </c>
      <c r="D1514" s="3" t="s">
        <v>4306</v>
      </c>
      <c r="E1514" s="3">
        <v>14</v>
      </c>
      <c r="F1514" s="3">
        <v>19</v>
      </c>
      <c r="G1514" s="3">
        <v>1</v>
      </c>
      <c r="H1514" s="3">
        <v>10</v>
      </c>
      <c r="I1514" s="3" t="s">
        <v>2766</v>
      </c>
      <c r="J1514" s="3" t="s">
        <v>2281</v>
      </c>
      <c r="L1514" s="3" t="s">
        <v>4333</v>
      </c>
      <c r="M1514" s="3">
        <f t="shared" si="23"/>
        <v>2</v>
      </c>
    </row>
    <row r="1515" spans="1:13">
      <c r="A1515" s="3">
        <v>1321</v>
      </c>
      <c r="B1515" s="3">
        <v>2</v>
      </c>
      <c r="C1515" s="3" t="s">
        <v>2656</v>
      </c>
      <c r="D1515" s="3" t="s">
        <v>4307</v>
      </c>
      <c r="E1515" s="3" t="s">
        <v>290</v>
      </c>
      <c r="F1515" s="3" t="s">
        <v>722</v>
      </c>
      <c r="G1515" s="3">
        <v>1</v>
      </c>
      <c r="H1515" s="3">
        <v>10</v>
      </c>
      <c r="I1515" s="3" t="s">
        <v>2766</v>
      </c>
      <c r="J1515" s="3" t="s">
        <v>2281</v>
      </c>
      <c r="L1515" s="3" t="s">
        <v>4333</v>
      </c>
      <c r="M1515" s="3">
        <f t="shared" si="23"/>
        <v>2</v>
      </c>
    </row>
    <row r="1516" spans="1:13">
      <c r="A1516" s="3">
        <v>1321</v>
      </c>
      <c r="B1516" s="3">
        <v>2</v>
      </c>
      <c r="C1516" s="3" t="s">
        <v>2656</v>
      </c>
      <c r="D1516" s="3" t="s">
        <v>4308</v>
      </c>
      <c r="E1516" s="3">
        <v>28</v>
      </c>
      <c r="F1516" s="3">
        <v>32</v>
      </c>
      <c r="G1516" s="3">
        <v>1</v>
      </c>
      <c r="H1516" s="3">
        <v>10</v>
      </c>
      <c r="I1516" s="3" t="s">
        <v>2766</v>
      </c>
      <c r="J1516" s="3" t="s">
        <v>2281</v>
      </c>
      <c r="L1516" s="3" t="s">
        <v>4333</v>
      </c>
      <c r="M1516" s="3">
        <f t="shared" si="23"/>
        <v>2</v>
      </c>
    </row>
    <row r="1517" spans="1:13">
      <c r="A1517" s="3">
        <v>1322</v>
      </c>
      <c r="B1517" s="3">
        <v>2</v>
      </c>
      <c r="C1517" s="3" t="s">
        <v>2657</v>
      </c>
      <c r="D1517" s="3" t="s">
        <v>4309</v>
      </c>
      <c r="E1517" s="3" t="s">
        <v>2381</v>
      </c>
      <c r="F1517" s="3" t="s">
        <v>2658</v>
      </c>
      <c r="G1517" s="3">
        <v>1</v>
      </c>
      <c r="H1517" s="3">
        <v>10</v>
      </c>
      <c r="I1517" s="3" t="s">
        <v>2766</v>
      </c>
      <c r="J1517" s="3" t="s">
        <v>2281</v>
      </c>
      <c r="L1517" s="3" t="s">
        <v>4333</v>
      </c>
      <c r="M1517" s="3">
        <f t="shared" si="23"/>
        <v>2</v>
      </c>
    </row>
    <row r="1518" spans="1:13">
      <c r="A1518" s="3">
        <v>1322</v>
      </c>
      <c r="B1518" s="3">
        <v>2</v>
      </c>
      <c r="C1518" s="3" t="s">
        <v>2657</v>
      </c>
      <c r="D1518" s="3" t="s">
        <v>4310</v>
      </c>
      <c r="E1518" s="3">
        <v>13</v>
      </c>
      <c r="F1518" s="3">
        <v>18</v>
      </c>
      <c r="G1518" s="3">
        <v>1</v>
      </c>
      <c r="H1518" s="3">
        <v>10</v>
      </c>
      <c r="I1518" s="3" t="s">
        <v>2766</v>
      </c>
      <c r="J1518" s="3" t="s">
        <v>2281</v>
      </c>
      <c r="L1518" s="3" t="s">
        <v>4333</v>
      </c>
      <c r="M1518" s="3">
        <f t="shared" si="23"/>
        <v>2</v>
      </c>
    </row>
    <row r="1519" spans="1:13">
      <c r="A1519" s="3">
        <v>1323</v>
      </c>
      <c r="B1519" s="3">
        <v>2</v>
      </c>
      <c r="C1519" s="3" t="s">
        <v>2659</v>
      </c>
      <c r="D1519" s="3" t="s">
        <v>589</v>
      </c>
      <c r="E1519" s="3" t="s">
        <v>386</v>
      </c>
      <c r="F1519" s="3" t="s">
        <v>1996</v>
      </c>
      <c r="G1519" s="3">
        <v>1</v>
      </c>
      <c r="H1519" s="3">
        <v>10</v>
      </c>
      <c r="I1519" s="3" t="s">
        <v>2766</v>
      </c>
      <c r="J1519" s="3" t="s">
        <v>2281</v>
      </c>
      <c r="L1519" s="3" t="s">
        <v>4333</v>
      </c>
      <c r="M1519" s="3">
        <f t="shared" si="23"/>
        <v>1</v>
      </c>
    </row>
    <row r="1520" spans="1:13">
      <c r="A1520" s="3">
        <v>1324</v>
      </c>
      <c r="B1520" s="3">
        <v>2</v>
      </c>
      <c r="C1520" s="3" t="s">
        <v>2660</v>
      </c>
      <c r="D1520" s="3" t="s">
        <v>566</v>
      </c>
      <c r="E1520" s="3" t="s">
        <v>386</v>
      </c>
      <c r="F1520" s="3" t="s">
        <v>1996</v>
      </c>
      <c r="G1520" s="3">
        <v>1</v>
      </c>
      <c r="H1520" s="3">
        <v>10</v>
      </c>
      <c r="I1520" s="3" t="s">
        <v>2766</v>
      </c>
      <c r="J1520" s="3" t="s">
        <v>2281</v>
      </c>
      <c r="L1520" s="3" t="s">
        <v>4333</v>
      </c>
      <c r="M1520" s="3">
        <f t="shared" si="23"/>
        <v>1</v>
      </c>
    </row>
    <row r="1521" spans="1:13">
      <c r="A1521" s="3">
        <v>1325</v>
      </c>
      <c r="B1521" s="3">
        <v>2</v>
      </c>
      <c r="C1521" s="3" t="s">
        <v>2661</v>
      </c>
      <c r="D1521" s="3" t="s">
        <v>645</v>
      </c>
      <c r="E1521" s="3" t="s">
        <v>386</v>
      </c>
      <c r="F1521" s="3" t="s">
        <v>1996</v>
      </c>
      <c r="G1521" s="3">
        <v>1</v>
      </c>
      <c r="H1521" s="3">
        <v>10</v>
      </c>
      <c r="I1521" s="3" t="s">
        <v>2766</v>
      </c>
      <c r="J1521" s="3" t="s">
        <v>2281</v>
      </c>
      <c r="L1521" s="3" t="s">
        <v>4333</v>
      </c>
      <c r="M1521" s="3">
        <f t="shared" si="23"/>
        <v>1</v>
      </c>
    </row>
    <row r="1522" spans="1:13">
      <c r="A1522" s="3">
        <v>1326</v>
      </c>
      <c r="B1522" s="3">
        <v>2</v>
      </c>
      <c r="C1522" s="3" t="s">
        <v>2662</v>
      </c>
      <c r="D1522" s="3" t="s">
        <v>611</v>
      </c>
      <c r="E1522" s="3" t="s">
        <v>386</v>
      </c>
      <c r="F1522" s="3" t="s">
        <v>1996</v>
      </c>
      <c r="G1522" s="3">
        <v>1</v>
      </c>
      <c r="H1522" s="3">
        <v>10</v>
      </c>
      <c r="I1522" s="3" t="s">
        <v>2766</v>
      </c>
      <c r="J1522" s="3" t="s">
        <v>2281</v>
      </c>
      <c r="L1522" s="3" t="s">
        <v>4333</v>
      </c>
      <c r="M1522" s="3">
        <f t="shared" si="23"/>
        <v>1</v>
      </c>
    </row>
    <row r="1523" spans="1:13">
      <c r="A1523" s="3">
        <v>1327</v>
      </c>
      <c r="B1523" s="3">
        <v>2</v>
      </c>
      <c r="C1523" s="3" t="s">
        <v>2663</v>
      </c>
      <c r="D1523" s="3" t="s">
        <v>249</v>
      </c>
      <c r="E1523" s="3" t="s">
        <v>1781</v>
      </c>
      <c r="F1523" s="3" t="s">
        <v>291</v>
      </c>
      <c r="G1523" s="3">
        <v>1</v>
      </c>
      <c r="H1523" s="3">
        <v>10</v>
      </c>
      <c r="I1523" s="3" t="s">
        <v>2766</v>
      </c>
      <c r="J1523" s="3" t="s">
        <v>2281</v>
      </c>
      <c r="L1523" s="3" t="s">
        <v>4333</v>
      </c>
      <c r="M1523" s="3">
        <f t="shared" si="23"/>
        <v>1</v>
      </c>
    </row>
    <row r="1524" spans="1:13">
      <c r="A1524" s="3">
        <v>1328</v>
      </c>
      <c r="B1524" s="3">
        <v>0</v>
      </c>
      <c r="C1524" s="3" t="s">
        <v>2668</v>
      </c>
      <c r="D1524" s="3" t="s">
        <v>4314</v>
      </c>
      <c r="E1524" s="3" t="s">
        <v>2669</v>
      </c>
      <c r="F1524" s="3" t="s">
        <v>2670</v>
      </c>
      <c r="G1524" s="3">
        <v>100</v>
      </c>
      <c r="H1524" s="3">
        <v>0</v>
      </c>
      <c r="I1524" s="3" t="s">
        <v>2766</v>
      </c>
      <c r="J1524" s="3" t="s">
        <v>2285</v>
      </c>
      <c r="K1524" s="3" t="s">
        <v>2286</v>
      </c>
      <c r="L1524" s="3" t="s">
        <v>4334</v>
      </c>
      <c r="M1524" s="3">
        <f t="shared" si="23"/>
        <v>2</v>
      </c>
    </row>
    <row r="1525" spans="1:13">
      <c r="A1525" s="3">
        <v>1328</v>
      </c>
      <c r="B1525" s="3">
        <v>0</v>
      </c>
      <c r="C1525" s="3" t="s">
        <v>2668</v>
      </c>
      <c r="D1525" s="3" t="s">
        <v>4316</v>
      </c>
      <c r="E1525" s="3">
        <v>57</v>
      </c>
      <c r="F1525" s="3">
        <v>59</v>
      </c>
      <c r="G1525" s="3">
        <v>100</v>
      </c>
      <c r="H1525" s="3">
        <v>0</v>
      </c>
      <c r="I1525" s="3" t="s">
        <v>2766</v>
      </c>
      <c r="J1525" s="3" t="s">
        <v>2285</v>
      </c>
      <c r="K1525" s="3" t="s">
        <v>2286</v>
      </c>
      <c r="L1525" s="3" t="s">
        <v>4334</v>
      </c>
      <c r="M1525" s="3">
        <f t="shared" si="23"/>
        <v>2</v>
      </c>
    </row>
    <row r="1526" spans="1:13">
      <c r="A1526" s="3">
        <v>1329</v>
      </c>
      <c r="B1526" s="3">
        <v>0</v>
      </c>
      <c r="C1526" s="3" t="s">
        <v>2673</v>
      </c>
      <c r="D1526" s="3" t="s">
        <v>4317</v>
      </c>
      <c r="E1526" s="3" t="s">
        <v>2674</v>
      </c>
      <c r="F1526" s="3" t="s">
        <v>2675</v>
      </c>
      <c r="G1526" s="3">
        <v>100</v>
      </c>
      <c r="H1526" s="3">
        <v>0</v>
      </c>
      <c r="I1526" s="3" t="s">
        <v>2766</v>
      </c>
      <c r="J1526" s="3" t="s">
        <v>2285</v>
      </c>
      <c r="K1526" s="3" t="s">
        <v>2286</v>
      </c>
      <c r="L1526" s="3" t="s">
        <v>4334</v>
      </c>
      <c r="M1526" s="3">
        <f t="shared" si="23"/>
        <v>2</v>
      </c>
    </row>
    <row r="1527" spans="1:13">
      <c r="A1527" s="3">
        <v>1329</v>
      </c>
      <c r="B1527" s="3">
        <v>0</v>
      </c>
      <c r="C1527" s="3" t="s">
        <v>2673</v>
      </c>
      <c r="D1527" s="3" t="s">
        <v>4318</v>
      </c>
      <c r="E1527" s="3">
        <v>208</v>
      </c>
      <c r="F1527" s="3">
        <v>220</v>
      </c>
      <c r="G1527" s="3">
        <v>100</v>
      </c>
      <c r="H1527" s="3">
        <v>0</v>
      </c>
      <c r="I1527" s="3" t="s">
        <v>2766</v>
      </c>
      <c r="J1527" s="3" t="s">
        <v>2285</v>
      </c>
      <c r="K1527" s="3" t="s">
        <v>2286</v>
      </c>
      <c r="L1527" s="3" t="s">
        <v>4334</v>
      </c>
      <c r="M1527" s="3">
        <f t="shared" si="23"/>
        <v>2</v>
      </c>
    </row>
    <row r="1528" spans="1:13">
      <c r="A1528" s="3">
        <v>1330</v>
      </c>
      <c r="B1528" s="3">
        <v>0</v>
      </c>
      <c r="C1528" s="3" t="s">
        <v>2679</v>
      </c>
      <c r="D1528" s="3" t="s">
        <v>4319</v>
      </c>
      <c r="E1528" s="3" t="s">
        <v>2680</v>
      </c>
      <c r="F1528" s="3" t="s">
        <v>2681</v>
      </c>
      <c r="G1528" s="3">
        <v>100</v>
      </c>
      <c r="H1528" s="3">
        <v>0</v>
      </c>
      <c r="I1528" s="3" t="s">
        <v>2766</v>
      </c>
      <c r="J1528" s="3" t="s">
        <v>2285</v>
      </c>
      <c r="K1528" s="3" t="s">
        <v>2286</v>
      </c>
      <c r="L1528" s="3" t="s">
        <v>4334</v>
      </c>
      <c r="M1528" s="3">
        <f t="shared" si="23"/>
        <v>2</v>
      </c>
    </row>
    <row r="1529" spans="1:13">
      <c r="A1529" s="3">
        <v>1330</v>
      </c>
      <c r="B1529" s="3">
        <v>0</v>
      </c>
      <c r="C1529" s="3" t="s">
        <v>2679</v>
      </c>
      <c r="D1529" s="3" t="s">
        <v>4320</v>
      </c>
      <c r="E1529" s="3">
        <v>216</v>
      </c>
      <c r="F1529" s="3">
        <v>218</v>
      </c>
      <c r="G1529" s="3">
        <v>100</v>
      </c>
      <c r="H1529" s="3">
        <v>0</v>
      </c>
      <c r="I1529" s="3" t="s">
        <v>2766</v>
      </c>
      <c r="J1529" s="3" t="s">
        <v>2285</v>
      </c>
      <c r="K1529" s="3" t="s">
        <v>2286</v>
      </c>
      <c r="L1529" s="3" t="s">
        <v>4334</v>
      </c>
      <c r="M1529" s="3">
        <f t="shared" si="23"/>
        <v>2</v>
      </c>
    </row>
    <row r="1530" spans="1:13">
      <c r="A1530" s="3">
        <v>1331</v>
      </c>
      <c r="B1530" s="3">
        <v>0</v>
      </c>
      <c r="C1530" s="3" t="s">
        <v>2684</v>
      </c>
      <c r="D1530" s="3" t="s">
        <v>4321</v>
      </c>
      <c r="E1530" s="3" t="s">
        <v>2685</v>
      </c>
      <c r="F1530" s="3" t="s">
        <v>2119</v>
      </c>
      <c r="G1530" s="3">
        <v>100</v>
      </c>
      <c r="H1530" s="3">
        <v>0</v>
      </c>
      <c r="I1530" s="3" t="s">
        <v>2766</v>
      </c>
      <c r="J1530" s="3" t="s">
        <v>2285</v>
      </c>
      <c r="K1530" s="3" t="s">
        <v>2286</v>
      </c>
      <c r="L1530" s="3" t="s">
        <v>4334</v>
      </c>
      <c r="M1530" s="3">
        <f t="shared" si="23"/>
        <v>2</v>
      </c>
    </row>
    <row r="1531" spans="1:13">
      <c r="A1531" s="3">
        <v>1331</v>
      </c>
      <c r="B1531" s="3">
        <v>0</v>
      </c>
      <c r="C1531" s="3" t="s">
        <v>2684</v>
      </c>
      <c r="D1531" s="3" t="s">
        <v>4322</v>
      </c>
      <c r="E1531" s="3">
        <v>360</v>
      </c>
      <c r="F1531" s="3">
        <v>362</v>
      </c>
      <c r="G1531" s="3">
        <v>100</v>
      </c>
      <c r="H1531" s="3">
        <v>0</v>
      </c>
      <c r="I1531" s="3" t="s">
        <v>2766</v>
      </c>
      <c r="J1531" s="3" t="s">
        <v>2285</v>
      </c>
      <c r="K1531" s="3" t="s">
        <v>2286</v>
      </c>
      <c r="L1531" s="3" t="s">
        <v>4334</v>
      </c>
      <c r="M1531" s="3">
        <f t="shared" si="23"/>
        <v>2</v>
      </c>
    </row>
    <row r="1532" spans="1:13">
      <c r="A1532" s="3">
        <v>1332</v>
      </c>
      <c r="B1532" s="3">
        <v>0</v>
      </c>
      <c r="C1532" s="3" t="s">
        <v>2687</v>
      </c>
      <c r="D1532" s="3" t="s">
        <v>4323</v>
      </c>
      <c r="E1532" s="3" t="s">
        <v>2688</v>
      </c>
      <c r="F1532" s="3" t="s">
        <v>2492</v>
      </c>
      <c r="G1532" s="3">
        <v>100</v>
      </c>
      <c r="H1532" s="3">
        <v>0</v>
      </c>
      <c r="I1532" s="3" t="s">
        <v>2766</v>
      </c>
      <c r="J1532" s="3" t="s">
        <v>2285</v>
      </c>
      <c r="K1532" s="3" t="s">
        <v>2286</v>
      </c>
      <c r="L1532" s="3" t="s">
        <v>4334</v>
      </c>
      <c r="M1532" s="3">
        <f t="shared" si="23"/>
        <v>2</v>
      </c>
    </row>
    <row r="1533" spans="1:13">
      <c r="A1533" s="3">
        <v>1332</v>
      </c>
      <c r="B1533" s="3">
        <v>0</v>
      </c>
      <c r="C1533" s="3" t="s">
        <v>2687</v>
      </c>
      <c r="D1533" s="3" t="s">
        <v>4324</v>
      </c>
      <c r="E1533" s="3">
        <v>204</v>
      </c>
      <c r="F1533" s="3">
        <v>206</v>
      </c>
      <c r="G1533" s="3">
        <v>100</v>
      </c>
      <c r="H1533" s="3">
        <v>0</v>
      </c>
      <c r="I1533" s="3" t="s">
        <v>2766</v>
      </c>
      <c r="J1533" s="3" t="s">
        <v>2285</v>
      </c>
      <c r="K1533" s="3" t="s">
        <v>2286</v>
      </c>
      <c r="L1533" s="3" t="s">
        <v>4334</v>
      </c>
      <c r="M1533" s="3">
        <f t="shared" si="23"/>
        <v>2</v>
      </c>
    </row>
    <row r="1534" spans="1:13">
      <c r="A1534" s="3">
        <v>1333</v>
      </c>
      <c r="B1534" s="3">
        <v>0</v>
      </c>
      <c r="C1534" s="3" t="s">
        <v>2691</v>
      </c>
      <c r="D1534" s="3" t="s">
        <v>611</v>
      </c>
      <c r="E1534" s="3" t="s">
        <v>2692</v>
      </c>
      <c r="F1534" s="3" t="s">
        <v>2693</v>
      </c>
      <c r="G1534" s="3">
        <v>100</v>
      </c>
      <c r="H1534" s="3">
        <v>0</v>
      </c>
      <c r="I1534" s="3" t="s">
        <v>2766</v>
      </c>
      <c r="J1534" s="3" t="s">
        <v>2285</v>
      </c>
      <c r="K1534" s="3" t="s">
        <v>2286</v>
      </c>
      <c r="L1534" s="3" t="s">
        <v>4334</v>
      </c>
      <c r="M1534" s="3">
        <f t="shared" si="23"/>
        <v>1</v>
      </c>
    </row>
    <row r="1535" spans="1:13">
      <c r="A1535" s="3">
        <v>1334</v>
      </c>
      <c r="B1535" s="3">
        <v>0</v>
      </c>
      <c r="C1535" s="3" t="s">
        <v>4335</v>
      </c>
      <c r="D1535" s="3" t="s">
        <v>3839</v>
      </c>
      <c r="E1535" s="3" t="s">
        <v>2767</v>
      </c>
      <c r="F1535" s="3" t="s">
        <v>2768</v>
      </c>
      <c r="G1535" s="3">
        <v>100</v>
      </c>
      <c r="H1535" s="3">
        <v>0</v>
      </c>
      <c r="I1535" s="3" t="s">
        <v>2766</v>
      </c>
      <c r="J1535" s="3" t="s">
        <v>2285</v>
      </c>
      <c r="K1535" s="3" t="s">
        <v>2286</v>
      </c>
      <c r="L1535" s="3" t="s">
        <v>4334</v>
      </c>
      <c r="M1535" s="3">
        <f t="shared" si="23"/>
        <v>1</v>
      </c>
    </row>
    <row r="1536" spans="1:13">
      <c r="A1536" s="3">
        <v>1335</v>
      </c>
      <c r="B1536" s="3">
        <v>0</v>
      </c>
      <c r="C1536" s="3" t="s">
        <v>2696</v>
      </c>
      <c r="D1536" s="3" t="s">
        <v>2697</v>
      </c>
      <c r="E1536" s="3" t="s">
        <v>2698</v>
      </c>
      <c r="F1536" s="3" t="s">
        <v>2699</v>
      </c>
      <c r="G1536" s="3">
        <v>100</v>
      </c>
      <c r="H1536" s="3">
        <v>0</v>
      </c>
      <c r="I1536" s="3" t="s">
        <v>2766</v>
      </c>
      <c r="J1536" s="3" t="s">
        <v>2285</v>
      </c>
      <c r="K1536" s="3" t="s">
        <v>2306</v>
      </c>
      <c r="L1536" s="3" t="s">
        <v>4334</v>
      </c>
      <c r="M1536" s="3">
        <f t="shared" si="23"/>
        <v>1</v>
      </c>
    </row>
    <row r="1537" spans="1:13">
      <c r="A1537" s="3">
        <v>1336</v>
      </c>
      <c r="B1537" s="3">
        <v>0</v>
      </c>
      <c r="C1537" s="3" t="s">
        <v>2701</v>
      </c>
      <c r="D1537" s="3" t="s">
        <v>112</v>
      </c>
      <c r="E1537" s="3" t="s">
        <v>2702</v>
      </c>
      <c r="F1537" s="3" t="s">
        <v>2419</v>
      </c>
      <c r="G1537" s="3">
        <v>100</v>
      </c>
      <c r="H1537" s="3">
        <v>0</v>
      </c>
      <c r="I1537" s="3" t="s">
        <v>2766</v>
      </c>
      <c r="J1537" s="3" t="s">
        <v>2285</v>
      </c>
      <c r="K1537" s="3" t="s">
        <v>2306</v>
      </c>
      <c r="L1537" s="3" t="s">
        <v>4334</v>
      </c>
      <c r="M1537" s="3">
        <f t="shared" si="23"/>
        <v>1</v>
      </c>
    </row>
    <row r="1538" spans="1:13">
      <c r="A1538" s="3">
        <v>1337</v>
      </c>
      <c r="B1538" s="3">
        <v>0</v>
      </c>
      <c r="C1538" s="3" t="s">
        <v>2705</v>
      </c>
      <c r="D1538" s="3" t="s">
        <v>111</v>
      </c>
      <c r="E1538" s="3" t="s">
        <v>2702</v>
      </c>
      <c r="F1538" s="3" t="s">
        <v>2419</v>
      </c>
      <c r="G1538" s="3">
        <v>100</v>
      </c>
      <c r="H1538" s="3">
        <v>0</v>
      </c>
      <c r="I1538" s="3" t="s">
        <v>2766</v>
      </c>
      <c r="J1538" s="3" t="s">
        <v>2285</v>
      </c>
      <c r="K1538" s="3" t="s">
        <v>2306</v>
      </c>
      <c r="L1538" s="3" t="s">
        <v>4334</v>
      </c>
      <c r="M1538" s="3">
        <f t="shared" si="23"/>
        <v>1</v>
      </c>
    </row>
    <row r="1539" spans="1:13">
      <c r="A1539" s="3">
        <v>1338</v>
      </c>
      <c r="B1539" s="3">
        <v>0</v>
      </c>
      <c r="C1539" s="3" t="s">
        <v>2707</v>
      </c>
      <c r="D1539" s="3" t="s">
        <v>110</v>
      </c>
      <c r="E1539" s="3" t="s">
        <v>2702</v>
      </c>
      <c r="F1539" s="3" t="s">
        <v>2419</v>
      </c>
      <c r="G1539" s="3">
        <v>100</v>
      </c>
      <c r="H1539" s="3">
        <v>0</v>
      </c>
      <c r="I1539" s="3" t="s">
        <v>2766</v>
      </c>
      <c r="J1539" s="3" t="s">
        <v>2285</v>
      </c>
      <c r="K1539" s="3" t="s">
        <v>2306</v>
      </c>
      <c r="L1539" s="3" t="s">
        <v>4334</v>
      </c>
      <c r="M1539" s="3">
        <f t="shared" ref="M1539:M1602" si="24">COUNTIF(A:A,A1539)</f>
        <v>1</v>
      </c>
    </row>
    <row r="1540" spans="1:13">
      <c r="A1540" s="3">
        <v>1339</v>
      </c>
      <c r="B1540" s="3">
        <v>0</v>
      </c>
      <c r="C1540" s="3" t="s">
        <v>2709</v>
      </c>
      <c r="D1540" s="3" t="s">
        <v>2464</v>
      </c>
      <c r="E1540" s="3" t="s">
        <v>1915</v>
      </c>
      <c r="F1540" s="3" t="s">
        <v>2710</v>
      </c>
      <c r="G1540" s="3">
        <v>100</v>
      </c>
      <c r="H1540" s="3">
        <v>0</v>
      </c>
      <c r="I1540" s="3" t="s">
        <v>2766</v>
      </c>
      <c r="J1540" s="3" t="s">
        <v>2285</v>
      </c>
      <c r="K1540" s="3" t="s">
        <v>2306</v>
      </c>
      <c r="L1540" s="3" t="s">
        <v>4334</v>
      </c>
      <c r="M1540" s="3">
        <f t="shared" si="24"/>
        <v>1</v>
      </c>
    </row>
    <row r="1541" spans="1:13">
      <c r="A1541" s="3">
        <v>1340</v>
      </c>
      <c r="B1541" s="3">
        <v>0</v>
      </c>
      <c r="C1541" s="3" t="s">
        <v>2711</v>
      </c>
      <c r="D1541" s="3" t="s">
        <v>258</v>
      </c>
      <c r="E1541" s="3" t="s">
        <v>1800</v>
      </c>
      <c r="F1541" s="3" t="s">
        <v>1791</v>
      </c>
      <c r="G1541" s="3">
        <v>100</v>
      </c>
      <c r="H1541" s="3">
        <v>0</v>
      </c>
      <c r="I1541" s="3" t="s">
        <v>2766</v>
      </c>
      <c r="J1541" s="3" t="s">
        <v>2285</v>
      </c>
      <c r="K1541" s="3" t="s">
        <v>2333</v>
      </c>
      <c r="L1541" s="3" t="s">
        <v>4334</v>
      </c>
      <c r="M1541" s="3">
        <f t="shared" si="24"/>
        <v>1</v>
      </c>
    </row>
    <row r="1542" spans="1:13">
      <c r="A1542" s="3">
        <v>1341</v>
      </c>
      <c r="B1542" s="3">
        <v>0</v>
      </c>
      <c r="C1542" s="3" t="s">
        <v>2772</v>
      </c>
      <c r="D1542" s="3" t="s">
        <v>2272</v>
      </c>
      <c r="E1542" s="3" t="s">
        <v>1915</v>
      </c>
      <c r="F1542" s="3" t="s">
        <v>2710</v>
      </c>
      <c r="G1542" s="3">
        <v>100</v>
      </c>
      <c r="H1542" s="3">
        <v>0</v>
      </c>
      <c r="I1542" s="3" t="s">
        <v>2766</v>
      </c>
      <c r="J1542" s="3" t="s">
        <v>2285</v>
      </c>
      <c r="K1542" s="3" t="s">
        <v>2333</v>
      </c>
      <c r="L1542" s="3" t="s">
        <v>4334</v>
      </c>
      <c r="M1542" s="3">
        <f t="shared" si="24"/>
        <v>1</v>
      </c>
    </row>
    <row r="1543" spans="1:13">
      <c r="A1543" s="3">
        <v>1342</v>
      </c>
      <c r="B1543" s="3">
        <v>0</v>
      </c>
      <c r="C1543" s="3" t="s">
        <v>2715</v>
      </c>
      <c r="D1543" s="3" t="s">
        <v>495</v>
      </c>
      <c r="E1543" s="3" t="s">
        <v>2328</v>
      </c>
      <c r="F1543" s="3" t="s">
        <v>2329</v>
      </c>
      <c r="G1543" s="3">
        <v>100</v>
      </c>
      <c r="H1543" s="3">
        <v>0</v>
      </c>
      <c r="I1543" s="3" t="s">
        <v>2766</v>
      </c>
      <c r="J1543" s="3" t="s">
        <v>2285</v>
      </c>
      <c r="K1543" s="3" t="s">
        <v>2333</v>
      </c>
      <c r="L1543" s="3" t="s">
        <v>4334</v>
      </c>
      <c r="M1543" s="3">
        <f t="shared" si="24"/>
        <v>1</v>
      </c>
    </row>
    <row r="1544" spans="1:13">
      <c r="A1544" s="3">
        <v>1343</v>
      </c>
      <c r="B1544" s="3">
        <v>0</v>
      </c>
      <c r="C1544" s="3" t="s">
        <v>2717</v>
      </c>
      <c r="D1544" s="3" t="s">
        <v>342</v>
      </c>
      <c r="E1544" s="3" t="s">
        <v>722</v>
      </c>
      <c r="F1544" s="3" t="s">
        <v>617</v>
      </c>
      <c r="G1544" s="3">
        <v>100</v>
      </c>
      <c r="H1544" s="3">
        <v>0</v>
      </c>
      <c r="I1544" s="3" t="s">
        <v>2766</v>
      </c>
      <c r="J1544" s="3" t="s">
        <v>2285</v>
      </c>
      <c r="K1544" s="3" t="s">
        <v>2333</v>
      </c>
      <c r="L1544" s="3" t="s">
        <v>4334</v>
      </c>
      <c r="M1544" s="3">
        <f t="shared" si="24"/>
        <v>1</v>
      </c>
    </row>
    <row r="1545" spans="1:13">
      <c r="A1545" s="3">
        <v>1344</v>
      </c>
      <c r="B1545" s="3">
        <v>1</v>
      </c>
      <c r="C1545" s="3" t="s">
        <v>2671</v>
      </c>
      <c r="D1545" s="3" t="s">
        <v>4314</v>
      </c>
      <c r="E1545" s="3" t="s">
        <v>2065</v>
      </c>
      <c r="F1545" s="3" t="s">
        <v>2672</v>
      </c>
      <c r="G1545" s="3">
        <v>86</v>
      </c>
      <c r="H1545" s="3">
        <v>100</v>
      </c>
      <c r="I1545" s="3" t="s">
        <v>2766</v>
      </c>
      <c r="J1545" s="3" t="s">
        <v>2285</v>
      </c>
      <c r="K1545" s="3" t="s">
        <v>2286</v>
      </c>
      <c r="L1545" s="3" t="s">
        <v>4336</v>
      </c>
      <c r="M1545" s="3">
        <f t="shared" si="24"/>
        <v>2</v>
      </c>
    </row>
    <row r="1546" spans="1:13">
      <c r="A1546" s="3">
        <v>1344</v>
      </c>
      <c r="B1546" s="3">
        <v>1</v>
      </c>
      <c r="C1546" s="3" t="s">
        <v>2671</v>
      </c>
      <c r="D1546" s="3" t="s">
        <v>4316</v>
      </c>
      <c r="E1546" s="3">
        <v>44</v>
      </c>
      <c r="F1546" s="3">
        <v>46</v>
      </c>
      <c r="G1546" s="3">
        <v>86</v>
      </c>
      <c r="H1546" s="3">
        <v>100</v>
      </c>
      <c r="I1546" s="3" t="s">
        <v>2766</v>
      </c>
      <c r="J1546" s="3" t="s">
        <v>2285</v>
      </c>
      <c r="K1546" s="3" t="s">
        <v>2286</v>
      </c>
      <c r="L1546" s="3" t="s">
        <v>4336</v>
      </c>
      <c r="M1546" s="3">
        <f t="shared" si="24"/>
        <v>2</v>
      </c>
    </row>
    <row r="1547" spans="1:13">
      <c r="A1547" s="3">
        <v>1345</v>
      </c>
      <c r="B1547" s="3">
        <v>1</v>
      </c>
      <c r="C1547" s="3" t="s">
        <v>2676</v>
      </c>
      <c r="D1547" s="3" t="s">
        <v>4317</v>
      </c>
      <c r="E1547" s="3" t="s">
        <v>2677</v>
      </c>
      <c r="F1547" s="3" t="s">
        <v>2678</v>
      </c>
      <c r="G1547" s="3">
        <v>86</v>
      </c>
      <c r="H1547" s="3">
        <v>100</v>
      </c>
      <c r="I1547" s="3" t="s">
        <v>2766</v>
      </c>
      <c r="J1547" s="3" t="s">
        <v>2285</v>
      </c>
      <c r="K1547" s="3" t="s">
        <v>2286</v>
      </c>
      <c r="L1547" s="3" t="s">
        <v>4336</v>
      </c>
      <c r="M1547" s="3">
        <f t="shared" si="24"/>
        <v>2</v>
      </c>
    </row>
    <row r="1548" spans="1:13">
      <c r="A1548" s="3">
        <v>1345</v>
      </c>
      <c r="B1548" s="3">
        <v>1</v>
      </c>
      <c r="C1548" s="3" t="s">
        <v>2676</v>
      </c>
      <c r="D1548" s="3" t="s">
        <v>4318</v>
      </c>
      <c r="E1548" s="3">
        <v>160</v>
      </c>
      <c r="F1548" s="3">
        <v>169</v>
      </c>
      <c r="G1548" s="3">
        <v>86</v>
      </c>
      <c r="H1548" s="3">
        <v>100</v>
      </c>
      <c r="I1548" s="3" t="s">
        <v>2766</v>
      </c>
      <c r="J1548" s="3" t="s">
        <v>2285</v>
      </c>
      <c r="K1548" s="3" t="s">
        <v>2286</v>
      </c>
      <c r="L1548" s="3" t="s">
        <v>4336</v>
      </c>
      <c r="M1548" s="3">
        <f t="shared" si="24"/>
        <v>2</v>
      </c>
    </row>
    <row r="1549" spans="1:13">
      <c r="A1549" s="3">
        <v>1346</v>
      </c>
      <c r="B1549" s="3">
        <v>1</v>
      </c>
      <c r="C1549" s="3" t="s">
        <v>2682</v>
      </c>
      <c r="D1549" s="3" t="s">
        <v>4319</v>
      </c>
      <c r="E1549" s="3" t="s">
        <v>2678</v>
      </c>
      <c r="F1549" s="3" t="s">
        <v>2683</v>
      </c>
      <c r="G1549" s="3">
        <v>86</v>
      </c>
      <c r="H1549" s="3">
        <v>100</v>
      </c>
      <c r="I1549" s="3" t="s">
        <v>2766</v>
      </c>
      <c r="J1549" s="3" t="s">
        <v>2285</v>
      </c>
      <c r="K1549" s="3" t="s">
        <v>2286</v>
      </c>
      <c r="L1549" s="3" t="s">
        <v>4336</v>
      </c>
      <c r="M1549" s="3">
        <f t="shared" si="24"/>
        <v>2</v>
      </c>
    </row>
    <row r="1550" spans="1:13">
      <c r="A1550" s="3">
        <v>1346</v>
      </c>
      <c r="B1550" s="3">
        <v>1</v>
      </c>
      <c r="C1550" s="3" t="s">
        <v>2682</v>
      </c>
      <c r="D1550" s="3" t="s">
        <v>4320</v>
      </c>
      <c r="E1550" s="3">
        <v>165</v>
      </c>
      <c r="F1550" s="3">
        <v>167</v>
      </c>
      <c r="G1550" s="3">
        <v>86</v>
      </c>
      <c r="H1550" s="3">
        <v>100</v>
      </c>
      <c r="I1550" s="3" t="s">
        <v>2766</v>
      </c>
      <c r="J1550" s="3" t="s">
        <v>2285</v>
      </c>
      <c r="K1550" s="3" t="s">
        <v>2286</v>
      </c>
      <c r="L1550" s="3" t="s">
        <v>4336</v>
      </c>
      <c r="M1550" s="3">
        <f t="shared" si="24"/>
        <v>2</v>
      </c>
    </row>
    <row r="1551" spans="1:13">
      <c r="A1551" s="3">
        <v>1347</v>
      </c>
      <c r="B1551" s="3">
        <v>1</v>
      </c>
      <c r="C1551" s="3" t="s">
        <v>2686</v>
      </c>
      <c r="D1551" s="3" t="s">
        <v>4321</v>
      </c>
      <c r="E1551" s="3" t="s">
        <v>2654</v>
      </c>
      <c r="F1551" s="3" t="s">
        <v>2658</v>
      </c>
      <c r="G1551" s="3">
        <v>86</v>
      </c>
      <c r="H1551" s="3">
        <v>100</v>
      </c>
      <c r="I1551" s="3" t="s">
        <v>2766</v>
      </c>
      <c r="J1551" s="3" t="s">
        <v>2285</v>
      </c>
      <c r="K1551" s="3" t="s">
        <v>2286</v>
      </c>
      <c r="L1551" s="3" t="s">
        <v>4336</v>
      </c>
      <c r="M1551" s="3">
        <f t="shared" si="24"/>
        <v>2</v>
      </c>
    </row>
    <row r="1552" spans="1:13">
      <c r="A1552" s="3">
        <v>1347</v>
      </c>
      <c r="B1552" s="3">
        <v>1</v>
      </c>
      <c r="C1552" s="3" t="s">
        <v>2686</v>
      </c>
      <c r="D1552" s="3" t="s">
        <v>4322</v>
      </c>
      <c r="E1552" s="3">
        <v>276</v>
      </c>
      <c r="F1552" s="3">
        <v>278</v>
      </c>
      <c r="G1552" s="3">
        <v>86</v>
      </c>
      <c r="H1552" s="3">
        <v>100</v>
      </c>
      <c r="I1552" s="3" t="s">
        <v>2766</v>
      </c>
      <c r="J1552" s="3" t="s">
        <v>2285</v>
      </c>
      <c r="K1552" s="3" t="s">
        <v>2286</v>
      </c>
      <c r="L1552" s="3" t="s">
        <v>4336</v>
      </c>
      <c r="M1552" s="3">
        <f t="shared" si="24"/>
        <v>2</v>
      </c>
    </row>
    <row r="1553" spans="1:13">
      <c r="A1553" s="3">
        <v>1348</v>
      </c>
      <c r="B1553" s="3">
        <v>1</v>
      </c>
      <c r="C1553" s="3" t="s">
        <v>2689</v>
      </c>
      <c r="D1553" s="3" t="s">
        <v>4323</v>
      </c>
      <c r="E1553" s="3" t="s">
        <v>2690</v>
      </c>
      <c r="F1553" s="3" t="s">
        <v>2495</v>
      </c>
      <c r="G1553" s="3">
        <v>86</v>
      </c>
      <c r="H1553" s="3">
        <v>100</v>
      </c>
      <c r="I1553" s="3" t="s">
        <v>2766</v>
      </c>
      <c r="J1553" s="3" t="s">
        <v>2285</v>
      </c>
      <c r="K1553" s="3" t="s">
        <v>2286</v>
      </c>
      <c r="L1553" s="3" t="s">
        <v>4336</v>
      </c>
      <c r="M1553" s="3">
        <f t="shared" si="24"/>
        <v>2</v>
      </c>
    </row>
    <row r="1554" spans="1:13">
      <c r="A1554" s="3">
        <v>1348</v>
      </c>
      <c r="B1554" s="3">
        <v>1</v>
      </c>
      <c r="C1554" s="3" t="s">
        <v>2689</v>
      </c>
      <c r="D1554" s="3" t="s">
        <v>4324</v>
      </c>
      <c r="E1554" s="3">
        <v>157</v>
      </c>
      <c r="F1554" s="3">
        <v>159</v>
      </c>
      <c r="G1554" s="3">
        <v>86</v>
      </c>
      <c r="H1554" s="3">
        <v>100</v>
      </c>
      <c r="I1554" s="3" t="s">
        <v>2766</v>
      </c>
      <c r="J1554" s="3" t="s">
        <v>2285</v>
      </c>
      <c r="K1554" s="3" t="s">
        <v>2286</v>
      </c>
      <c r="L1554" s="3" t="s">
        <v>4336</v>
      </c>
      <c r="M1554" s="3">
        <f t="shared" si="24"/>
        <v>2</v>
      </c>
    </row>
    <row r="1555" spans="1:13">
      <c r="A1555" s="3">
        <v>1349</v>
      </c>
      <c r="B1555" s="3">
        <v>1</v>
      </c>
      <c r="C1555" s="3" t="s">
        <v>2694</v>
      </c>
      <c r="D1555" s="3" t="s">
        <v>611</v>
      </c>
      <c r="E1555" s="3" t="s">
        <v>2695</v>
      </c>
      <c r="F1555" s="3" t="s">
        <v>2393</v>
      </c>
      <c r="G1555" s="3">
        <v>86</v>
      </c>
      <c r="H1555" s="3">
        <v>100</v>
      </c>
      <c r="I1555" s="3" t="s">
        <v>2766</v>
      </c>
      <c r="J1555" s="3" t="s">
        <v>2285</v>
      </c>
      <c r="K1555" s="3" t="s">
        <v>2286</v>
      </c>
      <c r="L1555" s="3" t="s">
        <v>4336</v>
      </c>
      <c r="M1555" s="3">
        <f t="shared" si="24"/>
        <v>1</v>
      </c>
    </row>
    <row r="1556" spans="1:13">
      <c r="A1556" s="3">
        <v>1350</v>
      </c>
      <c r="B1556" s="3">
        <v>1</v>
      </c>
      <c r="C1556" s="3" t="s">
        <v>2769</v>
      </c>
      <c r="D1556" s="3" t="s">
        <v>3839</v>
      </c>
      <c r="E1556" s="3" t="s">
        <v>2770</v>
      </c>
      <c r="F1556" s="3" t="s">
        <v>2771</v>
      </c>
      <c r="G1556" s="3">
        <v>86</v>
      </c>
      <c r="H1556" s="3">
        <v>100</v>
      </c>
      <c r="I1556" s="3" t="s">
        <v>2766</v>
      </c>
      <c r="J1556" s="3" t="s">
        <v>2285</v>
      </c>
      <c r="K1556" s="3" t="s">
        <v>2286</v>
      </c>
      <c r="L1556" s="3" t="s">
        <v>4336</v>
      </c>
      <c r="M1556" s="3">
        <f t="shared" si="24"/>
        <v>1</v>
      </c>
    </row>
    <row r="1557" spans="1:13">
      <c r="A1557" s="3">
        <v>1351</v>
      </c>
      <c r="B1557" s="3">
        <v>1</v>
      </c>
      <c r="C1557" s="3" t="s">
        <v>2700</v>
      </c>
      <c r="D1557" s="3" t="s">
        <v>2697</v>
      </c>
      <c r="E1557" s="3" t="s">
        <v>1911</v>
      </c>
      <c r="F1557" s="3" t="s">
        <v>425</v>
      </c>
      <c r="G1557" s="3">
        <v>86</v>
      </c>
      <c r="H1557" s="3">
        <v>100</v>
      </c>
      <c r="I1557" s="3" t="s">
        <v>2766</v>
      </c>
      <c r="J1557" s="3" t="s">
        <v>2285</v>
      </c>
      <c r="K1557" s="3" t="s">
        <v>2306</v>
      </c>
      <c r="L1557" s="3" t="s">
        <v>4336</v>
      </c>
      <c r="M1557" s="3">
        <f t="shared" si="24"/>
        <v>1</v>
      </c>
    </row>
    <row r="1558" spans="1:13">
      <c r="A1558" s="3">
        <v>1352</v>
      </c>
      <c r="B1558" s="3">
        <v>1</v>
      </c>
      <c r="C1558" s="3" t="s">
        <v>2703</v>
      </c>
      <c r="D1558" s="3" t="s">
        <v>112</v>
      </c>
      <c r="E1558" s="3" t="s">
        <v>2062</v>
      </c>
      <c r="F1558" s="3" t="s">
        <v>2704</v>
      </c>
      <c r="G1558" s="3">
        <v>86</v>
      </c>
      <c r="H1558" s="3">
        <v>100</v>
      </c>
      <c r="I1558" s="3" t="s">
        <v>2766</v>
      </c>
      <c r="J1558" s="3" t="s">
        <v>2285</v>
      </c>
      <c r="K1558" s="3" t="s">
        <v>2306</v>
      </c>
      <c r="L1558" s="3" t="s">
        <v>4336</v>
      </c>
      <c r="M1558" s="3">
        <f t="shared" si="24"/>
        <v>1</v>
      </c>
    </row>
    <row r="1559" spans="1:13">
      <c r="A1559" s="3">
        <v>1353</v>
      </c>
      <c r="B1559" s="3">
        <v>1</v>
      </c>
      <c r="C1559" s="3" t="s">
        <v>2706</v>
      </c>
      <c r="D1559" s="3" t="s">
        <v>111</v>
      </c>
      <c r="E1559" s="3" t="s">
        <v>2062</v>
      </c>
      <c r="F1559" s="3" t="s">
        <v>2704</v>
      </c>
      <c r="G1559" s="3">
        <v>86</v>
      </c>
      <c r="H1559" s="3">
        <v>100</v>
      </c>
      <c r="I1559" s="3" t="s">
        <v>2766</v>
      </c>
      <c r="J1559" s="3" t="s">
        <v>2285</v>
      </c>
      <c r="K1559" s="3" t="s">
        <v>2306</v>
      </c>
      <c r="L1559" s="3" t="s">
        <v>4336</v>
      </c>
      <c r="M1559" s="3">
        <f t="shared" si="24"/>
        <v>1</v>
      </c>
    </row>
    <row r="1560" spans="1:13">
      <c r="A1560" s="3">
        <v>1354</v>
      </c>
      <c r="B1560" s="3">
        <v>1</v>
      </c>
      <c r="C1560" s="3" t="s">
        <v>2708</v>
      </c>
      <c r="D1560" s="3" t="s">
        <v>110</v>
      </c>
      <c r="E1560" s="3" t="s">
        <v>2062</v>
      </c>
      <c r="F1560" s="3" t="s">
        <v>2704</v>
      </c>
      <c r="G1560" s="3">
        <v>86</v>
      </c>
      <c r="H1560" s="3">
        <v>100</v>
      </c>
      <c r="I1560" s="3" t="s">
        <v>2766</v>
      </c>
      <c r="J1560" s="3" t="s">
        <v>2285</v>
      </c>
      <c r="K1560" s="3" t="s">
        <v>2306</v>
      </c>
      <c r="L1560" s="3" t="s">
        <v>4336</v>
      </c>
      <c r="M1560" s="3">
        <f t="shared" si="24"/>
        <v>1</v>
      </c>
    </row>
    <row r="1561" spans="1:13">
      <c r="A1561" s="3">
        <v>1355</v>
      </c>
      <c r="B1561" s="3">
        <v>1</v>
      </c>
      <c r="C1561" s="3" t="s">
        <v>2712</v>
      </c>
      <c r="D1561" s="3" t="s">
        <v>258</v>
      </c>
      <c r="E1561" s="3" t="s">
        <v>1814</v>
      </c>
      <c r="F1561" s="3" t="s">
        <v>509</v>
      </c>
      <c r="G1561" s="3">
        <v>100</v>
      </c>
      <c r="H1561" s="3">
        <v>100</v>
      </c>
      <c r="I1561" s="3" t="s">
        <v>2766</v>
      </c>
      <c r="J1561" s="3" t="s">
        <v>2285</v>
      </c>
      <c r="K1561" s="3" t="s">
        <v>2333</v>
      </c>
      <c r="L1561" s="3" t="s">
        <v>4336</v>
      </c>
      <c r="M1561" s="3">
        <f t="shared" si="24"/>
        <v>1</v>
      </c>
    </row>
    <row r="1562" spans="1:13">
      <c r="A1562" s="3">
        <v>1356</v>
      </c>
      <c r="B1562" s="3">
        <v>1</v>
      </c>
      <c r="C1562" s="3" t="s">
        <v>2714</v>
      </c>
      <c r="D1562" s="3" t="s">
        <v>2272</v>
      </c>
      <c r="E1562" s="3" t="s">
        <v>1793</v>
      </c>
      <c r="F1562" s="3" t="s">
        <v>1778</v>
      </c>
      <c r="G1562" s="3">
        <v>100</v>
      </c>
      <c r="H1562" s="3">
        <v>100</v>
      </c>
      <c r="I1562" s="3" t="s">
        <v>2766</v>
      </c>
      <c r="J1562" s="3" t="s">
        <v>2285</v>
      </c>
      <c r="K1562" s="3" t="s">
        <v>2333</v>
      </c>
      <c r="L1562" s="3" t="s">
        <v>4336</v>
      </c>
      <c r="M1562" s="3">
        <f t="shared" si="24"/>
        <v>1</v>
      </c>
    </row>
    <row r="1563" spans="1:13">
      <c r="A1563" s="3">
        <v>1357</v>
      </c>
      <c r="B1563" s="3">
        <v>1</v>
      </c>
      <c r="C1563" s="3" t="s">
        <v>2716</v>
      </c>
      <c r="D1563" s="3" t="s">
        <v>495</v>
      </c>
      <c r="E1563" s="3" t="s">
        <v>2331</v>
      </c>
      <c r="F1563" s="3" t="s">
        <v>1809</v>
      </c>
      <c r="G1563" s="3">
        <v>100</v>
      </c>
      <c r="H1563" s="3">
        <v>100</v>
      </c>
      <c r="I1563" s="3" t="s">
        <v>2766</v>
      </c>
      <c r="J1563" s="3" t="s">
        <v>2285</v>
      </c>
      <c r="K1563" s="3" t="s">
        <v>2333</v>
      </c>
      <c r="L1563" s="3" t="s">
        <v>4336</v>
      </c>
      <c r="M1563" s="3">
        <f t="shared" si="24"/>
        <v>1</v>
      </c>
    </row>
    <row r="1564" spans="1:13">
      <c r="A1564" s="3">
        <v>1358</v>
      </c>
      <c r="B1564" s="3">
        <v>1</v>
      </c>
      <c r="C1564" s="3" t="s">
        <v>2718</v>
      </c>
      <c r="D1564" s="3" t="s">
        <v>342</v>
      </c>
      <c r="E1564" s="3">
        <v>2</v>
      </c>
      <c r="G1564" s="3">
        <v>100</v>
      </c>
      <c r="H1564" s="3">
        <v>100</v>
      </c>
      <c r="I1564" s="3" t="s">
        <v>2766</v>
      </c>
      <c r="J1564" s="3" t="s">
        <v>2285</v>
      </c>
      <c r="K1564" s="3" t="s">
        <v>2333</v>
      </c>
      <c r="L1564" s="3" t="s">
        <v>4336</v>
      </c>
      <c r="M1564" s="3">
        <f t="shared" si="24"/>
        <v>1</v>
      </c>
    </row>
    <row r="1565" spans="1:13">
      <c r="A1565" s="3">
        <v>1359</v>
      </c>
      <c r="B1565" s="3">
        <v>0</v>
      </c>
      <c r="C1565" s="3" t="s">
        <v>2719</v>
      </c>
      <c r="D1565" s="3" t="s">
        <v>2720</v>
      </c>
      <c r="E1565" s="3" t="s">
        <v>2399</v>
      </c>
      <c r="F1565" s="3" t="s">
        <v>2397</v>
      </c>
      <c r="G1565" s="3">
        <v>100</v>
      </c>
      <c r="H1565" s="3">
        <v>0</v>
      </c>
      <c r="I1565" s="3" t="s">
        <v>2766</v>
      </c>
      <c r="J1565" s="3" t="s">
        <v>2346</v>
      </c>
      <c r="K1565" s="3" t="s">
        <v>2286</v>
      </c>
      <c r="L1565" s="3" t="s">
        <v>4337</v>
      </c>
      <c r="M1565" s="3">
        <f t="shared" si="24"/>
        <v>1</v>
      </c>
    </row>
    <row r="1566" spans="1:13">
      <c r="A1566" s="3">
        <v>1360</v>
      </c>
      <c r="B1566" s="3">
        <v>0</v>
      </c>
      <c r="C1566" s="3" t="s">
        <v>2722</v>
      </c>
      <c r="D1566" s="3" t="s">
        <v>261</v>
      </c>
      <c r="E1566" s="3" t="s">
        <v>2351</v>
      </c>
      <c r="F1566" s="3" t="s">
        <v>2143</v>
      </c>
      <c r="G1566" s="3">
        <v>100</v>
      </c>
      <c r="H1566" s="3">
        <v>0</v>
      </c>
      <c r="I1566" s="3" t="s">
        <v>2766</v>
      </c>
      <c r="J1566" s="3" t="s">
        <v>2346</v>
      </c>
      <c r="K1566" s="3" t="s">
        <v>2286</v>
      </c>
      <c r="L1566" s="3" t="s">
        <v>4337</v>
      </c>
      <c r="M1566" s="3">
        <f t="shared" si="24"/>
        <v>1</v>
      </c>
    </row>
    <row r="1567" spans="1:13">
      <c r="A1567" s="3">
        <v>1361</v>
      </c>
      <c r="B1567" s="3">
        <v>0</v>
      </c>
      <c r="C1567" s="3" t="s">
        <v>2726</v>
      </c>
      <c r="D1567" s="3" t="s">
        <v>589</v>
      </c>
      <c r="E1567" s="3" t="s">
        <v>2692</v>
      </c>
      <c r="F1567" s="3" t="s">
        <v>2693</v>
      </c>
      <c r="G1567" s="3">
        <v>100</v>
      </c>
      <c r="H1567" s="3">
        <v>0</v>
      </c>
      <c r="I1567" s="3" t="s">
        <v>2766</v>
      </c>
      <c r="J1567" s="3" t="s">
        <v>2346</v>
      </c>
      <c r="K1567" s="3" t="s">
        <v>2286</v>
      </c>
      <c r="L1567" s="3" t="s">
        <v>4337</v>
      </c>
      <c r="M1567" s="3">
        <f t="shared" si="24"/>
        <v>1</v>
      </c>
    </row>
    <row r="1568" spans="1:13">
      <c r="A1568" s="3">
        <v>1362</v>
      </c>
      <c r="B1568" s="3">
        <v>0</v>
      </c>
      <c r="C1568" s="3" t="s">
        <v>2728</v>
      </c>
      <c r="D1568" s="3" t="s">
        <v>566</v>
      </c>
      <c r="E1568" s="3" t="s">
        <v>2692</v>
      </c>
      <c r="F1568" s="3" t="s">
        <v>2693</v>
      </c>
      <c r="G1568" s="3">
        <v>100</v>
      </c>
      <c r="H1568" s="3">
        <v>0</v>
      </c>
      <c r="I1568" s="3" t="s">
        <v>2766</v>
      </c>
      <c r="J1568" s="3" t="s">
        <v>2346</v>
      </c>
      <c r="K1568" s="3" t="s">
        <v>2286</v>
      </c>
      <c r="L1568" s="3" t="s">
        <v>4337</v>
      </c>
      <c r="M1568" s="3">
        <f t="shared" si="24"/>
        <v>1</v>
      </c>
    </row>
    <row r="1569" spans="1:13">
      <c r="A1569" s="3">
        <v>1363</v>
      </c>
      <c r="B1569" s="3">
        <v>0</v>
      </c>
      <c r="C1569" s="3" t="s">
        <v>2730</v>
      </c>
      <c r="D1569" s="3" t="s">
        <v>645</v>
      </c>
      <c r="E1569" s="3" t="s">
        <v>2692</v>
      </c>
      <c r="F1569" s="3" t="s">
        <v>2693</v>
      </c>
      <c r="G1569" s="3">
        <v>100</v>
      </c>
      <c r="H1569" s="3">
        <v>0</v>
      </c>
      <c r="I1569" s="3" t="s">
        <v>2766</v>
      </c>
      <c r="J1569" s="3" t="s">
        <v>2346</v>
      </c>
      <c r="K1569" s="3" t="s">
        <v>2286</v>
      </c>
      <c r="L1569" s="3" t="s">
        <v>4337</v>
      </c>
      <c r="M1569" s="3">
        <f t="shared" si="24"/>
        <v>1</v>
      </c>
    </row>
    <row r="1570" spans="1:13">
      <c r="A1570" s="3">
        <v>1364</v>
      </c>
      <c r="B1570" s="3">
        <v>0</v>
      </c>
      <c r="C1570" s="3" t="s">
        <v>2724</v>
      </c>
      <c r="D1570" s="3" t="s">
        <v>264</v>
      </c>
      <c r="E1570" s="3" t="s">
        <v>2351</v>
      </c>
      <c r="F1570" s="3" t="s">
        <v>2143</v>
      </c>
      <c r="G1570" s="3">
        <v>100</v>
      </c>
      <c r="H1570" s="3">
        <v>0</v>
      </c>
      <c r="I1570" s="3" t="s">
        <v>2766</v>
      </c>
      <c r="J1570" s="3" t="s">
        <v>2346</v>
      </c>
      <c r="K1570" s="3" t="s">
        <v>2286</v>
      </c>
      <c r="L1570" s="3" t="s">
        <v>4337</v>
      </c>
      <c r="M1570" s="3">
        <f t="shared" si="24"/>
        <v>1</v>
      </c>
    </row>
    <row r="1571" spans="1:13">
      <c r="A1571" s="3">
        <v>1365</v>
      </c>
      <c r="B1571" s="3">
        <v>0</v>
      </c>
      <c r="C1571" s="3" t="s">
        <v>2732</v>
      </c>
      <c r="D1571" s="3" t="s">
        <v>2733</v>
      </c>
      <c r="E1571" s="3" t="s">
        <v>2437</v>
      </c>
      <c r="F1571" s="3" t="s">
        <v>2734</v>
      </c>
      <c r="G1571" s="3">
        <v>100</v>
      </c>
      <c r="H1571" s="3">
        <v>0</v>
      </c>
      <c r="I1571" s="3" t="s">
        <v>2766</v>
      </c>
      <c r="J1571" s="3" t="s">
        <v>2346</v>
      </c>
      <c r="K1571" s="3" t="s">
        <v>2306</v>
      </c>
      <c r="L1571" s="3" t="s">
        <v>4337</v>
      </c>
      <c r="M1571" s="3">
        <f t="shared" si="24"/>
        <v>1</v>
      </c>
    </row>
    <row r="1572" spans="1:13">
      <c r="A1572" s="3">
        <v>1366</v>
      </c>
      <c r="B1572" s="3">
        <v>0</v>
      </c>
      <c r="C1572" s="3" t="s">
        <v>2736</v>
      </c>
      <c r="D1572" s="3" t="s">
        <v>166</v>
      </c>
      <c r="E1572" s="3" t="s">
        <v>2737</v>
      </c>
      <c r="F1572" s="3" t="s">
        <v>2738</v>
      </c>
      <c r="G1572" s="3">
        <v>100</v>
      </c>
      <c r="H1572" s="3">
        <v>0</v>
      </c>
      <c r="I1572" s="3" t="s">
        <v>2766</v>
      </c>
      <c r="J1572" s="3" t="s">
        <v>2346</v>
      </c>
      <c r="K1572" s="3" t="s">
        <v>2306</v>
      </c>
      <c r="L1572" s="3" t="s">
        <v>4337</v>
      </c>
      <c r="M1572" s="3">
        <f t="shared" si="24"/>
        <v>1</v>
      </c>
    </row>
    <row r="1573" spans="1:13">
      <c r="A1573" s="3">
        <v>1367</v>
      </c>
      <c r="B1573" s="3">
        <v>0</v>
      </c>
      <c r="C1573" s="3" t="s">
        <v>2742</v>
      </c>
      <c r="D1573" s="3" t="s">
        <v>411</v>
      </c>
      <c r="E1573" s="3" t="s">
        <v>1812</v>
      </c>
      <c r="F1573" s="3" t="s">
        <v>2437</v>
      </c>
      <c r="G1573" s="3">
        <v>100</v>
      </c>
      <c r="H1573" s="3">
        <v>0</v>
      </c>
      <c r="I1573" s="3" t="s">
        <v>2766</v>
      </c>
      <c r="J1573" s="3" t="s">
        <v>2346</v>
      </c>
      <c r="K1573" s="3" t="s">
        <v>2306</v>
      </c>
      <c r="L1573" s="3" t="s">
        <v>4337</v>
      </c>
      <c r="M1573" s="3">
        <f t="shared" si="24"/>
        <v>2</v>
      </c>
    </row>
    <row r="1574" spans="1:13">
      <c r="A1574" s="3">
        <v>1367</v>
      </c>
      <c r="B1574" s="3">
        <v>0</v>
      </c>
      <c r="C1574" s="3" t="s">
        <v>2742</v>
      </c>
      <c r="D1574" s="3" t="s">
        <v>412</v>
      </c>
      <c r="E1574" s="3" t="s">
        <v>1812</v>
      </c>
      <c r="F1574" s="3" t="s">
        <v>2437</v>
      </c>
      <c r="G1574" s="3">
        <v>100</v>
      </c>
      <c r="H1574" s="3">
        <v>0</v>
      </c>
      <c r="I1574" s="3" t="s">
        <v>2766</v>
      </c>
      <c r="J1574" s="3" t="s">
        <v>2346</v>
      </c>
      <c r="K1574" s="3" t="s">
        <v>2306</v>
      </c>
      <c r="L1574" s="3" t="s">
        <v>4337</v>
      </c>
      <c r="M1574" s="3">
        <f t="shared" si="24"/>
        <v>2</v>
      </c>
    </row>
    <row r="1575" spans="1:13">
      <c r="A1575" s="3">
        <v>1368</v>
      </c>
      <c r="B1575" s="3">
        <v>0</v>
      </c>
      <c r="C1575" s="3" t="s">
        <v>2744</v>
      </c>
      <c r="D1575" s="3" t="s">
        <v>103</v>
      </c>
      <c r="E1575" s="3" t="s">
        <v>2745</v>
      </c>
      <c r="F1575" s="3" t="s">
        <v>2746</v>
      </c>
      <c r="G1575" s="3">
        <v>100</v>
      </c>
      <c r="H1575" s="3">
        <v>0</v>
      </c>
      <c r="I1575" s="3" t="s">
        <v>2766</v>
      </c>
      <c r="J1575" s="3" t="s">
        <v>2346</v>
      </c>
      <c r="K1575" s="3" t="s">
        <v>2306</v>
      </c>
      <c r="L1575" s="3" t="s">
        <v>4337</v>
      </c>
      <c r="M1575" s="3">
        <f t="shared" si="24"/>
        <v>1</v>
      </c>
    </row>
    <row r="1576" spans="1:13">
      <c r="A1576" s="3">
        <v>1369</v>
      </c>
      <c r="B1576" s="3">
        <v>0</v>
      </c>
      <c r="C1576" s="3" t="s">
        <v>2773</v>
      </c>
      <c r="D1576" s="3" t="s">
        <v>221</v>
      </c>
      <c r="E1576" s="3" t="s">
        <v>2774</v>
      </c>
      <c r="F1576" s="3" t="s">
        <v>2299</v>
      </c>
      <c r="G1576" s="3">
        <v>100</v>
      </c>
      <c r="H1576" s="3">
        <v>0</v>
      </c>
      <c r="I1576" s="3" t="s">
        <v>2766</v>
      </c>
      <c r="J1576" s="3" t="s">
        <v>2346</v>
      </c>
      <c r="K1576" s="3" t="s">
        <v>2306</v>
      </c>
      <c r="L1576" s="3" t="s">
        <v>4337</v>
      </c>
      <c r="M1576" s="3">
        <f t="shared" si="24"/>
        <v>1</v>
      </c>
    </row>
    <row r="1577" spans="1:13">
      <c r="A1577" s="3">
        <v>1370</v>
      </c>
      <c r="B1577" s="3">
        <v>0</v>
      </c>
      <c r="C1577" s="3" t="s">
        <v>2749</v>
      </c>
      <c r="D1577" s="3" t="s">
        <v>13</v>
      </c>
      <c r="E1577" s="3" t="s">
        <v>2750</v>
      </c>
      <c r="F1577" s="3" t="s">
        <v>2751</v>
      </c>
      <c r="G1577" s="3">
        <v>100</v>
      </c>
      <c r="H1577" s="3">
        <v>0</v>
      </c>
      <c r="I1577" s="3" t="s">
        <v>2766</v>
      </c>
      <c r="J1577" s="3" t="s">
        <v>2346</v>
      </c>
      <c r="K1577" s="3" t="s">
        <v>2306</v>
      </c>
      <c r="L1577" s="3" t="s">
        <v>4337</v>
      </c>
      <c r="M1577" s="3">
        <f t="shared" si="24"/>
        <v>1</v>
      </c>
    </row>
    <row r="1578" spans="1:13">
      <c r="A1578" s="3">
        <v>1371</v>
      </c>
      <c r="B1578" s="3">
        <v>0</v>
      </c>
      <c r="C1578" s="3" t="s">
        <v>2757</v>
      </c>
      <c r="D1578" s="3" t="s">
        <v>1860</v>
      </c>
      <c r="E1578" s="3" t="s">
        <v>1960</v>
      </c>
      <c r="F1578" s="3" t="s">
        <v>2758</v>
      </c>
      <c r="G1578" s="3">
        <v>100</v>
      </c>
      <c r="H1578" s="3">
        <v>0</v>
      </c>
      <c r="I1578" s="3" t="s">
        <v>2766</v>
      </c>
      <c r="J1578" s="3" t="s">
        <v>2346</v>
      </c>
      <c r="K1578" s="3" t="s">
        <v>2333</v>
      </c>
      <c r="L1578" s="3" t="s">
        <v>4337</v>
      </c>
      <c r="M1578" s="3">
        <f t="shared" si="24"/>
        <v>1</v>
      </c>
    </row>
    <row r="1579" spans="1:13">
      <c r="A1579" s="3">
        <v>1372</v>
      </c>
      <c r="B1579" s="3">
        <v>0</v>
      </c>
      <c r="C1579" s="3" t="s">
        <v>2755</v>
      </c>
      <c r="D1579" s="3" t="s">
        <v>259</v>
      </c>
      <c r="E1579" s="3" t="s">
        <v>2397</v>
      </c>
      <c r="F1579" s="3" t="s">
        <v>1910</v>
      </c>
      <c r="G1579" s="3">
        <v>100</v>
      </c>
      <c r="H1579" s="3">
        <v>0</v>
      </c>
      <c r="I1579" s="3" t="s">
        <v>2766</v>
      </c>
      <c r="J1579" s="3" t="s">
        <v>2346</v>
      </c>
      <c r="K1579" s="3" t="s">
        <v>2333</v>
      </c>
      <c r="L1579" s="3" t="s">
        <v>4337</v>
      </c>
      <c r="M1579" s="3">
        <f t="shared" si="24"/>
        <v>1</v>
      </c>
    </row>
    <row r="1580" spans="1:13">
      <c r="A1580" s="3">
        <v>1373</v>
      </c>
      <c r="B1580" s="3">
        <v>0</v>
      </c>
      <c r="C1580" s="3" t="s">
        <v>2761</v>
      </c>
      <c r="D1580" s="3" t="s">
        <v>625</v>
      </c>
      <c r="E1580" s="3">
        <v>3</v>
      </c>
      <c r="G1580" s="3">
        <v>100</v>
      </c>
      <c r="H1580" s="3">
        <v>0</v>
      </c>
      <c r="I1580" s="3" t="s">
        <v>2766</v>
      </c>
      <c r="J1580" s="3" t="s">
        <v>2346</v>
      </c>
      <c r="K1580" s="3" t="s">
        <v>2333</v>
      </c>
      <c r="L1580" s="3" t="s">
        <v>4337</v>
      </c>
      <c r="M1580" s="3">
        <f t="shared" si="24"/>
        <v>1</v>
      </c>
    </row>
    <row r="1581" spans="1:13">
      <c r="A1581" s="3">
        <v>1374</v>
      </c>
      <c r="B1581" s="3">
        <v>0</v>
      </c>
      <c r="C1581" s="3" t="s">
        <v>2777</v>
      </c>
      <c r="D1581" s="3" t="s">
        <v>2778</v>
      </c>
      <c r="E1581" s="3" t="s">
        <v>2143</v>
      </c>
      <c r="G1581" s="3">
        <v>100</v>
      </c>
      <c r="H1581" s="3">
        <v>0</v>
      </c>
      <c r="I1581" s="3" t="s">
        <v>2766</v>
      </c>
      <c r="J1581" s="3" t="s">
        <v>2346</v>
      </c>
      <c r="K1581" s="3" t="s">
        <v>2333</v>
      </c>
      <c r="L1581" s="3" t="s">
        <v>4337</v>
      </c>
      <c r="M1581" s="3">
        <f t="shared" si="24"/>
        <v>1</v>
      </c>
    </row>
    <row r="1582" spans="1:13">
      <c r="A1582" s="3">
        <v>1375</v>
      </c>
      <c r="B1582" s="3">
        <v>1</v>
      </c>
      <c r="C1582" s="3" t="s">
        <v>2721</v>
      </c>
      <c r="D1582" s="3" t="s">
        <v>2720</v>
      </c>
      <c r="E1582" s="3" t="s">
        <v>2143</v>
      </c>
      <c r="F1582" s="3" t="s">
        <v>1791</v>
      </c>
      <c r="G1582" s="3">
        <v>86</v>
      </c>
      <c r="H1582" s="3">
        <v>100</v>
      </c>
      <c r="I1582" s="3" t="s">
        <v>2766</v>
      </c>
      <c r="J1582" s="3" t="s">
        <v>2346</v>
      </c>
      <c r="K1582" s="3" t="s">
        <v>2286</v>
      </c>
      <c r="L1582" s="3" t="s">
        <v>4338</v>
      </c>
      <c r="M1582" s="3">
        <f t="shared" si="24"/>
        <v>1</v>
      </c>
    </row>
    <row r="1583" spans="1:13">
      <c r="A1583" s="3">
        <v>1376</v>
      </c>
      <c r="B1583" s="3">
        <v>1</v>
      </c>
      <c r="C1583" s="3" t="s">
        <v>2723</v>
      </c>
      <c r="D1583" s="3" t="s">
        <v>261</v>
      </c>
      <c r="E1583" s="3" t="s">
        <v>1928</v>
      </c>
      <c r="F1583" s="3" t="s">
        <v>1814</v>
      </c>
      <c r="G1583" s="3">
        <v>86</v>
      </c>
      <c r="H1583" s="3">
        <v>100</v>
      </c>
      <c r="I1583" s="3" t="s">
        <v>2766</v>
      </c>
      <c r="J1583" s="3" t="s">
        <v>2346</v>
      </c>
      <c r="K1583" s="3" t="s">
        <v>2286</v>
      </c>
      <c r="L1583" s="3" t="s">
        <v>4338</v>
      </c>
      <c r="M1583" s="3">
        <f t="shared" si="24"/>
        <v>1</v>
      </c>
    </row>
    <row r="1584" spans="1:13">
      <c r="A1584" s="3">
        <v>1377</v>
      </c>
      <c r="B1584" s="3">
        <v>1</v>
      </c>
      <c r="C1584" s="3" t="s">
        <v>2727</v>
      </c>
      <c r="D1584" s="3" t="s">
        <v>589</v>
      </c>
      <c r="E1584" s="3" t="s">
        <v>2695</v>
      </c>
      <c r="F1584" s="3" t="s">
        <v>2393</v>
      </c>
      <c r="G1584" s="3">
        <v>86</v>
      </c>
      <c r="H1584" s="3">
        <v>100</v>
      </c>
      <c r="I1584" s="3" t="s">
        <v>2766</v>
      </c>
      <c r="J1584" s="3" t="s">
        <v>2346</v>
      </c>
      <c r="K1584" s="3" t="s">
        <v>2286</v>
      </c>
      <c r="L1584" s="3" t="s">
        <v>4338</v>
      </c>
      <c r="M1584" s="3">
        <f t="shared" si="24"/>
        <v>1</v>
      </c>
    </row>
    <row r="1585" spans="1:13">
      <c r="A1585" s="3">
        <v>1378</v>
      </c>
      <c r="B1585" s="3">
        <v>1</v>
      </c>
      <c r="C1585" s="3" t="s">
        <v>2729</v>
      </c>
      <c r="D1585" s="3" t="s">
        <v>566</v>
      </c>
      <c r="E1585" s="3" t="s">
        <v>2695</v>
      </c>
      <c r="F1585" s="3" t="s">
        <v>2393</v>
      </c>
      <c r="G1585" s="3">
        <v>86</v>
      </c>
      <c r="H1585" s="3">
        <v>100</v>
      </c>
      <c r="I1585" s="3" t="s">
        <v>2766</v>
      </c>
      <c r="J1585" s="3" t="s">
        <v>2346</v>
      </c>
      <c r="K1585" s="3" t="s">
        <v>2286</v>
      </c>
      <c r="L1585" s="3" t="s">
        <v>4338</v>
      </c>
      <c r="M1585" s="3">
        <f t="shared" si="24"/>
        <v>1</v>
      </c>
    </row>
    <row r="1586" spans="1:13">
      <c r="A1586" s="3">
        <v>1379</v>
      </c>
      <c r="B1586" s="3">
        <v>1</v>
      </c>
      <c r="C1586" s="3" t="s">
        <v>2731</v>
      </c>
      <c r="D1586" s="3" t="s">
        <v>645</v>
      </c>
      <c r="E1586" s="3" t="s">
        <v>2695</v>
      </c>
      <c r="F1586" s="3" t="s">
        <v>2393</v>
      </c>
      <c r="G1586" s="3">
        <v>86</v>
      </c>
      <c r="H1586" s="3">
        <v>100</v>
      </c>
      <c r="I1586" s="3" t="s">
        <v>2766</v>
      </c>
      <c r="J1586" s="3" t="s">
        <v>2346</v>
      </c>
      <c r="K1586" s="3" t="s">
        <v>2286</v>
      </c>
      <c r="L1586" s="3" t="s">
        <v>4338</v>
      </c>
      <c r="M1586" s="3">
        <f t="shared" si="24"/>
        <v>1</v>
      </c>
    </row>
    <row r="1587" spans="1:13">
      <c r="A1587" s="3">
        <v>1380</v>
      </c>
      <c r="B1587" s="3">
        <v>1</v>
      </c>
      <c r="C1587" s="3" t="s">
        <v>2725</v>
      </c>
      <c r="D1587" s="3" t="s">
        <v>264</v>
      </c>
      <c r="E1587" s="3" t="s">
        <v>1928</v>
      </c>
      <c r="F1587" s="3" t="s">
        <v>1814</v>
      </c>
      <c r="G1587" s="3">
        <v>86</v>
      </c>
      <c r="H1587" s="3">
        <v>100</v>
      </c>
      <c r="I1587" s="3" t="s">
        <v>2766</v>
      </c>
      <c r="J1587" s="3" t="s">
        <v>2346</v>
      </c>
      <c r="K1587" s="3" t="s">
        <v>2286</v>
      </c>
      <c r="L1587" s="3" t="s">
        <v>4338</v>
      </c>
      <c r="M1587" s="3">
        <f t="shared" si="24"/>
        <v>1</v>
      </c>
    </row>
    <row r="1588" spans="1:13">
      <c r="A1588" s="3">
        <v>1381</v>
      </c>
      <c r="B1588" s="3">
        <v>1</v>
      </c>
      <c r="C1588" s="3" t="s">
        <v>2735</v>
      </c>
      <c r="D1588" s="3" t="s">
        <v>2733</v>
      </c>
      <c r="E1588" s="3" t="s">
        <v>1775</v>
      </c>
      <c r="F1588" s="3" t="s">
        <v>289</v>
      </c>
      <c r="G1588" s="3">
        <v>86</v>
      </c>
      <c r="H1588" s="3">
        <v>100</v>
      </c>
      <c r="I1588" s="3" t="s">
        <v>2766</v>
      </c>
      <c r="J1588" s="3" t="s">
        <v>2346</v>
      </c>
      <c r="K1588" s="3" t="s">
        <v>2306</v>
      </c>
      <c r="L1588" s="3" t="s">
        <v>4338</v>
      </c>
      <c r="M1588" s="3">
        <f t="shared" si="24"/>
        <v>1</v>
      </c>
    </row>
    <row r="1589" spans="1:13">
      <c r="A1589" s="3">
        <v>1382</v>
      </c>
      <c r="B1589" s="3">
        <v>1</v>
      </c>
      <c r="C1589" s="3" t="s">
        <v>2739</v>
      </c>
      <c r="D1589" s="3" t="s">
        <v>166</v>
      </c>
      <c r="E1589" s="3" t="s">
        <v>2740</v>
      </c>
      <c r="F1589" s="3" t="s">
        <v>2741</v>
      </c>
      <c r="G1589" s="3">
        <v>86</v>
      </c>
      <c r="H1589" s="3">
        <v>100</v>
      </c>
      <c r="I1589" s="3" t="s">
        <v>2766</v>
      </c>
      <c r="J1589" s="3" t="s">
        <v>2346</v>
      </c>
      <c r="K1589" s="3" t="s">
        <v>2306</v>
      </c>
      <c r="L1589" s="3" t="s">
        <v>4338</v>
      </c>
      <c r="M1589" s="3">
        <f t="shared" si="24"/>
        <v>1</v>
      </c>
    </row>
    <row r="1590" spans="1:13">
      <c r="A1590" s="3">
        <v>1383</v>
      </c>
      <c r="B1590" s="3">
        <v>1</v>
      </c>
      <c r="C1590" s="3" t="s">
        <v>2743</v>
      </c>
      <c r="D1590" s="3" t="s">
        <v>411</v>
      </c>
      <c r="E1590" s="3" t="s">
        <v>1800</v>
      </c>
      <c r="F1590" s="3" t="s">
        <v>1775</v>
      </c>
      <c r="G1590" s="3">
        <v>86</v>
      </c>
      <c r="H1590" s="3">
        <v>100</v>
      </c>
      <c r="I1590" s="3" t="s">
        <v>2766</v>
      </c>
      <c r="J1590" s="3" t="s">
        <v>2346</v>
      </c>
      <c r="K1590" s="3" t="s">
        <v>2306</v>
      </c>
      <c r="L1590" s="3" t="s">
        <v>4338</v>
      </c>
      <c r="M1590" s="3">
        <f t="shared" si="24"/>
        <v>2</v>
      </c>
    </row>
    <row r="1591" spans="1:13">
      <c r="A1591" s="3">
        <v>1383</v>
      </c>
      <c r="B1591" s="3">
        <v>1</v>
      </c>
      <c r="C1591" s="3" t="s">
        <v>2743</v>
      </c>
      <c r="D1591" s="3" t="s">
        <v>412</v>
      </c>
      <c r="E1591" s="3" t="s">
        <v>1800</v>
      </c>
      <c r="F1591" s="3" t="s">
        <v>1775</v>
      </c>
      <c r="G1591" s="3">
        <v>86</v>
      </c>
      <c r="H1591" s="3">
        <v>100</v>
      </c>
      <c r="I1591" s="3" t="s">
        <v>2766</v>
      </c>
      <c r="J1591" s="3" t="s">
        <v>2346</v>
      </c>
      <c r="K1591" s="3" t="s">
        <v>2306</v>
      </c>
      <c r="L1591" s="3" t="s">
        <v>4338</v>
      </c>
      <c r="M1591" s="3">
        <f t="shared" si="24"/>
        <v>2</v>
      </c>
    </row>
    <row r="1592" spans="1:13">
      <c r="A1592" s="3">
        <v>1384</v>
      </c>
      <c r="B1592" s="3">
        <v>1</v>
      </c>
      <c r="C1592" s="3" t="s">
        <v>2747</v>
      </c>
      <c r="D1592" s="3" t="s">
        <v>103</v>
      </c>
      <c r="E1592" s="3" t="s">
        <v>2734</v>
      </c>
      <c r="F1592" s="3" t="s">
        <v>2748</v>
      </c>
      <c r="G1592" s="3">
        <v>86</v>
      </c>
      <c r="H1592" s="3">
        <v>100</v>
      </c>
      <c r="I1592" s="3" t="s">
        <v>2766</v>
      </c>
      <c r="J1592" s="3" t="s">
        <v>2346</v>
      </c>
      <c r="K1592" s="3" t="s">
        <v>2306</v>
      </c>
      <c r="L1592" s="3" t="s">
        <v>4338</v>
      </c>
      <c r="M1592" s="3">
        <f t="shared" si="24"/>
        <v>1</v>
      </c>
    </row>
    <row r="1593" spans="1:13">
      <c r="A1593" s="3">
        <v>1385</v>
      </c>
      <c r="B1593" s="3">
        <v>1</v>
      </c>
      <c r="C1593" s="3" t="s">
        <v>2775</v>
      </c>
      <c r="D1593" s="3" t="s">
        <v>221</v>
      </c>
      <c r="E1593" s="3" t="s">
        <v>2776</v>
      </c>
      <c r="F1593" s="3" t="s">
        <v>2302</v>
      </c>
      <c r="G1593" s="3">
        <v>86</v>
      </c>
      <c r="H1593" s="3">
        <v>100</v>
      </c>
      <c r="I1593" s="3" t="s">
        <v>2766</v>
      </c>
      <c r="J1593" s="3" t="s">
        <v>2346</v>
      </c>
      <c r="K1593" s="3" t="s">
        <v>2306</v>
      </c>
      <c r="L1593" s="3" t="s">
        <v>4338</v>
      </c>
      <c r="M1593" s="3">
        <f t="shared" si="24"/>
        <v>1</v>
      </c>
    </row>
    <row r="1594" spans="1:13">
      <c r="A1594" s="3">
        <v>1386</v>
      </c>
      <c r="B1594" s="3">
        <v>1</v>
      </c>
      <c r="C1594" s="3" t="s">
        <v>2752</v>
      </c>
      <c r="D1594" s="3" t="s">
        <v>13</v>
      </c>
      <c r="E1594" s="3" t="s">
        <v>1960</v>
      </c>
      <c r="F1594" s="3" t="s">
        <v>1919</v>
      </c>
      <c r="G1594" s="3">
        <v>86</v>
      </c>
      <c r="H1594" s="3">
        <v>100</v>
      </c>
      <c r="I1594" s="3" t="s">
        <v>2766</v>
      </c>
      <c r="J1594" s="3" t="s">
        <v>2346</v>
      </c>
      <c r="K1594" s="3" t="s">
        <v>2306</v>
      </c>
      <c r="L1594" s="3" t="s">
        <v>4338</v>
      </c>
      <c r="M1594" s="3">
        <f t="shared" si="24"/>
        <v>1</v>
      </c>
    </row>
    <row r="1595" spans="1:13">
      <c r="A1595" s="3">
        <v>1387</v>
      </c>
      <c r="B1595" s="3">
        <v>1</v>
      </c>
      <c r="C1595" s="3" t="s">
        <v>2759</v>
      </c>
      <c r="D1595" s="3" t="s">
        <v>1860</v>
      </c>
      <c r="E1595" s="3" t="s">
        <v>1913</v>
      </c>
      <c r="F1595" s="3" t="s">
        <v>2760</v>
      </c>
      <c r="G1595" s="3">
        <v>100</v>
      </c>
      <c r="H1595" s="3">
        <v>100</v>
      </c>
      <c r="I1595" s="3" t="s">
        <v>2766</v>
      </c>
      <c r="J1595" s="3" t="s">
        <v>2346</v>
      </c>
      <c r="K1595" s="3" t="s">
        <v>2333</v>
      </c>
      <c r="L1595" s="3" t="s">
        <v>4338</v>
      </c>
      <c r="M1595" s="3">
        <f t="shared" si="24"/>
        <v>1</v>
      </c>
    </row>
    <row r="1596" spans="1:13">
      <c r="A1596" s="3">
        <v>1388</v>
      </c>
      <c r="B1596" s="3">
        <v>1</v>
      </c>
      <c r="C1596" s="3" t="s">
        <v>2756</v>
      </c>
      <c r="D1596" s="3" t="s">
        <v>259</v>
      </c>
      <c r="E1596" s="3" t="s">
        <v>2399</v>
      </c>
      <c r="F1596" s="3" t="s">
        <v>1776</v>
      </c>
      <c r="G1596" s="3">
        <v>100</v>
      </c>
      <c r="H1596" s="3">
        <v>100</v>
      </c>
      <c r="I1596" s="3" t="s">
        <v>2766</v>
      </c>
      <c r="J1596" s="3" t="s">
        <v>2346</v>
      </c>
      <c r="K1596" s="3" t="s">
        <v>2333</v>
      </c>
      <c r="L1596" s="3" t="s">
        <v>4338</v>
      </c>
      <c r="M1596" s="3">
        <f t="shared" si="24"/>
        <v>1</v>
      </c>
    </row>
    <row r="1597" spans="1:13">
      <c r="A1597" s="3">
        <v>1389</v>
      </c>
      <c r="B1597" s="3">
        <v>1</v>
      </c>
      <c r="C1597" s="3" t="s">
        <v>2762</v>
      </c>
      <c r="D1597" s="3" t="s">
        <v>625</v>
      </c>
      <c r="E1597" s="3">
        <v>2</v>
      </c>
      <c r="G1597" s="3">
        <v>100</v>
      </c>
      <c r="H1597" s="3">
        <v>100</v>
      </c>
      <c r="I1597" s="3" t="s">
        <v>2766</v>
      </c>
      <c r="J1597" s="3" t="s">
        <v>2346</v>
      </c>
      <c r="K1597" s="3" t="s">
        <v>2333</v>
      </c>
      <c r="L1597" s="3" t="s">
        <v>4338</v>
      </c>
      <c r="M1597" s="3">
        <f t="shared" si="24"/>
        <v>1</v>
      </c>
    </row>
    <row r="1598" spans="1:13">
      <c r="A1598" s="3">
        <v>1390</v>
      </c>
      <c r="B1598" s="3">
        <v>1</v>
      </c>
      <c r="C1598" s="3" t="s">
        <v>2779</v>
      </c>
      <c r="D1598" s="3" t="s">
        <v>2778</v>
      </c>
      <c r="E1598" s="3" t="s">
        <v>2351</v>
      </c>
      <c r="G1598" s="3">
        <v>100</v>
      </c>
      <c r="H1598" s="3">
        <v>100</v>
      </c>
      <c r="I1598" s="3" t="s">
        <v>2766</v>
      </c>
      <c r="J1598" s="3" t="s">
        <v>2346</v>
      </c>
      <c r="K1598" s="3" t="s">
        <v>2333</v>
      </c>
      <c r="L1598" s="3" t="s">
        <v>4338</v>
      </c>
      <c r="M1598" s="3">
        <f t="shared" si="24"/>
        <v>1</v>
      </c>
    </row>
    <row r="1599" spans="1:13">
      <c r="A1599" s="3">
        <v>1391</v>
      </c>
      <c r="B1599" s="3">
        <v>0</v>
      </c>
      <c r="C1599" s="3" t="s">
        <v>1113</v>
      </c>
      <c r="D1599" s="3" t="s">
        <v>427</v>
      </c>
      <c r="E1599" s="3">
        <v>1</v>
      </c>
      <c r="G1599" s="3">
        <v>1</v>
      </c>
      <c r="H1599" s="3">
        <v>1</v>
      </c>
      <c r="I1599" s="3" t="s">
        <v>2780</v>
      </c>
      <c r="J1599" s="3" t="s">
        <v>2259</v>
      </c>
      <c r="L1599" s="3" t="s">
        <v>4339</v>
      </c>
      <c r="M1599" s="3">
        <f t="shared" si="24"/>
        <v>1</v>
      </c>
    </row>
    <row r="1600" spans="1:13">
      <c r="A1600" s="3">
        <v>1392</v>
      </c>
      <c r="B1600" s="3">
        <v>0</v>
      </c>
      <c r="C1600" s="3" t="s">
        <v>1148</v>
      </c>
      <c r="D1600" s="3" t="s">
        <v>485</v>
      </c>
      <c r="E1600" s="3">
        <v>1</v>
      </c>
      <c r="G1600" s="3">
        <v>1</v>
      </c>
      <c r="H1600" s="3">
        <v>1</v>
      </c>
      <c r="I1600" s="3" t="s">
        <v>2780</v>
      </c>
      <c r="J1600" s="3" t="s">
        <v>2259</v>
      </c>
      <c r="L1600" s="3" t="s">
        <v>4339</v>
      </c>
      <c r="M1600" s="3">
        <f t="shared" si="24"/>
        <v>1</v>
      </c>
    </row>
    <row r="1601" spans="1:13">
      <c r="A1601" s="3">
        <v>1393</v>
      </c>
      <c r="B1601" s="3">
        <v>0</v>
      </c>
      <c r="C1601" s="3" t="s">
        <v>1175</v>
      </c>
      <c r="D1601" s="3" t="s">
        <v>525</v>
      </c>
      <c r="E1601" s="3">
        <v>1</v>
      </c>
      <c r="G1601" s="3">
        <v>1</v>
      </c>
      <c r="H1601" s="3">
        <v>1</v>
      </c>
      <c r="I1601" s="3" t="s">
        <v>2780</v>
      </c>
      <c r="J1601" s="3" t="s">
        <v>2259</v>
      </c>
      <c r="L1601" s="3" t="s">
        <v>4339</v>
      </c>
      <c r="M1601" s="3">
        <f t="shared" si="24"/>
        <v>1</v>
      </c>
    </row>
    <row r="1602" spans="1:13">
      <c r="A1602" s="3">
        <v>1394</v>
      </c>
      <c r="B1602" s="3">
        <v>1</v>
      </c>
      <c r="C1602" s="3" t="s">
        <v>2781</v>
      </c>
      <c r="D1602" s="3" t="s">
        <v>221</v>
      </c>
      <c r="E1602" s="3" t="s">
        <v>1800</v>
      </c>
      <c r="F1602" s="3" t="s">
        <v>1791</v>
      </c>
      <c r="G1602" s="3">
        <v>1</v>
      </c>
      <c r="H1602" s="3">
        <v>5</v>
      </c>
      <c r="I1602" s="3" t="s">
        <v>2780</v>
      </c>
      <c r="J1602" s="3" t="s">
        <v>2259</v>
      </c>
      <c r="L1602" s="3" t="s">
        <v>4340</v>
      </c>
      <c r="M1602" s="3">
        <f t="shared" si="24"/>
        <v>1</v>
      </c>
    </row>
    <row r="1603" spans="1:13">
      <c r="A1603" s="3">
        <v>1395</v>
      </c>
      <c r="B1603" s="3">
        <v>1</v>
      </c>
      <c r="C1603" s="3" t="s">
        <v>2782</v>
      </c>
      <c r="D1603" s="3" t="s">
        <v>495</v>
      </c>
      <c r="E1603" s="3" t="s">
        <v>284</v>
      </c>
      <c r="F1603" s="3" t="s">
        <v>285</v>
      </c>
      <c r="G1603" s="3">
        <v>1</v>
      </c>
      <c r="H1603" s="3">
        <v>5</v>
      </c>
      <c r="I1603" s="3" t="s">
        <v>2780</v>
      </c>
      <c r="J1603" s="3" t="s">
        <v>2259</v>
      </c>
      <c r="L1603" s="3" t="s">
        <v>4340</v>
      </c>
      <c r="M1603" s="3">
        <f t="shared" ref="M1603:M1666" si="25">COUNTIF(A:A,A1603)</f>
        <v>1</v>
      </c>
    </row>
    <row r="1604" spans="1:13">
      <c r="A1604" s="3">
        <v>1396</v>
      </c>
      <c r="B1604" s="3">
        <v>1</v>
      </c>
      <c r="C1604" s="3" t="s">
        <v>2666</v>
      </c>
      <c r="D1604" s="3" t="s">
        <v>2272</v>
      </c>
      <c r="E1604" s="3" t="s">
        <v>1781</v>
      </c>
      <c r="F1604" s="3" t="s">
        <v>291</v>
      </c>
      <c r="G1604" s="3">
        <v>1</v>
      </c>
      <c r="H1604" s="3">
        <v>5</v>
      </c>
      <c r="I1604" s="3" t="s">
        <v>2780</v>
      </c>
      <c r="J1604" s="3" t="s">
        <v>2259</v>
      </c>
      <c r="L1604" s="3" t="s">
        <v>4340</v>
      </c>
      <c r="M1604" s="3">
        <f t="shared" si="25"/>
        <v>1</v>
      </c>
    </row>
    <row r="1605" spans="1:13">
      <c r="A1605" s="3">
        <v>1397</v>
      </c>
      <c r="B1605" s="3">
        <v>1</v>
      </c>
      <c r="C1605" s="3" t="s">
        <v>2667</v>
      </c>
      <c r="D1605" s="3" t="s">
        <v>258</v>
      </c>
      <c r="E1605" s="3" t="s">
        <v>282</v>
      </c>
      <c r="F1605" s="3" t="s">
        <v>1782</v>
      </c>
      <c r="G1605" s="3">
        <v>1</v>
      </c>
      <c r="H1605" s="3">
        <v>5</v>
      </c>
      <c r="I1605" s="3" t="s">
        <v>2780</v>
      </c>
      <c r="J1605" s="3" t="s">
        <v>2259</v>
      </c>
      <c r="L1605" s="3" t="s">
        <v>4340</v>
      </c>
      <c r="M1605" s="3">
        <f t="shared" si="25"/>
        <v>1</v>
      </c>
    </row>
    <row r="1606" spans="1:13">
      <c r="A1606" s="3">
        <v>1398</v>
      </c>
      <c r="B1606" s="3">
        <v>2</v>
      </c>
      <c r="C1606" s="3" t="s">
        <v>2650</v>
      </c>
      <c r="D1606" s="3" t="s">
        <v>4300</v>
      </c>
      <c r="E1606" s="3" t="s">
        <v>433</v>
      </c>
      <c r="F1606" s="3" t="s">
        <v>2181</v>
      </c>
      <c r="G1606" s="3">
        <v>1</v>
      </c>
      <c r="H1606" s="3">
        <v>10</v>
      </c>
      <c r="I1606" s="3" t="s">
        <v>2780</v>
      </c>
      <c r="J1606" s="3" t="s">
        <v>2259</v>
      </c>
      <c r="L1606" s="3" t="s">
        <v>4341</v>
      </c>
      <c r="M1606" s="3">
        <f t="shared" si="25"/>
        <v>2</v>
      </c>
    </row>
    <row r="1607" spans="1:13">
      <c r="A1607" s="3">
        <v>1398</v>
      </c>
      <c r="B1607" s="3">
        <v>2</v>
      </c>
      <c r="C1607" s="3" t="s">
        <v>2650</v>
      </c>
      <c r="D1607" s="3" t="s">
        <v>4302</v>
      </c>
      <c r="E1607" s="3">
        <v>14</v>
      </c>
      <c r="F1607" s="3">
        <v>19</v>
      </c>
      <c r="G1607" s="3">
        <v>1</v>
      </c>
      <c r="H1607" s="3">
        <v>10</v>
      </c>
      <c r="I1607" s="3" t="s">
        <v>2780</v>
      </c>
      <c r="J1607" s="3" t="s">
        <v>2259</v>
      </c>
      <c r="L1607" s="3" t="s">
        <v>4341</v>
      </c>
      <c r="M1607" s="3">
        <f t="shared" si="25"/>
        <v>2</v>
      </c>
    </row>
    <row r="1608" spans="1:13">
      <c r="A1608" s="3">
        <v>1399</v>
      </c>
      <c r="B1608" s="3">
        <v>2</v>
      </c>
      <c r="C1608" s="3" t="s">
        <v>2652</v>
      </c>
      <c r="D1608" s="3" t="s">
        <v>4303</v>
      </c>
      <c r="E1608" s="3" t="s">
        <v>2653</v>
      </c>
      <c r="F1608" s="3" t="s">
        <v>2654</v>
      </c>
      <c r="G1608" s="3">
        <v>1</v>
      </c>
      <c r="H1608" s="3">
        <v>10</v>
      </c>
      <c r="I1608" s="3" t="s">
        <v>2780</v>
      </c>
      <c r="J1608" s="3" t="s">
        <v>2259</v>
      </c>
      <c r="L1608" s="3" t="s">
        <v>4341</v>
      </c>
      <c r="M1608" s="3">
        <f t="shared" si="25"/>
        <v>2</v>
      </c>
    </row>
    <row r="1609" spans="1:13">
      <c r="A1609" s="3">
        <v>1399</v>
      </c>
      <c r="B1609" s="3">
        <v>2</v>
      </c>
      <c r="C1609" s="3" t="s">
        <v>2652</v>
      </c>
      <c r="D1609" s="3" t="s">
        <v>4304</v>
      </c>
      <c r="E1609" s="3">
        <v>15</v>
      </c>
      <c r="F1609" s="3">
        <v>20</v>
      </c>
      <c r="G1609" s="3">
        <v>1</v>
      </c>
      <c r="H1609" s="3">
        <v>10</v>
      </c>
      <c r="I1609" s="3" t="s">
        <v>2780</v>
      </c>
      <c r="J1609" s="3" t="s">
        <v>2259</v>
      </c>
      <c r="L1609" s="3" t="s">
        <v>4341</v>
      </c>
      <c r="M1609" s="3">
        <f t="shared" si="25"/>
        <v>2</v>
      </c>
    </row>
    <row r="1610" spans="1:13">
      <c r="A1610" s="3">
        <v>1400</v>
      </c>
      <c r="B1610" s="3">
        <v>2</v>
      </c>
      <c r="C1610" s="3" t="s">
        <v>2655</v>
      </c>
      <c r="D1610" s="3" t="s">
        <v>4305</v>
      </c>
      <c r="E1610" s="3" t="s">
        <v>433</v>
      </c>
      <c r="F1610" s="3" t="s">
        <v>2181</v>
      </c>
      <c r="G1610" s="3">
        <v>1</v>
      </c>
      <c r="H1610" s="3">
        <v>10</v>
      </c>
      <c r="I1610" s="3" t="s">
        <v>2780</v>
      </c>
      <c r="J1610" s="3" t="s">
        <v>2259</v>
      </c>
      <c r="L1610" s="3" t="s">
        <v>4341</v>
      </c>
      <c r="M1610" s="3">
        <f t="shared" si="25"/>
        <v>2</v>
      </c>
    </row>
    <row r="1611" spans="1:13">
      <c r="A1611" s="3">
        <v>1400</v>
      </c>
      <c r="B1611" s="3">
        <v>2</v>
      </c>
      <c r="C1611" s="3" t="s">
        <v>2655</v>
      </c>
      <c r="D1611" s="3" t="s">
        <v>4306</v>
      </c>
      <c r="E1611" s="3">
        <v>14</v>
      </c>
      <c r="F1611" s="3">
        <v>19</v>
      </c>
      <c r="G1611" s="3">
        <v>1</v>
      </c>
      <c r="H1611" s="3">
        <v>10</v>
      </c>
      <c r="I1611" s="3" t="s">
        <v>2780</v>
      </c>
      <c r="J1611" s="3" t="s">
        <v>2259</v>
      </c>
      <c r="L1611" s="3" t="s">
        <v>4341</v>
      </c>
      <c r="M1611" s="3">
        <f t="shared" si="25"/>
        <v>2</v>
      </c>
    </row>
    <row r="1612" spans="1:13">
      <c r="A1612" s="3">
        <v>1401</v>
      </c>
      <c r="B1612" s="3">
        <v>2</v>
      </c>
      <c r="C1612" s="3" t="s">
        <v>2656</v>
      </c>
      <c r="D1612" s="3" t="s">
        <v>4307</v>
      </c>
      <c r="E1612" s="3" t="s">
        <v>290</v>
      </c>
      <c r="F1612" s="3" t="s">
        <v>722</v>
      </c>
      <c r="G1612" s="3">
        <v>1</v>
      </c>
      <c r="H1612" s="3">
        <v>10</v>
      </c>
      <c r="I1612" s="3" t="s">
        <v>2780</v>
      </c>
      <c r="J1612" s="3" t="s">
        <v>2259</v>
      </c>
      <c r="L1612" s="3" t="s">
        <v>4341</v>
      </c>
      <c r="M1612" s="3">
        <f t="shared" si="25"/>
        <v>2</v>
      </c>
    </row>
    <row r="1613" spans="1:13">
      <c r="A1613" s="3">
        <v>1401</v>
      </c>
      <c r="B1613" s="3">
        <v>2</v>
      </c>
      <c r="C1613" s="3" t="s">
        <v>2656</v>
      </c>
      <c r="D1613" s="3" t="s">
        <v>4308</v>
      </c>
      <c r="E1613" s="3">
        <v>28</v>
      </c>
      <c r="F1613" s="3">
        <v>32</v>
      </c>
      <c r="G1613" s="3">
        <v>1</v>
      </c>
      <c r="H1613" s="3">
        <v>10</v>
      </c>
      <c r="I1613" s="3" t="s">
        <v>2780</v>
      </c>
      <c r="J1613" s="3" t="s">
        <v>2259</v>
      </c>
      <c r="L1613" s="3" t="s">
        <v>4341</v>
      </c>
      <c r="M1613" s="3">
        <f t="shared" si="25"/>
        <v>2</v>
      </c>
    </row>
    <row r="1614" spans="1:13">
      <c r="A1614" s="3">
        <v>1402</v>
      </c>
      <c r="B1614" s="3">
        <v>2</v>
      </c>
      <c r="C1614" s="3" t="s">
        <v>2657</v>
      </c>
      <c r="D1614" s="3" t="s">
        <v>4309</v>
      </c>
      <c r="E1614" s="3" t="s">
        <v>2381</v>
      </c>
      <c r="F1614" s="3" t="s">
        <v>2658</v>
      </c>
      <c r="G1614" s="3">
        <v>1</v>
      </c>
      <c r="H1614" s="3">
        <v>10</v>
      </c>
      <c r="I1614" s="3" t="s">
        <v>2780</v>
      </c>
      <c r="J1614" s="3" t="s">
        <v>2259</v>
      </c>
      <c r="L1614" s="3" t="s">
        <v>4341</v>
      </c>
      <c r="M1614" s="3">
        <f t="shared" si="25"/>
        <v>2</v>
      </c>
    </row>
    <row r="1615" spans="1:13">
      <c r="A1615" s="3">
        <v>1402</v>
      </c>
      <c r="B1615" s="3">
        <v>2</v>
      </c>
      <c r="C1615" s="3" t="s">
        <v>2657</v>
      </c>
      <c r="D1615" s="3" t="s">
        <v>4310</v>
      </c>
      <c r="E1615" s="3">
        <v>13</v>
      </c>
      <c r="F1615" s="3">
        <v>18</v>
      </c>
      <c r="G1615" s="3">
        <v>1</v>
      </c>
      <c r="H1615" s="3">
        <v>10</v>
      </c>
      <c r="I1615" s="3" t="s">
        <v>2780</v>
      </c>
      <c r="J1615" s="3" t="s">
        <v>2259</v>
      </c>
      <c r="L1615" s="3" t="s">
        <v>4341</v>
      </c>
      <c r="M1615" s="3">
        <f t="shared" si="25"/>
        <v>2</v>
      </c>
    </row>
    <row r="1616" spans="1:13">
      <c r="A1616" s="3">
        <v>1403</v>
      </c>
      <c r="B1616" s="3">
        <v>2</v>
      </c>
      <c r="C1616" s="3" t="s">
        <v>2659</v>
      </c>
      <c r="D1616" s="3" t="s">
        <v>589</v>
      </c>
      <c r="E1616" s="3" t="s">
        <v>386</v>
      </c>
      <c r="F1616" s="3" t="s">
        <v>1996</v>
      </c>
      <c r="G1616" s="3">
        <v>1</v>
      </c>
      <c r="H1616" s="3">
        <v>10</v>
      </c>
      <c r="I1616" s="3" t="s">
        <v>2780</v>
      </c>
      <c r="J1616" s="3" t="s">
        <v>2259</v>
      </c>
      <c r="L1616" s="3" t="s">
        <v>4341</v>
      </c>
      <c r="M1616" s="3">
        <f t="shared" si="25"/>
        <v>1</v>
      </c>
    </row>
    <row r="1617" spans="1:13">
      <c r="A1617" s="3">
        <v>1404</v>
      </c>
      <c r="B1617" s="3">
        <v>2</v>
      </c>
      <c r="C1617" s="3" t="s">
        <v>2660</v>
      </c>
      <c r="D1617" s="3" t="s">
        <v>566</v>
      </c>
      <c r="E1617" s="3" t="s">
        <v>386</v>
      </c>
      <c r="F1617" s="3" t="s">
        <v>1996</v>
      </c>
      <c r="G1617" s="3">
        <v>1</v>
      </c>
      <c r="H1617" s="3">
        <v>10</v>
      </c>
      <c r="I1617" s="3" t="s">
        <v>2780</v>
      </c>
      <c r="J1617" s="3" t="s">
        <v>2259</v>
      </c>
      <c r="L1617" s="3" t="s">
        <v>4341</v>
      </c>
      <c r="M1617" s="3">
        <f t="shared" si="25"/>
        <v>1</v>
      </c>
    </row>
    <row r="1618" spans="1:13">
      <c r="A1618" s="3">
        <v>1405</v>
      </c>
      <c r="B1618" s="3">
        <v>2</v>
      </c>
      <c r="C1618" s="3" t="s">
        <v>2661</v>
      </c>
      <c r="D1618" s="3" t="s">
        <v>645</v>
      </c>
      <c r="E1618" s="3" t="s">
        <v>386</v>
      </c>
      <c r="F1618" s="3" t="s">
        <v>1996</v>
      </c>
      <c r="G1618" s="3">
        <v>1</v>
      </c>
      <c r="H1618" s="3">
        <v>10</v>
      </c>
      <c r="I1618" s="3" t="s">
        <v>2780</v>
      </c>
      <c r="J1618" s="3" t="s">
        <v>2259</v>
      </c>
      <c r="L1618" s="3" t="s">
        <v>4341</v>
      </c>
      <c r="M1618" s="3">
        <f t="shared" si="25"/>
        <v>1</v>
      </c>
    </row>
    <row r="1619" spans="1:13">
      <c r="A1619" s="3">
        <v>1406</v>
      </c>
      <c r="B1619" s="3">
        <v>2</v>
      </c>
      <c r="C1619" s="3" t="s">
        <v>2662</v>
      </c>
      <c r="D1619" s="3" t="s">
        <v>611</v>
      </c>
      <c r="E1619" s="3" t="s">
        <v>386</v>
      </c>
      <c r="F1619" s="3" t="s">
        <v>1996</v>
      </c>
      <c r="G1619" s="3">
        <v>1</v>
      </c>
      <c r="H1619" s="3">
        <v>10</v>
      </c>
      <c r="I1619" s="3" t="s">
        <v>2780</v>
      </c>
      <c r="J1619" s="3" t="s">
        <v>2259</v>
      </c>
      <c r="L1619" s="3" t="s">
        <v>4341</v>
      </c>
      <c r="M1619" s="3">
        <f t="shared" si="25"/>
        <v>1</v>
      </c>
    </row>
    <row r="1620" spans="1:13">
      <c r="A1620" s="3">
        <v>1407</v>
      </c>
      <c r="B1620" s="3">
        <v>2</v>
      </c>
      <c r="C1620" s="3" t="s">
        <v>2663</v>
      </c>
      <c r="D1620" s="3" t="s">
        <v>249</v>
      </c>
      <c r="E1620" s="3" t="s">
        <v>1781</v>
      </c>
      <c r="F1620" s="3" t="s">
        <v>291</v>
      </c>
      <c r="G1620" s="3">
        <v>1</v>
      </c>
      <c r="H1620" s="3">
        <v>10</v>
      </c>
      <c r="I1620" s="3" t="s">
        <v>2780</v>
      </c>
      <c r="J1620" s="3" t="s">
        <v>2259</v>
      </c>
      <c r="L1620" s="3" t="s">
        <v>4341</v>
      </c>
      <c r="M1620" s="3">
        <f t="shared" si="25"/>
        <v>1</v>
      </c>
    </row>
    <row r="1621" spans="1:13">
      <c r="A1621" s="3">
        <v>1408</v>
      </c>
      <c r="B1621" s="3">
        <v>0</v>
      </c>
      <c r="C1621" s="3" t="s">
        <v>1113</v>
      </c>
      <c r="D1621" s="3" t="s">
        <v>427</v>
      </c>
      <c r="E1621" s="3">
        <v>1</v>
      </c>
      <c r="G1621" s="3">
        <v>1</v>
      </c>
      <c r="H1621" s="3">
        <v>1</v>
      </c>
      <c r="I1621" s="3" t="s">
        <v>2780</v>
      </c>
      <c r="J1621" s="3" t="s">
        <v>2281</v>
      </c>
      <c r="L1621" s="3" t="s">
        <v>4342</v>
      </c>
      <c r="M1621" s="3">
        <f t="shared" si="25"/>
        <v>1</v>
      </c>
    </row>
    <row r="1622" spans="1:13">
      <c r="A1622" s="3">
        <v>1409</v>
      </c>
      <c r="B1622" s="3">
        <v>0</v>
      </c>
      <c r="C1622" s="3" t="s">
        <v>1148</v>
      </c>
      <c r="D1622" s="3" t="s">
        <v>485</v>
      </c>
      <c r="E1622" s="3">
        <v>1</v>
      </c>
      <c r="G1622" s="3">
        <v>1</v>
      </c>
      <c r="H1622" s="3">
        <v>1</v>
      </c>
      <c r="I1622" s="3" t="s">
        <v>2780</v>
      </c>
      <c r="J1622" s="3" t="s">
        <v>2281</v>
      </c>
      <c r="L1622" s="3" t="s">
        <v>4342</v>
      </c>
      <c r="M1622" s="3">
        <f t="shared" si="25"/>
        <v>1</v>
      </c>
    </row>
    <row r="1623" spans="1:13">
      <c r="A1623" s="3">
        <v>1410</v>
      </c>
      <c r="B1623" s="3">
        <v>0</v>
      </c>
      <c r="C1623" s="3" t="s">
        <v>1175</v>
      </c>
      <c r="D1623" s="3" t="s">
        <v>525</v>
      </c>
      <c r="E1623" s="3">
        <v>1</v>
      </c>
      <c r="G1623" s="3">
        <v>1</v>
      </c>
      <c r="H1623" s="3">
        <v>1</v>
      </c>
      <c r="I1623" s="3" t="s">
        <v>2780</v>
      </c>
      <c r="J1623" s="3" t="s">
        <v>2281</v>
      </c>
      <c r="L1623" s="3" t="s">
        <v>4342</v>
      </c>
      <c r="M1623" s="3">
        <f t="shared" si="25"/>
        <v>1</v>
      </c>
    </row>
    <row r="1624" spans="1:13">
      <c r="A1624" s="3">
        <v>1411</v>
      </c>
      <c r="B1624" s="3">
        <v>1</v>
      </c>
      <c r="C1624" s="3" t="s">
        <v>2781</v>
      </c>
      <c r="D1624" s="3" t="s">
        <v>221</v>
      </c>
      <c r="E1624" s="3" t="s">
        <v>1800</v>
      </c>
      <c r="F1624" s="3" t="s">
        <v>1791</v>
      </c>
      <c r="G1624" s="3">
        <v>1</v>
      </c>
      <c r="H1624" s="3">
        <v>5</v>
      </c>
      <c r="I1624" s="3" t="s">
        <v>2780</v>
      </c>
      <c r="J1624" s="3" t="s">
        <v>2281</v>
      </c>
      <c r="L1624" s="3" t="s">
        <v>4343</v>
      </c>
      <c r="M1624" s="3">
        <f t="shared" si="25"/>
        <v>1</v>
      </c>
    </row>
    <row r="1625" spans="1:13">
      <c r="A1625" s="3">
        <v>1412</v>
      </c>
      <c r="B1625" s="3">
        <v>1</v>
      </c>
      <c r="C1625" s="3" t="s">
        <v>2782</v>
      </c>
      <c r="D1625" s="3" t="s">
        <v>495</v>
      </c>
      <c r="E1625" s="3" t="s">
        <v>284</v>
      </c>
      <c r="F1625" s="3" t="s">
        <v>285</v>
      </c>
      <c r="G1625" s="3">
        <v>1</v>
      </c>
      <c r="H1625" s="3">
        <v>5</v>
      </c>
      <c r="I1625" s="3" t="s">
        <v>2780</v>
      </c>
      <c r="J1625" s="3" t="s">
        <v>2281</v>
      </c>
      <c r="L1625" s="3" t="s">
        <v>4343</v>
      </c>
      <c r="M1625" s="3">
        <f t="shared" si="25"/>
        <v>1</v>
      </c>
    </row>
    <row r="1626" spans="1:13">
      <c r="A1626" s="3">
        <v>1413</v>
      </c>
      <c r="B1626" s="3">
        <v>1</v>
      </c>
      <c r="C1626" s="3" t="s">
        <v>2666</v>
      </c>
      <c r="D1626" s="3" t="s">
        <v>2272</v>
      </c>
      <c r="E1626" s="3" t="s">
        <v>1781</v>
      </c>
      <c r="F1626" s="3" t="s">
        <v>291</v>
      </c>
      <c r="G1626" s="3">
        <v>1</v>
      </c>
      <c r="H1626" s="3">
        <v>5</v>
      </c>
      <c r="I1626" s="3" t="s">
        <v>2780</v>
      </c>
      <c r="J1626" s="3" t="s">
        <v>2281</v>
      </c>
      <c r="L1626" s="3" t="s">
        <v>4343</v>
      </c>
      <c r="M1626" s="3">
        <f t="shared" si="25"/>
        <v>1</v>
      </c>
    </row>
    <row r="1627" spans="1:13">
      <c r="A1627" s="3">
        <v>1414</v>
      </c>
      <c r="B1627" s="3">
        <v>1</v>
      </c>
      <c r="C1627" s="3" t="s">
        <v>2667</v>
      </c>
      <c r="D1627" s="3" t="s">
        <v>258</v>
      </c>
      <c r="E1627" s="3" t="s">
        <v>282</v>
      </c>
      <c r="F1627" s="3" t="s">
        <v>1782</v>
      </c>
      <c r="G1627" s="3">
        <v>1</v>
      </c>
      <c r="H1627" s="3">
        <v>5</v>
      </c>
      <c r="I1627" s="3" t="s">
        <v>2780</v>
      </c>
      <c r="J1627" s="3" t="s">
        <v>2281</v>
      </c>
      <c r="L1627" s="3" t="s">
        <v>4343</v>
      </c>
      <c r="M1627" s="3">
        <f t="shared" si="25"/>
        <v>1</v>
      </c>
    </row>
    <row r="1628" spans="1:13">
      <c r="A1628" s="3">
        <v>1415</v>
      </c>
      <c r="B1628" s="3">
        <v>2</v>
      </c>
      <c r="C1628" s="3" t="s">
        <v>2650</v>
      </c>
      <c r="D1628" s="3" t="s">
        <v>4300</v>
      </c>
      <c r="E1628" s="3" t="s">
        <v>433</v>
      </c>
      <c r="F1628" s="3" t="s">
        <v>2181</v>
      </c>
      <c r="G1628" s="3">
        <v>1</v>
      </c>
      <c r="H1628" s="3">
        <v>10</v>
      </c>
      <c r="I1628" s="3" t="s">
        <v>2780</v>
      </c>
      <c r="J1628" s="3" t="s">
        <v>2281</v>
      </c>
      <c r="L1628" s="3" t="s">
        <v>4344</v>
      </c>
      <c r="M1628" s="3">
        <f t="shared" si="25"/>
        <v>2</v>
      </c>
    </row>
    <row r="1629" spans="1:13">
      <c r="A1629" s="3">
        <v>1415</v>
      </c>
      <c r="B1629" s="3">
        <v>2</v>
      </c>
      <c r="C1629" s="3" t="s">
        <v>2650</v>
      </c>
      <c r="D1629" s="3" t="s">
        <v>4302</v>
      </c>
      <c r="E1629" s="3">
        <v>14</v>
      </c>
      <c r="F1629" s="3">
        <v>19</v>
      </c>
      <c r="G1629" s="3">
        <v>1</v>
      </c>
      <c r="H1629" s="3">
        <v>10</v>
      </c>
      <c r="I1629" s="3" t="s">
        <v>2780</v>
      </c>
      <c r="J1629" s="3" t="s">
        <v>2281</v>
      </c>
      <c r="L1629" s="3" t="s">
        <v>4344</v>
      </c>
      <c r="M1629" s="3">
        <f t="shared" si="25"/>
        <v>2</v>
      </c>
    </row>
    <row r="1630" spans="1:13">
      <c r="A1630" s="3">
        <v>1416</v>
      </c>
      <c r="B1630" s="3">
        <v>2</v>
      </c>
      <c r="C1630" s="3" t="s">
        <v>2652</v>
      </c>
      <c r="D1630" s="3" t="s">
        <v>4303</v>
      </c>
      <c r="E1630" s="3" t="s">
        <v>2653</v>
      </c>
      <c r="F1630" s="3" t="s">
        <v>2654</v>
      </c>
      <c r="G1630" s="3">
        <v>1</v>
      </c>
      <c r="H1630" s="3">
        <v>10</v>
      </c>
      <c r="I1630" s="3" t="s">
        <v>2780</v>
      </c>
      <c r="J1630" s="3" t="s">
        <v>2281</v>
      </c>
      <c r="L1630" s="3" t="s">
        <v>4344</v>
      </c>
      <c r="M1630" s="3">
        <f t="shared" si="25"/>
        <v>2</v>
      </c>
    </row>
    <row r="1631" spans="1:13">
      <c r="A1631" s="3">
        <v>1416</v>
      </c>
      <c r="B1631" s="3">
        <v>2</v>
      </c>
      <c r="C1631" s="3" t="s">
        <v>2652</v>
      </c>
      <c r="D1631" s="3" t="s">
        <v>4304</v>
      </c>
      <c r="E1631" s="3">
        <v>15</v>
      </c>
      <c r="F1631" s="3">
        <v>20</v>
      </c>
      <c r="G1631" s="3">
        <v>1</v>
      </c>
      <c r="H1631" s="3">
        <v>10</v>
      </c>
      <c r="I1631" s="3" t="s">
        <v>2780</v>
      </c>
      <c r="J1631" s="3" t="s">
        <v>2281</v>
      </c>
      <c r="L1631" s="3" t="s">
        <v>4344</v>
      </c>
      <c r="M1631" s="3">
        <f t="shared" si="25"/>
        <v>2</v>
      </c>
    </row>
    <row r="1632" spans="1:13">
      <c r="A1632" s="3">
        <v>1417</v>
      </c>
      <c r="B1632" s="3">
        <v>2</v>
      </c>
      <c r="C1632" s="3" t="s">
        <v>2655</v>
      </c>
      <c r="D1632" s="3" t="s">
        <v>4305</v>
      </c>
      <c r="E1632" s="3" t="s">
        <v>433</v>
      </c>
      <c r="F1632" s="3" t="s">
        <v>2181</v>
      </c>
      <c r="G1632" s="3">
        <v>1</v>
      </c>
      <c r="H1632" s="3">
        <v>10</v>
      </c>
      <c r="I1632" s="3" t="s">
        <v>2780</v>
      </c>
      <c r="J1632" s="3" t="s">
        <v>2281</v>
      </c>
      <c r="L1632" s="3" t="s">
        <v>4344</v>
      </c>
      <c r="M1632" s="3">
        <f t="shared" si="25"/>
        <v>2</v>
      </c>
    </row>
    <row r="1633" spans="1:13">
      <c r="A1633" s="3">
        <v>1417</v>
      </c>
      <c r="B1633" s="3">
        <v>2</v>
      </c>
      <c r="C1633" s="3" t="s">
        <v>2655</v>
      </c>
      <c r="D1633" s="3" t="s">
        <v>4306</v>
      </c>
      <c r="E1633" s="3">
        <v>14</v>
      </c>
      <c r="F1633" s="3">
        <v>19</v>
      </c>
      <c r="G1633" s="3">
        <v>1</v>
      </c>
      <c r="H1633" s="3">
        <v>10</v>
      </c>
      <c r="I1633" s="3" t="s">
        <v>2780</v>
      </c>
      <c r="J1633" s="3" t="s">
        <v>2281</v>
      </c>
      <c r="L1633" s="3" t="s">
        <v>4344</v>
      </c>
      <c r="M1633" s="3">
        <f t="shared" si="25"/>
        <v>2</v>
      </c>
    </row>
    <row r="1634" spans="1:13">
      <c r="A1634" s="3">
        <v>1418</v>
      </c>
      <c r="B1634" s="3">
        <v>2</v>
      </c>
      <c r="C1634" s="3" t="s">
        <v>2656</v>
      </c>
      <c r="D1634" s="3" t="s">
        <v>4307</v>
      </c>
      <c r="E1634" s="3" t="s">
        <v>290</v>
      </c>
      <c r="F1634" s="3" t="s">
        <v>722</v>
      </c>
      <c r="G1634" s="3">
        <v>1</v>
      </c>
      <c r="H1634" s="3">
        <v>10</v>
      </c>
      <c r="I1634" s="3" t="s">
        <v>2780</v>
      </c>
      <c r="J1634" s="3" t="s">
        <v>2281</v>
      </c>
      <c r="L1634" s="3" t="s">
        <v>4344</v>
      </c>
      <c r="M1634" s="3">
        <f t="shared" si="25"/>
        <v>2</v>
      </c>
    </row>
    <row r="1635" spans="1:13">
      <c r="A1635" s="3">
        <v>1418</v>
      </c>
      <c r="B1635" s="3">
        <v>2</v>
      </c>
      <c r="C1635" s="3" t="s">
        <v>2656</v>
      </c>
      <c r="D1635" s="3" t="s">
        <v>4308</v>
      </c>
      <c r="E1635" s="3">
        <v>28</v>
      </c>
      <c r="F1635" s="3">
        <v>32</v>
      </c>
      <c r="G1635" s="3">
        <v>1</v>
      </c>
      <c r="H1635" s="3">
        <v>10</v>
      </c>
      <c r="I1635" s="3" t="s">
        <v>2780</v>
      </c>
      <c r="J1635" s="3" t="s">
        <v>2281</v>
      </c>
      <c r="L1635" s="3" t="s">
        <v>4344</v>
      </c>
      <c r="M1635" s="3">
        <f t="shared" si="25"/>
        <v>2</v>
      </c>
    </row>
    <row r="1636" spans="1:13">
      <c r="A1636" s="3">
        <v>1419</v>
      </c>
      <c r="B1636" s="3">
        <v>2</v>
      </c>
      <c r="C1636" s="3" t="s">
        <v>2657</v>
      </c>
      <c r="D1636" s="3" t="s">
        <v>4309</v>
      </c>
      <c r="E1636" s="3" t="s">
        <v>2381</v>
      </c>
      <c r="F1636" s="3" t="s">
        <v>2658</v>
      </c>
      <c r="G1636" s="3">
        <v>1</v>
      </c>
      <c r="H1636" s="3">
        <v>10</v>
      </c>
      <c r="I1636" s="3" t="s">
        <v>2780</v>
      </c>
      <c r="J1636" s="3" t="s">
        <v>2281</v>
      </c>
      <c r="L1636" s="3" t="s">
        <v>4344</v>
      </c>
      <c r="M1636" s="3">
        <f t="shared" si="25"/>
        <v>2</v>
      </c>
    </row>
    <row r="1637" spans="1:13">
      <c r="A1637" s="3">
        <v>1419</v>
      </c>
      <c r="B1637" s="3">
        <v>2</v>
      </c>
      <c r="C1637" s="3" t="s">
        <v>2657</v>
      </c>
      <c r="D1637" s="3" t="s">
        <v>4310</v>
      </c>
      <c r="E1637" s="3">
        <v>13</v>
      </c>
      <c r="F1637" s="3">
        <v>18</v>
      </c>
      <c r="G1637" s="3">
        <v>1</v>
      </c>
      <c r="H1637" s="3">
        <v>10</v>
      </c>
      <c r="I1637" s="3" t="s">
        <v>2780</v>
      </c>
      <c r="J1637" s="3" t="s">
        <v>2281</v>
      </c>
      <c r="L1637" s="3" t="s">
        <v>4344</v>
      </c>
      <c r="M1637" s="3">
        <f t="shared" si="25"/>
        <v>2</v>
      </c>
    </row>
    <row r="1638" spans="1:13">
      <c r="A1638" s="3">
        <v>1420</v>
      </c>
      <c r="B1638" s="3">
        <v>2</v>
      </c>
      <c r="C1638" s="3" t="s">
        <v>2659</v>
      </c>
      <c r="D1638" s="3" t="s">
        <v>589</v>
      </c>
      <c r="E1638" s="3" t="s">
        <v>386</v>
      </c>
      <c r="F1638" s="3" t="s">
        <v>1996</v>
      </c>
      <c r="G1638" s="3">
        <v>1</v>
      </c>
      <c r="H1638" s="3">
        <v>10</v>
      </c>
      <c r="I1638" s="3" t="s">
        <v>2780</v>
      </c>
      <c r="J1638" s="3" t="s">
        <v>2281</v>
      </c>
      <c r="L1638" s="3" t="s">
        <v>4344</v>
      </c>
      <c r="M1638" s="3">
        <f t="shared" si="25"/>
        <v>1</v>
      </c>
    </row>
    <row r="1639" spans="1:13">
      <c r="A1639" s="3">
        <v>1421</v>
      </c>
      <c r="B1639" s="3">
        <v>2</v>
      </c>
      <c r="C1639" s="3" t="s">
        <v>2660</v>
      </c>
      <c r="D1639" s="3" t="s">
        <v>566</v>
      </c>
      <c r="E1639" s="3" t="s">
        <v>386</v>
      </c>
      <c r="F1639" s="3" t="s">
        <v>1996</v>
      </c>
      <c r="G1639" s="3">
        <v>1</v>
      </c>
      <c r="H1639" s="3">
        <v>10</v>
      </c>
      <c r="I1639" s="3" t="s">
        <v>2780</v>
      </c>
      <c r="J1639" s="3" t="s">
        <v>2281</v>
      </c>
      <c r="L1639" s="3" t="s">
        <v>4344</v>
      </c>
      <c r="M1639" s="3">
        <f t="shared" si="25"/>
        <v>1</v>
      </c>
    </row>
    <row r="1640" spans="1:13">
      <c r="A1640" s="3">
        <v>1422</v>
      </c>
      <c r="B1640" s="3">
        <v>2</v>
      </c>
      <c r="C1640" s="3" t="s">
        <v>2661</v>
      </c>
      <c r="D1640" s="3" t="s">
        <v>645</v>
      </c>
      <c r="E1640" s="3" t="s">
        <v>386</v>
      </c>
      <c r="F1640" s="3" t="s">
        <v>1996</v>
      </c>
      <c r="G1640" s="3">
        <v>1</v>
      </c>
      <c r="H1640" s="3">
        <v>10</v>
      </c>
      <c r="I1640" s="3" t="s">
        <v>2780</v>
      </c>
      <c r="J1640" s="3" t="s">
        <v>2281</v>
      </c>
      <c r="L1640" s="3" t="s">
        <v>4344</v>
      </c>
      <c r="M1640" s="3">
        <f t="shared" si="25"/>
        <v>1</v>
      </c>
    </row>
    <row r="1641" spans="1:13">
      <c r="A1641" s="3">
        <v>1423</v>
      </c>
      <c r="B1641" s="3">
        <v>2</v>
      </c>
      <c r="C1641" s="3" t="s">
        <v>2662</v>
      </c>
      <c r="D1641" s="3" t="s">
        <v>611</v>
      </c>
      <c r="E1641" s="3" t="s">
        <v>386</v>
      </c>
      <c r="F1641" s="3" t="s">
        <v>1996</v>
      </c>
      <c r="G1641" s="3">
        <v>1</v>
      </c>
      <c r="H1641" s="3">
        <v>10</v>
      </c>
      <c r="I1641" s="3" t="s">
        <v>2780</v>
      </c>
      <c r="J1641" s="3" t="s">
        <v>2281</v>
      </c>
      <c r="L1641" s="3" t="s">
        <v>4344</v>
      </c>
      <c r="M1641" s="3">
        <f t="shared" si="25"/>
        <v>1</v>
      </c>
    </row>
    <row r="1642" spans="1:13">
      <c r="A1642" s="3">
        <v>1424</v>
      </c>
      <c r="B1642" s="3">
        <v>2</v>
      </c>
      <c r="C1642" s="3" t="s">
        <v>2663</v>
      </c>
      <c r="D1642" s="3" t="s">
        <v>249</v>
      </c>
      <c r="E1642" s="3" t="s">
        <v>1781</v>
      </c>
      <c r="F1642" s="3" t="s">
        <v>291</v>
      </c>
      <c r="G1642" s="3">
        <v>1</v>
      </c>
      <c r="H1642" s="3">
        <v>10</v>
      </c>
      <c r="I1642" s="3" t="s">
        <v>2780</v>
      </c>
      <c r="J1642" s="3" t="s">
        <v>2281</v>
      </c>
      <c r="L1642" s="3" t="s">
        <v>4344</v>
      </c>
      <c r="M1642" s="3">
        <f t="shared" si="25"/>
        <v>1</v>
      </c>
    </row>
    <row r="1643" spans="1:13">
      <c r="A1643" s="3">
        <v>1425</v>
      </c>
      <c r="B1643" s="3">
        <v>0</v>
      </c>
      <c r="C1643" s="3" t="s">
        <v>2668</v>
      </c>
      <c r="D1643" s="3" t="s">
        <v>4314</v>
      </c>
      <c r="E1643" s="3" t="s">
        <v>2669</v>
      </c>
      <c r="F1643" s="3" t="s">
        <v>2670</v>
      </c>
      <c r="G1643" s="3">
        <v>100</v>
      </c>
      <c r="H1643" s="3">
        <v>0</v>
      </c>
      <c r="I1643" s="3" t="s">
        <v>2780</v>
      </c>
      <c r="J1643" s="3" t="s">
        <v>2285</v>
      </c>
      <c r="K1643" s="3" t="s">
        <v>2286</v>
      </c>
      <c r="L1643" s="3" t="s">
        <v>4345</v>
      </c>
      <c r="M1643" s="3">
        <f t="shared" si="25"/>
        <v>2</v>
      </c>
    </row>
    <row r="1644" spans="1:13">
      <c r="A1644" s="3">
        <v>1425</v>
      </c>
      <c r="B1644" s="3">
        <v>0</v>
      </c>
      <c r="C1644" s="3" t="s">
        <v>2668</v>
      </c>
      <c r="D1644" s="3" t="s">
        <v>4316</v>
      </c>
      <c r="E1644" s="3">
        <v>57</v>
      </c>
      <c r="F1644" s="3">
        <v>59</v>
      </c>
      <c r="G1644" s="3">
        <v>100</v>
      </c>
      <c r="H1644" s="3">
        <v>0</v>
      </c>
      <c r="I1644" s="3" t="s">
        <v>2780</v>
      </c>
      <c r="J1644" s="3" t="s">
        <v>2285</v>
      </c>
      <c r="K1644" s="3" t="s">
        <v>2286</v>
      </c>
      <c r="L1644" s="3" t="s">
        <v>4345</v>
      </c>
      <c r="M1644" s="3">
        <f t="shared" si="25"/>
        <v>2</v>
      </c>
    </row>
    <row r="1645" spans="1:13">
      <c r="A1645" s="3">
        <v>1426</v>
      </c>
      <c r="B1645" s="3">
        <v>0</v>
      </c>
      <c r="C1645" s="3" t="s">
        <v>2673</v>
      </c>
      <c r="D1645" s="3" t="s">
        <v>4317</v>
      </c>
      <c r="E1645" s="3" t="s">
        <v>2674</v>
      </c>
      <c r="F1645" s="3" t="s">
        <v>2675</v>
      </c>
      <c r="G1645" s="3">
        <v>100</v>
      </c>
      <c r="H1645" s="3">
        <v>0</v>
      </c>
      <c r="I1645" s="3" t="s">
        <v>2780</v>
      </c>
      <c r="J1645" s="3" t="s">
        <v>2285</v>
      </c>
      <c r="K1645" s="3" t="s">
        <v>2286</v>
      </c>
      <c r="L1645" s="3" t="s">
        <v>4345</v>
      </c>
      <c r="M1645" s="3">
        <f t="shared" si="25"/>
        <v>2</v>
      </c>
    </row>
    <row r="1646" spans="1:13">
      <c r="A1646" s="3">
        <v>1426</v>
      </c>
      <c r="B1646" s="3">
        <v>0</v>
      </c>
      <c r="C1646" s="3" t="s">
        <v>2673</v>
      </c>
      <c r="D1646" s="3" t="s">
        <v>4318</v>
      </c>
      <c r="E1646" s="3">
        <v>208</v>
      </c>
      <c r="F1646" s="3">
        <v>220</v>
      </c>
      <c r="G1646" s="3">
        <v>100</v>
      </c>
      <c r="H1646" s="3">
        <v>0</v>
      </c>
      <c r="I1646" s="3" t="s">
        <v>2780</v>
      </c>
      <c r="J1646" s="3" t="s">
        <v>2285</v>
      </c>
      <c r="K1646" s="3" t="s">
        <v>2286</v>
      </c>
      <c r="L1646" s="3" t="s">
        <v>4345</v>
      </c>
      <c r="M1646" s="3">
        <f t="shared" si="25"/>
        <v>2</v>
      </c>
    </row>
    <row r="1647" spans="1:13">
      <c r="A1647" s="3">
        <v>1427</v>
      </c>
      <c r="B1647" s="3">
        <v>0</v>
      </c>
      <c r="C1647" s="3" t="s">
        <v>2679</v>
      </c>
      <c r="D1647" s="3" t="s">
        <v>4319</v>
      </c>
      <c r="E1647" s="3" t="s">
        <v>2680</v>
      </c>
      <c r="F1647" s="3" t="s">
        <v>2681</v>
      </c>
      <c r="G1647" s="3">
        <v>100</v>
      </c>
      <c r="H1647" s="3">
        <v>0</v>
      </c>
      <c r="I1647" s="3" t="s">
        <v>2780</v>
      </c>
      <c r="J1647" s="3" t="s">
        <v>2285</v>
      </c>
      <c r="K1647" s="3" t="s">
        <v>2286</v>
      </c>
      <c r="L1647" s="3" t="s">
        <v>4345</v>
      </c>
      <c r="M1647" s="3">
        <f t="shared" si="25"/>
        <v>2</v>
      </c>
    </row>
    <row r="1648" spans="1:13">
      <c r="A1648" s="3">
        <v>1427</v>
      </c>
      <c r="B1648" s="3">
        <v>0</v>
      </c>
      <c r="C1648" s="3" t="s">
        <v>2679</v>
      </c>
      <c r="D1648" s="3" t="s">
        <v>4320</v>
      </c>
      <c r="E1648" s="3">
        <v>216</v>
      </c>
      <c r="F1648" s="3">
        <v>218</v>
      </c>
      <c r="G1648" s="3">
        <v>100</v>
      </c>
      <c r="H1648" s="3">
        <v>0</v>
      </c>
      <c r="I1648" s="3" t="s">
        <v>2780</v>
      </c>
      <c r="J1648" s="3" t="s">
        <v>2285</v>
      </c>
      <c r="K1648" s="3" t="s">
        <v>2286</v>
      </c>
      <c r="L1648" s="3" t="s">
        <v>4345</v>
      </c>
      <c r="M1648" s="3">
        <f t="shared" si="25"/>
        <v>2</v>
      </c>
    </row>
    <row r="1649" spans="1:13">
      <c r="A1649" s="3">
        <v>1428</v>
      </c>
      <c r="B1649" s="3">
        <v>0</v>
      </c>
      <c r="C1649" s="3" t="s">
        <v>2684</v>
      </c>
      <c r="D1649" s="3" t="s">
        <v>4321</v>
      </c>
      <c r="E1649" s="3" t="s">
        <v>2685</v>
      </c>
      <c r="F1649" s="3" t="s">
        <v>2119</v>
      </c>
      <c r="G1649" s="3">
        <v>100</v>
      </c>
      <c r="H1649" s="3">
        <v>0</v>
      </c>
      <c r="I1649" s="3" t="s">
        <v>2780</v>
      </c>
      <c r="J1649" s="3" t="s">
        <v>2285</v>
      </c>
      <c r="K1649" s="3" t="s">
        <v>2286</v>
      </c>
      <c r="L1649" s="3" t="s">
        <v>4345</v>
      </c>
      <c r="M1649" s="3">
        <f t="shared" si="25"/>
        <v>2</v>
      </c>
    </row>
    <row r="1650" spans="1:13">
      <c r="A1650" s="3">
        <v>1428</v>
      </c>
      <c r="B1650" s="3">
        <v>0</v>
      </c>
      <c r="C1650" s="3" t="s">
        <v>2684</v>
      </c>
      <c r="D1650" s="3" t="s">
        <v>4322</v>
      </c>
      <c r="E1650" s="3">
        <v>360</v>
      </c>
      <c r="F1650" s="3">
        <v>362</v>
      </c>
      <c r="G1650" s="3">
        <v>100</v>
      </c>
      <c r="H1650" s="3">
        <v>0</v>
      </c>
      <c r="I1650" s="3" t="s">
        <v>2780</v>
      </c>
      <c r="J1650" s="3" t="s">
        <v>2285</v>
      </c>
      <c r="K1650" s="3" t="s">
        <v>2286</v>
      </c>
      <c r="L1650" s="3" t="s">
        <v>4345</v>
      </c>
      <c r="M1650" s="3">
        <f t="shared" si="25"/>
        <v>2</v>
      </c>
    </row>
    <row r="1651" spans="1:13">
      <c r="A1651" s="3">
        <v>1429</v>
      </c>
      <c r="B1651" s="3">
        <v>0</v>
      </c>
      <c r="C1651" s="3" t="s">
        <v>2687</v>
      </c>
      <c r="D1651" s="3" t="s">
        <v>4323</v>
      </c>
      <c r="E1651" s="3" t="s">
        <v>2688</v>
      </c>
      <c r="F1651" s="3" t="s">
        <v>2492</v>
      </c>
      <c r="G1651" s="3">
        <v>100</v>
      </c>
      <c r="H1651" s="3">
        <v>0</v>
      </c>
      <c r="I1651" s="3" t="s">
        <v>2780</v>
      </c>
      <c r="J1651" s="3" t="s">
        <v>2285</v>
      </c>
      <c r="K1651" s="3" t="s">
        <v>2286</v>
      </c>
      <c r="L1651" s="3" t="s">
        <v>4345</v>
      </c>
      <c r="M1651" s="3">
        <f t="shared" si="25"/>
        <v>2</v>
      </c>
    </row>
    <row r="1652" spans="1:13">
      <c r="A1652" s="3">
        <v>1429</v>
      </c>
      <c r="B1652" s="3">
        <v>0</v>
      </c>
      <c r="C1652" s="3" t="s">
        <v>2687</v>
      </c>
      <c r="D1652" s="3" t="s">
        <v>4324</v>
      </c>
      <c r="E1652" s="3">
        <v>204</v>
      </c>
      <c r="F1652" s="3">
        <v>206</v>
      </c>
      <c r="G1652" s="3">
        <v>100</v>
      </c>
      <c r="H1652" s="3">
        <v>0</v>
      </c>
      <c r="I1652" s="3" t="s">
        <v>2780</v>
      </c>
      <c r="J1652" s="3" t="s">
        <v>2285</v>
      </c>
      <c r="K1652" s="3" t="s">
        <v>2286</v>
      </c>
      <c r="L1652" s="3" t="s">
        <v>4345</v>
      </c>
      <c r="M1652" s="3">
        <f t="shared" si="25"/>
        <v>2</v>
      </c>
    </row>
    <row r="1653" spans="1:13">
      <c r="A1653" s="3">
        <v>1430</v>
      </c>
      <c r="B1653" s="3">
        <v>0</v>
      </c>
      <c r="C1653" s="3" t="s">
        <v>2691</v>
      </c>
      <c r="D1653" s="3" t="s">
        <v>611</v>
      </c>
      <c r="E1653" s="3" t="s">
        <v>2692</v>
      </c>
      <c r="F1653" s="3" t="s">
        <v>2693</v>
      </c>
      <c r="G1653" s="3">
        <v>100</v>
      </c>
      <c r="H1653" s="3">
        <v>0</v>
      </c>
      <c r="I1653" s="3" t="s">
        <v>2780</v>
      </c>
      <c r="J1653" s="3" t="s">
        <v>2285</v>
      </c>
      <c r="K1653" s="3" t="s">
        <v>2286</v>
      </c>
      <c r="L1653" s="3" t="s">
        <v>4345</v>
      </c>
      <c r="M1653" s="3">
        <f t="shared" si="25"/>
        <v>1</v>
      </c>
    </row>
    <row r="1654" spans="1:13">
      <c r="A1654" s="3">
        <v>1431</v>
      </c>
      <c r="B1654" s="3">
        <v>0</v>
      </c>
      <c r="C1654" s="3" t="s">
        <v>2783</v>
      </c>
      <c r="D1654" s="3" t="s">
        <v>3840</v>
      </c>
      <c r="E1654" s="3" t="s">
        <v>2767</v>
      </c>
      <c r="F1654" s="3" t="s">
        <v>2768</v>
      </c>
      <c r="G1654" s="3">
        <v>100</v>
      </c>
      <c r="H1654" s="3">
        <v>0</v>
      </c>
      <c r="I1654" s="3" t="s">
        <v>2780</v>
      </c>
      <c r="J1654" s="3" t="s">
        <v>2285</v>
      </c>
      <c r="K1654" s="3" t="s">
        <v>2286</v>
      </c>
      <c r="L1654" s="3" t="s">
        <v>4345</v>
      </c>
      <c r="M1654" s="3">
        <f t="shared" si="25"/>
        <v>1</v>
      </c>
    </row>
    <row r="1655" spans="1:13">
      <c r="A1655" s="3">
        <v>1432</v>
      </c>
      <c r="B1655" s="3">
        <v>0</v>
      </c>
      <c r="C1655" s="3" t="s">
        <v>2785</v>
      </c>
      <c r="D1655" s="3" t="s">
        <v>2464</v>
      </c>
      <c r="E1655" s="3" t="s">
        <v>2376</v>
      </c>
      <c r="F1655" s="3" t="s">
        <v>2710</v>
      </c>
      <c r="G1655" s="3">
        <v>100</v>
      </c>
      <c r="H1655" s="3">
        <v>0</v>
      </c>
      <c r="I1655" s="3" t="s">
        <v>2780</v>
      </c>
      <c r="J1655" s="3" t="s">
        <v>2285</v>
      </c>
      <c r="K1655" s="3" t="s">
        <v>2306</v>
      </c>
      <c r="L1655" s="3" t="s">
        <v>4345</v>
      </c>
      <c r="M1655" s="3">
        <f t="shared" si="25"/>
        <v>1</v>
      </c>
    </row>
    <row r="1656" spans="1:13">
      <c r="A1656" s="3">
        <v>1433</v>
      </c>
      <c r="B1656" s="3">
        <v>0</v>
      </c>
      <c r="C1656" s="3" t="s">
        <v>2696</v>
      </c>
      <c r="D1656" s="3" t="s">
        <v>2697</v>
      </c>
      <c r="E1656" s="3" t="s">
        <v>2698</v>
      </c>
      <c r="F1656" s="3" t="s">
        <v>2699</v>
      </c>
      <c r="G1656" s="3">
        <v>100</v>
      </c>
      <c r="H1656" s="3">
        <v>0</v>
      </c>
      <c r="I1656" s="3" t="s">
        <v>2780</v>
      </c>
      <c r="J1656" s="3" t="s">
        <v>2285</v>
      </c>
      <c r="K1656" s="3" t="s">
        <v>2306</v>
      </c>
      <c r="L1656" s="3" t="s">
        <v>4345</v>
      </c>
      <c r="M1656" s="3">
        <f t="shared" si="25"/>
        <v>1</v>
      </c>
    </row>
    <row r="1657" spans="1:13">
      <c r="A1657" s="3">
        <v>1434</v>
      </c>
      <c r="B1657" s="3">
        <v>0</v>
      </c>
      <c r="C1657" s="3" t="s">
        <v>2707</v>
      </c>
      <c r="D1657" s="3" t="s">
        <v>110</v>
      </c>
      <c r="E1657" s="3" t="s">
        <v>2702</v>
      </c>
      <c r="F1657" s="3" t="s">
        <v>2419</v>
      </c>
      <c r="G1657" s="3">
        <v>100</v>
      </c>
      <c r="H1657" s="3">
        <v>0</v>
      </c>
      <c r="I1657" s="3" t="s">
        <v>2780</v>
      </c>
      <c r="J1657" s="3" t="s">
        <v>2285</v>
      </c>
      <c r="K1657" s="3" t="s">
        <v>2306</v>
      </c>
      <c r="L1657" s="3" t="s">
        <v>4345</v>
      </c>
      <c r="M1657" s="3">
        <f t="shared" si="25"/>
        <v>1</v>
      </c>
    </row>
    <row r="1658" spans="1:13">
      <c r="A1658" s="3">
        <v>1435</v>
      </c>
      <c r="B1658" s="3">
        <v>0</v>
      </c>
      <c r="C1658" s="3" t="s">
        <v>2705</v>
      </c>
      <c r="D1658" s="3" t="s">
        <v>111</v>
      </c>
      <c r="E1658" s="3" t="s">
        <v>2702</v>
      </c>
      <c r="F1658" s="3" t="s">
        <v>2419</v>
      </c>
      <c r="G1658" s="3">
        <v>100</v>
      </c>
      <c r="H1658" s="3">
        <v>0</v>
      </c>
      <c r="I1658" s="3" t="s">
        <v>2780</v>
      </c>
      <c r="J1658" s="3" t="s">
        <v>2285</v>
      </c>
      <c r="K1658" s="3" t="s">
        <v>2306</v>
      </c>
      <c r="L1658" s="3" t="s">
        <v>4345</v>
      </c>
      <c r="M1658" s="3">
        <f t="shared" si="25"/>
        <v>1</v>
      </c>
    </row>
    <row r="1659" spans="1:13">
      <c r="A1659" s="3">
        <v>1436</v>
      </c>
      <c r="B1659" s="3">
        <v>0</v>
      </c>
      <c r="C1659" s="3" t="s">
        <v>2701</v>
      </c>
      <c r="D1659" s="3" t="s">
        <v>112</v>
      </c>
      <c r="E1659" s="3" t="s">
        <v>2702</v>
      </c>
      <c r="F1659" s="3" t="s">
        <v>2419</v>
      </c>
      <c r="G1659" s="3">
        <v>100</v>
      </c>
      <c r="H1659" s="3">
        <v>0</v>
      </c>
      <c r="I1659" s="3" t="s">
        <v>2780</v>
      </c>
      <c r="J1659" s="3" t="s">
        <v>2285</v>
      </c>
      <c r="K1659" s="3" t="s">
        <v>2306</v>
      </c>
      <c r="L1659" s="3" t="s">
        <v>4345</v>
      </c>
      <c r="M1659" s="3">
        <f t="shared" si="25"/>
        <v>1</v>
      </c>
    </row>
    <row r="1660" spans="1:13">
      <c r="A1660" s="3">
        <v>1437</v>
      </c>
      <c r="B1660" s="3">
        <v>0</v>
      </c>
      <c r="C1660" s="3" t="s">
        <v>2711</v>
      </c>
      <c r="D1660" s="3" t="s">
        <v>258</v>
      </c>
      <c r="E1660" s="3" t="s">
        <v>1800</v>
      </c>
      <c r="F1660" s="3" t="s">
        <v>1791</v>
      </c>
      <c r="G1660" s="3">
        <v>100</v>
      </c>
      <c r="H1660" s="3">
        <v>0</v>
      </c>
      <c r="I1660" s="3" t="s">
        <v>2780</v>
      </c>
      <c r="J1660" s="3" t="s">
        <v>2285</v>
      </c>
      <c r="K1660" s="3" t="s">
        <v>2333</v>
      </c>
      <c r="L1660" s="3" t="s">
        <v>4345</v>
      </c>
      <c r="M1660" s="3">
        <f t="shared" si="25"/>
        <v>1</v>
      </c>
    </row>
    <row r="1661" spans="1:13">
      <c r="A1661" s="3">
        <v>1438</v>
      </c>
      <c r="B1661" s="3">
        <v>0</v>
      </c>
      <c r="C1661" s="3" t="s">
        <v>2717</v>
      </c>
      <c r="D1661" s="3" t="s">
        <v>342</v>
      </c>
      <c r="E1661" s="3" t="s">
        <v>722</v>
      </c>
      <c r="F1661" s="3" t="s">
        <v>617</v>
      </c>
      <c r="G1661" s="3">
        <v>100</v>
      </c>
      <c r="H1661" s="3">
        <v>0</v>
      </c>
      <c r="I1661" s="3" t="s">
        <v>2780</v>
      </c>
      <c r="J1661" s="3" t="s">
        <v>2285</v>
      </c>
      <c r="K1661" s="3" t="s">
        <v>2333</v>
      </c>
      <c r="L1661" s="3" t="s">
        <v>4345</v>
      </c>
      <c r="M1661" s="3">
        <f t="shared" si="25"/>
        <v>1</v>
      </c>
    </row>
    <row r="1662" spans="1:13">
      <c r="A1662" s="3">
        <v>1439</v>
      </c>
      <c r="B1662" s="3">
        <v>0</v>
      </c>
      <c r="C1662" s="3" t="s">
        <v>2772</v>
      </c>
      <c r="D1662" s="3" t="s">
        <v>2272</v>
      </c>
      <c r="E1662" s="3" t="s">
        <v>1915</v>
      </c>
      <c r="F1662" s="3" t="s">
        <v>2710</v>
      </c>
      <c r="G1662" s="3">
        <v>100</v>
      </c>
      <c r="H1662" s="3">
        <v>0</v>
      </c>
      <c r="I1662" s="3" t="s">
        <v>2780</v>
      </c>
      <c r="J1662" s="3" t="s">
        <v>2285</v>
      </c>
      <c r="K1662" s="3" t="s">
        <v>2333</v>
      </c>
      <c r="L1662" s="3" t="s">
        <v>4345</v>
      </c>
      <c r="M1662" s="3">
        <f t="shared" si="25"/>
        <v>1</v>
      </c>
    </row>
    <row r="1663" spans="1:13">
      <c r="A1663" s="3">
        <v>1440</v>
      </c>
      <c r="B1663" s="3">
        <v>0</v>
      </c>
      <c r="C1663" s="3" t="s">
        <v>2715</v>
      </c>
      <c r="D1663" s="3" t="s">
        <v>495</v>
      </c>
      <c r="E1663" s="3" t="s">
        <v>2328</v>
      </c>
      <c r="F1663" s="3" t="s">
        <v>2329</v>
      </c>
      <c r="G1663" s="3">
        <v>100</v>
      </c>
      <c r="H1663" s="3">
        <v>0</v>
      </c>
      <c r="I1663" s="3" t="s">
        <v>2780</v>
      </c>
      <c r="J1663" s="3" t="s">
        <v>2285</v>
      </c>
      <c r="K1663" s="3" t="s">
        <v>2333</v>
      </c>
      <c r="L1663" s="3" t="s">
        <v>4345</v>
      </c>
      <c r="M1663" s="3">
        <f t="shared" si="25"/>
        <v>1</v>
      </c>
    </row>
    <row r="1664" spans="1:13">
      <c r="A1664" s="3">
        <v>1441</v>
      </c>
      <c r="B1664" s="3">
        <v>1</v>
      </c>
      <c r="C1664" s="3" t="s">
        <v>2671</v>
      </c>
      <c r="D1664" s="3" t="s">
        <v>4314</v>
      </c>
      <c r="E1664" s="3" t="s">
        <v>2065</v>
      </c>
      <c r="F1664" s="3" t="s">
        <v>2672</v>
      </c>
      <c r="G1664" s="3">
        <v>86</v>
      </c>
      <c r="H1664" s="3">
        <v>100</v>
      </c>
      <c r="I1664" s="3" t="s">
        <v>2780</v>
      </c>
      <c r="J1664" s="3" t="s">
        <v>2285</v>
      </c>
      <c r="K1664" s="3" t="s">
        <v>2286</v>
      </c>
      <c r="L1664" s="3" t="s">
        <v>4346</v>
      </c>
      <c r="M1664" s="3">
        <f t="shared" si="25"/>
        <v>2</v>
      </c>
    </row>
    <row r="1665" spans="1:13">
      <c r="A1665" s="3">
        <v>1441</v>
      </c>
      <c r="B1665" s="3">
        <v>1</v>
      </c>
      <c r="C1665" s="3" t="s">
        <v>2671</v>
      </c>
      <c r="D1665" s="3" t="s">
        <v>4316</v>
      </c>
      <c r="E1665" s="3">
        <v>44</v>
      </c>
      <c r="F1665" s="3">
        <v>46</v>
      </c>
      <c r="G1665" s="3">
        <v>86</v>
      </c>
      <c r="H1665" s="3">
        <v>100</v>
      </c>
      <c r="I1665" s="3" t="s">
        <v>2780</v>
      </c>
      <c r="J1665" s="3" t="s">
        <v>2285</v>
      </c>
      <c r="K1665" s="3" t="s">
        <v>2286</v>
      </c>
      <c r="L1665" s="3" t="s">
        <v>4346</v>
      </c>
      <c r="M1665" s="3">
        <f t="shared" si="25"/>
        <v>2</v>
      </c>
    </row>
    <row r="1666" spans="1:13">
      <c r="A1666" s="3">
        <v>1442</v>
      </c>
      <c r="B1666" s="3">
        <v>1</v>
      </c>
      <c r="C1666" s="3" t="s">
        <v>2676</v>
      </c>
      <c r="D1666" s="3" t="s">
        <v>4317</v>
      </c>
      <c r="E1666" s="3" t="s">
        <v>2677</v>
      </c>
      <c r="F1666" s="3" t="s">
        <v>2678</v>
      </c>
      <c r="G1666" s="3">
        <v>86</v>
      </c>
      <c r="H1666" s="3">
        <v>100</v>
      </c>
      <c r="I1666" s="3" t="s">
        <v>2780</v>
      </c>
      <c r="J1666" s="3" t="s">
        <v>2285</v>
      </c>
      <c r="K1666" s="3" t="s">
        <v>2286</v>
      </c>
      <c r="L1666" s="3" t="s">
        <v>4346</v>
      </c>
      <c r="M1666" s="3">
        <f t="shared" si="25"/>
        <v>2</v>
      </c>
    </row>
    <row r="1667" spans="1:13">
      <c r="A1667" s="3">
        <v>1442</v>
      </c>
      <c r="B1667" s="3">
        <v>1</v>
      </c>
      <c r="C1667" s="3" t="s">
        <v>2676</v>
      </c>
      <c r="D1667" s="3" t="s">
        <v>4318</v>
      </c>
      <c r="E1667" s="3">
        <v>160</v>
      </c>
      <c r="F1667" s="3">
        <v>169</v>
      </c>
      <c r="G1667" s="3">
        <v>86</v>
      </c>
      <c r="H1667" s="3">
        <v>100</v>
      </c>
      <c r="I1667" s="3" t="s">
        <v>2780</v>
      </c>
      <c r="J1667" s="3" t="s">
        <v>2285</v>
      </c>
      <c r="K1667" s="3" t="s">
        <v>2286</v>
      </c>
      <c r="L1667" s="3" t="s">
        <v>4346</v>
      </c>
      <c r="M1667" s="3">
        <f t="shared" ref="M1667:M1730" si="26">COUNTIF(A:A,A1667)</f>
        <v>2</v>
      </c>
    </row>
    <row r="1668" spans="1:13">
      <c r="A1668" s="3">
        <v>1443</v>
      </c>
      <c r="B1668" s="3">
        <v>1</v>
      </c>
      <c r="C1668" s="3" t="s">
        <v>2682</v>
      </c>
      <c r="D1668" s="3" t="s">
        <v>4319</v>
      </c>
      <c r="E1668" s="3" t="s">
        <v>2678</v>
      </c>
      <c r="F1668" s="3" t="s">
        <v>2683</v>
      </c>
      <c r="G1668" s="3">
        <v>86</v>
      </c>
      <c r="H1668" s="3">
        <v>100</v>
      </c>
      <c r="I1668" s="3" t="s">
        <v>2780</v>
      </c>
      <c r="J1668" s="3" t="s">
        <v>2285</v>
      </c>
      <c r="K1668" s="3" t="s">
        <v>2286</v>
      </c>
      <c r="L1668" s="3" t="s">
        <v>4346</v>
      </c>
      <c r="M1668" s="3">
        <f t="shared" si="26"/>
        <v>2</v>
      </c>
    </row>
    <row r="1669" spans="1:13">
      <c r="A1669" s="3">
        <v>1443</v>
      </c>
      <c r="B1669" s="3">
        <v>1</v>
      </c>
      <c r="C1669" s="3" t="s">
        <v>2682</v>
      </c>
      <c r="D1669" s="3" t="s">
        <v>4320</v>
      </c>
      <c r="E1669" s="3">
        <v>165</v>
      </c>
      <c r="F1669" s="3">
        <v>167</v>
      </c>
      <c r="G1669" s="3">
        <v>86</v>
      </c>
      <c r="H1669" s="3">
        <v>100</v>
      </c>
      <c r="I1669" s="3" t="s">
        <v>2780</v>
      </c>
      <c r="J1669" s="3" t="s">
        <v>2285</v>
      </c>
      <c r="K1669" s="3" t="s">
        <v>2286</v>
      </c>
      <c r="L1669" s="3" t="s">
        <v>4346</v>
      </c>
      <c r="M1669" s="3">
        <f t="shared" si="26"/>
        <v>2</v>
      </c>
    </row>
    <row r="1670" spans="1:13">
      <c r="A1670" s="3">
        <v>1444</v>
      </c>
      <c r="B1670" s="3">
        <v>1</v>
      </c>
      <c r="C1670" s="3" t="s">
        <v>2686</v>
      </c>
      <c r="D1670" s="3" t="s">
        <v>4321</v>
      </c>
      <c r="E1670" s="3" t="s">
        <v>2654</v>
      </c>
      <c r="F1670" s="3" t="s">
        <v>2658</v>
      </c>
      <c r="G1670" s="3">
        <v>86</v>
      </c>
      <c r="H1670" s="3">
        <v>100</v>
      </c>
      <c r="I1670" s="3" t="s">
        <v>2780</v>
      </c>
      <c r="J1670" s="3" t="s">
        <v>2285</v>
      </c>
      <c r="K1670" s="3" t="s">
        <v>2286</v>
      </c>
      <c r="L1670" s="3" t="s">
        <v>4346</v>
      </c>
      <c r="M1670" s="3">
        <f t="shared" si="26"/>
        <v>2</v>
      </c>
    </row>
    <row r="1671" spans="1:13">
      <c r="A1671" s="3">
        <v>1444</v>
      </c>
      <c r="B1671" s="3">
        <v>1</v>
      </c>
      <c r="C1671" s="3" t="s">
        <v>2686</v>
      </c>
      <c r="D1671" s="3" t="s">
        <v>4322</v>
      </c>
      <c r="E1671" s="3">
        <v>276</v>
      </c>
      <c r="F1671" s="3">
        <v>278</v>
      </c>
      <c r="G1671" s="3">
        <v>86</v>
      </c>
      <c r="H1671" s="3">
        <v>100</v>
      </c>
      <c r="I1671" s="3" t="s">
        <v>2780</v>
      </c>
      <c r="J1671" s="3" t="s">
        <v>2285</v>
      </c>
      <c r="K1671" s="3" t="s">
        <v>2286</v>
      </c>
      <c r="L1671" s="3" t="s">
        <v>4346</v>
      </c>
      <c r="M1671" s="3">
        <f t="shared" si="26"/>
        <v>2</v>
      </c>
    </row>
    <row r="1672" spans="1:13">
      <c r="A1672" s="3">
        <v>1445</v>
      </c>
      <c r="B1672" s="3">
        <v>1</v>
      </c>
      <c r="C1672" s="3" t="s">
        <v>2689</v>
      </c>
      <c r="D1672" s="3" t="s">
        <v>4323</v>
      </c>
      <c r="E1672" s="3" t="s">
        <v>2690</v>
      </c>
      <c r="F1672" s="3" t="s">
        <v>2495</v>
      </c>
      <c r="G1672" s="3">
        <v>86</v>
      </c>
      <c r="H1672" s="3">
        <v>100</v>
      </c>
      <c r="I1672" s="3" t="s">
        <v>2780</v>
      </c>
      <c r="J1672" s="3" t="s">
        <v>2285</v>
      </c>
      <c r="K1672" s="3" t="s">
        <v>2286</v>
      </c>
      <c r="L1672" s="3" t="s">
        <v>4346</v>
      </c>
      <c r="M1672" s="3">
        <f t="shared" si="26"/>
        <v>2</v>
      </c>
    </row>
    <row r="1673" spans="1:13">
      <c r="A1673" s="3">
        <v>1445</v>
      </c>
      <c r="B1673" s="3">
        <v>1</v>
      </c>
      <c r="C1673" s="3" t="s">
        <v>2689</v>
      </c>
      <c r="D1673" s="3" t="s">
        <v>4324</v>
      </c>
      <c r="E1673" s="3">
        <v>157</v>
      </c>
      <c r="F1673" s="3">
        <v>159</v>
      </c>
      <c r="G1673" s="3">
        <v>86</v>
      </c>
      <c r="H1673" s="3">
        <v>100</v>
      </c>
      <c r="I1673" s="3" t="s">
        <v>2780</v>
      </c>
      <c r="J1673" s="3" t="s">
        <v>2285</v>
      </c>
      <c r="K1673" s="3" t="s">
        <v>2286</v>
      </c>
      <c r="L1673" s="3" t="s">
        <v>4346</v>
      </c>
      <c r="M1673" s="3">
        <f t="shared" si="26"/>
        <v>2</v>
      </c>
    </row>
    <row r="1674" spans="1:13">
      <c r="A1674" s="3">
        <v>1446</v>
      </c>
      <c r="B1674" s="3">
        <v>1</v>
      </c>
      <c r="C1674" s="3" t="s">
        <v>2694</v>
      </c>
      <c r="D1674" s="3" t="s">
        <v>611</v>
      </c>
      <c r="E1674" s="3" t="s">
        <v>2695</v>
      </c>
      <c r="F1674" s="3" t="s">
        <v>2393</v>
      </c>
      <c r="G1674" s="3">
        <v>86</v>
      </c>
      <c r="H1674" s="3">
        <v>100</v>
      </c>
      <c r="I1674" s="3" t="s">
        <v>2780</v>
      </c>
      <c r="J1674" s="3" t="s">
        <v>2285</v>
      </c>
      <c r="K1674" s="3" t="s">
        <v>2286</v>
      </c>
      <c r="L1674" s="3" t="s">
        <v>4346</v>
      </c>
      <c r="M1674" s="3">
        <f t="shared" si="26"/>
        <v>1</v>
      </c>
    </row>
    <row r="1675" spans="1:13">
      <c r="A1675" s="3">
        <v>1447</v>
      </c>
      <c r="B1675" s="3">
        <v>1</v>
      </c>
      <c r="C1675" s="3" t="s">
        <v>2784</v>
      </c>
      <c r="D1675" s="3" t="s">
        <v>3840</v>
      </c>
      <c r="E1675" s="3" t="s">
        <v>2770</v>
      </c>
      <c r="F1675" s="3" t="s">
        <v>2771</v>
      </c>
      <c r="G1675" s="3">
        <v>86</v>
      </c>
      <c r="H1675" s="3">
        <v>100</v>
      </c>
      <c r="I1675" s="3" t="s">
        <v>2780</v>
      </c>
      <c r="J1675" s="3" t="s">
        <v>2285</v>
      </c>
      <c r="K1675" s="3" t="s">
        <v>2286</v>
      </c>
      <c r="L1675" s="3" t="s">
        <v>4346</v>
      </c>
      <c r="M1675" s="3">
        <f t="shared" si="26"/>
        <v>1</v>
      </c>
    </row>
    <row r="1676" spans="1:13">
      <c r="A1676" s="3">
        <v>1448</v>
      </c>
      <c r="B1676" s="3">
        <v>1</v>
      </c>
      <c r="C1676" s="3" t="s">
        <v>2700</v>
      </c>
      <c r="D1676" s="3" t="s">
        <v>2697</v>
      </c>
      <c r="E1676" s="3" t="s">
        <v>1911</v>
      </c>
      <c r="F1676" s="3" t="s">
        <v>425</v>
      </c>
      <c r="G1676" s="3">
        <v>86</v>
      </c>
      <c r="H1676" s="3">
        <v>100</v>
      </c>
      <c r="I1676" s="3" t="s">
        <v>2780</v>
      </c>
      <c r="J1676" s="3" t="s">
        <v>2285</v>
      </c>
      <c r="K1676" s="3" t="s">
        <v>2306</v>
      </c>
      <c r="L1676" s="3" t="s">
        <v>4346</v>
      </c>
      <c r="M1676" s="3">
        <f t="shared" si="26"/>
        <v>1</v>
      </c>
    </row>
    <row r="1677" spans="1:13">
      <c r="A1677" s="3">
        <v>1449</v>
      </c>
      <c r="B1677" s="3">
        <v>1</v>
      </c>
      <c r="C1677" s="3" t="s">
        <v>2708</v>
      </c>
      <c r="D1677" s="3" t="s">
        <v>110</v>
      </c>
      <c r="E1677" s="3" t="s">
        <v>2062</v>
      </c>
      <c r="F1677" s="3" t="s">
        <v>2704</v>
      </c>
      <c r="G1677" s="3">
        <v>86</v>
      </c>
      <c r="H1677" s="3">
        <v>100</v>
      </c>
      <c r="I1677" s="3" t="s">
        <v>2780</v>
      </c>
      <c r="J1677" s="3" t="s">
        <v>2285</v>
      </c>
      <c r="K1677" s="3" t="s">
        <v>2306</v>
      </c>
      <c r="L1677" s="3" t="s">
        <v>4346</v>
      </c>
      <c r="M1677" s="3">
        <f t="shared" si="26"/>
        <v>1</v>
      </c>
    </row>
    <row r="1678" spans="1:13">
      <c r="A1678" s="3">
        <v>1450</v>
      </c>
      <c r="B1678" s="3">
        <v>1</v>
      </c>
      <c r="C1678" s="3" t="s">
        <v>2706</v>
      </c>
      <c r="D1678" s="3" t="s">
        <v>111</v>
      </c>
      <c r="E1678" s="3" t="s">
        <v>2062</v>
      </c>
      <c r="F1678" s="3" t="s">
        <v>2704</v>
      </c>
      <c r="G1678" s="3">
        <v>86</v>
      </c>
      <c r="H1678" s="3">
        <v>100</v>
      </c>
      <c r="I1678" s="3" t="s">
        <v>2780</v>
      </c>
      <c r="J1678" s="3" t="s">
        <v>2285</v>
      </c>
      <c r="K1678" s="3" t="s">
        <v>2306</v>
      </c>
      <c r="L1678" s="3" t="s">
        <v>4346</v>
      </c>
      <c r="M1678" s="3">
        <f t="shared" si="26"/>
        <v>1</v>
      </c>
    </row>
    <row r="1679" spans="1:13">
      <c r="A1679" s="3">
        <v>1451</v>
      </c>
      <c r="B1679" s="3">
        <v>1</v>
      </c>
      <c r="C1679" s="3" t="s">
        <v>2703</v>
      </c>
      <c r="D1679" s="3" t="s">
        <v>112</v>
      </c>
      <c r="E1679" s="3" t="s">
        <v>2062</v>
      </c>
      <c r="F1679" s="3" t="s">
        <v>2704</v>
      </c>
      <c r="G1679" s="3">
        <v>86</v>
      </c>
      <c r="H1679" s="3">
        <v>100</v>
      </c>
      <c r="I1679" s="3" t="s">
        <v>2780</v>
      </c>
      <c r="J1679" s="3" t="s">
        <v>2285</v>
      </c>
      <c r="K1679" s="3" t="s">
        <v>2306</v>
      </c>
      <c r="L1679" s="3" t="s">
        <v>4346</v>
      </c>
      <c r="M1679" s="3">
        <f t="shared" si="26"/>
        <v>1</v>
      </c>
    </row>
    <row r="1680" spans="1:13">
      <c r="A1680" s="3">
        <v>1452</v>
      </c>
      <c r="B1680" s="3">
        <v>1</v>
      </c>
      <c r="C1680" s="3" t="s">
        <v>2712</v>
      </c>
      <c r="D1680" s="3" t="s">
        <v>258</v>
      </c>
      <c r="E1680" s="3" t="s">
        <v>1814</v>
      </c>
      <c r="F1680" s="3" t="s">
        <v>509</v>
      </c>
      <c r="G1680" s="3">
        <v>100</v>
      </c>
      <c r="H1680" s="3">
        <v>100</v>
      </c>
      <c r="I1680" s="3" t="s">
        <v>2780</v>
      </c>
      <c r="J1680" s="3" t="s">
        <v>2285</v>
      </c>
      <c r="K1680" s="3" t="s">
        <v>2333</v>
      </c>
      <c r="L1680" s="3" t="s">
        <v>4346</v>
      </c>
      <c r="M1680" s="3">
        <f t="shared" si="26"/>
        <v>1</v>
      </c>
    </row>
    <row r="1681" spans="1:13">
      <c r="A1681" s="3">
        <v>1453</v>
      </c>
      <c r="B1681" s="3">
        <v>1</v>
      </c>
      <c r="C1681" s="3" t="s">
        <v>2718</v>
      </c>
      <c r="D1681" s="3" t="s">
        <v>342</v>
      </c>
      <c r="E1681" s="3">
        <v>2</v>
      </c>
      <c r="G1681" s="3">
        <v>100</v>
      </c>
      <c r="H1681" s="3">
        <v>100</v>
      </c>
      <c r="I1681" s="3" t="s">
        <v>2780</v>
      </c>
      <c r="J1681" s="3" t="s">
        <v>2285</v>
      </c>
      <c r="K1681" s="3" t="s">
        <v>2333</v>
      </c>
      <c r="L1681" s="3" t="s">
        <v>4346</v>
      </c>
      <c r="M1681" s="3">
        <f t="shared" si="26"/>
        <v>1</v>
      </c>
    </row>
    <row r="1682" spans="1:13">
      <c r="A1682" s="3">
        <v>1454</v>
      </c>
      <c r="B1682" s="3">
        <v>1</v>
      </c>
      <c r="C1682" s="3" t="s">
        <v>2714</v>
      </c>
      <c r="D1682" s="3" t="s">
        <v>2272</v>
      </c>
      <c r="E1682" s="3" t="s">
        <v>1793</v>
      </c>
      <c r="F1682" s="3" t="s">
        <v>1778</v>
      </c>
      <c r="G1682" s="3">
        <v>100</v>
      </c>
      <c r="H1682" s="3">
        <v>100</v>
      </c>
      <c r="I1682" s="3" t="s">
        <v>2780</v>
      </c>
      <c r="J1682" s="3" t="s">
        <v>2285</v>
      </c>
      <c r="K1682" s="3" t="s">
        <v>2333</v>
      </c>
      <c r="L1682" s="3" t="s">
        <v>4346</v>
      </c>
      <c r="M1682" s="3">
        <f t="shared" si="26"/>
        <v>1</v>
      </c>
    </row>
    <row r="1683" spans="1:13">
      <c r="A1683" s="3">
        <v>1455</v>
      </c>
      <c r="B1683" s="3">
        <v>1</v>
      </c>
      <c r="C1683" s="3" t="s">
        <v>2716</v>
      </c>
      <c r="D1683" s="3" t="s">
        <v>495</v>
      </c>
      <c r="E1683" s="3" t="s">
        <v>2331</v>
      </c>
      <c r="F1683" s="3" t="s">
        <v>1809</v>
      </c>
      <c r="G1683" s="3">
        <v>100</v>
      </c>
      <c r="H1683" s="3">
        <v>100</v>
      </c>
      <c r="I1683" s="3" t="s">
        <v>2780</v>
      </c>
      <c r="J1683" s="3" t="s">
        <v>2285</v>
      </c>
      <c r="K1683" s="3" t="s">
        <v>2333</v>
      </c>
      <c r="L1683" s="3" t="s">
        <v>4346</v>
      </c>
      <c r="M1683" s="3">
        <f t="shared" si="26"/>
        <v>1</v>
      </c>
    </row>
    <row r="1684" spans="1:13">
      <c r="A1684" s="3">
        <v>1456</v>
      </c>
      <c r="B1684" s="3">
        <v>0</v>
      </c>
      <c r="C1684" s="3" t="s">
        <v>2719</v>
      </c>
      <c r="D1684" s="3" t="s">
        <v>2720</v>
      </c>
      <c r="E1684" s="3" t="s">
        <v>2399</v>
      </c>
      <c r="F1684" s="3" t="s">
        <v>2397</v>
      </c>
      <c r="G1684" s="3">
        <v>100</v>
      </c>
      <c r="H1684" s="3">
        <v>0</v>
      </c>
      <c r="I1684" s="3" t="s">
        <v>2780</v>
      </c>
      <c r="J1684" s="3" t="s">
        <v>2346</v>
      </c>
      <c r="K1684" s="3" t="s">
        <v>2286</v>
      </c>
      <c r="L1684" s="3" t="s">
        <v>4347</v>
      </c>
      <c r="M1684" s="3">
        <f t="shared" si="26"/>
        <v>1</v>
      </c>
    </row>
    <row r="1685" spans="1:13">
      <c r="A1685" s="3">
        <v>1457</v>
      </c>
      <c r="B1685" s="3">
        <v>0</v>
      </c>
      <c r="C1685" s="3" t="s">
        <v>2722</v>
      </c>
      <c r="D1685" s="3" t="s">
        <v>261</v>
      </c>
      <c r="E1685" s="3" t="s">
        <v>2351</v>
      </c>
      <c r="F1685" s="3" t="s">
        <v>2143</v>
      </c>
      <c r="G1685" s="3">
        <v>100</v>
      </c>
      <c r="H1685" s="3">
        <v>0</v>
      </c>
      <c r="I1685" s="3" t="s">
        <v>2780</v>
      </c>
      <c r="J1685" s="3" t="s">
        <v>2346</v>
      </c>
      <c r="K1685" s="3" t="s">
        <v>2286</v>
      </c>
      <c r="L1685" s="3" t="s">
        <v>4347</v>
      </c>
      <c r="M1685" s="3">
        <f t="shared" si="26"/>
        <v>1</v>
      </c>
    </row>
    <row r="1686" spans="1:13">
      <c r="A1686" s="3">
        <v>1458</v>
      </c>
      <c r="B1686" s="3">
        <v>0</v>
      </c>
      <c r="C1686" s="3" t="s">
        <v>2724</v>
      </c>
      <c r="D1686" s="3" t="s">
        <v>264</v>
      </c>
      <c r="E1686" s="3" t="s">
        <v>2351</v>
      </c>
      <c r="F1686" s="3" t="s">
        <v>2143</v>
      </c>
      <c r="G1686" s="3">
        <v>100</v>
      </c>
      <c r="H1686" s="3">
        <v>0</v>
      </c>
      <c r="I1686" s="3" t="s">
        <v>2780</v>
      </c>
      <c r="J1686" s="3" t="s">
        <v>2346</v>
      </c>
      <c r="K1686" s="3" t="s">
        <v>2286</v>
      </c>
      <c r="L1686" s="3" t="s">
        <v>4347</v>
      </c>
      <c r="M1686" s="3">
        <f t="shared" si="26"/>
        <v>1</v>
      </c>
    </row>
    <row r="1687" spans="1:13">
      <c r="A1687" s="3">
        <v>1459</v>
      </c>
      <c r="B1687" s="3">
        <v>0</v>
      </c>
      <c r="C1687" s="3" t="s">
        <v>2726</v>
      </c>
      <c r="D1687" s="3" t="s">
        <v>589</v>
      </c>
      <c r="E1687" s="3" t="s">
        <v>2692</v>
      </c>
      <c r="F1687" s="3" t="s">
        <v>2693</v>
      </c>
      <c r="G1687" s="3">
        <v>100</v>
      </c>
      <c r="H1687" s="3">
        <v>0</v>
      </c>
      <c r="I1687" s="3" t="s">
        <v>2780</v>
      </c>
      <c r="J1687" s="3" t="s">
        <v>2346</v>
      </c>
      <c r="K1687" s="3" t="s">
        <v>2286</v>
      </c>
      <c r="L1687" s="3" t="s">
        <v>4347</v>
      </c>
      <c r="M1687" s="3">
        <f t="shared" si="26"/>
        <v>1</v>
      </c>
    </row>
    <row r="1688" spans="1:13">
      <c r="A1688" s="3">
        <v>1460</v>
      </c>
      <c r="B1688" s="3">
        <v>0</v>
      </c>
      <c r="C1688" s="3" t="s">
        <v>2728</v>
      </c>
      <c r="D1688" s="3" t="s">
        <v>566</v>
      </c>
      <c r="E1688" s="3" t="s">
        <v>2692</v>
      </c>
      <c r="F1688" s="3" t="s">
        <v>2693</v>
      </c>
      <c r="G1688" s="3">
        <v>100</v>
      </c>
      <c r="H1688" s="3">
        <v>0</v>
      </c>
      <c r="I1688" s="3" t="s">
        <v>2780</v>
      </c>
      <c r="J1688" s="3" t="s">
        <v>2346</v>
      </c>
      <c r="K1688" s="3" t="s">
        <v>2286</v>
      </c>
      <c r="L1688" s="3" t="s">
        <v>4347</v>
      </c>
      <c r="M1688" s="3">
        <f t="shared" si="26"/>
        <v>1</v>
      </c>
    </row>
    <row r="1689" spans="1:13">
      <c r="A1689" s="3">
        <v>1461</v>
      </c>
      <c r="B1689" s="3">
        <v>0</v>
      </c>
      <c r="C1689" s="3" t="s">
        <v>2730</v>
      </c>
      <c r="D1689" s="3" t="s">
        <v>645</v>
      </c>
      <c r="E1689" s="3" t="s">
        <v>2692</v>
      </c>
      <c r="F1689" s="3" t="s">
        <v>2693</v>
      </c>
      <c r="G1689" s="3">
        <v>100</v>
      </c>
      <c r="H1689" s="3">
        <v>0</v>
      </c>
      <c r="I1689" s="3" t="s">
        <v>2780</v>
      </c>
      <c r="J1689" s="3" t="s">
        <v>2346</v>
      </c>
      <c r="K1689" s="3" t="s">
        <v>2286</v>
      </c>
      <c r="L1689" s="3" t="s">
        <v>4347</v>
      </c>
      <c r="M1689" s="3">
        <f t="shared" si="26"/>
        <v>1</v>
      </c>
    </row>
    <row r="1690" spans="1:13">
      <c r="A1690" s="3">
        <v>1462</v>
      </c>
      <c r="B1690" s="3">
        <v>0</v>
      </c>
      <c r="C1690" s="3" t="s">
        <v>2753</v>
      </c>
      <c r="D1690" s="3" t="s">
        <v>221</v>
      </c>
      <c r="E1690" s="3" t="s">
        <v>2298</v>
      </c>
      <c r="F1690" s="3" t="s">
        <v>2299</v>
      </c>
      <c r="G1690" s="3">
        <v>100</v>
      </c>
      <c r="H1690" s="3">
        <v>0</v>
      </c>
      <c r="I1690" s="3" t="s">
        <v>2780</v>
      </c>
      <c r="J1690" s="3" t="s">
        <v>2346</v>
      </c>
      <c r="K1690" s="3" t="s">
        <v>2306</v>
      </c>
      <c r="L1690" s="3" t="s">
        <v>4347</v>
      </c>
      <c r="M1690" s="3">
        <f t="shared" si="26"/>
        <v>1</v>
      </c>
    </row>
    <row r="1691" spans="1:13">
      <c r="A1691" s="3">
        <v>1463</v>
      </c>
      <c r="B1691" s="3">
        <v>0</v>
      </c>
      <c r="C1691" s="3" t="s">
        <v>2732</v>
      </c>
      <c r="D1691" s="3" t="s">
        <v>2733</v>
      </c>
      <c r="E1691" s="3" t="s">
        <v>2437</v>
      </c>
      <c r="F1691" s="3" t="s">
        <v>2734</v>
      </c>
      <c r="G1691" s="3">
        <v>100</v>
      </c>
      <c r="H1691" s="3">
        <v>0</v>
      </c>
      <c r="I1691" s="3" t="s">
        <v>2780</v>
      </c>
      <c r="J1691" s="3" t="s">
        <v>2346</v>
      </c>
      <c r="K1691" s="3" t="s">
        <v>2306</v>
      </c>
      <c r="L1691" s="3" t="s">
        <v>4347</v>
      </c>
      <c r="M1691" s="3">
        <f t="shared" si="26"/>
        <v>1</v>
      </c>
    </row>
    <row r="1692" spans="1:13">
      <c r="A1692" s="3">
        <v>1464</v>
      </c>
      <c r="B1692" s="3">
        <v>0</v>
      </c>
      <c r="C1692" s="3" t="s">
        <v>2736</v>
      </c>
      <c r="D1692" s="3" t="s">
        <v>166</v>
      </c>
      <c r="E1692" s="3" t="s">
        <v>2737</v>
      </c>
      <c r="F1692" s="3" t="s">
        <v>2738</v>
      </c>
      <c r="G1692" s="3">
        <v>100</v>
      </c>
      <c r="H1692" s="3">
        <v>0</v>
      </c>
      <c r="I1692" s="3" t="s">
        <v>2780</v>
      </c>
      <c r="J1692" s="3" t="s">
        <v>2346</v>
      </c>
      <c r="K1692" s="3" t="s">
        <v>2306</v>
      </c>
      <c r="L1692" s="3" t="s">
        <v>4347</v>
      </c>
      <c r="M1692" s="3">
        <f t="shared" si="26"/>
        <v>1</v>
      </c>
    </row>
    <row r="1693" spans="1:13">
      <c r="A1693" s="3">
        <v>1465</v>
      </c>
      <c r="B1693" s="3">
        <v>0</v>
      </c>
      <c r="C1693" s="3" t="s">
        <v>2742</v>
      </c>
      <c r="D1693" s="3" t="s">
        <v>411</v>
      </c>
      <c r="E1693" s="3" t="s">
        <v>1812</v>
      </c>
      <c r="F1693" s="3" t="s">
        <v>2437</v>
      </c>
      <c r="G1693" s="3">
        <v>100</v>
      </c>
      <c r="H1693" s="3">
        <v>0</v>
      </c>
      <c r="I1693" s="3" t="s">
        <v>2780</v>
      </c>
      <c r="J1693" s="3" t="s">
        <v>2346</v>
      </c>
      <c r="K1693" s="3" t="s">
        <v>2306</v>
      </c>
      <c r="L1693" s="3" t="s">
        <v>4347</v>
      </c>
      <c r="M1693" s="3">
        <f t="shared" si="26"/>
        <v>2</v>
      </c>
    </row>
    <row r="1694" spans="1:13">
      <c r="A1694" s="3">
        <v>1465</v>
      </c>
      <c r="B1694" s="3">
        <v>0</v>
      </c>
      <c r="C1694" s="3" t="s">
        <v>2742</v>
      </c>
      <c r="D1694" s="3" t="s">
        <v>412</v>
      </c>
      <c r="E1694" s="3" t="s">
        <v>1812</v>
      </c>
      <c r="F1694" s="3" t="s">
        <v>2437</v>
      </c>
      <c r="G1694" s="3">
        <v>100</v>
      </c>
      <c r="H1694" s="3">
        <v>0</v>
      </c>
      <c r="I1694" s="3" t="s">
        <v>2780</v>
      </c>
      <c r="J1694" s="3" t="s">
        <v>2346</v>
      </c>
      <c r="K1694" s="3" t="s">
        <v>2306</v>
      </c>
      <c r="L1694" s="3" t="s">
        <v>4347</v>
      </c>
      <c r="M1694" s="3">
        <f t="shared" si="26"/>
        <v>2</v>
      </c>
    </row>
    <row r="1695" spans="1:13">
      <c r="A1695" s="3">
        <v>1466</v>
      </c>
      <c r="B1695" s="3">
        <v>0</v>
      </c>
      <c r="C1695" s="3" t="s">
        <v>2744</v>
      </c>
      <c r="D1695" s="3" t="s">
        <v>103</v>
      </c>
      <c r="E1695" s="3" t="s">
        <v>2745</v>
      </c>
      <c r="F1695" s="3" t="s">
        <v>2746</v>
      </c>
      <c r="G1695" s="3">
        <v>100</v>
      </c>
      <c r="H1695" s="3">
        <v>0</v>
      </c>
      <c r="I1695" s="3" t="s">
        <v>2780</v>
      </c>
      <c r="J1695" s="3" t="s">
        <v>2346</v>
      </c>
      <c r="K1695" s="3" t="s">
        <v>2306</v>
      </c>
      <c r="L1695" s="3" t="s">
        <v>4347</v>
      </c>
      <c r="M1695" s="3">
        <f t="shared" si="26"/>
        <v>1</v>
      </c>
    </row>
    <row r="1696" spans="1:13">
      <c r="A1696" s="3">
        <v>1467</v>
      </c>
      <c r="B1696" s="3">
        <v>0</v>
      </c>
      <c r="C1696" s="3" t="s">
        <v>2749</v>
      </c>
      <c r="D1696" s="3" t="s">
        <v>13</v>
      </c>
      <c r="E1696" s="3" t="s">
        <v>2750</v>
      </c>
      <c r="F1696" s="3" t="s">
        <v>2751</v>
      </c>
      <c r="G1696" s="3">
        <v>100</v>
      </c>
      <c r="H1696" s="3">
        <v>0</v>
      </c>
      <c r="I1696" s="3" t="s">
        <v>2780</v>
      </c>
      <c r="J1696" s="3" t="s">
        <v>2346</v>
      </c>
      <c r="K1696" s="3" t="s">
        <v>2306</v>
      </c>
      <c r="L1696" s="3" t="s">
        <v>4347</v>
      </c>
      <c r="M1696" s="3">
        <f t="shared" si="26"/>
        <v>1</v>
      </c>
    </row>
    <row r="1697" spans="1:13">
      <c r="A1697" s="3">
        <v>1468</v>
      </c>
      <c r="B1697" s="3">
        <v>0</v>
      </c>
      <c r="C1697" s="3" t="s">
        <v>2757</v>
      </c>
      <c r="D1697" s="3" t="s">
        <v>1860</v>
      </c>
      <c r="E1697" s="3" t="s">
        <v>1960</v>
      </c>
      <c r="F1697" s="3" t="s">
        <v>2758</v>
      </c>
      <c r="G1697" s="3">
        <v>100</v>
      </c>
      <c r="H1697" s="3">
        <v>0</v>
      </c>
      <c r="I1697" s="3" t="s">
        <v>2780</v>
      </c>
      <c r="J1697" s="3" t="s">
        <v>2346</v>
      </c>
      <c r="K1697" s="3" t="s">
        <v>2333</v>
      </c>
      <c r="L1697" s="3" t="s">
        <v>4347</v>
      </c>
      <c r="M1697" s="3">
        <f t="shared" si="26"/>
        <v>1</v>
      </c>
    </row>
    <row r="1698" spans="1:13">
      <c r="A1698" s="3">
        <v>1469</v>
      </c>
      <c r="B1698" s="3">
        <v>0</v>
      </c>
      <c r="C1698" s="3" t="s">
        <v>2755</v>
      </c>
      <c r="D1698" s="3" t="s">
        <v>259</v>
      </c>
      <c r="E1698" s="3" t="s">
        <v>2397</v>
      </c>
      <c r="F1698" s="3" t="s">
        <v>1910</v>
      </c>
      <c r="G1698" s="3">
        <v>100</v>
      </c>
      <c r="H1698" s="3">
        <v>0</v>
      </c>
      <c r="I1698" s="3" t="s">
        <v>2780</v>
      </c>
      <c r="J1698" s="3" t="s">
        <v>2346</v>
      </c>
      <c r="K1698" s="3" t="s">
        <v>2333</v>
      </c>
      <c r="L1698" s="3" t="s">
        <v>4347</v>
      </c>
      <c r="M1698" s="3">
        <f t="shared" si="26"/>
        <v>1</v>
      </c>
    </row>
    <row r="1699" spans="1:13">
      <c r="A1699" s="3">
        <v>1470</v>
      </c>
      <c r="B1699" s="3">
        <v>0</v>
      </c>
      <c r="C1699" s="3" t="s">
        <v>2786</v>
      </c>
      <c r="D1699" s="3" t="s">
        <v>622</v>
      </c>
      <c r="E1699" s="3">
        <v>0.3</v>
      </c>
      <c r="G1699" s="3">
        <v>100</v>
      </c>
      <c r="H1699" s="3">
        <v>0</v>
      </c>
      <c r="I1699" s="3" t="s">
        <v>2780</v>
      </c>
      <c r="J1699" s="3" t="s">
        <v>2346</v>
      </c>
      <c r="K1699" s="3" t="s">
        <v>2333</v>
      </c>
      <c r="L1699" s="3" t="s">
        <v>4347</v>
      </c>
      <c r="M1699" s="3">
        <f t="shared" si="26"/>
        <v>2</v>
      </c>
    </row>
    <row r="1700" spans="1:13">
      <c r="A1700" s="3">
        <v>1470</v>
      </c>
      <c r="B1700" s="3">
        <v>0</v>
      </c>
      <c r="C1700" s="3" t="s">
        <v>2786</v>
      </c>
      <c r="D1700" s="3" t="s">
        <v>2787</v>
      </c>
      <c r="E1700" s="3" t="s">
        <v>1802</v>
      </c>
      <c r="F1700" s="3" t="s">
        <v>509</v>
      </c>
      <c r="G1700" s="3">
        <v>100</v>
      </c>
      <c r="H1700" s="3">
        <v>0</v>
      </c>
      <c r="I1700" s="3" t="s">
        <v>2780</v>
      </c>
      <c r="J1700" s="3" t="s">
        <v>2346</v>
      </c>
      <c r="K1700" s="3" t="s">
        <v>2333</v>
      </c>
      <c r="L1700" s="3" t="s">
        <v>4347</v>
      </c>
      <c r="M1700" s="3">
        <f t="shared" si="26"/>
        <v>2</v>
      </c>
    </row>
    <row r="1701" spans="1:13">
      <c r="A1701" s="3">
        <v>1471</v>
      </c>
      <c r="B1701" s="3">
        <v>0</v>
      </c>
      <c r="C1701" s="3" t="s">
        <v>2789</v>
      </c>
      <c r="D1701" s="3" t="s">
        <v>2790</v>
      </c>
      <c r="E1701" s="3" t="s">
        <v>1778</v>
      </c>
      <c r="G1701" s="3">
        <v>100</v>
      </c>
      <c r="H1701" s="3">
        <v>0</v>
      </c>
      <c r="I1701" s="3" t="s">
        <v>2780</v>
      </c>
      <c r="J1701" s="3" t="s">
        <v>2346</v>
      </c>
      <c r="K1701" s="3" t="s">
        <v>2333</v>
      </c>
      <c r="L1701" s="3" t="s">
        <v>4347</v>
      </c>
      <c r="M1701" s="3">
        <f t="shared" si="26"/>
        <v>1</v>
      </c>
    </row>
    <row r="1702" spans="1:13">
      <c r="A1702" s="3">
        <v>1472</v>
      </c>
      <c r="B1702" s="3">
        <v>1</v>
      </c>
      <c r="C1702" s="3" t="s">
        <v>2721</v>
      </c>
      <c r="D1702" s="3" t="s">
        <v>2720</v>
      </c>
      <c r="E1702" s="3" t="s">
        <v>2143</v>
      </c>
      <c r="F1702" s="3" t="s">
        <v>1791</v>
      </c>
      <c r="G1702" s="3">
        <v>86</v>
      </c>
      <c r="H1702" s="3">
        <v>100</v>
      </c>
      <c r="I1702" s="3" t="s">
        <v>2780</v>
      </c>
      <c r="J1702" s="3" t="s">
        <v>2346</v>
      </c>
      <c r="K1702" s="3" t="s">
        <v>2286</v>
      </c>
      <c r="L1702" s="3" t="s">
        <v>4348</v>
      </c>
      <c r="M1702" s="3">
        <f t="shared" si="26"/>
        <v>1</v>
      </c>
    </row>
    <row r="1703" spans="1:13">
      <c r="A1703" s="3">
        <v>1473</v>
      </c>
      <c r="B1703" s="3">
        <v>1</v>
      </c>
      <c r="C1703" s="3" t="s">
        <v>2723</v>
      </c>
      <c r="D1703" s="3" t="s">
        <v>261</v>
      </c>
      <c r="E1703" s="3" t="s">
        <v>1928</v>
      </c>
      <c r="F1703" s="3" t="s">
        <v>1814</v>
      </c>
      <c r="G1703" s="3">
        <v>86</v>
      </c>
      <c r="H1703" s="3">
        <v>100</v>
      </c>
      <c r="I1703" s="3" t="s">
        <v>2780</v>
      </c>
      <c r="J1703" s="3" t="s">
        <v>2346</v>
      </c>
      <c r="K1703" s="3" t="s">
        <v>2286</v>
      </c>
      <c r="L1703" s="3" t="s">
        <v>4348</v>
      </c>
      <c r="M1703" s="3">
        <f t="shared" si="26"/>
        <v>1</v>
      </c>
    </row>
    <row r="1704" spans="1:13">
      <c r="A1704" s="3">
        <v>1474</v>
      </c>
      <c r="B1704" s="3">
        <v>1</v>
      </c>
      <c r="C1704" s="3" t="s">
        <v>2725</v>
      </c>
      <c r="D1704" s="3" t="s">
        <v>264</v>
      </c>
      <c r="E1704" s="3" t="s">
        <v>1928</v>
      </c>
      <c r="F1704" s="3" t="s">
        <v>1814</v>
      </c>
      <c r="G1704" s="3">
        <v>86</v>
      </c>
      <c r="H1704" s="3">
        <v>100</v>
      </c>
      <c r="I1704" s="3" t="s">
        <v>2780</v>
      </c>
      <c r="J1704" s="3" t="s">
        <v>2346</v>
      </c>
      <c r="K1704" s="3" t="s">
        <v>2286</v>
      </c>
      <c r="L1704" s="3" t="s">
        <v>4348</v>
      </c>
      <c r="M1704" s="3">
        <f t="shared" si="26"/>
        <v>1</v>
      </c>
    </row>
    <row r="1705" spans="1:13">
      <c r="A1705" s="3">
        <v>1475</v>
      </c>
      <c r="B1705" s="3">
        <v>1</v>
      </c>
      <c r="C1705" s="3" t="s">
        <v>2727</v>
      </c>
      <c r="D1705" s="3" t="s">
        <v>589</v>
      </c>
      <c r="E1705" s="3" t="s">
        <v>2695</v>
      </c>
      <c r="F1705" s="3" t="s">
        <v>2393</v>
      </c>
      <c r="G1705" s="3">
        <v>86</v>
      </c>
      <c r="H1705" s="3">
        <v>100</v>
      </c>
      <c r="I1705" s="3" t="s">
        <v>2780</v>
      </c>
      <c r="J1705" s="3" t="s">
        <v>2346</v>
      </c>
      <c r="K1705" s="3" t="s">
        <v>2286</v>
      </c>
      <c r="L1705" s="3" t="s">
        <v>4348</v>
      </c>
      <c r="M1705" s="3">
        <f t="shared" si="26"/>
        <v>1</v>
      </c>
    </row>
    <row r="1706" spans="1:13">
      <c r="A1706" s="3">
        <v>1476</v>
      </c>
      <c r="B1706" s="3">
        <v>1</v>
      </c>
      <c r="C1706" s="3" t="s">
        <v>2729</v>
      </c>
      <c r="D1706" s="3" t="s">
        <v>566</v>
      </c>
      <c r="E1706" s="3" t="s">
        <v>2695</v>
      </c>
      <c r="F1706" s="3" t="s">
        <v>2393</v>
      </c>
      <c r="G1706" s="3">
        <v>86</v>
      </c>
      <c r="H1706" s="3">
        <v>100</v>
      </c>
      <c r="I1706" s="3" t="s">
        <v>2780</v>
      </c>
      <c r="J1706" s="3" t="s">
        <v>2346</v>
      </c>
      <c r="K1706" s="3" t="s">
        <v>2286</v>
      </c>
      <c r="L1706" s="3" t="s">
        <v>4348</v>
      </c>
      <c r="M1706" s="3">
        <f t="shared" si="26"/>
        <v>1</v>
      </c>
    </row>
    <row r="1707" spans="1:13">
      <c r="A1707" s="3">
        <v>1477</v>
      </c>
      <c r="B1707" s="3">
        <v>1</v>
      </c>
      <c r="C1707" s="3" t="s">
        <v>2731</v>
      </c>
      <c r="D1707" s="3" t="s">
        <v>645</v>
      </c>
      <c r="E1707" s="3" t="s">
        <v>2695</v>
      </c>
      <c r="F1707" s="3" t="s">
        <v>2393</v>
      </c>
      <c r="G1707" s="3">
        <v>86</v>
      </c>
      <c r="H1707" s="3">
        <v>100</v>
      </c>
      <c r="I1707" s="3" t="s">
        <v>2780</v>
      </c>
      <c r="J1707" s="3" t="s">
        <v>2346</v>
      </c>
      <c r="K1707" s="3" t="s">
        <v>2286</v>
      </c>
      <c r="L1707" s="3" t="s">
        <v>4348</v>
      </c>
      <c r="M1707" s="3">
        <f t="shared" si="26"/>
        <v>1</v>
      </c>
    </row>
    <row r="1708" spans="1:13">
      <c r="A1708" s="3">
        <v>1478</v>
      </c>
      <c r="B1708" s="3">
        <v>1</v>
      </c>
      <c r="C1708" s="3" t="s">
        <v>2754</v>
      </c>
      <c r="D1708" s="3" t="s">
        <v>221</v>
      </c>
      <c r="E1708" s="3" t="s">
        <v>1910</v>
      </c>
      <c r="F1708" s="3" t="s">
        <v>2302</v>
      </c>
      <c r="G1708" s="3">
        <v>86</v>
      </c>
      <c r="H1708" s="3">
        <v>100</v>
      </c>
      <c r="I1708" s="3" t="s">
        <v>2780</v>
      </c>
      <c r="J1708" s="3" t="s">
        <v>2346</v>
      </c>
      <c r="K1708" s="3" t="s">
        <v>2306</v>
      </c>
      <c r="L1708" s="3" t="s">
        <v>4348</v>
      </c>
      <c r="M1708" s="3">
        <f t="shared" si="26"/>
        <v>1</v>
      </c>
    </row>
    <row r="1709" spans="1:13">
      <c r="A1709" s="3">
        <v>1479</v>
      </c>
      <c r="B1709" s="3">
        <v>1</v>
      </c>
      <c r="C1709" s="3" t="s">
        <v>2735</v>
      </c>
      <c r="D1709" s="3" t="s">
        <v>2733</v>
      </c>
      <c r="E1709" s="3" t="s">
        <v>1775</v>
      </c>
      <c r="F1709" s="3" t="s">
        <v>289</v>
      </c>
      <c r="G1709" s="3">
        <v>86</v>
      </c>
      <c r="H1709" s="3">
        <v>100</v>
      </c>
      <c r="I1709" s="3" t="s">
        <v>2780</v>
      </c>
      <c r="J1709" s="3" t="s">
        <v>2346</v>
      </c>
      <c r="K1709" s="3" t="s">
        <v>2306</v>
      </c>
      <c r="L1709" s="3" t="s">
        <v>4348</v>
      </c>
      <c r="M1709" s="3">
        <f t="shared" si="26"/>
        <v>1</v>
      </c>
    </row>
    <row r="1710" spans="1:13">
      <c r="A1710" s="3">
        <v>1480</v>
      </c>
      <c r="B1710" s="3">
        <v>1</v>
      </c>
      <c r="C1710" s="3" t="s">
        <v>2739</v>
      </c>
      <c r="D1710" s="3" t="s">
        <v>166</v>
      </c>
      <c r="E1710" s="3" t="s">
        <v>2740</v>
      </c>
      <c r="F1710" s="3" t="s">
        <v>2741</v>
      </c>
      <c r="G1710" s="3">
        <v>86</v>
      </c>
      <c r="H1710" s="3">
        <v>100</v>
      </c>
      <c r="I1710" s="3" t="s">
        <v>2780</v>
      </c>
      <c r="J1710" s="3" t="s">
        <v>2346</v>
      </c>
      <c r="K1710" s="3" t="s">
        <v>2306</v>
      </c>
      <c r="L1710" s="3" t="s">
        <v>4348</v>
      </c>
      <c r="M1710" s="3">
        <f t="shared" si="26"/>
        <v>1</v>
      </c>
    </row>
    <row r="1711" spans="1:13">
      <c r="A1711" s="3">
        <v>1481</v>
      </c>
      <c r="B1711" s="3">
        <v>1</v>
      </c>
      <c r="C1711" s="3" t="s">
        <v>2743</v>
      </c>
      <c r="D1711" s="3" t="s">
        <v>411</v>
      </c>
      <c r="E1711" s="3" t="s">
        <v>1800</v>
      </c>
      <c r="F1711" s="3" t="s">
        <v>1775</v>
      </c>
      <c r="G1711" s="3">
        <v>86</v>
      </c>
      <c r="H1711" s="3">
        <v>100</v>
      </c>
      <c r="I1711" s="3" t="s">
        <v>2780</v>
      </c>
      <c r="J1711" s="3" t="s">
        <v>2346</v>
      </c>
      <c r="K1711" s="3" t="s">
        <v>2306</v>
      </c>
      <c r="L1711" s="3" t="s">
        <v>4348</v>
      </c>
      <c r="M1711" s="3">
        <f t="shared" si="26"/>
        <v>2</v>
      </c>
    </row>
    <row r="1712" spans="1:13">
      <c r="A1712" s="3">
        <v>1481</v>
      </c>
      <c r="B1712" s="3">
        <v>1</v>
      </c>
      <c r="C1712" s="3" t="s">
        <v>2743</v>
      </c>
      <c r="D1712" s="3" t="s">
        <v>412</v>
      </c>
      <c r="E1712" s="3" t="s">
        <v>1800</v>
      </c>
      <c r="F1712" s="3" t="s">
        <v>1775</v>
      </c>
      <c r="G1712" s="3">
        <v>86</v>
      </c>
      <c r="H1712" s="3">
        <v>100</v>
      </c>
      <c r="I1712" s="3" t="s">
        <v>2780</v>
      </c>
      <c r="J1712" s="3" t="s">
        <v>2346</v>
      </c>
      <c r="K1712" s="3" t="s">
        <v>2306</v>
      </c>
      <c r="L1712" s="3" t="s">
        <v>4348</v>
      </c>
      <c r="M1712" s="3">
        <f t="shared" si="26"/>
        <v>2</v>
      </c>
    </row>
    <row r="1713" spans="1:13">
      <c r="A1713" s="3">
        <v>1482</v>
      </c>
      <c r="B1713" s="3">
        <v>1</v>
      </c>
      <c r="C1713" s="3" t="s">
        <v>2747</v>
      </c>
      <c r="D1713" s="3" t="s">
        <v>103</v>
      </c>
      <c r="E1713" s="3" t="s">
        <v>2734</v>
      </c>
      <c r="F1713" s="3" t="s">
        <v>2748</v>
      </c>
      <c r="G1713" s="3">
        <v>86</v>
      </c>
      <c r="H1713" s="3">
        <v>100</v>
      </c>
      <c r="I1713" s="3" t="s">
        <v>2780</v>
      </c>
      <c r="J1713" s="3" t="s">
        <v>2346</v>
      </c>
      <c r="K1713" s="3" t="s">
        <v>2306</v>
      </c>
      <c r="L1713" s="3" t="s">
        <v>4348</v>
      </c>
      <c r="M1713" s="3">
        <f t="shared" si="26"/>
        <v>1</v>
      </c>
    </row>
    <row r="1714" spans="1:13">
      <c r="A1714" s="3">
        <v>1483</v>
      </c>
      <c r="B1714" s="3">
        <v>1</v>
      </c>
      <c r="C1714" s="3" t="s">
        <v>2752</v>
      </c>
      <c r="D1714" s="3" t="s">
        <v>13</v>
      </c>
      <c r="E1714" s="3" t="s">
        <v>1960</v>
      </c>
      <c r="F1714" s="3" t="s">
        <v>1919</v>
      </c>
      <c r="G1714" s="3">
        <v>86</v>
      </c>
      <c r="H1714" s="3">
        <v>100</v>
      </c>
      <c r="I1714" s="3" t="s">
        <v>2780</v>
      </c>
      <c r="J1714" s="3" t="s">
        <v>2346</v>
      </c>
      <c r="K1714" s="3" t="s">
        <v>2306</v>
      </c>
      <c r="L1714" s="3" t="s">
        <v>4348</v>
      </c>
      <c r="M1714" s="3">
        <f t="shared" si="26"/>
        <v>1</v>
      </c>
    </row>
    <row r="1715" spans="1:13">
      <c r="A1715" s="3">
        <v>1484</v>
      </c>
      <c r="B1715" s="3">
        <v>1</v>
      </c>
      <c r="C1715" s="3" t="s">
        <v>2759</v>
      </c>
      <c r="D1715" s="3" t="s">
        <v>1860</v>
      </c>
      <c r="E1715" s="3" t="s">
        <v>1913</v>
      </c>
      <c r="F1715" s="3" t="s">
        <v>2760</v>
      </c>
      <c r="G1715" s="3">
        <v>100</v>
      </c>
      <c r="H1715" s="3">
        <v>100</v>
      </c>
      <c r="I1715" s="3" t="s">
        <v>2780</v>
      </c>
      <c r="J1715" s="3" t="s">
        <v>2346</v>
      </c>
      <c r="K1715" s="3" t="s">
        <v>2333</v>
      </c>
      <c r="L1715" s="3" t="s">
        <v>4348</v>
      </c>
      <c r="M1715" s="3">
        <f t="shared" si="26"/>
        <v>1</v>
      </c>
    </row>
    <row r="1716" spans="1:13">
      <c r="A1716" s="3">
        <v>1485</v>
      </c>
      <c r="B1716" s="3">
        <v>1</v>
      </c>
      <c r="C1716" s="3" t="s">
        <v>2756</v>
      </c>
      <c r="D1716" s="3" t="s">
        <v>259</v>
      </c>
      <c r="E1716" s="3" t="s">
        <v>2399</v>
      </c>
      <c r="F1716" s="3" t="s">
        <v>1776</v>
      </c>
      <c r="G1716" s="3">
        <v>100</v>
      </c>
      <c r="H1716" s="3">
        <v>100</v>
      </c>
      <c r="I1716" s="3" t="s">
        <v>2780</v>
      </c>
      <c r="J1716" s="3" t="s">
        <v>2346</v>
      </c>
      <c r="K1716" s="3" t="s">
        <v>2333</v>
      </c>
      <c r="L1716" s="3" t="s">
        <v>4348</v>
      </c>
      <c r="M1716" s="3">
        <f t="shared" si="26"/>
        <v>1</v>
      </c>
    </row>
    <row r="1717" spans="1:13">
      <c r="A1717" s="3">
        <v>1486</v>
      </c>
      <c r="B1717" s="3">
        <v>1</v>
      </c>
      <c r="C1717" s="3" t="s">
        <v>2788</v>
      </c>
      <c r="D1717" s="3" t="s">
        <v>622</v>
      </c>
      <c r="E1717" s="3">
        <v>0.23</v>
      </c>
      <c r="G1717" s="3">
        <v>100</v>
      </c>
      <c r="H1717" s="3">
        <v>100</v>
      </c>
      <c r="I1717" s="3" t="s">
        <v>2780</v>
      </c>
      <c r="J1717" s="3" t="s">
        <v>2346</v>
      </c>
      <c r="K1717" s="3" t="s">
        <v>2333</v>
      </c>
      <c r="L1717" s="3" t="s">
        <v>4348</v>
      </c>
      <c r="M1717" s="3">
        <f t="shared" si="26"/>
        <v>2</v>
      </c>
    </row>
    <row r="1718" spans="1:13">
      <c r="A1718" s="3">
        <v>1486</v>
      </c>
      <c r="B1718" s="3">
        <v>1</v>
      </c>
      <c r="C1718" s="3" t="s">
        <v>2788</v>
      </c>
      <c r="D1718" s="3" t="s">
        <v>2787</v>
      </c>
      <c r="E1718" s="3" t="s">
        <v>285</v>
      </c>
      <c r="F1718" s="3" t="s">
        <v>386</v>
      </c>
      <c r="G1718" s="3">
        <v>100</v>
      </c>
      <c r="H1718" s="3">
        <v>100</v>
      </c>
      <c r="I1718" s="3" t="s">
        <v>2780</v>
      </c>
      <c r="J1718" s="3" t="s">
        <v>2346</v>
      </c>
      <c r="K1718" s="3" t="s">
        <v>2333</v>
      </c>
      <c r="L1718" s="3" t="s">
        <v>4348</v>
      </c>
      <c r="M1718" s="3">
        <f t="shared" si="26"/>
        <v>2</v>
      </c>
    </row>
    <row r="1719" spans="1:13">
      <c r="A1719" s="3">
        <v>1487</v>
      </c>
      <c r="B1719" s="3">
        <v>1</v>
      </c>
      <c r="C1719" s="3" t="s">
        <v>2791</v>
      </c>
      <c r="D1719" s="3" t="s">
        <v>2790</v>
      </c>
      <c r="E1719" s="3" t="s">
        <v>1996</v>
      </c>
      <c r="G1719" s="3">
        <v>100</v>
      </c>
      <c r="H1719" s="3">
        <v>100</v>
      </c>
      <c r="I1719" s="3" t="s">
        <v>2780</v>
      </c>
      <c r="J1719" s="3" t="s">
        <v>2346</v>
      </c>
      <c r="K1719" s="3" t="s">
        <v>2333</v>
      </c>
      <c r="L1719" s="3" t="s">
        <v>4348</v>
      </c>
      <c r="M1719" s="3">
        <f t="shared" si="26"/>
        <v>1</v>
      </c>
    </row>
    <row r="1720" spans="1:13">
      <c r="A1720" s="3">
        <v>1488</v>
      </c>
      <c r="B1720" s="3">
        <v>0</v>
      </c>
      <c r="C1720" s="3" t="s">
        <v>1113</v>
      </c>
      <c r="D1720" s="3" t="s">
        <v>427</v>
      </c>
      <c r="E1720" s="3">
        <v>1</v>
      </c>
      <c r="G1720" s="3">
        <v>1</v>
      </c>
      <c r="H1720" s="3">
        <v>1</v>
      </c>
      <c r="I1720" s="3" t="s">
        <v>2792</v>
      </c>
      <c r="J1720" s="3" t="s">
        <v>2259</v>
      </c>
      <c r="L1720" s="3" t="s">
        <v>4349</v>
      </c>
      <c r="M1720" s="3">
        <f t="shared" si="26"/>
        <v>1</v>
      </c>
    </row>
    <row r="1721" spans="1:13">
      <c r="A1721" s="3">
        <v>1489</v>
      </c>
      <c r="B1721" s="3">
        <v>0</v>
      </c>
      <c r="C1721" s="3" t="s">
        <v>1148</v>
      </c>
      <c r="D1721" s="3" t="s">
        <v>485</v>
      </c>
      <c r="E1721" s="3">
        <v>1</v>
      </c>
      <c r="G1721" s="3">
        <v>1</v>
      </c>
      <c r="H1721" s="3">
        <v>1</v>
      </c>
      <c r="I1721" s="3" t="s">
        <v>2792</v>
      </c>
      <c r="J1721" s="3" t="s">
        <v>2259</v>
      </c>
      <c r="L1721" s="3" t="s">
        <v>4349</v>
      </c>
      <c r="M1721" s="3">
        <f t="shared" si="26"/>
        <v>1</v>
      </c>
    </row>
    <row r="1722" spans="1:13">
      <c r="A1722" s="3">
        <v>1490</v>
      </c>
      <c r="B1722" s="3">
        <v>0</v>
      </c>
      <c r="C1722" s="3" t="s">
        <v>1175</v>
      </c>
      <c r="D1722" s="3" t="s">
        <v>525</v>
      </c>
      <c r="E1722" s="3">
        <v>1</v>
      </c>
      <c r="G1722" s="3">
        <v>1</v>
      </c>
      <c r="H1722" s="3">
        <v>1</v>
      </c>
      <c r="I1722" s="3" t="s">
        <v>2792</v>
      </c>
      <c r="J1722" s="3" t="s">
        <v>2259</v>
      </c>
      <c r="L1722" s="3" t="s">
        <v>4349</v>
      </c>
      <c r="M1722" s="3">
        <f t="shared" si="26"/>
        <v>1</v>
      </c>
    </row>
    <row r="1723" spans="1:13">
      <c r="A1723" s="3">
        <v>1491</v>
      </c>
      <c r="B1723" s="3">
        <v>1</v>
      </c>
      <c r="C1723" s="3" t="s">
        <v>2793</v>
      </c>
      <c r="D1723" s="3" t="s">
        <v>2794</v>
      </c>
      <c r="E1723" s="3" t="s">
        <v>1821</v>
      </c>
      <c r="F1723" s="3" t="s">
        <v>285</v>
      </c>
      <c r="G1723" s="3">
        <v>1</v>
      </c>
      <c r="H1723" s="3">
        <v>5</v>
      </c>
      <c r="I1723" s="3" t="s">
        <v>2792</v>
      </c>
      <c r="J1723" s="3" t="s">
        <v>2259</v>
      </c>
      <c r="L1723" s="3" t="s">
        <v>4350</v>
      </c>
      <c r="M1723" s="3">
        <f t="shared" si="26"/>
        <v>1</v>
      </c>
    </row>
    <row r="1724" spans="1:13">
      <c r="A1724" s="3">
        <v>1492</v>
      </c>
      <c r="B1724" s="3">
        <v>1</v>
      </c>
      <c r="C1724" s="3" t="s">
        <v>2795</v>
      </c>
      <c r="D1724" s="3" t="s">
        <v>2796</v>
      </c>
      <c r="E1724" s="3" t="s">
        <v>282</v>
      </c>
      <c r="F1724" s="3" t="s">
        <v>1782</v>
      </c>
      <c r="G1724" s="3">
        <v>1</v>
      </c>
      <c r="H1724" s="3">
        <v>5</v>
      </c>
      <c r="I1724" s="3" t="s">
        <v>2792</v>
      </c>
      <c r="J1724" s="3" t="s">
        <v>2259</v>
      </c>
      <c r="L1724" s="3" t="s">
        <v>4350</v>
      </c>
      <c r="M1724" s="3">
        <f t="shared" si="26"/>
        <v>1</v>
      </c>
    </row>
    <row r="1725" spans="1:13">
      <c r="A1725" s="3">
        <v>1493</v>
      </c>
      <c r="B1725" s="3">
        <v>1</v>
      </c>
      <c r="C1725" s="3" t="s">
        <v>2666</v>
      </c>
      <c r="D1725" s="3" t="s">
        <v>2272</v>
      </c>
      <c r="E1725" s="3" t="s">
        <v>1781</v>
      </c>
      <c r="F1725" s="3" t="s">
        <v>291</v>
      </c>
      <c r="G1725" s="3">
        <v>1</v>
      </c>
      <c r="H1725" s="3">
        <v>5</v>
      </c>
      <c r="I1725" s="3" t="s">
        <v>2792</v>
      </c>
      <c r="J1725" s="3" t="s">
        <v>2259</v>
      </c>
      <c r="L1725" s="3" t="s">
        <v>4350</v>
      </c>
      <c r="M1725" s="3">
        <f t="shared" si="26"/>
        <v>1</v>
      </c>
    </row>
    <row r="1726" spans="1:13">
      <c r="A1726" s="3">
        <v>1494</v>
      </c>
      <c r="B1726" s="3">
        <v>1</v>
      </c>
      <c r="C1726" s="3" t="s">
        <v>2667</v>
      </c>
      <c r="D1726" s="3" t="s">
        <v>258</v>
      </c>
      <c r="E1726" s="3" t="s">
        <v>282</v>
      </c>
      <c r="F1726" s="3" t="s">
        <v>1782</v>
      </c>
      <c r="G1726" s="3">
        <v>1</v>
      </c>
      <c r="H1726" s="3">
        <v>5</v>
      </c>
      <c r="I1726" s="3" t="s">
        <v>2792</v>
      </c>
      <c r="J1726" s="3" t="s">
        <v>2259</v>
      </c>
      <c r="L1726" s="3" t="s">
        <v>4350</v>
      </c>
      <c r="M1726" s="3">
        <f t="shared" si="26"/>
        <v>1</v>
      </c>
    </row>
    <row r="1727" spans="1:13">
      <c r="A1727" s="3">
        <v>1495</v>
      </c>
      <c r="B1727" s="3">
        <v>2</v>
      </c>
      <c r="C1727" s="3" t="s">
        <v>2650</v>
      </c>
      <c r="D1727" s="3" t="s">
        <v>4300</v>
      </c>
      <c r="E1727" s="3" t="s">
        <v>433</v>
      </c>
      <c r="F1727" s="3" t="s">
        <v>2181</v>
      </c>
      <c r="G1727" s="3">
        <v>1</v>
      </c>
      <c r="H1727" s="3">
        <v>10</v>
      </c>
      <c r="I1727" s="3" t="s">
        <v>2792</v>
      </c>
      <c r="J1727" s="3" t="s">
        <v>2259</v>
      </c>
      <c r="L1727" s="3" t="s">
        <v>4351</v>
      </c>
      <c r="M1727" s="3">
        <f t="shared" si="26"/>
        <v>2</v>
      </c>
    </row>
    <row r="1728" spans="1:13">
      <c r="A1728" s="3">
        <v>1495</v>
      </c>
      <c r="B1728" s="3">
        <v>2</v>
      </c>
      <c r="C1728" s="3" t="s">
        <v>2650</v>
      </c>
      <c r="D1728" s="3" t="s">
        <v>4302</v>
      </c>
      <c r="E1728" s="3">
        <v>14</v>
      </c>
      <c r="F1728" s="3">
        <v>19</v>
      </c>
      <c r="G1728" s="3">
        <v>1</v>
      </c>
      <c r="H1728" s="3">
        <v>10</v>
      </c>
      <c r="I1728" s="3" t="s">
        <v>2792</v>
      </c>
      <c r="J1728" s="3" t="s">
        <v>2259</v>
      </c>
      <c r="L1728" s="3" t="s">
        <v>4351</v>
      </c>
      <c r="M1728" s="3">
        <f t="shared" si="26"/>
        <v>2</v>
      </c>
    </row>
    <row r="1729" spans="1:13">
      <c r="A1729" s="3">
        <v>1496</v>
      </c>
      <c r="B1729" s="3">
        <v>2</v>
      </c>
      <c r="C1729" s="3" t="s">
        <v>2652</v>
      </c>
      <c r="D1729" s="3" t="s">
        <v>4303</v>
      </c>
      <c r="E1729" s="3" t="s">
        <v>2653</v>
      </c>
      <c r="F1729" s="3" t="s">
        <v>2654</v>
      </c>
      <c r="G1729" s="3">
        <v>1</v>
      </c>
      <c r="H1729" s="3">
        <v>10</v>
      </c>
      <c r="I1729" s="3" t="s">
        <v>2792</v>
      </c>
      <c r="J1729" s="3" t="s">
        <v>2259</v>
      </c>
      <c r="L1729" s="3" t="s">
        <v>4351</v>
      </c>
      <c r="M1729" s="3">
        <f t="shared" si="26"/>
        <v>2</v>
      </c>
    </row>
    <row r="1730" spans="1:13">
      <c r="A1730" s="3">
        <v>1496</v>
      </c>
      <c r="B1730" s="3">
        <v>2</v>
      </c>
      <c r="C1730" s="3" t="s">
        <v>2652</v>
      </c>
      <c r="D1730" s="3" t="s">
        <v>4304</v>
      </c>
      <c r="E1730" s="3">
        <v>15</v>
      </c>
      <c r="F1730" s="3">
        <v>20</v>
      </c>
      <c r="G1730" s="3">
        <v>1</v>
      </c>
      <c r="H1730" s="3">
        <v>10</v>
      </c>
      <c r="I1730" s="3" t="s">
        <v>2792</v>
      </c>
      <c r="J1730" s="3" t="s">
        <v>2259</v>
      </c>
      <c r="L1730" s="3" t="s">
        <v>4351</v>
      </c>
      <c r="M1730" s="3">
        <f t="shared" si="26"/>
        <v>2</v>
      </c>
    </row>
    <row r="1731" spans="1:13">
      <c r="A1731" s="3">
        <v>1497</v>
      </c>
      <c r="B1731" s="3">
        <v>2</v>
      </c>
      <c r="C1731" s="3" t="s">
        <v>2655</v>
      </c>
      <c r="D1731" s="3" t="s">
        <v>4305</v>
      </c>
      <c r="E1731" s="3" t="s">
        <v>433</v>
      </c>
      <c r="F1731" s="3" t="s">
        <v>2181</v>
      </c>
      <c r="G1731" s="3">
        <v>1</v>
      </c>
      <c r="H1731" s="3">
        <v>10</v>
      </c>
      <c r="I1731" s="3" t="s">
        <v>2792</v>
      </c>
      <c r="J1731" s="3" t="s">
        <v>2259</v>
      </c>
      <c r="L1731" s="3" t="s">
        <v>4351</v>
      </c>
      <c r="M1731" s="3">
        <f t="shared" ref="M1731:M1794" si="27">COUNTIF(A:A,A1731)</f>
        <v>2</v>
      </c>
    </row>
    <row r="1732" spans="1:13">
      <c r="A1732" s="3">
        <v>1497</v>
      </c>
      <c r="B1732" s="3">
        <v>2</v>
      </c>
      <c r="C1732" s="3" t="s">
        <v>2655</v>
      </c>
      <c r="D1732" s="3" t="s">
        <v>4306</v>
      </c>
      <c r="E1732" s="3">
        <v>14</v>
      </c>
      <c r="F1732" s="3">
        <v>19</v>
      </c>
      <c r="G1732" s="3">
        <v>1</v>
      </c>
      <c r="H1732" s="3">
        <v>10</v>
      </c>
      <c r="I1732" s="3" t="s">
        <v>2792</v>
      </c>
      <c r="J1732" s="3" t="s">
        <v>2259</v>
      </c>
      <c r="L1732" s="3" t="s">
        <v>4351</v>
      </c>
      <c r="M1732" s="3">
        <f t="shared" si="27"/>
        <v>2</v>
      </c>
    </row>
    <row r="1733" spans="1:13">
      <c r="A1733" s="3">
        <v>1498</v>
      </c>
      <c r="B1733" s="3">
        <v>2</v>
      </c>
      <c r="C1733" s="3" t="s">
        <v>2656</v>
      </c>
      <c r="D1733" s="3" t="s">
        <v>4307</v>
      </c>
      <c r="E1733" s="3" t="s">
        <v>290</v>
      </c>
      <c r="F1733" s="3" t="s">
        <v>722</v>
      </c>
      <c r="G1733" s="3">
        <v>1</v>
      </c>
      <c r="H1733" s="3">
        <v>10</v>
      </c>
      <c r="I1733" s="3" t="s">
        <v>2792</v>
      </c>
      <c r="J1733" s="3" t="s">
        <v>2259</v>
      </c>
      <c r="L1733" s="3" t="s">
        <v>4351</v>
      </c>
      <c r="M1733" s="3">
        <f t="shared" si="27"/>
        <v>2</v>
      </c>
    </row>
    <row r="1734" spans="1:13">
      <c r="A1734" s="3">
        <v>1498</v>
      </c>
      <c r="B1734" s="3">
        <v>2</v>
      </c>
      <c r="C1734" s="3" t="s">
        <v>2656</v>
      </c>
      <c r="D1734" s="3" t="s">
        <v>4308</v>
      </c>
      <c r="E1734" s="3">
        <v>28</v>
      </c>
      <c r="F1734" s="3">
        <v>32</v>
      </c>
      <c r="G1734" s="3">
        <v>1</v>
      </c>
      <c r="H1734" s="3">
        <v>10</v>
      </c>
      <c r="I1734" s="3" t="s">
        <v>2792</v>
      </c>
      <c r="J1734" s="3" t="s">
        <v>2259</v>
      </c>
      <c r="L1734" s="3" t="s">
        <v>4351</v>
      </c>
      <c r="M1734" s="3">
        <f t="shared" si="27"/>
        <v>2</v>
      </c>
    </row>
    <row r="1735" spans="1:13">
      <c r="A1735" s="3">
        <v>1499</v>
      </c>
      <c r="B1735" s="3">
        <v>2</v>
      </c>
      <c r="C1735" s="3" t="s">
        <v>2657</v>
      </c>
      <c r="D1735" s="3" t="s">
        <v>4309</v>
      </c>
      <c r="E1735" s="3" t="s">
        <v>2381</v>
      </c>
      <c r="F1735" s="3" t="s">
        <v>2658</v>
      </c>
      <c r="G1735" s="3">
        <v>1</v>
      </c>
      <c r="H1735" s="3">
        <v>10</v>
      </c>
      <c r="I1735" s="3" t="s">
        <v>2792</v>
      </c>
      <c r="J1735" s="3" t="s">
        <v>2259</v>
      </c>
      <c r="L1735" s="3" t="s">
        <v>4351</v>
      </c>
      <c r="M1735" s="3">
        <f t="shared" si="27"/>
        <v>2</v>
      </c>
    </row>
    <row r="1736" spans="1:13">
      <c r="A1736" s="3">
        <v>1499</v>
      </c>
      <c r="B1736" s="3">
        <v>2</v>
      </c>
      <c r="C1736" s="3" t="s">
        <v>2657</v>
      </c>
      <c r="D1736" s="3" t="s">
        <v>4310</v>
      </c>
      <c r="E1736" s="3">
        <v>13</v>
      </c>
      <c r="F1736" s="3">
        <v>18</v>
      </c>
      <c r="G1736" s="3">
        <v>1</v>
      </c>
      <c r="H1736" s="3">
        <v>10</v>
      </c>
      <c r="I1736" s="3" t="s">
        <v>2792</v>
      </c>
      <c r="J1736" s="3" t="s">
        <v>2259</v>
      </c>
      <c r="L1736" s="3" t="s">
        <v>4351</v>
      </c>
      <c r="M1736" s="3">
        <f t="shared" si="27"/>
        <v>2</v>
      </c>
    </row>
    <row r="1737" spans="1:13">
      <c r="A1737" s="3">
        <v>1500</v>
      </c>
      <c r="B1737" s="3">
        <v>2</v>
      </c>
      <c r="C1737" s="3" t="s">
        <v>2659</v>
      </c>
      <c r="D1737" s="3" t="s">
        <v>589</v>
      </c>
      <c r="E1737" s="3" t="s">
        <v>386</v>
      </c>
      <c r="F1737" s="3" t="s">
        <v>1996</v>
      </c>
      <c r="G1737" s="3">
        <v>1</v>
      </c>
      <c r="H1737" s="3">
        <v>10</v>
      </c>
      <c r="I1737" s="3" t="s">
        <v>2792</v>
      </c>
      <c r="J1737" s="3" t="s">
        <v>2259</v>
      </c>
      <c r="L1737" s="3" t="s">
        <v>4351</v>
      </c>
      <c r="M1737" s="3">
        <f t="shared" si="27"/>
        <v>1</v>
      </c>
    </row>
    <row r="1738" spans="1:13">
      <c r="A1738" s="3">
        <v>1501</v>
      </c>
      <c r="B1738" s="3">
        <v>2</v>
      </c>
      <c r="C1738" s="3" t="s">
        <v>2660</v>
      </c>
      <c r="D1738" s="3" t="s">
        <v>566</v>
      </c>
      <c r="E1738" s="3" t="s">
        <v>386</v>
      </c>
      <c r="F1738" s="3" t="s">
        <v>1996</v>
      </c>
      <c r="G1738" s="3">
        <v>1</v>
      </c>
      <c r="H1738" s="3">
        <v>10</v>
      </c>
      <c r="I1738" s="3" t="s">
        <v>2792</v>
      </c>
      <c r="J1738" s="3" t="s">
        <v>2259</v>
      </c>
      <c r="L1738" s="3" t="s">
        <v>4351</v>
      </c>
      <c r="M1738" s="3">
        <f t="shared" si="27"/>
        <v>1</v>
      </c>
    </row>
    <row r="1739" spans="1:13">
      <c r="A1739" s="3">
        <v>1502</v>
      </c>
      <c r="B1739" s="3">
        <v>2</v>
      </c>
      <c r="C1739" s="3" t="s">
        <v>2661</v>
      </c>
      <c r="D1739" s="3" t="s">
        <v>645</v>
      </c>
      <c r="E1739" s="3" t="s">
        <v>386</v>
      </c>
      <c r="F1739" s="3" t="s">
        <v>1996</v>
      </c>
      <c r="G1739" s="3">
        <v>1</v>
      </c>
      <c r="H1739" s="3">
        <v>10</v>
      </c>
      <c r="I1739" s="3" t="s">
        <v>2792</v>
      </c>
      <c r="J1739" s="3" t="s">
        <v>2259</v>
      </c>
      <c r="L1739" s="3" t="s">
        <v>4351</v>
      </c>
      <c r="M1739" s="3">
        <f t="shared" si="27"/>
        <v>1</v>
      </c>
    </row>
    <row r="1740" spans="1:13">
      <c r="A1740" s="3">
        <v>1503</v>
      </c>
      <c r="B1740" s="3">
        <v>2</v>
      </c>
      <c r="C1740" s="3" t="s">
        <v>2662</v>
      </c>
      <c r="D1740" s="3" t="s">
        <v>611</v>
      </c>
      <c r="E1740" s="3" t="s">
        <v>386</v>
      </c>
      <c r="F1740" s="3" t="s">
        <v>1996</v>
      </c>
      <c r="G1740" s="3">
        <v>1</v>
      </c>
      <c r="H1740" s="3">
        <v>10</v>
      </c>
      <c r="I1740" s="3" t="s">
        <v>2792</v>
      </c>
      <c r="J1740" s="3" t="s">
        <v>2259</v>
      </c>
      <c r="L1740" s="3" t="s">
        <v>4351</v>
      </c>
      <c r="M1740" s="3">
        <f t="shared" si="27"/>
        <v>1</v>
      </c>
    </row>
    <row r="1741" spans="1:13">
      <c r="A1741" s="3">
        <v>1504</v>
      </c>
      <c r="B1741" s="3">
        <v>2</v>
      </c>
      <c r="C1741" s="3" t="s">
        <v>2663</v>
      </c>
      <c r="D1741" s="3" t="s">
        <v>249</v>
      </c>
      <c r="E1741" s="3" t="s">
        <v>1781</v>
      </c>
      <c r="F1741" s="3" t="s">
        <v>291</v>
      </c>
      <c r="G1741" s="3">
        <v>1</v>
      </c>
      <c r="H1741" s="3">
        <v>10</v>
      </c>
      <c r="I1741" s="3" t="s">
        <v>2792</v>
      </c>
      <c r="J1741" s="3" t="s">
        <v>2259</v>
      </c>
      <c r="L1741" s="3" t="s">
        <v>4351</v>
      </c>
      <c r="M1741" s="3">
        <f t="shared" si="27"/>
        <v>1</v>
      </c>
    </row>
    <row r="1742" spans="1:13">
      <c r="A1742" s="3">
        <v>1505</v>
      </c>
      <c r="B1742" s="3">
        <v>0</v>
      </c>
      <c r="C1742" s="3" t="s">
        <v>1113</v>
      </c>
      <c r="D1742" s="3" t="s">
        <v>427</v>
      </c>
      <c r="E1742" s="3">
        <v>1</v>
      </c>
      <c r="G1742" s="3">
        <v>1</v>
      </c>
      <c r="H1742" s="3">
        <v>1</v>
      </c>
      <c r="I1742" s="3" t="s">
        <v>2792</v>
      </c>
      <c r="J1742" s="3" t="s">
        <v>2281</v>
      </c>
      <c r="L1742" s="3" t="s">
        <v>4352</v>
      </c>
      <c r="M1742" s="3">
        <f t="shared" si="27"/>
        <v>1</v>
      </c>
    </row>
    <row r="1743" spans="1:13">
      <c r="A1743" s="3">
        <v>1506</v>
      </c>
      <c r="B1743" s="3">
        <v>0</v>
      </c>
      <c r="C1743" s="3" t="s">
        <v>1148</v>
      </c>
      <c r="D1743" s="3" t="s">
        <v>485</v>
      </c>
      <c r="E1743" s="3">
        <v>1</v>
      </c>
      <c r="G1743" s="3">
        <v>1</v>
      </c>
      <c r="H1743" s="3">
        <v>1</v>
      </c>
      <c r="I1743" s="3" t="s">
        <v>2792</v>
      </c>
      <c r="J1743" s="3" t="s">
        <v>2281</v>
      </c>
      <c r="L1743" s="3" t="s">
        <v>4352</v>
      </c>
      <c r="M1743" s="3">
        <f t="shared" si="27"/>
        <v>1</v>
      </c>
    </row>
    <row r="1744" spans="1:13">
      <c r="A1744" s="3">
        <v>1507</v>
      </c>
      <c r="B1744" s="3">
        <v>0</v>
      </c>
      <c r="C1744" s="3" t="s">
        <v>1175</v>
      </c>
      <c r="D1744" s="3" t="s">
        <v>525</v>
      </c>
      <c r="E1744" s="3">
        <v>1</v>
      </c>
      <c r="G1744" s="3">
        <v>1</v>
      </c>
      <c r="H1744" s="3">
        <v>1</v>
      </c>
      <c r="I1744" s="3" t="s">
        <v>2792</v>
      </c>
      <c r="J1744" s="3" t="s">
        <v>2281</v>
      </c>
      <c r="L1744" s="3" t="s">
        <v>4352</v>
      </c>
      <c r="M1744" s="3">
        <f t="shared" si="27"/>
        <v>1</v>
      </c>
    </row>
    <row r="1745" spans="1:13">
      <c r="A1745" s="3">
        <v>1508</v>
      </c>
      <c r="B1745" s="3">
        <v>1</v>
      </c>
      <c r="C1745" s="3" t="s">
        <v>2793</v>
      </c>
      <c r="D1745" s="3" t="s">
        <v>2794</v>
      </c>
      <c r="E1745" s="3" t="s">
        <v>1821</v>
      </c>
      <c r="F1745" s="3" t="s">
        <v>285</v>
      </c>
      <c r="G1745" s="3">
        <v>1</v>
      </c>
      <c r="H1745" s="3">
        <v>5</v>
      </c>
      <c r="I1745" s="3" t="s">
        <v>2792</v>
      </c>
      <c r="J1745" s="3" t="s">
        <v>2281</v>
      </c>
      <c r="L1745" s="3" t="s">
        <v>4353</v>
      </c>
      <c r="M1745" s="3">
        <f t="shared" si="27"/>
        <v>1</v>
      </c>
    </row>
    <row r="1746" spans="1:13">
      <c r="A1746" s="3">
        <v>1509</v>
      </c>
      <c r="B1746" s="3">
        <v>1</v>
      </c>
      <c r="C1746" s="3" t="s">
        <v>2795</v>
      </c>
      <c r="D1746" s="3" t="s">
        <v>2796</v>
      </c>
      <c r="E1746" s="3" t="s">
        <v>282</v>
      </c>
      <c r="F1746" s="3" t="s">
        <v>1782</v>
      </c>
      <c r="G1746" s="3">
        <v>1</v>
      </c>
      <c r="H1746" s="3">
        <v>5</v>
      </c>
      <c r="I1746" s="3" t="s">
        <v>2792</v>
      </c>
      <c r="J1746" s="3" t="s">
        <v>2281</v>
      </c>
      <c r="L1746" s="3" t="s">
        <v>4353</v>
      </c>
      <c r="M1746" s="3">
        <f t="shared" si="27"/>
        <v>1</v>
      </c>
    </row>
    <row r="1747" spans="1:13">
      <c r="A1747" s="3">
        <v>1510</v>
      </c>
      <c r="B1747" s="3">
        <v>1</v>
      </c>
      <c r="C1747" s="3" t="s">
        <v>2666</v>
      </c>
      <c r="D1747" s="3" t="s">
        <v>2272</v>
      </c>
      <c r="E1747" s="3" t="s">
        <v>1781</v>
      </c>
      <c r="F1747" s="3" t="s">
        <v>291</v>
      </c>
      <c r="G1747" s="3">
        <v>1</v>
      </c>
      <c r="H1747" s="3">
        <v>5</v>
      </c>
      <c r="I1747" s="3" t="s">
        <v>2792</v>
      </c>
      <c r="J1747" s="3" t="s">
        <v>2281</v>
      </c>
      <c r="L1747" s="3" t="s">
        <v>4353</v>
      </c>
      <c r="M1747" s="3">
        <f t="shared" si="27"/>
        <v>1</v>
      </c>
    </row>
    <row r="1748" spans="1:13">
      <c r="A1748" s="3">
        <v>1511</v>
      </c>
      <c r="B1748" s="3">
        <v>1</v>
      </c>
      <c r="C1748" s="3" t="s">
        <v>2667</v>
      </c>
      <c r="D1748" s="3" t="s">
        <v>258</v>
      </c>
      <c r="E1748" s="3" t="s">
        <v>282</v>
      </c>
      <c r="F1748" s="3" t="s">
        <v>1782</v>
      </c>
      <c r="G1748" s="3">
        <v>1</v>
      </c>
      <c r="H1748" s="3">
        <v>5</v>
      </c>
      <c r="I1748" s="3" t="s">
        <v>2792</v>
      </c>
      <c r="J1748" s="3" t="s">
        <v>2281</v>
      </c>
      <c r="L1748" s="3" t="s">
        <v>4353</v>
      </c>
      <c r="M1748" s="3">
        <f t="shared" si="27"/>
        <v>1</v>
      </c>
    </row>
    <row r="1749" spans="1:13">
      <c r="A1749" s="3">
        <v>1512</v>
      </c>
      <c r="B1749" s="3">
        <v>2</v>
      </c>
      <c r="C1749" s="3" t="s">
        <v>2650</v>
      </c>
      <c r="D1749" s="3" t="s">
        <v>4300</v>
      </c>
      <c r="E1749" s="3" t="s">
        <v>433</v>
      </c>
      <c r="F1749" s="3" t="s">
        <v>2181</v>
      </c>
      <c r="G1749" s="3">
        <v>1</v>
      </c>
      <c r="H1749" s="3">
        <v>10</v>
      </c>
      <c r="I1749" s="3" t="s">
        <v>2792</v>
      </c>
      <c r="J1749" s="3" t="s">
        <v>2281</v>
      </c>
      <c r="L1749" s="3" t="s">
        <v>4354</v>
      </c>
      <c r="M1749" s="3">
        <f t="shared" si="27"/>
        <v>2</v>
      </c>
    </row>
    <row r="1750" spans="1:13">
      <c r="A1750" s="3">
        <v>1512</v>
      </c>
      <c r="B1750" s="3">
        <v>2</v>
      </c>
      <c r="C1750" s="3" t="s">
        <v>2650</v>
      </c>
      <c r="D1750" s="3" t="s">
        <v>4302</v>
      </c>
      <c r="E1750" s="3">
        <v>14</v>
      </c>
      <c r="F1750" s="3">
        <v>19</v>
      </c>
      <c r="G1750" s="3">
        <v>1</v>
      </c>
      <c r="H1750" s="3">
        <v>10</v>
      </c>
      <c r="I1750" s="3" t="s">
        <v>2792</v>
      </c>
      <c r="J1750" s="3" t="s">
        <v>2281</v>
      </c>
      <c r="L1750" s="3" t="s">
        <v>4354</v>
      </c>
      <c r="M1750" s="3">
        <f t="shared" si="27"/>
        <v>2</v>
      </c>
    </row>
    <row r="1751" spans="1:13">
      <c r="A1751" s="3">
        <v>1513</v>
      </c>
      <c r="B1751" s="3">
        <v>2</v>
      </c>
      <c r="C1751" s="3" t="s">
        <v>2652</v>
      </c>
      <c r="D1751" s="3" t="s">
        <v>4303</v>
      </c>
      <c r="E1751" s="3" t="s">
        <v>2653</v>
      </c>
      <c r="F1751" s="3" t="s">
        <v>2654</v>
      </c>
      <c r="G1751" s="3">
        <v>1</v>
      </c>
      <c r="H1751" s="3">
        <v>10</v>
      </c>
      <c r="I1751" s="3" t="s">
        <v>2792</v>
      </c>
      <c r="J1751" s="3" t="s">
        <v>2281</v>
      </c>
      <c r="L1751" s="3" t="s">
        <v>4354</v>
      </c>
      <c r="M1751" s="3">
        <f t="shared" si="27"/>
        <v>2</v>
      </c>
    </row>
    <row r="1752" spans="1:13">
      <c r="A1752" s="3">
        <v>1513</v>
      </c>
      <c r="B1752" s="3">
        <v>2</v>
      </c>
      <c r="C1752" s="3" t="s">
        <v>2652</v>
      </c>
      <c r="D1752" s="3" t="s">
        <v>4304</v>
      </c>
      <c r="E1752" s="3">
        <v>15</v>
      </c>
      <c r="F1752" s="3">
        <v>20</v>
      </c>
      <c r="G1752" s="3">
        <v>1</v>
      </c>
      <c r="H1752" s="3">
        <v>10</v>
      </c>
      <c r="I1752" s="3" t="s">
        <v>2792</v>
      </c>
      <c r="J1752" s="3" t="s">
        <v>2281</v>
      </c>
      <c r="L1752" s="3" t="s">
        <v>4354</v>
      </c>
      <c r="M1752" s="3">
        <f t="shared" si="27"/>
        <v>2</v>
      </c>
    </row>
    <row r="1753" spans="1:13">
      <c r="A1753" s="3">
        <v>1514</v>
      </c>
      <c r="B1753" s="3">
        <v>2</v>
      </c>
      <c r="C1753" s="3" t="s">
        <v>2655</v>
      </c>
      <c r="D1753" s="3" t="s">
        <v>4305</v>
      </c>
      <c r="E1753" s="3" t="s">
        <v>433</v>
      </c>
      <c r="F1753" s="3" t="s">
        <v>2181</v>
      </c>
      <c r="G1753" s="3">
        <v>1</v>
      </c>
      <c r="H1753" s="3">
        <v>10</v>
      </c>
      <c r="I1753" s="3" t="s">
        <v>2792</v>
      </c>
      <c r="J1753" s="3" t="s">
        <v>2281</v>
      </c>
      <c r="L1753" s="3" t="s">
        <v>4354</v>
      </c>
      <c r="M1753" s="3">
        <f t="shared" si="27"/>
        <v>2</v>
      </c>
    </row>
    <row r="1754" spans="1:13">
      <c r="A1754" s="3">
        <v>1514</v>
      </c>
      <c r="B1754" s="3">
        <v>2</v>
      </c>
      <c r="C1754" s="3" t="s">
        <v>2655</v>
      </c>
      <c r="D1754" s="3" t="s">
        <v>4306</v>
      </c>
      <c r="E1754" s="3">
        <v>14</v>
      </c>
      <c r="F1754" s="3">
        <v>19</v>
      </c>
      <c r="G1754" s="3">
        <v>1</v>
      </c>
      <c r="H1754" s="3">
        <v>10</v>
      </c>
      <c r="I1754" s="3" t="s">
        <v>2792</v>
      </c>
      <c r="J1754" s="3" t="s">
        <v>2281</v>
      </c>
      <c r="L1754" s="3" t="s">
        <v>4354</v>
      </c>
      <c r="M1754" s="3">
        <f t="shared" si="27"/>
        <v>2</v>
      </c>
    </row>
    <row r="1755" spans="1:13">
      <c r="A1755" s="3">
        <v>1515</v>
      </c>
      <c r="B1755" s="3">
        <v>2</v>
      </c>
      <c r="C1755" s="3" t="s">
        <v>2656</v>
      </c>
      <c r="D1755" s="3" t="s">
        <v>4307</v>
      </c>
      <c r="E1755" s="3" t="s">
        <v>290</v>
      </c>
      <c r="F1755" s="3" t="s">
        <v>722</v>
      </c>
      <c r="G1755" s="3">
        <v>1</v>
      </c>
      <c r="H1755" s="3">
        <v>10</v>
      </c>
      <c r="I1755" s="3" t="s">
        <v>2792</v>
      </c>
      <c r="J1755" s="3" t="s">
        <v>2281</v>
      </c>
      <c r="L1755" s="3" t="s">
        <v>4354</v>
      </c>
      <c r="M1755" s="3">
        <f t="shared" si="27"/>
        <v>2</v>
      </c>
    </row>
    <row r="1756" spans="1:13">
      <c r="A1756" s="3">
        <v>1515</v>
      </c>
      <c r="B1756" s="3">
        <v>2</v>
      </c>
      <c r="C1756" s="3" t="s">
        <v>2656</v>
      </c>
      <c r="D1756" s="3" t="s">
        <v>4308</v>
      </c>
      <c r="E1756" s="3">
        <v>28</v>
      </c>
      <c r="F1756" s="3">
        <v>32</v>
      </c>
      <c r="G1756" s="3">
        <v>1</v>
      </c>
      <c r="H1756" s="3">
        <v>10</v>
      </c>
      <c r="I1756" s="3" t="s">
        <v>2792</v>
      </c>
      <c r="J1756" s="3" t="s">
        <v>2281</v>
      </c>
      <c r="L1756" s="3" t="s">
        <v>4354</v>
      </c>
      <c r="M1756" s="3">
        <f t="shared" si="27"/>
        <v>2</v>
      </c>
    </row>
    <row r="1757" spans="1:13">
      <c r="A1757" s="3">
        <v>1516</v>
      </c>
      <c r="B1757" s="3">
        <v>2</v>
      </c>
      <c r="C1757" s="3" t="s">
        <v>2657</v>
      </c>
      <c r="D1757" s="3" t="s">
        <v>4309</v>
      </c>
      <c r="E1757" s="3" t="s">
        <v>2381</v>
      </c>
      <c r="F1757" s="3" t="s">
        <v>2658</v>
      </c>
      <c r="G1757" s="3">
        <v>1</v>
      </c>
      <c r="H1757" s="3">
        <v>10</v>
      </c>
      <c r="I1757" s="3" t="s">
        <v>2792</v>
      </c>
      <c r="J1757" s="3" t="s">
        <v>2281</v>
      </c>
      <c r="L1757" s="3" t="s">
        <v>4354</v>
      </c>
      <c r="M1757" s="3">
        <f t="shared" si="27"/>
        <v>2</v>
      </c>
    </row>
    <row r="1758" spans="1:13">
      <c r="A1758" s="3">
        <v>1516</v>
      </c>
      <c r="B1758" s="3">
        <v>2</v>
      </c>
      <c r="C1758" s="3" t="s">
        <v>2657</v>
      </c>
      <c r="D1758" s="3" t="s">
        <v>4310</v>
      </c>
      <c r="E1758" s="3">
        <v>13</v>
      </c>
      <c r="F1758" s="3">
        <v>18</v>
      </c>
      <c r="G1758" s="3">
        <v>1</v>
      </c>
      <c r="H1758" s="3">
        <v>10</v>
      </c>
      <c r="I1758" s="3" t="s">
        <v>2792</v>
      </c>
      <c r="J1758" s="3" t="s">
        <v>2281</v>
      </c>
      <c r="L1758" s="3" t="s">
        <v>4354</v>
      </c>
      <c r="M1758" s="3">
        <f t="shared" si="27"/>
        <v>2</v>
      </c>
    </row>
    <row r="1759" spans="1:13">
      <c r="A1759" s="3">
        <v>1517</v>
      </c>
      <c r="B1759" s="3">
        <v>2</v>
      </c>
      <c r="C1759" s="3" t="s">
        <v>2659</v>
      </c>
      <c r="D1759" s="3" t="s">
        <v>589</v>
      </c>
      <c r="E1759" s="3" t="s">
        <v>386</v>
      </c>
      <c r="F1759" s="3" t="s">
        <v>1996</v>
      </c>
      <c r="G1759" s="3">
        <v>1</v>
      </c>
      <c r="H1759" s="3">
        <v>10</v>
      </c>
      <c r="I1759" s="3" t="s">
        <v>2792</v>
      </c>
      <c r="J1759" s="3" t="s">
        <v>2281</v>
      </c>
      <c r="L1759" s="3" t="s">
        <v>4354</v>
      </c>
      <c r="M1759" s="3">
        <f t="shared" si="27"/>
        <v>1</v>
      </c>
    </row>
    <row r="1760" spans="1:13">
      <c r="A1760" s="3">
        <v>1518</v>
      </c>
      <c r="B1760" s="3">
        <v>2</v>
      </c>
      <c r="C1760" s="3" t="s">
        <v>2660</v>
      </c>
      <c r="D1760" s="3" t="s">
        <v>566</v>
      </c>
      <c r="E1760" s="3" t="s">
        <v>386</v>
      </c>
      <c r="F1760" s="3" t="s">
        <v>1996</v>
      </c>
      <c r="G1760" s="3">
        <v>1</v>
      </c>
      <c r="H1760" s="3">
        <v>10</v>
      </c>
      <c r="I1760" s="3" t="s">
        <v>2792</v>
      </c>
      <c r="J1760" s="3" t="s">
        <v>2281</v>
      </c>
      <c r="L1760" s="3" t="s">
        <v>4354</v>
      </c>
      <c r="M1760" s="3">
        <f t="shared" si="27"/>
        <v>1</v>
      </c>
    </row>
    <row r="1761" spans="1:13">
      <c r="A1761" s="3">
        <v>1519</v>
      </c>
      <c r="B1761" s="3">
        <v>2</v>
      </c>
      <c r="C1761" s="3" t="s">
        <v>2661</v>
      </c>
      <c r="D1761" s="3" t="s">
        <v>645</v>
      </c>
      <c r="E1761" s="3" t="s">
        <v>386</v>
      </c>
      <c r="F1761" s="3" t="s">
        <v>1996</v>
      </c>
      <c r="G1761" s="3">
        <v>1</v>
      </c>
      <c r="H1761" s="3">
        <v>10</v>
      </c>
      <c r="I1761" s="3" t="s">
        <v>2792</v>
      </c>
      <c r="J1761" s="3" t="s">
        <v>2281</v>
      </c>
      <c r="L1761" s="3" t="s">
        <v>4354</v>
      </c>
      <c r="M1761" s="3">
        <f t="shared" si="27"/>
        <v>1</v>
      </c>
    </row>
    <row r="1762" spans="1:13">
      <c r="A1762" s="3">
        <v>1520</v>
      </c>
      <c r="B1762" s="3">
        <v>2</v>
      </c>
      <c r="C1762" s="3" t="s">
        <v>2662</v>
      </c>
      <c r="D1762" s="3" t="s">
        <v>611</v>
      </c>
      <c r="E1762" s="3" t="s">
        <v>386</v>
      </c>
      <c r="F1762" s="3" t="s">
        <v>1996</v>
      </c>
      <c r="G1762" s="3">
        <v>1</v>
      </c>
      <c r="H1762" s="3">
        <v>10</v>
      </c>
      <c r="I1762" s="3" t="s">
        <v>2792</v>
      </c>
      <c r="J1762" s="3" t="s">
        <v>2281</v>
      </c>
      <c r="L1762" s="3" t="s">
        <v>4354</v>
      </c>
      <c r="M1762" s="3">
        <f t="shared" si="27"/>
        <v>1</v>
      </c>
    </row>
    <row r="1763" spans="1:13">
      <c r="A1763" s="3">
        <v>1521</v>
      </c>
      <c r="B1763" s="3">
        <v>2</v>
      </c>
      <c r="C1763" s="3" t="s">
        <v>2663</v>
      </c>
      <c r="D1763" s="3" t="s">
        <v>249</v>
      </c>
      <c r="E1763" s="3" t="s">
        <v>1781</v>
      </c>
      <c r="F1763" s="3" t="s">
        <v>291</v>
      </c>
      <c r="G1763" s="3">
        <v>1</v>
      </c>
      <c r="H1763" s="3">
        <v>10</v>
      </c>
      <c r="I1763" s="3" t="s">
        <v>2792</v>
      </c>
      <c r="J1763" s="3" t="s">
        <v>2281</v>
      </c>
      <c r="L1763" s="3" t="s">
        <v>4354</v>
      </c>
      <c r="M1763" s="3">
        <f t="shared" si="27"/>
        <v>1</v>
      </c>
    </row>
    <row r="1764" spans="1:13">
      <c r="A1764" s="3">
        <v>1522</v>
      </c>
      <c r="B1764" s="3">
        <v>0</v>
      </c>
      <c r="C1764" s="3" t="s">
        <v>2668</v>
      </c>
      <c r="D1764" s="3" t="s">
        <v>4314</v>
      </c>
      <c r="E1764" s="3" t="s">
        <v>2669</v>
      </c>
      <c r="F1764" s="3" t="s">
        <v>2670</v>
      </c>
      <c r="G1764" s="3">
        <v>100</v>
      </c>
      <c r="H1764" s="3">
        <v>0</v>
      </c>
      <c r="I1764" s="3" t="s">
        <v>2792</v>
      </c>
      <c r="J1764" s="3" t="s">
        <v>2285</v>
      </c>
      <c r="K1764" s="3" t="s">
        <v>2286</v>
      </c>
      <c r="L1764" s="3" t="s">
        <v>4355</v>
      </c>
      <c r="M1764" s="3">
        <f t="shared" si="27"/>
        <v>2</v>
      </c>
    </row>
    <row r="1765" spans="1:13">
      <c r="A1765" s="3">
        <v>1522</v>
      </c>
      <c r="B1765" s="3">
        <v>0</v>
      </c>
      <c r="C1765" s="3" t="s">
        <v>2668</v>
      </c>
      <c r="D1765" s="3" t="s">
        <v>4316</v>
      </c>
      <c r="E1765" s="3">
        <v>57</v>
      </c>
      <c r="F1765" s="3">
        <v>59</v>
      </c>
      <c r="G1765" s="3">
        <v>100</v>
      </c>
      <c r="H1765" s="3">
        <v>0</v>
      </c>
      <c r="I1765" s="3" t="s">
        <v>2792</v>
      </c>
      <c r="J1765" s="3" t="s">
        <v>2285</v>
      </c>
      <c r="K1765" s="3" t="s">
        <v>2286</v>
      </c>
      <c r="L1765" s="3" t="s">
        <v>4355</v>
      </c>
      <c r="M1765" s="3">
        <f t="shared" si="27"/>
        <v>2</v>
      </c>
    </row>
    <row r="1766" spans="1:13">
      <c r="A1766" s="3">
        <v>1523</v>
      </c>
      <c r="B1766" s="3">
        <v>0</v>
      </c>
      <c r="C1766" s="3" t="s">
        <v>2673</v>
      </c>
      <c r="D1766" s="3" t="s">
        <v>4317</v>
      </c>
      <c r="E1766" s="3" t="s">
        <v>2674</v>
      </c>
      <c r="F1766" s="3" t="s">
        <v>2675</v>
      </c>
      <c r="G1766" s="3">
        <v>100</v>
      </c>
      <c r="H1766" s="3">
        <v>0</v>
      </c>
      <c r="I1766" s="3" t="s">
        <v>2792</v>
      </c>
      <c r="J1766" s="3" t="s">
        <v>2285</v>
      </c>
      <c r="K1766" s="3" t="s">
        <v>2286</v>
      </c>
      <c r="L1766" s="3" t="s">
        <v>4355</v>
      </c>
      <c r="M1766" s="3">
        <f t="shared" si="27"/>
        <v>2</v>
      </c>
    </row>
    <row r="1767" spans="1:13">
      <c r="A1767" s="3">
        <v>1523</v>
      </c>
      <c r="B1767" s="3">
        <v>0</v>
      </c>
      <c r="C1767" s="3" t="s">
        <v>2673</v>
      </c>
      <c r="D1767" s="3" t="s">
        <v>4318</v>
      </c>
      <c r="E1767" s="3">
        <v>208</v>
      </c>
      <c r="F1767" s="3">
        <v>220</v>
      </c>
      <c r="G1767" s="3">
        <v>100</v>
      </c>
      <c r="H1767" s="3">
        <v>0</v>
      </c>
      <c r="I1767" s="3" t="s">
        <v>2792</v>
      </c>
      <c r="J1767" s="3" t="s">
        <v>2285</v>
      </c>
      <c r="K1767" s="3" t="s">
        <v>2286</v>
      </c>
      <c r="L1767" s="3" t="s">
        <v>4355</v>
      </c>
      <c r="M1767" s="3">
        <f t="shared" si="27"/>
        <v>2</v>
      </c>
    </row>
    <row r="1768" spans="1:13">
      <c r="A1768" s="3">
        <v>1524</v>
      </c>
      <c r="B1768" s="3">
        <v>0</v>
      </c>
      <c r="C1768" s="3" t="s">
        <v>2679</v>
      </c>
      <c r="D1768" s="3" t="s">
        <v>4319</v>
      </c>
      <c r="E1768" s="3" t="s">
        <v>2680</v>
      </c>
      <c r="F1768" s="3" t="s">
        <v>2681</v>
      </c>
      <c r="G1768" s="3">
        <v>100</v>
      </c>
      <c r="H1768" s="3">
        <v>0</v>
      </c>
      <c r="I1768" s="3" t="s">
        <v>2792</v>
      </c>
      <c r="J1768" s="3" t="s">
        <v>2285</v>
      </c>
      <c r="K1768" s="3" t="s">
        <v>2286</v>
      </c>
      <c r="L1768" s="3" t="s">
        <v>4355</v>
      </c>
      <c r="M1768" s="3">
        <f t="shared" si="27"/>
        <v>2</v>
      </c>
    </row>
    <row r="1769" spans="1:13">
      <c r="A1769" s="3">
        <v>1524</v>
      </c>
      <c r="B1769" s="3">
        <v>0</v>
      </c>
      <c r="C1769" s="3" t="s">
        <v>2679</v>
      </c>
      <c r="D1769" s="3" t="s">
        <v>4320</v>
      </c>
      <c r="E1769" s="3">
        <v>216</v>
      </c>
      <c r="F1769" s="3">
        <v>218</v>
      </c>
      <c r="G1769" s="3">
        <v>100</v>
      </c>
      <c r="H1769" s="3">
        <v>0</v>
      </c>
      <c r="I1769" s="3" t="s">
        <v>2792</v>
      </c>
      <c r="J1769" s="3" t="s">
        <v>2285</v>
      </c>
      <c r="K1769" s="3" t="s">
        <v>2286</v>
      </c>
      <c r="L1769" s="3" t="s">
        <v>4355</v>
      </c>
      <c r="M1769" s="3">
        <f t="shared" si="27"/>
        <v>2</v>
      </c>
    </row>
    <row r="1770" spans="1:13">
      <c r="A1770" s="3">
        <v>1525</v>
      </c>
      <c r="B1770" s="3">
        <v>0</v>
      </c>
      <c r="C1770" s="3" t="s">
        <v>2684</v>
      </c>
      <c r="D1770" s="3" t="s">
        <v>4321</v>
      </c>
      <c r="E1770" s="3" t="s">
        <v>2685</v>
      </c>
      <c r="F1770" s="3" t="s">
        <v>2119</v>
      </c>
      <c r="G1770" s="3">
        <v>100</v>
      </c>
      <c r="H1770" s="3">
        <v>0</v>
      </c>
      <c r="I1770" s="3" t="s">
        <v>2792</v>
      </c>
      <c r="J1770" s="3" t="s">
        <v>2285</v>
      </c>
      <c r="K1770" s="3" t="s">
        <v>2286</v>
      </c>
      <c r="L1770" s="3" t="s">
        <v>4355</v>
      </c>
      <c r="M1770" s="3">
        <f t="shared" si="27"/>
        <v>2</v>
      </c>
    </row>
    <row r="1771" spans="1:13">
      <c r="A1771" s="3">
        <v>1525</v>
      </c>
      <c r="B1771" s="3">
        <v>0</v>
      </c>
      <c r="C1771" s="3" t="s">
        <v>2684</v>
      </c>
      <c r="D1771" s="3" t="s">
        <v>4322</v>
      </c>
      <c r="E1771" s="3">
        <v>360</v>
      </c>
      <c r="F1771" s="3">
        <v>362</v>
      </c>
      <c r="G1771" s="3">
        <v>100</v>
      </c>
      <c r="H1771" s="3">
        <v>0</v>
      </c>
      <c r="I1771" s="3" t="s">
        <v>2792</v>
      </c>
      <c r="J1771" s="3" t="s">
        <v>2285</v>
      </c>
      <c r="K1771" s="3" t="s">
        <v>2286</v>
      </c>
      <c r="L1771" s="3" t="s">
        <v>4355</v>
      </c>
      <c r="M1771" s="3">
        <f t="shared" si="27"/>
        <v>2</v>
      </c>
    </row>
    <row r="1772" spans="1:13">
      <c r="A1772" s="3">
        <v>1526</v>
      </c>
      <c r="B1772" s="3">
        <v>0</v>
      </c>
      <c r="C1772" s="3" t="s">
        <v>2691</v>
      </c>
      <c r="D1772" s="3" t="s">
        <v>611</v>
      </c>
      <c r="E1772" s="3" t="s">
        <v>2692</v>
      </c>
      <c r="F1772" s="3" t="s">
        <v>2693</v>
      </c>
      <c r="G1772" s="3">
        <v>100</v>
      </c>
      <c r="H1772" s="3">
        <v>0</v>
      </c>
      <c r="I1772" s="3" t="s">
        <v>2792</v>
      </c>
      <c r="J1772" s="3" t="s">
        <v>2285</v>
      </c>
      <c r="K1772" s="3" t="s">
        <v>2286</v>
      </c>
      <c r="L1772" s="3" t="s">
        <v>4355</v>
      </c>
      <c r="M1772" s="3">
        <f t="shared" si="27"/>
        <v>1</v>
      </c>
    </row>
    <row r="1773" spans="1:13">
      <c r="A1773" s="3">
        <v>1527</v>
      </c>
      <c r="B1773" s="3">
        <v>0</v>
      </c>
      <c r="C1773" s="3" t="s">
        <v>2687</v>
      </c>
      <c r="D1773" s="3" t="s">
        <v>4323</v>
      </c>
      <c r="E1773" s="3" t="s">
        <v>2688</v>
      </c>
      <c r="F1773" s="3" t="s">
        <v>2492</v>
      </c>
      <c r="G1773" s="3">
        <v>100</v>
      </c>
      <c r="H1773" s="3">
        <v>0</v>
      </c>
      <c r="I1773" s="3" t="s">
        <v>2792</v>
      </c>
      <c r="J1773" s="3" t="s">
        <v>2285</v>
      </c>
      <c r="K1773" s="3" t="s">
        <v>2286</v>
      </c>
      <c r="L1773" s="3" t="s">
        <v>4355</v>
      </c>
      <c r="M1773" s="3">
        <f t="shared" si="27"/>
        <v>2</v>
      </c>
    </row>
    <row r="1774" spans="1:13">
      <c r="A1774" s="3">
        <v>1527</v>
      </c>
      <c r="B1774" s="3">
        <v>0</v>
      </c>
      <c r="C1774" s="3" t="s">
        <v>2687</v>
      </c>
      <c r="D1774" s="3" t="s">
        <v>4324</v>
      </c>
      <c r="E1774" s="3">
        <v>204</v>
      </c>
      <c r="F1774" s="3">
        <v>206</v>
      </c>
      <c r="G1774" s="3">
        <v>100</v>
      </c>
      <c r="H1774" s="3">
        <v>0</v>
      </c>
      <c r="I1774" s="3" t="s">
        <v>2792</v>
      </c>
      <c r="J1774" s="3" t="s">
        <v>2285</v>
      </c>
      <c r="K1774" s="3" t="s">
        <v>2286</v>
      </c>
      <c r="L1774" s="3" t="s">
        <v>4355</v>
      </c>
      <c r="M1774" s="3">
        <f t="shared" si="27"/>
        <v>2</v>
      </c>
    </row>
    <row r="1775" spans="1:13">
      <c r="A1775" s="3">
        <v>1528</v>
      </c>
      <c r="B1775" s="3">
        <v>0</v>
      </c>
      <c r="C1775" s="3" t="s">
        <v>2696</v>
      </c>
      <c r="D1775" s="3" t="s">
        <v>2697</v>
      </c>
      <c r="E1775" s="3" t="s">
        <v>2698</v>
      </c>
      <c r="F1775" s="3" t="s">
        <v>2699</v>
      </c>
      <c r="G1775" s="3">
        <v>100</v>
      </c>
      <c r="H1775" s="3">
        <v>0</v>
      </c>
      <c r="I1775" s="3" t="s">
        <v>2792</v>
      </c>
      <c r="J1775" s="3" t="s">
        <v>2285</v>
      </c>
      <c r="K1775" s="3" t="s">
        <v>2306</v>
      </c>
      <c r="L1775" s="3" t="s">
        <v>4355</v>
      </c>
      <c r="M1775" s="3">
        <f t="shared" si="27"/>
        <v>1</v>
      </c>
    </row>
    <row r="1776" spans="1:13">
      <c r="A1776" s="3">
        <v>1529</v>
      </c>
      <c r="B1776" s="3">
        <v>0</v>
      </c>
      <c r="C1776" s="3" t="s">
        <v>2707</v>
      </c>
      <c r="D1776" s="3" t="s">
        <v>110</v>
      </c>
      <c r="E1776" s="3" t="s">
        <v>2702</v>
      </c>
      <c r="F1776" s="3" t="s">
        <v>2419</v>
      </c>
      <c r="G1776" s="3">
        <v>100</v>
      </c>
      <c r="H1776" s="3">
        <v>0</v>
      </c>
      <c r="I1776" s="3" t="s">
        <v>2792</v>
      </c>
      <c r="J1776" s="3" t="s">
        <v>2285</v>
      </c>
      <c r="K1776" s="3" t="s">
        <v>2306</v>
      </c>
      <c r="L1776" s="3" t="s">
        <v>4355</v>
      </c>
      <c r="M1776" s="3">
        <f t="shared" si="27"/>
        <v>1</v>
      </c>
    </row>
    <row r="1777" spans="1:13">
      <c r="A1777" s="3">
        <v>1530</v>
      </c>
      <c r="B1777" s="3">
        <v>0</v>
      </c>
      <c r="C1777" s="3" t="s">
        <v>2701</v>
      </c>
      <c r="D1777" s="3" t="s">
        <v>112</v>
      </c>
      <c r="E1777" s="3" t="s">
        <v>2702</v>
      </c>
      <c r="F1777" s="3" t="s">
        <v>2419</v>
      </c>
      <c r="G1777" s="3">
        <v>100</v>
      </c>
      <c r="H1777" s="3">
        <v>0</v>
      </c>
      <c r="I1777" s="3" t="s">
        <v>2792</v>
      </c>
      <c r="J1777" s="3" t="s">
        <v>2285</v>
      </c>
      <c r="K1777" s="3" t="s">
        <v>2306</v>
      </c>
      <c r="L1777" s="3" t="s">
        <v>4355</v>
      </c>
      <c r="M1777" s="3">
        <f t="shared" si="27"/>
        <v>1</v>
      </c>
    </row>
    <row r="1778" spans="1:13">
      <c r="A1778" s="3">
        <v>1531</v>
      </c>
      <c r="B1778" s="3">
        <v>0</v>
      </c>
      <c r="C1778" s="3" t="s">
        <v>2705</v>
      </c>
      <c r="D1778" s="3" t="s">
        <v>111</v>
      </c>
      <c r="E1778" s="3" t="s">
        <v>2702</v>
      </c>
      <c r="F1778" s="3" t="s">
        <v>2419</v>
      </c>
      <c r="G1778" s="3">
        <v>100</v>
      </c>
      <c r="H1778" s="3">
        <v>0</v>
      </c>
      <c r="I1778" s="3" t="s">
        <v>2792</v>
      </c>
      <c r="J1778" s="3" t="s">
        <v>2285</v>
      </c>
      <c r="K1778" s="3" t="s">
        <v>2306</v>
      </c>
      <c r="L1778" s="3" t="s">
        <v>4355</v>
      </c>
      <c r="M1778" s="3">
        <f t="shared" si="27"/>
        <v>1</v>
      </c>
    </row>
    <row r="1779" spans="1:13">
      <c r="A1779" s="3">
        <v>1532</v>
      </c>
      <c r="B1779" s="3">
        <v>0</v>
      </c>
      <c r="C1779" s="3" t="s">
        <v>2711</v>
      </c>
      <c r="D1779" s="3" t="s">
        <v>258</v>
      </c>
      <c r="E1779" s="3" t="s">
        <v>1800</v>
      </c>
      <c r="F1779" s="3" t="s">
        <v>1791</v>
      </c>
      <c r="G1779" s="3">
        <v>100</v>
      </c>
      <c r="H1779" s="3">
        <v>0</v>
      </c>
      <c r="I1779" s="3" t="s">
        <v>2792</v>
      </c>
      <c r="J1779" s="3" t="s">
        <v>2285</v>
      </c>
      <c r="K1779" s="3" t="s">
        <v>2333</v>
      </c>
      <c r="L1779" s="3" t="s">
        <v>4355</v>
      </c>
      <c r="M1779" s="3">
        <f t="shared" si="27"/>
        <v>1</v>
      </c>
    </row>
    <row r="1780" spans="1:13">
      <c r="A1780" s="3">
        <v>1533</v>
      </c>
      <c r="B1780" s="3">
        <v>0</v>
      </c>
      <c r="C1780" s="3" t="s">
        <v>2713</v>
      </c>
      <c r="D1780" s="3" t="s">
        <v>2272</v>
      </c>
      <c r="E1780" s="3" t="s">
        <v>2376</v>
      </c>
      <c r="F1780" s="3" t="s">
        <v>2710</v>
      </c>
      <c r="G1780" s="3">
        <v>100</v>
      </c>
      <c r="H1780" s="3">
        <v>0</v>
      </c>
      <c r="I1780" s="3" t="s">
        <v>2792</v>
      </c>
      <c r="J1780" s="3" t="s">
        <v>2285</v>
      </c>
      <c r="K1780" s="3" t="s">
        <v>2333</v>
      </c>
      <c r="L1780" s="3" t="s">
        <v>4355</v>
      </c>
      <c r="M1780" s="3">
        <f t="shared" si="27"/>
        <v>1</v>
      </c>
    </row>
    <row r="1781" spans="1:13">
      <c r="A1781" s="3">
        <v>1534</v>
      </c>
      <c r="B1781" s="3">
        <v>0</v>
      </c>
      <c r="C1781" s="3" t="s">
        <v>2717</v>
      </c>
      <c r="D1781" s="3" t="s">
        <v>342</v>
      </c>
      <c r="E1781" s="3" t="s">
        <v>722</v>
      </c>
      <c r="F1781" s="3" t="s">
        <v>617</v>
      </c>
      <c r="G1781" s="3">
        <v>100</v>
      </c>
      <c r="H1781" s="3">
        <v>0</v>
      </c>
      <c r="I1781" s="3" t="s">
        <v>2792</v>
      </c>
      <c r="J1781" s="3" t="s">
        <v>2285</v>
      </c>
      <c r="K1781" s="3" t="s">
        <v>2333</v>
      </c>
      <c r="L1781" s="3" t="s">
        <v>4355</v>
      </c>
      <c r="M1781" s="3">
        <f t="shared" si="27"/>
        <v>1</v>
      </c>
    </row>
    <row r="1782" spans="1:13">
      <c r="A1782" s="3">
        <v>1535</v>
      </c>
      <c r="B1782" s="3">
        <v>0</v>
      </c>
      <c r="C1782" s="3" t="s">
        <v>2715</v>
      </c>
      <c r="D1782" s="3" t="s">
        <v>495</v>
      </c>
      <c r="E1782" s="3" t="s">
        <v>2328</v>
      </c>
      <c r="F1782" s="3" t="s">
        <v>2329</v>
      </c>
      <c r="G1782" s="3">
        <v>100</v>
      </c>
      <c r="H1782" s="3">
        <v>0</v>
      </c>
      <c r="I1782" s="3" t="s">
        <v>2792</v>
      </c>
      <c r="J1782" s="3" t="s">
        <v>2285</v>
      </c>
      <c r="K1782" s="3" t="s">
        <v>2333</v>
      </c>
      <c r="L1782" s="3" t="s">
        <v>4355</v>
      </c>
      <c r="M1782" s="3">
        <f t="shared" si="27"/>
        <v>1</v>
      </c>
    </row>
    <row r="1783" spans="1:13">
      <c r="A1783" s="3">
        <v>1536</v>
      </c>
      <c r="B1783" s="3">
        <v>1</v>
      </c>
      <c r="C1783" s="3" t="s">
        <v>2671</v>
      </c>
      <c r="D1783" s="3" t="s">
        <v>4314</v>
      </c>
      <c r="E1783" s="3" t="s">
        <v>2065</v>
      </c>
      <c r="F1783" s="3" t="s">
        <v>2672</v>
      </c>
      <c r="G1783" s="3">
        <v>86</v>
      </c>
      <c r="H1783" s="3">
        <v>100</v>
      </c>
      <c r="I1783" s="3" t="s">
        <v>2792</v>
      </c>
      <c r="J1783" s="3" t="s">
        <v>2285</v>
      </c>
      <c r="K1783" s="3" t="s">
        <v>2286</v>
      </c>
      <c r="L1783" s="3" t="s">
        <v>4356</v>
      </c>
      <c r="M1783" s="3">
        <f t="shared" si="27"/>
        <v>2</v>
      </c>
    </row>
    <row r="1784" spans="1:13">
      <c r="A1784" s="3">
        <v>1536</v>
      </c>
      <c r="B1784" s="3">
        <v>1</v>
      </c>
      <c r="C1784" s="3" t="s">
        <v>2671</v>
      </c>
      <c r="D1784" s="3" t="s">
        <v>4316</v>
      </c>
      <c r="E1784" s="3">
        <v>44</v>
      </c>
      <c r="F1784" s="3">
        <v>46</v>
      </c>
      <c r="G1784" s="3">
        <v>86</v>
      </c>
      <c r="H1784" s="3">
        <v>100</v>
      </c>
      <c r="I1784" s="3" t="s">
        <v>2792</v>
      </c>
      <c r="J1784" s="3" t="s">
        <v>2285</v>
      </c>
      <c r="K1784" s="3" t="s">
        <v>2286</v>
      </c>
      <c r="L1784" s="3" t="s">
        <v>4356</v>
      </c>
      <c r="M1784" s="3">
        <f t="shared" si="27"/>
        <v>2</v>
      </c>
    </row>
    <row r="1785" spans="1:13">
      <c r="A1785" s="3">
        <v>1537</v>
      </c>
      <c r="B1785" s="3">
        <v>1</v>
      </c>
      <c r="C1785" s="3" t="s">
        <v>2676</v>
      </c>
      <c r="D1785" s="3" t="s">
        <v>4317</v>
      </c>
      <c r="E1785" s="3" t="s">
        <v>2677</v>
      </c>
      <c r="F1785" s="3" t="s">
        <v>2678</v>
      </c>
      <c r="G1785" s="3">
        <v>86</v>
      </c>
      <c r="H1785" s="3">
        <v>100</v>
      </c>
      <c r="I1785" s="3" t="s">
        <v>2792</v>
      </c>
      <c r="J1785" s="3" t="s">
        <v>2285</v>
      </c>
      <c r="K1785" s="3" t="s">
        <v>2286</v>
      </c>
      <c r="L1785" s="3" t="s">
        <v>4356</v>
      </c>
      <c r="M1785" s="3">
        <f t="shared" si="27"/>
        <v>2</v>
      </c>
    </row>
    <row r="1786" spans="1:13">
      <c r="A1786" s="3">
        <v>1537</v>
      </c>
      <c r="B1786" s="3">
        <v>1</v>
      </c>
      <c r="C1786" s="3" t="s">
        <v>2676</v>
      </c>
      <c r="D1786" s="3" t="s">
        <v>4318</v>
      </c>
      <c r="E1786" s="3">
        <v>160</v>
      </c>
      <c r="F1786" s="3">
        <v>169</v>
      </c>
      <c r="G1786" s="3">
        <v>86</v>
      </c>
      <c r="H1786" s="3">
        <v>100</v>
      </c>
      <c r="I1786" s="3" t="s">
        <v>2792</v>
      </c>
      <c r="J1786" s="3" t="s">
        <v>2285</v>
      </c>
      <c r="K1786" s="3" t="s">
        <v>2286</v>
      </c>
      <c r="L1786" s="3" t="s">
        <v>4356</v>
      </c>
      <c r="M1786" s="3">
        <f t="shared" si="27"/>
        <v>2</v>
      </c>
    </row>
    <row r="1787" spans="1:13">
      <c r="A1787" s="3">
        <v>1538</v>
      </c>
      <c r="B1787" s="3">
        <v>1</v>
      </c>
      <c r="C1787" s="3" t="s">
        <v>2682</v>
      </c>
      <c r="D1787" s="3" t="s">
        <v>4319</v>
      </c>
      <c r="E1787" s="3" t="s">
        <v>2678</v>
      </c>
      <c r="F1787" s="3" t="s">
        <v>2683</v>
      </c>
      <c r="G1787" s="3">
        <v>86</v>
      </c>
      <c r="H1787" s="3">
        <v>100</v>
      </c>
      <c r="I1787" s="3" t="s">
        <v>2792</v>
      </c>
      <c r="J1787" s="3" t="s">
        <v>2285</v>
      </c>
      <c r="K1787" s="3" t="s">
        <v>2286</v>
      </c>
      <c r="L1787" s="3" t="s">
        <v>4356</v>
      </c>
      <c r="M1787" s="3">
        <f t="shared" si="27"/>
        <v>2</v>
      </c>
    </row>
    <row r="1788" spans="1:13">
      <c r="A1788" s="3">
        <v>1538</v>
      </c>
      <c r="B1788" s="3">
        <v>1</v>
      </c>
      <c r="C1788" s="3" t="s">
        <v>2682</v>
      </c>
      <c r="D1788" s="3" t="s">
        <v>4320</v>
      </c>
      <c r="E1788" s="3">
        <v>165</v>
      </c>
      <c r="F1788" s="3">
        <v>167</v>
      </c>
      <c r="G1788" s="3">
        <v>86</v>
      </c>
      <c r="H1788" s="3">
        <v>100</v>
      </c>
      <c r="I1788" s="3" t="s">
        <v>2792</v>
      </c>
      <c r="J1788" s="3" t="s">
        <v>2285</v>
      </c>
      <c r="K1788" s="3" t="s">
        <v>2286</v>
      </c>
      <c r="L1788" s="3" t="s">
        <v>4356</v>
      </c>
      <c r="M1788" s="3">
        <f t="shared" si="27"/>
        <v>2</v>
      </c>
    </row>
    <row r="1789" spans="1:13">
      <c r="A1789" s="3">
        <v>1539</v>
      </c>
      <c r="B1789" s="3">
        <v>1</v>
      </c>
      <c r="C1789" s="3" t="s">
        <v>2686</v>
      </c>
      <c r="D1789" s="3" t="s">
        <v>4321</v>
      </c>
      <c r="E1789" s="3" t="s">
        <v>2654</v>
      </c>
      <c r="F1789" s="3" t="s">
        <v>2658</v>
      </c>
      <c r="G1789" s="3">
        <v>86</v>
      </c>
      <c r="H1789" s="3">
        <v>100</v>
      </c>
      <c r="I1789" s="3" t="s">
        <v>2792</v>
      </c>
      <c r="J1789" s="3" t="s">
        <v>2285</v>
      </c>
      <c r="K1789" s="3" t="s">
        <v>2286</v>
      </c>
      <c r="L1789" s="3" t="s">
        <v>4356</v>
      </c>
      <c r="M1789" s="3">
        <f t="shared" si="27"/>
        <v>2</v>
      </c>
    </row>
    <row r="1790" spans="1:13">
      <c r="A1790" s="3">
        <v>1539</v>
      </c>
      <c r="B1790" s="3">
        <v>1</v>
      </c>
      <c r="C1790" s="3" t="s">
        <v>2686</v>
      </c>
      <c r="D1790" s="3" t="s">
        <v>4322</v>
      </c>
      <c r="E1790" s="3">
        <v>276</v>
      </c>
      <c r="F1790" s="3">
        <v>278</v>
      </c>
      <c r="G1790" s="3">
        <v>86</v>
      </c>
      <c r="H1790" s="3">
        <v>100</v>
      </c>
      <c r="I1790" s="3" t="s">
        <v>2792</v>
      </c>
      <c r="J1790" s="3" t="s">
        <v>2285</v>
      </c>
      <c r="K1790" s="3" t="s">
        <v>2286</v>
      </c>
      <c r="L1790" s="3" t="s">
        <v>4356</v>
      </c>
      <c r="M1790" s="3">
        <f t="shared" si="27"/>
        <v>2</v>
      </c>
    </row>
    <row r="1791" spans="1:13">
      <c r="A1791" s="3">
        <v>1540</v>
      </c>
      <c r="B1791" s="3">
        <v>1</v>
      </c>
      <c r="C1791" s="3" t="s">
        <v>2694</v>
      </c>
      <c r="D1791" s="3" t="s">
        <v>611</v>
      </c>
      <c r="E1791" s="3" t="s">
        <v>2695</v>
      </c>
      <c r="F1791" s="3" t="s">
        <v>2393</v>
      </c>
      <c r="G1791" s="3">
        <v>86</v>
      </c>
      <c r="H1791" s="3">
        <v>100</v>
      </c>
      <c r="I1791" s="3" t="s">
        <v>2792</v>
      </c>
      <c r="J1791" s="3" t="s">
        <v>2285</v>
      </c>
      <c r="K1791" s="3" t="s">
        <v>2286</v>
      </c>
      <c r="L1791" s="3" t="s">
        <v>4356</v>
      </c>
      <c r="M1791" s="3">
        <f t="shared" si="27"/>
        <v>1</v>
      </c>
    </row>
    <row r="1792" spans="1:13">
      <c r="A1792" s="3">
        <v>1541</v>
      </c>
      <c r="B1792" s="3">
        <v>1</v>
      </c>
      <c r="C1792" s="3" t="s">
        <v>2689</v>
      </c>
      <c r="D1792" s="3" t="s">
        <v>4323</v>
      </c>
      <c r="E1792" s="3" t="s">
        <v>2690</v>
      </c>
      <c r="F1792" s="3" t="s">
        <v>2495</v>
      </c>
      <c r="G1792" s="3">
        <v>86</v>
      </c>
      <c r="H1792" s="3">
        <v>100</v>
      </c>
      <c r="I1792" s="3" t="s">
        <v>2792</v>
      </c>
      <c r="J1792" s="3" t="s">
        <v>2285</v>
      </c>
      <c r="K1792" s="3" t="s">
        <v>2286</v>
      </c>
      <c r="L1792" s="3" t="s">
        <v>4356</v>
      </c>
      <c r="M1792" s="3">
        <f t="shared" si="27"/>
        <v>2</v>
      </c>
    </row>
    <row r="1793" spans="1:13">
      <c r="A1793" s="3">
        <v>1541</v>
      </c>
      <c r="B1793" s="3">
        <v>1</v>
      </c>
      <c r="C1793" s="3" t="s">
        <v>2689</v>
      </c>
      <c r="D1793" s="3" t="s">
        <v>4324</v>
      </c>
      <c r="E1793" s="3">
        <v>157</v>
      </c>
      <c r="F1793" s="3">
        <v>159</v>
      </c>
      <c r="G1793" s="3">
        <v>86</v>
      </c>
      <c r="H1793" s="3">
        <v>100</v>
      </c>
      <c r="I1793" s="3" t="s">
        <v>2792</v>
      </c>
      <c r="J1793" s="3" t="s">
        <v>2285</v>
      </c>
      <c r="K1793" s="3" t="s">
        <v>2286</v>
      </c>
      <c r="L1793" s="3" t="s">
        <v>4356</v>
      </c>
      <c r="M1793" s="3">
        <f t="shared" si="27"/>
        <v>2</v>
      </c>
    </row>
    <row r="1794" spans="1:13">
      <c r="A1794" s="3">
        <v>1542</v>
      </c>
      <c r="B1794" s="3">
        <v>1</v>
      </c>
      <c r="C1794" s="3" t="s">
        <v>2700</v>
      </c>
      <c r="D1794" s="3" t="s">
        <v>2697</v>
      </c>
      <c r="E1794" s="3" t="s">
        <v>1911</v>
      </c>
      <c r="F1794" s="3" t="s">
        <v>425</v>
      </c>
      <c r="G1794" s="3">
        <v>86</v>
      </c>
      <c r="H1794" s="3">
        <v>100</v>
      </c>
      <c r="I1794" s="3" t="s">
        <v>2792</v>
      </c>
      <c r="J1794" s="3" t="s">
        <v>2285</v>
      </c>
      <c r="K1794" s="3" t="s">
        <v>2306</v>
      </c>
      <c r="L1794" s="3" t="s">
        <v>4356</v>
      </c>
      <c r="M1794" s="3">
        <f t="shared" si="27"/>
        <v>1</v>
      </c>
    </row>
    <row r="1795" spans="1:13">
      <c r="A1795" s="3">
        <v>1543</v>
      </c>
      <c r="B1795" s="3">
        <v>1</v>
      </c>
      <c r="C1795" s="3" t="s">
        <v>2708</v>
      </c>
      <c r="D1795" s="3" t="s">
        <v>110</v>
      </c>
      <c r="E1795" s="3" t="s">
        <v>2062</v>
      </c>
      <c r="F1795" s="3" t="s">
        <v>2704</v>
      </c>
      <c r="G1795" s="3">
        <v>86</v>
      </c>
      <c r="H1795" s="3">
        <v>100</v>
      </c>
      <c r="I1795" s="3" t="s">
        <v>2792</v>
      </c>
      <c r="J1795" s="3" t="s">
        <v>2285</v>
      </c>
      <c r="K1795" s="3" t="s">
        <v>2306</v>
      </c>
      <c r="L1795" s="3" t="s">
        <v>4356</v>
      </c>
      <c r="M1795" s="3">
        <f t="shared" ref="M1795:M1858" si="28">COUNTIF(A:A,A1795)</f>
        <v>1</v>
      </c>
    </row>
    <row r="1796" spans="1:13">
      <c r="A1796" s="3">
        <v>1544</v>
      </c>
      <c r="B1796" s="3">
        <v>1</v>
      </c>
      <c r="C1796" s="3" t="s">
        <v>2703</v>
      </c>
      <c r="D1796" s="3" t="s">
        <v>112</v>
      </c>
      <c r="E1796" s="3" t="s">
        <v>2062</v>
      </c>
      <c r="F1796" s="3" t="s">
        <v>2704</v>
      </c>
      <c r="G1796" s="3">
        <v>86</v>
      </c>
      <c r="H1796" s="3">
        <v>100</v>
      </c>
      <c r="I1796" s="3" t="s">
        <v>2792</v>
      </c>
      <c r="J1796" s="3" t="s">
        <v>2285</v>
      </c>
      <c r="K1796" s="3" t="s">
        <v>2306</v>
      </c>
      <c r="L1796" s="3" t="s">
        <v>4356</v>
      </c>
      <c r="M1796" s="3">
        <f t="shared" si="28"/>
        <v>1</v>
      </c>
    </row>
    <row r="1797" spans="1:13">
      <c r="A1797" s="3">
        <v>1545</v>
      </c>
      <c r="B1797" s="3">
        <v>1</v>
      </c>
      <c r="C1797" s="3" t="s">
        <v>2706</v>
      </c>
      <c r="D1797" s="3" t="s">
        <v>111</v>
      </c>
      <c r="E1797" s="3" t="s">
        <v>2062</v>
      </c>
      <c r="F1797" s="3" t="s">
        <v>2704</v>
      </c>
      <c r="G1797" s="3">
        <v>86</v>
      </c>
      <c r="H1797" s="3">
        <v>100</v>
      </c>
      <c r="I1797" s="3" t="s">
        <v>2792</v>
      </c>
      <c r="J1797" s="3" t="s">
        <v>2285</v>
      </c>
      <c r="K1797" s="3" t="s">
        <v>2306</v>
      </c>
      <c r="L1797" s="3" t="s">
        <v>4356</v>
      </c>
      <c r="M1797" s="3">
        <f t="shared" si="28"/>
        <v>1</v>
      </c>
    </row>
    <row r="1798" spans="1:13">
      <c r="A1798" s="3">
        <v>1546</v>
      </c>
      <c r="B1798" s="3">
        <v>1</v>
      </c>
      <c r="C1798" s="3" t="s">
        <v>2712</v>
      </c>
      <c r="D1798" s="3" t="s">
        <v>258</v>
      </c>
      <c r="E1798" s="3" t="s">
        <v>1814</v>
      </c>
      <c r="F1798" s="3" t="s">
        <v>509</v>
      </c>
      <c r="G1798" s="3">
        <v>100</v>
      </c>
      <c r="H1798" s="3">
        <v>100</v>
      </c>
      <c r="I1798" s="3" t="s">
        <v>2792</v>
      </c>
      <c r="J1798" s="3" t="s">
        <v>2285</v>
      </c>
      <c r="K1798" s="3" t="s">
        <v>2333</v>
      </c>
      <c r="L1798" s="3" t="s">
        <v>4356</v>
      </c>
      <c r="M1798" s="3">
        <f t="shared" si="28"/>
        <v>1</v>
      </c>
    </row>
    <row r="1799" spans="1:13">
      <c r="A1799" s="3">
        <v>1547</v>
      </c>
      <c r="B1799" s="3">
        <v>1</v>
      </c>
      <c r="C1799" s="3" t="s">
        <v>2714</v>
      </c>
      <c r="D1799" s="3" t="s">
        <v>2272</v>
      </c>
      <c r="E1799" s="3" t="s">
        <v>1793</v>
      </c>
      <c r="F1799" s="3" t="s">
        <v>1778</v>
      </c>
      <c r="G1799" s="3">
        <v>100</v>
      </c>
      <c r="H1799" s="3">
        <v>100</v>
      </c>
      <c r="I1799" s="3" t="s">
        <v>2792</v>
      </c>
      <c r="J1799" s="3" t="s">
        <v>2285</v>
      </c>
      <c r="K1799" s="3" t="s">
        <v>2333</v>
      </c>
      <c r="L1799" s="3" t="s">
        <v>4356</v>
      </c>
      <c r="M1799" s="3">
        <f t="shared" si="28"/>
        <v>1</v>
      </c>
    </row>
    <row r="1800" spans="1:13">
      <c r="A1800" s="3">
        <v>1548</v>
      </c>
      <c r="B1800" s="3">
        <v>1</v>
      </c>
      <c r="C1800" s="3" t="s">
        <v>2718</v>
      </c>
      <c r="D1800" s="3" t="s">
        <v>342</v>
      </c>
      <c r="E1800" s="3">
        <v>2</v>
      </c>
      <c r="G1800" s="3">
        <v>100</v>
      </c>
      <c r="H1800" s="3">
        <v>100</v>
      </c>
      <c r="I1800" s="3" t="s">
        <v>2792</v>
      </c>
      <c r="J1800" s="3" t="s">
        <v>2285</v>
      </c>
      <c r="K1800" s="3" t="s">
        <v>2333</v>
      </c>
      <c r="L1800" s="3" t="s">
        <v>4356</v>
      </c>
      <c r="M1800" s="3">
        <f t="shared" si="28"/>
        <v>1</v>
      </c>
    </row>
    <row r="1801" spans="1:13">
      <c r="A1801" s="3">
        <v>1549</v>
      </c>
      <c r="B1801" s="3">
        <v>1</v>
      </c>
      <c r="C1801" s="3" t="s">
        <v>2716</v>
      </c>
      <c r="D1801" s="3" t="s">
        <v>495</v>
      </c>
      <c r="E1801" s="3" t="s">
        <v>2331</v>
      </c>
      <c r="F1801" s="3" t="s">
        <v>1809</v>
      </c>
      <c r="G1801" s="3">
        <v>100</v>
      </c>
      <c r="H1801" s="3">
        <v>100</v>
      </c>
      <c r="I1801" s="3" t="s">
        <v>2792</v>
      </c>
      <c r="J1801" s="3" t="s">
        <v>2285</v>
      </c>
      <c r="K1801" s="3" t="s">
        <v>2333</v>
      </c>
      <c r="L1801" s="3" t="s">
        <v>4356</v>
      </c>
      <c r="M1801" s="3">
        <f t="shared" si="28"/>
        <v>1</v>
      </c>
    </row>
    <row r="1802" spans="1:13">
      <c r="A1802" s="3">
        <v>1550</v>
      </c>
      <c r="B1802" s="3">
        <v>0</v>
      </c>
      <c r="C1802" s="3" t="s">
        <v>2719</v>
      </c>
      <c r="D1802" s="3" t="s">
        <v>2720</v>
      </c>
      <c r="E1802" s="3" t="s">
        <v>2399</v>
      </c>
      <c r="F1802" s="3" t="s">
        <v>2397</v>
      </c>
      <c r="G1802" s="3">
        <v>100</v>
      </c>
      <c r="H1802" s="3">
        <v>0</v>
      </c>
      <c r="I1802" s="3" t="s">
        <v>2792</v>
      </c>
      <c r="J1802" s="3" t="s">
        <v>2346</v>
      </c>
      <c r="K1802" s="3" t="s">
        <v>2286</v>
      </c>
      <c r="L1802" s="3" t="s">
        <v>4357</v>
      </c>
      <c r="M1802" s="3">
        <f t="shared" si="28"/>
        <v>1</v>
      </c>
    </row>
    <row r="1803" spans="1:13">
      <c r="A1803" s="3">
        <v>1551</v>
      </c>
      <c r="B1803" s="3">
        <v>0</v>
      </c>
      <c r="C1803" s="3" t="s">
        <v>2722</v>
      </c>
      <c r="D1803" s="3" t="s">
        <v>261</v>
      </c>
      <c r="E1803" s="3" t="s">
        <v>2351</v>
      </c>
      <c r="F1803" s="3" t="s">
        <v>2143</v>
      </c>
      <c r="G1803" s="3">
        <v>100</v>
      </c>
      <c r="H1803" s="3">
        <v>0</v>
      </c>
      <c r="I1803" s="3" t="s">
        <v>2792</v>
      </c>
      <c r="J1803" s="3" t="s">
        <v>2346</v>
      </c>
      <c r="K1803" s="3" t="s">
        <v>2286</v>
      </c>
      <c r="L1803" s="3" t="s">
        <v>4357</v>
      </c>
      <c r="M1803" s="3">
        <f t="shared" si="28"/>
        <v>1</v>
      </c>
    </row>
    <row r="1804" spans="1:13">
      <c r="A1804" s="3">
        <v>1552</v>
      </c>
      <c r="B1804" s="3">
        <v>0</v>
      </c>
      <c r="C1804" s="3" t="s">
        <v>2724</v>
      </c>
      <c r="D1804" s="3" t="s">
        <v>264</v>
      </c>
      <c r="E1804" s="3" t="s">
        <v>2351</v>
      </c>
      <c r="F1804" s="3" t="s">
        <v>2143</v>
      </c>
      <c r="G1804" s="3">
        <v>100</v>
      </c>
      <c r="H1804" s="3">
        <v>0</v>
      </c>
      <c r="I1804" s="3" t="s">
        <v>2792</v>
      </c>
      <c r="J1804" s="3" t="s">
        <v>2346</v>
      </c>
      <c r="K1804" s="3" t="s">
        <v>2286</v>
      </c>
      <c r="L1804" s="3" t="s">
        <v>4357</v>
      </c>
      <c r="M1804" s="3">
        <f t="shared" si="28"/>
        <v>1</v>
      </c>
    </row>
    <row r="1805" spans="1:13">
      <c r="A1805" s="3">
        <v>1553</v>
      </c>
      <c r="B1805" s="3">
        <v>0</v>
      </c>
      <c r="C1805" s="3" t="s">
        <v>2726</v>
      </c>
      <c r="D1805" s="3" t="s">
        <v>589</v>
      </c>
      <c r="E1805" s="3" t="s">
        <v>2692</v>
      </c>
      <c r="F1805" s="3" t="s">
        <v>2693</v>
      </c>
      <c r="G1805" s="3">
        <v>100</v>
      </c>
      <c r="H1805" s="3">
        <v>0</v>
      </c>
      <c r="I1805" s="3" t="s">
        <v>2792</v>
      </c>
      <c r="J1805" s="3" t="s">
        <v>2346</v>
      </c>
      <c r="K1805" s="3" t="s">
        <v>2286</v>
      </c>
      <c r="L1805" s="3" t="s">
        <v>4357</v>
      </c>
      <c r="M1805" s="3">
        <f t="shared" si="28"/>
        <v>1</v>
      </c>
    </row>
    <row r="1806" spans="1:13">
      <c r="A1806" s="3">
        <v>1554</v>
      </c>
      <c r="B1806" s="3">
        <v>0</v>
      </c>
      <c r="C1806" s="3" t="s">
        <v>2728</v>
      </c>
      <c r="D1806" s="3" t="s">
        <v>566</v>
      </c>
      <c r="E1806" s="3" t="s">
        <v>2692</v>
      </c>
      <c r="F1806" s="3" t="s">
        <v>2693</v>
      </c>
      <c r="G1806" s="3">
        <v>100</v>
      </c>
      <c r="H1806" s="3">
        <v>0</v>
      </c>
      <c r="I1806" s="3" t="s">
        <v>2792</v>
      </c>
      <c r="J1806" s="3" t="s">
        <v>2346</v>
      </c>
      <c r="K1806" s="3" t="s">
        <v>2286</v>
      </c>
      <c r="L1806" s="3" t="s">
        <v>4357</v>
      </c>
      <c r="M1806" s="3">
        <f t="shared" si="28"/>
        <v>1</v>
      </c>
    </row>
    <row r="1807" spans="1:13">
      <c r="A1807" s="3">
        <v>1555</v>
      </c>
      <c r="B1807" s="3">
        <v>0</v>
      </c>
      <c r="C1807" s="3" t="s">
        <v>2730</v>
      </c>
      <c r="D1807" s="3" t="s">
        <v>645</v>
      </c>
      <c r="E1807" s="3" t="s">
        <v>2692</v>
      </c>
      <c r="F1807" s="3" t="s">
        <v>2693</v>
      </c>
      <c r="G1807" s="3">
        <v>100</v>
      </c>
      <c r="H1807" s="3">
        <v>0</v>
      </c>
      <c r="I1807" s="3" t="s">
        <v>2792</v>
      </c>
      <c r="J1807" s="3" t="s">
        <v>2346</v>
      </c>
      <c r="K1807" s="3" t="s">
        <v>2286</v>
      </c>
      <c r="L1807" s="3" t="s">
        <v>4357</v>
      </c>
      <c r="M1807" s="3">
        <f t="shared" si="28"/>
        <v>1</v>
      </c>
    </row>
    <row r="1808" spans="1:13">
      <c r="A1808" s="3">
        <v>1556</v>
      </c>
      <c r="B1808" s="3">
        <v>0</v>
      </c>
      <c r="C1808" s="3" t="s">
        <v>2732</v>
      </c>
      <c r="D1808" s="3" t="s">
        <v>2733</v>
      </c>
      <c r="E1808" s="3" t="s">
        <v>2437</v>
      </c>
      <c r="F1808" s="3" t="s">
        <v>2734</v>
      </c>
      <c r="G1808" s="3">
        <v>100</v>
      </c>
      <c r="H1808" s="3">
        <v>0</v>
      </c>
      <c r="I1808" s="3" t="s">
        <v>2792</v>
      </c>
      <c r="J1808" s="3" t="s">
        <v>2346</v>
      </c>
      <c r="K1808" s="3" t="s">
        <v>2306</v>
      </c>
      <c r="L1808" s="3" t="s">
        <v>4357</v>
      </c>
      <c r="M1808" s="3">
        <f t="shared" si="28"/>
        <v>1</v>
      </c>
    </row>
    <row r="1809" spans="1:13">
      <c r="A1809" s="3">
        <v>1557</v>
      </c>
      <c r="B1809" s="3">
        <v>0</v>
      </c>
      <c r="C1809" s="3" t="s">
        <v>2736</v>
      </c>
      <c r="D1809" s="3" t="s">
        <v>166</v>
      </c>
      <c r="E1809" s="3" t="s">
        <v>2737</v>
      </c>
      <c r="F1809" s="3" t="s">
        <v>2738</v>
      </c>
      <c r="G1809" s="3">
        <v>100</v>
      </c>
      <c r="H1809" s="3">
        <v>0</v>
      </c>
      <c r="I1809" s="3" t="s">
        <v>2792</v>
      </c>
      <c r="J1809" s="3" t="s">
        <v>2346</v>
      </c>
      <c r="K1809" s="3" t="s">
        <v>2306</v>
      </c>
      <c r="L1809" s="3" t="s">
        <v>4357</v>
      </c>
      <c r="M1809" s="3">
        <f t="shared" si="28"/>
        <v>1</v>
      </c>
    </row>
    <row r="1810" spans="1:13">
      <c r="A1810" s="3">
        <v>1558</v>
      </c>
      <c r="B1810" s="3">
        <v>0</v>
      </c>
      <c r="C1810" s="3" t="s">
        <v>2742</v>
      </c>
      <c r="D1810" s="3" t="s">
        <v>411</v>
      </c>
      <c r="E1810" s="3" t="s">
        <v>1812</v>
      </c>
      <c r="F1810" s="3" t="s">
        <v>2437</v>
      </c>
      <c r="G1810" s="3">
        <v>100</v>
      </c>
      <c r="H1810" s="3">
        <v>0</v>
      </c>
      <c r="I1810" s="3" t="s">
        <v>2792</v>
      </c>
      <c r="J1810" s="3" t="s">
        <v>2346</v>
      </c>
      <c r="K1810" s="3" t="s">
        <v>2306</v>
      </c>
      <c r="L1810" s="3" t="s">
        <v>4357</v>
      </c>
      <c r="M1810" s="3">
        <f t="shared" si="28"/>
        <v>2</v>
      </c>
    </row>
    <row r="1811" spans="1:13">
      <c r="A1811" s="3">
        <v>1558</v>
      </c>
      <c r="B1811" s="3">
        <v>0</v>
      </c>
      <c r="C1811" s="3" t="s">
        <v>2742</v>
      </c>
      <c r="D1811" s="3" t="s">
        <v>412</v>
      </c>
      <c r="E1811" s="3" t="s">
        <v>1812</v>
      </c>
      <c r="F1811" s="3" t="s">
        <v>2437</v>
      </c>
      <c r="G1811" s="3">
        <v>100</v>
      </c>
      <c r="H1811" s="3">
        <v>0</v>
      </c>
      <c r="I1811" s="3" t="s">
        <v>2792</v>
      </c>
      <c r="J1811" s="3" t="s">
        <v>2346</v>
      </c>
      <c r="K1811" s="3" t="s">
        <v>2306</v>
      </c>
      <c r="L1811" s="3" t="s">
        <v>4357</v>
      </c>
      <c r="M1811" s="3">
        <f t="shared" si="28"/>
        <v>2</v>
      </c>
    </row>
    <row r="1812" spans="1:13">
      <c r="A1812" s="3">
        <v>1559</v>
      </c>
      <c r="B1812" s="3">
        <v>0</v>
      </c>
      <c r="C1812" s="3" t="s">
        <v>2744</v>
      </c>
      <c r="D1812" s="3" t="s">
        <v>103</v>
      </c>
      <c r="E1812" s="3" t="s">
        <v>2745</v>
      </c>
      <c r="F1812" s="3" t="s">
        <v>2746</v>
      </c>
      <c r="G1812" s="3">
        <v>100</v>
      </c>
      <c r="H1812" s="3">
        <v>0</v>
      </c>
      <c r="I1812" s="3" t="s">
        <v>2792</v>
      </c>
      <c r="J1812" s="3" t="s">
        <v>2346</v>
      </c>
      <c r="K1812" s="3" t="s">
        <v>2306</v>
      </c>
      <c r="L1812" s="3" t="s">
        <v>4357</v>
      </c>
      <c r="M1812" s="3">
        <f t="shared" si="28"/>
        <v>1</v>
      </c>
    </row>
    <row r="1813" spans="1:13">
      <c r="A1813" s="3">
        <v>1560</v>
      </c>
      <c r="B1813" s="3">
        <v>0</v>
      </c>
      <c r="C1813" s="3" t="s">
        <v>2753</v>
      </c>
      <c r="D1813" s="3" t="s">
        <v>221</v>
      </c>
      <c r="E1813" s="3" t="s">
        <v>2298</v>
      </c>
      <c r="F1813" s="3" t="s">
        <v>2299</v>
      </c>
      <c r="G1813" s="3">
        <v>100</v>
      </c>
      <c r="H1813" s="3">
        <v>0</v>
      </c>
      <c r="I1813" s="3" t="s">
        <v>2792</v>
      </c>
      <c r="J1813" s="3" t="s">
        <v>2346</v>
      </c>
      <c r="K1813" s="3" t="s">
        <v>2306</v>
      </c>
      <c r="L1813" s="3" t="s">
        <v>4357</v>
      </c>
      <c r="M1813" s="3">
        <f t="shared" si="28"/>
        <v>1</v>
      </c>
    </row>
    <row r="1814" spans="1:13">
      <c r="A1814" s="3">
        <v>1561</v>
      </c>
      <c r="B1814" s="3">
        <v>0</v>
      </c>
      <c r="C1814" s="3" t="s">
        <v>2749</v>
      </c>
      <c r="D1814" s="3" t="s">
        <v>13</v>
      </c>
      <c r="E1814" s="3" t="s">
        <v>2750</v>
      </c>
      <c r="F1814" s="3" t="s">
        <v>2751</v>
      </c>
      <c r="G1814" s="3">
        <v>100</v>
      </c>
      <c r="H1814" s="3">
        <v>0</v>
      </c>
      <c r="I1814" s="3" t="s">
        <v>2792</v>
      </c>
      <c r="J1814" s="3" t="s">
        <v>2346</v>
      </c>
      <c r="K1814" s="3" t="s">
        <v>2306</v>
      </c>
      <c r="L1814" s="3" t="s">
        <v>4357</v>
      </c>
      <c r="M1814" s="3">
        <f t="shared" si="28"/>
        <v>1</v>
      </c>
    </row>
    <row r="1815" spans="1:13">
      <c r="A1815" s="3">
        <v>1562</v>
      </c>
      <c r="B1815" s="3">
        <v>0</v>
      </c>
      <c r="C1815" s="3" t="s">
        <v>2755</v>
      </c>
      <c r="D1815" s="3" t="s">
        <v>259</v>
      </c>
      <c r="E1815" s="3" t="s">
        <v>2397</v>
      </c>
      <c r="F1815" s="3" t="s">
        <v>1910</v>
      </c>
      <c r="G1815" s="3">
        <v>100</v>
      </c>
      <c r="H1815" s="3">
        <v>0</v>
      </c>
      <c r="I1815" s="3" t="s">
        <v>2792</v>
      </c>
      <c r="J1815" s="3" t="s">
        <v>2346</v>
      </c>
      <c r="K1815" s="3" t="s">
        <v>2333</v>
      </c>
      <c r="L1815" s="3" t="s">
        <v>4357</v>
      </c>
      <c r="M1815" s="3">
        <f t="shared" si="28"/>
        <v>1</v>
      </c>
    </row>
    <row r="1816" spans="1:13">
      <c r="A1816" s="3">
        <v>1563</v>
      </c>
      <c r="B1816" s="3">
        <v>0</v>
      </c>
      <c r="C1816" s="3" t="s">
        <v>2757</v>
      </c>
      <c r="D1816" s="3" t="s">
        <v>1860</v>
      </c>
      <c r="E1816" s="3" t="s">
        <v>1960</v>
      </c>
      <c r="F1816" s="3" t="s">
        <v>2758</v>
      </c>
      <c r="G1816" s="3">
        <v>100</v>
      </c>
      <c r="H1816" s="3">
        <v>0</v>
      </c>
      <c r="I1816" s="3" t="s">
        <v>2792</v>
      </c>
      <c r="J1816" s="3" t="s">
        <v>2346</v>
      </c>
      <c r="K1816" s="3" t="s">
        <v>2333</v>
      </c>
      <c r="L1816" s="3" t="s">
        <v>4357</v>
      </c>
      <c r="M1816" s="3">
        <f t="shared" si="28"/>
        <v>1</v>
      </c>
    </row>
    <row r="1817" spans="1:13">
      <c r="A1817" s="3">
        <v>1564</v>
      </c>
      <c r="B1817" s="3">
        <v>0</v>
      </c>
      <c r="C1817" s="3" t="s">
        <v>2797</v>
      </c>
      <c r="D1817" s="3" t="s">
        <v>623</v>
      </c>
      <c r="E1817" s="3" t="s">
        <v>2798</v>
      </c>
      <c r="F1817" s="3" t="s">
        <v>2799</v>
      </c>
      <c r="G1817" s="3">
        <v>100</v>
      </c>
      <c r="H1817" s="3">
        <v>0</v>
      </c>
      <c r="I1817" s="3" t="s">
        <v>2792</v>
      </c>
      <c r="J1817" s="3" t="s">
        <v>2346</v>
      </c>
      <c r="K1817" s="3" t="s">
        <v>2333</v>
      </c>
      <c r="L1817" s="3" t="s">
        <v>4357</v>
      </c>
      <c r="M1817" s="3">
        <f t="shared" si="28"/>
        <v>1</v>
      </c>
    </row>
    <row r="1818" spans="1:13">
      <c r="A1818" s="3">
        <v>1565</v>
      </c>
      <c r="B1818" s="3">
        <v>1</v>
      </c>
      <c r="C1818" s="3" t="s">
        <v>2721</v>
      </c>
      <c r="D1818" s="3" t="s">
        <v>2720</v>
      </c>
      <c r="E1818" s="3" t="s">
        <v>2143</v>
      </c>
      <c r="F1818" s="3" t="s">
        <v>1791</v>
      </c>
      <c r="G1818" s="3">
        <v>86</v>
      </c>
      <c r="H1818" s="3">
        <v>100</v>
      </c>
      <c r="I1818" s="3" t="s">
        <v>2792</v>
      </c>
      <c r="J1818" s="3" t="s">
        <v>2346</v>
      </c>
      <c r="K1818" s="3" t="s">
        <v>2286</v>
      </c>
      <c r="L1818" s="3" t="s">
        <v>4358</v>
      </c>
      <c r="M1818" s="3">
        <f t="shared" si="28"/>
        <v>1</v>
      </c>
    </row>
    <row r="1819" spans="1:13">
      <c r="A1819" s="3">
        <v>1566</v>
      </c>
      <c r="B1819" s="3">
        <v>1</v>
      </c>
      <c r="C1819" s="3" t="s">
        <v>2723</v>
      </c>
      <c r="D1819" s="3" t="s">
        <v>261</v>
      </c>
      <c r="E1819" s="3" t="s">
        <v>1928</v>
      </c>
      <c r="F1819" s="3" t="s">
        <v>1814</v>
      </c>
      <c r="G1819" s="3">
        <v>86</v>
      </c>
      <c r="H1819" s="3">
        <v>100</v>
      </c>
      <c r="I1819" s="3" t="s">
        <v>2792</v>
      </c>
      <c r="J1819" s="3" t="s">
        <v>2346</v>
      </c>
      <c r="K1819" s="3" t="s">
        <v>2286</v>
      </c>
      <c r="L1819" s="3" t="s">
        <v>4358</v>
      </c>
      <c r="M1819" s="3">
        <f t="shared" si="28"/>
        <v>1</v>
      </c>
    </row>
    <row r="1820" spans="1:13">
      <c r="A1820" s="3">
        <v>1567</v>
      </c>
      <c r="B1820" s="3">
        <v>1</v>
      </c>
      <c r="C1820" s="3" t="s">
        <v>2725</v>
      </c>
      <c r="D1820" s="3" t="s">
        <v>264</v>
      </c>
      <c r="E1820" s="3" t="s">
        <v>1928</v>
      </c>
      <c r="F1820" s="3" t="s">
        <v>1814</v>
      </c>
      <c r="G1820" s="3">
        <v>86</v>
      </c>
      <c r="H1820" s="3">
        <v>100</v>
      </c>
      <c r="I1820" s="3" t="s">
        <v>2792</v>
      </c>
      <c r="J1820" s="3" t="s">
        <v>2346</v>
      </c>
      <c r="K1820" s="3" t="s">
        <v>2286</v>
      </c>
      <c r="L1820" s="3" t="s">
        <v>4358</v>
      </c>
      <c r="M1820" s="3">
        <f t="shared" si="28"/>
        <v>1</v>
      </c>
    </row>
    <row r="1821" spans="1:13">
      <c r="A1821" s="3">
        <v>1568</v>
      </c>
      <c r="B1821" s="3">
        <v>1</v>
      </c>
      <c r="C1821" s="3" t="s">
        <v>2727</v>
      </c>
      <c r="D1821" s="3" t="s">
        <v>589</v>
      </c>
      <c r="E1821" s="3" t="s">
        <v>2695</v>
      </c>
      <c r="F1821" s="3" t="s">
        <v>2393</v>
      </c>
      <c r="G1821" s="3">
        <v>86</v>
      </c>
      <c r="H1821" s="3">
        <v>100</v>
      </c>
      <c r="I1821" s="3" t="s">
        <v>2792</v>
      </c>
      <c r="J1821" s="3" t="s">
        <v>2346</v>
      </c>
      <c r="K1821" s="3" t="s">
        <v>2286</v>
      </c>
      <c r="L1821" s="3" t="s">
        <v>4358</v>
      </c>
      <c r="M1821" s="3">
        <f t="shared" si="28"/>
        <v>1</v>
      </c>
    </row>
    <row r="1822" spans="1:13">
      <c r="A1822" s="3">
        <v>1569</v>
      </c>
      <c r="B1822" s="3">
        <v>1</v>
      </c>
      <c r="C1822" s="3" t="s">
        <v>2729</v>
      </c>
      <c r="D1822" s="3" t="s">
        <v>566</v>
      </c>
      <c r="E1822" s="3" t="s">
        <v>2695</v>
      </c>
      <c r="F1822" s="3" t="s">
        <v>2393</v>
      </c>
      <c r="G1822" s="3">
        <v>86</v>
      </c>
      <c r="H1822" s="3">
        <v>100</v>
      </c>
      <c r="I1822" s="3" t="s">
        <v>2792</v>
      </c>
      <c r="J1822" s="3" t="s">
        <v>2346</v>
      </c>
      <c r="K1822" s="3" t="s">
        <v>2286</v>
      </c>
      <c r="L1822" s="3" t="s">
        <v>4358</v>
      </c>
      <c r="M1822" s="3">
        <f t="shared" si="28"/>
        <v>1</v>
      </c>
    </row>
    <row r="1823" spans="1:13">
      <c r="A1823" s="3">
        <v>1570</v>
      </c>
      <c r="B1823" s="3">
        <v>1</v>
      </c>
      <c r="C1823" s="3" t="s">
        <v>2731</v>
      </c>
      <c r="D1823" s="3" t="s">
        <v>645</v>
      </c>
      <c r="E1823" s="3" t="s">
        <v>2695</v>
      </c>
      <c r="F1823" s="3" t="s">
        <v>2393</v>
      </c>
      <c r="G1823" s="3">
        <v>86</v>
      </c>
      <c r="H1823" s="3">
        <v>100</v>
      </c>
      <c r="I1823" s="3" t="s">
        <v>2792</v>
      </c>
      <c r="J1823" s="3" t="s">
        <v>2346</v>
      </c>
      <c r="K1823" s="3" t="s">
        <v>2286</v>
      </c>
      <c r="L1823" s="3" t="s">
        <v>4358</v>
      </c>
      <c r="M1823" s="3">
        <f t="shared" si="28"/>
        <v>1</v>
      </c>
    </row>
    <row r="1824" spans="1:13">
      <c r="A1824" s="3">
        <v>1571</v>
      </c>
      <c r="B1824" s="3">
        <v>1</v>
      </c>
      <c r="C1824" s="3" t="s">
        <v>2735</v>
      </c>
      <c r="D1824" s="3" t="s">
        <v>2733</v>
      </c>
      <c r="E1824" s="3" t="s">
        <v>1775</v>
      </c>
      <c r="F1824" s="3" t="s">
        <v>289</v>
      </c>
      <c r="G1824" s="3">
        <v>86</v>
      </c>
      <c r="H1824" s="3">
        <v>100</v>
      </c>
      <c r="I1824" s="3" t="s">
        <v>2792</v>
      </c>
      <c r="J1824" s="3" t="s">
        <v>2346</v>
      </c>
      <c r="K1824" s="3" t="s">
        <v>2306</v>
      </c>
      <c r="L1824" s="3" t="s">
        <v>4358</v>
      </c>
      <c r="M1824" s="3">
        <f t="shared" si="28"/>
        <v>1</v>
      </c>
    </row>
    <row r="1825" spans="1:13">
      <c r="A1825" s="3">
        <v>1572</v>
      </c>
      <c r="B1825" s="3">
        <v>1</v>
      </c>
      <c r="C1825" s="3" t="s">
        <v>2739</v>
      </c>
      <c r="D1825" s="3" t="s">
        <v>166</v>
      </c>
      <c r="E1825" s="3" t="s">
        <v>2740</v>
      </c>
      <c r="F1825" s="3" t="s">
        <v>2741</v>
      </c>
      <c r="G1825" s="3">
        <v>86</v>
      </c>
      <c r="H1825" s="3">
        <v>100</v>
      </c>
      <c r="I1825" s="3" t="s">
        <v>2792</v>
      </c>
      <c r="J1825" s="3" t="s">
        <v>2346</v>
      </c>
      <c r="K1825" s="3" t="s">
        <v>2306</v>
      </c>
      <c r="L1825" s="3" t="s">
        <v>4358</v>
      </c>
      <c r="M1825" s="3">
        <f t="shared" si="28"/>
        <v>1</v>
      </c>
    </row>
    <row r="1826" spans="1:13">
      <c r="A1826" s="3">
        <v>1573</v>
      </c>
      <c r="B1826" s="3">
        <v>1</v>
      </c>
      <c r="C1826" s="3" t="s">
        <v>2743</v>
      </c>
      <c r="D1826" s="3" t="s">
        <v>411</v>
      </c>
      <c r="E1826" s="3" t="s">
        <v>1800</v>
      </c>
      <c r="F1826" s="3" t="s">
        <v>1775</v>
      </c>
      <c r="G1826" s="3">
        <v>86</v>
      </c>
      <c r="H1826" s="3">
        <v>100</v>
      </c>
      <c r="I1826" s="3" t="s">
        <v>2792</v>
      </c>
      <c r="J1826" s="3" t="s">
        <v>2346</v>
      </c>
      <c r="K1826" s="3" t="s">
        <v>2306</v>
      </c>
      <c r="L1826" s="3" t="s">
        <v>4358</v>
      </c>
      <c r="M1826" s="3">
        <f t="shared" si="28"/>
        <v>2</v>
      </c>
    </row>
    <row r="1827" spans="1:13">
      <c r="A1827" s="3">
        <v>1573</v>
      </c>
      <c r="B1827" s="3">
        <v>1</v>
      </c>
      <c r="C1827" s="3" t="s">
        <v>2743</v>
      </c>
      <c r="D1827" s="3" t="s">
        <v>412</v>
      </c>
      <c r="E1827" s="3" t="s">
        <v>1800</v>
      </c>
      <c r="F1827" s="3" t="s">
        <v>1775</v>
      </c>
      <c r="G1827" s="3">
        <v>86</v>
      </c>
      <c r="H1827" s="3">
        <v>100</v>
      </c>
      <c r="I1827" s="3" t="s">
        <v>2792</v>
      </c>
      <c r="J1827" s="3" t="s">
        <v>2346</v>
      </c>
      <c r="K1827" s="3" t="s">
        <v>2306</v>
      </c>
      <c r="L1827" s="3" t="s">
        <v>4358</v>
      </c>
      <c r="M1827" s="3">
        <f t="shared" si="28"/>
        <v>2</v>
      </c>
    </row>
    <row r="1828" spans="1:13">
      <c r="A1828" s="3">
        <v>1574</v>
      </c>
      <c r="B1828" s="3">
        <v>1</v>
      </c>
      <c r="C1828" s="3" t="s">
        <v>2747</v>
      </c>
      <c r="D1828" s="3" t="s">
        <v>103</v>
      </c>
      <c r="E1828" s="3" t="s">
        <v>2734</v>
      </c>
      <c r="F1828" s="3" t="s">
        <v>2748</v>
      </c>
      <c r="G1828" s="3">
        <v>86</v>
      </c>
      <c r="H1828" s="3">
        <v>100</v>
      </c>
      <c r="I1828" s="3" t="s">
        <v>2792</v>
      </c>
      <c r="J1828" s="3" t="s">
        <v>2346</v>
      </c>
      <c r="K1828" s="3" t="s">
        <v>2306</v>
      </c>
      <c r="L1828" s="3" t="s">
        <v>4358</v>
      </c>
      <c r="M1828" s="3">
        <f t="shared" si="28"/>
        <v>1</v>
      </c>
    </row>
    <row r="1829" spans="1:13">
      <c r="A1829" s="3">
        <v>1575</v>
      </c>
      <c r="B1829" s="3">
        <v>1</v>
      </c>
      <c r="C1829" s="3" t="s">
        <v>2754</v>
      </c>
      <c r="D1829" s="3" t="s">
        <v>221</v>
      </c>
      <c r="E1829" s="3" t="s">
        <v>1910</v>
      </c>
      <c r="F1829" s="3" t="s">
        <v>2302</v>
      </c>
      <c r="G1829" s="3">
        <v>86</v>
      </c>
      <c r="H1829" s="3">
        <v>100</v>
      </c>
      <c r="I1829" s="3" t="s">
        <v>2792</v>
      </c>
      <c r="J1829" s="3" t="s">
        <v>2346</v>
      </c>
      <c r="K1829" s="3" t="s">
        <v>2306</v>
      </c>
      <c r="L1829" s="3" t="s">
        <v>4358</v>
      </c>
      <c r="M1829" s="3">
        <f t="shared" si="28"/>
        <v>1</v>
      </c>
    </row>
    <row r="1830" spans="1:13">
      <c r="A1830" s="3">
        <v>1576</v>
      </c>
      <c r="B1830" s="3">
        <v>1</v>
      </c>
      <c r="C1830" s="3" t="s">
        <v>2752</v>
      </c>
      <c r="D1830" s="3" t="s">
        <v>13</v>
      </c>
      <c r="E1830" s="3" t="s">
        <v>1960</v>
      </c>
      <c r="F1830" s="3" t="s">
        <v>1919</v>
      </c>
      <c r="G1830" s="3">
        <v>86</v>
      </c>
      <c r="H1830" s="3">
        <v>100</v>
      </c>
      <c r="I1830" s="3" t="s">
        <v>2792</v>
      </c>
      <c r="J1830" s="3" t="s">
        <v>2346</v>
      </c>
      <c r="K1830" s="3" t="s">
        <v>2306</v>
      </c>
      <c r="L1830" s="3" t="s">
        <v>4358</v>
      </c>
      <c r="M1830" s="3">
        <f t="shared" si="28"/>
        <v>1</v>
      </c>
    </row>
    <row r="1831" spans="1:13">
      <c r="A1831" s="3">
        <v>1577</v>
      </c>
      <c r="B1831" s="3">
        <v>1</v>
      </c>
      <c r="C1831" s="3" t="s">
        <v>2756</v>
      </c>
      <c r="D1831" s="3" t="s">
        <v>259</v>
      </c>
      <c r="E1831" s="3" t="s">
        <v>2399</v>
      </c>
      <c r="F1831" s="3" t="s">
        <v>1776</v>
      </c>
      <c r="G1831" s="3">
        <v>100</v>
      </c>
      <c r="H1831" s="3">
        <v>100</v>
      </c>
      <c r="I1831" s="3" t="s">
        <v>2792</v>
      </c>
      <c r="J1831" s="3" t="s">
        <v>2346</v>
      </c>
      <c r="K1831" s="3" t="s">
        <v>2333</v>
      </c>
      <c r="L1831" s="3" t="s">
        <v>4358</v>
      </c>
      <c r="M1831" s="3">
        <f t="shared" si="28"/>
        <v>1</v>
      </c>
    </row>
    <row r="1832" spans="1:13">
      <c r="A1832" s="3">
        <v>1578</v>
      </c>
      <c r="B1832" s="3">
        <v>1</v>
      </c>
      <c r="C1832" s="3" t="s">
        <v>2759</v>
      </c>
      <c r="D1832" s="3" t="s">
        <v>1860</v>
      </c>
      <c r="E1832" s="3" t="s">
        <v>1913</v>
      </c>
      <c r="F1832" s="3" t="s">
        <v>2760</v>
      </c>
      <c r="G1832" s="3">
        <v>100</v>
      </c>
      <c r="H1832" s="3">
        <v>100</v>
      </c>
      <c r="I1832" s="3" t="s">
        <v>2792</v>
      </c>
      <c r="J1832" s="3" t="s">
        <v>2346</v>
      </c>
      <c r="K1832" s="3" t="s">
        <v>2333</v>
      </c>
      <c r="L1832" s="3" t="s">
        <v>4358</v>
      </c>
      <c r="M1832" s="3">
        <f t="shared" si="28"/>
        <v>1</v>
      </c>
    </row>
    <row r="1833" spans="1:13">
      <c r="A1833" s="3">
        <v>1579</v>
      </c>
      <c r="B1833" s="3">
        <v>1</v>
      </c>
      <c r="C1833" s="3" t="s">
        <v>2800</v>
      </c>
      <c r="D1833" s="3" t="s">
        <v>623</v>
      </c>
      <c r="E1833" s="3" t="s">
        <v>2801</v>
      </c>
      <c r="F1833" s="3" t="s">
        <v>2802</v>
      </c>
      <c r="G1833" s="3">
        <v>100</v>
      </c>
      <c r="H1833" s="3">
        <v>100</v>
      </c>
      <c r="I1833" s="3" t="s">
        <v>2792</v>
      </c>
      <c r="J1833" s="3" t="s">
        <v>2346</v>
      </c>
      <c r="K1833" s="3" t="s">
        <v>2333</v>
      </c>
      <c r="L1833" s="3" t="s">
        <v>4358</v>
      </c>
      <c r="M1833" s="3">
        <f t="shared" si="28"/>
        <v>1</v>
      </c>
    </row>
    <row r="1834" spans="1:13">
      <c r="A1834" s="3">
        <v>1580</v>
      </c>
      <c r="B1834" s="3">
        <v>0</v>
      </c>
      <c r="C1834" s="3" t="s">
        <v>1113</v>
      </c>
      <c r="D1834" s="3" t="s">
        <v>427</v>
      </c>
      <c r="E1834" s="3">
        <v>1</v>
      </c>
      <c r="G1834" s="3">
        <v>1</v>
      </c>
      <c r="H1834" s="3">
        <v>1</v>
      </c>
      <c r="I1834" s="3" t="s">
        <v>2803</v>
      </c>
      <c r="J1834" s="3" t="s">
        <v>2259</v>
      </c>
      <c r="L1834" s="3" t="s">
        <v>4359</v>
      </c>
      <c r="M1834" s="3">
        <f t="shared" si="28"/>
        <v>1</v>
      </c>
    </row>
    <row r="1835" spans="1:13">
      <c r="A1835" s="3">
        <v>1581</v>
      </c>
      <c r="B1835" s="3">
        <v>0</v>
      </c>
      <c r="C1835" s="3" t="s">
        <v>1148</v>
      </c>
      <c r="D1835" s="3" t="s">
        <v>485</v>
      </c>
      <c r="E1835" s="3">
        <v>1</v>
      </c>
      <c r="G1835" s="3">
        <v>1</v>
      </c>
      <c r="H1835" s="3">
        <v>1</v>
      </c>
      <c r="I1835" s="3" t="s">
        <v>2803</v>
      </c>
      <c r="J1835" s="3" t="s">
        <v>2259</v>
      </c>
      <c r="L1835" s="3" t="s">
        <v>4359</v>
      </c>
      <c r="M1835" s="3">
        <f t="shared" si="28"/>
        <v>1</v>
      </c>
    </row>
    <row r="1836" spans="1:13">
      <c r="A1836" s="3">
        <v>1582</v>
      </c>
      <c r="B1836" s="3">
        <v>0</v>
      </c>
      <c r="C1836" s="3" t="s">
        <v>1175</v>
      </c>
      <c r="D1836" s="3" t="s">
        <v>525</v>
      </c>
      <c r="E1836" s="3">
        <v>1</v>
      </c>
      <c r="G1836" s="3">
        <v>1</v>
      </c>
      <c r="H1836" s="3">
        <v>1</v>
      </c>
      <c r="I1836" s="3" t="s">
        <v>2803</v>
      </c>
      <c r="J1836" s="3" t="s">
        <v>2259</v>
      </c>
      <c r="L1836" s="3" t="s">
        <v>4359</v>
      </c>
      <c r="M1836" s="3">
        <f t="shared" si="28"/>
        <v>1</v>
      </c>
    </row>
    <row r="1837" spans="1:13">
      <c r="A1837" s="3">
        <v>1583</v>
      </c>
      <c r="B1837" s="3">
        <v>1</v>
      </c>
      <c r="C1837" s="3" t="s">
        <v>2804</v>
      </c>
      <c r="D1837" s="3" t="s">
        <v>2805</v>
      </c>
      <c r="E1837" s="3" t="s">
        <v>1781</v>
      </c>
      <c r="F1837" s="3" t="s">
        <v>291</v>
      </c>
      <c r="G1837" s="3">
        <v>1</v>
      </c>
      <c r="H1837" s="3">
        <v>5</v>
      </c>
      <c r="I1837" s="3" t="s">
        <v>2803</v>
      </c>
      <c r="J1837" s="3" t="s">
        <v>2259</v>
      </c>
      <c r="L1837" s="3" t="s">
        <v>4360</v>
      </c>
      <c r="M1837" s="3">
        <f t="shared" si="28"/>
        <v>1</v>
      </c>
    </row>
    <row r="1838" spans="1:13">
      <c r="A1838" s="3">
        <v>1584</v>
      </c>
      <c r="B1838" s="3">
        <v>1</v>
      </c>
      <c r="C1838" s="3" t="s">
        <v>2806</v>
      </c>
      <c r="D1838" s="3" t="s">
        <v>2787</v>
      </c>
      <c r="E1838" s="3" t="s">
        <v>1781</v>
      </c>
      <c r="F1838" s="3" t="s">
        <v>2148</v>
      </c>
      <c r="G1838" s="3">
        <v>1</v>
      </c>
      <c r="H1838" s="3">
        <v>5</v>
      </c>
      <c r="I1838" s="3" t="s">
        <v>2803</v>
      </c>
      <c r="J1838" s="3" t="s">
        <v>2259</v>
      </c>
      <c r="L1838" s="3" t="s">
        <v>4360</v>
      </c>
      <c r="M1838" s="3">
        <f t="shared" si="28"/>
        <v>1</v>
      </c>
    </row>
    <row r="1839" spans="1:13">
      <c r="A1839" s="3">
        <v>1585</v>
      </c>
      <c r="B1839" s="3">
        <v>1</v>
      </c>
      <c r="C1839" s="3" t="s">
        <v>2666</v>
      </c>
      <c r="D1839" s="3" t="s">
        <v>2272</v>
      </c>
      <c r="E1839" s="3" t="s">
        <v>1781</v>
      </c>
      <c r="F1839" s="3" t="s">
        <v>291</v>
      </c>
      <c r="G1839" s="3">
        <v>1</v>
      </c>
      <c r="H1839" s="3">
        <v>5</v>
      </c>
      <c r="I1839" s="3" t="s">
        <v>2803</v>
      </c>
      <c r="J1839" s="3" t="s">
        <v>2259</v>
      </c>
      <c r="L1839" s="3" t="s">
        <v>4360</v>
      </c>
      <c r="M1839" s="3">
        <f t="shared" si="28"/>
        <v>1</v>
      </c>
    </row>
    <row r="1840" spans="1:13" ht="14.5" customHeight="1">
      <c r="A1840" s="3">
        <v>1586</v>
      </c>
      <c r="B1840" s="3">
        <v>1</v>
      </c>
      <c r="C1840" s="3" t="s">
        <v>2667</v>
      </c>
      <c r="D1840" s="3" t="s">
        <v>258</v>
      </c>
      <c r="E1840" s="3" t="s">
        <v>282</v>
      </c>
      <c r="F1840" s="3" t="s">
        <v>1782</v>
      </c>
      <c r="G1840" s="3">
        <v>1</v>
      </c>
      <c r="H1840" s="3">
        <v>5</v>
      </c>
      <c r="I1840" s="3" t="s">
        <v>2803</v>
      </c>
      <c r="J1840" s="3" t="s">
        <v>2259</v>
      </c>
      <c r="L1840" s="3" t="s">
        <v>4360</v>
      </c>
      <c r="M1840" s="3">
        <f t="shared" si="28"/>
        <v>1</v>
      </c>
    </row>
    <row r="1841" spans="1:13">
      <c r="A1841" s="3">
        <v>1587</v>
      </c>
      <c r="B1841" s="3">
        <v>2</v>
      </c>
      <c r="C1841" s="3" t="s">
        <v>2650</v>
      </c>
      <c r="D1841" s="3" t="s">
        <v>4300</v>
      </c>
      <c r="E1841" s="3" t="s">
        <v>433</v>
      </c>
      <c r="F1841" s="3" t="s">
        <v>2181</v>
      </c>
      <c r="G1841" s="3">
        <v>1</v>
      </c>
      <c r="H1841" s="3">
        <v>10</v>
      </c>
      <c r="I1841" s="3" t="s">
        <v>2803</v>
      </c>
      <c r="J1841" s="3" t="s">
        <v>2259</v>
      </c>
      <c r="L1841" s="3" t="s">
        <v>4361</v>
      </c>
      <c r="M1841" s="3">
        <f t="shared" si="28"/>
        <v>2</v>
      </c>
    </row>
    <row r="1842" spans="1:13">
      <c r="A1842" s="3">
        <v>1587</v>
      </c>
      <c r="B1842" s="3">
        <v>2</v>
      </c>
      <c r="C1842" s="3" t="s">
        <v>2650</v>
      </c>
      <c r="D1842" s="3" t="s">
        <v>4302</v>
      </c>
      <c r="E1842" s="3">
        <v>14</v>
      </c>
      <c r="F1842" s="3">
        <v>19</v>
      </c>
      <c r="G1842" s="3">
        <v>1</v>
      </c>
      <c r="H1842" s="3">
        <v>10</v>
      </c>
      <c r="I1842" s="3" t="s">
        <v>2803</v>
      </c>
      <c r="J1842" s="3" t="s">
        <v>2259</v>
      </c>
      <c r="L1842" s="3" t="s">
        <v>4361</v>
      </c>
      <c r="M1842" s="3">
        <f t="shared" si="28"/>
        <v>2</v>
      </c>
    </row>
    <row r="1843" spans="1:13">
      <c r="A1843" s="3">
        <v>1588</v>
      </c>
      <c r="B1843" s="3">
        <v>2</v>
      </c>
      <c r="C1843" s="3" t="s">
        <v>2652</v>
      </c>
      <c r="D1843" s="3" t="s">
        <v>4303</v>
      </c>
      <c r="E1843" s="3" t="s">
        <v>2653</v>
      </c>
      <c r="F1843" s="3" t="s">
        <v>2654</v>
      </c>
      <c r="G1843" s="3">
        <v>1</v>
      </c>
      <c r="H1843" s="3">
        <v>10</v>
      </c>
      <c r="I1843" s="3" t="s">
        <v>2803</v>
      </c>
      <c r="J1843" s="3" t="s">
        <v>2259</v>
      </c>
      <c r="L1843" s="3" t="s">
        <v>4361</v>
      </c>
      <c r="M1843" s="3">
        <f t="shared" si="28"/>
        <v>2</v>
      </c>
    </row>
    <row r="1844" spans="1:13">
      <c r="A1844" s="3">
        <v>1588</v>
      </c>
      <c r="B1844" s="3">
        <v>2</v>
      </c>
      <c r="C1844" s="3" t="s">
        <v>2652</v>
      </c>
      <c r="D1844" s="3" t="s">
        <v>4304</v>
      </c>
      <c r="E1844" s="3">
        <v>15</v>
      </c>
      <c r="F1844" s="3">
        <v>20</v>
      </c>
      <c r="G1844" s="3">
        <v>1</v>
      </c>
      <c r="H1844" s="3">
        <v>10</v>
      </c>
      <c r="I1844" s="3" t="s">
        <v>2803</v>
      </c>
      <c r="J1844" s="3" t="s">
        <v>2259</v>
      </c>
      <c r="L1844" s="3" t="s">
        <v>4361</v>
      </c>
      <c r="M1844" s="3">
        <f t="shared" si="28"/>
        <v>2</v>
      </c>
    </row>
    <row r="1845" spans="1:13">
      <c r="A1845" s="3">
        <v>1589</v>
      </c>
      <c r="B1845" s="3">
        <v>2</v>
      </c>
      <c r="C1845" s="3" t="s">
        <v>2655</v>
      </c>
      <c r="D1845" s="3" t="s">
        <v>4305</v>
      </c>
      <c r="E1845" s="3" t="s">
        <v>433</v>
      </c>
      <c r="F1845" s="3" t="s">
        <v>2181</v>
      </c>
      <c r="G1845" s="3">
        <v>1</v>
      </c>
      <c r="H1845" s="3">
        <v>10</v>
      </c>
      <c r="I1845" s="3" t="s">
        <v>2803</v>
      </c>
      <c r="J1845" s="3" t="s">
        <v>2259</v>
      </c>
      <c r="L1845" s="3" t="s">
        <v>4361</v>
      </c>
      <c r="M1845" s="3">
        <f t="shared" si="28"/>
        <v>2</v>
      </c>
    </row>
    <row r="1846" spans="1:13">
      <c r="A1846" s="3">
        <v>1589</v>
      </c>
      <c r="B1846" s="3">
        <v>2</v>
      </c>
      <c r="C1846" s="3" t="s">
        <v>2655</v>
      </c>
      <c r="D1846" s="3" t="s">
        <v>4306</v>
      </c>
      <c r="E1846" s="3">
        <v>14</v>
      </c>
      <c r="F1846" s="3">
        <v>19</v>
      </c>
      <c r="G1846" s="3">
        <v>1</v>
      </c>
      <c r="H1846" s="3">
        <v>10</v>
      </c>
      <c r="I1846" s="3" t="s">
        <v>2803</v>
      </c>
      <c r="J1846" s="3" t="s">
        <v>2259</v>
      </c>
      <c r="L1846" s="3" t="s">
        <v>4361</v>
      </c>
      <c r="M1846" s="3">
        <f t="shared" si="28"/>
        <v>2</v>
      </c>
    </row>
    <row r="1847" spans="1:13">
      <c r="A1847" s="3">
        <v>1590</v>
      </c>
      <c r="B1847" s="3">
        <v>2</v>
      </c>
      <c r="C1847" s="3" t="s">
        <v>2656</v>
      </c>
      <c r="D1847" s="3" t="s">
        <v>4307</v>
      </c>
      <c r="E1847" s="3" t="s">
        <v>290</v>
      </c>
      <c r="F1847" s="3" t="s">
        <v>722</v>
      </c>
      <c r="G1847" s="3">
        <v>1</v>
      </c>
      <c r="H1847" s="3">
        <v>10</v>
      </c>
      <c r="I1847" s="3" t="s">
        <v>2803</v>
      </c>
      <c r="J1847" s="3" t="s">
        <v>2259</v>
      </c>
      <c r="L1847" s="3" t="s">
        <v>4361</v>
      </c>
      <c r="M1847" s="3">
        <f t="shared" si="28"/>
        <v>2</v>
      </c>
    </row>
    <row r="1848" spans="1:13">
      <c r="A1848" s="3">
        <v>1590</v>
      </c>
      <c r="B1848" s="3">
        <v>2</v>
      </c>
      <c r="C1848" s="3" t="s">
        <v>2656</v>
      </c>
      <c r="D1848" s="3" t="s">
        <v>4308</v>
      </c>
      <c r="E1848" s="3">
        <v>28</v>
      </c>
      <c r="F1848" s="3">
        <v>32</v>
      </c>
      <c r="G1848" s="3">
        <v>1</v>
      </c>
      <c r="H1848" s="3">
        <v>10</v>
      </c>
      <c r="I1848" s="3" t="s">
        <v>2803</v>
      </c>
      <c r="J1848" s="3" t="s">
        <v>2259</v>
      </c>
      <c r="L1848" s="3" t="s">
        <v>4361</v>
      </c>
      <c r="M1848" s="3">
        <f t="shared" si="28"/>
        <v>2</v>
      </c>
    </row>
    <row r="1849" spans="1:13">
      <c r="A1849" s="3">
        <v>1591</v>
      </c>
      <c r="B1849" s="3">
        <v>2</v>
      </c>
      <c r="C1849" s="3" t="s">
        <v>2657</v>
      </c>
      <c r="D1849" s="3" t="s">
        <v>4309</v>
      </c>
      <c r="E1849" s="3" t="s">
        <v>2381</v>
      </c>
      <c r="F1849" s="3" t="s">
        <v>2658</v>
      </c>
      <c r="G1849" s="3">
        <v>1</v>
      </c>
      <c r="H1849" s="3">
        <v>10</v>
      </c>
      <c r="I1849" s="3" t="s">
        <v>2803</v>
      </c>
      <c r="J1849" s="3" t="s">
        <v>2259</v>
      </c>
      <c r="L1849" s="3" t="s">
        <v>4361</v>
      </c>
      <c r="M1849" s="3">
        <f t="shared" si="28"/>
        <v>2</v>
      </c>
    </row>
    <row r="1850" spans="1:13">
      <c r="A1850" s="3">
        <v>1591</v>
      </c>
      <c r="B1850" s="3">
        <v>2</v>
      </c>
      <c r="C1850" s="3" t="s">
        <v>2657</v>
      </c>
      <c r="D1850" s="3" t="s">
        <v>4310</v>
      </c>
      <c r="E1850" s="3">
        <v>13</v>
      </c>
      <c r="F1850" s="3">
        <v>18</v>
      </c>
      <c r="G1850" s="3">
        <v>1</v>
      </c>
      <c r="H1850" s="3">
        <v>10</v>
      </c>
      <c r="I1850" s="3" t="s">
        <v>2803</v>
      </c>
      <c r="J1850" s="3" t="s">
        <v>2259</v>
      </c>
      <c r="L1850" s="3" t="s">
        <v>4361</v>
      </c>
      <c r="M1850" s="3">
        <f t="shared" si="28"/>
        <v>2</v>
      </c>
    </row>
    <row r="1851" spans="1:13">
      <c r="A1851" s="3">
        <v>1592</v>
      </c>
      <c r="B1851" s="3">
        <v>2</v>
      </c>
      <c r="C1851" s="3" t="s">
        <v>2659</v>
      </c>
      <c r="D1851" s="3" t="s">
        <v>589</v>
      </c>
      <c r="E1851" s="3" t="s">
        <v>386</v>
      </c>
      <c r="F1851" s="3" t="s">
        <v>1996</v>
      </c>
      <c r="G1851" s="3">
        <v>1</v>
      </c>
      <c r="H1851" s="3">
        <v>10</v>
      </c>
      <c r="I1851" s="3" t="s">
        <v>2803</v>
      </c>
      <c r="J1851" s="3" t="s">
        <v>2259</v>
      </c>
      <c r="L1851" s="3" t="s">
        <v>4361</v>
      </c>
      <c r="M1851" s="3">
        <f t="shared" si="28"/>
        <v>1</v>
      </c>
    </row>
    <row r="1852" spans="1:13">
      <c r="A1852" s="3">
        <v>1593</v>
      </c>
      <c r="B1852" s="3">
        <v>2</v>
      </c>
      <c r="C1852" s="3" t="s">
        <v>2660</v>
      </c>
      <c r="D1852" s="3" t="s">
        <v>566</v>
      </c>
      <c r="E1852" s="3" t="s">
        <v>386</v>
      </c>
      <c r="F1852" s="3" t="s">
        <v>1996</v>
      </c>
      <c r="G1852" s="3">
        <v>1</v>
      </c>
      <c r="H1852" s="3">
        <v>10</v>
      </c>
      <c r="I1852" s="3" t="s">
        <v>2803</v>
      </c>
      <c r="J1852" s="3" t="s">
        <v>2259</v>
      </c>
      <c r="L1852" s="3" t="s">
        <v>4361</v>
      </c>
      <c r="M1852" s="3">
        <f t="shared" si="28"/>
        <v>1</v>
      </c>
    </row>
    <row r="1853" spans="1:13">
      <c r="A1853" s="3">
        <v>1594</v>
      </c>
      <c r="B1853" s="3">
        <v>2</v>
      </c>
      <c r="C1853" s="3" t="s">
        <v>2661</v>
      </c>
      <c r="D1853" s="3" t="s">
        <v>645</v>
      </c>
      <c r="E1853" s="3" t="s">
        <v>386</v>
      </c>
      <c r="F1853" s="3" t="s">
        <v>1996</v>
      </c>
      <c r="G1853" s="3">
        <v>1</v>
      </c>
      <c r="H1853" s="3">
        <v>10</v>
      </c>
      <c r="I1853" s="3" t="s">
        <v>2803</v>
      </c>
      <c r="J1853" s="3" t="s">
        <v>2259</v>
      </c>
      <c r="L1853" s="3" t="s">
        <v>4361</v>
      </c>
      <c r="M1853" s="3">
        <f t="shared" si="28"/>
        <v>1</v>
      </c>
    </row>
    <row r="1854" spans="1:13">
      <c r="A1854" s="3">
        <v>1595</v>
      </c>
      <c r="B1854" s="3">
        <v>2</v>
      </c>
      <c r="C1854" s="3" t="s">
        <v>2662</v>
      </c>
      <c r="D1854" s="3" t="s">
        <v>611</v>
      </c>
      <c r="E1854" s="3" t="s">
        <v>386</v>
      </c>
      <c r="F1854" s="3" t="s">
        <v>1996</v>
      </c>
      <c r="G1854" s="3">
        <v>1</v>
      </c>
      <c r="H1854" s="3">
        <v>10</v>
      </c>
      <c r="I1854" s="3" t="s">
        <v>2803</v>
      </c>
      <c r="J1854" s="3" t="s">
        <v>2259</v>
      </c>
      <c r="L1854" s="3" t="s">
        <v>4361</v>
      </c>
      <c r="M1854" s="3">
        <f t="shared" si="28"/>
        <v>1</v>
      </c>
    </row>
    <row r="1855" spans="1:13">
      <c r="A1855" s="3">
        <v>1596</v>
      </c>
      <c r="B1855" s="3">
        <v>2</v>
      </c>
      <c r="C1855" s="3" t="s">
        <v>2663</v>
      </c>
      <c r="D1855" s="3" t="s">
        <v>249</v>
      </c>
      <c r="E1855" s="3" t="s">
        <v>1781</v>
      </c>
      <c r="F1855" s="3" t="s">
        <v>291</v>
      </c>
      <c r="G1855" s="3">
        <v>1</v>
      </c>
      <c r="H1855" s="3">
        <v>10</v>
      </c>
      <c r="I1855" s="3" t="s">
        <v>2803</v>
      </c>
      <c r="J1855" s="3" t="s">
        <v>2259</v>
      </c>
      <c r="L1855" s="3" t="s">
        <v>4361</v>
      </c>
      <c r="M1855" s="3">
        <f t="shared" si="28"/>
        <v>1</v>
      </c>
    </row>
    <row r="1856" spans="1:13">
      <c r="A1856" s="3">
        <v>1597</v>
      </c>
      <c r="B1856" s="3">
        <v>0</v>
      </c>
      <c r="C1856" s="3" t="s">
        <v>1113</v>
      </c>
      <c r="D1856" s="3" t="s">
        <v>427</v>
      </c>
      <c r="E1856" s="3">
        <v>1</v>
      </c>
      <c r="G1856" s="3">
        <v>1</v>
      </c>
      <c r="H1856" s="3">
        <v>1</v>
      </c>
      <c r="I1856" s="3" t="s">
        <v>2803</v>
      </c>
      <c r="J1856" s="3" t="s">
        <v>2281</v>
      </c>
      <c r="L1856" s="3" t="s">
        <v>4362</v>
      </c>
      <c r="M1856" s="3">
        <f t="shared" si="28"/>
        <v>1</v>
      </c>
    </row>
    <row r="1857" spans="1:13">
      <c r="A1857" s="3">
        <v>1598</v>
      </c>
      <c r="B1857" s="3">
        <v>0</v>
      </c>
      <c r="C1857" s="3" t="s">
        <v>1148</v>
      </c>
      <c r="D1857" s="3" t="s">
        <v>485</v>
      </c>
      <c r="E1857" s="3">
        <v>1</v>
      </c>
      <c r="G1857" s="3">
        <v>1</v>
      </c>
      <c r="H1857" s="3">
        <v>1</v>
      </c>
      <c r="I1857" s="3" t="s">
        <v>2803</v>
      </c>
      <c r="J1857" s="3" t="s">
        <v>2281</v>
      </c>
      <c r="L1857" s="3" t="s">
        <v>4362</v>
      </c>
      <c r="M1857" s="3">
        <f t="shared" si="28"/>
        <v>1</v>
      </c>
    </row>
    <row r="1858" spans="1:13">
      <c r="A1858" s="3">
        <v>1599</v>
      </c>
      <c r="B1858" s="3">
        <v>0</v>
      </c>
      <c r="C1858" s="3" t="s">
        <v>1175</v>
      </c>
      <c r="D1858" s="3" t="s">
        <v>525</v>
      </c>
      <c r="E1858" s="3">
        <v>1</v>
      </c>
      <c r="G1858" s="3">
        <v>1</v>
      </c>
      <c r="H1858" s="3">
        <v>1</v>
      </c>
      <c r="I1858" s="3" t="s">
        <v>2803</v>
      </c>
      <c r="J1858" s="3" t="s">
        <v>2281</v>
      </c>
      <c r="L1858" s="3" t="s">
        <v>4362</v>
      </c>
      <c r="M1858" s="3">
        <f t="shared" si="28"/>
        <v>1</v>
      </c>
    </row>
    <row r="1859" spans="1:13">
      <c r="A1859" s="3">
        <v>1600</v>
      </c>
      <c r="B1859" s="3">
        <v>1</v>
      </c>
      <c r="C1859" s="3" t="s">
        <v>2804</v>
      </c>
      <c r="D1859" s="3" t="s">
        <v>2805</v>
      </c>
      <c r="E1859" s="3" t="s">
        <v>1781</v>
      </c>
      <c r="F1859" s="3" t="s">
        <v>291</v>
      </c>
      <c r="G1859" s="3">
        <v>1</v>
      </c>
      <c r="H1859" s="3">
        <v>5</v>
      </c>
      <c r="I1859" s="3" t="s">
        <v>2803</v>
      </c>
      <c r="J1859" s="3" t="s">
        <v>2281</v>
      </c>
      <c r="L1859" s="3" t="s">
        <v>4363</v>
      </c>
      <c r="M1859" s="3">
        <f t="shared" ref="M1859:M1922" si="29">COUNTIF(A:A,A1859)</f>
        <v>1</v>
      </c>
    </row>
    <row r="1860" spans="1:13">
      <c r="A1860" s="3">
        <v>1601</v>
      </c>
      <c r="B1860" s="3">
        <v>1</v>
      </c>
      <c r="C1860" s="3" t="s">
        <v>2806</v>
      </c>
      <c r="D1860" s="3" t="s">
        <v>2787</v>
      </c>
      <c r="E1860" s="3" t="s">
        <v>1781</v>
      </c>
      <c r="F1860" s="3" t="s">
        <v>2148</v>
      </c>
      <c r="G1860" s="3">
        <v>1</v>
      </c>
      <c r="H1860" s="3">
        <v>5</v>
      </c>
      <c r="I1860" s="3" t="s">
        <v>2803</v>
      </c>
      <c r="J1860" s="3" t="s">
        <v>2281</v>
      </c>
      <c r="L1860" s="3" t="s">
        <v>4363</v>
      </c>
      <c r="M1860" s="3">
        <f t="shared" si="29"/>
        <v>1</v>
      </c>
    </row>
    <row r="1861" spans="1:13">
      <c r="A1861" s="3">
        <v>1602</v>
      </c>
      <c r="B1861" s="3">
        <v>1</v>
      </c>
      <c r="C1861" s="3" t="s">
        <v>2666</v>
      </c>
      <c r="D1861" s="3" t="s">
        <v>2272</v>
      </c>
      <c r="E1861" s="3" t="s">
        <v>1781</v>
      </c>
      <c r="F1861" s="3" t="s">
        <v>291</v>
      </c>
      <c r="G1861" s="3">
        <v>1</v>
      </c>
      <c r="H1861" s="3">
        <v>5</v>
      </c>
      <c r="I1861" s="3" t="s">
        <v>2803</v>
      </c>
      <c r="J1861" s="3" t="s">
        <v>2281</v>
      </c>
      <c r="L1861" s="3" t="s">
        <v>4363</v>
      </c>
      <c r="M1861" s="3">
        <f t="shared" si="29"/>
        <v>1</v>
      </c>
    </row>
    <row r="1862" spans="1:13">
      <c r="A1862" s="3">
        <v>1603</v>
      </c>
      <c r="B1862" s="3">
        <v>1</v>
      </c>
      <c r="C1862" s="3" t="s">
        <v>2667</v>
      </c>
      <c r="D1862" s="3" t="s">
        <v>258</v>
      </c>
      <c r="E1862" s="3" t="s">
        <v>282</v>
      </c>
      <c r="F1862" s="3" t="s">
        <v>1782</v>
      </c>
      <c r="G1862" s="3">
        <v>1</v>
      </c>
      <c r="H1862" s="3">
        <v>5</v>
      </c>
      <c r="I1862" s="3" t="s">
        <v>2803</v>
      </c>
      <c r="J1862" s="3" t="s">
        <v>2281</v>
      </c>
      <c r="L1862" s="3" t="s">
        <v>4363</v>
      </c>
      <c r="M1862" s="3">
        <f t="shared" si="29"/>
        <v>1</v>
      </c>
    </row>
    <row r="1863" spans="1:13">
      <c r="A1863" s="3">
        <v>1604</v>
      </c>
      <c r="B1863" s="3">
        <v>2</v>
      </c>
      <c r="C1863" s="3" t="s">
        <v>2650</v>
      </c>
      <c r="D1863" s="3" t="s">
        <v>4300</v>
      </c>
      <c r="E1863" s="3" t="s">
        <v>433</v>
      </c>
      <c r="F1863" s="3" t="s">
        <v>2181</v>
      </c>
      <c r="G1863" s="3">
        <v>1</v>
      </c>
      <c r="H1863" s="3">
        <v>10</v>
      </c>
      <c r="I1863" s="3" t="s">
        <v>2803</v>
      </c>
      <c r="J1863" s="3" t="s">
        <v>2281</v>
      </c>
      <c r="L1863" s="3" t="s">
        <v>4364</v>
      </c>
      <c r="M1863" s="3">
        <f t="shared" si="29"/>
        <v>2</v>
      </c>
    </row>
    <row r="1864" spans="1:13">
      <c r="A1864" s="3">
        <v>1604</v>
      </c>
      <c r="B1864" s="3">
        <v>2</v>
      </c>
      <c r="C1864" s="3" t="s">
        <v>2650</v>
      </c>
      <c r="D1864" s="3" t="s">
        <v>4302</v>
      </c>
      <c r="E1864" s="3">
        <v>14</v>
      </c>
      <c r="F1864" s="3">
        <v>19</v>
      </c>
      <c r="G1864" s="3">
        <v>1</v>
      </c>
      <c r="H1864" s="3">
        <v>10</v>
      </c>
      <c r="I1864" s="3" t="s">
        <v>2803</v>
      </c>
      <c r="J1864" s="3" t="s">
        <v>2281</v>
      </c>
      <c r="L1864" s="3" t="s">
        <v>4364</v>
      </c>
      <c r="M1864" s="3">
        <f t="shared" si="29"/>
        <v>2</v>
      </c>
    </row>
    <row r="1865" spans="1:13">
      <c r="A1865" s="3">
        <v>1605</v>
      </c>
      <c r="B1865" s="3">
        <v>2</v>
      </c>
      <c r="C1865" s="3" t="s">
        <v>2652</v>
      </c>
      <c r="D1865" s="3" t="s">
        <v>4303</v>
      </c>
      <c r="E1865" s="3" t="s">
        <v>2653</v>
      </c>
      <c r="F1865" s="3" t="s">
        <v>2654</v>
      </c>
      <c r="G1865" s="3">
        <v>1</v>
      </c>
      <c r="H1865" s="3">
        <v>10</v>
      </c>
      <c r="I1865" s="3" t="s">
        <v>2803</v>
      </c>
      <c r="J1865" s="3" t="s">
        <v>2281</v>
      </c>
      <c r="L1865" s="3" t="s">
        <v>4364</v>
      </c>
      <c r="M1865" s="3">
        <f t="shared" si="29"/>
        <v>2</v>
      </c>
    </row>
    <row r="1866" spans="1:13">
      <c r="A1866" s="3">
        <v>1605</v>
      </c>
      <c r="B1866" s="3">
        <v>2</v>
      </c>
      <c r="C1866" s="3" t="s">
        <v>2652</v>
      </c>
      <c r="D1866" s="3" t="s">
        <v>4304</v>
      </c>
      <c r="E1866" s="3">
        <v>15</v>
      </c>
      <c r="F1866" s="3">
        <v>20</v>
      </c>
      <c r="G1866" s="3">
        <v>1</v>
      </c>
      <c r="H1866" s="3">
        <v>10</v>
      </c>
      <c r="I1866" s="3" t="s">
        <v>2803</v>
      </c>
      <c r="J1866" s="3" t="s">
        <v>2281</v>
      </c>
      <c r="L1866" s="3" t="s">
        <v>4364</v>
      </c>
      <c r="M1866" s="3">
        <f t="shared" si="29"/>
        <v>2</v>
      </c>
    </row>
    <row r="1867" spans="1:13">
      <c r="A1867" s="3">
        <v>1606</v>
      </c>
      <c r="B1867" s="3">
        <v>2</v>
      </c>
      <c r="C1867" s="3" t="s">
        <v>2655</v>
      </c>
      <c r="D1867" s="3" t="s">
        <v>4305</v>
      </c>
      <c r="E1867" s="3" t="s">
        <v>433</v>
      </c>
      <c r="F1867" s="3" t="s">
        <v>2181</v>
      </c>
      <c r="G1867" s="3">
        <v>1</v>
      </c>
      <c r="H1867" s="3">
        <v>10</v>
      </c>
      <c r="I1867" s="3" t="s">
        <v>2803</v>
      </c>
      <c r="J1867" s="3" t="s">
        <v>2281</v>
      </c>
      <c r="L1867" s="3" t="s">
        <v>4364</v>
      </c>
      <c r="M1867" s="3">
        <f t="shared" si="29"/>
        <v>2</v>
      </c>
    </row>
    <row r="1868" spans="1:13">
      <c r="A1868" s="3">
        <v>1606</v>
      </c>
      <c r="B1868" s="3">
        <v>2</v>
      </c>
      <c r="C1868" s="3" t="s">
        <v>2655</v>
      </c>
      <c r="D1868" s="3" t="s">
        <v>4306</v>
      </c>
      <c r="E1868" s="3">
        <v>14</v>
      </c>
      <c r="F1868" s="3">
        <v>19</v>
      </c>
      <c r="G1868" s="3">
        <v>1</v>
      </c>
      <c r="H1868" s="3">
        <v>10</v>
      </c>
      <c r="I1868" s="3" t="s">
        <v>2803</v>
      </c>
      <c r="J1868" s="3" t="s">
        <v>2281</v>
      </c>
      <c r="L1868" s="3" t="s">
        <v>4364</v>
      </c>
      <c r="M1868" s="3">
        <f t="shared" si="29"/>
        <v>2</v>
      </c>
    </row>
    <row r="1869" spans="1:13">
      <c r="A1869" s="3">
        <v>1607</v>
      </c>
      <c r="B1869" s="3">
        <v>2</v>
      </c>
      <c r="C1869" s="3" t="s">
        <v>2656</v>
      </c>
      <c r="D1869" s="3" t="s">
        <v>4307</v>
      </c>
      <c r="E1869" s="3" t="s">
        <v>290</v>
      </c>
      <c r="F1869" s="3" t="s">
        <v>722</v>
      </c>
      <c r="G1869" s="3">
        <v>1</v>
      </c>
      <c r="H1869" s="3">
        <v>10</v>
      </c>
      <c r="I1869" s="3" t="s">
        <v>2803</v>
      </c>
      <c r="J1869" s="3" t="s">
        <v>2281</v>
      </c>
      <c r="L1869" s="3" t="s">
        <v>4364</v>
      </c>
      <c r="M1869" s="3">
        <f t="shared" si="29"/>
        <v>2</v>
      </c>
    </row>
    <row r="1870" spans="1:13">
      <c r="A1870" s="3">
        <v>1607</v>
      </c>
      <c r="B1870" s="3">
        <v>2</v>
      </c>
      <c r="C1870" s="3" t="s">
        <v>2656</v>
      </c>
      <c r="D1870" s="3" t="s">
        <v>4308</v>
      </c>
      <c r="E1870" s="3">
        <v>28</v>
      </c>
      <c r="F1870" s="3">
        <v>32</v>
      </c>
      <c r="G1870" s="3">
        <v>1</v>
      </c>
      <c r="H1870" s="3">
        <v>10</v>
      </c>
      <c r="I1870" s="3" t="s">
        <v>2803</v>
      </c>
      <c r="J1870" s="3" t="s">
        <v>2281</v>
      </c>
      <c r="L1870" s="3" t="s">
        <v>4364</v>
      </c>
      <c r="M1870" s="3">
        <f t="shared" si="29"/>
        <v>2</v>
      </c>
    </row>
    <row r="1871" spans="1:13">
      <c r="A1871" s="3">
        <v>1608</v>
      </c>
      <c r="B1871" s="3">
        <v>2</v>
      </c>
      <c r="C1871" s="3" t="s">
        <v>2657</v>
      </c>
      <c r="D1871" s="3" t="s">
        <v>4309</v>
      </c>
      <c r="E1871" s="3" t="s">
        <v>2381</v>
      </c>
      <c r="F1871" s="3" t="s">
        <v>2658</v>
      </c>
      <c r="G1871" s="3">
        <v>1</v>
      </c>
      <c r="H1871" s="3">
        <v>10</v>
      </c>
      <c r="I1871" s="3" t="s">
        <v>2803</v>
      </c>
      <c r="J1871" s="3" t="s">
        <v>2281</v>
      </c>
      <c r="L1871" s="3" t="s">
        <v>4364</v>
      </c>
      <c r="M1871" s="3">
        <f t="shared" si="29"/>
        <v>2</v>
      </c>
    </row>
    <row r="1872" spans="1:13">
      <c r="A1872" s="3">
        <v>1608</v>
      </c>
      <c r="B1872" s="3">
        <v>2</v>
      </c>
      <c r="C1872" s="3" t="s">
        <v>2657</v>
      </c>
      <c r="D1872" s="3" t="s">
        <v>4310</v>
      </c>
      <c r="E1872" s="3">
        <v>13</v>
      </c>
      <c r="F1872" s="3">
        <v>18</v>
      </c>
      <c r="G1872" s="3">
        <v>1</v>
      </c>
      <c r="H1872" s="3">
        <v>10</v>
      </c>
      <c r="I1872" s="3" t="s">
        <v>2803</v>
      </c>
      <c r="J1872" s="3" t="s">
        <v>2281</v>
      </c>
      <c r="L1872" s="3" t="s">
        <v>4364</v>
      </c>
      <c r="M1872" s="3">
        <f t="shared" si="29"/>
        <v>2</v>
      </c>
    </row>
    <row r="1873" spans="1:13">
      <c r="A1873" s="3">
        <v>1609</v>
      </c>
      <c r="B1873" s="3">
        <v>2</v>
      </c>
      <c r="C1873" s="3" t="s">
        <v>2659</v>
      </c>
      <c r="D1873" s="3" t="s">
        <v>589</v>
      </c>
      <c r="E1873" s="3" t="s">
        <v>386</v>
      </c>
      <c r="F1873" s="3" t="s">
        <v>1996</v>
      </c>
      <c r="G1873" s="3">
        <v>1</v>
      </c>
      <c r="H1873" s="3">
        <v>10</v>
      </c>
      <c r="I1873" s="3" t="s">
        <v>2803</v>
      </c>
      <c r="J1873" s="3" t="s">
        <v>2281</v>
      </c>
      <c r="L1873" s="3" t="s">
        <v>4364</v>
      </c>
      <c r="M1873" s="3">
        <f t="shared" si="29"/>
        <v>1</v>
      </c>
    </row>
    <row r="1874" spans="1:13">
      <c r="A1874" s="3">
        <v>1610</v>
      </c>
      <c r="B1874" s="3">
        <v>2</v>
      </c>
      <c r="C1874" s="3" t="s">
        <v>2660</v>
      </c>
      <c r="D1874" s="3" t="s">
        <v>566</v>
      </c>
      <c r="E1874" s="3" t="s">
        <v>386</v>
      </c>
      <c r="F1874" s="3" t="s">
        <v>1996</v>
      </c>
      <c r="G1874" s="3">
        <v>1</v>
      </c>
      <c r="H1874" s="3">
        <v>10</v>
      </c>
      <c r="I1874" s="3" t="s">
        <v>2803</v>
      </c>
      <c r="J1874" s="3" t="s">
        <v>2281</v>
      </c>
      <c r="L1874" s="3" t="s">
        <v>4364</v>
      </c>
      <c r="M1874" s="3">
        <f t="shared" si="29"/>
        <v>1</v>
      </c>
    </row>
    <row r="1875" spans="1:13">
      <c r="A1875" s="3">
        <v>1611</v>
      </c>
      <c r="B1875" s="3">
        <v>2</v>
      </c>
      <c r="C1875" s="3" t="s">
        <v>2661</v>
      </c>
      <c r="D1875" s="3" t="s">
        <v>645</v>
      </c>
      <c r="E1875" s="3" t="s">
        <v>386</v>
      </c>
      <c r="F1875" s="3" t="s">
        <v>1996</v>
      </c>
      <c r="G1875" s="3">
        <v>1</v>
      </c>
      <c r="H1875" s="3">
        <v>10</v>
      </c>
      <c r="I1875" s="3" t="s">
        <v>2803</v>
      </c>
      <c r="J1875" s="3" t="s">
        <v>2281</v>
      </c>
      <c r="L1875" s="3" t="s">
        <v>4364</v>
      </c>
      <c r="M1875" s="3">
        <f t="shared" si="29"/>
        <v>1</v>
      </c>
    </row>
    <row r="1876" spans="1:13">
      <c r="A1876" s="3">
        <v>1612</v>
      </c>
      <c r="B1876" s="3">
        <v>2</v>
      </c>
      <c r="C1876" s="3" t="s">
        <v>2662</v>
      </c>
      <c r="D1876" s="3" t="s">
        <v>611</v>
      </c>
      <c r="E1876" s="3" t="s">
        <v>386</v>
      </c>
      <c r="F1876" s="3" t="s">
        <v>1996</v>
      </c>
      <c r="G1876" s="3">
        <v>1</v>
      </c>
      <c r="H1876" s="3">
        <v>10</v>
      </c>
      <c r="I1876" s="3" t="s">
        <v>2803</v>
      </c>
      <c r="J1876" s="3" t="s">
        <v>2281</v>
      </c>
      <c r="L1876" s="3" t="s">
        <v>4364</v>
      </c>
      <c r="M1876" s="3">
        <f t="shared" si="29"/>
        <v>1</v>
      </c>
    </row>
    <row r="1877" spans="1:13">
      <c r="A1877" s="3">
        <v>1613</v>
      </c>
      <c r="B1877" s="3">
        <v>2</v>
      </c>
      <c r="C1877" s="3" t="s">
        <v>2663</v>
      </c>
      <c r="D1877" s="3" t="s">
        <v>249</v>
      </c>
      <c r="E1877" s="3" t="s">
        <v>1781</v>
      </c>
      <c r="F1877" s="3" t="s">
        <v>291</v>
      </c>
      <c r="G1877" s="3">
        <v>1</v>
      </c>
      <c r="H1877" s="3">
        <v>10</v>
      </c>
      <c r="I1877" s="3" t="s">
        <v>2803</v>
      </c>
      <c r="J1877" s="3" t="s">
        <v>2281</v>
      </c>
      <c r="L1877" s="3" t="s">
        <v>4364</v>
      </c>
      <c r="M1877" s="3">
        <f t="shared" si="29"/>
        <v>1</v>
      </c>
    </row>
    <row r="1878" spans="1:13">
      <c r="A1878" s="3">
        <v>1614</v>
      </c>
      <c r="B1878" s="3">
        <v>0</v>
      </c>
      <c r="C1878" s="3" t="s">
        <v>2668</v>
      </c>
      <c r="D1878" s="3" t="s">
        <v>4314</v>
      </c>
      <c r="E1878" s="3" t="s">
        <v>2669</v>
      </c>
      <c r="F1878" s="3" t="s">
        <v>2670</v>
      </c>
      <c r="G1878" s="3">
        <v>100</v>
      </c>
      <c r="H1878" s="3">
        <v>0</v>
      </c>
      <c r="I1878" s="3" t="s">
        <v>2803</v>
      </c>
      <c r="J1878" s="3" t="s">
        <v>2285</v>
      </c>
      <c r="K1878" s="3" t="s">
        <v>2286</v>
      </c>
      <c r="L1878" s="3" t="s">
        <v>4365</v>
      </c>
      <c r="M1878" s="3">
        <f t="shared" si="29"/>
        <v>2</v>
      </c>
    </row>
    <row r="1879" spans="1:13">
      <c r="A1879" s="3">
        <v>1614</v>
      </c>
      <c r="B1879" s="3">
        <v>0</v>
      </c>
      <c r="C1879" s="3" t="s">
        <v>2668</v>
      </c>
      <c r="D1879" s="3" t="s">
        <v>4316</v>
      </c>
      <c r="E1879" s="3">
        <v>57</v>
      </c>
      <c r="F1879" s="3">
        <v>59</v>
      </c>
      <c r="G1879" s="3">
        <v>100</v>
      </c>
      <c r="H1879" s="3">
        <v>0</v>
      </c>
      <c r="I1879" s="3" t="s">
        <v>2803</v>
      </c>
      <c r="J1879" s="3" t="s">
        <v>2285</v>
      </c>
      <c r="K1879" s="3" t="s">
        <v>2286</v>
      </c>
      <c r="L1879" s="3" t="s">
        <v>4365</v>
      </c>
      <c r="M1879" s="3">
        <f t="shared" si="29"/>
        <v>2</v>
      </c>
    </row>
    <row r="1880" spans="1:13">
      <c r="A1880" s="3">
        <v>1615</v>
      </c>
      <c r="B1880" s="3">
        <v>0</v>
      </c>
      <c r="C1880" s="3" t="s">
        <v>2673</v>
      </c>
      <c r="D1880" s="3" t="s">
        <v>4317</v>
      </c>
      <c r="E1880" s="3" t="s">
        <v>2674</v>
      </c>
      <c r="F1880" s="3" t="s">
        <v>2675</v>
      </c>
      <c r="G1880" s="3">
        <v>100</v>
      </c>
      <c r="H1880" s="3">
        <v>0</v>
      </c>
      <c r="I1880" s="3" t="s">
        <v>2803</v>
      </c>
      <c r="J1880" s="3" t="s">
        <v>2285</v>
      </c>
      <c r="K1880" s="3" t="s">
        <v>2286</v>
      </c>
      <c r="L1880" s="3" t="s">
        <v>4365</v>
      </c>
      <c r="M1880" s="3">
        <f t="shared" si="29"/>
        <v>2</v>
      </c>
    </row>
    <row r="1881" spans="1:13">
      <c r="A1881" s="3">
        <v>1615</v>
      </c>
      <c r="B1881" s="3">
        <v>0</v>
      </c>
      <c r="C1881" s="3" t="s">
        <v>2673</v>
      </c>
      <c r="D1881" s="3" t="s">
        <v>4318</v>
      </c>
      <c r="E1881" s="3">
        <v>208</v>
      </c>
      <c r="F1881" s="3">
        <v>220</v>
      </c>
      <c r="G1881" s="3">
        <v>100</v>
      </c>
      <c r="H1881" s="3">
        <v>0</v>
      </c>
      <c r="I1881" s="3" t="s">
        <v>2803</v>
      </c>
      <c r="J1881" s="3" t="s">
        <v>2285</v>
      </c>
      <c r="K1881" s="3" t="s">
        <v>2286</v>
      </c>
      <c r="L1881" s="3" t="s">
        <v>4365</v>
      </c>
      <c r="M1881" s="3">
        <f t="shared" si="29"/>
        <v>2</v>
      </c>
    </row>
    <row r="1882" spans="1:13">
      <c r="A1882" s="3">
        <v>1616</v>
      </c>
      <c r="B1882" s="3">
        <v>0</v>
      </c>
      <c r="C1882" s="3" t="s">
        <v>2679</v>
      </c>
      <c r="D1882" s="3" t="s">
        <v>4319</v>
      </c>
      <c r="E1882" s="3" t="s">
        <v>2680</v>
      </c>
      <c r="F1882" s="3" t="s">
        <v>2681</v>
      </c>
      <c r="G1882" s="3">
        <v>100</v>
      </c>
      <c r="H1882" s="3">
        <v>0</v>
      </c>
      <c r="I1882" s="3" t="s">
        <v>2803</v>
      </c>
      <c r="J1882" s="3" t="s">
        <v>2285</v>
      </c>
      <c r="K1882" s="3" t="s">
        <v>2286</v>
      </c>
      <c r="L1882" s="3" t="s">
        <v>4365</v>
      </c>
      <c r="M1882" s="3">
        <f t="shared" si="29"/>
        <v>2</v>
      </c>
    </row>
    <row r="1883" spans="1:13">
      <c r="A1883" s="3">
        <v>1616</v>
      </c>
      <c r="B1883" s="3">
        <v>0</v>
      </c>
      <c r="C1883" s="3" t="s">
        <v>2679</v>
      </c>
      <c r="D1883" s="3" t="s">
        <v>4320</v>
      </c>
      <c r="E1883" s="3">
        <v>216</v>
      </c>
      <c r="F1883" s="3">
        <v>218</v>
      </c>
      <c r="G1883" s="3">
        <v>100</v>
      </c>
      <c r="H1883" s="3">
        <v>0</v>
      </c>
      <c r="I1883" s="3" t="s">
        <v>2803</v>
      </c>
      <c r="J1883" s="3" t="s">
        <v>2285</v>
      </c>
      <c r="K1883" s="3" t="s">
        <v>2286</v>
      </c>
      <c r="L1883" s="3" t="s">
        <v>4365</v>
      </c>
      <c r="M1883" s="3">
        <f t="shared" si="29"/>
        <v>2</v>
      </c>
    </row>
    <row r="1884" spans="1:13">
      <c r="A1884" s="3">
        <v>1617</v>
      </c>
      <c r="B1884" s="3">
        <v>0</v>
      </c>
      <c r="C1884" s="3" t="s">
        <v>2684</v>
      </c>
      <c r="D1884" s="3" t="s">
        <v>4321</v>
      </c>
      <c r="E1884" s="3" t="s">
        <v>2685</v>
      </c>
      <c r="F1884" s="3" t="s">
        <v>2119</v>
      </c>
      <c r="G1884" s="3">
        <v>100</v>
      </c>
      <c r="H1884" s="3">
        <v>0</v>
      </c>
      <c r="I1884" s="3" t="s">
        <v>2803</v>
      </c>
      <c r="J1884" s="3" t="s">
        <v>2285</v>
      </c>
      <c r="K1884" s="3" t="s">
        <v>2286</v>
      </c>
      <c r="L1884" s="3" t="s">
        <v>4365</v>
      </c>
      <c r="M1884" s="3">
        <f t="shared" si="29"/>
        <v>2</v>
      </c>
    </row>
    <row r="1885" spans="1:13">
      <c r="A1885" s="3">
        <v>1617</v>
      </c>
      <c r="B1885" s="3">
        <v>0</v>
      </c>
      <c r="C1885" s="3" t="s">
        <v>2684</v>
      </c>
      <c r="D1885" s="3" t="s">
        <v>4322</v>
      </c>
      <c r="E1885" s="3">
        <v>360</v>
      </c>
      <c r="F1885" s="3">
        <v>362</v>
      </c>
      <c r="G1885" s="3">
        <v>100</v>
      </c>
      <c r="H1885" s="3">
        <v>0</v>
      </c>
      <c r="I1885" s="3" t="s">
        <v>2803</v>
      </c>
      <c r="J1885" s="3" t="s">
        <v>2285</v>
      </c>
      <c r="K1885" s="3" t="s">
        <v>2286</v>
      </c>
      <c r="L1885" s="3" t="s">
        <v>4365</v>
      </c>
      <c r="M1885" s="3">
        <f t="shared" si="29"/>
        <v>2</v>
      </c>
    </row>
    <row r="1886" spans="1:13">
      <c r="A1886" s="3">
        <v>1618</v>
      </c>
      <c r="B1886" s="3">
        <v>0</v>
      </c>
      <c r="C1886" s="3" t="s">
        <v>2691</v>
      </c>
      <c r="D1886" s="3" t="s">
        <v>611</v>
      </c>
      <c r="E1886" s="3" t="s">
        <v>2692</v>
      </c>
      <c r="F1886" s="3" t="s">
        <v>2693</v>
      </c>
      <c r="G1886" s="3">
        <v>100</v>
      </c>
      <c r="H1886" s="3">
        <v>0</v>
      </c>
      <c r="I1886" s="3" t="s">
        <v>2803</v>
      </c>
      <c r="J1886" s="3" t="s">
        <v>2285</v>
      </c>
      <c r="K1886" s="3" t="s">
        <v>2286</v>
      </c>
      <c r="L1886" s="3" t="s">
        <v>4365</v>
      </c>
      <c r="M1886" s="3">
        <f t="shared" si="29"/>
        <v>1</v>
      </c>
    </row>
    <row r="1887" spans="1:13">
      <c r="A1887" s="3">
        <v>1619</v>
      </c>
      <c r="B1887" s="3">
        <v>0</v>
      </c>
      <c r="C1887" s="3" t="s">
        <v>2687</v>
      </c>
      <c r="D1887" s="3" t="s">
        <v>4323</v>
      </c>
      <c r="E1887" s="3" t="s">
        <v>2688</v>
      </c>
      <c r="F1887" s="3" t="s">
        <v>2492</v>
      </c>
      <c r="G1887" s="3">
        <v>100</v>
      </c>
      <c r="H1887" s="3">
        <v>0</v>
      </c>
      <c r="I1887" s="3" t="s">
        <v>2803</v>
      </c>
      <c r="J1887" s="3" t="s">
        <v>2285</v>
      </c>
      <c r="K1887" s="3" t="s">
        <v>2286</v>
      </c>
      <c r="L1887" s="3" t="s">
        <v>4365</v>
      </c>
      <c r="M1887" s="3">
        <f t="shared" si="29"/>
        <v>2</v>
      </c>
    </row>
    <row r="1888" spans="1:13">
      <c r="A1888" s="3">
        <v>1619</v>
      </c>
      <c r="B1888" s="3">
        <v>0</v>
      </c>
      <c r="C1888" s="3" t="s">
        <v>2687</v>
      </c>
      <c r="D1888" s="3" t="s">
        <v>4324</v>
      </c>
      <c r="E1888" s="3">
        <v>204</v>
      </c>
      <c r="F1888" s="3">
        <v>206</v>
      </c>
      <c r="G1888" s="3">
        <v>100</v>
      </c>
      <c r="H1888" s="3">
        <v>0</v>
      </c>
      <c r="I1888" s="3" t="s">
        <v>2803</v>
      </c>
      <c r="J1888" s="3" t="s">
        <v>2285</v>
      </c>
      <c r="K1888" s="3" t="s">
        <v>2286</v>
      </c>
      <c r="L1888" s="3" t="s">
        <v>4365</v>
      </c>
      <c r="M1888" s="3">
        <f t="shared" si="29"/>
        <v>2</v>
      </c>
    </row>
    <row r="1889" spans="1:13">
      <c r="A1889" s="3">
        <v>1620</v>
      </c>
      <c r="B1889" s="3">
        <v>0</v>
      </c>
      <c r="C1889" s="3" t="s">
        <v>2807</v>
      </c>
      <c r="D1889" s="3" t="s">
        <v>3841</v>
      </c>
      <c r="E1889" s="3" t="s">
        <v>2767</v>
      </c>
      <c r="F1889" s="3" t="s">
        <v>2768</v>
      </c>
      <c r="G1889" s="3">
        <v>100</v>
      </c>
      <c r="H1889" s="3">
        <v>0</v>
      </c>
      <c r="I1889" s="3" t="s">
        <v>2803</v>
      </c>
      <c r="J1889" s="3" t="s">
        <v>2285</v>
      </c>
      <c r="K1889" s="3" t="s">
        <v>2286</v>
      </c>
      <c r="L1889" s="3" t="s">
        <v>4365</v>
      </c>
      <c r="M1889" s="3">
        <f t="shared" si="29"/>
        <v>1</v>
      </c>
    </row>
    <row r="1890" spans="1:13">
      <c r="A1890" s="3">
        <v>1621</v>
      </c>
      <c r="B1890" s="3">
        <v>0</v>
      </c>
      <c r="C1890" s="3" t="s">
        <v>2696</v>
      </c>
      <c r="D1890" s="3" t="s">
        <v>2697</v>
      </c>
      <c r="E1890" s="3" t="s">
        <v>2698</v>
      </c>
      <c r="F1890" s="3" t="s">
        <v>2699</v>
      </c>
      <c r="G1890" s="3">
        <v>100</v>
      </c>
      <c r="H1890" s="3">
        <v>0</v>
      </c>
      <c r="I1890" s="3" t="s">
        <v>2803</v>
      </c>
      <c r="J1890" s="3" t="s">
        <v>2285</v>
      </c>
      <c r="K1890" s="3" t="s">
        <v>2306</v>
      </c>
      <c r="L1890" s="3" t="s">
        <v>4365</v>
      </c>
      <c r="M1890" s="3">
        <f t="shared" si="29"/>
        <v>1</v>
      </c>
    </row>
    <row r="1891" spans="1:13">
      <c r="A1891" s="3">
        <v>1622</v>
      </c>
      <c r="B1891" s="3">
        <v>0</v>
      </c>
      <c r="C1891" s="3" t="s">
        <v>2707</v>
      </c>
      <c r="D1891" s="3" t="s">
        <v>110</v>
      </c>
      <c r="E1891" s="3" t="s">
        <v>2702</v>
      </c>
      <c r="F1891" s="3" t="s">
        <v>2419</v>
      </c>
      <c r="G1891" s="3">
        <v>100</v>
      </c>
      <c r="H1891" s="3">
        <v>0</v>
      </c>
      <c r="I1891" s="3" t="s">
        <v>2803</v>
      </c>
      <c r="J1891" s="3" t="s">
        <v>2285</v>
      </c>
      <c r="K1891" s="3" t="s">
        <v>2306</v>
      </c>
      <c r="L1891" s="3" t="s">
        <v>4365</v>
      </c>
      <c r="M1891" s="3">
        <f t="shared" si="29"/>
        <v>1</v>
      </c>
    </row>
    <row r="1892" spans="1:13">
      <c r="A1892" s="3">
        <v>1623</v>
      </c>
      <c r="B1892" s="3">
        <v>0</v>
      </c>
      <c r="C1892" s="3" t="s">
        <v>2705</v>
      </c>
      <c r="D1892" s="3" t="s">
        <v>111</v>
      </c>
      <c r="E1892" s="3" t="s">
        <v>2702</v>
      </c>
      <c r="F1892" s="3" t="s">
        <v>2419</v>
      </c>
      <c r="G1892" s="3">
        <v>100</v>
      </c>
      <c r="H1892" s="3">
        <v>0</v>
      </c>
      <c r="I1892" s="3" t="s">
        <v>2803</v>
      </c>
      <c r="J1892" s="3" t="s">
        <v>2285</v>
      </c>
      <c r="K1892" s="3" t="s">
        <v>2306</v>
      </c>
      <c r="L1892" s="3" t="s">
        <v>4365</v>
      </c>
      <c r="M1892" s="3">
        <f t="shared" si="29"/>
        <v>1</v>
      </c>
    </row>
    <row r="1893" spans="1:13">
      <c r="A1893" s="3">
        <v>1624</v>
      </c>
      <c r="B1893" s="3">
        <v>0</v>
      </c>
      <c r="C1893" s="3" t="s">
        <v>2701</v>
      </c>
      <c r="D1893" s="3" t="s">
        <v>112</v>
      </c>
      <c r="E1893" s="3" t="s">
        <v>2702</v>
      </c>
      <c r="F1893" s="3" t="s">
        <v>2419</v>
      </c>
      <c r="G1893" s="3">
        <v>100</v>
      </c>
      <c r="H1893" s="3">
        <v>0</v>
      </c>
      <c r="I1893" s="3" t="s">
        <v>2803</v>
      </c>
      <c r="J1893" s="3" t="s">
        <v>2285</v>
      </c>
      <c r="K1893" s="3" t="s">
        <v>2306</v>
      </c>
      <c r="L1893" s="3" t="s">
        <v>4365</v>
      </c>
      <c r="M1893" s="3">
        <f t="shared" si="29"/>
        <v>1</v>
      </c>
    </row>
    <row r="1894" spans="1:13">
      <c r="A1894" s="3">
        <v>1625</v>
      </c>
      <c r="B1894" s="3">
        <v>0</v>
      </c>
      <c r="C1894" s="3" t="s">
        <v>2711</v>
      </c>
      <c r="D1894" s="3" t="s">
        <v>258</v>
      </c>
      <c r="E1894" s="3" t="s">
        <v>1800</v>
      </c>
      <c r="F1894" s="3" t="s">
        <v>1791</v>
      </c>
      <c r="G1894" s="3">
        <v>100</v>
      </c>
      <c r="H1894" s="3">
        <v>0</v>
      </c>
      <c r="I1894" s="3" t="s">
        <v>2803</v>
      </c>
      <c r="J1894" s="3" t="s">
        <v>2285</v>
      </c>
      <c r="K1894" s="3" t="s">
        <v>2333</v>
      </c>
      <c r="L1894" s="3" t="s">
        <v>4365</v>
      </c>
      <c r="M1894" s="3">
        <f t="shared" si="29"/>
        <v>1</v>
      </c>
    </row>
    <row r="1895" spans="1:13">
      <c r="A1895" s="3">
        <v>1626</v>
      </c>
      <c r="B1895" s="3">
        <v>0</v>
      </c>
      <c r="C1895" s="3" t="s">
        <v>2717</v>
      </c>
      <c r="D1895" s="3" t="s">
        <v>342</v>
      </c>
      <c r="E1895" s="3" t="s">
        <v>722</v>
      </c>
      <c r="F1895" s="3" t="s">
        <v>617</v>
      </c>
      <c r="G1895" s="3">
        <v>100</v>
      </c>
      <c r="H1895" s="3">
        <v>0</v>
      </c>
      <c r="I1895" s="3" t="s">
        <v>2803</v>
      </c>
      <c r="J1895" s="3" t="s">
        <v>2285</v>
      </c>
      <c r="K1895" s="3" t="s">
        <v>2333</v>
      </c>
      <c r="L1895" s="3" t="s">
        <v>4365</v>
      </c>
      <c r="M1895" s="3">
        <f t="shared" si="29"/>
        <v>1</v>
      </c>
    </row>
    <row r="1896" spans="1:13">
      <c r="A1896" s="3">
        <v>1627</v>
      </c>
      <c r="B1896" s="3">
        <v>0</v>
      </c>
      <c r="C1896" s="3" t="s">
        <v>2715</v>
      </c>
      <c r="D1896" s="3" t="s">
        <v>495</v>
      </c>
      <c r="E1896" s="3" t="s">
        <v>2328</v>
      </c>
      <c r="F1896" s="3" t="s">
        <v>2329</v>
      </c>
      <c r="G1896" s="3">
        <v>100</v>
      </c>
      <c r="H1896" s="3">
        <v>0</v>
      </c>
      <c r="I1896" s="3" t="s">
        <v>2803</v>
      </c>
      <c r="J1896" s="3" t="s">
        <v>2285</v>
      </c>
      <c r="K1896" s="3" t="s">
        <v>2333</v>
      </c>
      <c r="L1896" s="3" t="s">
        <v>4365</v>
      </c>
      <c r="M1896" s="3">
        <f t="shared" si="29"/>
        <v>1</v>
      </c>
    </row>
    <row r="1897" spans="1:13">
      <c r="A1897" s="3">
        <v>1628</v>
      </c>
      <c r="B1897" s="3">
        <v>0</v>
      </c>
      <c r="C1897" s="3" t="s">
        <v>2713</v>
      </c>
      <c r="D1897" s="3" t="s">
        <v>2272</v>
      </c>
      <c r="E1897" s="3" t="s">
        <v>2376</v>
      </c>
      <c r="F1897" s="3" t="s">
        <v>2710</v>
      </c>
      <c r="G1897" s="3">
        <v>100</v>
      </c>
      <c r="H1897" s="3">
        <v>0</v>
      </c>
      <c r="I1897" s="3" t="s">
        <v>2803</v>
      </c>
      <c r="J1897" s="3" t="s">
        <v>2285</v>
      </c>
      <c r="K1897" s="3" t="s">
        <v>2333</v>
      </c>
      <c r="L1897" s="3" t="s">
        <v>4365</v>
      </c>
      <c r="M1897" s="3">
        <f t="shared" si="29"/>
        <v>1</v>
      </c>
    </row>
    <row r="1898" spans="1:13">
      <c r="A1898" s="3">
        <v>1629</v>
      </c>
      <c r="B1898" s="3">
        <v>1</v>
      </c>
      <c r="C1898" s="3" t="s">
        <v>2671</v>
      </c>
      <c r="D1898" s="3" t="s">
        <v>4314</v>
      </c>
      <c r="E1898" s="3" t="s">
        <v>2065</v>
      </c>
      <c r="F1898" s="3" t="s">
        <v>2672</v>
      </c>
      <c r="G1898" s="3">
        <v>86</v>
      </c>
      <c r="H1898" s="3">
        <v>100</v>
      </c>
      <c r="I1898" s="3" t="s">
        <v>2803</v>
      </c>
      <c r="J1898" s="3" t="s">
        <v>2285</v>
      </c>
      <c r="K1898" s="3" t="s">
        <v>2286</v>
      </c>
      <c r="L1898" s="3" t="s">
        <v>4366</v>
      </c>
      <c r="M1898" s="3">
        <f t="shared" si="29"/>
        <v>2</v>
      </c>
    </row>
    <row r="1899" spans="1:13">
      <c r="A1899" s="3">
        <v>1629</v>
      </c>
      <c r="B1899" s="3">
        <v>1</v>
      </c>
      <c r="C1899" s="3" t="s">
        <v>2671</v>
      </c>
      <c r="D1899" s="3" t="s">
        <v>4316</v>
      </c>
      <c r="E1899" s="3">
        <v>44</v>
      </c>
      <c r="F1899" s="3">
        <v>46</v>
      </c>
      <c r="G1899" s="3">
        <v>86</v>
      </c>
      <c r="H1899" s="3">
        <v>100</v>
      </c>
      <c r="I1899" s="3" t="s">
        <v>2803</v>
      </c>
      <c r="J1899" s="3" t="s">
        <v>2285</v>
      </c>
      <c r="K1899" s="3" t="s">
        <v>2286</v>
      </c>
      <c r="L1899" s="3" t="s">
        <v>4366</v>
      </c>
      <c r="M1899" s="3">
        <f t="shared" si="29"/>
        <v>2</v>
      </c>
    </row>
    <row r="1900" spans="1:13">
      <c r="A1900" s="3">
        <v>1630</v>
      </c>
      <c r="B1900" s="3">
        <v>1</v>
      </c>
      <c r="C1900" s="3" t="s">
        <v>2676</v>
      </c>
      <c r="D1900" s="3" t="s">
        <v>4317</v>
      </c>
      <c r="E1900" s="3" t="s">
        <v>2677</v>
      </c>
      <c r="F1900" s="3" t="s">
        <v>2678</v>
      </c>
      <c r="G1900" s="3">
        <v>86</v>
      </c>
      <c r="H1900" s="3">
        <v>100</v>
      </c>
      <c r="I1900" s="3" t="s">
        <v>2803</v>
      </c>
      <c r="J1900" s="3" t="s">
        <v>2285</v>
      </c>
      <c r="K1900" s="3" t="s">
        <v>2286</v>
      </c>
      <c r="L1900" s="3" t="s">
        <v>4366</v>
      </c>
      <c r="M1900" s="3">
        <f t="shared" si="29"/>
        <v>2</v>
      </c>
    </row>
    <row r="1901" spans="1:13">
      <c r="A1901" s="3">
        <v>1630</v>
      </c>
      <c r="B1901" s="3">
        <v>1</v>
      </c>
      <c r="C1901" s="3" t="s">
        <v>2676</v>
      </c>
      <c r="D1901" s="3" t="s">
        <v>4318</v>
      </c>
      <c r="E1901" s="3">
        <v>160</v>
      </c>
      <c r="F1901" s="3">
        <v>169</v>
      </c>
      <c r="G1901" s="3">
        <v>86</v>
      </c>
      <c r="H1901" s="3">
        <v>100</v>
      </c>
      <c r="I1901" s="3" t="s">
        <v>2803</v>
      </c>
      <c r="J1901" s="3" t="s">
        <v>2285</v>
      </c>
      <c r="K1901" s="3" t="s">
        <v>2286</v>
      </c>
      <c r="L1901" s="3" t="s">
        <v>4366</v>
      </c>
      <c r="M1901" s="3">
        <f t="shared" si="29"/>
        <v>2</v>
      </c>
    </row>
    <row r="1902" spans="1:13">
      <c r="A1902" s="3">
        <v>1631</v>
      </c>
      <c r="B1902" s="3">
        <v>1</v>
      </c>
      <c r="C1902" s="3" t="s">
        <v>2682</v>
      </c>
      <c r="D1902" s="3" t="s">
        <v>4319</v>
      </c>
      <c r="E1902" s="3" t="s">
        <v>2678</v>
      </c>
      <c r="F1902" s="3" t="s">
        <v>2683</v>
      </c>
      <c r="G1902" s="3">
        <v>86</v>
      </c>
      <c r="H1902" s="3">
        <v>100</v>
      </c>
      <c r="I1902" s="3" t="s">
        <v>2803</v>
      </c>
      <c r="J1902" s="3" t="s">
        <v>2285</v>
      </c>
      <c r="K1902" s="3" t="s">
        <v>2286</v>
      </c>
      <c r="L1902" s="3" t="s">
        <v>4366</v>
      </c>
      <c r="M1902" s="3">
        <f t="shared" si="29"/>
        <v>2</v>
      </c>
    </row>
    <row r="1903" spans="1:13">
      <c r="A1903" s="3">
        <v>1631</v>
      </c>
      <c r="B1903" s="3">
        <v>1</v>
      </c>
      <c r="C1903" s="3" t="s">
        <v>2682</v>
      </c>
      <c r="D1903" s="3" t="s">
        <v>4320</v>
      </c>
      <c r="E1903" s="3">
        <v>165</v>
      </c>
      <c r="F1903" s="3">
        <v>167</v>
      </c>
      <c r="G1903" s="3">
        <v>86</v>
      </c>
      <c r="H1903" s="3">
        <v>100</v>
      </c>
      <c r="I1903" s="3" t="s">
        <v>2803</v>
      </c>
      <c r="J1903" s="3" t="s">
        <v>2285</v>
      </c>
      <c r="K1903" s="3" t="s">
        <v>2286</v>
      </c>
      <c r="L1903" s="3" t="s">
        <v>4366</v>
      </c>
      <c r="M1903" s="3">
        <f t="shared" si="29"/>
        <v>2</v>
      </c>
    </row>
    <row r="1904" spans="1:13">
      <c r="A1904" s="3">
        <v>1632</v>
      </c>
      <c r="B1904" s="3">
        <v>1</v>
      </c>
      <c r="C1904" s="3" t="s">
        <v>2686</v>
      </c>
      <c r="D1904" s="3" t="s">
        <v>4321</v>
      </c>
      <c r="E1904" s="3" t="s">
        <v>2654</v>
      </c>
      <c r="F1904" s="3" t="s">
        <v>2658</v>
      </c>
      <c r="G1904" s="3">
        <v>86</v>
      </c>
      <c r="H1904" s="3">
        <v>100</v>
      </c>
      <c r="I1904" s="3" t="s">
        <v>2803</v>
      </c>
      <c r="J1904" s="3" t="s">
        <v>2285</v>
      </c>
      <c r="K1904" s="3" t="s">
        <v>2286</v>
      </c>
      <c r="L1904" s="3" t="s">
        <v>4366</v>
      </c>
      <c r="M1904" s="3">
        <f t="shared" si="29"/>
        <v>2</v>
      </c>
    </row>
    <row r="1905" spans="1:13">
      <c r="A1905" s="3">
        <v>1632</v>
      </c>
      <c r="B1905" s="3">
        <v>1</v>
      </c>
      <c r="C1905" s="3" t="s">
        <v>2686</v>
      </c>
      <c r="D1905" s="3" t="s">
        <v>4322</v>
      </c>
      <c r="E1905" s="3">
        <v>276</v>
      </c>
      <c r="F1905" s="3">
        <v>278</v>
      </c>
      <c r="G1905" s="3">
        <v>86</v>
      </c>
      <c r="H1905" s="3">
        <v>100</v>
      </c>
      <c r="I1905" s="3" t="s">
        <v>2803</v>
      </c>
      <c r="J1905" s="3" t="s">
        <v>2285</v>
      </c>
      <c r="K1905" s="3" t="s">
        <v>2286</v>
      </c>
      <c r="L1905" s="3" t="s">
        <v>4366</v>
      </c>
      <c r="M1905" s="3">
        <f t="shared" si="29"/>
        <v>2</v>
      </c>
    </row>
    <row r="1906" spans="1:13">
      <c r="A1906" s="3">
        <v>1633</v>
      </c>
      <c r="B1906" s="3">
        <v>1</v>
      </c>
      <c r="C1906" s="3" t="s">
        <v>2694</v>
      </c>
      <c r="D1906" s="3" t="s">
        <v>611</v>
      </c>
      <c r="E1906" s="3" t="s">
        <v>2695</v>
      </c>
      <c r="F1906" s="3" t="s">
        <v>2393</v>
      </c>
      <c r="G1906" s="3">
        <v>86</v>
      </c>
      <c r="H1906" s="3">
        <v>100</v>
      </c>
      <c r="I1906" s="3" t="s">
        <v>2803</v>
      </c>
      <c r="J1906" s="3" t="s">
        <v>2285</v>
      </c>
      <c r="K1906" s="3" t="s">
        <v>2286</v>
      </c>
      <c r="L1906" s="3" t="s">
        <v>4366</v>
      </c>
      <c r="M1906" s="3">
        <f t="shared" si="29"/>
        <v>1</v>
      </c>
    </row>
    <row r="1907" spans="1:13">
      <c r="A1907" s="3">
        <v>1634</v>
      </c>
      <c r="B1907" s="3">
        <v>1</v>
      </c>
      <c r="C1907" s="3" t="s">
        <v>2689</v>
      </c>
      <c r="D1907" s="3" t="s">
        <v>4323</v>
      </c>
      <c r="E1907" s="3" t="s">
        <v>2690</v>
      </c>
      <c r="F1907" s="3" t="s">
        <v>2495</v>
      </c>
      <c r="G1907" s="3">
        <v>86</v>
      </c>
      <c r="H1907" s="3">
        <v>100</v>
      </c>
      <c r="I1907" s="3" t="s">
        <v>2803</v>
      </c>
      <c r="J1907" s="3" t="s">
        <v>2285</v>
      </c>
      <c r="K1907" s="3" t="s">
        <v>2286</v>
      </c>
      <c r="L1907" s="3" t="s">
        <v>4366</v>
      </c>
      <c r="M1907" s="3">
        <f t="shared" si="29"/>
        <v>2</v>
      </c>
    </row>
    <row r="1908" spans="1:13">
      <c r="A1908" s="3">
        <v>1634</v>
      </c>
      <c r="B1908" s="3">
        <v>1</v>
      </c>
      <c r="C1908" s="3" t="s">
        <v>2689</v>
      </c>
      <c r="D1908" s="3" t="s">
        <v>4324</v>
      </c>
      <c r="E1908" s="3">
        <v>157</v>
      </c>
      <c r="F1908" s="3">
        <v>159</v>
      </c>
      <c r="G1908" s="3">
        <v>86</v>
      </c>
      <c r="H1908" s="3">
        <v>100</v>
      </c>
      <c r="I1908" s="3" t="s">
        <v>2803</v>
      </c>
      <c r="J1908" s="3" t="s">
        <v>2285</v>
      </c>
      <c r="K1908" s="3" t="s">
        <v>2286</v>
      </c>
      <c r="L1908" s="3" t="s">
        <v>4366</v>
      </c>
      <c r="M1908" s="3">
        <f t="shared" si="29"/>
        <v>2</v>
      </c>
    </row>
    <row r="1909" spans="1:13">
      <c r="A1909" s="3">
        <v>1635</v>
      </c>
      <c r="B1909" s="3">
        <v>1</v>
      </c>
      <c r="C1909" s="3" t="s">
        <v>2808</v>
      </c>
      <c r="D1909" s="3" t="s">
        <v>3841</v>
      </c>
      <c r="E1909" s="3" t="s">
        <v>2770</v>
      </c>
      <c r="F1909" s="3" t="s">
        <v>2771</v>
      </c>
      <c r="G1909" s="3">
        <v>86</v>
      </c>
      <c r="H1909" s="3">
        <v>100</v>
      </c>
      <c r="I1909" s="3" t="s">
        <v>2803</v>
      </c>
      <c r="J1909" s="3" t="s">
        <v>2285</v>
      </c>
      <c r="K1909" s="3" t="s">
        <v>2286</v>
      </c>
      <c r="L1909" s="3" t="s">
        <v>4366</v>
      </c>
      <c r="M1909" s="3">
        <f t="shared" si="29"/>
        <v>1</v>
      </c>
    </row>
    <row r="1910" spans="1:13">
      <c r="A1910" s="3">
        <v>1636</v>
      </c>
      <c r="B1910" s="3">
        <v>1</v>
      </c>
      <c r="C1910" s="3" t="s">
        <v>2700</v>
      </c>
      <c r="D1910" s="3" t="s">
        <v>2697</v>
      </c>
      <c r="E1910" s="3" t="s">
        <v>1911</v>
      </c>
      <c r="F1910" s="3" t="s">
        <v>425</v>
      </c>
      <c r="G1910" s="3">
        <v>86</v>
      </c>
      <c r="H1910" s="3">
        <v>100</v>
      </c>
      <c r="I1910" s="3" t="s">
        <v>2803</v>
      </c>
      <c r="J1910" s="3" t="s">
        <v>2285</v>
      </c>
      <c r="K1910" s="3" t="s">
        <v>2306</v>
      </c>
      <c r="L1910" s="3" t="s">
        <v>4366</v>
      </c>
      <c r="M1910" s="3">
        <f t="shared" si="29"/>
        <v>1</v>
      </c>
    </row>
    <row r="1911" spans="1:13">
      <c r="A1911" s="3">
        <v>1637</v>
      </c>
      <c r="B1911" s="3">
        <v>1</v>
      </c>
      <c r="C1911" s="3" t="s">
        <v>2708</v>
      </c>
      <c r="D1911" s="3" t="s">
        <v>110</v>
      </c>
      <c r="E1911" s="3" t="s">
        <v>2062</v>
      </c>
      <c r="F1911" s="3" t="s">
        <v>2704</v>
      </c>
      <c r="G1911" s="3">
        <v>86</v>
      </c>
      <c r="H1911" s="3">
        <v>100</v>
      </c>
      <c r="I1911" s="3" t="s">
        <v>2803</v>
      </c>
      <c r="J1911" s="3" t="s">
        <v>2285</v>
      </c>
      <c r="K1911" s="3" t="s">
        <v>2306</v>
      </c>
      <c r="L1911" s="3" t="s">
        <v>4366</v>
      </c>
      <c r="M1911" s="3">
        <f t="shared" si="29"/>
        <v>1</v>
      </c>
    </row>
    <row r="1912" spans="1:13">
      <c r="A1912" s="3">
        <v>1638</v>
      </c>
      <c r="B1912" s="3">
        <v>1</v>
      </c>
      <c r="C1912" s="3" t="s">
        <v>2706</v>
      </c>
      <c r="D1912" s="3" t="s">
        <v>111</v>
      </c>
      <c r="E1912" s="3" t="s">
        <v>2062</v>
      </c>
      <c r="F1912" s="3" t="s">
        <v>2704</v>
      </c>
      <c r="G1912" s="3">
        <v>86</v>
      </c>
      <c r="H1912" s="3">
        <v>100</v>
      </c>
      <c r="I1912" s="3" t="s">
        <v>2803</v>
      </c>
      <c r="J1912" s="3" t="s">
        <v>2285</v>
      </c>
      <c r="K1912" s="3" t="s">
        <v>2306</v>
      </c>
      <c r="L1912" s="3" t="s">
        <v>4366</v>
      </c>
      <c r="M1912" s="3">
        <f t="shared" si="29"/>
        <v>1</v>
      </c>
    </row>
    <row r="1913" spans="1:13">
      <c r="A1913" s="3">
        <v>1639</v>
      </c>
      <c r="B1913" s="3">
        <v>1</v>
      </c>
      <c r="C1913" s="3" t="s">
        <v>2703</v>
      </c>
      <c r="D1913" s="3" t="s">
        <v>112</v>
      </c>
      <c r="E1913" s="3" t="s">
        <v>2062</v>
      </c>
      <c r="F1913" s="3" t="s">
        <v>2704</v>
      </c>
      <c r="G1913" s="3">
        <v>86</v>
      </c>
      <c r="H1913" s="3">
        <v>100</v>
      </c>
      <c r="I1913" s="3" t="s">
        <v>2803</v>
      </c>
      <c r="J1913" s="3" t="s">
        <v>2285</v>
      </c>
      <c r="K1913" s="3" t="s">
        <v>2306</v>
      </c>
      <c r="L1913" s="3" t="s">
        <v>4366</v>
      </c>
      <c r="M1913" s="3">
        <f t="shared" si="29"/>
        <v>1</v>
      </c>
    </row>
    <row r="1914" spans="1:13">
      <c r="A1914" s="3">
        <v>1640</v>
      </c>
      <c r="B1914" s="3">
        <v>1</v>
      </c>
      <c r="C1914" s="3" t="s">
        <v>2712</v>
      </c>
      <c r="D1914" s="3" t="s">
        <v>258</v>
      </c>
      <c r="E1914" s="3" t="s">
        <v>1814</v>
      </c>
      <c r="F1914" s="3" t="s">
        <v>509</v>
      </c>
      <c r="G1914" s="3">
        <v>100</v>
      </c>
      <c r="H1914" s="3">
        <v>100</v>
      </c>
      <c r="I1914" s="3" t="s">
        <v>2803</v>
      </c>
      <c r="J1914" s="3" t="s">
        <v>2285</v>
      </c>
      <c r="K1914" s="3" t="s">
        <v>2333</v>
      </c>
      <c r="L1914" s="3" t="s">
        <v>4366</v>
      </c>
      <c r="M1914" s="3">
        <f t="shared" si="29"/>
        <v>1</v>
      </c>
    </row>
    <row r="1915" spans="1:13">
      <c r="A1915" s="3">
        <v>1641</v>
      </c>
      <c r="B1915" s="3">
        <v>1</v>
      </c>
      <c r="C1915" s="3" t="s">
        <v>2718</v>
      </c>
      <c r="D1915" s="3" t="s">
        <v>342</v>
      </c>
      <c r="E1915" s="3">
        <v>2</v>
      </c>
      <c r="G1915" s="3">
        <v>100</v>
      </c>
      <c r="H1915" s="3">
        <v>100</v>
      </c>
      <c r="I1915" s="3" t="s">
        <v>2803</v>
      </c>
      <c r="J1915" s="3" t="s">
        <v>2285</v>
      </c>
      <c r="K1915" s="3" t="s">
        <v>2333</v>
      </c>
      <c r="L1915" s="3" t="s">
        <v>4366</v>
      </c>
      <c r="M1915" s="3">
        <f t="shared" si="29"/>
        <v>1</v>
      </c>
    </row>
    <row r="1916" spans="1:13">
      <c r="A1916" s="3">
        <v>1642</v>
      </c>
      <c r="B1916" s="3">
        <v>1</v>
      </c>
      <c r="C1916" s="3" t="s">
        <v>2716</v>
      </c>
      <c r="D1916" s="3" t="s">
        <v>495</v>
      </c>
      <c r="E1916" s="3" t="s">
        <v>2331</v>
      </c>
      <c r="F1916" s="3" t="s">
        <v>1809</v>
      </c>
      <c r="G1916" s="3">
        <v>100</v>
      </c>
      <c r="H1916" s="3">
        <v>100</v>
      </c>
      <c r="I1916" s="3" t="s">
        <v>2803</v>
      </c>
      <c r="J1916" s="3" t="s">
        <v>2285</v>
      </c>
      <c r="K1916" s="3" t="s">
        <v>2333</v>
      </c>
      <c r="L1916" s="3" t="s">
        <v>4366</v>
      </c>
      <c r="M1916" s="3">
        <f t="shared" si="29"/>
        <v>1</v>
      </c>
    </row>
    <row r="1917" spans="1:13">
      <c r="A1917" s="3">
        <v>1643</v>
      </c>
      <c r="B1917" s="3">
        <v>1</v>
      </c>
      <c r="C1917" s="3" t="s">
        <v>2714</v>
      </c>
      <c r="D1917" s="3" t="s">
        <v>2272</v>
      </c>
      <c r="E1917" s="3" t="s">
        <v>1793</v>
      </c>
      <c r="F1917" s="3" t="s">
        <v>1778</v>
      </c>
      <c r="G1917" s="3">
        <v>100</v>
      </c>
      <c r="H1917" s="3">
        <v>100</v>
      </c>
      <c r="I1917" s="3" t="s">
        <v>2803</v>
      </c>
      <c r="J1917" s="3" t="s">
        <v>2285</v>
      </c>
      <c r="K1917" s="3" t="s">
        <v>2333</v>
      </c>
      <c r="L1917" s="3" t="s">
        <v>4366</v>
      </c>
      <c r="M1917" s="3">
        <f t="shared" si="29"/>
        <v>1</v>
      </c>
    </row>
    <row r="1918" spans="1:13">
      <c r="A1918" s="3">
        <v>1644</v>
      </c>
      <c r="B1918" s="3">
        <v>0</v>
      </c>
      <c r="C1918" s="3" t="s">
        <v>2719</v>
      </c>
      <c r="D1918" s="3" t="s">
        <v>2720</v>
      </c>
      <c r="E1918" s="3" t="s">
        <v>2399</v>
      </c>
      <c r="F1918" s="3" t="s">
        <v>2397</v>
      </c>
      <c r="G1918" s="3">
        <v>100</v>
      </c>
      <c r="H1918" s="3">
        <v>0</v>
      </c>
      <c r="I1918" s="3" t="s">
        <v>2803</v>
      </c>
      <c r="J1918" s="3" t="s">
        <v>2346</v>
      </c>
      <c r="K1918" s="3" t="s">
        <v>2286</v>
      </c>
      <c r="L1918" s="3" t="s">
        <v>4367</v>
      </c>
      <c r="M1918" s="3">
        <f t="shared" si="29"/>
        <v>1</v>
      </c>
    </row>
    <row r="1919" spans="1:13">
      <c r="A1919" s="3">
        <v>1645</v>
      </c>
      <c r="B1919" s="3">
        <v>0</v>
      </c>
      <c r="C1919" s="3" t="s">
        <v>2722</v>
      </c>
      <c r="D1919" s="3" t="s">
        <v>261</v>
      </c>
      <c r="E1919" s="3" t="s">
        <v>2351</v>
      </c>
      <c r="F1919" s="3" t="s">
        <v>2143</v>
      </c>
      <c r="G1919" s="3">
        <v>100</v>
      </c>
      <c r="H1919" s="3">
        <v>0</v>
      </c>
      <c r="I1919" s="3" t="s">
        <v>2803</v>
      </c>
      <c r="J1919" s="3" t="s">
        <v>2346</v>
      </c>
      <c r="K1919" s="3" t="s">
        <v>2286</v>
      </c>
      <c r="L1919" s="3" t="s">
        <v>4367</v>
      </c>
      <c r="M1919" s="3">
        <f t="shared" si="29"/>
        <v>1</v>
      </c>
    </row>
    <row r="1920" spans="1:13">
      <c r="A1920" s="3">
        <v>1646</v>
      </c>
      <c r="B1920" s="3">
        <v>0</v>
      </c>
      <c r="C1920" s="3" t="s">
        <v>2726</v>
      </c>
      <c r="D1920" s="3" t="s">
        <v>589</v>
      </c>
      <c r="E1920" s="3" t="s">
        <v>2692</v>
      </c>
      <c r="F1920" s="3" t="s">
        <v>2693</v>
      </c>
      <c r="G1920" s="3">
        <v>100</v>
      </c>
      <c r="H1920" s="3">
        <v>0</v>
      </c>
      <c r="I1920" s="3" t="s">
        <v>2803</v>
      </c>
      <c r="J1920" s="3" t="s">
        <v>2346</v>
      </c>
      <c r="K1920" s="3" t="s">
        <v>2286</v>
      </c>
      <c r="L1920" s="3" t="s">
        <v>4367</v>
      </c>
      <c r="M1920" s="3">
        <f t="shared" si="29"/>
        <v>1</v>
      </c>
    </row>
    <row r="1921" spans="1:13">
      <c r="A1921" s="3">
        <v>1647</v>
      </c>
      <c r="B1921" s="3">
        <v>0</v>
      </c>
      <c r="C1921" s="3" t="s">
        <v>2728</v>
      </c>
      <c r="D1921" s="3" t="s">
        <v>566</v>
      </c>
      <c r="E1921" s="3" t="s">
        <v>2692</v>
      </c>
      <c r="F1921" s="3" t="s">
        <v>2693</v>
      </c>
      <c r="G1921" s="3">
        <v>100</v>
      </c>
      <c r="H1921" s="3">
        <v>0</v>
      </c>
      <c r="I1921" s="3" t="s">
        <v>2803</v>
      </c>
      <c r="J1921" s="3" t="s">
        <v>2346</v>
      </c>
      <c r="K1921" s="3" t="s">
        <v>2286</v>
      </c>
      <c r="L1921" s="3" t="s">
        <v>4367</v>
      </c>
      <c r="M1921" s="3">
        <f t="shared" si="29"/>
        <v>1</v>
      </c>
    </row>
    <row r="1922" spans="1:13">
      <c r="A1922" s="3">
        <v>1648</v>
      </c>
      <c r="B1922" s="3">
        <v>0</v>
      </c>
      <c r="C1922" s="3" t="s">
        <v>2730</v>
      </c>
      <c r="D1922" s="3" t="s">
        <v>645</v>
      </c>
      <c r="E1922" s="3" t="s">
        <v>2692</v>
      </c>
      <c r="F1922" s="3" t="s">
        <v>2693</v>
      </c>
      <c r="G1922" s="3">
        <v>100</v>
      </c>
      <c r="H1922" s="3">
        <v>0</v>
      </c>
      <c r="I1922" s="3" t="s">
        <v>2803</v>
      </c>
      <c r="J1922" s="3" t="s">
        <v>2346</v>
      </c>
      <c r="K1922" s="3" t="s">
        <v>2286</v>
      </c>
      <c r="L1922" s="3" t="s">
        <v>4367</v>
      </c>
      <c r="M1922" s="3">
        <f t="shared" si="29"/>
        <v>1</v>
      </c>
    </row>
    <row r="1923" spans="1:13">
      <c r="A1923" s="3">
        <v>1649</v>
      </c>
      <c r="B1923" s="3">
        <v>0</v>
      </c>
      <c r="C1923" s="3" t="s">
        <v>2724</v>
      </c>
      <c r="D1923" s="3" t="s">
        <v>264</v>
      </c>
      <c r="E1923" s="3" t="s">
        <v>2351</v>
      </c>
      <c r="F1923" s="3" t="s">
        <v>2143</v>
      </c>
      <c r="G1923" s="3">
        <v>100</v>
      </c>
      <c r="H1923" s="3">
        <v>0</v>
      </c>
      <c r="I1923" s="3" t="s">
        <v>2803</v>
      </c>
      <c r="J1923" s="3" t="s">
        <v>2346</v>
      </c>
      <c r="K1923" s="3" t="s">
        <v>2286</v>
      </c>
      <c r="L1923" s="3" t="s">
        <v>4367</v>
      </c>
      <c r="M1923" s="3">
        <f t="shared" ref="M1923:M1986" si="30">COUNTIF(A:A,A1923)</f>
        <v>1</v>
      </c>
    </row>
    <row r="1924" spans="1:13">
      <c r="A1924" s="3">
        <v>1650</v>
      </c>
      <c r="B1924" s="3">
        <v>0</v>
      </c>
      <c r="C1924" s="3" t="s">
        <v>2732</v>
      </c>
      <c r="D1924" s="3" t="s">
        <v>2733</v>
      </c>
      <c r="E1924" s="3" t="s">
        <v>2437</v>
      </c>
      <c r="F1924" s="3" t="s">
        <v>2734</v>
      </c>
      <c r="G1924" s="3">
        <v>100</v>
      </c>
      <c r="H1924" s="3">
        <v>0</v>
      </c>
      <c r="I1924" s="3" t="s">
        <v>2803</v>
      </c>
      <c r="J1924" s="3" t="s">
        <v>2346</v>
      </c>
      <c r="K1924" s="3" t="s">
        <v>2306</v>
      </c>
      <c r="L1924" s="3" t="s">
        <v>4367</v>
      </c>
      <c r="M1924" s="3">
        <f t="shared" si="30"/>
        <v>1</v>
      </c>
    </row>
    <row r="1925" spans="1:13">
      <c r="A1925" s="3">
        <v>1651</v>
      </c>
      <c r="B1925" s="3">
        <v>0</v>
      </c>
      <c r="C1925" s="3" t="s">
        <v>2736</v>
      </c>
      <c r="D1925" s="3" t="s">
        <v>166</v>
      </c>
      <c r="E1925" s="3" t="s">
        <v>2737</v>
      </c>
      <c r="F1925" s="3" t="s">
        <v>2738</v>
      </c>
      <c r="G1925" s="3">
        <v>100</v>
      </c>
      <c r="H1925" s="3">
        <v>0</v>
      </c>
      <c r="I1925" s="3" t="s">
        <v>2803</v>
      </c>
      <c r="J1925" s="3" t="s">
        <v>2346</v>
      </c>
      <c r="K1925" s="3" t="s">
        <v>2306</v>
      </c>
      <c r="L1925" s="3" t="s">
        <v>4367</v>
      </c>
      <c r="M1925" s="3">
        <f t="shared" si="30"/>
        <v>1</v>
      </c>
    </row>
    <row r="1926" spans="1:13">
      <c r="A1926" s="3">
        <v>1652</v>
      </c>
      <c r="B1926" s="3">
        <v>0</v>
      </c>
      <c r="C1926" s="3" t="s">
        <v>2742</v>
      </c>
      <c r="D1926" s="3" t="s">
        <v>411</v>
      </c>
      <c r="E1926" s="3" t="s">
        <v>1812</v>
      </c>
      <c r="F1926" s="3" t="s">
        <v>2437</v>
      </c>
      <c r="G1926" s="3">
        <v>100</v>
      </c>
      <c r="H1926" s="3">
        <v>0</v>
      </c>
      <c r="I1926" s="3" t="s">
        <v>2803</v>
      </c>
      <c r="J1926" s="3" t="s">
        <v>2346</v>
      </c>
      <c r="K1926" s="3" t="s">
        <v>2306</v>
      </c>
      <c r="L1926" s="3" t="s">
        <v>4367</v>
      </c>
      <c r="M1926" s="3">
        <f t="shared" si="30"/>
        <v>2</v>
      </c>
    </row>
    <row r="1927" spans="1:13">
      <c r="A1927" s="3">
        <v>1652</v>
      </c>
      <c r="B1927" s="3">
        <v>0</v>
      </c>
      <c r="C1927" s="3" t="s">
        <v>2742</v>
      </c>
      <c r="D1927" s="3" t="s">
        <v>412</v>
      </c>
      <c r="E1927" s="3" t="s">
        <v>1812</v>
      </c>
      <c r="F1927" s="3" t="s">
        <v>2437</v>
      </c>
      <c r="G1927" s="3">
        <v>100</v>
      </c>
      <c r="H1927" s="3">
        <v>0</v>
      </c>
      <c r="I1927" s="3" t="s">
        <v>2803</v>
      </c>
      <c r="J1927" s="3" t="s">
        <v>2346</v>
      </c>
      <c r="K1927" s="3" t="s">
        <v>2306</v>
      </c>
      <c r="L1927" s="3" t="s">
        <v>4367</v>
      </c>
      <c r="M1927" s="3">
        <f t="shared" si="30"/>
        <v>2</v>
      </c>
    </row>
    <row r="1928" spans="1:13">
      <c r="A1928" s="3">
        <v>1653</v>
      </c>
      <c r="B1928" s="3">
        <v>0</v>
      </c>
      <c r="C1928" s="3" t="s">
        <v>2744</v>
      </c>
      <c r="D1928" s="3" t="s">
        <v>103</v>
      </c>
      <c r="E1928" s="3" t="s">
        <v>2745</v>
      </c>
      <c r="F1928" s="3" t="s">
        <v>2746</v>
      </c>
      <c r="G1928" s="3">
        <v>100</v>
      </c>
      <c r="H1928" s="3">
        <v>0</v>
      </c>
      <c r="I1928" s="3" t="s">
        <v>2803</v>
      </c>
      <c r="J1928" s="3" t="s">
        <v>2346</v>
      </c>
      <c r="K1928" s="3" t="s">
        <v>2306</v>
      </c>
      <c r="L1928" s="3" t="s">
        <v>4367</v>
      </c>
      <c r="M1928" s="3">
        <f t="shared" si="30"/>
        <v>1</v>
      </c>
    </row>
    <row r="1929" spans="1:13">
      <c r="A1929" s="3">
        <v>1654</v>
      </c>
      <c r="B1929" s="3">
        <v>0</v>
      </c>
      <c r="C1929" s="3" t="s">
        <v>2753</v>
      </c>
      <c r="D1929" s="3" t="s">
        <v>221</v>
      </c>
      <c r="E1929" s="3" t="s">
        <v>2298</v>
      </c>
      <c r="F1929" s="3" t="s">
        <v>2299</v>
      </c>
      <c r="G1929" s="3">
        <v>100</v>
      </c>
      <c r="H1929" s="3">
        <v>0</v>
      </c>
      <c r="I1929" s="3" t="s">
        <v>2803</v>
      </c>
      <c r="J1929" s="3" t="s">
        <v>2346</v>
      </c>
      <c r="K1929" s="3" t="s">
        <v>2306</v>
      </c>
      <c r="L1929" s="3" t="s">
        <v>4367</v>
      </c>
      <c r="M1929" s="3">
        <f t="shared" si="30"/>
        <v>1</v>
      </c>
    </row>
    <row r="1930" spans="1:13">
      <c r="A1930" s="3">
        <v>1655</v>
      </c>
      <c r="B1930" s="3">
        <v>0</v>
      </c>
      <c r="C1930" s="3" t="s">
        <v>2749</v>
      </c>
      <c r="D1930" s="3" t="s">
        <v>13</v>
      </c>
      <c r="E1930" s="3" t="s">
        <v>2750</v>
      </c>
      <c r="F1930" s="3" t="s">
        <v>2751</v>
      </c>
      <c r="G1930" s="3">
        <v>100</v>
      </c>
      <c r="H1930" s="3">
        <v>0</v>
      </c>
      <c r="I1930" s="3" t="s">
        <v>2803</v>
      </c>
      <c r="J1930" s="3" t="s">
        <v>2346</v>
      </c>
      <c r="K1930" s="3" t="s">
        <v>2306</v>
      </c>
      <c r="L1930" s="3" t="s">
        <v>4367</v>
      </c>
      <c r="M1930" s="3">
        <f t="shared" si="30"/>
        <v>1</v>
      </c>
    </row>
    <row r="1931" spans="1:13">
      <c r="A1931" s="3">
        <v>1656</v>
      </c>
      <c r="B1931" s="3">
        <v>0</v>
      </c>
      <c r="C1931" s="3" t="s">
        <v>2755</v>
      </c>
      <c r="D1931" s="3" t="s">
        <v>259</v>
      </c>
      <c r="E1931" s="3" t="s">
        <v>2397</v>
      </c>
      <c r="F1931" s="3" t="s">
        <v>1910</v>
      </c>
      <c r="G1931" s="3">
        <v>100</v>
      </c>
      <c r="H1931" s="3">
        <v>0</v>
      </c>
      <c r="I1931" s="3" t="s">
        <v>2803</v>
      </c>
      <c r="J1931" s="3" t="s">
        <v>2346</v>
      </c>
      <c r="K1931" s="3" t="s">
        <v>2333</v>
      </c>
      <c r="L1931" s="3" t="s">
        <v>4367</v>
      </c>
      <c r="M1931" s="3">
        <f t="shared" si="30"/>
        <v>1</v>
      </c>
    </row>
    <row r="1932" spans="1:13">
      <c r="A1932" s="3">
        <v>1657</v>
      </c>
      <c r="B1932" s="3">
        <v>0</v>
      </c>
      <c r="C1932" s="3" t="s">
        <v>2757</v>
      </c>
      <c r="D1932" s="3" t="s">
        <v>1860</v>
      </c>
      <c r="E1932" s="3" t="s">
        <v>1960</v>
      </c>
      <c r="F1932" s="3" t="s">
        <v>2758</v>
      </c>
      <c r="G1932" s="3">
        <v>100</v>
      </c>
      <c r="H1932" s="3">
        <v>0</v>
      </c>
      <c r="I1932" s="3" t="s">
        <v>2803</v>
      </c>
      <c r="J1932" s="3" t="s">
        <v>2346</v>
      </c>
      <c r="K1932" s="3" t="s">
        <v>2333</v>
      </c>
      <c r="L1932" s="3" t="s">
        <v>4367</v>
      </c>
      <c r="M1932" s="3">
        <f t="shared" si="30"/>
        <v>1</v>
      </c>
    </row>
    <row r="1933" spans="1:13">
      <c r="A1933" s="3">
        <v>1658</v>
      </c>
      <c r="B1933" s="3">
        <v>0</v>
      </c>
      <c r="C1933" s="3" t="s">
        <v>2786</v>
      </c>
      <c r="D1933" s="3" t="s">
        <v>622</v>
      </c>
      <c r="E1933" s="3">
        <v>0.3</v>
      </c>
      <c r="G1933" s="3">
        <v>100</v>
      </c>
      <c r="H1933" s="3">
        <v>0</v>
      </c>
      <c r="I1933" s="3" t="s">
        <v>2803</v>
      </c>
      <c r="J1933" s="3" t="s">
        <v>2346</v>
      </c>
      <c r="K1933" s="3" t="s">
        <v>2333</v>
      </c>
      <c r="L1933" s="3" t="s">
        <v>4367</v>
      </c>
      <c r="M1933" s="3">
        <f t="shared" si="30"/>
        <v>2</v>
      </c>
    </row>
    <row r="1934" spans="1:13">
      <c r="A1934" s="3">
        <v>1658</v>
      </c>
      <c r="B1934" s="3">
        <v>0</v>
      </c>
      <c r="C1934" s="3" t="s">
        <v>2786</v>
      </c>
      <c r="D1934" s="3" t="s">
        <v>2787</v>
      </c>
      <c r="E1934" s="3" t="s">
        <v>1802</v>
      </c>
      <c r="F1934" s="3" t="s">
        <v>509</v>
      </c>
      <c r="G1934" s="3">
        <v>100</v>
      </c>
      <c r="H1934" s="3">
        <v>0</v>
      </c>
      <c r="I1934" s="3" t="s">
        <v>2803</v>
      </c>
      <c r="J1934" s="3" t="s">
        <v>2346</v>
      </c>
      <c r="K1934" s="3" t="s">
        <v>2333</v>
      </c>
      <c r="L1934" s="3" t="s">
        <v>4367</v>
      </c>
      <c r="M1934" s="3">
        <f t="shared" si="30"/>
        <v>2</v>
      </c>
    </row>
    <row r="1935" spans="1:13">
      <c r="A1935" s="3">
        <v>1659</v>
      </c>
      <c r="B1935" s="3">
        <v>0</v>
      </c>
      <c r="C1935" s="3" t="s">
        <v>2763</v>
      </c>
      <c r="D1935" s="3" t="s">
        <v>2764</v>
      </c>
      <c r="E1935" s="3" t="s">
        <v>2321</v>
      </c>
      <c r="G1935" s="3">
        <v>100</v>
      </c>
      <c r="H1935" s="3">
        <v>0</v>
      </c>
      <c r="I1935" s="3" t="s">
        <v>2803</v>
      </c>
      <c r="J1935" s="3" t="s">
        <v>2346</v>
      </c>
      <c r="K1935" s="3" t="s">
        <v>2333</v>
      </c>
      <c r="L1935" s="3" t="s">
        <v>4367</v>
      </c>
      <c r="M1935" s="3">
        <f t="shared" si="30"/>
        <v>1</v>
      </c>
    </row>
    <row r="1936" spans="1:13">
      <c r="A1936" s="3">
        <v>1660</v>
      </c>
      <c r="B1936" s="3">
        <v>1</v>
      </c>
      <c r="C1936" s="3" t="s">
        <v>2721</v>
      </c>
      <c r="D1936" s="3" t="s">
        <v>2720</v>
      </c>
      <c r="E1936" s="3" t="s">
        <v>2143</v>
      </c>
      <c r="F1936" s="3" t="s">
        <v>1791</v>
      </c>
      <c r="G1936" s="3">
        <v>86</v>
      </c>
      <c r="H1936" s="3">
        <v>100</v>
      </c>
      <c r="I1936" s="3" t="s">
        <v>2803</v>
      </c>
      <c r="J1936" s="3" t="s">
        <v>2346</v>
      </c>
      <c r="K1936" s="3" t="s">
        <v>2286</v>
      </c>
      <c r="L1936" s="3" t="s">
        <v>4368</v>
      </c>
      <c r="M1936" s="3">
        <f t="shared" si="30"/>
        <v>1</v>
      </c>
    </row>
    <row r="1937" spans="1:13">
      <c r="A1937" s="3">
        <v>1661</v>
      </c>
      <c r="B1937" s="3">
        <v>1</v>
      </c>
      <c r="C1937" s="3" t="s">
        <v>2723</v>
      </c>
      <c r="D1937" s="3" t="s">
        <v>261</v>
      </c>
      <c r="E1937" s="3" t="s">
        <v>1928</v>
      </c>
      <c r="F1937" s="3" t="s">
        <v>1814</v>
      </c>
      <c r="G1937" s="3">
        <v>86</v>
      </c>
      <c r="H1937" s="3">
        <v>100</v>
      </c>
      <c r="I1937" s="3" t="s">
        <v>2803</v>
      </c>
      <c r="J1937" s="3" t="s">
        <v>2346</v>
      </c>
      <c r="K1937" s="3" t="s">
        <v>2286</v>
      </c>
      <c r="L1937" s="3" t="s">
        <v>4368</v>
      </c>
      <c r="M1937" s="3">
        <f t="shared" si="30"/>
        <v>1</v>
      </c>
    </row>
    <row r="1938" spans="1:13">
      <c r="A1938" s="3">
        <v>1662</v>
      </c>
      <c r="B1938" s="3">
        <v>1</v>
      </c>
      <c r="C1938" s="3" t="s">
        <v>2727</v>
      </c>
      <c r="D1938" s="3" t="s">
        <v>589</v>
      </c>
      <c r="E1938" s="3" t="s">
        <v>2695</v>
      </c>
      <c r="F1938" s="3" t="s">
        <v>2393</v>
      </c>
      <c r="G1938" s="3">
        <v>86</v>
      </c>
      <c r="H1938" s="3">
        <v>100</v>
      </c>
      <c r="I1938" s="3" t="s">
        <v>2803</v>
      </c>
      <c r="J1938" s="3" t="s">
        <v>2346</v>
      </c>
      <c r="K1938" s="3" t="s">
        <v>2286</v>
      </c>
      <c r="L1938" s="3" t="s">
        <v>4368</v>
      </c>
      <c r="M1938" s="3">
        <f t="shared" si="30"/>
        <v>1</v>
      </c>
    </row>
    <row r="1939" spans="1:13">
      <c r="A1939" s="3">
        <v>1663</v>
      </c>
      <c r="B1939" s="3">
        <v>1</v>
      </c>
      <c r="C1939" s="3" t="s">
        <v>2729</v>
      </c>
      <c r="D1939" s="3" t="s">
        <v>566</v>
      </c>
      <c r="E1939" s="3" t="s">
        <v>2695</v>
      </c>
      <c r="F1939" s="3" t="s">
        <v>2393</v>
      </c>
      <c r="G1939" s="3">
        <v>86</v>
      </c>
      <c r="H1939" s="3">
        <v>100</v>
      </c>
      <c r="I1939" s="3" t="s">
        <v>2803</v>
      </c>
      <c r="J1939" s="3" t="s">
        <v>2346</v>
      </c>
      <c r="K1939" s="3" t="s">
        <v>2286</v>
      </c>
      <c r="L1939" s="3" t="s">
        <v>4368</v>
      </c>
      <c r="M1939" s="3">
        <f t="shared" si="30"/>
        <v>1</v>
      </c>
    </row>
    <row r="1940" spans="1:13">
      <c r="A1940" s="3">
        <v>1664</v>
      </c>
      <c r="B1940" s="3">
        <v>1</v>
      </c>
      <c r="C1940" s="3" t="s">
        <v>2731</v>
      </c>
      <c r="D1940" s="3" t="s">
        <v>645</v>
      </c>
      <c r="E1940" s="3" t="s">
        <v>2695</v>
      </c>
      <c r="F1940" s="3" t="s">
        <v>2393</v>
      </c>
      <c r="G1940" s="3">
        <v>86</v>
      </c>
      <c r="H1940" s="3">
        <v>100</v>
      </c>
      <c r="I1940" s="3" t="s">
        <v>2803</v>
      </c>
      <c r="J1940" s="3" t="s">
        <v>2346</v>
      </c>
      <c r="K1940" s="3" t="s">
        <v>2286</v>
      </c>
      <c r="L1940" s="3" t="s">
        <v>4368</v>
      </c>
      <c r="M1940" s="3">
        <f t="shared" si="30"/>
        <v>1</v>
      </c>
    </row>
    <row r="1941" spans="1:13">
      <c r="A1941" s="3">
        <v>1665</v>
      </c>
      <c r="B1941" s="3">
        <v>1</v>
      </c>
      <c r="C1941" s="3" t="s">
        <v>2725</v>
      </c>
      <c r="D1941" s="3" t="s">
        <v>264</v>
      </c>
      <c r="E1941" s="3" t="s">
        <v>1928</v>
      </c>
      <c r="F1941" s="3" t="s">
        <v>1814</v>
      </c>
      <c r="G1941" s="3">
        <v>86</v>
      </c>
      <c r="H1941" s="3">
        <v>100</v>
      </c>
      <c r="I1941" s="3" t="s">
        <v>2803</v>
      </c>
      <c r="J1941" s="3" t="s">
        <v>2346</v>
      </c>
      <c r="K1941" s="3" t="s">
        <v>2286</v>
      </c>
      <c r="L1941" s="3" t="s">
        <v>4368</v>
      </c>
      <c r="M1941" s="3">
        <f t="shared" si="30"/>
        <v>1</v>
      </c>
    </row>
    <row r="1942" spans="1:13">
      <c r="A1942" s="3">
        <v>1666</v>
      </c>
      <c r="B1942" s="3">
        <v>1</v>
      </c>
      <c r="C1942" s="3" t="s">
        <v>2735</v>
      </c>
      <c r="D1942" s="3" t="s">
        <v>2733</v>
      </c>
      <c r="E1942" s="3" t="s">
        <v>1775</v>
      </c>
      <c r="F1942" s="3" t="s">
        <v>289</v>
      </c>
      <c r="G1942" s="3">
        <v>86</v>
      </c>
      <c r="H1942" s="3">
        <v>100</v>
      </c>
      <c r="I1942" s="3" t="s">
        <v>2803</v>
      </c>
      <c r="J1942" s="3" t="s">
        <v>2346</v>
      </c>
      <c r="K1942" s="3" t="s">
        <v>2306</v>
      </c>
      <c r="L1942" s="3" t="s">
        <v>4368</v>
      </c>
      <c r="M1942" s="3">
        <f t="shared" si="30"/>
        <v>1</v>
      </c>
    </row>
    <row r="1943" spans="1:13">
      <c r="A1943" s="3">
        <v>1667</v>
      </c>
      <c r="B1943" s="3">
        <v>1</v>
      </c>
      <c r="C1943" s="3" t="s">
        <v>2739</v>
      </c>
      <c r="D1943" s="3" t="s">
        <v>166</v>
      </c>
      <c r="E1943" s="3" t="s">
        <v>2740</v>
      </c>
      <c r="F1943" s="3" t="s">
        <v>2741</v>
      </c>
      <c r="G1943" s="3">
        <v>86</v>
      </c>
      <c r="H1943" s="3">
        <v>100</v>
      </c>
      <c r="I1943" s="3" t="s">
        <v>2803</v>
      </c>
      <c r="J1943" s="3" t="s">
        <v>2346</v>
      </c>
      <c r="K1943" s="3" t="s">
        <v>2306</v>
      </c>
      <c r="L1943" s="3" t="s">
        <v>4368</v>
      </c>
      <c r="M1943" s="3">
        <f t="shared" si="30"/>
        <v>1</v>
      </c>
    </row>
    <row r="1944" spans="1:13">
      <c r="A1944" s="3">
        <v>1668</v>
      </c>
      <c r="B1944" s="3">
        <v>1</v>
      </c>
      <c r="C1944" s="3" t="s">
        <v>2743</v>
      </c>
      <c r="D1944" s="3" t="s">
        <v>411</v>
      </c>
      <c r="E1944" s="3" t="s">
        <v>1800</v>
      </c>
      <c r="F1944" s="3" t="s">
        <v>1775</v>
      </c>
      <c r="G1944" s="3">
        <v>86</v>
      </c>
      <c r="H1944" s="3">
        <v>100</v>
      </c>
      <c r="I1944" s="3" t="s">
        <v>2803</v>
      </c>
      <c r="J1944" s="3" t="s">
        <v>2346</v>
      </c>
      <c r="K1944" s="3" t="s">
        <v>2306</v>
      </c>
      <c r="L1944" s="3" t="s">
        <v>4368</v>
      </c>
      <c r="M1944" s="3">
        <f t="shared" si="30"/>
        <v>2</v>
      </c>
    </row>
    <row r="1945" spans="1:13">
      <c r="A1945" s="3">
        <v>1668</v>
      </c>
      <c r="B1945" s="3">
        <v>1</v>
      </c>
      <c r="C1945" s="3" t="s">
        <v>2743</v>
      </c>
      <c r="D1945" s="3" t="s">
        <v>412</v>
      </c>
      <c r="E1945" s="3" t="s">
        <v>1800</v>
      </c>
      <c r="F1945" s="3" t="s">
        <v>1775</v>
      </c>
      <c r="G1945" s="3">
        <v>86</v>
      </c>
      <c r="H1945" s="3">
        <v>100</v>
      </c>
      <c r="I1945" s="3" t="s">
        <v>2803</v>
      </c>
      <c r="J1945" s="3" t="s">
        <v>2346</v>
      </c>
      <c r="K1945" s="3" t="s">
        <v>2306</v>
      </c>
      <c r="L1945" s="3" t="s">
        <v>4368</v>
      </c>
      <c r="M1945" s="3">
        <f t="shared" si="30"/>
        <v>2</v>
      </c>
    </row>
    <row r="1946" spans="1:13">
      <c r="A1946" s="3">
        <v>1669</v>
      </c>
      <c r="B1946" s="3">
        <v>1</v>
      </c>
      <c r="C1946" s="3" t="s">
        <v>2747</v>
      </c>
      <c r="D1946" s="3" t="s">
        <v>103</v>
      </c>
      <c r="E1946" s="3" t="s">
        <v>2734</v>
      </c>
      <c r="F1946" s="3" t="s">
        <v>2748</v>
      </c>
      <c r="G1946" s="3">
        <v>86</v>
      </c>
      <c r="H1946" s="3">
        <v>100</v>
      </c>
      <c r="I1946" s="3" t="s">
        <v>2803</v>
      </c>
      <c r="J1946" s="3" t="s">
        <v>2346</v>
      </c>
      <c r="K1946" s="3" t="s">
        <v>2306</v>
      </c>
      <c r="L1946" s="3" t="s">
        <v>4368</v>
      </c>
      <c r="M1946" s="3">
        <f t="shared" si="30"/>
        <v>1</v>
      </c>
    </row>
    <row r="1947" spans="1:13">
      <c r="A1947" s="3">
        <v>1670</v>
      </c>
      <c r="B1947" s="3">
        <v>1</v>
      </c>
      <c r="C1947" s="3" t="s">
        <v>2754</v>
      </c>
      <c r="D1947" s="3" t="s">
        <v>221</v>
      </c>
      <c r="E1947" s="3" t="s">
        <v>1910</v>
      </c>
      <c r="F1947" s="3" t="s">
        <v>2302</v>
      </c>
      <c r="G1947" s="3">
        <v>86</v>
      </c>
      <c r="H1947" s="3">
        <v>100</v>
      </c>
      <c r="I1947" s="3" t="s">
        <v>2803</v>
      </c>
      <c r="J1947" s="3" t="s">
        <v>2346</v>
      </c>
      <c r="K1947" s="3" t="s">
        <v>2306</v>
      </c>
      <c r="L1947" s="3" t="s">
        <v>4368</v>
      </c>
      <c r="M1947" s="3">
        <f t="shared" si="30"/>
        <v>1</v>
      </c>
    </row>
    <row r="1948" spans="1:13">
      <c r="A1948" s="3">
        <v>1671</v>
      </c>
      <c r="B1948" s="3">
        <v>1</v>
      </c>
      <c r="C1948" s="3" t="s">
        <v>2752</v>
      </c>
      <c r="D1948" s="3" t="s">
        <v>13</v>
      </c>
      <c r="E1948" s="3" t="s">
        <v>1960</v>
      </c>
      <c r="F1948" s="3" t="s">
        <v>1919</v>
      </c>
      <c r="G1948" s="3">
        <v>86</v>
      </c>
      <c r="H1948" s="3">
        <v>100</v>
      </c>
      <c r="I1948" s="3" t="s">
        <v>2803</v>
      </c>
      <c r="J1948" s="3" t="s">
        <v>2346</v>
      </c>
      <c r="K1948" s="3" t="s">
        <v>2306</v>
      </c>
      <c r="L1948" s="3" t="s">
        <v>4368</v>
      </c>
      <c r="M1948" s="3">
        <f t="shared" si="30"/>
        <v>1</v>
      </c>
    </row>
    <row r="1949" spans="1:13">
      <c r="A1949" s="3">
        <v>1672</v>
      </c>
      <c r="B1949" s="3">
        <v>1</v>
      </c>
      <c r="C1949" s="3" t="s">
        <v>2756</v>
      </c>
      <c r="D1949" s="3" t="s">
        <v>259</v>
      </c>
      <c r="E1949" s="3" t="s">
        <v>2399</v>
      </c>
      <c r="F1949" s="3" t="s">
        <v>1776</v>
      </c>
      <c r="G1949" s="3">
        <v>100</v>
      </c>
      <c r="H1949" s="3">
        <v>100</v>
      </c>
      <c r="I1949" s="3" t="s">
        <v>2803</v>
      </c>
      <c r="J1949" s="3" t="s">
        <v>2346</v>
      </c>
      <c r="K1949" s="3" t="s">
        <v>2333</v>
      </c>
      <c r="L1949" s="3" t="s">
        <v>4368</v>
      </c>
      <c r="M1949" s="3">
        <f t="shared" si="30"/>
        <v>1</v>
      </c>
    </row>
    <row r="1950" spans="1:13">
      <c r="A1950" s="3">
        <v>1673</v>
      </c>
      <c r="B1950" s="3">
        <v>1</v>
      </c>
      <c r="C1950" s="3" t="s">
        <v>2759</v>
      </c>
      <c r="D1950" s="3" t="s">
        <v>1860</v>
      </c>
      <c r="E1950" s="3" t="s">
        <v>1913</v>
      </c>
      <c r="F1950" s="3" t="s">
        <v>2760</v>
      </c>
      <c r="G1950" s="3">
        <v>100</v>
      </c>
      <c r="H1950" s="3">
        <v>100</v>
      </c>
      <c r="I1950" s="3" t="s">
        <v>2803</v>
      </c>
      <c r="J1950" s="3" t="s">
        <v>2346</v>
      </c>
      <c r="K1950" s="3" t="s">
        <v>2333</v>
      </c>
      <c r="L1950" s="3" t="s">
        <v>4368</v>
      </c>
      <c r="M1950" s="3">
        <f t="shared" si="30"/>
        <v>1</v>
      </c>
    </row>
    <row r="1951" spans="1:13">
      <c r="A1951" s="3">
        <v>1674</v>
      </c>
      <c r="B1951" s="3">
        <v>1</v>
      </c>
      <c r="C1951" s="3" t="s">
        <v>2788</v>
      </c>
      <c r="D1951" s="3" t="s">
        <v>622</v>
      </c>
      <c r="E1951" s="3">
        <v>0.23</v>
      </c>
      <c r="G1951" s="3">
        <v>100</v>
      </c>
      <c r="H1951" s="3">
        <v>100</v>
      </c>
      <c r="I1951" s="3" t="s">
        <v>2803</v>
      </c>
      <c r="J1951" s="3" t="s">
        <v>2346</v>
      </c>
      <c r="K1951" s="3" t="s">
        <v>2333</v>
      </c>
      <c r="L1951" s="3" t="s">
        <v>4368</v>
      </c>
      <c r="M1951" s="3">
        <f t="shared" si="30"/>
        <v>2</v>
      </c>
    </row>
    <row r="1952" spans="1:13">
      <c r="A1952" s="3">
        <v>1674</v>
      </c>
      <c r="B1952" s="3">
        <v>1</v>
      </c>
      <c r="C1952" s="3" t="s">
        <v>2788</v>
      </c>
      <c r="D1952" s="3" t="s">
        <v>2787</v>
      </c>
      <c r="E1952" s="3" t="s">
        <v>285</v>
      </c>
      <c r="F1952" s="3" t="s">
        <v>386</v>
      </c>
      <c r="G1952" s="3">
        <v>100</v>
      </c>
      <c r="H1952" s="3">
        <v>100</v>
      </c>
      <c r="I1952" s="3" t="s">
        <v>2803</v>
      </c>
      <c r="J1952" s="3" t="s">
        <v>2346</v>
      </c>
      <c r="K1952" s="3" t="s">
        <v>2333</v>
      </c>
      <c r="L1952" s="3" t="s">
        <v>4368</v>
      </c>
      <c r="M1952" s="3">
        <f t="shared" si="30"/>
        <v>2</v>
      </c>
    </row>
    <row r="1953" spans="1:13">
      <c r="A1953" s="3">
        <v>1675</v>
      </c>
      <c r="B1953" s="3">
        <v>1</v>
      </c>
      <c r="C1953" s="3" t="s">
        <v>2765</v>
      </c>
      <c r="D1953" s="3" t="s">
        <v>2764</v>
      </c>
      <c r="E1953" s="3" t="s">
        <v>1913</v>
      </c>
      <c r="G1953" s="3">
        <v>100</v>
      </c>
      <c r="H1953" s="3">
        <v>100</v>
      </c>
      <c r="I1953" s="3" t="s">
        <v>2803</v>
      </c>
      <c r="J1953" s="3" t="s">
        <v>2346</v>
      </c>
      <c r="K1953" s="3" t="s">
        <v>2333</v>
      </c>
      <c r="L1953" s="3" t="s">
        <v>4368</v>
      </c>
      <c r="M1953" s="3">
        <f t="shared" si="30"/>
        <v>1</v>
      </c>
    </row>
    <row r="1954" spans="1:13">
      <c r="A1954" s="3">
        <v>1676</v>
      </c>
      <c r="B1954" s="3">
        <v>0</v>
      </c>
      <c r="C1954" s="3" t="s">
        <v>1113</v>
      </c>
      <c r="D1954" s="3" t="s">
        <v>427</v>
      </c>
      <c r="E1954" s="3">
        <v>1</v>
      </c>
      <c r="G1954" s="3">
        <v>1</v>
      </c>
      <c r="H1954" s="3">
        <v>1</v>
      </c>
      <c r="I1954" s="3" t="s">
        <v>2810</v>
      </c>
      <c r="J1954" s="3" t="s">
        <v>2259</v>
      </c>
      <c r="L1954" s="3" t="s">
        <v>4369</v>
      </c>
      <c r="M1954" s="3">
        <f t="shared" si="30"/>
        <v>1</v>
      </c>
    </row>
    <row r="1955" spans="1:13">
      <c r="A1955" s="3">
        <v>1677</v>
      </c>
      <c r="B1955" s="3">
        <v>0</v>
      </c>
      <c r="C1955" s="3" t="s">
        <v>1148</v>
      </c>
      <c r="D1955" s="3" t="s">
        <v>485</v>
      </c>
      <c r="E1955" s="3">
        <v>1</v>
      </c>
      <c r="G1955" s="3">
        <v>1</v>
      </c>
      <c r="H1955" s="3">
        <v>1</v>
      </c>
      <c r="I1955" s="3" t="s">
        <v>2810</v>
      </c>
      <c r="J1955" s="3" t="s">
        <v>2259</v>
      </c>
      <c r="L1955" s="3" t="s">
        <v>4369</v>
      </c>
      <c r="M1955" s="3">
        <f t="shared" si="30"/>
        <v>1</v>
      </c>
    </row>
    <row r="1956" spans="1:13">
      <c r="A1956" s="3">
        <v>1678</v>
      </c>
      <c r="B1956" s="3">
        <v>0</v>
      </c>
      <c r="C1956" s="3" t="s">
        <v>1175</v>
      </c>
      <c r="D1956" s="3" t="s">
        <v>525</v>
      </c>
      <c r="E1956" s="3">
        <v>1</v>
      </c>
      <c r="G1956" s="3">
        <v>1</v>
      </c>
      <c r="H1956" s="3">
        <v>1</v>
      </c>
      <c r="I1956" s="3" t="s">
        <v>2810</v>
      </c>
      <c r="J1956" s="3" t="s">
        <v>2259</v>
      </c>
      <c r="L1956" s="3" t="s">
        <v>4369</v>
      </c>
      <c r="M1956" s="3">
        <f t="shared" si="30"/>
        <v>1</v>
      </c>
    </row>
    <row r="1957" spans="1:13">
      <c r="A1957" s="3">
        <v>1679</v>
      </c>
      <c r="B1957" s="3">
        <v>1</v>
      </c>
      <c r="C1957" s="3" t="s">
        <v>1944</v>
      </c>
      <c r="D1957" s="3" t="s">
        <v>1945</v>
      </c>
      <c r="E1957" s="3">
        <v>1</v>
      </c>
      <c r="G1957" s="3">
        <v>1</v>
      </c>
      <c r="H1957" s="3">
        <v>5</v>
      </c>
      <c r="I1957" s="3" t="s">
        <v>2810</v>
      </c>
      <c r="J1957" s="3" t="s">
        <v>2259</v>
      </c>
      <c r="L1957" s="3" t="s">
        <v>4370</v>
      </c>
      <c r="M1957" s="3">
        <f t="shared" si="30"/>
        <v>1</v>
      </c>
    </row>
    <row r="1958" spans="1:13">
      <c r="A1958" s="3">
        <v>1680</v>
      </c>
      <c r="B1958" s="3">
        <v>1</v>
      </c>
      <c r="C1958" s="3" t="s">
        <v>1132</v>
      </c>
      <c r="D1958" s="3" t="s">
        <v>462</v>
      </c>
      <c r="E1958" s="3">
        <v>1</v>
      </c>
      <c r="G1958" s="3">
        <v>1</v>
      </c>
      <c r="H1958" s="3">
        <v>5</v>
      </c>
      <c r="I1958" s="3" t="s">
        <v>2810</v>
      </c>
      <c r="J1958" s="3" t="s">
        <v>2259</v>
      </c>
      <c r="L1958" s="3" t="s">
        <v>4370</v>
      </c>
      <c r="M1958" s="3">
        <f t="shared" si="30"/>
        <v>1</v>
      </c>
    </row>
    <row r="1959" spans="1:13">
      <c r="A1959" s="3">
        <v>1681</v>
      </c>
      <c r="B1959" s="3">
        <v>1</v>
      </c>
      <c r="C1959" s="3" t="s">
        <v>2666</v>
      </c>
      <c r="D1959" s="3" t="s">
        <v>2272</v>
      </c>
      <c r="E1959" s="3" t="s">
        <v>1781</v>
      </c>
      <c r="F1959" s="3" t="s">
        <v>291</v>
      </c>
      <c r="G1959" s="3">
        <v>1</v>
      </c>
      <c r="H1959" s="3">
        <v>5</v>
      </c>
      <c r="I1959" s="3" t="s">
        <v>2810</v>
      </c>
      <c r="J1959" s="3" t="s">
        <v>2259</v>
      </c>
      <c r="L1959" s="3" t="s">
        <v>4370</v>
      </c>
      <c r="M1959" s="3">
        <f t="shared" si="30"/>
        <v>1</v>
      </c>
    </row>
    <row r="1960" spans="1:13">
      <c r="A1960" s="3">
        <v>1682</v>
      </c>
      <c r="B1960" s="3">
        <v>1</v>
      </c>
      <c r="C1960" s="3" t="s">
        <v>2667</v>
      </c>
      <c r="D1960" s="3" t="s">
        <v>258</v>
      </c>
      <c r="E1960" s="3" t="s">
        <v>282</v>
      </c>
      <c r="F1960" s="3" t="s">
        <v>1782</v>
      </c>
      <c r="G1960" s="3">
        <v>1</v>
      </c>
      <c r="H1960" s="3">
        <v>5</v>
      </c>
      <c r="I1960" s="3" t="s">
        <v>2810</v>
      </c>
      <c r="J1960" s="3" t="s">
        <v>2259</v>
      </c>
      <c r="L1960" s="3" t="s">
        <v>4370</v>
      </c>
      <c r="M1960" s="3">
        <f t="shared" si="30"/>
        <v>1</v>
      </c>
    </row>
    <row r="1961" spans="1:13">
      <c r="A1961" s="3">
        <v>1683</v>
      </c>
      <c r="B1961" s="3">
        <v>2</v>
      </c>
      <c r="C1961" s="3" t="s">
        <v>2809</v>
      </c>
      <c r="D1961" s="3" t="s">
        <v>4371</v>
      </c>
      <c r="E1961" s="3" t="s">
        <v>433</v>
      </c>
      <c r="F1961" s="3" t="s">
        <v>2181</v>
      </c>
      <c r="G1961" s="3">
        <v>1</v>
      </c>
      <c r="H1961" s="3">
        <v>10</v>
      </c>
      <c r="I1961" s="3" t="s">
        <v>2810</v>
      </c>
      <c r="J1961" s="3" t="s">
        <v>2259</v>
      </c>
      <c r="L1961" s="3" t="s">
        <v>4372</v>
      </c>
      <c r="M1961" s="3">
        <f t="shared" si="30"/>
        <v>2</v>
      </c>
    </row>
    <row r="1962" spans="1:13">
      <c r="A1962" s="3">
        <v>1683</v>
      </c>
      <c r="B1962" s="3">
        <v>2</v>
      </c>
      <c r="C1962" s="3" t="s">
        <v>2809</v>
      </c>
      <c r="D1962" s="3" t="s">
        <v>4373</v>
      </c>
      <c r="E1962" s="3">
        <v>14</v>
      </c>
      <c r="F1962" s="3">
        <v>19</v>
      </c>
      <c r="G1962" s="3">
        <v>1</v>
      </c>
      <c r="H1962" s="3">
        <v>10</v>
      </c>
      <c r="I1962" s="3" t="s">
        <v>2810</v>
      </c>
      <c r="J1962" s="3" t="s">
        <v>2259</v>
      </c>
      <c r="L1962" s="3" t="s">
        <v>4372</v>
      </c>
      <c r="M1962" s="3">
        <f t="shared" si="30"/>
        <v>2</v>
      </c>
    </row>
    <row r="1963" spans="1:13">
      <c r="A1963" s="3">
        <v>1684</v>
      </c>
      <c r="B1963" s="3">
        <v>2</v>
      </c>
      <c r="C1963" s="3" t="s">
        <v>2811</v>
      </c>
      <c r="D1963" s="3" t="s">
        <v>4374</v>
      </c>
      <c r="E1963" s="3" t="s">
        <v>2653</v>
      </c>
      <c r="F1963" s="3" t="s">
        <v>2654</v>
      </c>
      <c r="G1963" s="3">
        <v>1</v>
      </c>
      <c r="H1963" s="3">
        <v>10</v>
      </c>
      <c r="I1963" s="3" t="s">
        <v>2810</v>
      </c>
      <c r="J1963" s="3" t="s">
        <v>2259</v>
      </c>
      <c r="L1963" s="3" t="s">
        <v>4372</v>
      </c>
      <c r="M1963" s="3">
        <f t="shared" si="30"/>
        <v>2</v>
      </c>
    </row>
    <row r="1964" spans="1:13">
      <c r="A1964" s="3">
        <v>1684</v>
      </c>
      <c r="B1964" s="3">
        <v>2</v>
      </c>
      <c r="C1964" s="3" t="s">
        <v>2811</v>
      </c>
      <c r="D1964" s="3" t="s">
        <v>4375</v>
      </c>
      <c r="E1964" s="3">
        <v>15</v>
      </c>
      <c r="F1964" s="3">
        <v>20</v>
      </c>
      <c r="G1964" s="3">
        <v>1</v>
      </c>
      <c r="H1964" s="3">
        <v>10</v>
      </c>
      <c r="I1964" s="3" t="s">
        <v>2810</v>
      </c>
      <c r="J1964" s="3" t="s">
        <v>2259</v>
      </c>
      <c r="L1964" s="3" t="s">
        <v>4372</v>
      </c>
      <c r="M1964" s="3">
        <f t="shared" si="30"/>
        <v>2</v>
      </c>
    </row>
    <row r="1965" spans="1:13">
      <c r="A1965" s="3">
        <v>1685</v>
      </c>
      <c r="B1965" s="3">
        <v>2</v>
      </c>
      <c r="C1965" s="3" t="s">
        <v>2812</v>
      </c>
      <c r="D1965" s="3" t="s">
        <v>4376</v>
      </c>
      <c r="E1965" s="3" t="s">
        <v>433</v>
      </c>
      <c r="F1965" s="3" t="s">
        <v>2181</v>
      </c>
      <c r="G1965" s="3">
        <v>1</v>
      </c>
      <c r="H1965" s="3">
        <v>10</v>
      </c>
      <c r="I1965" s="3" t="s">
        <v>2810</v>
      </c>
      <c r="J1965" s="3" t="s">
        <v>2259</v>
      </c>
      <c r="L1965" s="3" t="s">
        <v>4372</v>
      </c>
      <c r="M1965" s="3">
        <f t="shared" si="30"/>
        <v>2</v>
      </c>
    </row>
    <row r="1966" spans="1:13">
      <c r="A1966" s="3">
        <v>1685</v>
      </c>
      <c r="B1966" s="3">
        <v>2</v>
      </c>
      <c r="C1966" s="3" t="s">
        <v>2812</v>
      </c>
      <c r="D1966" s="3" t="s">
        <v>4377</v>
      </c>
      <c r="E1966" s="3">
        <v>14</v>
      </c>
      <c r="F1966" s="3">
        <v>19</v>
      </c>
      <c r="G1966" s="3">
        <v>1</v>
      </c>
      <c r="H1966" s="3">
        <v>10</v>
      </c>
      <c r="I1966" s="3" t="s">
        <v>2810</v>
      </c>
      <c r="J1966" s="3" t="s">
        <v>2259</v>
      </c>
      <c r="L1966" s="3" t="s">
        <v>4372</v>
      </c>
      <c r="M1966" s="3">
        <f t="shared" si="30"/>
        <v>2</v>
      </c>
    </row>
    <row r="1967" spans="1:13">
      <c r="A1967" s="3">
        <v>1686</v>
      </c>
      <c r="B1967" s="3">
        <v>2</v>
      </c>
      <c r="C1967" s="3" t="s">
        <v>2813</v>
      </c>
      <c r="D1967" s="3" t="s">
        <v>4378</v>
      </c>
      <c r="E1967" s="3" t="s">
        <v>290</v>
      </c>
      <c r="F1967" s="3" t="s">
        <v>722</v>
      </c>
      <c r="G1967" s="3">
        <v>1</v>
      </c>
      <c r="H1967" s="3">
        <v>10</v>
      </c>
      <c r="I1967" s="3" t="s">
        <v>2810</v>
      </c>
      <c r="J1967" s="3" t="s">
        <v>2259</v>
      </c>
      <c r="L1967" s="3" t="s">
        <v>4372</v>
      </c>
      <c r="M1967" s="3">
        <f t="shared" si="30"/>
        <v>2</v>
      </c>
    </row>
    <row r="1968" spans="1:13">
      <c r="A1968" s="3">
        <v>1686</v>
      </c>
      <c r="B1968" s="3">
        <v>2</v>
      </c>
      <c r="C1968" s="3" t="s">
        <v>2813</v>
      </c>
      <c r="D1968" s="3" t="s">
        <v>4379</v>
      </c>
      <c r="E1968" s="3">
        <v>28</v>
      </c>
      <c r="F1968" s="3">
        <v>32</v>
      </c>
      <c r="G1968" s="3">
        <v>1</v>
      </c>
      <c r="H1968" s="3">
        <v>10</v>
      </c>
      <c r="I1968" s="3" t="s">
        <v>2810</v>
      </c>
      <c r="J1968" s="3" t="s">
        <v>2259</v>
      </c>
      <c r="L1968" s="3" t="s">
        <v>4372</v>
      </c>
      <c r="M1968" s="3">
        <f t="shared" si="30"/>
        <v>2</v>
      </c>
    </row>
    <row r="1969" spans="1:13">
      <c r="A1969" s="3">
        <v>1687</v>
      </c>
      <c r="B1969" s="3">
        <v>2</v>
      </c>
      <c r="C1969" s="3" t="s">
        <v>2814</v>
      </c>
      <c r="D1969" s="3" t="s">
        <v>4380</v>
      </c>
      <c r="E1969" s="3" t="s">
        <v>2381</v>
      </c>
      <c r="F1969" s="3" t="s">
        <v>2658</v>
      </c>
      <c r="G1969" s="3">
        <v>1</v>
      </c>
      <c r="H1969" s="3">
        <v>10</v>
      </c>
      <c r="I1969" s="3" t="s">
        <v>2810</v>
      </c>
      <c r="J1969" s="3" t="s">
        <v>2259</v>
      </c>
      <c r="L1969" s="3" t="s">
        <v>4372</v>
      </c>
      <c r="M1969" s="3">
        <f t="shared" si="30"/>
        <v>2</v>
      </c>
    </row>
    <row r="1970" spans="1:13">
      <c r="A1970" s="3">
        <v>1687</v>
      </c>
      <c r="B1970" s="3">
        <v>2</v>
      </c>
      <c r="C1970" s="3" t="s">
        <v>2814</v>
      </c>
      <c r="D1970" s="3" t="s">
        <v>4381</v>
      </c>
      <c r="E1970" s="3">
        <v>13</v>
      </c>
      <c r="F1970" s="3">
        <v>18</v>
      </c>
      <c r="G1970" s="3">
        <v>1</v>
      </c>
      <c r="H1970" s="3">
        <v>10</v>
      </c>
      <c r="I1970" s="3" t="s">
        <v>2810</v>
      </c>
      <c r="J1970" s="3" t="s">
        <v>2259</v>
      </c>
      <c r="L1970" s="3" t="s">
        <v>4372</v>
      </c>
      <c r="M1970" s="3">
        <f t="shared" si="30"/>
        <v>2</v>
      </c>
    </row>
    <row r="1971" spans="1:13">
      <c r="A1971" s="3">
        <v>1688</v>
      </c>
      <c r="B1971" s="3">
        <v>2</v>
      </c>
      <c r="C1971" s="3" t="s">
        <v>2659</v>
      </c>
      <c r="D1971" s="3" t="s">
        <v>589</v>
      </c>
      <c r="E1971" s="3" t="s">
        <v>386</v>
      </c>
      <c r="F1971" s="3" t="s">
        <v>1996</v>
      </c>
      <c r="G1971" s="3">
        <v>1</v>
      </c>
      <c r="H1971" s="3">
        <v>10</v>
      </c>
      <c r="I1971" s="3" t="s">
        <v>2810</v>
      </c>
      <c r="J1971" s="3" t="s">
        <v>2259</v>
      </c>
      <c r="L1971" s="3" t="s">
        <v>4372</v>
      </c>
      <c r="M1971" s="3">
        <f t="shared" si="30"/>
        <v>1</v>
      </c>
    </row>
    <row r="1972" spans="1:13">
      <c r="A1972" s="3">
        <v>1689</v>
      </c>
      <c r="B1972" s="3">
        <v>2</v>
      </c>
      <c r="C1972" s="3" t="s">
        <v>2660</v>
      </c>
      <c r="D1972" s="3" t="s">
        <v>566</v>
      </c>
      <c r="E1972" s="3" t="s">
        <v>386</v>
      </c>
      <c r="F1972" s="3" t="s">
        <v>1996</v>
      </c>
      <c r="G1972" s="3">
        <v>1</v>
      </c>
      <c r="H1972" s="3">
        <v>10</v>
      </c>
      <c r="I1972" s="3" t="s">
        <v>2810</v>
      </c>
      <c r="J1972" s="3" t="s">
        <v>2259</v>
      </c>
      <c r="L1972" s="3" t="s">
        <v>4372</v>
      </c>
      <c r="M1972" s="3">
        <f t="shared" si="30"/>
        <v>1</v>
      </c>
    </row>
    <row r="1973" spans="1:13">
      <c r="A1973" s="3">
        <v>1690</v>
      </c>
      <c r="B1973" s="3">
        <v>2</v>
      </c>
      <c r="C1973" s="3" t="s">
        <v>2661</v>
      </c>
      <c r="D1973" s="3" t="s">
        <v>645</v>
      </c>
      <c r="E1973" s="3" t="s">
        <v>386</v>
      </c>
      <c r="F1973" s="3" t="s">
        <v>1996</v>
      </c>
      <c r="G1973" s="3">
        <v>1</v>
      </c>
      <c r="H1973" s="3">
        <v>10</v>
      </c>
      <c r="I1973" s="3" t="s">
        <v>2810</v>
      </c>
      <c r="J1973" s="3" t="s">
        <v>2259</v>
      </c>
      <c r="L1973" s="3" t="s">
        <v>4372</v>
      </c>
      <c r="M1973" s="3">
        <f t="shared" si="30"/>
        <v>1</v>
      </c>
    </row>
    <row r="1974" spans="1:13">
      <c r="A1974" s="3">
        <v>1691</v>
      </c>
      <c r="B1974" s="3">
        <v>2</v>
      </c>
      <c r="C1974" s="3" t="s">
        <v>2815</v>
      </c>
      <c r="D1974" s="3" t="s">
        <v>500</v>
      </c>
      <c r="E1974" s="3" t="s">
        <v>386</v>
      </c>
      <c r="F1974" s="3" t="s">
        <v>1996</v>
      </c>
      <c r="G1974" s="3">
        <v>1</v>
      </c>
      <c r="H1974" s="3">
        <v>10</v>
      </c>
      <c r="I1974" s="3" t="s">
        <v>2810</v>
      </c>
      <c r="J1974" s="3" t="s">
        <v>2259</v>
      </c>
      <c r="L1974" s="3" t="s">
        <v>4372</v>
      </c>
      <c r="M1974" s="3">
        <f t="shared" si="30"/>
        <v>1</v>
      </c>
    </row>
    <row r="1975" spans="1:13">
      <c r="A1975" s="3">
        <v>1692</v>
      </c>
      <c r="B1975" s="3">
        <v>2</v>
      </c>
      <c r="C1975" s="3" t="s">
        <v>2816</v>
      </c>
      <c r="D1975" s="3" t="s">
        <v>250</v>
      </c>
      <c r="E1975" s="3" t="s">
        <v>1781</v>
      </c>
      <c r="F1975" s="3" t="s">
        <v>291</v>
      </c>
      <c r="G1975" s="3">
        <v>1</v>
      </c>
      <c r="H1975" s="3">
        <v>10</v>
      </c>
      <c r="I1975" s="3" t="s">
        <v>2810</v>
      </c>
      <c r="J1975" s="3" t="s">
        <v>2259</v>
      </c>
      <c r="L1975" s="3" t="s">
        <v>4372</v>
      </c>
      <c r="M1975" s="3">
        <f t="shared" si="30"/>
        <v>1</v>
      </c>
    </row>
    <row r="1976" spans="1:13">
      <c r="A1976" s="3">
        <v>1693</v>
      </c>
      <c r="B1976" s="3">
        <v>0</v>
      </c>
      <c r="C1976" s="3" t="s">
        <v>1113</v>
      </c>
      <c r="D1976" s="3" t="s">
        <v>427</v>
      </c>
      <c r="E1976" s="3">
        <v>1</v>
      </c>
      <c r="G1976" s="3">
        <v>1</v>
      </c>
      <c r="H1976" s="3">
        <v>1</v>
      </c>
      <c r="I1976" s="3" t="s">
        <v>2810</v>
      </c>
      <c r="J1976" s="3" t="s">
        <v>2281</v>
      </c>
      <c r="L1976" s="3" t="s">
        <v>4382</v>
      </c>
      <c r="M1976" s="3">
        <f t="shared" si="30"/>
        <v>1</v>
      </c>
    </row>
    <row r="1977" spans="1:13">
      <c r="A1977" s="3">
        <v>1694</v>
      </c>
      <c r="B1977" s="3">
        <v>0</v>
      </c>
      <c r="C1977" s="3" t="s">
        <v>1148</v>
      </c>
      <c r="D1977" s="3" t="s">
        <v>485</v>
      </c>
      <c r="E1977" s="3">
        <v>1</v>
      </c>
      <c r="G1977" s="3">
        <v>1</v>
      </c>
      <c r="H1977" s="3">
        <v>1</v>
      </c>
      <c r="I1977" s="3" t="s">
        <v>2810</v>
      </c>
      <c r="J1977" s="3" t="s">
        <v>2281</v>
      </c>
      <c r="L1977" s="3" t="s">
        <v>4382</v>
      </c>
      <c r="M1977" s="3">
        <f t="shared" si="30"/>
        <v>1</v>
      </c>
    </row>
    <row r="1978" spans="1:13">
      <c r="A1978" s="3">
        <v>1695</v>
      </c>
      <c r="B1978" s="3">
        <v>0</v>
      </c>
      <c r="C1978" s="3" t="s">
        <v>1175</v>
      </c>
      <c r="D1978" s="3" t="s">
        <v>525</v>
      </c>
      <c r="E1978" s="3">
        <v>1</v>
      </c>
      <c r="G1978" s="3">
        <v>1</v>
      </c>
      <c r="H1978" s="3">
        <v>1</v>
      </c>
      <c r="I1978" s="3" t="s">
        <v>2810</v>
      </c>
      <c r="J1978" s="3" t="s">
        <v>2281</v>
      </c>
      <c r="L1978" s="3" t="s">
        <v>4382</v>
      </c>
      <c r="M1978" s="3">
        <f t="shared" si="30"/>
        <v>1</v>
      </c>
    </row>
    <row r="1979" spans="1:13">
      <c r="A1979" s="3">
        <v>1696</v>
      </c>
      <c r="B1979" s="3">
        <v>1</v>
      </c>
      <c r="C1979" s="3" t="s">
        <v>1944</v>
      </c>
      <c r="D1979" s="3" t="s">
        <v>1945</v>
      </c>
      <c r="E1979" s="3">
        <v>1</v>
      </c>
      <c r="G1979" s="3">
        <v>1</v>
      </c>
      <c r="H1979" s="3">
        <v>5</v>
      </c>
      <c r="I1979" s="3" t="s">
        <v>2810</v>
      </c>
      <c r="J1979" s="3" t="s">
        <v>2281</v>
      </c>
      <c r="L1979" s="3" t="s">
        <v>4383</v>
      </c>
      <c r="M1979" s="3">
        <f t="shared" si="30"/>
        <v>1</v>
      </c>
    </row>
    <row r="1980" spans="1:13">
      <c r="A1980" s="3">
        <v>1697</v>
      </c>
      <c r="B1980" s="3">
        <v>1</v>
      </c>
      <c r="C1980" s="3" t="s">
        <v>1132</v>
      </c>
      <c r="D1980" s="3" t="s">
        <v>462</v>
      </c>
      <c r="E1980" s="3">
        <v>1</v>
      </c>
      <c r="G1980" s="3">
        <v>1</v>
      </c>
      <c r="H1980" s="3">
        <v>5</v>
      </c>
      <c r="I1980" s="3" t="s">
        <v>2810</v>
      </c>
      <c r="J1980" s="3" t="s">
        <v>2281</v>
      </c>
      <c r="L1980" s="3" t="s">
        <v>4383</v>
      </c>
      <c r="M1980" s="3">
        <f t="shared" si="30"/>
        <v>1</v>
      </c>
    </row>
    <row r="1981" spans="1:13">
      <c r="A1981" s="3">
        <v>1698</v>
      </c>
      <c r="B1981" s="3">
        <v>1</v>
      </c>
      <c r="C1981" s="3" t="s">
        <v>2666</v>
      </c>
      <c r="D1981" s="3" t="s">
        <v>2272</v>
      </c>
      <c r="E1981" s="3" t="s">
        <v>1781</v>
      </c>
      <c r="F1981" s="3" t="s">
        <v>291</v>
      </c>
      <c r="G1981" s="3">
        <v>1</v>
      </c>
      <c r="H1981" s="3">
        <v>5</v>
      </c>
      <c r="I1981" s="3" t="s">
        <v>2810</v>
      </c>
      <c r="J1981" s="3" t="s">
        <v>2281</v>
      </c>
      <c r="L1981" s="3" t="s">
        <v>4383</v>
      </c>
      <c r="M1981" s="3">
        <f t="shared" si="30"/>
        <v>1</v>
      </c>
    </row>
    <row r="1982" spans="1:13">
      <c r="A1982" s="3">
        <v>1699</v>
      </c>
      <c r="B1982" s="3">
        <v>1</v>
      </c>
      <c r="C1982" s="3" t="s">
        <v>2667</v>
      </c>
      <c r="D1982" s="3" t="s">
        <v>258</v>
      </c>
      <c r="E1982" s="3" t="s">
        <v>282</v>
      </c>
      <c r="F1982" s="3" t="s">
        <v>1782</v>
      </c>
      <c r="G1982" s="3">
        <v>1</v>
      </c>
      <c r="H1982" s="3">
        <v>5</v>
      </c>
      <c r="I1982" s="3" t="s">
        <v>2810</v>
      </c>
      <c r="J1982" s="3" t="s">
        <v>2281</v>
      </c>
      <c r="L1982" s="3" t="s">
        <v>4383</v>
      </c>
      <c r="M1982" s="3">
        <f t="shared" si="30"/>
        <v>1</v>
      </c>
    </row>
    <row r="1983" spans="1:13">
      <c r="A1983" s="3">
        <v>1700</v>
      </c>
      <c r="B1983" s="3">
        <v>2</v>
      </c>
      <c r="C1983" s="3" t="s">
        <v>2809</v>
      </c>
      <c r="D1983" s="3" t="s">
        <v>4371</v>
      </c>
      <c r="E1983" s="3" t="s">
        <v>433</v>
      </c>
      <c r="F1983" s="3" t="s">
        <v>2181</v>
      </c>
      <c r="G1983" s="3">
        <v>1</v>
      </c>
      <c r="H1983" s="3">
        <v>10</v>
      </c>
      <c r="I1983" s="3" t="s">
        <v>2810</v>
      </c>
      <c r="J1983" s="3" t="s">
        <v>2281</v>
      </c>
      <c r="L1983" s="3" t="s">
        <v>4384</v>
      </c>
      <c r="M1983" s="3">
        <f t="shared" si="30"/>
        <v>2</v>
      </c>
    </row>
    <row r="1984" spans="1:13">
      <c r="A1984" s="3">
        <v>1700</v>
      </c>
      <c r="B1984" s="3">
        <v>2</v>
      </c>
      <c r="C1984" s="3" t="s">
        <v>2809</v>
      </c>
      <c r="D1984" s="3" t="s">
        <v>4373</v>
      </c>
      <c r="E1984" s="3">
        <v>14</v>
      </c>
      <c r="F1984" s="3">
        <v>19</v>
      </c>
      <c r="G1984" s="3">
        <v>1</v>
      </c>
      <c r="H1984" s="3">
        <v>10</v>
      </c>
      <c r="I1984" s="3" t="s">
        <v>2810</v>
      </c>
      <c r="J1984" s="3" t="s">
        <v>2281</v>
      </c>
      <c r="L1984" s="3" t="s">
        <v>4384</v>
      </c>
      <c r="M1984" s="3">
        <f t="shared" si="30"/>
        <v>2</v>
      </c>
    </row>
    <row r="1985" spans="1:13">
      <c r="A1985" s="3">
        <v>1701</v>
      </c>
      <c r="B1985" s="3">
        <v>2</v>
      </c>
      <c r="C1985" s="3" t="s">
        <v>2811</v>
      </c>
      <c r="D1985" s="3" t="s">
        <v>4374</v>
      </c>
      <c r="E1985" s="3" t="s">
        <v>2653</v>
      </c>
      <c r="F1985" s="3" t="s">
        <v>2654</v>
      </c>
      <c r="G1985" s="3">
        <v>1</v>
      </c>
      <c r="H1985" s="3">
        <v>10</v>
      </c>
      <c r="I1985" s="3" t="s">
        <v>2810</v>
      </c>
      <c r="J1985" s="3" t="s">
        <v>2281</v>
      </c>
      <c r="L1985" s="3" t="s">
        <v>4384</v>
      </c>
      <c r="M1985" s="3">
        <f t="shared" si="30"/>
        <v>2</v>
      </c>
    </row>
    <row r="1986" spans="1:13">
      <c r="A1986" s="3">
        <v>1701</v>
      </c>
      <c r="B1986" s="3">
        <v>2</v>
      </c>
      <c r="C1986" s="3" t="s">
        <v>2811</v>
      </c>
      <c r="D1986" s="3" t="s">
        <v>4375</v>
      </c>
      <c r="E1986" s="3">
        <v>15</v>
      </c>
      <c r="F1986" s="3">
        <v>20</v>
      </c>
      <c r="G1986" s="3">
        <v>1</v>
      </c>
      <c r="H1986" s="3">
        <v>10</v>
      </c>
      <c r="I1986" s="3" t="s">
        <v>2810</v>
      </c>
      <c r="J1986" s="3" t="s">
        <v>2281</v>
      </c>
      <c r="L1986" s="3" t="s">
        <v>4384</v>
      </c>
      <c r="M1986" s="3">
        <f t="shared" si="30"/>
        <v>2</v>
      </c>
    </row>
    <row r="1987" spans="1:13">
      <c r="A1987" s="3">
        <v>1702</v>
      </c>
      <c r="B1987" s="3">
        <v>2</v>
      </c>
      <c r="C1987" s="3" t="s">
        <v>2812</v>
      </c>
      <c r="D1987" s="3" t="s">
        <v>4376</v>
      </c>
      <c r="E1987" s="3" t="s">
        <v>433</v>
      </c>
      <c r="F1987" s="3" t="s">
        <v>2181</v>
      </c>
      <c r="G1987" s="3">
        <v>1</v>
      </c>
      <c r="H1987" s="3">
        <v>10</v>
      </c>
      <c r="I1987" s="3" t="s">
        <v>2810</v>
      </c>
      <c r="J1987" s="3" t="s">
        <v>2281</v>
      </c>
      <c r="L1987" s="3" t="s">
        <v>4384</v>
      </c>
      <c r="M1987" s="3">
        <f t="shared" ref="M1987:M2050" si="31">COUNTIF(A:A,A1987)</f>
        <v>2</v>
      </c>
    </row>
    <row r="1988" spans="1:13">
      <c r="A1988" s="3">
        <v>1702</v>
      </c>
      <c r="B1988" s="3">
        <v>2</v>
      </c>
      <c r="C1988" s="3" t="s">
        <v>2812</v>
      </c>
      <c r="D1988" s="3" t="s">
        <v>4377</v>
      </c>
      <c r="E1988" s="3">
        <v>14</v>
      </c>
      <c r="F1988" s="3">
        <v>19</v>
      </c>
      <c r="G1988" s="3">
        <v>1</v>
      </c>
      <c r="H1988" s="3">
        <v>10</v>
      </c>
      <c r="I1988" s="3" t="s">
        <v>2810</v>
      </c>
      <c r="J1988" s="3" t="s">
        <v>2281</v>
      </c>
      <c r="L1988" s="3" t="s">
        <v>4384</v>
      </c>
      <c r="M1988" s="3">
        <f t="shared" si="31"/>
        <v>2</v>
      </c>
    </row>
    <row r="1989" spans="1:13">
      <c r="A1989" s="3">
        <v>1703</v>
      </c>
      <c r="B1989" s="3">
        <v>2</v>
      </c>
      <c r="C1989" s="3" t="s">
        <v>2813</v>
      </c>
      <c r="D1989" s="3" t="s">
        <v>4378</v>
      </c>
      <c r="E1989" s="3" t="s">
        <v>290</v>
      </c>
      <c r="F1989" s="3" t="s">
        <v>722</v>
      </c>
      <c r="G1989" s="3">
        <v>1</v>
      </c>
      <c r="H1989" s="3">
        <v>10</v>
      </c>
      <c r="I1989" s="3" t="s">
        <v>2810</v>
      </c>
      <c r="J1989" s="3" t="s">
        <v>2281</v>
      </c>
      <c r="L1989" s="3" t="s">
        <v>4384</v>
      </c>
      <c r="M1989" s="3">
        <f t="shared" si="31"/>
        <v>2</v>
      </c>
    </row>
    <row r="1990" spans="1:13">
      <c r="A1990" s="3">
        <v>1703</v>
      </c>
      <c r="B1990" s="3">
        <v>2</v>
      </c>
      <c r="C1990" s="3" t="s">
        <v>2813</v>
      </c>
      <c r="D1990" s="3" t="s">
        <v>4379</v>
      </c>
      <c r="E1990" s="3">
        <v>28</v>
      </c>
      <c r="F1990" s="3">
        <v>32</v>
      </c>
      <c r="G1990" s="3">
        <v>1</v>
      </c>
      <c r="H1990" s="3">
        <v>10</v>
      </c>
      <c r="I1990" s="3" t="s">
        <v>2810</v>
      </c>
      <c r="J1990" s="3" t="s">
        <v>2281</v>
      </c>
      <c r="L1990" s="3" t="s">
        <v>4384</v>
      </c>
      <c r="M1990" s="3">
        <f t="shared" si="31"/>
        <v>2</v>
      </c>
    </row>
    <row r="1991" spans="1:13">
      <c r="A1991" s="3">
        <v>1704</v>
      </c>
      <c r="B1991" s="3">
        <v>2</v>
      </c>
      <c r="C1991" s="3" t="s">
        <v>2814</v>
      </c>
      <c r="D1991" s="3" t="s">
        <v>4380</v>
      </c>
      <c r="E1991" s="3" t="s">
        <v>2381</v>
      </c>
      <c r="F1991" s="3" t="s">
        <v>2658</v>
      </c>
      <c r="G1991" s="3">
        <v>1</v>
      </c>
      <c r="H1991" s="3">
        <v>10</v>
      </c>
      <c r="I1991" s="3" t="s">
        <v>2810</v>
      </c>
      <c r="J1991" s="3" t="s">
        <v>2281</v>
      </c>
      <c r="L1991" s="3" t="s">
        <v>4384</v>
      </c>
      <c r="M1991" s="3">
        <f t="shared" si="31"/>
        <v>2</v>
      </c>
    </row>
    <row r="1992" spans="1:13">
      <c r="A1992" s="3">
        <v>1704</v>
      </c>
      <c r="B1992" s="3">
        <v>2</v>
      </c>
      <c r="C1992" s="3" t="s">
        <v>2814</v>
      </c>
      <c r="D1992" s="3" t="s">
        <v>4381</v>
      </c>
      <c r="E1992" s="3">
        <v>13</v>
      </c>
      <c r="F1992" s="3">
        <v>18</v>
      </c>
      <c r="G1992" s="3">
        <v>1</v>
      </c>
      <c r="H1992" s="3">
        <v>10</v>
      </c>
      <c r="I1992" s="3" t="s">
        <v>2810</v>
      </c>
      <c r="J1992" s="3" t="s">
        <v>2281</v>
      </c>
      <c r="L1992" s="3" t="s">
        <v>4384</v>
      </c>
      <c r="M1992" s="3">
        <f t="shared" si="31"/>
        <v>2</v>
      </c>
    </row>
    <row r="1993" spans="1:13">
      <c r="A1993" s="3">
        <v>1705</v>
      </c>
      <c r="B1993" s="3">
        <v>2</v>
      </c>
      <c r="C1993" s="3" t="s">
        <v>2659</v>
      </c>
      <c r="D1993" s="3" t="s">
        <v>589</v>
      </c>
      <c r="E1993" s="3" t="s">
        <v>386</v>
      </c>
      <c r="F1993" s="3" t="s">
        <v>1996</v>
      </c>
      <c r="G1993" s="3">
        <v>1</v>
      </c>
      <c r="H1993" s="3">
        <v>10</v>
      </c>
      <c r="I1993" s="3" t="s">
        <v>2810</v>
      </c>
      <c r="J1993" s="3" t="s">
        <v>2281</v>
      </c>
      <c r="L1993" s="3" t="s">
        <v>4384</v>
      </c>
      <c r="M1993" s="3">
        <f t="shared" si="31"/>
        <v>1</v>
      </c>
    </row>
    <row r="1994" spans="1:13">
      <c r="A1994" s="3">
        <v>1706</v>
      </c>
      <c r="B1994" s="3">
        <v>2</v>
      </c>
      <c r="C1994" s="3" t="s">
        <v>2660</v>
      </c>
      <c r="D1994" s="3" t="s">
        <v>566</v>
      </c>
      <c r="E1994" s="3" t="s">
        <v>386</v>
      </c>
      <c r="F1994" s="3" t="s">
        <v>1996</v>
      </c>
      <c r="G1994" s="3">
        <v>1</v>
      </c>
      <c r="H1994" s="3">
        <v>10</v>
      </c>
      <c r="I1994" s="3" t="s">
        <v>2810</v>
      </c>
      <c r="J1994" s="3" t="s">
        <v>2281</v>
      </c>
      <c r="L1994" s="3" t="s">
        <v>4384</v>
      </c>
      <c r="M1994" s="3">
        <f t="shared" si="31"/>
        <v>1</v>
      </c>
    </row>
    <row r="1995" spans="1:13">
      <c r="A1995" s="3">
        <v>1707</v>
      </c>
      <c r="B1995" s="3">
        <v>2</v>
      </c>
      <c r="C1995" s="3" t="s">
        <v>2661</v>
      </c>
      <c r="D1995" s="3" t="s">
        <v>645</v>
      </c>
      <c r="E1995" s="3" t="s">
        <v>386</v>
      </c>
      <c r="F1995" s="3" t="s">
        <v>1996</v>
      </c>
      <c r="G1995" s="3">
        <v>1</v>
      </c>
      <c r="H1995" s="3">
        <v>10</v>
      </c>
      <c r="I1995" s="3" t="s">
        <v>2810</v>
      </c>
      <c r="J1995" s="3" t="s">
        <v>2281</v>
      </c>
      <c r="L1995" s="3" t="s">
        <v>4384</v>
      </c>
      <c r="M1995" s="3">
        <f t="shared" si="31"/>
        <v>1</v>
      </c>
    </row>
    <row r="1996" spans="1:13">
      <c r="A1996" s="3">
        <v>1708</v>
      </c>
      <c r="B1996" s="3">
        <v>2</v>
      </c>
      <c r="C1996" s="3" t="s">
        <v>2815</v>
      </c>
      <c r="D1996" s="3" t="s">
        <v>500</v>
      </c>
      <c r="E1996" s="3" t="s">
        <v>386</v>
      </c>
      <c r="F1996" s="3" t="s">
        <v>1996</v>
      </c>
      <c r="G1996" s="3">
        <v>1</v>
      </c>
      <c r="H1996" s="3">
        <v>10</v>
      </c>
      <c r="I1996" s="3" t="s">
        <v>2810</v>
      </c>
      <c r="J1996" s="3" t="s">
        <v>2281</v>
      </c>
      <c r="L1996" s="3" t="s">
        <v>4384</v>
      </c>
      <c r="M1996" s="3">
        <f t="shared" si="31"/>
        <v>1</v>
      </c>
    </row>
    <row r="1997" spans="1:13">
      <c r="A1997" s="3">
        <v>1709</v>
      </c>
      <c r="B1997" s="3">
        <v>2</v>
      </c>
      <c r="C1997" s="3" t="s">
        <v>2816</v>
      </c>
      <c r="D1997" s="3" t="s">
        <v>250</v>
      </c>
      <c r="E1997" s="3" t="s">
        <v>1781</v>
      </c>
      <c r="F1997" s="3" t="s">
        <v>291</v>
      </c>
      <c r="G1997" s="3">
        <v>1</v>
      </c>
      <c r="H1997" s="3">
        <v>10</v>
      </c>
      <c r="I1997" s="3" t="s">
        <v>2810</v>
      </c>
      <c r="J1997" s="3" t="s">
        <v>2281</v>
      </c>
      <c r="L1997" s="3" t="s">
        <v>4384</v>
      </c>
      <c r="M1997" s="3">
        <f t="shared" si="31"/>
        <v>1</v>
      </c>
    </row>
    <row r="1998" spans="1:13">
      <c r="A1998" s="3">
        <v>1710</v>
      </c>
      <c r="B1998" s="3">
        <v>0</v>
      </c>
      <c r="C1998" s="3" t="s">
        <v>2817</v>
      </c>
      <c r="D1998" s="3" t="s">
        <v>415</v>
      </c>
      <c r="E1998" s="3" t="s">
        <v>2818</v>
      </c>
      <c r="F1998" s="3" t="s">
        <v>2819</v>
      </c>
      <c r="G1998" s="3">
        <v>100</v>
      </c>
      <c r="H1998" s="3">
        <v>0</v>
      </c>
      <c r="I1998" s="3" t="s">
        <v>2810</v>
      </c>
      <c r="J1998" s="3" t="s">
        <v>2285</v>
      </c>
      <c r="K1998" s="3" t="s">
        <v>2286</v>
      </c>
      <c r="L1998" s="3" t="s">
        <v>4385</v>
      </c>
      <c r="M1998" s="3">
        <f t="shared" si="31"/>
        <v>1</v>
      </c>
    </row>
    <row r="1999" spans="1:13">
      <c r="A1999" s="3">
        <v>1711</v>
      </c>
      <c r="B1999" s="3">
        <v>0</v>
      </c>
      <c r="C1999" s="3" t="s">
        <v>2822</v>
      </c>
      <c r="D1999" s="3" t="s">
        <v>4374</v>
      </c>
      <c r="E1999" s="3" t="s">
        <v>1426</v>
      </c>
      <c r="F1999" s="3" t="s">
        <v>2426</v>
      </c>
      <c r="G1999" s="3">
        <v>100</v>
      </c>
      <c r="H1999" s="3">
        <v>0</v>
      </c>
      <c r="I1999" s="3" t="s">
        <v>2810</v>
      </c>
      <c r="J1999" s="3" t="s">
        <v>2285</v>
      </c>
      <c r="K1999" s="3" t="s">
        <v>2286</v>
      </c>
      <c r="L1999" s="3" t="s">
        <v>4385</v>
      </c>
      <c r="M1999" s="3">
        <f t="shared" si="31"/>
        <v>2</v>
      </c>
    </row>
    <row r="2000" spans="1:13">
      <c r="A2000" s="3">
        <v>1711</v>
      </c>
      <c r="B2000" s="3">
        <v>0</v>
      </c>
      <c r="C2000" s="3" t="s">
        <v>2822</v>
      </c>
      <c r="D2000" s="3" t="s">
        <v>4375</v>
      </c>
      <c r="E2000" s="3">
        <v>106</v>
      </c>
      <c r="F2000" s="3">
        <v>113</v>
      </c>
      <c r="G2000" s="3">
        <v>100</v>
      </c>
      <c r="H2000" s="3">
        <v>0</v>
      </c>
      <c r="I2000" s="3" t="s">
        <v>2810</v>
      </c>
      <c r="J2000" s="3" t="s">
        <v>2285</v>
      </c>
      <c r="K2000" s="3" t="s">
        <v>2286</v>
      </c>
      <c r="L2000" s="3" t="s">
        <v>4385</v>
      </c>
      <c r="M2000" s="3">
        <f t="shared" si="31"/>
        <v>2</v>
      </c>
    </row>
    <row r="2001" spans="1:13">
      <c r="A2001" s="3">
        <v>1712</v>
      </c>
      <c r="B2001" s="3">
        <v>0</v>
      </c>
      <c r="C2001" s="3" t="s">
        <v>2826</v>
      </c>
      <c r="D2001" s="3" t="s">
        <v>4376</v>
      </c>
      <c r="E2001" s="3" t="s">
        <v>2827</v>
      </c>
      <c r="F2001" s="3" t="s">
        <v>2348</v>
      </c>
      <c r="G2001" s="3">
        <v>100</v>
      </c>
      <c r="H2001" s="3">
        <v>0</v>
      </c>
      <c r="I2001" s="3" t="s">
        <v>2810</v>
      </c>
      <c r="J2001" s="3" t="s">
        <v>2285</v>
      </c>
      <c r="K2001" s="3" t="s">
        <v>2286</v>
      </c>
      <c r="L2001" s="3" t="s">
        <v>4385</v>
      </c>
      <c r="M2001" s="3">
        <f t="shared" si="31"/>
        <v>2</v>
      </c>
    </row>
    <row r="2002" spans="1:13">
      <c r="A2002" s="3">
        <v>1712</v>
      </c>
      <c r="B2002" s="3">
        <v>0</v>
      </c>
      <c r="C2002" s="3" t="s">
        <v>2826</v>
      </c>
      <c r="D2002" s="3" t="s">
        <v>4377</v>
      </c>
      <c r="E2002" s="3">
        <v>110</v>
      </c>
      <c r="F2002" s="3">
        <v>112</v>
      </c>
      <c r="G2002" s="3">
        <v>100</v>
      </c>
      <c r="H2002" s="3">
        <v>0</v>
      </c>
      <c r="I2002" s="3" t="s">
        <v>2810</v>
      </c>
      <c r="J2002" s="3" t="s">
        <v>2285</v>
      </c>
      <c r="K2002" s="3" t="s">
        <v>2286</v>
      </c>
      <c r="L2002" s="3" t="s">
        <v>4385</v>
      </c>
      <c r="M2002" s="3">
        <f t="shared" si="31"/>
        <v>2</v>
      </c>
    </row>
    <row r="2003" spans="1:13">
      <c r="A2003" s="3">
        <v>1713</v>
      </c>
      <c r="B2003" s="3">
        <v>0</v>
      </c>
      <c r="C2003" s="3" t="s">
        <v>2830</v>
      </c>
      <c r="D2003" s="3" t="s">
        <v>4378</v>
      </c>
      <c r="E2003" s="3" t="s">
        <v>2653</v>
      </c>
      <c r="F2003" s="3" t="s">
        <v>2381</v>
      </c>
      <c r="G2003" s="3">
        <v>100</v>
      </c>
      <c r="H2003" s="3">
        <v>0</v>
      </c>
      <c r="I2003" s="3" t="s">
        <v>2810</v>
      </c>
      <c r="J2003" s="3" t="s">
        <v>2285</v>
      </c>
      <c r="K2003" s="3" t="s">
        <v>2286</v>
      </c>
      <c r="L2003" s="3" t="s">
        <v>4385</v>
      </c>
      <c r="M2003" s="3">
        <f t="shared" si="31"/>
        <v>2</v>
      </c>
    </row>
    <row r="2004" spans="1:13">
      <c r="A2004" s="3">
        <v>1713</v>
      </c>
      <c r="B2004" s="3">
        <v>0</v>
      </c>
      <c r="C2004" s="3" t="s">
        <v>2830</v>
      </c>
      <c r="D2004" s="3" t="s">
        <v>4379</v>
      </c>
      <c r="E2004" s="3">
        <v>184</v>
      </c>
      <c r="F2004" s="3">
        <v>186</v>
      </c>
      <c r="G2004" s="3">
        <v>100</v>
      </c>
      <c r="H2004" s="3">
        <v>0</v>
      </c>
      <c r="I2004" s="3" t="s">
        <v>2810</v>
      </c>
      <c r="J2004" s="3" t="s">
        <v>2285</v>
      </c>
      <c r="K2004" s="3" t="s">
        <v>2286</v>
      </c>
      <c r="L2004" s="3" t="s">
        <v>4385</v>
      </c>
      <c r="M2004" s="3">
        <f t="shared" si="31"/>
        <v>2</v>
      </c>
    </row>
    <row r="2005" spans="1:13">
      <c r="A2005" s="3">
        <v>1714</v>
      </c>
      <c r="B2005" s="3">
        <v>0</v>
      </c>
      <c r="C2005" s="3" t="s">
        <v>2833</v>
      </c>
      <c r="D2005" s="3" t="s">
        <v>4380</v>
      </c>
      <c r="E2005" s="3" t="s">
        <v>2418</v>
      </c>
      <c r="F2005" s="3" t="s">
        <v>2834</v>
      </c>
      <c r="G2005" s="3">
        <v>100</v>
      </c>
      <c r="H2005" s="3">
        <v>0</v>
      </c>
      <c r="I2005" s="3" t="s">
        <v>2810</v>
      </c>
      <c r="J2005" s="3" t="s">
        <v>2285</v>
      </c>
      <c r="K2005" s="3" t="s">
        <v>2286</v>
      </c>
      <c r="L2005" s="3" t="s">
        <v>4385</v>
      </c>
      <c r="M2005" s="3">
        <f t="shared" si="31"/>
        <v>2</v>
      </c>
    </row>
    <row r="2006" spans="1:13">
      <c r="A2006" s="3">
        <v>1714</v>
      </c>
      <c r="B2006" s="3">
        <v>0</v>
      </c>
      <c r="C2006" s="3" t="s">
        <v>2833</v>
      </c>
      <c r="D2006" s="3" t="s">
        <v>4381</v>
      </c>
      <c r="E2006" s="3">
        <v>106</v>
      </c>
      <c r="F2006" s="3">
        <v>108</v>
      </c>
      <c r="G2006" s="3">
        <v>100</v>
      </c>
      <c r="H2006" s="3">
        <v>0</v>
      </c>
      <c r="I2006" s="3" t="s">
        <v>2810</v>
      </c>
      <c r="J2006" s="3" t="s">
        <v>2285</v>
      </c>
      <c r="K2006" s="3" t="s">
        <v>2286</v>
      </c>
      <c r="L2006" s="3" t="s">
        <v>4385</v>
      </c>
      <c r="M2006" s="3">
        <f t="shared" si="31"/>
        <v>2</v>
      </c>
    </row>
    <row r="2007" spans="1:13">
      <c r="A2007" s="3">
        <v>1715</v>
      </c>
      <c r="B2007" s="3">
        <v>0</v>
      </c>
      <c r="C2007" s="3" t="s">
        <v>2838</v>
      </c>
      <c r="D2007" s="3" t="s">
        <v>500</v>
      </c>
      <c r="E2007" s="3" t="s">
        <v>2692</v>
      </c>
      <c r="F2007" s="3" t="s">
        <v>2693</v>
      </c>
      <c r="G2007" s="3">
        <v>100</v>
      </c>
      <c r="H2007" s="3">
        <v>0</v>
      </c>
      <c r="I2007" s="3" t="s">
        <v>2810</v>
      </c>
      <c r="J2007" s="3" t="s">
        <v>2285</v>
      </c>
      <c r="K2007" s="3" t="s">
        <v>2286</v>
      </c>
      <c r="L2007" s="3" t="s">
        <v>4385</v>
      </c>
      <c r="M2007" s="3">
        <f t="shared" si="31"/>
        <v>1</v>
      </c>
    </row>
    <row r="2008" spans="1:13">
      <c r="A2008" s="3">
        <v>1716</v>
      </c>
      <c r="B2008" s="3">
        <v>0</v>
      </c>
      <c r="C2008" s="3" t="s">
        <v>2840</v>
      </c>
      <c r="D2008" s="3" t="s">
        <v>4371</v>
      </c>
      <c r="E2008" s="3" t="s">
        <v>2418</v>
      </c>
      <c r="F2008" s="3" t="s">
        <v>2834</v>
      </c>
      <c r="G2008" s="3">
        <v>100</v>
      </c>
      <c r="H2008" s="3">
        <v>0</v>
      </c>
      <c r="I2008" s="3" t="s">
        <v>2810</v>
      </c>
      <c r="J2008" s="3" t="s">
        <v>2285</v>
      </c>
      <c r="K2008" s="3" t="s">
        <v>2286</v>
      </c>
      <c r="L2008" s="3" t="s">
        <v>4385</v>
      </c>
      <c r="M2008" s="3">
        <f t="shared" si="31"/>
        <v>2</v>
      </c>
    </row>
    <row r="2009" spans="1:13">
      <c r="A2009" s="3">
        <v>1716</v>
      </c>
      <c r="B2009" s="3">
        <v>0</v>
      </c>
      <c r="C2009" s="3" t="s">
        <v>2840</v>
      </c>
      <c r="D2009" s="3" t="s">
        <v>4373</v>
      </c>
      <c r="E2009" s="3">
        <v>106</v>
      </c>
      <c r="F2009" s="3">
        <v>108</v>
      </c>
      <c r="G2009" s="3">
        <v>100</v>
      </c>
      <c r="H2009" s="3">
        <v>0</v>
      </c>
      <c r="I2009" s="3" t="s">
        <v>2810</v>
      </c>
      <c r="J2009" s="3" t="s">
        <v>2285</v>
      </c>
      <c r="K2009" s="3" t="s">
        <v>2286</v>
      </c>
      <c r="L2009" s="3" t="s">
        <v>4385</v>
      </c>
      <c r="M2009" s="3">
        <f t="shared" si="31"/>
        <v>2</v>
      </c>
    </row>
    <row r="2010" spans="1:13">
      <c r="A2010" s="3">
        <v>1717</v>
      </c>
      <c r="B2010" s="3">
        <v>0</v>
      </c>
      <c r="C2010" s="3" t="s">
        <v>2842</v>
      </c>
      <c r="D2010" s="3" t="s">
        <v>415</v>
      </c>
      <c r="E2010" s="3" t="s">
        <v>1788</v>
      </c>
      <c r="F2010" s="3" t="s">
        <v>2371</v>
      </c>
      <c r="G2010" s="3">
        <v>100</v>
      </c>
      <c r="H2010" s="3">
        <v>0</v>
      </c>
      <c r="I2010" s="3" t="s">
        <v>2810</v>
      </c>
      <c r="J2010" s="3" t="s">
        <v>2285</v>
      </c>
      <c r="K2010" s="3" t="s">
        <v>2306</v>
      </c>
      <c r="L2010" s="3" t="s">
        <v>4385</v>
      </c>
      <c r="M2010" s="3">
        <f t="shared" si="31"/>
        <v>1</v>
      </c>
    </row>
    <row r="2011" spans="1:13">
      <c r="A2011" s="3">
        <v>1718</v>
      </c>
      <c r="B2011" s="3">
        <v>0</v>
      </c>
      <c r="C2011" s="3" t="s">
        <v>2701</v>
      </c>
      <c r="D2011" s="3" t="s">
        <v>112</v>
      </c>
      <c r="E2011" s="3" t="s">
        <v>2702</v>
      </c>
      <c r="F2011" s="3" t="s">
        <v>2419</v>
      </c>
      <c r="G2011" s="3">
        <v>100</v>
      </c>
      <c r="H2011" s="3">
        <v>0</v>
      </c>
      <c r="I2011" s="3" t="s">
        <v>2810</v>
      </c>
      <c r="J2011" s="3" t="s">
        <v>2285</v>
      </c>
      <c r="K2011" s="3" t="s">
        <v>2306</v>
      </c>
      <c r="L2011" s="3" t="s">
        <v>4385</v>
      </c>
      <c r="M2011" s="3">
        <f t="shared" si="31"/>
        <v>1</v>
      </c>
    </row>
    <row r="2012" spans="1:13">
      <c r="A2012" s="3">
        <v>1719</v>
      </c>
      <c r="B2012" s="3">
        <v>0</v>
      </c>
      <c r="C2012" s="3" t="s">
        <v>2707</v>
      </c>
      <c r="D2012" s="3" t="s">
        <v>110</v>
      </c>
      <c r="E2012" s="3" t="s">
        <v>2702</v>
      </c>
      <c r="F2012" s="3" t="s">
        <v>2419</v>
      </c>
      <c r="G2012" s="3">
        <v>100</v>
      </c>
      <c r="H2012" s="3">
        <v>0</v>
      </c>
      <c r="I2012" s="3" t="s">
        <v>2810</v>
      </c>
      <c r="J2012" s="3" t="s">
        <v>2285</v>
      </c>
      <c r="K2012" s="3" t="s">
        <v>2306</v>
      </c>
      <c r="L2012" s="3" t="s">
        <v>4385</v>
      </c>
      <c r="M2012" s="3">
        <f t="shared" si="31"/>
        <v>1</v>
      </c>
    </row>
    <row r="2013" spans="1:13">
      <c r="A2013" s="3">
        <v>1720</v>
      </c>
      <c r="B2013" s="3">
        <v>0</v>
      </c>
      <c r="C2013" s="3" t="s">
        <v>2705</v>
      </c>
      <c r="D2013" s="3" t="s">
        <v>111</v>
      </c>
      <c r="E2013" s="3" t="s">
        <v>2702</v>
      </c>
      <c r="F2013" s="3" t="s">
        <v>2419</v>
      </c>
      <c r="G2013" s="3">
        <v>100</v>
      </c>
      <c r="H2013" s="3">
        <v>0</v>
      </c>
      <c r="I2013" s="3" t="s">
        <v>2810</v>
      </c>
      <c r="J2013" s="3" t="s">
        <v>2285</v>
      </c>
      <c r="K2013" s="3" t="s">
        <v>2306</v>
      </c>
      <c r="L2013" s="3" t="s">
        <v>4385</v>
      </c>
      <c r="M2013" s="3">
        <f t="shared" si="31"/>
        <v>1</v>
      </c>
    </row>
    <row r="2014" spans="1:13">
      <c r="A2014" s="3">
        <v>1721</v>
      </c>
      <c r="B2014" s="3">
        <v>0</v>
      </c>
      <c r="C2014" s="3" t="s">
        <v>2600</v>
      </c>
      <c r="D2014" s="3" t="s">
        <v>591</v>
      </c>
      <c r="E2014" s="3">
        <v>2</v>
      </c>
      <c r="G2014" s="3">
        <v>100</v>
      </c>
      <c r="H2014" s="3">
        <v>0</v>
      </c>
      <c r="I2014" s="3" t="s">
        <v>2810</v>
      </c>
      <c r="J2014" s="3" t="s">
        <v>2285</v>
      </c>
      <c r="K2014" s="3" t="s">
        <v>2306</v>
      </c>
      <c r="L2014" s="3" t="s">
        <v>4385</v>
      </c>
      <c r="M2014" s="3">
        <f t="shared" si="31"/>
        <v>1</v>
      </c>
    </row>
    <row r="2015" spans="1:13">
      <c r="A2015" s="3">
        <v>1722</v>
      </c>
      <c r="B2015" s="3">
        <v>0</v>
      </c>
      <c r="C2015" s="3" t="s">
        <v>2603</v>
      </c>
      <c r="D2015" s="3" t="s">
        <v>586</v>
      </c>
      <c r="E2015" s="3">
        <v>2</v>
      </c>
      <c r="G2015" s="3">
        <v>100</v>
      </c>
      <c r="H2015" s="3">
        <v>0</v>
      </c>
      <c r="I2015" s="3" t="s">
        <v>2810</v>
      </c>
      <c r="J2015" s="3" t="s">
        <v>2285</v>
      </c>
      <c r="K2015" s="3" t="s">
        <v>2306</v>
      </c>
      <c r="L2015" s="3" t="s">
        <v>4385</v>
      </c>
      <c r="M2015" s="3">
        <f t="shared" si="31"/>
        <v>1</v>
      </c>
    </row>
    <row r="2016" spans="1:13">
      <c r="A2016" s="3">
        <v>1723</v>
      </c>
      <c r="B2016" s="3">
        <v>0</v>
      </c>
      <c r="C2016" s="3" t="s">
        <v>2602</v>
      </c>
      <c r="D2016" s="3" t="s">
        <v>587</v>
      </c>
      <c r="E2016" s="3">
        <v>2</v>
      </c>
      <c r="G2016" s="3">
        <v>100</v>
      </c>
      <c r="H2016" s="3">
        <v>0</v>
      </c>
      <c r="I2016" s="3" t="s">
        <v>2810</v>
      </c>
      <c r="J2016" s="3" t="s">
        <v>2285</v>
      </c>
      <c r="K2016" s="3" t="s">
        <v>2306</v>
      </c>
      <c r="L2016" s="3" t="s">
        <v>4385</v>
      </c>
      <c r="M2016" s="3">
        <f t="shared" si="31"/>
        <v>1</v>
      </c>
    </row>
    <row r="2017" spans="1:13">
      <c r="A2017" s="3">
        <v>1724</v>
      </c>
      <c r="B2017" s="3">
        <v>0</v>
      </c>
      <c r="C2017" s="3" t="s">
        <v>2601</v>
      </c>
      <c r="D2017" s="3" t="s">
        <v>276</v>
      </c>
      <c r="E2017" s="3">
        <v>2</v>
      </c>
      <c r="G2017" s="3">
        <v>100</v>
      </c>
      <c r="H2017" s="3">
        <v>0</v>
      </c>
      <c r="I2017" s="3" t="s">
        <v>2810</v>
      </c>
      <c r="J2017" s="3" t="s">
        <v>2285</v>
      </c>
      <c r="K2017" s="3" t="s">
        <v>2306</v>
      </c>
      <c r="L2017" s="3" t="s">
        <v>4385</v>
      </c>
      <c r="M2017" s="3">
        <f t="shared" si="31"/>
        <v>1</v>
      </c>
    </row>
    <row r="2018" spans="1:13">
      <c r="A2018" s="3">
        <v>1725</v>
      </c>
      <c r="B2018" s="3">
        <v>0</v>
      </c>
      <c r="C2018" s="3" t="s">
        <v>2604</v>
      </c>
      <c r="D2018" s="3" t="s">
        <v>668</v>
      </c>
      <c r="E2018" s="3">
        <v>2</v>
      </c>
      <c r="G2018" s="3">
        <v>100</v>
      </c>
      <c r="H2018" s="3">
        <v>0</v>
      </c>
      <c r="I2018" s="3" t="s">
        <v>2810</v>
      </c>
      <c r="J2018" s="3" t="s">
        <v>2285</v>
      </c>
      <c r="K2018" s="3" t="s">
        <v>2306</v>
      </c>
      <c r="L2018" s="3" t="s">
        <v>4385</v>
      </c>
      <c r="M2018" s="3">
        <f t="shared" si="31"/>
        <v>1</v>
      </c>
    </row>
    <row r="2019" spans="1:13">
      <c r="A2019" s="3">
        <v>1726</v>
      </c>
      <c r="B2019" s="3">
        <v>0</v>
      </c>
      <c r="C2019" s="3" t="s">
        <v>2844</v>
      </c>
      <c r="D2019" s="3" t="s">
        <v>258</v>
      </c>
      <c r="E2019" s="3" t="s">
        <v>1800</v>
      </c>
      <c r="F2019" s="3" t="s">
        <v>1775</v>
      </c>
      <c r="G2019" s="3">
        <v>100</v>
      </c>
      <c r="H2019" s="3">
        <v>0</v>
      </c>
      <c r="I2019" s="3" t="s">
        <v>2810</v>
      </c>
      <c r="J2019" s="3" t="s">
        <v>2285</v>
      </c>
      <c r="K2019" s="3" t="s">
        <v>2333</v>
      </c>
      <c r="L2019" s="3" t="s">
        <v>4385</v>
      </c>
      <c r="M2019" s="3">
        <f t="shared" si="31"/>
        <v>1</v>
      </c>
    </row>
    <row r="2020" spans="1:13">
      <c r="A2020" s="3">
        <v>1727</v>
      </c>
      <c r="B2020" s="3">
        <v>0</v>
      </c>
      <c r="C2020" s="3" t="s">
        <v>2845</v>
      </c>
      <c r="D2020" s="3" t="s">
        <v>524</v>
      </c>
      <c r="E2020" s="3">
        <v>3</v>
      </c>
      <c r="G2020" s="3">
        <v>100</v>
      </c>
      <c r="H2020" s="3">
        <v>0</v>
      </c>
      <c r="I2020" s="3" t="s">
        <v>2810</v>
      </c>
      <c r="J2020" s="3" t="s">
        <v>2285</v>
      </c>
      <c r="K2020" s="3" t="s">
        <v>2333</v>
      </c>
      <c r="L2020" s="3" t="s">
        <v>4385</v>
      </c>
      <c r="M2020" s="3">
        <f t="shared" si="31"/>
        <v>1</v>
      </c>
    </row>
    <row r="2021" spans="1:13">
      <c r="A2021" s="3">
        <v>1728</v>
      </c>
      <c r="B2021" s="3">
        <v>0</v>
      </c>
      <c r="C2021" s="3" t="s">
        <v>2772</v>
      </c>
      <c r="D2021" s="3" t="s">
        <v>2272</v>
      </c>
      <c r="E2021" s="3" t="s">
        <v>1915</v>
      </c>
      <c r="F2021" s="3" t="s">
        <v>2710</v>
      </c>
      <c r="G2021" s="3">
        <v>100</v>
      </c>
      <c r="H2021" s="3">
        <v>0</v>
      </c>
      <c r="I2021" s="3" t="s">
        <v>2810</v>
      </c>
      <c r="J2021" s="3" t="s">
        <v>2285</v>
      </c>
      <c r="K2021" s="3" t="s">
        <v>2333</v>
      </c>
      <c r="L2021" s="3" t="s">
        <v>4385</v>
      </c>
      <c r="M2021" s="3">
        <f t="shared" si="31"/>
        <v>1</v>
      </c>
    </row>
    <row r="2022" spans="1:13">
      <c r="A2022" s="3">
        <v>1729</v>
      </c>
      <c r="B2022" s="3">
        <v>0</v>
      </c>
      <c r="C2022" s="3" t="s">
        <v>2847</v>
      </c>
      <c r="D2022" s="3" t="s">
        <v>1989</v>
      </c>
      <c r="E2022" s="3">
        <v>3</v>
      </c>
      <c r="G2022" s="3">
        <v>100</v>
      </c>
      <c r="H2022" s="3">
        <v>0</v>
      </c>
      <c r="I2022" s="3" t="s">
        <v>2810</v>
      </c>
      <c r="J2022" s="3" t="s">
        <v>2285</v>
      </c>
      <c r="K2022" s="3" t="s">
        <v>2333</v>
      </c>
      <c r="L2022" s="3" t="s">
        <v>4385</v>
      </c>
      <c r="M2022" s="3">
        <f t="shared" si="31"/>
        <v>1</v>
      </c>
    </row>
    <row r="2023" spans="1:13">
      <c r="A2023" s="3">
        <v>1730</v>
      </c>
      <c r="B2023" s="3">
        <v>1</v>
      </c>
      <c r="C2023" s="3" t="s">
        <v>2820</v>
      </c>
      <c r="D2023" s="3" t="s">
        <v>415</v>
      </c>
      <c r="E2023" s="3" t="s">
        <v>2683</v>
      </c>
      <c r="F2023" s="3" t="s">
        <v>2821</v>
      </c>
      <c r="G2023" s="3">
        <v>86</v>
      </c>
      <c r="H2023" s="3">
        <v>100</v>
      </c>
      <c r="I2023" s="3" t="s">
        <v>2810</v>
      </c>
      <c r="J2023" s="3" t="s">
        <v>2285</v>
      </c>
      <c r="K2023" s="3" t="s">
        <v>2286</v>
      </c>
      <c r="L2023" s="3" t="s">
        <v>4386</v>
      </c>
      <c r="M2023" s="3">
        <f t="shared" si="31"/>
        <v>1</v>
      </c>
    </row>
    <row r="2024" spans="1:13">
      <c r="A2024" s="3">
        <v>1731</v>
      </c>
      <c r="B2024" s="3">
        <v>1</v>
      </c>
      <c r="C2024" s="3" t="s">
        <v>2823</v>
      </c>
      <c r="D2024" s="3" t="s">
        <v>4374</v>
      </c>
      <c r="E2024" s="3" t="s">
        <v>2824</v>
      </c>
      <c r="F2024" s="3" t="s">
        <v>2825</v>
      </c>
      <c r="G2024" s="3">
        <v>86</v>
      </c>
      <c r="H2024" s="3">
        <v>100</v>
      </c>
      <c r="I2024" s="3" t="s">
        <v>2810</v>
      </c>
      <c r="J2024" s="3" t="s">
        <v>2285</v>
      </c>
      <c r="K2024" s="3" t="s">
        <v>2286</v>
      </c>
      <c r="L2024" s="3" t="s">
        <v>4386</v>
      </c>
      <c r="M2024" s="3">
        <f t="shared" si="31"/>
        <v>2</v>
      </c>
    </row>
    <row r="2025" spans="1:13">
      <c r="A2025" s="3">
        <v>1731</v>
      </c>
      <c r="B2025" s="3">
        <v>1</v>
      </c>
      <c r="C2025" s="3" t="s">
        <v>2823</v>
      </c>
      <c r="D2025" s="3" t="s">
        <v>4375</v>
      </c>
      <c r="E2025" s="3">
        <v>82</v>
      </c>
      <c r="F2025" s="3">
        <v>87</v>
      </c>
      <c r="G2025" s="3">
        <v>86</v>
      </c>
      <c r="H2025" s="3">
        <v>100</v>
      </c>
      <c r="I2025" s="3" t="s">
        <v>2810</v>
      </c>
      <c r="J2025" s="3" t="s">
        <v>2285</v>
      </c>
      <c r="K2025" s="3" t="s">
        <v>2286</v>
      </c>
      <c r="L2025" s="3" t="s">
        <v>4386</v>
      </c>
      <c r="M2025" s="3">
        <f t="shared" si="31"/>
        <v>2</v>
      </c>
    </row>
    <row r="2026" spans="1:13">
      <c r="A2026" s="3">
        <v>1732</v>
      </c>
      <c r="B2026" s="3">
        <v>1</v>
      </c>
      <c r="C2026" s="3" t="s">
        <v>2828</v>
      </c>
      <c r="D2026" s="3" t="s">
        <v>4376</v>
      </c>
      <c r="E2026" s="3" t="s">
        <v>2062</v>
      </c>
      <c r="F2026" s="3" t="s">
        <v>2829</v>
      </c>
      <c r="G2026" s="3">
        <v>86</v>
      </c>
      <c r="H2026" s="3">
        <v>100</v>
      </c>
      <c r="I2026" s="3" t="s">
        <v>2810</v>
      </c>
      <c r="J2026" s="3" t="s">
        <v>2285</v>
      </c>
      <c r="K2026" s="3" t="s">
        <v>2286</v>
      </c>
      <c r="L2026" s="3" t="s">
        <v>4386</v>
      </c>
      <c r="M2026" s="3">
        <f t="shared" si="31"/>
        <v>2</v>
      </c>
    </row>
    <row r="2027" spans="1:13">
      <c r="A2027" s="3">
        <v>1732</v>
      </c>
      <c r="B2027" s="3">
        <v>1</v>
      </c>
      <c r="C2027" s="3" t="s">
        <v>2828</v>
      </c>
      <c r="D2027" s="3" t="s">
        <v>4377</v>
      </c>
      <c r="E2027" s="3">
        <v>85</v>
      </c>
      <c r="F2027" s="3">
        <v>87</v>
      </c>
      <c r="G2027" s="3">
        <v>86</v>
      </c>
      <c r="H2027" s="3">
        <v>100</v>
      </c>
      <c r="I2027" s="3" t="s">
        <v>2810</v>
      </c>
      <c r="J2027" s="3" t="s">
        <v>2285</v>
      </c>
      <c r="K2027" s="3" t="s">
        <v>2286</v>
      </c>
      <c r="L2027" s="3" t="s">
        <v>4386</v>
      </c>
      <c r="M2027" s="3">
        <f t="shared" si="31"/>
        <v>2</v>
      </c>
    </row>
    <row r="2028" spans="1:13">
      <c r="A2028" s="3">
        <v>1733</v>
      </c>
      <c r="B2028" s="3">
        <v>1</v>
      </c>
      <c r="C2028" s="3" t="s">
        <v>2831</v>
      </c>
      <c r="D2028" s="3" t="s">
        <v>4378</v>
      </c>
      <c r="E2028" s="3" t="s">
        <v>2832</v>
      </c>
      <c r="F2028" s="3" t="s">
        <v>2653</v>
      </c>
      <c r="G2028" s="3">
        <v>86</v>
      </c>
      <c r="H2028" s="3">
        <v>100</v>
      </c>
      <c r="I2028" s="3" t="s">
        <v>2810</v>
      </c>
      <c r="J2028" s="3" t="s">
        <v>2285</v>
      </c>
      <c r="K2028" s="3" t="s">
        <v>2286</v>
      </c>
      <c r="L2028" s="3" t="s">
        <v>4386</v>
      </c>
      <c r="M2028" s="3">
        <f t="shared" si="31"/>
        <v>2</v>
      </c>
    </row>
    <row r="2029" spans="1:13">
      <c r="A2029" s="3">
        <v>1733</v>
      </c>
      <c r="B2029" s="3">
        <v>1</v>
      </c>
      <c r="C2029" s="3" t="s">
        <v>2831</v>
      </c>
      <c r="D2029" s="3" t="s">
        <v>4379</v>
      </c>
      <c r="E2029" s="3">
        <v>142</v>
      </c>
      <c r="F2029" s="3">
        <v>144</v>
      </c>
      <c r="G2029" s="3">
        <v>86</v>
      </c>
      <c r="H2029" s="3">
        <v>100</v>
      </c>
      <c r="I2029" s="3" t="s">
        <v>2810</v>
      </c>
      <c r="J2029" s="3" t="s">
        <v>2285</v>
      </c>
      <c r="K2029" s="3" t="s">
        <v>2286</v>
      </c>
      <c r="L2029" s="3" t="s">
        <v>4386</v>
      </c>
      <c r="M2029" s="3">
        <f t="shared" si="31"/>
        <v>2</v>
      </c>
    </row>
    <row r="2030" spans="1:13">
      <c r="A2030" s="3">
        <v>1734</v>
      </c>
      <c r="B2030" s="3">
        <v>1</v>
      </c>
      <c r="C2030" s="3" t="s">
        <v>2835</v>
      </c>
      <c r="D2030" s="3" t="s">
        <v>4380</v>
      </c>
      <c r="E2030" s="3" t="s">
        <v>2836</v>
      </c>
      <c r="F2030" s="3" t="s">
        <v>2837</v>
      </c>
      <c r="G2030" s="3">
        <v>86</v>
      </c>
      <c r="H2030" s="3">
        <v>100</v>
      </c>
      <c r="I2030" s="3" t="s">
        <v>2810</v>
      </c>
      <c r="J2030" s="3" t="s">
        <v>2285</v>
      </c>
      <c r="K2030" s="3" t="s">
        <v>2286</v>
      </c>
      <c r="L2030" s="3" t="s">
        <v>4386</v>
      </c>
      <c r="M2030" s="3">
        <f t="shared" si="31"/>
        <v>2</v>
      </c>
    </row>
    <row r="2031" spans="1:13">
      <c r="A2031" s="3">
        <v>1734</v>
      </c>
      <c r="B2031" s="3">
        <v>1</v>
      </c>
      <c r="C2031" s="3" t="s">
        <v>2835</v>
      </c>
      <c r="D2031" s="3" t="s">
        <v>4381</v>
      </c>
      <c r="E2031" s="3">
        <v>82</v>
      </c>
      <c r="F2031" s="3">
        <v>84</v>
      </c>
      <c r="G2031" s="3">
        <v>86</v>
      </c>
      <c r="H2031" s="3">
        <v>100</v>
      </c>
      <c r="I2031" s="3" t="s">
        <v>2810</v>
      </c>
      <c r="J2031" s="3" t="s">
        <v>2285</v>
      </c>
      <c r="K2031" s="3" t="s">
        <v>2286</v>
      </c>
      <c r="L2031" s="3" t="s">
        <v>4386</v>
      </c>
      <c r="M2031" s="3">
        <f t="shared" si="31"/>
        <v>2</v>
      </c>
    </row>
    <row r="2032" spans="1:13">
      <c r="A2032" s="3">
        <v>1735</v>
      </c>
      <c r="B2032" s="3">
        <v>1</v>
      </c>
      <c r="C2032" s="3" t="s">
        <v>2839</v>
      </c>
      <c r="D2032" s="3" t="s">
        <v>500</v>
      </c>
      <c r="E2032" s="3" t="s">
        <v>2695</v>
      </c>
      <c r="F2032" s="3" t="s">
        <v>2393</v>
      </c>
      <c r="G2032" s="3">
        <v>86</v>
      </c>
      <c r="H2032" s="3">
        <v>100</v>
      </c>
      <c r="I2032" s="3" t="s">
        <v>2810</v>
      </c>
      <c r="J2032" s="3" t="s">
        <v>2285</v>
      </c>
      <c r="K2032" s="3" t="s">
        <v>2286</v>
      </c>
      <c r="L2032" s="3" t="s">
        <v>4386</v>
      </c>
      <c r="M2032" s="3">
        <f t="shared" si="31"/>
        <v>1</v>
      </c>
    </row>
    <row r="2033" spans="1:13">
      <c r="A2033" s="3">
        <v>1736</v>
      </c>
      <c r="B2033" s="3">
        <v>1</v>
      </c>
      <c r="C2033" s="3" t="s">
        <v>2841</v>
      </c>
      <c r="D2033" s="3" t="s">
        <v>4371</v>
      </c>
      <c r="E2033" s="3" t="s">
        <v>2836</v>
      </c>
      <c r="F2033" s="3" t="s">
        <v>2837</v>
      </c>
      <c r="G2033" s="3">
        <v>86</v>
      </c>
      <c r="H2033" s="3">
        <v>100</v>
      </c>
      <c r="I2033" s="3" t="s">
        <v>2810</v>
      </c>
      <c r="J2033" s="3" t="s">
        <v>2285</v>
      </c>
      <c r="K2033" s="3" t="s">
        <v>2286</v>
      </c>
      <c r="L2033" s="3" t="s">
        <v>4386</v>
      </c>
      <c r="M2033" s="3">
        <f t="shared" si="31"/>
        <v>2</v>
      </c>
    </row>
    <row r="2034" spans="1:13">
      <c r="A2034" s="3">
        <v>1736</v>
      </c>
      <c r="B2034" s="3">
        <v>1</v>
      </c>
      <c r="C2034" s="3" t="s">
        <v>2841</v>
      </c>
      <c r="D2034" s="3" t="s">
        <v>4373</v>
      </c>
      <c r="E2034" s="3">
        <v>82</v>
      </c>
      <c r="F2034" s="3">
        <v>84</v>
      </c>
      <c r="G2034" s="3">
        <v>86</v>
      </c>
      <c r="H2034" s="3">
        <v>100</v>
      </c>
      <c r="I2034" s="3" t="s">
        <v>2810</v>
      </c>
      <c r="J2034" s="3" t="s">
        <v>2285</v>
      </c>
      <c r="K2034" s="3" t="s">
        <v>2286</v>
      </c>
      <c r="L2034" s="3" t="s">
        <v>4386</v>
      </c>
      <c r="M2034" s="3">
        <f t="shared" si="31"/>
        <v>2</v>
      </c>
    </row>
    <row r="2035" spans="1:13">
      <c r="A2035" s="3">
        <v>1737</v>
      </c>
      <c r="B2035" s="3">
        <v>1</v>
      </c>
      <c r="C2035" s="3" t="s">
        <v>2843</v>
      </c>
      <c r="D2035" s="3" t="s">
        <v>415</v>
      </c>
      <c r="E2035" s="3" t="s">
        <v>2629</v>
      </c>
      <c r="F2035" s="3" t="s">
        <v>1789</v>
      </c>
      <c r="G2035" s="3">
        <v>86</v>
      </c>
      <c r="H2035" s="3">
        <v>100</v>
      </c>
      <c r="I2035" s="3" t="s">
        <v>2810</v>
      </c>
      <c r="J2035" s="3" t="s">
        <v>2285</v>
      </c>
      <c r="K2035" s="3" t="s">
        <v>2306</v>
      </c>
      <c r="L2035" s="3" t="s">
        <v>4386</v>
      </c>
      <c r="M2035" s="3">
        <f t="shared" si="31"/>
        <v>1</v>
      </c>
    </row>
    <row r="2036" spans="1:13">
      <c r="A2036" s="3">
        <v>1738</v>
      </c>
      <c r="B2036" s="3">
        <v>1</v>
      </c>
      <c r="C2036" s="3" t="s">
        <v>2703</v>
      </c>
      <c r="D2036" s="3" t="s">
        <v>112</v>
      </c>
      <c r="E2036" s="3" t="s">
        <v>2062</v>
      </c>
      <c r="F2036" s="3" t="s">
        <v>2704</v>
      </c>
      <c r="G2036" s="3">
        <v>86</v>
      </c>
      <c r="H2036" s="3">
        <v>100</v>
      </c>
      <c r="I2036" s="3" t="s">
        <v>2810</v>
      </c>
      <c r="J2036" s="3" t="s">
        <v>2285</v>
      </c>
      <c r="K2036" s="3" t="s">
        <v>2306</v>
      </c>
      <c r="L2036" s="3" t="s">
        <v>4386</v>
      </c>
      <c r="M2036" s="3">
        <f t="shared" si="31"/>
        <v>1</v>
      </c>
    </row>
    <row r="2037" spans="1:13">
      <c r="A2037" s="3">
        <v>1739</v>
      </c>
      <c r="B2037" s="3">
        <v>1</v>
      </c>
      <c r="C2037" s="3" t="s">
        <v>2708</v>
      </c>
      <c r="D2037" s="3" t="s">
        <v>110</v>
      </c>
      <c r="E2037" s="3" t="s">
        <v>2062</v>
      </c>
      <c r="F2037" s="3" t="s">
        <v>2704</v>
      </c>
      <c r="G2037" s="3">
        <v>86</v>
      </c>
      <c r="H2037" s="3">
        <v>100</v>
      </c>
      <c r="I2037" s="3" t="s">
        <v>2810</v>
      </c>
      <c r="J2037" s="3" t="s">
        <v>2285</v>
      </c>
      <c r="K2037" s="3" t="s">
        <v>2306</v>
      </c>
      <c r="L2037" s="3" t="s">
        <v>4386</v>
      </c>
      <c r="M2037" s="3">
        <f t="shared" si="31"/>
        <v>1</v>
      </c>
    </row>
    <row r="2038" spans="1:13">
      <c r="A2038" s="3">
        <v>1740</v>
      </c>
      <c r="B2038" s="3">
        <v>1</v>
      </c>
      <c r="C2038" s="3" t="s">
        <v>2706</v>
      </c>
      <c r="D2038" s="3" t="s">
        <v>111</v>
      </c>
      <c r="E2038" s="3" t="s">
        <v>2062</v>
      </c>
      <c r="F2038" s="3" t="s">
        <v>2704</v>
      </c>
      <c r="G2038" s="3">
        <v>86</v>
      </c>
      <c r="H2038" s="3">
        <v>100</v>
      </c>
      <c r="I2038" s="3" t="s">
        <v>2810</v>
      </c>
      <c r="J2038" s="3" t="s">
        <v>2285</v>
      </c>
      <c r="K2038" s="3" t="s">
        <v>2306</v>
      </c>
      <c r="L2038" s="3" t="s">
        <v>4386</v>
      </c>
      <c r="M2038" s="3">
        <f t="shared" si="31"/>
        <v>1</v>
      </c>
    </row>
    <row r="2039" spans="1:13">
      <c r="A2039" s="3">
        <v>1741</v>
      </c>
      <c r="B2039" s="3">
        <v>1</v>
      </c>
      <c r="C2039" s="3" t="s">
        <v>1225</v>
      </c>
      <c r="D2039" s="3" t="s">
        <v>591</v>
      </c>
      <c r="E2039" s="3">
        <v>1</v>
      </c>
      <c r="G2039" s="3">
        <v>86</v>
      </c>
      <c r="H2039" s="3">
        <v>100</v>
      </c>
      <c r="I2039" s="3" t="s">
        <v>2810</v>
      </c>
      <c r="J2039" s="3" t="s">
        <v>2285</v>
      </c>
      <c r="K2039" s="3" t="s">
        <v>2306</v>
      </c>
      <c r="L2039" s="3" t="s">
        <v>4386</v>
      </c>
      <c r="M2039" s="3">
        <f t="shared" si="31"/>
        <v>1</v>
      </c>
    </row>
    <row r="2040" spans="1:13">
      <c r="A2040" s="3">
        <v>1742</v>
      </c>
      <c r="B2040" s="3">
        <v>1</v>
      </c>
      <c r="C2040" s="3" t="s">
        <v>1218</v>
      </c>
      <c r="D2040" s="3" t="s">
        <v>586</v>
      </c>
      <c r="E2040" s="3">
        <v>1</v>
      </c>
      <c r="G2040" s="3">
        <v>86</v>
      </c>
      <c r="H2040" s="3">
        <v>100</v>
      </c>
      <c r="I2040" s="3" t="s">
        <v>2810</v>
      </c>
      <c r="J2040" s="3" t="s">
        <v>2285</v>
      </c>
      <c r="K2040" s="3" t="s">
        <v>2306</v>
      </c>
      <c r="L2040" s="3" t="s">
        <v>4386</v>
      </c>
      <c r="M2040" s="3">
        <f t="shared" si="31"/>
        <v>1</v>
      </c>
    </row>
    <row r="2041" spans="1:13">
      <c r="A2041" s="3">
        <v>1743</v>
      </c>
      <c r="B2041" s="3">
        <v>1</v>
      </c>
      <c r="C2041" s="3" t="s">
        <v>1219</v>
      </c>
      <c r="D2041" s="3" t="s">
        <v>587</v>
      </c>
      <c r="E2041" s="3">
        <v>1</v>
      </c>
      <c r="G2041" s="3">
        <v>86</v>
      </c>
      <c r="H2041" s="3">
        <v>100</v>
      </c>
      <c r="I2041" s="3" t="s">
        <v>2810</v>
      </c>
      <c r="J2041" s="3" t="s">
        <v>2285</v>
      </c>
      <c r="K2041" s="3" t="s">
        <v>2306</v>
      </c>
      <c r="L2041" s="3" t="s">
        <v>4386</v>
      </c>
      <c r="M2041" s="3">
        <f t="shared" si="31"/>
        <v>1</v>
      </c>
    </row>
    <row r="2042" spans="1:13">
      <c r="A2042" s="3">
        <v>1744</v>
      </c>
      <c r="B2042" s="3">
        <v>1</v>
      </c>
      <c r="C2042" s="3" t="s">
        <v>1217</v>
      </c>
      <c r="D2042" s="3" t="s">
        <v>276</v>
      </c>
      <c r="E2042" s="3">
        <v>1</v>
      </c>
      <c r="G2042" s="3">
        <v>86</v>
      </c>
      <c r="H2042" s="3">
        <v>100</v>
      </c>
      <c r="I2042" s="3" t="s">
        <v>2810</v>
      </c>
      <c r="J2042" s="3" t="s">
        <v>2285</v>
      </c>
      <c r="K2042" s="3" t="s">
        <v>2306</v>
      </c>
      <c r="L2042" s="3" t="s">
        <v>4386</v>
      </c>
      <c r="M2042" s="3">
        <f t="shared" si="31"/>
        <v>1</v>
      </c>
    </row>
    <row r="2043" spans="1:13">
      <c r="A2043" s="3">
        <v>1745</v>
      </c>
      <c r="B2043" s="3">
        <v>1</v>
      </c>
      <c r="C2043" s="3" t="s">
        <v>1294</v>
      </c>
      <c r="D2043" s="3" t="s">
        <v>668</v>
      </c>
      <c r="E2043" s="3">
        <v>1</v>
      </c>
      <c r="G2043" s="3">
        <v>86</v>
      </c>
      <c r="H2043" s="3">
        <v>100</v>
      </c>
      <c r="I2043" s="3" t="s">
        <v>2810</v>
      </c>
      <c r="J2043" s="3" t="s">
        <v>2285</v>
      </c>
      <c r="K2043" s="3" t="s">
        <v>2306</v>
      </c>
      <c r="L2043" s="3" t="s">
        <v>4386</v>
      </c>
      <c r="M2043" s="3">
        <f t="shared" si="31"/>
        <v>1</v>
      </c>
    </row>
    <row r="2044" spans="1:13">
      <c r="A2044" s="3">
        <v>1746</v>
      </c>
      <c r="B2044" s="3">
        <v>1</v>
      </c>
      <c r="C2044" s="3" t="s">
        <v>2712</v>
      </c>
      <c r="D2044" s="3" t="s">
        <v>258</v>
      </c>
      <c r="E2044" s="3" t="s">
        <v>1814</v>
      </c>
      <c r="F2044" s="3" t="s">
        <v>509</v>
      </c>
      <c r="G2044" s="3">
        <v>100</v>
      </c>
      <c r="H2044" s="3">
        <v>100</v>
      </c>
      <c r="I2044" s="3" t="s">
        <v>2810</v>
      </c>
      <c r="J2044" s="3" t="s">
        <v>2285</v>
      </c>
      <c r="K2044" s="3" t="s">
        <v>2333</v>
      </c>
      <c r="L2044" s="3" t="s">
        <v>4386</v>
      </c>
      <c r="M2044" s="3">
        <f t="shared" si="31"/>
        <v>1</v>
      </c>
    </row>
    <row r="2045" spans="1:13">
      <c r="A2045" s="3">
        <v>1747</v>
      </c>
      <c r="B2045" s="3">
        <v>1</v>
      </c>
      <c r="C2045" s="3" t="s">
        <v>2846</v>
      </c>
      <c r="D2045" s="3" t="s">
        <v>524</v>
      </c>
      <c r="E2045" s="3">
        <v>2</v>
      </c>
      <c r="G2045" s="3">
        <v>100</v>
      </c>
      <c r="H2045" s="3">
        <v>100</v>
      </c>
      <c r="I2045" s="3" t="s">
        <v>2810</v>
      </c>
      <c r="J2045" s="3" t="s">
        <v>2285</v>
      </c>
      <c r="K2045" s="3" t="s">
        <v>2333</v>
      </c>
      <c r="L2045" s="3" t="s">
        <v>4386</v>
      </c>
      <c r="M2045" s="3">
        <f t="shared" si="31"/>
        <v>1</v>
      </c>
    </row>
    <row r="2046" spans="1:13">
      <c r="A2046" s="3">
        <v>1748</v>
      </c>
      <c r="B2046" s="3">
        <v>1</v>
      </c>
      <c r="C2046" s="3" t="s">
        <v>2714</v>
      </c>
      <c r="D2046" s="3" t="s">
        <v>2272</v>
      </c>
      <c r="E2046" s="3" t="s">
        <v>1793</v>
      </c>
      <c r="F2046" s="3" t="s">
        <v>1778</v>
      </c>
      <c r="G2046" s="3">
        <v>100</v>
      </c>
      <c r="H2046" s="3">
        <v>100</v>
      </c>
      <c r="I2046" s="3" t="s">
        <v>2810</v>
      </c>
      <c r="J2046" s="3" t="s">
        <v>2285</v>
      </c>
      <c r="K2046" s="3" t="s">
        <v>2333</v>
      </c>
      <c r="L2046" s="3" t="s">
        <v>4386</v>
      </c>
      <c r="M2046" s="3">
        <f t="shared" si="31"/>
        <v>1</v>
      </c>
    </row>
    <row r="2047" spans="1:13">
      <c r="A2047" s="3">
        <v>1749</v>
      </c>
      <c r="B2047" s="3">
        <v>1</v>
      </c>
      <c r="C2047" s="3" t="s">
        <v>2848</v>
      </c>
      <c r="D2047" s="3" t="s">
        <v>1989</v>
      </c>
      <c r="E2047" s="3">
        <v>2</v>
      </c>
      <c r="G2047" s="3">
        <v>100</v>
      </c>
      <c r="H2047" s="3">
        <v>100</v>
      </c>
      <c r="I2047" s="3" t="s">
        <v>2810</v>
      </c>
      <c r="J2047" s="3" t="s">
        <v>2285</v>
      </c>
      <c r="K2047" s="3" t="s">
        <v>2333</v>
      </c>
      <c r="L2047" s="3" t="s">
        <v>4386</v>
      </c>
      <c r="M2047" s="3">
        <f t="shared" si="31"/>
        <v>1</v>
      </c>
    </row>
    <row r="2048" spans="1:13">
      <c r="A2048" s="3">
        <v>1750</v>
      </c>
      <c r="B2048" s="3">
        <v>0</v>
      </c>
      <c r="C2048" s="3" t="s">
        <v>2849</v>
      </c>
      <c r="D2048" s="3" t="s">
        <v>250</v>
      </c>
      <c r="E2048" s="3" t="s">
        <v>2629</v>
      </c>
      <c r="F2048" s="3" t="s">
        <v>2437</v>
      </c>
      <c r="G2048" s="3">
        <v>100</v>
      </c>
      <c r="H2048" s="3">
        <v>0</v>
      </c>
      <c r="I2048" s="3" t="s">
        <v>2810</v>
      </c>
      <c r="J2048" s="3" t="s">
        <v>2346</v>
      </c>
      <c r="K2048" s="3" t="s">
        <v>2286</v>
      </c>
      <c r="L2048" s="3" t="s">
        <v>4387</v>
      </c>
      <c r="M2048" s="3">
        <f t="shared" si="31"/>
        <v>2</v>
      </c>
    </row>
    <row r="2049" spans="1:13">
      <c r="A2049" s="3">
        <v>1750</v>
      </c>
      <c r="B2049" s="3">
        <v>0</v>
      </c>
      <c r="C2049" s="3" t="s">
        <v>2849</v>
      </c>
      <c r="D2049" s="3" t="s">
        <v>1461</v>
      </c>
      <c r="E2049" s="3" t="s">
        <v>2629</v>
      </c>
      <c r="F2049" s="3" t="s">
        <v>2437</v>
      </c>
      <c r="G2049" s="3">
        <v>100</v>
      </c>
      <c r="H2049" s="3">
        <v>0</v>
      </c>
      <c r="I2049" s="3" t="s">
        <v>2810</v>
      </c>
      <c r="J2049" s="3" t="s">
        <v>2346</v>
      </c>
      <c r="K2049" s="3" t="s">
        <v>2286</v>
      </c>
      <c r="L2049" s="3" t="s">
        <v>4387</v>
      </c>
      <c r="M2049" s="3">
        <f t="shared" si="31"/>
        <v>2</v>
      </c>
    </row>
    <row r="2050" spans="1:13">
      <c r="A2050" s="3">
        <v>1751</v>
      </c>
      <c r="B2050" s="3">
        <v>0</v>
      </c>
      <c r="C2050" s="3" t="s">
        <v>2726</v>
      </c>
      <c r="D2050" s="3" t="s">
        <v>589</v>
      </c>
      <c r="E2050" s="3" t="s">
        <v>2692</v>
      </c>
      <c r="F2050" s="3" t="s">
        <v>2693</v>
      </c>
      <c r="G2050" s="3">
        <v>100</v>
      </c>
      <c r="H2050" s="3">
        <v>0</v>
      </c>
      <c r="I2050" s="3" t="s">
        <v>2810</v>
      </c>
      <c r="J2050" s="3" t="s">
        <v>2346</v>
      </c>
      <c r="K2050" s="3" t="s">
        <v>2286</v>
      </c>
      <c r="L2050" s="3" t="s">
        <v>4387</v>
      </c>
      <c r="M2050" s="3">
        <f t="shared" si="31"/>
        <v>1</v>
      </c>
    </row>
    <row r="2051" spans="1:13">
      <c r="A2051" s="3">
        <v>1752</v>
      </c>
      <c r="B2051" s="3">
        <v>0</v>
      </c>
      <c r="C2051" s="3" t="s">
        <v>2728</v>
      </c>
      <c r="D2051" s="3" t="s">
        <v>566</v>
      </c>
      <c r="E2051" s="3" t="s">
        <v>2692</v>
      </c>
      <c r="F2051" s="3" t="s">
        <v>2693</v>
      </c>
      <c r="G2051" s="3">
        <v>100</v>
      </c>
      <c r="H2051" s="3">
        <v>0</v>
      </c>
      <c r="I2051" s="3" t="s">
        <v>2810</v>
      </c>
      <c r="J2051" s="3" t="s">
        <v>2346</v>
      </c>
      <c r="K2051" s="3" t="s">
        <v>2286</v>
      </c>
      <c r="L2051" s="3" t="s">
        <v>4387</v>
      </c>
      <c r="M2051" s="3">
        <f t="shared" ref="M2051:M2114" si="32">COUNTIF(A:A,A2051)</f>
        <v>1</v>
      </c>
    </row>
    <row r="2052" spans="1:13">
      <c r="A2052" s="3">
        <v>1753</v>
      </c>
      <c r="B2052" s="3">
        <v>0</v>
      </c>
      <c r="C2052" s="3" t="s">
        <v>2730</v>
      </c>
      <c r="D2052" s="3" t="s">
        <v>645</v>
      </c>
      <c r="E2052" s="3" t="s">
        <v>2692</v>
      </c>
      <c r="F2052" s="3" t="s">
        <v>2693</v>
      </c>
      <c r="G2052" s="3">
        <v>100</v>
      </c>
      <c r="H2052" s="3">
        <v>0</v>
      </c>
      <c r="I2052" s="3" t="s">
        <v>2810</v>
      </c>
      <c r="J2052" s="3" t="s">
        <v>2346</v>
      </c>
      <c r="K2052" s="3" t="s">
        <v>2286</v>
      </c>
      <c r="L2052" s="3" t="s">
        <v>4387</v>
      </c>
      <c r="M2052" s="3">
        <f t="shared" si="32"/>
        <v>1</v>
      </c>
    </row>
    <row r="2053" spans="1:13">
      <c r="A2053" s="3">
        <v>1754</v>
      </c>
      <c r="B2053" s="3">
        <v>0</v>
      </c>
      <c r="C2053" s="3" t="s">
        <v>2722</v>
      </c>
      <c r="D2053" s="3" t="s">
        <v>261</v>
      </c>
      <c r="E2053" s="3" t="s">
        <v>2351</v>
      </c>
      <c r="F2053" s="3" t="s">
        <v>2143</v>
      </c>
      <c r="G2053" s="3">
        <v>100</v>
      </c>
      <c r="H2053" s="3">
        <v>0</v>
      </c>
      <c r="I2053" s="3" t="s">
        <v>2810</v>
      </c>
      <c r="J2053" s="3" t="s">
        <v>2346</v>
      </c>
      <c r="K2053" s="3" t="s">
        <v>2286</v>
      </c>
      <c r="L2053" s="3" t="s">
        <v>4387</v>
      </c>
      <c r="M2053" s="3">
        <f t="shared" si="32"/>
        <v>1</v>
      </c>
    </row>
    <row r="2054" spans="1:13">
      <c r="A2054" s="3">
        <v>1755</v>
      </c>
      <c r="B2054" s="3">
        <v>0</v>
      </c>
      <c r="C2054" s="3" t="s">
        <v>2724</v>
      </c>
      <c r="D2054" s="3" t="s">
        <v>264</v>
      </c>
      <c r="E2054" s="3" t="s">
        <v>2351</v>
      </c>
      <c r="F2054" s="3" t="s">
        <v>2143</v>
      </c>
      <c r="G2054" s="3">
        <v>100</v>
      </c>
      <c r="H2054" s="3">
        <v>0</v>
      </c>
      <c r="I2054" s="3" t="s">
        <v>2810</v>
      </c>
      <c r="J2054" s="3" t="s">
        <v>2346</v>
      </c>
      <c r="K2054" s="3" t="s">
        <v>2286</v>
      </c>
      <c r="L2054" s="3" t="s">
        <v>4387</v>
      </c>
      <c r="M2054" s="3">
        <f t="shared" si="32"/>
        <v>1</v>
      </c>
    </row>
    <row r="2055" spans="1:13">
      <c r="A2055" s="3">
        <v>1756</v>
      </c>
      <c r="B2055" s="3">
        <v>0</v>
      </c>
      <c r="C2055" s="3" t="s">
        <v>2853</v>
      </c>
      <c r="D2055" s="3" t="s">
        <v>529</v>
      </c>
      <c r="E2055" s="3" t="s">
        <v>2745</v>
      </c>
      <c r="F2055" s="3" t="s">
        <v>2746</v>
      </c>
      <c r="G2055" s="3">
        <v>100</v>
      </c>
      <c r="H2055" s="3">
        <v>0</v>
      </c>
      <c r="I2055" s="3" t="s">
        <v>2810</v>
      </c>
      <c r="J2055" s="3" t="s">
        <v>2346</v>
      </c>
      <c r="K2055" s="3" t="s">
        <v>2306</v>
      </c>
      <c r="L2055" s="3" t="s">
        <v>4387</v>
      </c>
      <c r="M2055" s="3">
        <f t="shared" si="32"/>
        <v>1</v>
      </c>
    </row>
    <row r="2056" spans="1:13">
      <c r="A2056" s="3">
        <v>1757</v>
      </c>
      <c r="B2056" s="3">
        <v>0</v>
      </c>
      <c r="C2056" s="3" t="s">
        <v>2855</v>
      </c>
      <c r="D2056" s="3" t="s">
        <v>4705</v>
      </c>
      <c r="E2056" s="3" t="s">
        <v>2856</v>
      </c>
      <c r="F2056" s="3" t="s">
        <v>2675</v>
      </c>
      <c r="G2056" s="3">
        <v>100</v>
      </c>
      <c r="H2056" s="3">
        <v>0</v>
      </c>
      <c r="I2056" s="3" t="s">
        <v>2810</v>
      </c>
      <c r="J2056" s="3" t="s">
        <v>2346</v>
      </c>
      <c r="K2056" s="3" t="s">
        <v>2306</v>
      </c>
      <c r="L2056" s="3" t="s">
        <v>4387</v>
      </c>
      <c r="M2056" s="3">
        <f t="shared" si="32"/>
        <v>1</v>
      </c>
    </row>
    <row r="2057" spans="1:13">
      <c r="A2057" s="3">
        <v>1758</v>
      </c>
      <c r="B2057" s="3">
        <v>0</v>
      </c>
      <c r="C2057" s="3" t="s">
        <v>2858</v>
      </c>
      <c r="D2057" s="3" t="s">
        <v>253</v>
      </c>
      <c r="E2057" s="3" t="s">
        <v>2745</v>
      </c>
      <c r="F2057" s="3" t="s">
        <v>2746</v>
      </c>
      <c r="G2057" s="3">
        <v>100</v>
      </c>
      <c r="H2057" s="3">
        <v>0</v>
      </c>
      <c r="I2057" s="3" t="s">
        <v>2810</v>
      </c>
      <c r="J2057" s="3" t="s">
        <v>2346</v>
      </c>
      <c r="K2057" s="3" t="s">
        <v>2306</v>
      </c>
      <c r="L2057" s="3" t="s">
        <v>4387</v>
      </c>
      <c r="M2057" s="3">
        <f t="shared" si="32"/>
        <v>1</v>
      </c>
    </row>
    <row r="2058" spans="1:13">
      <c r="A2058" s="3">
        <v>1759</v>
      </c>
      <c r="B2058" s="3">
        <v>0</v>
      </c>
      <c r="C2058" s="3" t="s">
        <v>2860</v>
      </c>
      <c r="D2058" s="3" t="s">
        <v>166</v>
      </c>
      <c r="E2058" s="3" t="s">
        <v>2861</v>
      </c>
      <c r="F2058" s="3" t="s">
        <v>2738</v>
      </c>
      <c r="G2058" s="3">
        <v>100</v>
      </c>
      <c r="H2058" s="3">
        <v>0</v>
      </c>
      <c r="I2058" s="3" t="s">
        <v>2810</v>
      </c>
      <c r="J2058" s="3" t="s">
        <v>2346</v>
      </c>
      <c r="K2058" s="3" t="s">
        <v>2306</v>
      </c>
      <c r="L2058" s="3" t="s">
        <v>4387</v>
      </c>
      <c r="M2058" s="3">
        <f t="shared" si="32"/>
        <v>1</v>
      </c>
    </row>
    <row r="2059" spans="1:13">
      <c r="A2059" s="3">
        <v>1760</v>
      </c>
      <c r="B2059" s="3">
        <v>0</v>
      </c>
      <c r="C2059" s="3" t="s">
        <v>2864</v>
      </c>
      <c r="D2059" s="3" t="s">
        <v>2335</v>
      </c>
      <c r="E2059" s="3" t="s">
        <v>2371</v>
      </c>
      <c r="F2059" s="3" t="s">
        <v>2865</v>
      </c>
      <c r="G2059" s="3">
        <v>100</v>
      </c>
      <c r="H2059" s="3">
        <v>0</v>
      </c>
      <c r="I2059" s="3" t="s">
        <v>2810</v>
      </c>
      <c r="J2059" s="3" t="s">
        <v>2346</v>
      </c>
      <c r="K2059" s="3" t="s">
        <v>2333</v>
      </c>
      <c r="L2059" s="3" t="s">
        <v>4387</v>
      </c>
      <c r="M2059" s="3">
        <f t="shared" si="32"/>
        <v>1</v>
      </c>
    </row>
    <row r="2060" spans="1:13">
      <c r="A2060" s="3">
        <v>1761</v>
      </c>
      <c r="B2060" s="3">
        <v>0</v>
      </c>
      <c r="C2060" s="3" t="s">
        <v>2755</v>
      </c>
      <c r="D2060" s="3" t="s">
        <v>259</v>
      </c>
      <c r="E2060" s="3" t="s">
        <v>2397</v>
      </c>
      <c r="F2060" s="3" t="s">
        <v>1910</v>
      </c>
      <c r="G2060" s="3">
        <v>100</v>
      </c>
      <c r="H2060" s="3">
        <v>0</v>
      </c>
      <c r="I2060" s="3" t="s">
        <v>2810</v>
      </c>
      <c r="J2060" s="3" t="s">
        <v>2346</v>
      </c>
      <c r="K2060" s="3" t="s">
        <v>2333</v>
      </c>
      <c r="L2060" s="3" t="s">
        <v>4387</v>
      </c>
      <c r="M2060" s="3">
        <f t="shared" si="32"/>
        <v>1</v>
      </c>
    </row>
    <row r="2061" spans="1:13">
      <c r="A2061" s="3">
        <v>1762</v>
      </c>
      <c r="B2061" s="3">
        <v>0</v>
      </c>
      <c r="C2061" s="3" t="s">
        <v>2868</v>
      </c>
      <c r="D2061" s="3" t="s">
        <v>462</v>
      </c>
      <c r="E2061" s="3" t="s">
        <v>290</v>
      </c>
      <c r="F2061" s="3" t="s">
        <v>722</v>
      </c>
      <c r="G2061" s="3">
        <v>100</v>
      </c>
      <c r="H2061" s="3">
        <v>0</v>
      </c>
      <c r="I2061" s="3" t="s">
        <v>2810</v>
      </c>
      <c r="J2061" s="3" t="s">
        <v>2346</v>
      </c>
      <c r="K2061" s="3" t="s">
        <v>2333</v>
      </c>
      <c r="L2061" s="3" t="s">
        <v>4387</v>
      </c>
      <c r="M2061" s="3">
        <f t="shared" si="32"/>
        <v>1</v>
      </c>
    </row>
    <row r="2062" spans="1:13">
      <c r="A2062" s="3">
        <v>1763</v>
      </c>
      <c r="B2062" s="3">
        <v>0</v>
      </c>
      <c r="C2062" s="3" t="s">
        <v>2869</v>
      </c>
      <c r="D2062" s="3" t="s">
        <v>2870</v>
      </c>
      <c r="E2062" s="3" t="s">
        <v>505</v>
      </c>
      <c r="G2062" s="3">
        <v>100</v>
      </c>
      <c r="H2062" s="3">
        <v>0</v>
      </c>
      <c r="I2062" s="3" t="s">
        <v>2810</v>
      </c>
      <c r="J2062" s="3" t="s">
        <v>2346</v>
      </c>
      <c r="K2062" s="3" t="s">
        <v>2333</v>
      </c>
      <c r="L2062" s="3" t="s">
        <v>4387</v>
      </c>
      <c r="M2062" s="3">
        <f t="shared" si="32"/>
        <v>2</v>
      </c>
    </row>
    <row r="2063" spans="1:13">
      <c r="A2063" s="3">
        <v>1763</v>
      </c>
      <c r="B2063" s="3">
        <v>0</v>
      </c>
      <c r="C2063" s="3" t="s">
        <v>2869</v>
      </c>
      <c r="D2063" s="3" t="s">
        <v>563</v>
      </c>
      <c r="E2063" s="3" t="s">
        <v>1960</v>
      </c>
      <c r="F2063" s="3" t="s">
        <v>2758</v>
      </c>
      <c r="G2063" s="3">
        <v>100</v>
      </c>
      <c r="H2063" s="3">
        <v>0</v>
      </c>
      <c r="I2063" s="3" t="s">
        <v>2810</v>
      </c>
      <c r="J2063" s="3" t="s">
        <v>2346</v>
      </c>
      <c r="K2063" s="3" t="s">
        <v>2333</v>
      </c>
      <c r="L2063" s="3" t="s">
        <v>4387</v>
      </c>
      <c r="M2063" s="3">
        <f t="shared" si="32"/>
        <v>2</v>
      </c>
    </row>
    <row r="2064" spans="1:13">
      <c r="A2064" s="3">
        <v>1764</v>
      </c>
      <c r="B2064" s="3">
        <v>0</v>
      </c>
      <c r="C2064" s="3" t="s">
        <v>2872</v>
      </c>
      <c r="D2064" s="3" t="s">
        <v>2873</v>
      </c>
      <c r="E2064" s="3">
        <v>1</v>
      </c>
      <c r="G2064" s="3">
        <v>100</v>
      </c>
      <c r="H2064" s="3">
        <v>0</v>
      </c>
      <c r="I2064" s="3" t="s">
        <v>2810</v>
      </c>
      <c r="J2064" s="3" t="s">
        <v>2346</v>
      </c>
      <c r="K2064" s="3" t="s">
        <v>2333</v>
      </c>
      <c r="L2064" s="3" t="s">
        <v>4387</v>
      </c>
      <c r="M2064" s="3">
        <f t="shared" si="32"/>
        <v>2</v>
      </c>
    </row>
    <row r="2065" spans="1:13">
      <c r="A2065" s="3">
        <v>1764</v>
      </c>
      <c r="B2065" s="3">
        <v>0</v>
      </c>
      <c r="C2065" s="3" t="s">
        <v>2872</v>
      </c>
      <c r="D2065" s="3" t="s">
        <v>175</v>
      </c>
      <c r="E2065" s="3">
        <v>0.1</v>
      </c>
      <c r="G2065" s="3">
        <v>100</v>
      </c>
      <c r="H2065" s="3">
        <v>0</v>
      </c>
      <c r="I2065" s="3" t="s">
        <v>2810</v>
      </c>
      <c r="J2065" s="3" t="s">
        <v>2346</v>
      </c>
      <c r="K2065" s="3" t="s">
        <v>2333</v>
      </c>
      <c r="L2065" s="3" t="s">
        <v>4387</v>
      </c>
      <c r="M2065" s="3">
        <f t="shared" si="32"/>
        <v>2</v>
      </c>
    </row>
    <row r="2066" spans="1:13">
      <c r="A2066" s="3">
        <v>1765</v>
      </c>
      <c r="B2066" s="3">
        <v>1</v>
      </c>
      <c r="C2066" s="3" t="s">
        <v>2850</v>
      </c>
      <c r="D2066" s="3" t="s">
        <v>250</v>
      </c>
      <c r="E2066" s="3" t="s">
        <v>1800</v>
      </c>
      <c r="F2066" s="3" t="s">
        <v>1775</v>
      </c>
      <c r="G2066" s="3">
        <v>86</v>
      </c>
      <c r="H2066" s="3">
        <v>100</v>
      </c>
      <c r="I2066" s="3" t="s">
        <v>2810</v>
      </c>
      <c r="J2066" s="3" t="s">
        <v>2346</v>
      </c>
      <c r="K2066" s="3" t="s">
        <v>2286</v>
      </c>
      <c r="L2066" s="3" t="s">
        <v>4388</v>
      </c>
      <c r="M2066" s="3">
        <f t="shared" si="32"/>
        <v>2</v>
      </c>
    </row>
    <row r="2067" spans="1:13">
      <c r="A2067" s="3">
        <v>1765</v>
      </c>
      <c r="B2067" s="3">
        <v>1</v>
      </c>
      <c r="C2067" s="3" t="s">
        <v>2850</v>
      </c>
      <c r="D2067" s="3" t="s">
        <v>1461</v>
      </c>
      <c r="E2067" s="3" t="s">
        <v>1800</v>
      </c>
      <c r="F2067" s="3" t="s">
        <v>1775</v>
      </c>
      <c r="G2067" s="3">
        <v>86</v>
      </c>
      <c r="H2067" s="3">
        <v>100</v>
      </c>
      <c r="I2067" s="3" t="s">
        <v>2810</v>
      </c>
      <c r="J2067" s="3" t="s">
        <v>2346</v>
      </c>
      <c r="K2067" s="3" t="s">
        <v>2286</v>
      </c>
      <c r="L2067" s="3" t="s">
        <v>4388</v>
      </c>
      <c r="M2067" s="3">
        <f t="shared" si="32"/>
        <v>2</v>
      </c>
    </row>
    <row r="2068" spans="1:13">
      <c r="A2068" s="3">
        <v>1766</v>
      </c>
      <c r="B2068" s="3">
        <v>1</v>
      </c>
      <c r="C2068" s="3" t="s">
        <v>2851</v>
      </c>
      <c r="D2068" s="3" t="s">
        <v>589</v>
      </c>
      <c r="E2068" s="3" t="s">
        <v>2329</v>
      </c>
      <c r="F2068" s="3" t="s">
        <v>2393</v>
      </c>
      <c r="G2068" s="3">
        <v>86</v>
      </c>
      <c r="H2068" s="3">
        <v>100</v>
      </c>
      <c r="I2068" s="3" t="s">
        <v>2810</v>
      </c>
      <c r="J2068" s="3" t="s">
        <v>2346</v>
      </c>
      <c r="K2068" s="3" t="s">
        <v>2286</v>
      </c>
      <c r="L2068" s="3" t="s">
        <v>4388</v>
      </c>
      <c r="M2068" s="3">
        <f t="shared" si="32"/>
        <v>1</v>
      </c>
    </row>
    <row r="2069" spans="1:13">
      <c r="A2069" s="3">
        <v>1767</v>
      </c>
      <c r="B2069" s="3">
        <v>1</v>
      </c>
      <c r="C2069" s="3" t="s">
        <v>2852</v>
      </c>
      <c r="D2069" s="3" t="s">
        <v>566</v>
      </c>
      <c r="E2069" s="3" t="s">
        <v>2329</v>
      </c>
      <c r="F2069" s="3" t="s">
        <v>2393</v>
      </c>
      <c r="G2069" s="3">
        <v>86</v>
      </c>
      <c r="H2069" s="3">
        <v>100</v>
      </c>
      <c r="I2069" s="3" t="s">
        <v>2810</v>
      </c>
      <c r="J2069" s="3" t="s">
        <v>2346</v>
      </c>
      <c r="K2069" s="3" t="s">
        <v>2286</v>
      </c>
      <c r="L2069" s="3" t="s">
        <v>4388</v>
      </c>
      <c r="M2069" s="3">
        <f t="shared" si="32"/>
        <v>1</v>
      </c>
    </row>
    <row r="2070" spans="1:13">
      <c r="A2070" s="3">
        <v>1768</v>
      </c>
      <c r="B2070" s="3">
        <v>1</v>
      </c>
      <c r="C2070" s="3" t="s">
        <v>2731</v>
      </c>
      <c r="D2070" s="3" t="s">
        <v>645</v>
      </c>
      <c r="E2070" s="3" t="s">
        <v>2695</v>
      </c>
      <c r="F2070" s="3" t="s">
        <v>2393</v>
      </c>
      <c r="G2070" s="3">
        <v>86</v>
      </c>
      <c r="H2070" s="3">
        <v>100</v>
      </c>
      <c r="I2070" s="3" t="s">
        <v>2810</v>
      </c>
      <c r="J2070" s="3" t="s">
        <v>2346</v>
      </c>
      <c r="K2070" s="3" t="s">
        <v>2286</v>
      </c>
      <c r="L2070" s="3" t="s">
        <v>4388</v>
      </c>
      <c r="M2070" s="3">
        <f t="shared" si="32"/>
        <v>1</v>
      </c>
    </row>
    <row r="2071" spans="1:13">
      <c r="A2071" s="3">
        <v>1769</v>
      </c>
      <c r="B2071" s="3">
        <v>1</v>
      </c>
      <c r="C2071" s="3" t="s">
        <v>2723</v>
      </c>
      <c r="D2071" s="3" t="s">
        <v>261</v>
      </c>
      <c r="E2071" s="3" t="s">
        <v>1928</v>
      </c>
      <c r="F2071" s="3" t="s">
        <v>1814</v>
      </c>
      <c r="G2071" s="3">
        <v>86</v>
      </c>
      <c r="H2071" s="3">
        <v>100</v>
      </c>
      <c r="I2071" s="3" t="s">
        <v>2810</v>
      </c>
      <c r="J2071" s="3" t="s">
        <v>2346</v>
      </c>
      <c r="K2071" s="3" t="s">
        <v>2286</v>
      </c>
      <c r="L2071" s="3" t="s">
        <v>4388</v>
      </c>
      <c r="M2071" s="3">
        <f t="shared" si="32"/>
        <v>1</v>
      </c>
    </row>
    <row r="2072" spans="1:13">
      <c r="A2072" s="3">
        <v>1770</v>
      </c>
      <c r="B2072" s="3">
        <v>1</v>
      </c>
      <c r="C2072" s="3" t="s">
        <v>2725</v>
      </c>
      <c r="D2072" s="3" t="s">
        <v>264</v>
      </c>
      <c r="E2072" s="3" t="s">
        <v>1928</v>
      </c>
      <c r="F2072" s="3" t="s">
        <v>1814</v>
      </c>
      <c r="G2072" s="3">
        <v>86</v>
      </c>
      <c r="H2072" s="3">
        <v>100</v>
      </c>
      <c r="I2072" s="3" t="s">
        <v>2810</v>
      </c>
      <c r="J2072" s="3" t="s">
        <v>2346</v>
      </c>
      <c r="K2072" s="3" t="s">
        <v>2286</v>
      </c>
      <c r="L2072" s="3" t="s">
        <v>4388</v>
      </c>
      <c r="M2072" s="3">
        <f t="shared" si="32"/>
        <v>1</v>
      </c>
    </row>
    <row r="2073" spans="1:13">
      <c r="A2073" s="3">
        <v>1771</v>
      </c>
      <c r="B2073" s="3">
        <v>1</v>
      </c>
      <c r="C2073" s="3" t="s">
        <v>2854</v>
      </c>
      <c r="D2073" s="3" t="s">
        <v>529</v>
      </c>
      <c r="E2073" s="3" t="s">
        <v>2734</v>
      </c>
      <c r="F2073" s="3" t="s">
        <v>2748</v>
      </c>
      <c r="G2073" s="3">
        <v>86</v>
      </c>
      <c r="H2073" s="3">
        <v>100</v>
      </c>
      <c r="I2073" s="3" t="s">
        <v>2810</v>
      </c>
      <c r="J2073" s="3" t="s">
        <v>2346</v>
      </c>
      <c r="K2073" s="3" t="s">
        <v>2306</v>
      </c>
      <c r="L2073" s="3" t="s">
        <v>4388</v>
      </c>
      <c r="M2073" s="3">
        <f t="shared" si="32"/>
        <v>1</v>
      </c>
    </row>
    <row r="2074" spans="1:13">
      <c r="A2074" s="3">
        <v>1772</v>
      </c>
      <c r="B2074" s="3">
        <v>1</v>
      </c>
      <c r="C2074" s="3" t="s">
        <v>2857</v>
      </c>
      <c r="D2074" s="3" t="s">
        <v>4705</v>
      </c>
      <c r="E2074" s="3" t="s">
        <v>2834</v>
      </c>
      <c r="F2074" s="3" t="s">
        <v>2678</v>
      </c>
      <c r="G2074" s="3">
        <v>86</v>
      </c>
      <c r="H2074" s="3">
        <v>100</v>
      </c>
      <c r="I2074" s="3" t="s">
        <v>2810</v>
      </c>
      <c r="J2074" s="3" t="s">
        <v>2346</v>
      </c>
      <c r="K2074" s="3" t="s">
        <v>2306</v>
      </c>
      <c r="L2074" s="3" t="s">
        <v>4388</v>
      </c>
      <c r="M2074" s="3">
        <f t="shared" si="32"/>
        <v>1</v>
      </c>
    </row>
    <row r="2075" spans="1:13">
      <c r="A2075" s="3">
        <v>1773</v>
      </c>
      <c r="B2075" s="3">
        <v>1</v>
      </c>
      <c r="C2075" s="3" t="s">
        <v>2859</v>
      </c>
      <c r="D2075" s="3" t="s">
        <v>253</v>
      </c>
      <c r="E2075" s="3" t="s">
        <v>2734</v>
      </c>
      <c r="F2075" s="3" t="s">
        <v>2748</v>
      </c>
      <c r="G2075" s="3">
        <v>86</v>
      </c>
      <c r="H2075" s="3">
        <v>100</v>
      </c>
      <c r="I2075" s="3" t="s">
        <v>2810</v>
      </c>
      <c r="J2075" s="3" t="s">
        <v>2346</v>
      </c>
      <c r="K2075" s="3" t="s">
        <v>2306</v>
      </c>
      <c r="L2075" s="3" t="s">
        <v>4388</v>
      </c>
      <c r="M2075" s="3">
        <f t="shared" si="32"/>
        <v>1</v>
      </c>
    </row>
    <row r="2076" spans="1:13">
      <c r="A2076" s="3">
        <v>1774</v>
      </c>
      <c r="B2076" s="3">
        <v>1</v>
      </c>
      <c r="C2076" s="3" t="s">
        <v>2862</v>
      </c>
      <c r="D2076" s="3" t="s">
        <v>166</v>
      </c>
      <c r="E2076" s="3" t="s">
        <v>2863</v>
      </c>
      <c r="F2076" s="3" t="s">
        <v>2741</v>
      </c>
      <c r="G2076" s="3">
        <v>86</v>
      </c>
      <c r="H2076" s="3">
        <v>100</v>
      </c>
      <c r="I2076" s="3" t="s">
        <v>2810</v>
      </c>
      <c r="J2076" s="3" t="s">
        <v>2346</v>
      </c>
      <c r="K2076" s="3" t="s">
        <v>2306</v>
      </c>
      <c r="L2076" s="3" t="s">
        <v>4388</v>
      </c>
      <c r="M2076" s="3">
        <f t="shared" si="32"/>
        <v>1</v>
      </c>
    </row>
    <row r="2077" spans="1:13">
      <c r="A2077" s="3">
        <v>1775</v>
      </c>
      <c r="B2077" s="3">
        <v>1</v>
      </c>
      <c r="C2077" s="3" t="s">
        <v>2866</v>
      </c>
      <c r="D2077" s="3" t="s">
        <v>2335</v>
      </c>
      <c r="E2077" s="3" t="s">
        <v>1789</v>
      </c>
      <c r="F2077" s="3" t="s">
        <v>2867</v>
      </c>
      <c r="G2077" s="3">
        <v>100</v>
      </c>
      <c r="H2077" s="3">
        <v>100</v>
      </c>
      <c r="I2077" s="3" t="s">
        <v>2810</v>
      </c>
      <c r="J2077" s="3" t="s">
        <v>2346</v>
      </c>
      <c r="K2077" s="3" t="s">
        <v>2333</v>
      </c>
      <c r="L2077" s="3" t="s">
        <v>4388</v>
      </c>
      <c r="M2077" s="3">
        <f t="shared" si="32"/>
        <v>1</v>
      </c>
    </row>
    <row r="2078" spans="1:13">
      <c r="A2078" s="3">
        <v>1776</v>
      </c>
      <c r="B2078" s="3">
        <v>1</v>
      </c>
      <c r="C2078" s="3" t="s">
        <v>2756</v>
      </c>
      <c r="D2078" s="3" t="s">
        <v>259</v>
      </c>
      <c r="E2078" s="3" t="s">
        <v>2399</v>
      </c>
      <c r="F2078" s="3" t="s">
        <v>1776</v>
      </c>
      <c r="G2078" s="3">
        <v>100</v>
      </c>
      <c r="H2078" s="3">
        <v>100</v>
      </c>
      <c r="I2078" s="3" t="s">
        <v>2810</v>
      </c>
      <c r="J2078" s="3" t="s">
        <v>2346</v>
      </c>
      <c r="K2078" s="3" t="s">
        <v>2333</v>
      </c>
      <c r="L2078" s="3" t="s">
        <v>4388</v>
      </c>
      <c r="M2078" s="3">
        <f t="shared" si="32"/>
        <v>1</v>
      </c>
    </row>
    <row r="2079" spans="1:13">
      <c r="A2079" s="3">
        <v>1777</v>
      </c>
      <c r="B2079" s="3">
        <v>1</v>
      </c>
      <c r="C2079" s="3" t="s">
        <v>1132</v>
      </c>
      <c r="D2079" s="3" t="s">
        <v>462</v>
      </c>
      <c r="E2079" s="3">
        <v>1</v>
      </c>
      <c r="G2079" s="3">
        <v>100</v>
      </c>
      <c r="H2079" s="3">
        <v>100</v>
      </c>
      <c r="I2079" s="3" t="s">
        <v>2810</v>
      </c>
      <c r="J2079" s="3" t="s">
        <v>2346</v>
      </c>
      <c r="K2079" s="3" t="s">
        <v>2333</v>
      </c>
      <c r="L2079" s="3" t="s">
        <v>4388</v>
      </c>
      <c r="M2079" s="3">
        <f t="shared" si="32"/>
        <v>1</v>
      </c>
    </row>
    <row r="2080" spans="1:13">
      <c r="A2080" s="3">
        <v>1778</v>
      </c>
      <c r="B2080" s="3">
        <v>1</v>
      </c>
      <c r="C2080" s="3" t="s">
        <v>2871</v>
      </c>
      <c r="D2080" s="3" t="s">
        <v>2870</v>
      </c>
      <c r="E2080" s="3" t="s">
        <v>505</v>
      </c>
      <c r="G2080" s="3">
        <v>100</v>
      </c>
      <c r="H2080" s="3">
        <v>100</v>
      </c>
      <c r="I2080" s="3" t="s">
        <v>2810</v>
      </c>
      <c r="J2080" s="3" t="s">
        <v>2346</v>
      </c>
      <c r="K2080" s="3" t="s">
        <v>2333</v>
      </c>
      <c r="L2080" s="3" t="s">
        <v>4388</v>
      </c>
      <c r="M2080" s="3">
        <f t="shared" si="32"/>
        <v>2</v>
      </c>
    </row>
    <row r="2081" spans="1:13">
      <c r="A2081" s="3">
        <v>1778</v>
      </c>
      <c r="B2081" s="3">
        <v>1</v>
      </c>
      <c r="C2081" s="3" t="s">
        <v>2871</v>
      </c>
      <c r="D2081" s="3" t="s">
        <v>563</v>
      </c>
      <c r="E2081" s="3" t="s">
        <v>1913</v>
      </c>
      <c r="F2081" s="3" t="s">
        <v>2760</v>
      </c>
      <c r="G2081" s="3">
        <v>100</v>
      </c>
      <c r="H2081" s="3">
        <v>100</v>
      </c>
      <c r="I2081" s="3" t="s">
        <v>2810</v>
      </c>
      <c r="J2081" s="3" t="s">
        <v>2346</v>
      </c>
      <c r="K2081" s="3" t="s">
        <v>2333</v>
      </c>
      <c r="L2081" s="3" t="s">
        <v>4388</v>
      </c>
      <c r="M2081" s="3">
        <f t="shared" si="32"/>
        <v>2</v>
      </c>
    </row>
    <row r="2082" spans="1:13">
      <c r="A2082" s="3">
        <v>1779</v>
      </c>
      <c r="B2082" s="3">
        <v>1</v>
      </c>
      <c r="C2082" s="3" t="s">
        <v>2874</v>
      </c>
      <c r="D2082" s="3" t="s">
        <v>2873</v>
      </c>
      <c r="E2082" s="3">
        <v>1</v>
      </c>
      <c r="G2082" s="3">
        <v>100</v>
      </c>
      <c r="H2082" s="3">
        <v>100</v>
      </c>
      <c r="I2082" s="3" t="s">
        <v>2810</v>
      </c>
      <c r="J2082" s="3" t="s">
        <v>2346</v>
      </c>
      <c r="K2082" s="3" t="s">
        <v>2333</v>
      </c>
      <c r="L2082" s="3" t="s">
        <v>4388</v>
      </c>
      <c r="M2082" s="3">
        <f t="shared" si="32"/>
        <v>2</v>
      </c>
    </row>
    <row r="2083" spans="1:13">
      <c r="A2083" s="3">
        <v>1779</v>
      </c>
      <c r="B2083" s="3">
        <v>1</v>
      </c>
      <c r="C2083" s="3" t="s">
        <v>2874</v>
      </c>
      <c r="D2083" s="3" t="s">
        <v>175</v>
      </c>
      <c r="E2083" s="3">
        <v>0.01</v>
      </c>
      <c r="G2083" s="3">
        <v>100</v>
      </c>
      <c r="H2083" s="3">
        <v>100</v>
      </c>
      <c r="I2083" s="3" t="s">
        <v>2810</v>
      </c>
      <c r="J2083" s="3" t="s">
        <v>2346</v>
      </c>
      <c r="K2083" s="3" t="s">
        <v>2333</v>
      </c>
      <c r="L2083" s="3" t="s">
        <v>4388</v>
      </c>
      <c r="M2083" s="3">
        <f t="shared" si="32"/>
        <v>2</v>
      </c>
    </row>
    <row r="2084" spans="1:13">
      <c r="A2084" s="3">
        <v>1780</v>
      </c>
      <c r="B2084" s="3">
        <v>0</v>
      </c>
      <c r="C2084" s="3" t="s">
        <v>1175</v>
      </c>
      <c r="D2084" s="3" t="s">
        <v>525</v>
      </c>
      <c r="E2084" s="3">
        <v>1</v>
      </c>
      <c r="G2084" s="3">
        <v>1</v>
      </c>
      <c r="H2084" s="3">
        <v>1</v>
      </c>
      <c r="I2084" s="3" t="s">
        <v>2876</v>
      </c>
      <c r="J2084" s="3" t="s">
        <v>2259</v>
      </c>
      <c r="L2084" s="3" t="s">
        <v>4389</v>
      </c>
      <c r="M2084" s="3">
        <f t="shared" si="32"/>
        <v>1</v>
      </c>
    </row>
    <row r="2085" spans="1:13">
      <c r="A2085" s="3">
        <v>1781</v>
      </c>
      <c r="B2085" s="3">
        <v>1</v>
      </c>
      <c r="C2085" s="3" t="s">
        <v>2883</v>
      </c>
      <c r="D2085" s="3" t="s">
        <v>2883</v>
      </c>
      <c r="G2085" s="3">
        <v>1</v>
      </c>
      <c r="H2085" s="3">
        <v>5</v>
      </c>
      <c r="I2085" s="3" t="s">
        <v>2876</v>
      </c>
      <c r="J2085" s="3" t="s">
        <v>2259</v>
      </c>
      <c r="L2085" s="3" t="s">
        <v>4390</v>
      </c>
      <c r="M2085" s="3">
        <f t="shared" si="32"/>
        <v>1</v>
      </c>
    </row>
    <row r="2086" spans="1:13">
      <c r="A2086" s="3">
        <v>1782</v>
      </c>
      <c r="B2086" s="3">
        <v>1</v>
      </c>
      <c r="C2086" s="3" t="s">
        <v>2884</v>
      </c>
      <c r="D2086" s="3" t="s">
        <v>2884</v>
      </c>
      <c r="G2086" s="3">
        <v>1</v>
      </c>
      <c r="H2086" s="3">
        <v>5</v>
      </c>
      <c r="I2086" s="3" t="s">
        <v>2876</v>
      </c>
      <c r="J2086" s="3" t="s">
        <v>2259</v>
      </c>
      <c r="L2086" s="3" t="s">
        <v>4390</v>
      </c>
      <c r="M2086" s="3">
        <f t="shared" si="32"/>
        <v>1</v>
      </c>
    </row>
    <row r="2087" spans="1:13">
      <c r="A2087" s="3">
        <v>1783</v>
      </c>
      <c r="B2087" s="3">
        <v>1</v>
      </c>
      <c r="C2087" s="3" t="s">
        <v>2885</v>
      </c>
      <c r="D2087" s="3" t="s">
        <v>2886</v>
      </c>
      <c r="E2087" s="3" t="s">
        <v>1781</v>
      </c>
      <c r="F2087" s="3" t="s">
        <v>291</v>
      </c>
      <c r="G2087" s="3">
        <v>1</v>
      </c>
      <c r="H2087" s="3">
        <v>5</v>
      </c>
      <c r="I2087" s="3" t="s">
        <v>2876</v>
      </c>
      <c r="J2087" s="3" t="s">
        <v>2259</v>
      </c>
      <c r="L2087" s="3" t="s">
        <v>4390</v>
      </c>
      <c r="M2087" s="3">
        <f t="shared" si="32"/>
        <v>1</v>
      </c>
    </row>
    <row r="2088" spans="1:13">
      <c r="A2088" s="3">
        <v>1784</v>
      </c>
      <c r="B2088" s="3">
        <v>1</v>
      </c>
      <c r="C2088" s="3" t="s">
        <v>2887</v>
      </c>
      <c r="D2088" s="3" t="s">
        <v>569</v>
      </c>
      <c r="E2088" s="3" t="s">
        <v>1781</v>
      </c>
      <c r="F2088" s="3" t="s">
        <v>291</v>
      </c>
      <c r="G2088" s="3">
        <v>1</v>
      </c>
      <c r="H2088" s="3">
        <v>5</v>
      </c>
      <c r="I2088" s="3" t="s">
        <v>2876</v>
      </c>
      <c r="J2088" s="3" t="s">
        <v>2259</v>
      </c>
      <c r="L2088" s="3" t="s">
        <v>4390</v>
      </c>
      <c r="M2088" s="3">
        <f t="shared" si="32"/>
        <v>1</v>
      </c>
    </row>
    <row r="2089" spans="1:13">
      <c r="A2089" s="3">
        <v>1785</v>
      </c>
      <c r="B2089" s="3">
        <v>1</v>
      </c>
      <c r="C2089" s="3" t="s">
        <v>2888</v>
      </c>
      <c r="D2089" s="3" t="s">
        <v>603</v>
      </c>
      <c r="E2089" s="3" t="s">
        <v>282</v>
      </c>
      <c r="F2089" s="3" t="s">
        <v>1782</v>
      </c>
      <c r="G2089" s="3">
        <v>1</v>
      </c>
      <c r="H2089" s="3">
        <v>5</v>
      </c>
      <c r="I2089" s="3" t="s">
        <v>2876</v>
      </c>
      <c r="J2089" s="3" t="s">
        <v>2259</v>
      </c>
      <c r="L2089" s="3" t="s">
        <v>4390</v>
      </c>
      <c r="M2089" s="3">
        <f t="shared" si="32"/>
        <v>1</v>
      </c>
    </row>
    <row r="2090" spans="1:13">
      <c r="A2090" s="3">
        <v>1786</v>
      </c>
      <c r="B2090" s="3">
        <v>2</v>
      </c>
      <c r="C2090" s="3" t="s">
        <v>2875</v>
      </c>
      <c r="D2090" s="3" t="s">
        <v>4391</v>
      </c>
      <c r="E2090" s="3" t="s">
        <v>433</v>
      </c>
      <c r="F2090" s="3" t="s">
        <v>2181</v>
      </c>
      <c r="G2090" s="3">
        <v>1</v>
      </c>
      <c r="H2090" s="3">
        <v>10</v>
      </c>
      <c r="I2090" s="3" t="s">
        <v>2876</v>
      </c>
      <c r="J2090" s="3" t="s">
        <v>2259</v>
      </c>
      <c r="L2090" s="3" t="s">
        <v>4392</v>
      </c>
      <c r="M2090" s="3">
        <f t="shared" si="32"/>
        <v>2</v>
      </c>
    </row>
    <row r="2091" spans="1:13">
      <c r="A2091" s="3">
        <v>1786</v>
      </c>
      <c r="B2091" s="3">
        <v>2</v>
      </c>
      <c r="C2091" s="3" t="s">
        <v>2875</v>
      </c>
      <c r="D2091" s="3" t="s">
        <v>4393</v>
      </c>
      <c r="E2091" s="3">
        <v>14</v>
      </c>
      <c r="F2091" s="3">
        <v>19</v>
      </c>
      <c r="G2091" s="3">
        <v>1</v>
      </c>
      <c r="H2091" s="3">
        <v>10</v>
      </c>
      <c r="I2091" s="3" t="s">
        <v>2876</v>
      </c>
      <c r="J2091" s="3" t="s">
        <v>2259</v>
      </c>
      <c r="L2091" s="3" t="s">
        <v>4392</v>
      </c>
      <c r="M2091" s="3">
        <f t="shared" si="32"/>
        <v>2</v>
      </c>
    </row>
    <row r="2092" spans="1:13">
      <c r="A2092" s="3">
        <v>1787</v>
      </c>
      <c r="B2092" s="3">
        <v>2</v>
      </c>
      <c r="C2092" s="3" t="s">
        <v>2877</v>
      </c>
      <c r="D2092" s="3" t="s">
        <v>4394</v>
      </c>
      <c r="E2092" s="3" t="s">
        <v>2653</v>
      </c>
      <c r="F2092" s="3" t="s">
        <v>2654</v>
      </c>
      <c r="G2092" s="3">
        <v>1</v>
      </c>
      <c r="H2092" s="3">
        <v>10</v>
      </c>
      <c r="I2092" s="3" t="s">
        <v>2876</v>
      </c>
      <c r="J2092" s="3" t="s">
        <v>2259</v>
      </c>
      <c r="L2092" s="3" t="s">
        <v>4392</v>
      </c>
      <c r="M2092" s="3">
        <f t="shared" si="32"/>
        <v>2</v>
      </c>
    </row>
    <row r="2093" spans="1:13">
      <c r="A2093" s="3">
        <v>1787</v>
      </c>
      <c r="B2093" s="3">
        <v>2</v>
      </c>
      <c r="C2093" s="3" t="s">
        <v>2877</v>
      </c>
      <c r="D2093" s="3" t="s">
        <v>4395</v>
      </c>
      <c r="E2093" s="3">
        <v>15</v>
      </c>
      <c r="F2093" s="3">
        <v>20</v>
      </c>
      <c r="G2093" s="3">
        <v>1</v>
      </c>
      <c r="H2093" s="3">
        <v>10</v>
      </c>
      <c r="I2093" s="3" t="s">
        <v>2876</v>
      </c>
      <c r="J2093" s="3" t="s">
        <v>2259</v>
      </c>
      <c r="L2093" s="3" t="s">
        <v>4392</v>
      </c>
      <c r="M2093" s="3">
        <f t="shared" si="32"/>
        <v>2</v>
      </c>
    </row>
    <row r="2094" spans="1:13">
      <c r="A2094" s="3">
        <v>1788</v>
      </c>
      <c r="B2094" s="3">
        <v>2</v>
      </c>
      <c r="C2094" s="3" t="s">
        <v>2878</v>
      </c>
      <c r="D2094" s="3" t="s">
        <v>4396</v>
      </c>
      <c r="E2094" s="3" t="s">
        <v>433</v>
      </c>
      <c r="F2094" s="3" t="s">
        <v>2181</v>
      </c>
      <c r="G2094" s="3">
        <v>1</v>
      </c>
      <c r="H2094" s="3">
        <v>10</v>
      </c>
      <c r="I2094" s="3" t="s">
        <v>2876</v>
      </c>
      <c r="J2094" s="3" t="s">
        <v>2259</v>
      </c>
      <c r="L2094" s="3" t="s">
        <v>4392</v>
      </c>
      <c r="M2094" s="3">
        <f t="shared" si="32"/>
        <v>2</v>
      </c>
    </row>
    <row r="2095" spans="1:13">
      <c r="A2095" s="3">
        <v>1788</v>
      </c>
      <c r="B2095" s="3">
        <v>2</v>
      </c>
      <c r="C2095" s="3" t="s">
        <v>2878</v>
      </c>
      <c r="D2095" s="3" t="s">
        <v>4397</v>
      </c>
      <c r="E2095" s="3">
        <v>14</v>
      </c>
      <c r="F2095" s="3">
        <v>19</v>
      </c>
      <c r="G2095" s="3">
        <v>1</v>
      </c>
      <c r="H2095" s="3">
        <v>10</v>
      </c>
      <c r="I2095" s="3" t="s">
        <v>2876</v>
      </c>
      <c r="J2095" s="3" t="s">
        <v>2259</v>
      </c>
      <c r="L2095" s="3" t="s">
        <v>4392</v>
      </c>
      <c r="M2095" s="3">
        <f t="shared" si="32"/>
        <v>2</v>
      </c>
    </row>
    <row r="2096" spans="1:13">
      <c r="A2096" s="3">
        <v>1789</v>
      </c>
      <c r="B2096" s="3">
        <v>2</v>
      </c>
      <c r="C2096" s="3" t="s">
        <v>2879</v>
      </c>
      <c r="D2096" s="3" t="s">
        <v>4398</v>
      </c>
      <c r="E2096" s="3" t="s">
        <v>290</v>
      </c>
      <c r="F2096" s="3" t="s">
        <v>722</v>
      </c>
      <c r="G2096" s="3">
        <v>1</v>
      </c>
      <c r="H2096" s="3">
        <v>10</v>
      </c>
      <c r="I2096" s="3" t="s">
        <v>2876</v>
      </c>
      <c r="J2096" s="3" t="s">
        <v>2259</v>
      </c>
      <c r="L2096" s="3" t="s">
        <v>4392</v>
      </c>
      <c r="M2096" s="3">
        <f t="shared" si="32"/>
        <v>2</v>
      </c>
    </row>
    <row r="2097" spans="1:13">
      <c r="A2097" s="3">
        <v>1789</v>
      </c>
      <c r="B2097" s="3">
        <v>2</v>
      </c>
      <c r="C2097" s="3" t="s">
        <v>2879</v>
      </c>
      <c r="D2097" s="3" t="s">
        <v>4399</v>
      </c>
      <c r="E2097" s="3">
        <v>28</v>
      </c>
      <c r="F2097" s="3">
        <v>32</v>
      </c>
      <c r="G2097" s="3">
        <v>1</v>
      </c>
      <c r="H2097" s="3">
        <v>10</v>
      </c>
      <c r="I2097" s="3" t="s">
        <v>2876</v>
      </c>
      <c r="J2097" s="3" t="s">
        <v>2259</v>
      </c>
      <c r="L2097" s="3" t="s">
        <v>4392</v>
      </c>
      <c r="M2097" s="3">
        <f t="shared" si="32"/>
        <v>2</v>
      </c>
    </row>
    <row r="2098" spans="1:13">
      <c r="A2098" s="3">
        <v>1790</v>
      </c>
      <c r="B2098" s="3">
        <v>2</v>
      </c>
      <c r="C2098" s="3" t="s">
        <v>2880</v>
      </c>
      <c r="D2098" s="3" t="s">
        <v>4400</v>
      </c>
      <c r="E2098" s="3" t="s">
        <v>2381</v>
      </c>
      <c r="F2098" s="3" t="s">
        <v>2658</v>
      </c>
      <c r="G2098" s="3">
        <v>1</v>
      </c>
      <c r="H2098" s="3">
        <v>10</v>
      </c>
      <c r="I2098" s="3" t="s">
        <v>2876</v>
      </c>
      <c r="J2098" s="3" t="s">
        <v>2259</v>
      </c>
      <c r="L2098" s="3" t="s">
        <v>4392</v>
      </c>
      <c r="M2098" s="3">
        <f t="shared" si="32"/>
        <v>2</v>
      </c>
    </row>
    <row r="2099" spans="1:13">
      <c r="A2099" s="3">
        <v>1790</v>
      </c>
      <c r="B2099" s="3">
        <v>2</v>
      </c>
      <c r="C2099" s="3" t="s">
        <v>2880</v>
      </c>
      <c r="D2099" s="3" t="s">
        <v>4401</v>
      </c>
      <c r="E2099" s="3">
        <v>13</v>
      </c>
      <c r="F2099" s="3">
        <v>18</v>
      </c>
      <c r="G2099" s="3">
        <v>1</v>
      </c>
      <c r="H2099" s="3">
        <v>10</v>
      </c>
      <c r="I2099" s="3" t="s">
        <v>2876</v>
      </c>
      <c r="J2099" s="3" t="s">
        <v>2259</v>
      </c>
      <c r="L2099" s="3" t="s">
        <v>4392</v>
      </c>
      <c r="M2099" s="3">
        <f t="shared" si="32"/>
        <v>2</v>
      </c>
    </row>
    <row r="2100" spans="1:13">
      <c r="A2100" s="3">
        <v>1791</v>
      </c>
      <c r="B2100" s="3">
        <v>2</v>
      </c>
      <c r="C2100" s="3" t="s">
        <v>2267</v>
      </c>
      <c r="D2100" s="3" t="s">
        <v>110</v>
      </c>
      <c r="E2100" s="3" t="s">
        <v>2181</v>
      </c>
      <c r="F2100" s="3" t="s">
        <v>2119</v>
      </c>
      <c r="G2100" s="3">
        <v>1</v>
      </c>
      <c r="H2100" s="3">
        <v>10</v>
      </c>
      <c r="I2100" s="3" t="s">
        <v>2876</v>
      </c>
      <c r="J2100" s="3" t="s">
        <v>2259</v>
      </c>
      <c r="L2100" s="3" t="s">
        <v>4392</v>
      </c>
      <c r="M2100" s="3">
        <f t="shared" si="32"/>
        <v>1</v>
      </c>
    </row>
    <row r="2101" spans="1:13">
      <c r="A2101" s="3">
        <v>1792</v>
      </c>
      <c r="B2101" s="3">
        <v>2</v>
      </c>
      <c r="C2101" s="3" t="s">
        <v>2268</v>
      </c>
      <c r="D2101" s="3" t="s">
        <v>111</v>
      </c>
      <c r="E2101" s="3" t="s">
        <v>2181</v>
      </c>
      <c r="F2101" s="3" t="s">
        <v>2119</v>
      </c>
      <c r="G2101" s="3">
        <v>1</v>
      </c>
      <c r="H2101" s="3">
        <v>10</v>
      </c>
      <c r="I2101" s="3" t="s">
        <v>2876</v>
      </c>
      <c r="J2101" s="3" t="s">
        <v>2259</v>
      </c>
      <c r="L2101" s="3" t="s">
        <v>4392</v>
      </c>
      <c r="M2101" s="3">
        <f t="shared" si="32"/>
        <v>1</v>
      </c>
    </row>
    <row r="2102" spans="1:13">
      <c r="A2102" s="3">
        <v>1793</v>
      </c>
      <c r="B2102" s="3">
        <v>2</v>
      </c>
      <c r="C2102" s="3" t="s">
        <v>2269</v>
      </c>
      <c r="D2102" s="3" t="s">
        <v>112</v>
      </c>
      <c r="E2102" s="3" t="s">
        <v>2181</v>
      </c>
      <c r="F2102" s="3" t="s">
        <v>2119</v>
      </c>
      <c r="G2102" s="3">
        <v>1</v>
      </c>
      <c r="H2102" s="3">
        <v>10</v>
      </c>
      <c r="I2102" s="3" t="s">
        <v>2876</v>
      </c>
      <c r="J2102" s="3" t="s">
        <v>2259</v>
      </c>
      <c r="L2102" s="3" t="s">
        <v>4392</v>
      </c>
      <c r="M2102" s="3">
        <f t="shared" si="32"/>
        <v>1</v>
      </c>
    </row>
    <row r="2103" spans="1:13">
      <c r="A2103" s="3">
        <v>1794</v>
      </c>
      <c r="B2103" s="3">
        <v>2</v>
      </c>
      <c r="C2103" s="3" t="s">
        <v>2881</v>
      </c>
      <c r="D2103" s="3" t="s">
        <v>573</v>
      </c>
      <c r="E2103" s="3" t="s">
        <v>386</v>
      </c>
      <c r="F2103" s="3" t="s">
        <v>1996</v>
      </c>
      <c r="G2103" s="3">
        <v>1</v>
      </c>
      <c r="H2103" s="3">
        <v>10</v>
      </c>
      <c r="I2103" s="3" t="s">
        <v>2876</v>
      </c>
      <c r="J2103" s="3" t="s">
        <v>2259</v>
      </c>
      <c r="L2103" s="3" t="s">
        <v>4392</v>
      </c>
      <c r="M2103" s="3">
        <f t="shared" si="32"/>
        <v>1</v>
      </c>
    </row>
    <row r="2104" spans="1:13">
      <c r="A2104" s="3">
        <v>1795</v>
      </c>
      <c r="B2104" s="3">
        <v>2</v>
      </c>
      <c r="C2104" s="3" t="s">
        <v>2882</v>
      </c>
      <c r="D2104" s="3" t="s">
        <v>412</v>
      </c>
      <c r="E2104" s="3" t="s">
        <v>1781</v>
      </c>
      <c r="F2104" s="3" t="s">
        <v>291</v>
      </c>
      <c r="G2104" s="3">
        <v>1</v>
      </c>
      <c r="H2104" s="3">
        <v>10</v>
      </c>
      <c r="I2104" s="3" t="s">
        <v>2876</v>
      </c>
      <c r="J2104" s="3" t="s">
        <v>2259</v>
      </c>
      <c r="L2104" s="3" t="s">
        <v>4392</v>
      </c>
      <c r="M2104" s="3">
        <f t="shared" si="32"/>
        <v>1</v>
      </c>
    </row>
    <row r="2105" spans="1:13">
      <c r="A2105" s="3">
        <v>1796</v>
      </c>
      <c r="B2105" s="3">
        <v>0</v>
      </c>
      <c r="C2105" s="3" t="s">
        <v>1175</v>
      </c>
      <c r="D2105" s="3" t="s">
        <v>525</v>
      </c>
      <c r="E2105" s="3">
        <v>1</v>
      </c>
      <c r="G2105" s="3">
        <v>1</v>
      </c>
      <c r="H2105" s="3">
        <v>1</v>
      </c>
      <c r="I2105" s="3" t="s">
        <v>2876</v>
      </c>
      <c r="J2105" s="3" t="s">
        <v>2281</v>
      </c>
      <c r="L2105" s="3" t="s">
        <v>4402</v>
      </c>
      <c r="M2105" s="3">
        <f t="shared" si="32"/>
        <v>1</v>
      </c>
    </row>
    <row r="2106" spans="1:13">
      <c r="A2106" s="3">
        <v>1797</v>
      </c>
      <c r="B2106" s="3">
        <v>1</v>
      </c>
      <c r="C2106" s="3" t="s">
        <v>2883</v>
      </c>
      <c r="D2106" s="3" t="s">
        <v>2883</v>
      </c>
      <c r="G2106" s="3">
        <v>1</v>
      </c>
      <c r="H2106" s="3">
        <v>5</v>
      </c>
      <c r="I2106" s="3" t="s">
        <v>2876</v>
      </c>
      <c r="J2106" s="3" t="s">
        <v>2281</v>
      </c>
      <c r="L2106" s="3" t="s">
        <v>4403</v>
      </c>
      <c r="M2106" s="3">
        <f t="shared" si="32"/>
        <v>1</v>
      </c>
    </row>
    <row r="2107" spans="1:13">
      <c r="A2107" s="3">
        <v>1798</v>
      </c>
      <c r="B2107" s="3">
        <v>1</v>
      </c>
      <c r="C2107" s="3" t="s">
        <v>2884</v>
      </c>
      <c r="D2107" s="3" t="s">
        <v>2884</v>
      </c>
      <c r="G2107" s="3">
        <v>1</v>
      </c>
      <c r="H2107" s="3">
        <v>5</v>
      </c>
      <c r="I2107" s="3" t="s">
        <v>2876</v>
      </c>
      <c r="J2107" s="3" t="s">
        <v>2281</v>
      </c>
      <c r="L2107" s="3" t="s">
        <v>4403</v>
      </c>
      <c r="M2107" s="3">
        <f t="shared" si="32"/>
        <v>1</v>
      </c>
    </row>
    <row r="2108" spans="1:13">
      <c r="A2108" s="3">
        <v>1799</v>
      </c>
      <c r="B2108" s="3">
        <v>1</v>
      </c>
      <c r="C2108" s="3" t="s">
        <v>2885</v>
      </c>
      <c r="D2108" s="3" t="s">
        <v>2886</v>
      </c>
      <c r="E2108" s="3" t="s">
        <v>1781</v>
      </c>
      <c r="F2108" s="3" t="s">
        <v>291</v>
      </c>
      <c r="G2108" s="3">
        <v>1</v>
      </c>
      <c r="H2108" s="3">
        <v>5</v>
      </c>
      <c r="I2108" s="3" t="s">
        <v>2876</v>
      </c>
      <c r="J2108" s="3" t="s">
        <v>2281</v>
      </c>
      <c r="L2108" s="3" t="s">
        <v>4403</v>
      </c>
      <c r="M2108" s="3">
        <f t="shared" si="32"/>
        <v>1</v>
      </c>
    </row>
    <row r="2109" spans="1:13">
      <c r="A2109" s="3">
        <v>1800</v>
      </c>
      <c r="B2109" s="3">
        <v>1</v>
      </c>
      <c r="C2109" s="3" t="s">
        <v>2887</v>
      </c>
      <c r="D2109" s="3" t="s">
        <v>569</v>
      </c>
      <c r="E2109" s="3" t="s">
        <v>1781</v>
      </c>
      <c r="F2109" s="3" t="s">
        <v>291</v>
      </c>
      <c r="G2109" s="3">
        <v>1</v>
      </c>
      <c r="H2109" s="3">
        <v>5</v>
      </c>
      <c r="I2109" s="3" t="s">
        <v>2876</v>
      </c>
      <c r="J2109" s="3" t="s">
        <v>2281</v>
      </c>
      <c r="L2109" s="3" t="s">
        <v>4403</v>
      </c>
      <c r="M2109" s="3">
        <f t="shared" si="32"/>
        <v>1</v>
      </c>
    </row>
    <row r="2110" spans="1:13">
      <c r="A2110" s="3">
        <v>1801</v>
      </c>
      <c r="B2110" s="3">
        <v>1</v>
      </c>
      <c r="C2110" s="3" t="s">
        <v>2888</v>
      </c>
      <c r="D2110" s="3" t="s">
        <v>603</v>
      </c>
      <c r="E2110" s="3" t="s">
        <v>282</v>
      </c>
      <c r="F2110" s="3" t="s">
        <v>1782</v>
      </c>
      <c r="G2110" s="3">
        <v>1</v>
      </c>
      <c r="H2110" s="3">
        <v>5</v>
      </c>
      <c r="I2110" s="3" t="s">
        <v>2876</v>
      </c>
      <c r="J2110" s="3" t="s">
        <v>2281</v>
      </c>
      <c r="L2110" s="3" t="s">
        <v>4403</v>
      </c>
      <c r="M2110" s="3">
        <f t="shared" si="32"/>
        <v>1</v>
      </c>
    </row>
    <row r="2111" spans="1:13">
      <c r="A2111" s="3">
        <v>1802</v>
      </c>
      <c r="B2111" s="3">
        <v>2</v>
      </c>
      <c r="C2111" s="3" t="s">
        <v>2875</v>
      </c>
      <c r="D2111" s="3" t="s">
        <v>4391</v>
      </c>
      <c r="E2111" s="3" t="s">
        <v>433</v>
      </c>
      <c r="F2111" s="3" t="s">
        <v>2181</v>
      </c>
      <c r="G2111" s="3">
        <v>1</v>
      </c>
      <c r="H2111" s="3">
        <v>10</v>
      </c>
      <c r="I2111" s="3" t="s">
        <v>2876</v>
      </c>
      <c r="J2111" s="3" t="s">
        <v>2281</v>
      </c>
      <c r="L2111" s="3" t="s">
        <v>4404</v>
      </c>
      <c r="M2111" s="3">
        <f t="shared" si="32"/>
        <v>2</v>
      </c>
    </row>
    <row r="2112" spans="1:13">
      <c r="A2112" s="3">
        <v>1802</v>
      </c>
      <c r="B2112" s="3">
        <v>2</v>
      </c>
      <c r="C2112" s="3" t="s">
        <v>2875</v>
      </c>
      <c r="D2112" s="3" t="s">
        <v>4393</v>
      </c>
      <c r="E2112" s="3">
        <v>14</v>
      </c>
      <c r="F2112" s="3">
        <v>19</v>
      </c>
      <c r="G2112" s="3">
        <v>1</v>
      </c>
      <c r="H2112" s="3">
        <v>10</v>
      </c>
      <c r="I2112" s="3" t="s">
        <v>2876</v>
      </c>
      <c r="J2112" s="3" t="s">
        <v>2281</v>
      </c>
      <c r="L2112" s="3" t="s">
        <v>4404</v>
      </c>
      <c r="M2112" s="3">
        <f t="shared" si="32"/>
        <v>2</v>
      </c>
    </row>
    <row r="2113" spans="1:13">
      <c r="A2113" s="3">
        <v>1803</v>
      </c>
      <c r="B2113" s="3">
        <v>2</v>
      </c>
      <c r="C2113" s="3" t="s">
        <v>2877</v>
      </c>
      <c r="D2113" s="3" t="s">
        <v>4394</v>
      </c>
      <c r="E2113" s="3" t="s">
        <v>2653</v>
      </c>
      <c r="F2113" s="3" t="s">
        <v>2654</v>
      </c>
      <c r="G2113" s="3">
        <v>1</v>
      </c>
      <c r="H2113" s="3">
        <v>10</v>
      </c>
      <c r="I2113" s="3" t="s">
        <v>2876</v>
      </c>
      <c r="J2113" s="3" t="s">
        <v>2281</v>
      </c>
      <c r="L2113" s="3" t="s">
        <v>4404</v>
      </c>
      <c r="M2113" s="3">
        <f t="shared" si="32"/>
        <v>2</v>
      </c>
    </row>
    <row r="2114" spans="1:13">
      <c r="A2114" s="3">
        <v>1803</v>
      </c>
      <c r="B2114" s="3">
        <v>2</v>
      </c>
      <c r="C2114" s="3" t="s">
        <v>2877</v>
      </c>
      <c r="D2114" s="3" t="s">
        <v>4395</v>
      </c>
      <c r="E2114" s="3">
        <v>15</v>
      </c>
      <c r="F2114" s="3">
        <v>20</v>
      </c>
      <c r="G2114" s="3">
        <v>1</v>
      </c>
      <c r="H2114" s="3">
        <v>10</v>
      </c>
      <c r="I2114" s="3" t="s">
        <v>2876</v>
      </c>
      <c r="J2114" s="3" t="s">
        <v>2281</v>
      </c>
      <c r="L2114" s="3" t="s">
        <v>4404</v>
      </c>
      <c r="M2114" s="3">
        <f t="shared" si="32"/>
        <v>2</v>
      </c>
    </row>
    <row r="2115" spans="1:13">
      <c r="A2115" s="3">
        <v>1804</v>
      </c>
      <c r="B2115" s="3">
        <v>2</v>
      </c>
      <c r="C2115" s="3" t="s">
        <v>2878</v>
      </c>
      <c r="D2115" s="3" t="s">
        <v>4396</v>
      </c>
      <c r="E2115" s="3" t="s">
        <v>433</v>
      </c>
      <c r="F2115" s="3" t="s">
        <v>2181</v>
      </c>
      <c r="G2115" s="3">
        <v>1</v>
      </c>
      <c r="H2115" s="3">
        <v>10</v>
      </c>
      <c r="I2115" s="3" t="s">
        <v>2876</v>
      </c>
      <c r="J2115" s="3" t="s">
        <v>2281</v>
      </c>
      <c r="L2115" s="3" t="s">
        <v>4404</v>
      </c>
      <c r="M2115" s="3">
        <f t="shared" ref="M2115:M2178" si="33">COUNTIF(A:A,A2115)</f>
        <v>2</v>
      </c>
    </row>
    <row r="2116" spans="1:13">
      <c r="A2116" s="3">
        <v>1804</v>
      </c>
      <c r="B2116" s="3">
        <v>2</v>
      </c>
      <c r="C2116" s="3" t="s">
        <v>2878</v>
      </c>
      <c r="D2116" s="3" t="s">
        <v>4397</v>
      </c>
      <c r="E2116" s="3">
        <v>14</v>
      </c>
      <c r="F2116" s="3">
        <v>19</v>
      </c>
      <c r="G2116" s="3">
        <v>1</v>
      </c>
      <c r="H2116" s="3">
        <v>10</v>
      </c>
      <c r="I2116" s="3" t="s">
        <v>2876</v>
      </c>
      <c r="J2116" s="3" t="s">
        <v>2281</v>
      </c>
      <c r="L2116" s="3" t="s">
        <v>4404</v>
      </c>
      <c r="M2116" s="3">
        <f t="shared" si="33"/>
        <v>2</v>
      </c>
    </row>
    <row r="2117" spans="1:13">
      <c r="A2117" s="3">
        <v>1805</v>
      </c>
      <c r="B2117" s="3">
        <v>2</v>
      </c>
      <c r="C2117" s="3" t="s">
        <v>2879</v>
      </c>
      <c r="D2117" s="3" t="s">
        <v>4398</v>
      </c>
      <c r="E2117" s="3" t="s">
        <v>290</v>
      </c>
      <c r="F2117" s="3" t="s">
        <v>722</v>
      </c>
      <c r="G2117" s="3">
        <v>1</v>
      </c>
      <c r="H2117" s="3">
        <v>10</v>
      </c>
      <c r="I2117" s="3" t="s">
        <v>2876</v>
      </c>
      <c r="J2117" s="3" t="s">
        <v>2281</v>
      </c>
      <c r="L2117" s="3" t="s">
        <v>4404</v>
      </c>
      <c r="M2117" s="3">
        <f t="shared" si="33"/>
        <v>2</v>
      </c>
    </row>
    <row r="2118" spans="1:13">
      <c r="A2118" s="3">
        <v>1805</v>
      </c>
      <c r="B2118" s="3">
        <v>2</v>
      </c>
      <c r="C2118" s="3" t="s">
        <v>2879</v>
      </c>
      <c r="D2118" s="3" t="s">
        <v>4399</v>
      </c>
      <c r="E2118" s="3">
        <v>28</v>
      </c>
      <c r="F2118" s="3">
        <v>32</v>
      </c>
      <c r="G2118" s="3">
        <v>1</v>
      </c>
      <c r="H2118" s="3">
        <v>10</v>
      </c>
      <c r="I2118" s="3" t="s">
        <v>2876</v>
      </c>
      <c r="J2118" s="3" t="s">
        <v>2281</v>
      </c>
      <c r="L2118" s="3" t="s">
        <v>4404</v>
      </c>
      <c r="M2118" s="3">
        <f t="shared" si="33"/>
        <v>2</v>
      </c>
    </row>
    <row r="2119" spans="1:13">
      <c r="A2119" s="3">
        <v>1806</v>
      </c>
      <c r="B2119" s="3">
        <v>2</v>
      </c>
      <c r="C2119" s="3" t="s">
        <v>2880</v>
      </c>
      <c r="D2119" s="3" t="s">
        <v>4400</v>
      </c>
      <c r="E2119" s="3" t="s">
        <v>2381</v>
      </c>
      <c r="F2119" s="3" t="s">
        <v>2658</v>
      </c>
      <c r="G2119" s="3">
        <v>1</v>
      </c>
      <c r="H2119" s="3">
        <v>10</v>
      </c>
      <c r="I2119" s="3" t="s">
        <v>2876</v>
      </c>
      <c r="J2119" s="3" t="s">
        <v>2281</v>
      </c>
      <c r="L2119" s="3" t="s">
        <v>4404</v>
      </c>
      <c r="M2119" s="3">
        <f t="shared" si="33"/>
        <v>2</v>
      </c>
    </row>
    <row r="2120" spans="1:13">
      <c r="A2120" s="3">
        <v>1806</v>
      </c>
      <c r="B2120" s="3">
        <v>2</v>
      </c>
      <c r="C2120" s="3" t="s">
        <v>2880</v>
      </c>
      <c r="D2120" s="3" t="s">
        <v>4401</v>
      </c>
      <c r="E2120" s="3">
        <v>13</v>
      </c>
      <c r="F2120" s="3">
        <v>18</v>
      </c>
      <c r="G2120" s="3">
        <v>1</v>
      </c>
      <c r="H2120" s="3">
        <v>10</v>
      </c>
      <c r="I2120" s="3" t="s">
        <v>2876</v>
      </c>
      <c r="J2120" s="3" t="s">
        <v>2281</v>
      </c>
      <c r="L2120" s="3" t="s">
        <v>4404</v>
      </c>
      <c r="M2120" s="3">
        <f t="shared" si="33"/>
        <v>2</v>
      </c>
    </row>
    <row r="2121" spans="1:13">
      <c r="A2121" s="3">
        <v>1807</v>
      </c>
      <c r="B2121" s="3">
        <v>2</v>
      </c>
      <c r="C2121" s="3" t="s">
        <v>2267</v>
      </c>
      <c r="D2121" s="3" t="s">
        <v>110</v>
      </c>
      <c r="E2121" s="3" t="s">
        <v>2181</v>
      </c>
      <c r="F2121" s="3" t="s">
        <v>2119</v>
      </c>
      <c r="G2121" s="3">
        <v>1</v>
      </c>
      <c r="H2121" s="3">
        <v>10</v>
      </c>
      <c r="I2121" s="3" t="s">
        <v>2876</v>
      </c>
      <c r="J2121" s="3" t="s">
        <v>2281</v>
      </c>
      <c r="L2121" s="3" t="s">
        <v>4404</v>
      </c>
      <c r="M2121" s="3">
        <f t="shared" si="33"/>
        <v>1</v>
      </c>
    </row>
    <row r="2122" spans="1:13">
      <c r="A2122" s="3">
        <v>1808</v>
      </c>
      <c r="B2122" s="3">
        <v>2</v>
      </c>
      <c r="C2122" s="3" t="s">
        <v>2268</v>
      </c>
      <c r="D2122" s="3" t="s">
        <v>111</v>
      </c>
      <c r="E2122" s="3" t="s">
        <v>2181</v>
      </c>
      <c r="F2122" s="3" t="s">
        <v>2119</v>
      </c>
      <c r="G2122" s="3">
        <v>1</v>
      </c>
      <c r="H2122" s="3">
        <v>10</v>
      </c>
      <c r="I2122" s="3" t="s">
        <v>2876</v>
      </c>
      <c r="J2122" s="3" t="s">
        <v>2281</v>
      </c>
      <c r="L2122" s="3" t="s">
        <v>4404</v>
      </c>
      <c r="M2122" s="3">
        <f t="shared" si="33"/>
        <v>1</v>
      </c>
    </row>
    <row r="2123" spans="1:13">
      <c r="A2123" s="3">
        <v>1809</v>
      </c>
      <c r="B2123" s="3">
        <v>2</v>
      </c>
      <c r="C2123" s="3" t="s">
        <v>2269</v>
      </c>
      <c r="D2123" s="3" t="s">
        <v>112</v>
      </c>
      <c r="E2123" s="3" t="s">
        <v>2181</v>
      </c>
      <c r="F2123" s="3" t="s">
        <v>2119</v>
      </c>
      <c r="G2123" s="3">
        <v>1</v>
      </c>
      <c r="H2123" s="3">
        <v>10</v>
      </c>
      <c r="I2123" s="3" t="s">
        <v>2876</v>
      </c>
      <c r="J2123" s="3" t="s">
        <v>2281</v>
      </c>
      <c r="L2123" s="3" t="s">
        <v>4404</v>
      </c>
      <c r="M2123" s="3">
        <f t="shared" si="33"/>
        <v>1</v>
      </c>
    </row>
    <row r="2124" spans="1:13">
      <c r="A2124" s="3">
        <v>1810</v>
      </c>
      <c r="B2124" s="3">
        <v>2</v>
      </c>
      <c r="C2124" s="3" t="s">
        <v>2881</v>
      </c>
      <c r="D2124" s="3" t="s">
        <v>573</v>
      </c>
      <c r="E2124" s="3" t="s">
        <v>386</v>
      </c>
      <c r="F2124" s="3" t="s">
        <v>1996</v>
      </c>
      <c r="G2124" s="3">
        <v>1</v>
      </c>
      <c r="H2124" s="3">
        <v>10</v>
      </c>
      <c r="I2124" s="3" t="s">
        <v>2876</v>
      </c>
      <c r="J2124" s="3" t="s">
        <v>2281</v>
      </c>
      <c r="L2124" s="3" t="s">
        <v>4404</v>
      </c>
      <c r="M2124" s="3">
        <f t="shared" si="33"/>
        <v>1</v>
      </c>
    </row>
    <row r="2125" spans="1:13">
      <c r="A2125" s="3">
        <v>1811</v>
      </c>
      <c r="B2125" s="3">
        <v>2</v>
      </c>
      <c r="C2125" s="3" t="s">
        <v>2882</v>
      </c>
      <c r="D2125" s="3" t="s">
        <v>412</v>
      </c>
      <c r="E2125" s="3" t="s">
        <v>1781</v>
      </c>
      <c r="F2125" s="3" t="s">
        <v>291</v>
      </c>
      <c r="G2125" s="3">
        <v>1</v>
      </c>
      <c r="H2125" s="3">
        <v>10</v>
      </c>
      <c r="I2125" s="3" t="s">
        <v>2876</v>
      </c>
      <c r="J2125" s="3" t="s">
        <v>2281</v>
      </c>
      <c r="L2125" s="3" t="s">
        <v>4404</v>
      </c>
      <c r="M2125" s="3">
        <f t="shared" si="33"/>
        <v>1</v>
      </c>
    </row>
    <row r="2126" spans="1:13">
      <c r="A2126" s="3">
        <v>1812</v>
      </c>
      <c r="B2126" s="3">
        <v>0</v>
      </c>
      <c r="C2126" s="3" t="s">
        <v>2889</v>
      </c>
      <c r="D2126" s="3" t="s">
        <v>4394</v>
      </c>
      <c r="E2126" s="3" t="s">
        <v>1426</v>
      </c>
      <c r="F2126" s="3" t="s">
        <v>2426</v>
      </c>
      <c r="G2126" s="3">
        <v>100</v>
      </c>
      <c r="H2126" s="3">
        <v>0</v>
      </c>
      <c r="I2126" s="3" t="s">
        <v>2876</v>
      </c>
      <c r="J2126" s="3" t="s">
        <v>2285</v>
      </c>
      <c r="K2126" s="3" t="s">
        <v>2286</v>
      </c>
      <c r="L2126" s="3" t="s">
        <v>4405</v>
      </c>
      <c r="M2126" s="3">
        <f t="shared" si="33"/>
        <v>2</v>
      </c>
    </row>
    <row r="2127" spans="1:13">
      <c r="A2127" s="3">
        <v>1812</v>
      </c>
      <c r="B2127" s="3">
        <v>0</v>
      </c>
      <c r="C2127" s="3" t="s">
        <v>2889</v>
      </c>
      <c r="D2127" s="3" t="s">
        <v>4395</v>
      </c>
      <c r="E2127" s="3">
        <v>106</v>
      </c>
      <c r="F2127" s="3">
        <v>113</v>
      </c>
      <c r="G2127" s="3">
        <v>100</v>
      </c>
      <c r="H2127" s="3">
        <v>0</v>
      </c>
      <c r="I2127" s="3" t="s">
        <v>2876</v>
      </c>
      <c r="J2127" s="3" t="s">
        <v>2285</v>
      </c>
      <c r="K2127" s="3" t="s">
        <v>2286</v>
      </c>
      <c r="L2127" s="3" t="s">
        <v>4405</v>
      </c>
      <c r="M2127" s="3">
        <f t="shared" si="33"/>
        <v>2</v>
      </c>
    </row>
    <row r="2128" spans="1:13">
      <c r="A2128" s="3">
        <v>1813</v>
      </c>
      <c r="B2128" s="3">
        <v>0</v>
      </c>
      <c r="C2128" s="3" t="s">
        <v>2891</v>
      </c>
      <c r="D2128" s="3" t="s">
        <v>4396</v>
      </c>
      <c r="E2128" s="3" t="s">
        <v>2827</v>
      </c>
      <c r="F2128" s="3" t="s">
        <v>2348</v>
      </c>
      <c r="G2128" s="3">
        <v>100</v>
      </c>
      <c r="H2128" s="3">
        <v>0</v>
      </c>
      <c r="I2128" s="3" t="s">
        <v>2876</v>
      </c>
      <c r="J2128" s="3" t="s">
        <v>2285</v>
      </c>
      <c r="K2128" s="3" t="s">
        <v>2286</v>
      </c>
      <c r="L2128" s="3" t="s">
        <v>4405</v>
      </c>
      <c r="M2128" s="3">
        <f t="shared" si="33"/>
        <v>2</v>
      </c>
    </row>
    <row r="2129" spans="1:13">
      <c r="A2129" s="3">
        <v>1813</v>
      </c>
      <c r="B2129" s="3">
        <v>0</v>
      </c>
      <c r="C2129" s="3" t="s">
        <v>2891</v>
      </c>
      <c r="D2129" s="3" t="s">
        <v>4397</v>
      </c>
      <c r="E2129" s="3">
        <v>110</v>
      </c>
      <c r="F2129" s="3">
        <v>112</v>
      </c>
      <c r="G2129" s="3">
        <v>100</v>
      </c>
      <c r="H2129" s="3">
        <v>0</v>
      </c>
      <c r="I2129" s="3" t="s">
        <v>2876</v>
      </c>
      <c r="J2129" s="3" t="s">
        <v>2285</v>
      </c>
      <c r="K2129" s="3" t="s">
        <v>2286</v>
      </c>
      <c r="L2129" s="3" t="s">
        <v>4405</v>
      </c>
      <c r="M2129" s="3">
        <f t="shared" si="33"/>
        <v>2</v>
      </c>
    </row>
    <row r="2130" spans="1:13">
      <c r="A2130" s="3">
        <v>1814</v>
      </c>
      <c r="B2130" s="3">
        <v>0</v>
      </c>
      <c r="C2130" s="3" t="s">
        <v>2893</v>
      </c>
      <c r="D2130" s="3" t="s">
        <v>4398</v>
      </c>
      <c r="E2130" s="3" t="s">
        <v>2653</v>
      </c>
      <c r="F2130" s="3" t="s">
        <v>2381</v>
      </c>
      <c r="G2130" s="3">
        <v>100</v>
      </c>
      <c r="H2130" s="3">
        <v>0</v>
      </c>
      <c r="I2130" s="3" t="s">
        <v>2876</v>
      </c>
      <c r="J2130" s="3" t="s">
        <v>2285</v>
      </c>
      <c r="K2130" s="3" t="s">
        <v>2286</v>
      </c>
      <c r="L2130" s="3" t="s">
        <v>4405</v>
      </c>
      <c r="M2130" s="3">
        <f t="shared" si="33"/>
        <v>2</v>
      </c>
    </row>
    <row r="2131" spans="1:13">
      <c r="A2131" s="3">
        <v>1814</v>
      </c>
      <c r="B2131" s="3">
        <v>0</v>
      </c>
      <c r="C2131" s="3" t="s">
        <v>2893</v>
      </c>
      <c r="D2131" s="3" t="s">
        <v>4399</v>
      </c>
      <c r="E2131" s="3">
        <v>184</v>
      </c>
      <c r="F2131" s="3">
        <v>186</v>
      </c>
      <c r="G2131" s="3">
        <v>100</v>
      </c>
      <c r="H2131" s="3">
        <v>0</v>
      </c>
      <c r="I2131" s="3" t="s">
        <v>2876</v>
      </c>
      <c r="J2131" s="3" t="s">
        <v>2285</v>
      </c>
      <c r="K2131" s="3" t="s">
        <v>2286</v>
      </c>
      <c r="L2131" s="3" t="s">
        <v>4405</v>
      </c>
      <c r="M2131" s="3">
        <f t="shared" si="33"/>
        <v>2</v>
      </c>
    </row>
    <row r="2132" spans="1:13">
      <c r="A2132" s="3">
        <v>1815</v>
      </c>
      <c r="B2132" s="3">
        <v>0</v>
      </c>
      <c r="C2132" s="3" t="s">
        <v>2895</v>
      </c>
      <c r="D2132" s="3" t="s">
        <v>4400</v>
      </c>
      <c r="E2132" s="3" t="s">
        <v>2418</v>
      </c>
      <c r="F2132" s="3" t="s">
        <v>2834</v>
      </c>
      <c r="G2132" s="3">
        <v>100</v>
      </c>
      <c r="H2132" s="3">
        <v>0</v>
      </c>
      <c r="I2132" s="3" t="s">
        <v>2876</v>
      </c>
      <c r="J2132" s="3" t="s">
        <v>2285</v>
      </c>
      <c r="K2132" s="3" t="s">
        <v>2286</v>
      </c>
      <c r="L2132" s="3" t="s">
        <v>4405</v>
      </c>
      <c r="M2132" s="3">
        <f t="shared" si="33"/>
        <v>2</v>
      </c>
    </row>
    <row r="2133" spans="1:13">
      <c r="A2133" s="3">
        <v>1815</v>
      </c>
      <c r="B2133" s="3">
        <v>0</v>
      </c>
      <c r="C2133" s="3" t="s">
        <v>2895</v>
      </c>
      <c r="D2133" s="3" t="s">
        <v>4401</v>
      </c>
      <c r="E2133" s="3">
        <v>106</v>
      </c>
      <c r="F2133" s="3">
        <v>108</v>
      </c>
      <c r="G2133" s="3">
        <v>100</v>
      </c>
      <c r="H2133" s="3">
        <v>0</v>
      </c>
      <c r="I2133" s="3" t="s">
        <v>2876</v>
      </c>
      <c r="J2133" s="3" t="s">
        <v>2285</v>
      </c>
      <c r="K2133" s="3" t="s">
        <v>2286</v>
      </c>
      <c r="L2133" s="3" t="s">
        <v>4405</v>
      </c>
      <c r="M2133" s="3">
        <f t="shared" si="33"/>
        <v>2</v>
      </c>
    </row>
    <row r="2134" spans="1:13">
      <c r="A2134" s="3">
        <v>1816</v>
      </c>
      <c r="B2134" s="3">
        <v>0</v>
      </c>
      <c r="C2134" s="3" t="s">
        <v>2897</v>
      </c>
      <c r="D2134" s="3" t="s">
        <v>573</v>
      </c>
      <c r="E2134" s="3" t="s">
        <v>2692</v>
      </c>
      <c r="F2134" s="3" t="s">
        <v>2693</v>
      </c>
      <c r="G2134" s="3">
        <v>100</v>
      </c>
      <c r="H2134" s="3">
        <v>0</v>
      </c>
      <c r="I2134" s="3" t="s">
        <v>2876</v>
      </c>
      <c r="J2134" s="3" t="s">
        <v>2285</v>
      </c>
      <c r="K2134" s="3" t="s">
        <v>2286</v>
      </c>
      <c r="L2134" s="3" t="s">
        <v>4405</v>
      </c>
      <c r="M2134" s="3">
        <f t="shared" si="33"/>
        <v>1</v>
      </c>
    </row>
    <row r="2135" spans="1:13">
      <c r="A2135" s="3">
        <v>1817</v>
      </c>
      <c r="B2135" s="3">
        <v>0</v>
      </c>
      <c r="C2135" s="3" t="s">
        <v>2899</v>
      </c>
      <c r="D2135" s="3" t="s">
        <v>4391</v>
      </c>
      <c r="E2135" s="3" t="s">
        <v>2418</v>
      </c>
      <c r="F2135" s="3" t="s">
        <v>2834</v>
      </c>
      <c r="G2135" s="3">
        <v>100</v>
      </c>
      <c r="H2135" s="3">
        <v>0</v>
      </c>
      <c r="I2135" s="3" t="s">
        <v>2876</v>
      </c>
      <c r="J2135" s="3" t="s">
        <v>2285</v>
      </c>
      <c r="K2135" s="3" t="s">
        <v>2286</v>
      </c>
      <c r="L2135" s="3" t="s">
        <v>4405</v>
      </c>
      <c r="M2135" s="3">
        <f t="shared" si="33"/>
        <v>2</v>
      </c>
    </row>
    <row r="2136" spans="1:13">
      <c r="A2136" s="3">
        <v>1817</v>
      </c>
      <c r="B2136" s="3">
        <v>0</v>
      </c>
      <c r="C2136" s="3" t="s">
        <v>2899</v>
      </c>
      <c r="D2136" s="3" t="s">
        <v>4393</v>
      </c>
      <c r="E2136" s="3">
        <v>106</v>
      </c>
      <c r="F2136" s="3">
        <v>108</v>
      </c>
      <c r="G2136" s="3">
        <v>100</v>
      </c>
      <c r="H2136" s="3">
        <v>0</v>
      </c>
      <c r="I2136" s="3" t="s">
        <v>2876</v>
      </c>
      <c r="J2136" s="3" t="s">
        <v>2285</v>
      </c>
      <c r="K2136" s="3" t="s">
        <v>2286</v>
      </c>
      <c r="L2136" s="3" t="s">
        <v>4405</v>
      </c>
      <c r="M2136" s="3">
        <f t="shared" si="33"/>
        <v>2</v>
      </c>
    </row>
    <row r="2137" spans="1:13">
      <c r="A2137" s="3">
        <v>1818</v>
      </c>
      <c r="B2137" s="3">
        <v>0</v>
      </c>
      <c r="C2137" s="3" t="s">
        <v>2901</v>
      </c>
      <c r="D2137" s="3" t="s">
        <v>726</v>
      </c>
      <c r="E2137" s="3" t="s">
        <v>2318</v>
      </c>
      <c r="F2137" s="3" t="s">
        <v>2319</v>
      </c>
      <c r="G2137" s="3">
        <v>100</v>
      </c>
      <c r="H2137" s="3">
        <v>0</v>
      </c>
      <c r="I2137" s="3" t="s">
        <v>2876</v>
      </c>
      <c r="J2137" s="3" t="s">
        <v>2285</v>
      </c>
      <c r="K2137" s="3" t="s">
        <v>2286</v>
      </c>
      <c r="L2137" s="3" t="s">
        <v>4405</v>
      </c>
      <c r="M2137" s="3">
        <f t="shared" si="33"/>
        <v>1</v>
      </c>
    </row>
    <row r="2138" spans="1:13">
      <c r="A2138" s="3">
        <v>1819</v>
      </c>
      <c r="B2138" s="3">
        <v>0</v>
      </c>
      <c r="C2138" s="3" t="s">
        <v>2701</v>
      </c>
      <c r="D2138" s="3" t="s">
        <v>112</v>
      </c>
      <c r="E2138" s="3" t="s">
        <v>2702</v>
      </c>
      <c r="F2138" s="3" t="s">
        <v>2419</v>
      </c>
      <c r="G2138" s="3">
        <v>100</v>
      </c>
      <c r="H2138" s="3">
        <v>0</v>
      </c>
      <c r="I2138" s="3" t="s">
        <v>2876</v>
      </c>
      <c r="J2138" s="3" t="s">
        <v>2285</v>
      </c>
      <c r="K2138" s="3" t="s">
        <v>2306</v>
      </c>
      <c r="L2138" s="3" t="s">
        <v>4405</v>
      </c>
      <c r="M2138" s="3">
        <f t="shared" si="33"/>
        <v>1</v>
      </c>
    </row>
    <row r="2139" spans="1:13">
      <c r="A2139" s="3">
        <v>1820</v>
      </c>
      <c r="B2139" s="3">
        <v>0</v>
      </c>
      <c r="C2139" s="3" t="s">
        <v>2707</v>
      </c>
      <c r="D2139" s="3" t="s">
        <v>110</v>
      </c>
      <c r="E2139" s="3" t="s">
        <v>2702</v>
      </c>
      <c r="F2139" s="3" t="s">
        <v>2419</v>
      </c>
      <c r="G2139" s="3">
        <v>100</v>
      </c>
      <c r="H2139" s="3">
        <v>0</v>
      </c>
      <c r="I2139" s="3" t="s">
        <v>2876</v>
      </c>
      <c r="J2139" s="3" t="s">
        <v>2285</v>
      </c>
      <c r="K2139" s="3" t="s">
        <v>2306</v>
      </c>
      <c r="L2139" s="3" t="s">
        <v>4405</v>
      </c>
      <c r="M2139" s="3">
        <f t="shared" si="33"/>
        <v>1</v>
      </c>
    </row>
    <row r="2140" spans="1:13">
      <c r="A2140" s="3">
        <v>1821</v>
      </c>
      <c r="B2140" s="3">
        <v>0</v>
      </c>
      <c r="C2140" s="3" t="s">
        <v>2705</v>
      </c>
      <c r="D2140" s="3" t="s">
        <v>111</v>
      </c>
      <c r="E2140" s="3" t="s">
        <v>2702</v>
      </c>
      <c r="F2140" s="3" t="s">
        <v>2419</v>
      </c>
      <c r="G2140" s="3">
        <v>100</v>
      </c>
      <c r="H2140" s="3">
        <v>0</v>
      </c>
      <c r="I2140" s="3" t="s">
        <v>2876</v>
      </c>
      <c r="J2140" s="3" t="s">
        <v>2285</v>
      </c>
      <c r="K2140" s="3" t="s">
        <v>2306</v>
      </c>
      <c r="L2140" s="3" t="s">
        <v>4405</v>
      </c>
      <c r="M2140" s="3">
        <f t="shared" si="33"/>
        <v>1</v>
      </c>
    </row>
    <row r="2141" spans="1:13">
      <c r="A2141" s="3">
        <v>1822</v>
      </c>
      <c r="B2141" s="3">
        <v>0</v>
      </c>
      <c r="C2141" s="3" t="s">
        <v>2903</v>
      </c>
      <c r="D2141" s="3" t="s">
        <v>2464</v>
      </c>
      <c r="E2141" s="3" t="s">
        <v>2710</v>
      </c>
      <c r="F2141" s="3" t="s">
        <v>2370</v>
      </c>
      <c r="G2141" s="3">
        <v>100</v>
      </c>
      <c r="H2141" s="3">
        <v>0</v>
      </c>
      <c r="I2141" s="3" t="s">
        <v>2876</v>
      </c>
      <c r="J2141" s="3" t="s">
        <v>2285</v>
      </c>
      <c r="K2141" s="3" t="s">
        <v>2306</v>
      </c>
      <c r="L2141" s="3" t="s">
        <v>4405</v>
      </c>
      <c r="M2141" s="3">
        <f t="shared" si="33"/>
        <v>1</v>
      </c>
    </row>
    <row r="2142" spans="1:13">
      <c r="A2142" s="3">
        <v>1823</v>
      </c>
      <c r="B2142" s="3">
        <v>0</v>
      </c>
      <c r="C2142" s="3" t="s">
        <v>2904</v>
      </c>
      <c r="D2142" s="3" t="s">
        <v>719</v>
      </c>
      <c r="E2142" s="3" t="s">
        <v>2376</v>
      </c>
      <c r="F2142" s="3" t="s">
        <v>2710</v>
      </c>
      <c r="G2142" s="3">
        <v>100</v>
      </c>
      <c r="H2142" s="3">
        <v>0</v>
      </c>
      <c r="I2142" s="3" t="s">
        <v>2876</v>
      </c>
      <c r="J2142" s="3" t="s">
        <v>2285</v>
      </c>
      <c r="K2142" s="3" t="s">
        <v>2306</v>
      </c>
      <c r="L2142" s="3" t="s">
        <v>4405</v>
      </c>
      <c r="M2142" s="3">
        <f t="shared" si="33"/>
        <v>1</v>
      </c>
    </row>
    <row r="2143" spans="1:13">
      <c r="A2143" s="3">
        <v>1824</v>
      </c>
      <c r="B2143" s="3">
        <v>0</v>
      </c>
      <c r="C2143" s="3" t="s">
        <v>2906</v>
      </c>
      <c r="D2143" s="3" t="s">
        <v>2907</v>
      </c>
      <c r="E2143" s="3">
        <v>1</v>
      </c>
      <c r="G2143" s="3">
        <v>100</v>
      </c>
      <c r="H2143" s="3">
        <v>0</v>
      </c>
      <c r="I2143" s="3" t="s">
        <v>2876</v>
      </c>
      <c r="J2143" s="3" t="s">
        <v>2285</v>
      </c>
      <c r="K2143" s="3" t="s">
        <v>2306</v>
      </c>
      <c r="L2143" s="3" t="s">
        <v>4405</v>
      </c>
      <c r="M2143" s="3">
        <f t="shared" si="33"/>
        <v>2</v>
      </c>
    </row>
    <row r="2144" spans="1:13">
      <c r="A2144" s="3">
        <v>1824</v>
      </c>
      <c r="B2144" s="3">
        <v>0</v>
      </c>
      <c r="C2144" s="3" t="s">
        <v>2906</v>
      </c>
      <c r="D2144" s="3" t="s">
        <v>2886</v>
      </c>
      <c r="E2144" s="3">
        <v>0.08</v>
      </c>
      <c r="G2144" s="3">
        <v>100</v>
      </c>
      <c r="H2144" s="3">
        <v>0</v>
      </c>
      <c r="I2144" s="3" t="s">
        <v>2876</v>
      </c>
      <c r="J2144" s="3" t="s">
        <v>2285</v>
      </c>
      <c r="K2144" s="3" t="s">
        <v>2306</v>
      </c>
      <c r="L2144" s="3" t="s">
        <v>4405</v>
      </c>
      <c r="M2144" s="3">
        <f t="shared" si="33"/>
        <v>2</v>
      </c>
    </row>
    <row r="2145" spans="1:13">
      <c r="A2145" s="3">
        <v>1825</v>
      </c>
      <c r="B2145" s="3">
        <v>0</v>
      </c>
      <c r="C2145" s="3" t="s">
        <v>2909</v>
      </c>
      <c r="D2145" s="3" t="s">
        <v>721</v>
      </c>
      <c r="E2145" s="3">
        <v>3</v>
      </c>
      <c r="G2145" s="3">
        <v>100</v>
      </c>
      <c r="H2145" s="3">
        <v>0</v>
      </c>
      <c r="I2145" s="3" t="s">
        <v>2876</v>
      </c>
      <c r="J2145" s="3" t="s">
        <v>2285</v>
      </c>
      <c r="K2145" s="3" t="s">
        <v>2333</v>
      </c>
      <c r="L2145" s="3" t="s">
        <v>4405</v>
      </c>
      <c r="M2145" s="3">
        <f t="shared" si="33"/>
        <v>1</v>
      </c>
    </row>
    <row r="2146" spans="1:13">
      <c r="A2146" s="3">
        <v>1826</v>
      </c>
      <c r="B2146" s="3">
        <v>0</v>
      </c>
      <c r="C2146" s="3" t="s">
        <v>2910</v>
      </c>
      <c r="D2146" s="3" t="s">
        <v>603</v>
      </c>
      <c r="E2146" s="3" t="s">
        <v>1800</v>
      </c>
      <c r="F2146" s="3" t="s">
        <v>1775</v>
      </c>
      <c r="G2146" s="3">
        <v>100</v>
      </c>
      <c r="H2146" s="3">
        <v>0</v>
      </c>
      <c r="I2146" s="3" t="s">
        <v>2876</v>
      </c>
      <c r="J2146" s="3" t="s">
        <v>2285</v>
      </c>
      <c r="K2146" s="3" t="s">
        <v>2333</v>
      </c>
      <c r="L2146" s="3" t="s">
        <v>4405</v>
      </c>
      <c r="M2146" s="3">
        <f t="shared" si="33"/>
        <v>1</v>
      </c>
    </row>
    <row r="2147" spans="1:13">
      <c r="A2147" s="3">
        <v>1827</v>
      </c>
      <c r="B2147" s="3">
        <v>0</v>
      </c>
      <c r="C2147" s="3" t="s">
        <v>2912</v>
      </c>
      <c r="D2147" s="3" t="s">
        <v>2913</v>
      </c>
      <c r="E2147" s="3">
        <v>3</v>
      </c>
      <c r="G2147" s="3">
        <v>100</v>
      </c>
      <c r="H2147" s="3">
        <v>0</v>
      </c>
      <c r="I2147" s="3" t="s">
        <v>2876</v>
      </c>
      <c r="J2147" s="3" t="s">
        <v>2285</v>
      </c>
      <c r="K2147" s="3" t="s">
        <v>2333</v>
      </c>
      <c r="L2147" s="3" t="s">
        <v>4405</v>
      </c>
      <c r="M2147" s="3">
        <f t="shared" si="33"/>
        <v>1</v>
      </c>
    </row>
    <row r="2148" spans="1:13">
      <c r="A2148" s="3">
        <v>1828</v>
      </c>
      <c r="B2148" s="3">
        <v>0</v>
      </c>
      <c r="C2148" s="3" t="s">
        <v>2915</v>
      </c>
      <c r="D2148" s="3" t="s">
        <v>2273</v>
      </c>
      <c r="E2148" s="3" t="s">
        <v>1915</v>
      </c>
      <c r="F2148" s="3" t="s">
        <v>2710</v>
      </c>
      <c r="G2148" s="3">
        <v>100</v>
      </c>
      <c r="H2148" s="3">
        <v>0</v>
      </c>
      <c r="I2148" s="3" t="s">
        <v>2876</v>
      </c>
      <c r="J2148" s="3" t="s">
        <v>2285</v>
      </c>
      <c r="K2148" s="3" t="s">
        <v>2333</v>
      </c>
      <c r="L2148" s="3" t="s">
        <v>4405</v>
      </c>
      <c r="M2148" s="3">
        <f t="shared" si="33"/>
        <v>1</v>
      </c>
    </row>
    <row r="2149" spans="1:13">
      <c r="A2149" s="3">
        <v>1829</v>
      </c>
      <c r="B2149" s="3">
        <v>1</v>
      </c>
      <c r="C2149" s="3" t="s">
        <v>2890</v>
      </c>
      <c r="D2149" s="3" t="s">
        <v>4394</v>
      </c>
      <c r="E2149" s="3" t="s">
        <v>2824</v>
      </c>
      <c r="F2149" s="3" t="s">
        <v>2825</v>
      </c>
      <c r="G2149" s="3">
        <v>86</v>
      </c>
      <c r="H2149" s="3">
        <v>100</v>
      </c>
      <c r="I2149" s="3" t="s">
        <v>2876</v>
      </c>
      <c r="J2149" s="3" t="s">
        <v>2285</v>
      </c>
      <c r="K2149" s="3" t="s">
        <v>2286</v>
      </c>
      <c r="L2149" s="3" t="s">
        <v>4406</v>
      </c>
      <c r="M2149" s="3">
        <f t="shared" si="33"/>
        <v>2</v>
      </c>
    </row>
    <row r="2150" spans="1:13">
      <c r="A2150" s="3">
        <v>1829</v>
      </c>
      <c r="B2150" s="3">
        <v>1</v>
      </c>
      <c r="C2150" s="3" t="s">
        <v>2890</v>
      </c>
      <c r="D2150" s="3" t="s">
        <v>4395</v>
      </c>
      <c r="E2150" s="3">
        <v>82</v>
      </c>
      <c r="F2150" s="3">
        <v>87</v>
      </c>
      <c r="G2150" s="3">
        <v>86</v>
      </c>
      <c r="H2150" s="3">
        <v>100</v>
      </c>
      <c r="I2150" s="3" t="s">
        <v>2876</v>
      </c>
      <c r="J2150" s="3" t="s">
        <v>2285</v>
      </c>
      <c r="K2150" s="3" t="s">
        <v>2286</v>
      </c>
      <c r="L2150" s="3" t="s">
        <v>4406</v>
      </c>
      <c r="M2150" s="3">
        <f t="shared" si="33"/>
        <v>2</v>
      </c>
    </row>
    <row r="2151" spans="1:13">
      <c r="A2151" s="3">
        <v>1830</v>
      </c>
      <c r="B2151" s="3">
        <v>1</v>
      </c>
      <c r="C2151" s="3" t="s">
        <v>2892</v>
      </c>
      <c r="D2151" s="3" t="s">
        <v>4396</v>
      </c>
      <c r="E2151" s="3" t="s">
        <v>2062</v>
      </c>
      <c r="F2151" s="3" t="s">
        <v>2829</v>
      </c>
      <c r="G2151" s="3">
        <v>86</v>
      </c>
      <c r="H2151" s="3">
        <v>100</v>
      </c>
      <c r="I2151" s="3" t="s">
        <v>2876</v>
      </c>
      <c r="J2151" s="3" t="s">
        <v>2285</v>
      </c>
      <c r="K2151" s="3" t="s">
        <v>2286</v>
      </c>
      <c r="L2151" s="3" t="s">
        <v>4406</v>
      </c>
      <c r="M2151" s="3">
        <f t="shared" si="33"/>
        <v>2</v>
      </c>
    </row>
    <row r="2152" spans="1:13">
      <c r="A2152" s="3">
        <v>1830</v>
      </c>
      <c r="B2152" s="3">
        <v>1</v>
      </c>
      <c r="C2152" s="3" t="s">
        <v>2892</v>
      </c>
      <c r="D2152" s="3" t="s">
        <v>4397</v>
      </c>
      <c r="E2152" s="3">
        <v>85</v>
      </c>
      <c r="F2152" s="3">
        <v>87</v>
      </c>
      <c r="G2152" s="3">
        <v>86</v>
      </c>
      <c r="H2152" s="3">
        <v>100</v>
      </c>
      <c r="I2152" s="3" t="s">
        <v>2876</v>
      </c>
      <c r="J2152" s="3" t="s">
        <v>2285</v>
      </c>
      <c r="K2152" s="3" t="s">
        <v>2286</v>
      </c>
      <c r="L2152" s="3" t="s">
        <v>4406</v>
      </c>
      <c r="M2152" s="3">
        <f t="shared" si="33"/>
        <v>2</v>
      </c>
    </row>
    <row r="2153" spans="1:13">
      <c r="A2153" s="3">
        <v>1831</v>
      </c>
      <c r="B2153" s="3">
        <v>1</v>
      </c>
      <c r="C2153" s="3" t="s">
        <v>2894</v>
      </c>
      <c r="D2153" s="3" t="s">
        <v>4398</v>
      </c>
      <c r="E2153" s="3" t="s">
        <v>2832</v>
      </c>
      <c r="F2153" s="3" t="s">
        <v>2653</v>
      </c>
      <c r="G2153" s="3">
        <v>86</v>
      </c>
      <c r="H2153" s="3">
        <v>100</v>
      </c>
      <c r="I2153" s="3" t="s">
        <v>2876</v>
      </c>
      <c r="J2153" s="3" t="s">
        <v>2285</v>
      </c>
      <c r="K2153" s="3" t="s">
        <v>2286</v>
      </c>
      <c r="L2153" s="3" t="s">
        <v>4406</v>
      </c>
      <c r="M2153" s="3">
        <f t="shared" si="33"/>
        <v>2</v>
      </c>
    </row>
    <row r="2154" spans="1:13">
      <c r="A2154" s="3">
        <v>1831</v>
      </c>
      <c r="B2154" s="3">
        <v>1</v>
      </c>
      <c r="C2154" s="3" t="s">
        <v>2894</v>
      </c>
      <c r="D2154" s="3" t="s">
        <v>4399</v>
      </c>
      <c r="E2154" s="3">
        <v>142</v>
      </c>
      <c r="F2154" s="3">
        <v>144</v>
      </c>
      <c r="G2154" s="3">
        <v>86</v>
      </c>
      <c r="H2154" s="3">
        <v>100</v>
      </c>
      <c r="I2154" s="3" t="s">
        <v>2876</v>
      </c>
      <c r="J2154" s="3" t="s">
        <v>2285</v>
      </c>
      <c r="K2154" s="3" t="s">
        <v>2286</v>
      </c>
      <c r="L2154" s="3" t="s">
        <v>4406</v>
      </c>
      <c r="M2154" s="3">
        <f t="shared" si="33"/>
        <v>2</v>
      </c>
    </row>
    <row r="2155" spans="1:13">
      <c r="A2155" s="3">
        <v>1832</v>
      </c>
      <c r="B2155" s="3">
        <v>1</v>
      </c>
      <c r="C2155" s="3" t="s">
        <v>2896</v>
      </c>
      <c r="D2155" s="3" t="s">
        <v>4400</v>
      </c>
      <c r="E2155" s="3" t="s">
        <v>2836</v>
      </c>
      <c r="F2155" s="3" t="s">
        <v>2837</v>
      </c>
      <c r="G2155" s="3">
        <v>86</v>
      </c>
      <c r="H2155" s="3">
        <v>100</v>
      </c>
      <c r="I2155" s="3" t="s">
        <v>2876</v>
      </c>
      <c r="J2155" s="3" t="s">
        <v>2285</v>
      </c>
      <c r="K2155" s="3" t="s">
        <v>2286</v>
      </c>
      <c r="L2155" s="3" t="s">
        <v>4406</v>
      </c>
      <c r="M2155" s="3">
        <f t="shared" si="33"/>
        <v>2</v>
      </c>
    </row>
    <row r="2156" spans="1:13">
      <c r="A2156" s="3">
        <v>1832</v>
      </c>
      <c r="B2156" s="3">
        <v>1</v>
      </c>
      <c r="C2156" s="3" t="s">
        <v>2896</v>
      </c>
      <c r="D2156" s="3" t="s">
        <v>4401</v>
      </c>
      <c r="E2156" s="3">
        <v>82</v>
      </c>
      <c r="F2156" s="3">
        <v>84</v>
      </c>
      <c r="G2156" s="3">
        <v>86</v>
      </c>
      <c r="H2156" s="3">
        <v>100</v>
      </c>
      <c r="I2156" s="3" t="s">
        <v>2876</v>
      </c>
      <c r="J2156" s="3" t="s">
        <v>2285</v>
      </c>
      <c r="K2156" s="3" t="s">
        <v>2286</v>
      </c>
      <c r="L2156" s="3" t="s">
        <v>4406</v>
      </c>
      <c r="M2156" s="3">
        <f t="shared" si="33"/>
        <v>2</v>
      </c>
    </row>
    <row r="2157" spans="1:13">
      <c r="A2157" s="3">
        <v>1833</v>
      </c>
      <c r="B2157" s="3">
        <v>1</v>
      </c>
      <c r="C2157" s="3" t="s">
        <v>2898</v>
      </c>
      <c r="D2157" s="3" t="s">
        <v>573</v>
      </c>
      <c r="E2157" s="3" t="s">
        <v>2695</v>
      </c>
      <c r="F2157" s="3" t="s">
        <v>2393</v>
      </c>
      <c r="G2157" s="3">
        <v>86</v>
      </c>
      <c r="H2157" s="3">
        <v>100</v>
      </c>
      <c r="I2157" s="3" t="s">
        <v>2876</v>
      </c>
      <c r="J2157" s="3" t="s">
        <v>2285</v>
      </c>
      <c r="K2157" s="3" t="s">
        <v>2286</v>
      </c>
      <c r="L2157" s="3" t="s">
        <v>4406</v>
      </c>
      <c r="M2157" s="3">
        <f t="shared" si="33"/>
        <v>1</v>
      </c>
    </row>
    <row r="2158" spans="1:13">
      <c r="A2158" s="3">
        <v>1834</v>
      </c>
      <c r="B2158" s="3">
        <v>1</v>
      </c>
      <c r="C2158" s="3" t="s">
        <v>2900</v>
      </c>
      <c r="D2158" s="3" t="s">
        <v>4391</v>
      </c>
      <c r="E2158" s="3" t="s">
        <v>2836</v>
      </c>
      <c r="F2158" s="3" t="s">
        <v>2837</v>
      </c>
      <c r="G2158" s="3">
        <v>86</v>
      </c>
      <c r="H2158" s="3">
        <v>100</v>
      </c>
      <c r="I2158" s="3" t="s">
        <v>2876</v>
      </c>
      <c r="J2158" s="3" t="s">
        <v>2285</v>
      </c>
      <c r="K2158" s="3" t="s">
        <v>2286</v>
      </c>
      <c r="L2158" s="3" t="s">
        <v>4406</v>
      </c>
      <c r="M2158" s="3">
        <f t="shared" si="33"/>
        <v>2</v>
      </c>
    </row>
    <row r="2159" spans="1:13">
      <c r="A2159" s="3">
        <v>1834</v>
      </c>
      <c r="B2159" s="3">
        <v>1</v>
      </c>
      <c r="C2159" s="3" t="s">
        <v>2900</v>
      </c>
      <c r="D2159" s="3" t="s">
        <v>4393</v>
      </c>
      <c r="E2159" s="3">
        <v>82</v>
      </c>
      <c r="F2159" s="3">
        <v>84</v>
      </c>
      <c r="G2159" s="3">
        <v>86</v>
      </c>
      <c r="H2159" s="3">
        <v>100</v>
      </c>
      <c r="I2159" s="3" t="s">
        <v>2876</v>
      </c>
      <c r="J2159" s="3" t="s">
        <v>2285</v>
      </c>
      <c r="K2159" s="3" t="s">
        <v>2286</v>
      </c>
      <c r="L2159" s="3" t="s">
        <v>4406</v>
      </c>
      <c r="M2159" s="3">
        <f t="shared" si="33"/>
        <v>2</v>
      </c>
    </row>
    <row r="2160" spans="1:13">
      <c r="A2160" s="3">
        <v>1835</v>
      </c>
      <c r="B2160" s="3">
        <v>1</v>
      </c>
      <c r="C2160" s="3" t="s">
        <v>2902</v>
      </c>
      <c r="D2160" s="3" t="s">
        <v>726</v>
      </c>
      <c r="E2160" s="3" t="s">
        <v>1812</v>
      </c>
      <c r="F2160" s="3" t="s">
        <v>2321</v>
      </c>
      <c r="G2160" s="3">
        <v>86</v>
      </c>
      <c r="H2160" s="3">
        <v>100</v>
      </c>
      <c r="I2160" s="3" t="s">
        <v>2876</v>
      </c>
      <c r="J2160" s="3" t="s">
        <v>2285</v>
      </c>
      <c r="K2160" s="3" t="s">
        <v>2286</v>
      </c>
      <c r="L2160" s="3" t="s">
        <v>4406</v>
      </c>
      <c r="M2160" s="3">
        <f t="shared" si="33"/>
        <v>1</v>
      </c>
    </row>
    <row r="2161" spans="1:13">
      <c r="A2161" s="3">
        <v>1836</v>
      </c>
      <c r="B2161" s="3">
        <v>1</v>
      </c>
      <c r="C2161" s="3" t="s">
        <v>2703</v>
      </c>
      <c r="D2161" s="3" t="s">
        <v>112</v>
      </c>
      <c r="E2161" s="3" t="s">
        <v>2062</v>
      </c>
      <c r="F2161" s="3" t="s">
        <v>2704</v>
      </c>
      <c r="G2161" s="3">
        <v>86</v>
      </c>
      <c r="H2161" s="3">
        <v>100</v>
      </c>
      <c r="I2161" s="3" t="s">
        <v>2876</v>
      </c>
      <c r="J2161" s="3" t="s">
        <v>2285</v>
      </c>
      <c r="K2161" s="3" t="s">
        <v>2306</v>
      </c>
      <c r="L2161" s="3" t="s">
        <v>4406</v>
      </c>
      <c r="M2161" s="3">
        <f t="shared" si="33"/>
        <v>1</v>
      </c>
    </row>
    <row r="2162" spans="1:13">
      <c r="A2162" s="3">
        <v>1837</v>
      </c>
      <c r="B2162" s="3">
        <v>1</v>
      </c>
      <c r="C2162" s="3" t="s">
        <v>2708</v>
      </c>
      <c r="D2162" s="3" t="s">
        <v>110</v>
      </c>
      <c r="E2162" s="3" t="s">
        <v>2062</v>
      </c>
      <c r="F2162" s="3" t="s">
        <v>2704</v>
      </c>
      <c r="G2162" s="3">
        <v>86</v>
      </c>
      <c r="H2162" s="3">
        <v>100</v>
      </c>
      <c r="I2162" s="3" t="s">
        <v>2876</v>
      </c>
      <c r="J2162" s="3" t="s">
        <v>2285</v>
      </c>
      <c r="K2162" s="3" t="s">
        <v>2306</v>
      </c>
      <c r="L2162" s="3" t="s">
        <v>4406</v>
      </c>
      <c r="M2162" s="3">
        <f t="shared" si="33"/>
        <v>1</v>
      </c>
    </row>
    <row r="2163" spans="1:13">
      <c r="A2163" s="3">
        <v>1838</v>
      </c>
      <c r="B2163" s="3">
        <v>1</v>
      </c>
      <c r="C2163" s="3" t="s">
        <v>2706</v>
      </c>
      <c r="D2163" s="3" t="s">
        <v>111</v>
      </c>
      <c r="E2163" s="3" t="s">
        <v>2062</v>
      </c>
      <c r="F2163" s="3" t="s">
        <v>2704</v>
      </c>
      <c r="G2163" s="3">
        <v>86</v>
      </c>
      <c r="H2163" s="3">
        <v>100</v>
      </c>
      <c r="I2163" s="3" t="s">
        <v>2876</v>
      </c>
      <c r="J2163" s="3" t="s">
        <v>2285</v>
      </c>
      <c r="K2163" s="3" t="s">
        <v>2306</v>
      </c>
      <c r="L2163" s="3" t="s">
        <v>4406</v>
      </c>
      <c r="M2163" s="3">
        <f t="shared" si="33"/>
        <v>1</v>
      </c>
    </row>
    <row r="2164" spans="1:13">
      <c r="A2164" s="3">
        <v>1839</v>
      </c>
      <c r="B2164" s="3">
        <v>1</v>
      </c>
      <c r="C2164" s="3" t="s">
        <v>2905</v>
      </c>
      <c r="D2164" s="3" t="s">
        <v>719</v>
      </c>
      <c r="E2164" s="3" t="s">
        <v>1793</v>
      </c>
      <c r="F2164" s="3" t="s">
        <v>1778</v>
      </c>
      <c r="G2164" s="3">
        <v>86</v>
      </c>
      <c r="H2164" s="3">
        <v>100</v>
      </c>
      <c r="I2164" s="3" t="s">
        <v>2876</v>
      </c>
      <c r="J2164" s="3" t="s">
        <v>2285</v>
      </c>
      <c r="K2164" s="3" t="s">
        <v>2306</v>
      </c>
      <c r="L2164" s="3" t="s">
        <v>4406</v>
      </c>
      <c r="M2164" s="3">
        <f t="shared" si="33"/>
        <v>1</v>
      </c>
    </row>
    <row r="2165" spans="1:13">
      <c r="A2165" s="3">
        <v>1840</v>
      </c>
      <c r="B2165" s="3">
        <v>1</v>
      </c>
      <c r="C2165" s="3" t="s">
        <v>2908</v>
      </c>
      <c r="D2165" s="3" t="s">
        <v>2907</v>
      </c>
      <c r="E2165" s="3">
        <v>1</v>
      </c>
      <c r="G2165" s="3">
        <v>86</v>
      </c>
      <c r="H2165" s="3">
        <v>100</v>
      </c>
      <c r="I2165" s="3" t="s">
        <v>2876</v>
      </c>
      <c r="J2165" s="3" t="s">
        <v>2285</v>
      </c>
      <c r="K2165" s="3" t="s">
        <v>2306</v>
      </c>
      <c r="L2165" s="3" t="s">
        <v>4406</v>
      </c>
      <c r="M2165" s="3">
        <f t="shared" si="33"/>
        <v>1</v>
      </c>
    </row>
    <row r="2166" spans="1:13">
      <c r="A2166" s="3">
        <v>1841</v>
      </c>
      <c r="B2166" s="3">
        <v>1</v>
      </c>
      <c r="C2166" s="3" t="s">
        <v>2605</v>
      </c>
      <c r="D2166" s="3" t="s">
        <v>721</v>
      </c>
      <c r="E2166" s="3">
        <v>2</v>
      </c>
      <c r="G2166" s="3">
        <v>100</v>
      </c>
      <c r="H2166" s="3">
        <v>100</v>
      </c>
      <c r="I2166" s="3" t="s">
        <v>2876</v>
      </c>
      <c r="J2166" s="3" t="s">
        <v>2285</v>
      </c>
      <c r="K2166" s="3" t="s">
        <v>2333</v>
      </c>
      <c r="L2166" s="3" t="s">
        <v>4406</v>
      </c>
      <c r="M2166" s="3">
        <f t="shared" si="33"/>
        <v>1</v>
      </c>
    </row>
    <row r="2167" spans="1:13">
      <c r="A2167" s="3">
        <v>1842</v>
      </c>
      <c r="B2167" s="3">
        <v>1</v>
      </c>
      <c r="C2167" s="3" t="s">
        <v>2911</v>
      </c>
      <c r="D2167" s="3" t="s">
        <v>603</v>
      </c>
      <c r="E2167" s="3" t="s">
        <v>1814</v>
      </c>
      <c r="F2167" s="3" t="s">
        <v>509</v>
      </c>
      <c r="G2167" s="3">
        <v>100</v>
      </c>
      <c r="H2167" s="3">
        <v>100</v>
      </c>
      <c r="I2167" s="3" t="s">
        <v>2876</v>
      </c>
      <c r="J2167" s="3" t="s">
        <v>2285</v>
      </c>
      <c r="K2167" s="3" t="s">
        <v>2333</v>
      </c>
      <c r="L2167" s="3" t="s">
        <v>4406</v>
      </c>
      <c r="M2167" s="3">
        <f t="shared" si="33"/>
        <v>1</v>
      </c>
    </row>
    <row r="2168" spans="1:13">
      <c r="A2168" s="3">
        <v>1843</v>
      </c>
      <c r="B2168" s="3">
        <v>1</v>
      </c>
      <c r="C2168" s="3" t="s">
        <v>2914</v>
      </c>
      <c r="D2168" s="3" t="s">
        <v>2913</v>
      </c>
      <c r="E2168" s="3">
        <v>2</v>
      </c>
      <c r="G2168" s="3">
        <v>100</v>
      </c>
      <c r="H2168" s="3">
        <v>100</v>
      </c>
      <c r="I2168" s="3" t="s">
        <v>2876</v>
      </c>
      <c r="J2168" s="3" t="s">
        <v>2285</v>
      </c>
      <c r="K2168" s="3" t="s">
        <v>2333</v>
      </c>
      <c r="L2168" s="3" t="s">
        <v>4406</v>
      </c>
      <c r="M2168" s="3">
        <f t="shared" si="33"/>
        <v>1</v>
      </c>
    </row>
    <row r="2169" spans="1:13">
      <c r="A2169" s="3">
        <v>1844</v>
      </c>
      <c r="B2169" s="3">
        <v>1</v>
      </c>
      <c r="C2169" s="3" t="s">
        <v>2916</v>
      </c>
      <c r="D2169" s="3" t="s">
        <v>2273</v>
      </c>
      <c r="E2169" s="3" t="s">
        <v>1793</v>
      </c>
      <c r="F2169" s="3" t="s">
        <v>1778</v>
      </c>
      <c r="G2169" s="3">
        <v>100</v>
      </c>
      <c r="H2169" s="3">
        <v>100</v>
      </c>
      <c r="I2169" s="3" t="s">
        <v>2876</v>
      </c>
      <c r="J2169" s="3" t="s">
        <v>2285</v>
      </c>
      <c r="K2169" s="3" t="s">
        <v>2333</v>
      </c>
      <c r="L2169" s="3" t="s">
        <v>4406</v>
      </c>
      <c r="M2169" s="3">
        <f t="shared" si="33"/>
        <v>1</v>
      </c>
    </row>
    <row r="2170" spans="1:13">
      <c r="A2170" s="3">
        <v>1845</v>
      </c>
      <c r="B2170" s="3">
        <v>0</v>
      </c>
      <c r="C2170" s="3" t="s">
        <v>2917</v>
      </c>
      <c r="D2170" s="3" t="s">
        <v>594</v>
      </c>
      <c r="E2170" s="3" t="s">
        <v>2692</v>
      </c>
      <c r="F2170" s="3" t="s">
        <v>2693</v>
      </c>
      <c r="G2170" s="3">
        <v>100</v>
      </c>
      <c r="H2170" s="3">
        <v>0</v>
      </c>
      <c r="I2170" s="3" t="s">
        <v>2876</v>
      </c>
      <c r="J2170" s="3" t="s">
        <v>2346</v>
      </c>
      <c r="K2170" s="3" t="s">
        <v>2286</v>
      </c>
      <c r="L2170" s="3" t="s">
        <v>4407</v>
      </c>
      <c r="M2170" s="3">
        <f t="shared" si="33"/>
        <v>1</v>
      </c>
    </row>
    <row r="2171" spans="1:13">
      <c r="A2171" s="3">
        <v>1846</v>
      </c>
      <c r="B2171" s="3">
        <v>0</v>
      </c>
      <c r="C2171" s="3" t="s">
        <v>2919</v>
      </c>
      <c r="D2171" s="3" t="s">
        <v>567</v>
      </c>
      <c r="E2171" s="3" t="s">
        <v>2692</v>
      </c>
      <c r="F2171" s="3" t="s">
        <v>2693</v>
      </c>
      <c r="G2171" s="3">
        <v>100</v>
      </c>
      <c r="H2171" s="3">
        <v>0</v>
      </c>
      <c r="I2171" s="3" t="s">
        <v>2876</v>
      </c>
      <c r="J2171" s="3" t="s">
        <v>2346</v>
      </c>
      <c r="K2171" s="3" t="s">
        <v>2286</v>
      </c>
      <c r="L2171" s="3" t="s">
        <v>4407</v>
      </c>
      <c r="M2171" s="3">
        <f t="shared" si="33"/>
        <v>1</v>
      </c>
    </row>
    <row r="2172" spans="1:13">
      <c r="A2172" s="3">
        <v>1847</v>
      </c>
      <c r="B2172" s="3">
        <v>0</v>
      </c>
      <c r="C2172" s="3" t="s">
        <v>2921</v>
      </c>
      <c r="D2172" s="3" t="s">
        <v>2922</v>
      </c>
      <c r="E2172" s="3" t="s">
        <v>2692</v>
      </c>
      <c r="F2172" s="3" t="s">
        <v>2693</v>
      </c>
      <c r="G2172" s="3">
        <v>100</v>
      </c>
      <c r="H2172" s="3">
        <v>0</v>
      </c>
      <c r="I2172" s="3" t="s">
        <v>2876</v>
      </c>
      <c r="J2172" s="3" t="s">
        <v>2346</v>
      </c>
      <c r="K2172" s="3" t="s">
        <v>2286</v>
      </c>
      <c r="L2172" s="3" t="s">
        <v>4407</v>
      </c>
      <c r="M2172" s="3">
        <f t="shared" si="33"/>
        <v>1</v>
      </c>
    </row>
    <row r="2173" spans="1:13">
      <c r="A2173" s="3">
        <v>1848</v>
      </c>
      <c r="B2173" s="3">
        <v>0</v>
      </c>
      <c r="C2173" s="3" t="s">
        <v>2924</v>
      </c>
      <c r="D2173" s="3" t="s">
        <v>411</v>
      </c>
      <c r="E2173" s="3" t="s">
        <v>2326</v>
      </c>
      <c r="F2173" s="3" t="s">
        <v>2437</v>
      </c>
      <c r="G2173" s="3">
        <v>100</v>
      </c>
      <c r="H2173" s="3">
        <v>0</v>
      </c>
      <c r="I2173" s="3" t="s">
        <v>2876</v>
      </c>
      <c r="J2173" s="3" t="s">
        <v>2346</v>
      </c>
      <c r="K2173" s="3" t="s">
        <v>2286</v>
      </c>
      <c r="L2173" s="3" t="s">
        <v>4407</v>
      </c>
      <c r="M2173" s="3">
        <f t="shared" si="33"/>
        <v>2</v>
      </c>
    </row>
    <row r="2174" spans="1:13">
      <c r="A2174" s="3">
        <v>1848</v>
      </c>
      <c r="B2174" s="3">
        <v>0</v>
      </c>
      <c r="C2174" s="3" t="s">
        <v>2924</v>
      </c>
      <c r="D2174" s="3" t="s">
        <v>412</v>
      </c>
      <c r="E2174" s="3" t="s">
        <v>2326</v>
      </c>
      <c r="F2174" s="3" t="s">
        <v>2437</v>
      </c>
      <c r="G2174" s="3">
        <v>100</v>
      </c>
      <c r="H2174" s="3">
        <v>0</v>
      </c>
      <c r="I2174" s="3" t="s">
        <v>2876</v>
      </c>
      <c r="J2174" s="3" t="s">
        <v>2346</v>
      </c>
      <c r="K2174" s="3" t="s">
        <v>2286</v>
      </c>
      <c r="L2174" s="3" t="s">
        <v>4407</v>
      </c>
      <c r="M2174" s="3">
        <f t="shared" si="33"/>
        <v>2</v>
      </c>
    </row>
    <row r="2175" spans="1:13">
      <c r="A2175" s="3">
        <v>1849</v>
      </c>
      <c r="B2175" s="3">
        <v>0</v>
      </c>
      <c r="C2175" s="3" t="s">
        <v>2926</v>
      </c>
      <c r="D2175" s="3" t="s">
        <v>349</v>
      </c>
      <c r="E2175" s="3" t="s">
        <v>2818</v>
      </c>
      <c r="F2175" s="3" t="s">
        <v>2819</v>
      </c>
      <c r="G2175" s="3">
        <v>100</v>
      </c>
      <c r="H2175" s="3">
        <v>0</v>
      </c>
      <c r="I2175" s="3" t="s">
        <v>2876</v>
      </c>
      <c r="J2175" s="3" t="s">
        <v>2346</v>
      </c>
      <c r="K2175" s="3" t="s">
        <v>2286</v>
      </c>
      <c r="L2175" s="3" t="s">
        <v>4407</v>
      </c>
      <c r="M2175" s="3">
        <f t="shared" si="33"/>
        <v>1</v>
      </c>
    </row>
    <row r="2176" spans="1:13">
      <c r="A2176" s="3">
        <v>1850</v>
      </c>
      <c r="B2176" s="3">
        <v>0</v>
      </c>
      <c r="C2176" s="3" t="s">
        <v>2929</v>
      </c>
      <c r="D2176" s="3" t="s">
        <v>534</v>
      </c>
      <c r="E2176" s="3" t="s">
        <v>509</v>
      </c>
      <c r="F2176" s="3" t="s">
        <v>2376</v>
      </c>
      <c r="G2176" s="3">
        <v>100</v>
      </c>
      <c r="H2176" s="3">
        <v>0</v>
      </c>
      <c r="I2176" s="3" t="s">
        <v>2876</v>
      </c>
      <c r="J2176" s="3" t="s">
        <v>2346</v>
      </c>
      <c r="K2176" s="3" t="s">
        <v>2286</v>
      </c>
      <c r="L2176" s="3" t="s">
        <v>4407</v>
      </c>
      <c r="M2176" s="3">
        <f t="shared" si="33"/>
        <v>1</v>
      </c>
    </row>
    <row r="2177" spans="1:13">
      <c r="A2177" s="3">
        <v>1851</v>
      </c>
      <c r="B2177" s="3">
        <v>0</v>
      </c>
      <c r="C2177" s="3" t="s">
        <v>2931</v>
      </c>
      <c r="D2177" s="3" t="s">
        <v>417</v>
      </c>
      <c r="E2177" s="3" t="s">
        <v>2861</v>
      </c>
      <c r="F2177" s="3" t="s">
        <v>2738</v>
      </c>
      <c r="G2177" s="3">
        <v>100</v>
      </c>
      <c r="H2177" s="3">
        <v>0</v>
      </c>
      <c r="I2177" s="3" t="s">
        <v>2876</v>
      </c>
      <c r="J2177" s="3" t="s">
        <v>2346</v>
      </c>
      <c r="K2177" s="3" t="s">
        <v>2306</v>
      </c>
      <c r="L2177" s="3" t="s">
        <v>4407</v>
      </c>
      <c r="M2177" s="3">
        <f t="shared" si="33"/>
        <v>1</v>
      </c>
    </row>
    <row r="2178" spans="1:13">
      <c r="A2178" s="3">
        <v>1852</v>
      </c>
      <c r="B2178" s="3">
        <v>0</v>
      </c>
      <c r="C2178" s="3" t="s">
        <v>2933</v>
      </c>
      <c r="D2178" s="3" t="s">
        <v>4716</v>
      </c>
      <c r="E2178" s="3" t="s">
        <v>2856</v>
      </c>
      <c r="F2178" s="3" t="s">
        <v>2675</v>
      </c>
      <c r="G2178" s="3">
        <v>100</v>
      </c>
      <c r="H2178" s="3">
        <v>0</v>
      </c>
      <c r="I2178" s="3" t="s">
        <v>2876</v>
      </c>
      <c r="J2178" s="3" t="s">
        <v>2346</v>
      </c>
      <c r="K2178" s="3" t="s">
        <v>2306</v>
      </c>
      <c r="L2178" s="3" t="s">
        <v>4407</v>
      </c>
      <c r="M2178" s="3">
        <f t="shared" si="33"/>
        <v>1</v>
      </c>
    </row>
    <row r="2179" spans="1:13">
      <c r="A2179" s="3">
        <v>1853</v>
      </c>
      <c r="B2179" s="3">
        <v>0</v>
      </c>
      <c r="C2179" s="3" t="s">
        <v>2935</v>
      </c>
      <c r="D2179" s="3" t="s">
        <v>710</v>
      </c>
      <c r="E2179" s="3" t="s">
        <v>2298</v>
      </c>
      <c r="F2179" s="3" t="s">
        <v>2299</v>
      </c>
      <c r="G2179" s="3">
        <v>100</v>
      </c>
      <c r="H2179" s="3">
        <v>0</v>
      </c>
      <c r="I2179" s="3" t="s">
        <v>2876</v>
      </c>
      <c r="J2179" s="3" t="s">
        <v>2346</v>
      </c>
      <c r="K2179" s="3" t="s">
        <v>2306</v>
      </c>
      <c r="L2179" s="3" t="s">
        <v>4407</v>
      </c>
      <c r="M2179" s="3">
        <f t="shared" ref="M2179:M2242" si="34">COUNTIF(A:A,A2179)</f>
        <v>1</v>
      </c>
    </row>
    <row r="2180" spans="1:13">
      <c r="A2180" s="3">
        <v>1854</v>
      </c>
      <c r="B2180" s="3">
        <v>0</v>
      </c>
      <c r="C2180" s="3" t="s">
        <v>2937</v>
      </c>
      <c r="D2180" s="3" t="s">
        <v>424</v>
      </c>
      <c r="E2180" s="3" t="s">
        <v>2938</v>
      </c>
      <c r="F2180" s="3" t="s">
        <v>2939</v>
      </c>
      <c r="G2180" s="3">
        <v>100</v>
      </c>
      <c r="H2180" s="3">
        <v>0</v>
      </c>
      <c r="I2180" s="3" t="s">
        <v>2876</v>
      </c>
      <c r="J2180" s="3" t="s">
        <v>2346</v>
      </c>
      <c r="K2180" s="3" t="s">
        <v>2333</v>
      </c>
      <c r="L2180" s="3" t="s">
        <v>4407</v>
      </c>
      <c r="M2180" s="3">
        <f t="shared" si="34"/>
        <v>1</v>
      </c>
    </row>
    <row r="2181" spans="1:13">
      <c r="A2181" s="3">
        <v>1855</v>
      </c>
      <c r="B2181" s="3">
        <v>0</v>
      </c>
      <c r="C2181" s="3" t="s">
        <v>2942</v>
      </c>
      <c r="D2181" s="3" t="s">
        <v>2943</v>
      </c>
      <c r="E2181" s="3" t="s">
        <v>2397</v>
      </c>
      <c r="F2181" s="3" t="s">
        <v>1910</v>
      </c>
      <c r="G2181" s="3">
        <v>100</v>
      </c>
      <c r="H2181" s="3">
        <v>0</v>
      </c>
      <c r="I2181" s="3" t="s">
        <v>2876</v>
      </c>
      <c r="J2181" s="3" t="s">
        <v>2346</v>
      </c>
      <c r="K2181" s="3" t="s">
        <v>2333</v>
      </c>
      <c r="L2181" s="3" t="s">
        <v>4407</v>
      </c>
      <c r="M2181" s="3">
        <f t="shared" si="34"/>
        <v>1</v>
      </c>
    </row>
    <row r="2182" spans="1:13">
      <c r="A2182" s="3">
        <v>1856</v>
      </c>
      <c r="B2182" s="3">
        <v>0</v>
      </c>
      <c r="C2182" s="3" t="s">
        <v>2945</v>
      </c>
      <c r="D2182" s="3" t="s">
        <v>2946</v>
      </c>
      <c r="E2182" s="3" t="s">
        <v>2328</v>
      </c>
      <c r="F2182" s="3" t="s">
        <v>2329</v>
      </c>
      <c r="G2182" s="3">
        <v>100</v>
      </c>
      <c r="H2182" s="3">
        <v>0</v>
      </c>
      <c r="I2182" s="3" t="s">
        <v>2876</v>
      </c>
      <c r="J2182" s="3" t="s">
        <v>2346</v>
      </c>
      <c r="K2182" s="3" t="s">
        <v>2333</v>
      </c>
      <c r="L2182" s="3" t="s">
        <v>4407</v>
      </c>
      <c r="M2182" s="3">
        <f t="shared" si="34"/>
        <v>1</v>
      </c>
    </row>
    <row r="2183" spans="1:13">
      <c r="A2183" s="3">
        <v>1857</v>
      </c>
      <c r="B2183" s="3">
        <v>0</v>
      </c>
      <c r="C2183" s="3" t="s">
        <v>2948</v>
      </c>
      <c r="D2183" s="3" t="s">
        <v>2949</v>
      </c>
      <c r="E2183" s="3" t="s">
        <v>2397</v>
      </c>
      <c r="F2183" s="3" t="s">
        <v>1910</v>
      </c>
      <c r="G2183" s="3">
        <v>100</v>
      </c>
      <c r="H2183" s="3">
        <v>0</v>
      </c>
      <c r="I2183" s="3" t="s">
        <v>2876</v>
      </c>
      <c r="J2183" s="3" t="s">
        <v>2346</v>
      </c>
      <c r="K2183" s="3" t="s">
        <v>2333</v>
      </c>
      <c r="L2183" s="3" t="s">
        <v>4407</v>
      </c>
      <c r="M2183" s="3">
        <f t="shared" si="34"/>
        <v>1</v>
      </c>
    </row>
    <row r="2184" spans="1:13">
      <c r="A2184" s="3">
        <v>1858</v>
      </c>
      <c r="B2184" s="3">
        <v>0</v>
      </c>
      <c r="C2184" s="3" t="s">
        <v>2951</v>
      </c>
      <c r="D2184" s="3" t="s">
        <v>2952</v>
      </c>
      <c r="E2184" s="3" t="s">
        <v>1775</v>
      </c>
      <c r="F2184" s="3" t="s">
        <v>2318</v>
      </c>
      <c r="G2184" s="3">
        <v>100</v>
      </c>
      <c r="H2184" s="3">
        <v>0</v>
      </c>
      <c r="I2184" s="3" t="s">
        <v>2876</v>
      </c>
      <c r="J2184" s="3" t="s">
        <v>2346</v>
      </c>
      <c r="K2184" s="3" t="s">
        <v>2333</v>
      </c>
      <c r="L2184" s="3" t="s">
        <v>4407</v>
      </c>
      <c r="M2184" s="3">
        <f t="shared" si="34"/>
        <v>1</v>
      </c>
    </row>
    <row r="2185" spans="1:13">
      <c r="A2185" s="3">
        <v>1859</v>
      </c>
      <c r="B2185" s="3">
        <v>1</v>
      </c>
      <c r="C2185" s="3" t="s">
        <v>2918</v>
      </c>
      <c r="D2185" s="3" t="s">
        <v>594</v>
      </c>
      <c r="E2185" s="3" t="s">
        <v>2695</v>
      </c>
      <c r="F2185" s="3" t="s">
        <v>2393</v>
      </c>
      <c r="G2185" s="3">
        <v>86</v>
      </c>
      <c r="H2185" s="3">
        <v>100</v>
      </c>
      <c r="I2185" s="3" t="s">
        <v>2876</v>
      </c>
      <c r="J2185" s="3" t="s">
        <v>2346</v>
      </c>
      <c r="K2185" s="3" t="s">
        <v>2286</v>
      </c>
      <c r="L2185" s="3" t="s">
        <v>4408</v>
      </c>
      <c r="M2185" s="3">
        <f t="shared" si="34"/>
        <v>1</v>
      </c>
    </row>
    <row r="2186" spans="1:13">
      <c r="A2186" s="3">
        <v>1860</v>
      </c>
      <c r="B2186" s="3">
        <v>1</v>
      </c>
      <c r="C2186" s="3" t="s">
        <v>2920</v>
      </c>
      <c r="D2186" s="3" t="s">
        <v>567</v>
      </c>
      <c r="E2186" s="3" t="s">
        <v>2695</v>
      </c>
      <c r="F2186" s="3" t="s">
        <v>2393</v>
      </c>
      <c r="G2186" s="3">
        <v>86</v>
      </c>
      <c r="H2186" s="3">
        <v>100</v>
      </c>
      <c r="I2186" s="3" t="s">
        <v>2876</v>
      </c>
      <c r="J2186" s="3" t="s">
        <v>2346</v>
      </c>
      <c r="K2186" s="3" t="s">
        <v>2286</v>
      </c>
      <c r="L2186" s="3" t="s">
        <v>4408</v>
      </c>
      <c r="M2186" s="3">
        <f t="shared" si="34"/>
        <v>1</v>
      </c>
    </row>
    <row r="2187" spans="1:13">
      <c r="A2187" s="3">
        <v>1861</v>
      </c>
      <c r="B2187" s="3">
        <v>1</v>
      </c>
      <c r="C2187" s="3" t="s">
        <v>2923</v>
      </c>
      <c r="D2187" s="3" t="s">
        <v>2922</v>
      </c>
      <c r="E2187" s="3" t="s">
        <v>2695</v>
      </c>
      <c r="F2187" s="3" t="s">
        <v>2393</v>
      </c>
      <c r="G2187" s="3">
        <v>86</v>
      </c>
      <c r="H2187" s="3">
        <v>100</v>
      </c>
      <c r="I2187" s="3" t="s">
        <v>2876</v>
      </c>
      <c r="J2187" s="3" t="s">
        <v>2346</v>
      </c>
      <c r="K2187" s="3" t="s">
        <v>2286</v>
      </c>
      <c r="L2187" s="3" t="s">
        <v>4408</v>
      </c>
      <c r="M2187" s="3">
        <f t="shared" si="34"/>
        <v>1</v>
      </c>
    </row>
    <row r="2188" spans="1:13">
      <c r="A2188" s="3">
        <v>1862</v>
      </c>
      <c r="B2188" s="3">
        <v>1</v>
      </c>
      <c r="C2188" s="3" t="s">
        <v>2925</v>
      </c>
      <c r="D2188" s="3" t="s">
        <v>411</v>
      </c>
      <c r="E2188" s="3" t="s">
        <v>2352</v>
      </c>
      <c r="F2188" s="3" t="s">
        <v>1775</v>
      </c>
      <c r="G2188" s="3">
        <v>86</v>
      </c>
      <c r="H2188" s="3">
        <v>100</v>
      </c>
      <c r="I2188" s="3" t="s">
        <v>2876</v>
      </c>
      <c r="J2188" s="3" t="s">
        <v>2346</v>
      </c>
      <c r="K2188" s="3" t="s">
        <v>2286</v>
      </c>
      <c r="L2188" s="3" t="s">
        <v>4408</v>
      </c>
      <c r="M2188" s="3">
        <f t="shared" si="34"/>
        <v>2</v>
      </c>
    </row>
    <row r="2189" spans="1:13">
      <c r="A2189" s="3">
        <v>1862</v>
      </c>
      <c r="B2189" s="3">
        <v>1</v>
      </c>
      <c r="C2189" s="3" t="s">
        <v>2925</v>
      </c>
      <c r="D2189" s="3" t="s">
        <v>412</v>
      </c>
      <c r="E2189" s="3" t="s">
        <v>2352</v>
      </c>
      <c r="F2189" s="3" t="s">
        <v>1775</v>
      </c>
      <c r="G2189" s="3">
        <v>86</v>
      </c>
      <c r="H2189" s="3">
        <v>100</v>
      </c>
      <c r="I2189" s="3" t="s">
        <v>2876</v>
      </c>
      <c r="J2189" s="3" t="s">
        <v>2346</v>
      </c>
      <c r="K2189" s="3" t="s">
        <v>2286</v>
      </c>
      <c r="L2189" s="3" t="s">
        <v>4408</v>
      </c>
      <c r="M2189" s="3">
        <f t="shared" si="34"/>
        <v>2</v>
      </c>
    </row>
    <row r="2190" spans="1:13">
      <c r="A2190" s="3">
        <v>1863</v>
      </c>
      <c r="B2190" s="3">
        <v>1</v>
      </c>
      <c r="C2190" s="3" t="s">
        <v>2927</v>
      </c>
      <c r="D2190" s="3" t="s">
        <v>349</v>
      </c>
      <c r="E2190" s="3" t="s">
        <v>2928</v>
      </c>
      <c r="F2190" s="3" t="s">
        <v>2821</v>
      </c>
      <c r="G2190" s="3">
        <v>86</v>
      </c>
      <c r="H2190" s="3">
        <v>100</v>
      </c>
      <c r="I2190" s="3" t="s">
        <v>2876</v>
      </c>
      <c r="J2190" s="3" t="s">
        <v>2346</v>
      </c>
      <c r="K2190" s="3" t="s">
        <v>2286</v>
      </c>
      <c r="L2190" s="3" t="s">
        <v>4408</v>
      </c>
      <c r="M2190" s="3">
        <f t="shared" si="34"/>
        <v>1</v>
      </c>
    </row>
    <row r="2191" spans="1:13">
      <c r="A2191" s="3">
        <v>1864</v>
      </c>
      <c r="B2191" s="3">
        <v>1</v>
      </c>
      <c r="C2191" s="3" t="s">
        <v>2930</v>
      </c>
      <c r="D2191" s="3" t="s">
        <v>534</v>
      </c>
      <c r="E2191" s="3" t="s">
        <v>1814</v>
      </c>
      <c r="F2191" s="3" t="s">
        <v>1996</v>
      </c>
      <c r="G2191" s="3">
        <v>86</v>
      </c>
      <c r="H2191" s="3">
        <v>100</v>
      </c>
      <c r="I2191" s="3" t="s">
        <v>2876</v>
      </c>
      <c r="J2191" s="3" t="s">
        <v>2346</v>
      </c>
      <c r="K2191" s="3" t="s">
        <v>2286</v>
      </c>
      <c r="L2191" s="3" t="s">
        <v>4408</v>
      </c>
      <c r="M2191" s="3">
        <f t="shared" si="34"/>
        <v>1</v>
      </c>
    </row>
    <row r="2192" spans="1:13">
      <c r="A2192" s="3">
        <v>1865</v>
      </c>
      <c r="B2192" s="3">
        <v>1</v>
      </c>
      <c r="C2192" s="3" t="s">
        <v>2932</v>
      </c>
      <c r="D2192" s="3" t="s">
        <v>417</v>
      </c>
      <c r="E2192" s="3" t="s">
        <v>2863</v>
      </c>
      <c r="F2192" s="3" t="s">
        <v>2741</v>
      </c>
      <c r="G2192" s="3">
        <v>86</v>
      </c>
      <c r="H2192" s="3">
        <v>100</v>
      </c>
      <c r="I2192" s="3" t="s">
        <v>2876</v>
      </c>
      <c r="J2192" s="3" t="s">
        <v>2346</v>
      </c>
      <c r="K2192" s="3" t="s">
        <v>2306</v>
      </c>
      <c r="L2192" s="3" t="s">
        <v>4408</v>
      </c>
      <c r="M2192" s="3">
        <f t="shared" si="34"/>
        <v>1</v>
      </c>
    </row>
    <row r="2193" spans="1:13">
      <c r="A2193" s="3">
        <v>1866</v>
      </c>
      <c r="B2193" s="3">
        <v>1</v>
      </c>
      <c r="C2193" s="3" t="s">
        <v>2934</v>
      </c>
      <c r="D2193" s="3" t="s">
        <v>4716</v>
      </c>
      <c r="E2193" s="3" t="s">
        <v>2834</v>
      </c>
      <c r="F2193" s="3" t="s">
        <v>2678</v>
      </c>
      <c r="G2193" s="3">
        <v>86</v>
      </c>
      <c r="H2193" s="3">
        <v>100</v>
      </c>
      <c r="I2193" s="3" t="s">
        <v>2876</v>
      </c>
      <c r="J2193" s="3" t="s">
        <v>2346</v>
      </c>
      <c r="K2193" s="3" t="s">
        <v>2306</v>
      </c>
      <c r="L2193" s="3" t="s">
        <v>4408</v>
      </c>
      <c r="M2193" s="3">
        <f t="shared" si="34"/>
        <v>1</v>
      </c>
    </row>
    <row r="2194" spans="1:13">
      <c r="A2194" s="3">
        <v>1867</v>
      </c>
      <c r="B2194" s="3">
        <v>1</v>
      </c>
      <c r="C2194" s="3" t="s">
        <v>2936</v>
      </c>
      <c r="D2194" s="3" t="s">
        <v>710</v>
      </c>
      <c r="E2194" s="3" t="s">
        <v>2301</v>
      </c>
      <c r="F2194" s="3" t="s">
        <v>2302</v>
      </c>
      <c r="G2194" s="3">
        <v>86</v>
      </c>
      <c r="H2194" s="3">
        <v>100</v>
      </c>
      <c r="I2194" s="3" t="s">
        <v>2876</v>
      </c>
      <c r="J2194" s="3" t="s">
        <v>2346</v>
      </c>
      <c r="K2194" s="3" t="s">
        <v>2306</v>
      </c>
      <c r="L2194" s="3" t="s">
        <v>4408</v>
      </c>
      <c r="M2194" s="3">
        <f t="shared" si="34"/>
        <v>1</v>
      </c>
    </row>
    <row r="2195" spans="1:13">
      <c r="A2195" s="3">
        <v>1868</v>
      </c>
      <c r="B2195" s="3">
        <v>1</v>
      </c>
      <c r="C2195" s="3" t="s">
        <v>2940</v>
      </c>
      <c r="D2195" s="3" t="s">
        <v>424</v>
      </c>
      <c r="E2195" s="3" t="s">
        <v>2941</v>
      </c>
      <c r="F2195" s="3" t="s">
        <v>641</v>
      </c>
      <c r="G2195" s="3">
        <v>100</v>
      </c>
      <c r="H2195" s="3">
        <v>100</v>
      </c>
      <c r="I2195" s="3" t="s">
        <v>2876</v>
      </c>
      <c r="J2195" s="3" t="s">
        <v>2346</v>
      </c>
      <c r="K2195" s="3" t="s">
        <v>2333</v>
      </c>
      <c r="L2195" s="3" t="s">
        <v>4408</v>
      </c>
      <c r="M2195" s="3">
        <f t="shared" si="34"/>
        <v>1</v>
      </c>
    </row>
    <row r="2196" spans="1:13">
      <c r="A2196" s="3">
        <v>1869</v>
      </c>
      <c r="B2196" s="3">
        <v>1</v>
      </c>
      <c r="C2196" s="3" t="s">
        <v>2944</v>
      </c>
      <c r="D2196" s="3" t="s">
        <v>2943</v>
      </c>
      <c r="E2196" s="3" t="s">
        <v>2399</v>
      </c>
      <c r="F2196" s="3" t="s">
        <v>1776</v>
      </c>
      <c r="G2196" s="3">
        <v>100</v>
      </c>
      <c r="H2196" s="3">
        <v>100</v>
      </c>
      <c r="I2196" s="3" t="s">
        <v>2876</v>
      </c>
      <c r="J2196" s="3" t="s">
        <v>2346</v>
      </c>
      <c r="K2196" s="3" t="s">
        <v>2333</v>
      </c>
      <c r="L2196" s="3" t="s">
        <v>4408</v>
      </c>
      <c r="M2196" s="3">
        <f t="shared" si="34"/>
        <v>1</v>
      </c>
    </row>
    <row r="2197" spans="1:13">
      <c r="A2197" s="3">
        <v>1870</v>
      </c>
      <c r="B2197" s="3">
        <v>1</v>
      </c>
      <c r="C2197" s="3" t="s">
        <v>2947</v>
      </c>
      <c r="D2197" s="3" t="s">
        <v>2946</v>
      </c>
      <c r="E2197" s="3" t="s">
        <v>2331</v>
      </c>
      <c r="F2197" s="3" t="s">
        <v>1809</v>
      </c>
      <c r="G2197" s="3">
        <v>100</v>
      </c>
      <c r="H2197" s="3">
        <v>100</v>
      </c>
      <c r="I2197" s="3" t="s">
        <v>2876</v>
      </c>
      <c r="J2197" s="3" t="s">
        <v>2346</v>
      </c>
      <c r="K2197" s="3" t="s">
        <v>2333</v>
      </c>
      <c r="L2197" s="3" t="s">
        <v>4408</v>
      </c>
      <c r="M2197" s="3">
        <f t="shared" si="34"/>
        <v>1</v>
      </c>
    </row>
    <row r="2198" spans="1:13">
      <c r="A2198" s="3">
        <v>1871</v>
      </c>
      <c r="B2198" s="3">
        <v>1</v>
      </c>
      <c r="C2198" s="3" t="s">
        <v>2950</v>
      </c>
      <c r="D2198" s="3" t="s">
        <v>2949</v>
      </c>
      <c r="E2198" s="3" t="s">
        <v>2399</v>
      </c>
      <c r="F2198" s="3" t="s">
        <v>1776</v>
      </c>
      <c r="G2198" s="3">
        <v>100</v>
      </c>
      <c r="H2198" s="3">
        <v>100</v>
      </c>
      <c r="I2198" s="3" t="s">
        <v>2876</v>
      </c>
      <c r="J2198" s="3" t="s">
        <v>2346</v>
      </c>
      <c r="K2198" s="3" t="s">
        <v>2333</v>
      </c>
      <c r="L2198" s="3" t="s">
        <v>4408</v>
      </c>
      <c r="M2198" s="3">
        <f t="shared" si="34"/>
        <v>1</v>
      </c>
    </row>
    <row r="2199" spans="1:13">
      <c r="A2199" s="3">
        <v>1872</v>
      </c>
      <c r="B2199" s="3">
        <v>1</v>
      </c>
      <c r="C2199" s="3" t="s">
        <v>2953</v>
      </c>
      <c r="D2199" s="3" t="s">
        <v>2952</v>
      </c>
      <c r="E2199" s="3" t="s">
        <v>1800</v>
      </c>
      <c r="F2199" s="3" t="s">
        <v>480</v>
      </c>
      <c r="G2199" s="3">
        <v>100</v>
      </c>
      <c r="H2199" s="3">
        <v>100</v>
      </c>
      <c r="I2199" s="3" t="s">
        <v>2876</v>
      </c>
      <c r="J2199" s="3" t="s">
        <v>2346</v>
      </c>
      <c r="K2199" s="3" t="s">
        <v>2333</v>
      </c>
      <c r="L2199" s="3" t="s">
        <v>4408</v>
      </c>
      <c r="M2199" s="3">
        <f t="shared" si="34"/>
        <v>1</v>
      </c>
    </row>
    <row r="2200" spans="1:13">
      <c r="A2200" s="3">
        <v>1873</v>
      </c>
      <c r="B2200" s="3">
        <v>0</v>
      </c>
      <c r="C2200" s="3" t="s">
        <v>1148</v>
      </c>
      <c r="D2200" s="3" t="s">
        <v>485</v>
      </c>
      <c r="E2200" s="3">
        <v>1</v>
      </c>
      <c r="G2200" s="3">
        <v>1</v>
      </c>
      <c r="H2200" s="3">
        <v>1</v>
      </c>
      <c r="I2200" s="3" t="s">
        <v>2954</v>
      </c>
      <c r="J2200" s="3" t="s">
        <v>2259</v>
      </c>
      <c r="L2200" s="3" t="s">
        <v>4409</v>
      </c>
      <c r="M2200" s="3">
        <f t="shared" si="34"/>
        <v>1</v>
      </c>
    </row>
    <row r="2201" spans="1:13">
      <c r="A2201" s="3">
        <v>1874</v>
      </c>
      <c r="B2201" s="3">
        <v>0</v>
      </c>
      <c r="C2201" s="3" t="s">
        <v>2960</v>
      </c>
      <c r="D2201" s="3" t="s">
        <v>666</v>
      </c>
      <c r="E2201" s="3" t="s">
        <v>1781</v>
      </c>
      <c r="F2201" s="3" t="s">
        <v>291</v>
      </c>
      <c r="G2201" s="3">
        <v>1</v>
      </c>
      <c r="H2201" s="3">
        <v>5</v>
      </c>
      <c r="I2201" s="3" t="s">
        <v>2954</v>
      </c>
      <c r="J2201" s="3" t="s">
        <v>2259</v>
      </c>
      <c r="L2201" s="3" t="s">
        <v>4409</v>
      </c>
      <c r="M2201" s="3">
        <f t="shared" si="34"/>
        <v>1</v>
      </c>
    </row>
    <row r="2202" spans="1:13">
      <c r="A2202" s="3">
        <v>1875</v>
      </c>
      <c r="B2202" s="3">
        <v>0</v>
      </c>
      <c r="C2202" s="3" t="s">
        <v>1175</v>
      </c>
      <c r="D2202" s="3" t="s">
        <v>525</v>
      </c>
      <c r="E2202" s="3">
        <v>1</v>
      </c>
      <c r="G2202" s="3">
        <v>1</v>
      </c>
      <c r="H2202" s="3">
        <v>1</v>
      </c>
      <c r="I2202" s="3" t="s">
        <v>2954</v>
      </c>
      <c r="J2202" s="3" t="s">
        <v>2259</v>
      </c>
      <c r="L2202" s="3" t="s">
        <v>4409</v>
      </c>
      <c r="M2202" s="3">
        <f t="shared" si="34"/>
        <v>1</v>
      </c>
    </row>
    <row r="2203" spans="1:13">
      <c r="A2203" s="3">
        <v>1876</v>
      </c>
      <c r="B2203" s="3">
        <v>0</v>
      </c>
      <c r="C2203" s="3" t="s">
        <v>1113</v>
      </c>
      <c r="D2203" s="3" t="s">
        <v>427</v>
      </c>
      <c r="E2203" s="3">
        <v>1</v>
      </c>
      <c r="G2203" s="3">
        <v>1</v>
      </c>
      <c r="H2203" s="3">
        <v>1</v>
      </c>
      <c r="I2203" s="3" t="s">
        <v>2954</v>
      </c>
      <c r="J2203" s="3" t="s">
        <v>2259</v>
      </c>
      <c r="L2203" s="3" t="s">
        <v>4409</v>
      </c>
      <c r="M2203" s="3">
        <f t="shared" si="34"/>
        <v>1</v>
      </c>
    </row>
    <row r="2204" spans="1:13">
      <c r="A2204" s="3">
        <v>1877</v>
      </c>
      <c r="B2204" s="3">
        <v>1</v>
      </c>
      <c r="C2204" s="3" t="s">
        <v>2957</v>
      </c>
      <c r="D2204" s="3" t="s">
        <v>683</v>
      </c>
      <c r="E2204" s="3" t="s">
        <v>286</v>
      </c>
      <c r="F2204" s="3" t="s">
        <v>386</v>
      </c>
      <c r="G2204" s="3">
        <v>1</v>
      </c>
      <c r="H2204" s="3">
        <v>5</v>
      </c>
      <c r="I2204" s="3" t="s">
        <v>2954</v>
      </c>
      <c r="J2204" s="3" t="s">
        <v>2259</v>
      </c>
      <c r="L2204" s="3" t="s">
        <v>4410</v>
      </c>
      <c r="M2204" s="3">
        <f t="shared" si="34"/>
        <v>1</v>
      </c>
    </row>
    <row r="2205" spans="1:13">
      <c r="A2205" s="3">
        <v>1878</v>
      </c>
      <c r="B2205" s="3">
        <v>1</v>
      </c>
      <c r="C2205" s="3" t="s">
        <v>2958</v>
      </c>
      <c r="D2205" s="3" t="s">
        <v>2959</v>
      </c>
      <c r="E2205" s="3" t="s">
        <v>1781</v>
      </c>
      <c r="F2205" s="3" t="s">
        <v>291</v>
      </c>
      <c r="G2205" s="3">
        <v>1</v>
      </c>
      <c r="H2205" s="3">
        <v>5</v>
      </c>
      <c r="I2205" s="3" t="s">
        <v>2954</v>
      </c>
      <c r="J2205" s="3" t="s">
        <v>2259</v>
      </c>
      <c r="L2205" s="3" t="s">
        <v>4410</v>
      </c>
      <c r="M2205" s="3">
        <f t="shared" si="34"/>
        <v>1</v>
      </c>
    </row>
    <row r="2206" spans="1:13">
      <c r="A2206" s="3">
        <v>1879</v>
      </c>
      <c r="B2206" s="3">
        <v>1</v>
      </c>
      <c r="C2206" s="3" t="s">
        <v>2666</v>
      </c>
      <c r="D2206" s="3" t="s">
        <v>2272</v>
      </c>
      <c r="E2206" s="3" t="s">
        <v>1781</v>
      </c>
      <c r="F2206" s="3" t="s">
        <v>291</v>
      </c>
      <c r="G2206" s="3">
        <v>1</v>
      </c>
      <c r="H2206" s="3">
        <v>5</v>
      </c>
      <c r="I2206" s="3" t="s">
        <v>2954</v>
      </c>
      <c r="J2206" s="3" t="s">
        <v>2259</v>
      </c>
      <c r="L2206" s="3" t="s">
        <v>4410</v>
      </c>
      <c r="M2206" s="3">
        <f t="shared" si="34"/>
        <v>1</v>
      </c>
    </row>
    <row r="2207" spans="1:13">
      <c r="A2207" s="3">
        <v>1880</v>
      </c>
      <c r="B2207" s="3">
        <v>2</v>
      </c>
      <c r="C2207" s="3" t="s">
        <v>2267</v>
      </c>
      <c r="D2207" s="3" t="s">
        <v>110</v>
      </c>
      <c r="E2207" s="3" t="s">
        <v>2181</v>
      </c>
      <c r="F2207" s="3" t="s">
        <v>2119</v>
      </c>
      <c r="G2207" s="3">
        <v>1</v>
      </c>
      <c r="H2207" s="3">
        <v>10</v>
      </c>
      <c r="I2207" s="3" t="s">
        <v>2954</v>
      </c>
      <c r="J2207" s="3" t="s">
        <v>2259</v>
      </c>
      <c r="L2207" s="3" t="s">
        <v>4411</v>
      </c>
      <c r="M2207" s="3">
        <f t="shared" si="34"/>
        <v>1</v>
      </c>
    </row>
    <row r="2208" spans="1:13">
      <c r="A2208" s="3">
        <v>1881</v>
      </c>
      <c r="B2208" s="3">
        <v>2</v>
      </c>
      <c r="C2208" s="3" t="s">
        <v>2268</v>
      </c>
      <c r="D2208" s="3" t="s">
        <v>111</v>
      </c>
      <c r="E2208" s="3" t="s">
        <v>2181</v>
      </c>
      <c r="F2208" s="3" t="s">
        <v>2119</v>
      </c>
      <c r="G2208" s="3">
        <v>1</v>
      </c>
      <c r="H2208" s="3">
        <v>10</v>
      </c>
      <c r="I2208" s="3" t="s">
        <v>2954</v>
      </c>
      <c r="J2208" s="3" t="s">
        <v>2259</v>
      </c>
      <c r="L2208" s="3" t="s">
        <v>4411</v>
      </c>
      <c r="M2208" s="3">
        <f t="shared" si="34"/>
        <v>1</v>
      </c>
    </row>
    <row r="2209" spans="1:13">
      <c r="A2209" s="3">
        <v>1882</v>
      </c>
      <c r="B2209" s="3">
        <v>2</v>
      </c>
      <c r="C2209" s="3" t="s">
        <v>2269</v>
      </c>
      <c r="D2209" s="3" t="s">
        <v>112</v>
      </c>
      <c r="E2209" s="3" t="s">
        <v>2181</v>
      </c>
      <c r="F2209" s="3" t="s">
        <v>2119</v>
      </c>
      <c r="G2209" s="3">
        <v>1</v>
      </c>
      <c r="H2209" s="3">
        <v>10</v>
      </c>
      <c r="I2209" s="3" t="s">
        <v>2954</v>
      </c>
      <c r="J2209" s="3" t="s">
        <v>2259</v>
      </c>
      <c r="L2209" s="3" t="s">
        <v>4411</v>
      </c>
      <c r="M2209" s="3">
        <f t="shared" si="34"/>
        <v>1</v>
      </c>
    </row>
    <row r="2210" spans="1:13">
      <c r="A2210" s="3">
        <v>1883</v>
      </c>
      <c r="B2210" s="3">
        <v>2</v>
      </c>
      <c r="C2210" s="3" t="s">
        <v>2659</v>
      </c>
      <c r="D2210" s="3" t="s">
        <v>589</v>
      </c>
      <c r="E2210" s="3" t="s">
        <v>386</v>
      </c>
      <c r="F2210" s="3" t="s">
        <v>1996</v>
      </c>
      <c r="G2210" s="3">
        <v>1</v>
      </c>
      <c r="H2210" s="3">
        <v>10</v>
      </c>
      <c r="I2210" s="3" t="s">
        <v>2954</v>
      </c>
      <c r="J2210" s="3" t="s">
        <v>2259</v>
      </c>
      <c r="L2210" s="3" t="s">
        <v>4411</v>
      </c>
      <c r="M2210" s="3">
        <f t="shared" si="34"/>
        <v>1</v>
      </c>
    </row>
    <row r="2211" spans="1:13">
      <c r="A2211" s="3">
        <v>1884</v>
      </c>
      <c r="B2211" s="3">
        <v>2</v>
      </c>
      <c r="C2211" s="3" t="s">
        <v>2660</v>
      </c>
      <c r="D2211" s="3" t="s">
        <v>566</v>
      </c>
      <c r="E2211" s="3" t="s">
        <v>386</v>
      </c>
      <c r="F2211" s="3" t="s">
        <v>1996</v>
      </c>
      <c r="G2211" s="3">
        <v>1</v>
      </c>
      <c r="H2211" s="3">
        <v>10</v>
      </c>
      <c r="I2211" s="3" t="s">
        <v>2954</v>
      </c>
      <c r="J2211" s="3" t="s">
        <v>2259</v>
      </c>
      <c r="L2211" s="3" t="s">
        <v>4411</v>
      </c>
      <c r="M2211" s="3">
        <f t="shared" si="34"/>
        <v>1</v>
      </c>
    </row>
    <row r="2212" spans="1:13">
      <c r="A2212" s="3">
        <v>1885</v>
      </c>
      <c r="B2212" s="3">
        <v>2</v>
      </c>
      <c r="C2212" s="3" t="s">
        <v>2661</v>
      </c>
      <c r="D2212" s="3" t="s">
        <v>645</v>
      </c>
      <c r="E2212" s="3" t="s">
        <v>386</v>
      </c>
      <c r="F2212" s="3" t="s">
        <v>1996</v>
      </c>
      <c r="G2212" s="3">
        <v>1</v>
      </c>
      <c r="H2212" s="3">
        <v>10</v>
      </c>
      <c r="I2212" s="3" t="s">
        <v>2954</v>
      </c>
      <c r="J2212" s="3" t="s">
        <v>2259</v>
      </c>
      <c r="L2212" s="3" t="s">
        <v>4411</v>
      </c>
      <c r="M2212" s="3">
        <f t="shared" si="34"/>
        <v>1</v>
      </c>
    </row>
    <row r="2213" spans="1:13">
      <c r="A2213" s="3">
        <v>1886</v>
      </c>
      <c r="B2213" s="3">
        <v>2</v>
      </c>
      <c r="C2213" s="3" t="s">
        <v>2815</v>
      </c>
      <c r="D2213" s="3" t="s">
        <v>500</v>
      </c>
      <c r="E2213" s="3" t="s">
        <v>386</v>
      </c>
      <c r="F2213" s="3" t="s">
        <v>1996</v>
      </c>
      <c r="G2213" s="3">
        <v>1</v>
      </c>
      <c r="H2213" s="3">
        <v>10</v>
      </c>
      <c r="I2213" s="3" t="s">
        <v>2954</v>
      </c>
      <c r="J2213" s="3" t="s">
        <v>2259</v>
      </c>
      <c r="L2213" s="3" t="s">
        <v>4411</v>
      </c>
      <c r="M2213" s="3">
        <f t="shared" si="34"/>
        <v>1</v>
      </c>
    </row>
    <row r="2214" spans="1:13">
      <c r="A2214" s="3">
        <v>1887</v>
      </c>
      <c r="B2214" s="3">
        <v>2</v>
      </c>
      <c r="C2214" s="3" t="s">
        <v>2955</v>
      </c>
      <c r="D2214" s="3" t="s">
        <v>13</v>
      </c>
      <c r="E2214" s="3" t="s">
        <v>284</v>
      </c>
      <c r="F2214" s="3" t="s">
        <v>1928</v>
      </c>
      <c r="G2214" s="3">
        <v>1</v>
      </c>
      <c r="H2214" s="3">
        <v>10</v>
      </c>
      <c r="I2214" s="3" t="s">
        <v>2954</v>
      </c>
      <c r="J2214" s="3" t="s">
        <v>2259</v>
      </c>
      <c r="L2214" s="3" t="s">
        <v>4411</v>
      </c>
      <c r="M2214" s="3">
        <f t="shared" si="34"/>
        <v>1</v>
      </c>
    </row>
    <row r="2215" spans="1:13">
      <c r="A2215" s="3">
        <v>1888</v>
      </c>
      <c r="B2215" s="3">
        <v>2</v>
      </c>
      <c r="C2215" s="3" t="s">
        <v>2956</v>
      </c>
      <c r="D2215" s="3" t="s">
        <v>673</v>
      </c>
      <c r="E2215" s="3" t="s">
        <v>291</v>
      </c>
      <c r="F2215" s="3" t="s">
        <v>284</v>
      </c>
      <c r="G2215" s="3">
        <v>1</v>
      </c>
      <c r="H2215" s="3">
        <v>10</v>
      </c>
      <c r="I2215" s="3" t="s">
        <v>2954</v>
      </c>
      <c r="J2215" s="3" t="s">
        <v>2259</v>
      </c>
      <c r="L2215" s="3" t="s">
        <v>4411</v>
      </c>
      <c r="M2215" s="3">
        <f t="shared" si="34"/>
        <v>1</v>
      </c>
    </row>
    <row r="2216" spans="1:13">
      <c r="A2216" s="3">
        <v>1889</v>
      </c>
      <c r="B2216" s="3">
        <v>0</v>
      </c>
      <c r="C2216" s="3" t="s">
        <v>1148</v>
      </c>
      <c r="D2216" s="3" t="s">
        <v>485</v>
      </c>
      <c r="E2216" s="3">
        <v>1</v>
      </c>
      <c r="G2216" s="3">
        <v>1</v>
      </c>
      <c r="H2216" s="3">
        <v>1</v>
      </c>
      <c r="I2216" s="3" t="s">
        <v>2954</v>
      </c>
      <c r="J2216" s="3" t="s">
        <v>2281</v>
      </c>
      <c r="L2216" s="3" t="s">
        <v>4412</v>
      </c>
      <c r="M2216" s="3">
        <f t="shared" si="34"/>
        <v>1</v>
      </c>
    </row>
    <row r="2217" spans="1:13">
      <c r="A2217" s="3">
        <v>1890</v>
      </c>
      <c r="B2217" s="3">
        <v>0</v>
      </c>
      <c r="C2217" s="3" t="s">
        <v>2960</v>
      </c>
      <c r="D2217" s="3" t="s">
        <v>666</v>
      </c>
      <c r="E2217" s="3" t="s">
        <v>1781</v>
      </c>
      <c r="F2217" s="3" t="s">
        <v>291</v>
      </c>
      <c r="G2217" s="3">
        <v>1</v>
      </c>
      <c r="H2217" s="3">
        <v>5</v>
      </c>
      <c r="I2217" s="3" t="s">
        <v>2954</v>
      </c>
      <c r="J2217" s="3" t="s">
        <v>2281</v>
      </c>
      <c r="L2217" s="3" t="s">
        <v>4412</v>
      </c>
      <c r="M2217" s="3">
        <f t="shared" si="34"/>
        <v>1</v>
      </c>
    </row>
    <row r="2218" spans="1:13">
      <c r="A2218" s="3">
        <v>1891</v>
      </c>
      <c r="B2218" s="3">
        <v>0</v>
      </c>
      <c r="C2218" s="3" t="s">
        <v>1175</v>
      </c>
      <c r="D2218" s="3" t="s">
        <v>525</v>
      </c>
      <c r="E2218" s="3">
        <v>1</v>
      </c>
      <c r="G2218" s="3">
        <v>1</v>
      </c>
      <c r="H2218" s="3">
        <v>1</v>
      </c>
      <c r="I2218" s="3" t="s">
        <v>2954</v>
      </c>
      <c r="J2218" s="3" t="s">
        <v>2281</v>
      </c>
      <c r="L2218" s="3" t="s">
        <v>4412</v>
      </c>
      <c r="M2218" s="3">
        <f t="shared" si="34"/>
        <v>1</v>
      </c>
    </row>
    <row r="2219" spans="1:13">
      <c r="A2219" s="3">
        <v>1892</v>
      </c>
      <c r="B2219" s="3">
        <v>0</v>
      </c>
      <c r="C2219" s="3" t="s">
        <v>1113</v>
      </c>
      <c r="D2219" s="3" t="s">
        <v>427</v>
      </c>
      <c r="E2219" s="3">
        <v>1</v>
      </c>
      <c r="G2219" s="3">
        <v>1</v>
      </c>
      <c r="H2219" s="3">
        <v>1</v>
      </c>
      <c r="I2219" s="3" t="s">
        <v>2954</v>
      </c>
      <c r="J2219" s="3" t="s">
        <v>2281</v>
      </c>
      <c r="L2219" s="3" t="s">
        <v>4412</v>
      </c>
      <c r="M2219" s="3">
        <f t="shared" si="34"/>
        <v>1</v>
      </c>
    </row>
    <row r="2220" spans="1:13">
      <c r="A2220" s="3">
        <v>1893</v>
      </c>
      <c r="B2220" s="3">
        <v>1</v>
      </c>
      <c r="C2220" s="3" t="s">
        <v>2957</v>
      </c>
      <c r="D2220" s="3" t="s">
        <v>683</v>
      </c>
      <c r="E2220" s="3" t="s">
        <v>286</v>
      </c>
      <c r="F2220" s="3" t="s">
        <v>386</v>
      </c>
      <c r="G2220" s="3">
        <v>1</v>
      </c>
      <c r="H2220" s="3">
        <v>5</v>
      </c>
      <c r="I2220" s="3" t="s">
        <v>2954</v>
      </c>
      <c r="J2220" s="3" t="s">
        <v>2281</v>
      </c>
      <c r="L2220" s="3" t="s">
        <v>4413</v>
      </c>
      <c r="M2220" s="3">
        <f t="shared" si="34"/>
        <v>1</v>
      </c>
    </row>
    <row r="2221" spans="1:13">
      <c r="A2221" s="3">
        <v>1894</v>
      </c>
      <c r="B2221" s="3">
        <v>1</v>
      </c>
      <c r="C2221" s="3" t="s">
        <v>2958</v>
      </c>
      <c r="D2221" s="3" t="s">
        <v>2959</v>
      </c>
      <c r="E2221" s="3" t="s">
        <v>1781</v>
      </c>
      <c r="F2221" s="3" t="s">
        <v>291</v>
      </c>
      <c r="G2221" s="3">
        <v>1</v>
      </c>
      <c r="H2221" s="3">
        <v>5</v>
      </c>
      <c r="I2221" s="3" t="s">
        <v>2954</v>
      </c>
      <c r="J2221" s="3" t="s">
        <v>2281</v>
      </c>
      <c r="L2221" s="3" t="s">
        <v>4413</v>
      </c>
      <c r="M2221" s="3">
        <f t="shared" si="34"/>
        <v>1</v>
      </c>
    </row>
    <row r="2222" spans="1:13">
      <c r="A2222" s="3">
        <v>1895</v>
      </c>
      <c r="B2222" s="3">
        <v>1</v>
      </c>
      <c r="C2222" s="3" t="s">
        <v>2666</v>
      </c>
      <c r="D2222" s="3" t="s">
        <v>2272</v>
      </c>
      <c r="E2222" s="3" t="s">
        <v>1781</v>
      </c>
      <c r="F2222" s="3" t="s">
        <v>291</v>
      </c>
      <c r="G2222" s="3">
        <v>1</v>
      </c>
      <c r="H2222" s="3">
        <v>5</v>
      </c>
      <c r="I2222" s="3" t="s">
        <v>2954</v>
      </c>
      <c r="J2222" s="3" t="s">
        <v>2281</v>
      </c>
      <c r="L2222" s="3" t="s">
        <v>4413</v>
      </c>
      <c r="M2222" s="3">
        <f t="shared" si="34"/>
        <v>1</v>
      </c>
    </row>
    <row r="2223" spans="1:13">
      <c r="A2223" s="3">
        <v>1896</v>
      </c>
      <c r="B2223" s="3">
        <v>2</v>
      </c>
      <c r="C2223" s="3" t="s">
        <v>2267</v>
      </c>
      <c r="D2223" s="3" t="s">
        <v>110</v>
      </c>
      <c r="E2223" s="3" t="s">
        <v>2181</v>
      </c>
      <c r="F2223" s="3" t="s">
        <v>2119</v>
      </c>
      <c r="G2223" s="3">
        <v>1</v>
      </c>
      <c r="H2223" s="3">
        <v>10</v>
      </c>
      <c r="I2223" s="3" t="s">
        <v>2954</v>
      </c>
      <c r="J2223" s="3" t="s">
        <v>2281</v>
      </c>
      <c r="L2223" s="3" t="s">
        <v>4414</v>
      </c>
      <c r="M2223" s="3">
        <f t="shared" si="34"/>
        <v>1</v>
      </c>
    </row>
    <row r="2224" spans="1:13">
      <c r="A2224" s="3">
        <v>1897</v>
      </c>
      <c r="B2224" s="3">
        <v>2</v>
      </c>
      <c r="C2224" s="3" t="s">
        <v>2268</v>
      </c>
      <c r="D2224" s="3" t="s">
        <v>111</v>
      </c>
      <c r="E2224" s="3" t="s">
        <v>2181</v>
      </c>
      <c r="F2224" s="3" t="s">
        <v>2119</v>
      </c>
      <c r="G2224" s="3">
        <v>1</v>
      </c>
      <c r="H2224" s="3">
        <v>10</v>
      </c>
      <c r="I2224" s="3" t="s">
        <v>2954</v>
      </c>
      <c r="J2224" s="3" t="s">
        <v>2281</v>
      </c>
      <c r="L2224" s="3" t="s">
        <v>4414</v>
      </c>
      <c r="M2224" s="3">
        <f t="shared" si="34"/>
        <v>1</v>
      </c>
    </row>
    <row r="2225" spans="1:13">
      <c r="A2225" s="3">
        <v>1898</v>
      </c>
      <c r="B2225" s="3">
        <v>2</v>
      </c>
      <c r="C2225" s="3" t="s">
        <v>2269</v>
      </c>
      <c r="D2225" s="3" t="s">
        <v>112</v>
      </c>
      <c r="E2225" s="3" t="s">
        <v>2181</v>
      </c>
      <c r="F2225" s="3" t="s">
        <v>2119</v>
      </c>
      <c r="G2225" s="3">
        <v>1</v>
      </c>
      <c r="H2225" s="3">
        <v>10</v>
      </c>
      <c r="I2225" s="3" t="s">
        <v>2954</v>
      </c>
      <c r="J2225" s="3" t="s">
        <v>2281</v>
      </c>
      <c r="L2225" s="3" t="s">
        <v>4414</v>
      </c>
      <c r="M2225" s="3">
        <f t="shared" si="34"/>
        <v>1</v>
      </c>
    </row>
    <row r="2226" spans="1:13">
      <c r="A2226" s="3">
        <v>1899</v>
      </c>
      <c r="B2226" s="3">
        <v>2</v>
      </c>
      <c r="C2226" s="3" t="s">
        <v>2659</v>
      </c>
      <c r="D2226" s="3" t="s">
        <v>589</v>
      </c>
      <c r="E2226" s="3" t="s">
        <v>386</v>
      </c>
      <c r="F2226" s="3" t="s">
        <v>1996</v>
      </c>
      <c r="G2226" s="3">
        <v>1</v>
      </c>
      <c r="H2226" s="3">
        <v>10</v>
      </c>
      <c r="I2226" s="3" t="s">
        <v>2954</v>
      </c>
      <c r="J2226" s="3" t="s">
        <v>2281</v>
      </c>
      <c r="L2226" s="3" t="s">
        <v>4414</v>
      </c>
      <c r="M2226" s="3">
        <f t="shared" si="34"/>
        <v>1</v>
      </c>
    </row>
    <row r="2227" spans="1:13">
      <c r="A2227" s="3">
        <v>1900</v>
      </c>
      <c r="B2227" s="3">
        <v>2</v>
      </c>
      <c r="C2227" s="3" t="s">
        <v>2660</v>
      </c>
      <c r="D2227" s="3" t="s">
        <v>566</v>
      </c>
      <c r="E2227" s="3" t="s">
        <v>386</v>
      </c>
      <c r="F2227" s="3" t="s">
        <v>1996</v>
      </c>
      <c r="G2227" s="3">
        <v>1</v>
      </c>
      <c r="H2227" s="3">
        <v>10</v>
      </c>
      <c r="I2227" s="3" t="s">
        <v>2954</v>
      </c>
      <c r="J2227" s="3" t="s">
        <v>2281</v>
      </c>
      <c r="L2227" s="3" t="s">
        <v>4414</v>
      </c>
      <c r="M2227" s="3">
        <f t="shared" si="34"/>
        <v>1</v>
      </c>
    </row>
    <row r="2228" spans="1:13">
      <c r="A2228" s="3">
        <v>1901</v>
      </c>
      <c r="B2228" s="3">
        <v>2</v>
      </c>
      <c r="C2228" s="3" t="s">
        <v>2661</v>
      </c>
      <c r="D2228" s="3" t="s">
        <v>645</v>
      </c>
      <c r="E2228" s="3" t="s">
        <v>386</v>
      </c>
      <c r="F2228" s="3" t="s">
        <v>1996</v>
      </c>
      <c r="G2228" s="3">
        <v>1</v>
      </c>
      <c r="H2228" s="3">
        <v>10</v>
      </c>
      <c r="I2228" s="3" t="s">
        <v>2954</v>
      </c>
      <c r="J2228" s="3" t="s">
        <v>2281</v>
      </c>
      <c r="L2228" s="3" t="s">
        <v>4414</v>
      </c>
      <c r="M2228" s="3">
        <f t="shared" si="34"/>
        <v>1</v>
      </c>
    </row>
    <row r="2229" spans="1:13">
      <c r="A2229" s="3">
        <v>1902</v>
      </c>
      <c r="B2229" s="3">
        <v>2</v>
      </c>
      <c r="C2229" s="3" t="s">
        <v>2815</v>
      </c>
      <c r="D2229" s="3" t="s">
        <v>500</v>
      </c>
      <c r="E2229" s="3" t="s">
        <v>386</v>
      </c>
      <c r="F2229" s="3" t="s">
        <v>1996</v>
      </c>
      <c r="G2229" s="3">
        <v>1</v>
      </c>
      <c r="H2229" s="3">
        <v>10</v>
      </c>
      <c r="I2229" s="3" t="s">
        <v>2954</v>
      </c>
      <c r="J2229" s="3" t="s">
        <v>2281</v>
      </c>
      <c r="L2229" s="3" t="s">
        <v>4414</v>
      </c>
      <c r="M2229" s="3">
        <f t="shared" si="34"/>
        <v>1</v>
      </c>
    </row>
    <row r="2230" spans="1:13">
      <c r="A2230" s="3">
        <v>1903</v>
      </c>
      <c r="B2230" s="3">
        <v>2</v>
      </c>
      <c r="C2230" s="3" t="s">
        <v>2955</v>
      </c>
      <c r="D2230" s="3" t="s">
        <v>13</v>
      </c>
      <c r="E2230" s="3" t="s">
        <v>284</v>
      </c>
      <c r="F2230" s="3" t="s">
        <v>1928</v>
      </c>
      <c r="G2230" s="3">
        <v>1</v>
      </c>
      <c r="H2230" s="3">
        <v>10</v>
      </c>
      <c r="I2230" s="3" t="s">
        <v>2954</v>
      </c>
      <c r="J2230" s="3" t="s">
        <v>2281</v>
      </c>
      <c r="L2230" s="3" t="s">
        <v>4414</v>
      </c>
      <c r="M2230" s="3">
        <f t="shared" si="34"/>
        <v>1</v>
      </c>
    </row>
    <row r="2231" spans="1:13">
      <c r="A2231" s="3">
        <v>1904</v>
      </c>
      <c r="B2231" s="3">
        <v>2</v>
      </c>
      <c r="C2231" s="3" t="s">
        <v>2956</v>
      </c>
      <c r="D2231" s="3" t="s">
        <v>673</v>
      </c>
      <c r="E2231" s="3" t="s">
        <v>291</v>
      </c>
      <c r="F2231" s="3" t="s">
        <v>284</v>
      </c>
      <c r="G2231" s="3">
        <v>1</v>
      </c>
      <c r="H2231" s="3">
        <v>10</v>
      </c>
      <c r="I2231" s="3" t="s">
        <v>2954</v>
      </c>
      <c r="J2231" s="3" t="s">
        <v>2281</v>
      </c>
      <c r="L2231" s="3" t="s">
        <v>4414</v>
      </c>
      <c r="M2231" s="3">
        <f t="shared" si="34"/>
        <v>1</v>
      </c>
    </row>
    <row r="2232" spans="1:13">
      <c r="A2232" s="3">
        <v>1905</v>
      </c>
      <c r="B2232" s="3">
        <v>0</v>
      </c>
      <c r="C2232" s="3" t="s">
        <v>2817</v>
      </c>
      <c r="D2232" s="3" t="s">
        <v>415</v>
      </c>
      <c r="E2232" s="3" t="s">
        <v>2818</v>
      </c>
      <c r="F2232" s="3" t="s">
        <v>2819</v>
      </c>
      <c r="G2232" s="3">
        <v>100</v>
      </c>
      <c r="H2232" s="3">
        <v>0</v>
      </c>
      <c r="I2232" s="3" t="s">
        <v>2954</v>
      </c>
      <c r="J2232" s="3" t="s">
        <v>2285</v>
      </c>
      <c r="K2232" s="3" t="s">
        <v>2286</v>
      </c>
      <c r="L2232" s="3" t="s">
        <v>4415</v>
      </c>
      <c r="M2232" s="3">
        <f t="shared" si="34"/>
        <v>1</v>
      </c>
    </row>
    <row r="2233" spans="1:13">
      <c r="A2233" s="3">
        <v>1906</v>
      </c>
      <c r="B2233" s="3">
        <v>0</v>
      </c>
      <c r="C2233" s="3" t="s">
        <v>2961</v>
      </c>
      <c r="D2233" s="3" t="s">
        <v>644</v>
      </c>
      <c r="E2233" s="3" t="s">
        <v>2692</v>
      </c>
      <c r="F2233" s="3" t="s">
        <v>2693</v>
      </c>
      <c r="G2233" s="3">
        <v>100</v>
      </c>
      <c r="H2233" s="3">
        <v>0</v>
      </c>
      <c r="I2233" s="3" t="s">
        <v>2954</v>
      </c>
      <c r="J2233" s="3" t="s">
        <v>2285</v>
      </c>
      <c r="K2233" s="3" t="s">
        <v>2286</v>
      </c>
      <c r="L2233" s="3" t="s">
        <v>4415</v>
      </c>
      <c r="M2233" s="3">
        <f t="shared" si="34"/>
        <v>1</v>
      </c>
    </row>
    <row r="2234" spans="1:13">
      <c r="A2234" s="3">
        <v>1907</v>
      </c>
      <c r="B2234" s="3">
        <v>0</v>
      </c>
      <c r="C2234" s="3" t="s">
        <v>2783</v>
      </c>
      <c r="D2234" s="3" t="s">
        <v>3840</v>
      </c>
      <c r="E2234" s="3" t="s">
        <v>2767</v>
      </c>
      <c r="F2234" s="3" t="s">
        <v>2768</v>
      </c>
      <c r="G2234" s="3">
        <v>100</v>
      </c>
      <c r="H2234" s="3">
        <v>0</v>
      </c>
      <c r="I2234" s="3" t="s">
        <v>2954</v>
      </c>
      <c r="J2234" s="3" t="s">
        <v>2285</v>
      </c>
      <c r="K2234" s="3" t="s">
        <v>2286</v>
      </c>
      <c r="L2234" s="3" t="s">
        <v>4415</v>
      </c>
      <c r="M2234" s="3">
        <f t="shared" si="34"/>
        <v>1</v>
      </c>
    </row>
    <row r="2235" spans="1:13">
      <c r="A2235" s="3">
        <v>1908</v>
      </c>
      <c r="B2235" s="3">
        <v>0</v>
      </c>
      <c r="C2235" s="3" t="s">
        <v>2963</v>
      </c>
      <c r="D2235" s="3" t="s">
        <v>322</v>
      </c>
      <c r="E2235" s="3" t="s">
        <v>2964</v>
      </c>
      <c r="F2235" s="3" t="s">
        <v>2965</v>
      </c>
      <c r="G2235" s="3">
        <v>100</v>
      </c>
      <c r="H2235" s="3">
        <v>0</v>
      </c>
      <c r="I2235" s="3" t="s">
        <v>2954</v>
      </c>
      <c r="J2235" s="3" t="s">
        <v>2285</v>
      </c>
      <c r="K2235" s="3" t="s">
        <v>2286</v>
      </c>
      <c r="L2235" s="3" t="s">
        <v>4415</v>
      </c>
      <c r="M2235" s="3">
        <f t="shared" si="34"/>
        <v>1</v>
      </c>
    </row>
    <row r="2236" spans="1:13">
      <c r="A2236" s="3">
        <v>1909</v>
      </c>
      <c r="B2236" s="3">
        <v>0</v>
      </c>
      <c r="C2236" s="3" t="s">
        <v>2969</v>
      </c>
      <c r="D2236" s="3" t="s">
        <v>357</v>
      </c>
      <c r="E2236" s="3" t="s">
        <v>2970</v>
      </c>
      <c r="F2236" s="3" t="s">
        <v>2971</v>
      </c>
      <c r="G2236" s="3">
        <v>100</v>
      </c>
      <c r="H2236" s="3">
        <v>0</v>
      </c>
      <c r="I2236" s="3" t="s">
        <v>2954</v>
      </c>
      <c r="J2236" s="3" t="s">
        <v>2285</v>
      </c>
      <c r="K2236" s="3" t="s">
        <v>2286</v>
      </c>
      <c r="L2236" s="3" t="s">
        <v>4415</v>
      </c>
      <c r="M2236" s="3">
        <f t="shared" si="34"/>
        <v>1</v>
      </c>
    </row>
    <row r="2237" spans="1:13">
      <c r="A2237" s="3">
        <v>1910</v>
      </c>
      <c r="B2237" s="3">
        <v>0</v>
      </c>
      <c r="C2237" s="3" t="s">
        <v>2701</v>
      </c>
      <c r="D2237" s="3" t="s">
        <v>112</v>
      </c>
      <c r="E2237" s="3" t="s">
        <v>2702</v>
      </c>
      <c r="F2237" s="3" t="s">
        <v>2419</v>
      </c>
      <c r="G2237" s="3">
        <v>100</v>
      </c>
      <c r="H2237" s="3">
        <v>0</v>
      </c>
      <c r="I2237" s="3" t="s">
        <v>2954</v>
      </c>
      <c r="J2237" s="3" t="s">
        <v>2285</v>
      </c>
      <c r="K2237" s="3" t="s">
        <v>2306</v>
      </c>
      <c r="L2237" s="3" t="s">
        <v>4415</v>
      </c>
      <c r="M2237" s="3">
        <f t="shared" si="34"/>
        <v>1</v>
      </c>
    </row>
    <row r="2238" spans="1:13">
      <c r="A2238" s="3">
        <v>1911</v>
      </c>
      <c r="B2238" s="3">
        <v>0</v>
      </c>
      <c r="C2238" s="3" t="s">
        <v>2707</v>
      </c>
      <c r="D2238" s="3" t="s">
        <v>110</v>
      </c>
      <c r="E2238" s="3" t="s">
        <v>2702</v>
      </c>
      <c r="F2238" s="3" t="s">
        <v>2419</v>
      </c>
      <c r="G2238" s="3">
        <v>100</v>
      </c>
      <c r="H2238" s="3">
        <v>0</v>
      </c>
      <c r="I2238" s="3" t="s">
        <v>2954</v>
      </c>
      <c r="J2238" s="3" t="s">
        <v>2285</v>
      </c>
      <c r="K2238" s="3" t="s">
        <v>2306</v>
      </c>
      <c r="L2238" s="3" t="s">
        <v>4415</v>
      </c>
      <c r="M2238" s="3">
        <f t="shared" si="34"/>
        <v>1</v>
      </c>
    </row>
    <row r="2239" spans="1:13">
      <c r="A2239" s="3">
        <v>1912</v>
      </c>
      <c r="B2239" s="3">
        <v>0</v>
      </c>
      <c r="C2239" s="3" t="s">
        <v>2705</v>
      </c>
      <c r="D2239" s="3" t="s">
        <v>111</v>
      </c>
      <c r="E2239" s="3" t="s">
        <v>2702</v>
      </c>
      <c r="F2239" s="3" t="s">
        <v>2419</v>
      </c>
      <c r="G2239" s="3">
        <v>100</v>
      </c>
      <c r="H2239" s="3">
        <v>0</v>
      </c>
      <c r="I2239" s="3" t="s">
        <v>2954</v>
      </c>
      <c r="J2239" s="3" t="s">
        <v>2285</v>
      </c>
      <c r="K2239" s="3" t="s">
        <v>2306</v>
      </c>
      <c r="L2239" s="3" t="s">
        <v>4415</v>
      </c>
      <c r="M2239" s="3">
        <f t="shared" si="34"/>
        <v>1</v>
      </c>
    </row>
    <row r="2240" spans="1:13">
      <c r="A2240" s="3">
        <v>1913</v>
      </c>
      <c r="B2240" s="3">
        <v>0</v>
      </c>
      <c r="C2240" s="3" t="s">
        <v>2600</v>
      </c>
      <c r="D2240" s="3" t="s">
        <v>591</v>
      </c>
      <c r="E2240" s="3">
        <v>2</v>
      </c>
      <c r="G2240" s="3">
        <v>100</v>
      </c>
      <c r="H2240" s="3">
        <v>0</v>
      </c>
      <c r="I2240" s="3" t="s">
        <v>2954</v>
      </c>
      <c r="J2240" s="3" t="s">
        <v>2285</v>
      </c>
      <c r="K2240" s="3" t="s">
        <v>2306</v>
      </c>
      <c r="L2240" s="3" t="s">
        <v>4415</v>
      </c>
      <c r="M2240" s="3">
        <f t="shared" si="34"/>
        <v>1</v>
      </c>
    </row>
    <row r="2241" spans="1:13">
      <c r="A2241" s="3">
        <v>1914</v>
      </c>
      <c r="B2241" s="3">
        <v>0</v>
      </c>
      <c r="C2241" s="3" t="s">
        <v>2603</v>
      </c>
      <c r="D2241" s="3" t="s">
        <v>586</v>
      </c>
      <c r="E2241" s="3">
        <v>2</v>
      </c>
      <c r="G2241" s="3">
        <v>100</v>
      </c>
      <c r="H2241" s="3">
        <v>0</v>
      </c>
      <c r="I2241" s="3" t="s">
        <v>2954</v>
      </c>
      <c r="J2241" s="3" t="s">
        <v>2285</v>
      </c>
      <c r="K2241" s="3" t="s">
        <v>2306</v>
      </c>
      <c r="L2241" s="3" t="s">
        <v>4415</v>
      </c>
      <c r="M2241" s="3">
        <f t="shared" si="34"/>
        <v>1</v>
      </c>
    </row>
    <row r="2242" spans="1:13">
      <c r="A2242" s="3">
        <v>1915</v>
      </c>
      <c r="B2242" s="3">
        <v>0</v>
      </c>
      <c r="C2242" s="3" t="s">
        <v>2602</v>
      </c>
      <c r="D2242" s="3" t="s">
        <v>587</v>
      </c>
      <c r="E2242" s="3">
        <v>2</v>
      </c>
      <c r="G2242" s="3">
        <v>100</v>
      </c>
      <c r="H2242" s="3">
        <v>0</v>
      </c>
      <c r="I2242" s="3" t="s">
        <v>2954</v>
      </c>
      <c r="J2242" s="3" t="s">
        <v>2285</v>
      </c>
      <c r="K2242" s="3" t="s">
        <v>2306</v>
      </c>
      <c r="L2242" s="3" t="s">
        <v>4415</v>
      </c>
      <c r="M2242" s="3">
        <f t="shared" si="34"/>
        <v>1</v>
      </c>
    </row>
    <row r="2243" spans="1:13">
      <c r="A2243" s="3">
        <v>1916</v>
      </c>
      <c r="B2243" s="3">
        <v>0</v>
      </c>
      <c r="C2243" s="3" t="s">
        <v>2601</v>
      </c>
      <c r="D2243" s="3" t="s">
        <v>276</v>
      </c>
      <c r="E2243" s="3">
        <v>2</v>
      </c>
      <c r="G2243" s="3">
        <v>100</v>
      </c>
      <c r="H2243" s="3">
        <v>0</v>
      </c>
      <c r="I2243" s="3" t="s">
        <v>2954</v>
      </c>
      <c r="J2243" s="3" t="s">
        <v>2285</v>
      </c>
      <c r="K2243" s="3" t="s">
        <v>2306</v>
      </c>
      <c r="L2243" s="3" t="s">
        <v>4415</v>
      </c>
      <c r="M2243" s="3">
        <f t="shared" ref="M2243:M2306" si="35">COUNTIF(A:A,A2243)</f>
        <v>1</v>
      </c>
    </row>
    <row r="2244" spans="1:13">
      <c r="A2244" s="3">
        <v>1917</v>
      </c>
      <c r="B2244" s="3">
        <v>0</v>
      </c>
      <c r="C2244" s="3" t="s">
        <v>2604</v>
      </c>
      <c r="D2244" s="3" t="s">
        <v>668</v>
      </c>
      <c r="E2244" s="3">
        <v>2</v>
      </c>
      <c r="G2244" s="3">
        <v>100</v>
      </c>
      <c r="H2244" s="3">
        <v>0</v>
      </c>
      <c r="I2244" s="3" t="s">
        <v>2954</v>
      </c>
      <c r="J2244" s="3" t="s">
        <v>2285</v>
      </c>
      <c r="K2244" s="3" t="s">
        <v>2306</v>
      </c>
      <c r="L2244" s="3" t="s">
        <v>4415</v>
      </c>
      <c r="M2244" s="3">
        <f t="shared" si="35"/>
        <v>1</v>
      </c>
    </row>
    <row r="2245" spans="1:13">
      <c r="A2245" s="3">
        <v>1918</v>
      </c>
      <c r="B2245" s="3">
        <v>0</v>
      </c>
      <c r="C2245" s="3" t="s">
        <v>2847</v>
      </c>
      <c r="D2245" s="3" t="s">
        <v>1989</v>
      </c>
      <c r="E2245" s="3">
        <v>3</v>
      </c>
      <c r="G2245" s="3">
        <v>100</v>
      </c>
      <c r="H2245" s="3">
        <v>0</v>
      </c>
      <c r="I2245" s="3" t="s">
        <v>2954</v>
      </c>
      <c r="J2245" s="3" t="s">
        <v>2285</v>
      </c>
      <c r="K2245" s="3" t="s">
        <v>2333</v>
      </c>
      <c r="L2245" s="3" t="s">
        <v>4415</v>
      </c>
      <c r="M2245" s="3">
        <f t="shared" si="35"/>
        <v>1</v>
      </c>
    </row>
    <row r="2246" spans="1:13">
      <c r="A2246" s="3">
        <v>1919</v>
      </c>
      <c r="B2246" s="3">
        <v>0</v>
      </c>
      <c r="C2246" s="3" t="s">
        <v>2845</v>
      </c>
      <c r="D2246" s="3" t="s">
        <v>524</v>
      </c>
      <c r="E2246" s="3">
        <v>3</v>
      </c>
      <c r="G2246" s="3">
        <v>100</v>
      </c>
      <c r="H2246" s="3">
        <v>0</v>
      </c>
      <c r="I2246" s="3" t="s">
        <v>2954</v>
      </c>
      <c r="J2246" s="3" t="s">
        <v>2285</v>
      </c>
      <c r="K2246" s="3" t="s">
        <v>2333</v>
      </c>
      <c r="L2246" s="3" t="s">
        <v>4415</v>
      </c>
      <c r="M2246" s="3">
        <f t="shared" si="35"/>
        <v>1</v>
      </c>
    </row>
    <row r="2247" spans="1:13">
      <c r="A2247" s="3">
        <v>1920</v>
      </c>
      <c r="B2247" s="3">
        <v>0</v>
      </c>
      <c r="C2247" s="3" t="s">
        <v>2772</v>
      </c>
      <c r="D2247" s="3" t="s">
        <v>2272</v>
      </c>
      <c r="E2247" s="3" t="s">
        <v>1915</v>
      </c>
      <c r="F2247" s="3" t="s">
        <v>2710</v>
      </c>
      <c r="G2247" s="3">
        <v>100</v>
      </c>
      <c r="H2247" s="3">
        <v>0</v>
      </c>
      <c r="I2247" s="3" t="s">
        <v>2954</v>
      </c>
      <c r="J2247" s="3" t="s">
        <v>2285</v>
      </c>
      <c r="K2247" s="3" t="s">
        <v>2333</v>
      </c>
      <c r="L2247" s="3" t="s">
        <v>4415</v>
      </c>
      <c r="M2247" s="3">
        <f t="shared" si="35"/>
        <v>1</v>
      </c>
    </row>
    <row r="2248" spans="1:13">
      <c r="A2248" s="3">
        <v>1921</v>
      </c>
      <c r="B2248" s="3">
        <v>0</v>
      </c>
      <c r="C2248" s="3" t="s">
        <v>2975</v>
      </c>
      <c r="D2248" s="3" t="s">
        <v>279</v>
      </c>
      <c r="E2248" s="3" t="s">
        <v>2376</v>
      </c>
      <c r="F2248" s="3" t="s">
        <v>2710</v>
      </c>
      <c r="G2248" s="3">
        <v>100</v>
      </c>
      <c r="H2248" s="3">
        <v>0</v>
      </c>
      <c r="I2248" s="3" t="s">
        <v>2954</v>
      </c>
      <c r="J2248" s="3" t="s">
        <v>2285</v>
      </c>
      <c r="K2248" s="3" t="s">
        <v>2333</v>
      </c>
      <c r="L2248" s="3" t="s">
        <v>4415</v>
      </c>
      <c r="M2248" s="3">
        <f t="shared" si="35"/>
        <v>1</v>
      </c>
    </row>
    <row r="2249" spans="1:13">
      <c r="A2249" s="3">
        <v>1922</v>
      </c>
      <c r="B2249" s="3">
        <v>1</v>
      </c>
      <c r="C2249" s="3" t="s">
        <v>2820</v>
      </c>
      <c r="D2249" s="3" t="s">
        <v>415</v>
      </c>
      <c r="E2249" s="3" t="s">
        <v>2683</v>
      </c>
      <c r="F2249" s="3" t="s">
        <v>2821</v>
      </c>
      <c r="G2249" s="3">
        <v>86</v>
      </c>
      <c r="H2249" s="3">
        <v>100</v>
      </c>
      <c r="I2249" s="3" t="s">
        <v>2954</v>
      </c>
      <c r="J2249" s="3" t="s">
        <v>2285</v>
      </c>
      <c r="K2249" s="3" t="s">
        <v>2286</v>
      </c>
      <c r="L2249" s="3" t="s">
        <v>4416</v>
      </c>
      <c r="M2249" s="3">
        <f t="shared" si="35"/>
        <v>1</v>
      </c>
    </row>
    <row r="2250" spans="1:13">
      <c r="A2250" s="3">
        <v>1923</v>
      </c>
      <c r="B2250" s="3">
        <v>1</v>
      </c>
      <c r="C2250" s="3" t="s">
        <v>2962</v>
      </c>
      <c r="D2250" s="3" t="s">
        <v>644</v>
      </c>
      <c r="E2250" s="3" t="s">
        <v>2695</v>
      </c>
      <c r="F2250" s="3" t="s">
        <v>2393</v>
      </c>
      <c r="G2250" s="3">
        <v>86</v>
      </c>
      <c r="H2250" s="3">
        <v>100</v>
      </c>
      <c r="I2250" s="3" t="s">
        <v>2954</v>
      </c>
      <c r="J2250" s="3" t="s">
        <v>2285</v>
      </c>
      <c r="K2250" s="3" t="s">
        <v>2286</v>
      </c>
      <c r="L2250" s="3" t="s">
        <v>4416</v>
      </c>
      <c r="M2250" s="3">
        <f t="shared" si="35"/>
        <v>1</v>
      </c>
    </row>
    <row r="2251" spans="1:13">
      <c r="A2251" s="3">
        <v>1924</v>
      </c>
      <c r="B2251" s="3">
        <v>1</v>
      </c>
      <c r="C2251" s="3" t="s">
        <v>2784</v>
      </c>
      <c r="D2251" s="3" t="s">
        <v>3840</v>
      </c>
      <c r="E2251" s="3" t="s">
        <v>2770</v>
      </c>
      <c r="F2251" s="3" t="s">
        <v>2771</v>
      </c>
      <c r="G2251" s="3">
        <v>86</v>
      </c>
      <c r="H2251" s="3">
        <v>100</v>
      </c>
      <c r="I2251" s="3" t="s">
        <v>2954</v>
      </c>
      <c r="J2251" s="3" t="s">
        <v>2285</v>
      </c>
      <c r="K2251" s="3" t="s">
        <v>2286</v>
      </c>
      <c r="L2251" s="3" t="s">
        <v>4416</v>
      </c>
      <c r="M2251" s="3">
        <f t="shared" si="35"/>
        <v>1</v>
      </c>
    </row>
    <row r="2252" spans="1:13">
      <c r="A2252" s="3">
        <v>1925</v>
      </c>
      <c r="B2252" s="3">
        <v>1</v>
      </c>
      <c r="C2252" s="3" t="s">
        <v>2966</v>
      </c>
      <c r="D2252" s="3" t="s">
        <v>322</v>
      </c>
      <c r="E2252" s="3" t="s">
        <v>2967</v>
      </c>
      <c r="F2252" s="3" t="s">
        <v>2968</v>
      </c>
      <c r="G2252" s="3">
        <v>86</v>
      </c>
      <c r="H2252" s="3">
        <v>100</v>
      </c>
      <c r="I2252" s="3" t="s">
        <v>2954</v>
      </c>
      <c r="J2252" s="3" t="s">
        <v>2285</v>
      </c>
      <c r="K2252" s="3" t="s">
        <v>2286</v>
      </c>
      <c r="L2252" s="3" t="s">
        <v>4416</v>
      </c>
      <c r="M2252" s="3">
        <f t="shared" si="35"/>
        <v>1</v>
      </c>
    </row>
    <row r="2253" spans="1:13">
      <c r="A2253" s="3">
        <v>1926</v>
      </c>
      <c r="B2253" s="3">
        <v>1</v>
      </c>
      <c r="C2253" s="3" t="s">
        <v>2972</v>
      </c>
      <c r="D2253" s="3" t="s">
        <v>357</v>
      </c>
      <c r="E2253" s="3" t="s">
        <v>2973</v>
      </c>
      <c r="F2253" s="3" t="s">
        <v>2974</v>
      </c>
      <c r="G2253" s="3">
        <v>86</v>
      </c>
      <c r="H2253" s="3">
        <v>100</v>
      </c>
      <c r="I2253" s="3" t="s">
        <v>2954</v>
      </c>
      <c r="J2253" s="3" t="s">
        <v>2285</v>
      </c>
      <c r="K2253" s="3" t="s">
        <v>2286</v>
      </c>
      <c r="L2253" s="3" t="s">
        <v>4416</v>
      </c>
      <c r="M2253" s="3">
        <f t="shared" si="35"/>
        <v>1</v>
      </c>
    </row>
    <row r="2254" spans="1:13">
      <c r="A2254" s="3">
        <v>1927</v>
      </c>
      <c r="B2254" s="3">
        <v>1</v>
      </c>
      <c r="C2254" s="3" t="s">
        <v>2703</v>
      </c>
      <c r="D2254" s="3" t="s">
        <v>112</v>
      </c>
      <c r="E2254" s="3" t="s">
        <v>2062</v>
      </c>
      <c r="F2254" s="3" t="s">
        <v>2704</v>
      </c>
      <c r="G2254" s="3">
        <v>86</v>
      </c>
      <c r="H2254" s="3">
        <v>100</v>
      </c>
      <c r="I2254" s="3" t="s">
        <v>2954</v>
      </c>
      <c r="J2254" s="3" t="s">
        <v>2285</v>
      </c>
      <c r="K2254" s="3" t="s">
        <v>2306</v>
      </c>
      <c r="L2254" s="3" t="s">
        <v>4416</v>
      </c>
      <c r="M2254" s="3">
        <f t="shared" si="35"/>
        <v>1</v>
      </c>
    </row>
    <row r="2255" spans="1:13">
      <c r="A2255" s="3">
        <v>1928</v>
      </c>
      <c r="B2255" s="3">
        <v>1</v>
      </c>
      <c r="C2255" s="3" t="s">
        <v>2708</v>
      </c>
      <c r="D2255" s="3" t="s">
        <v>110</v>
      </c>
      <c r="E2255" s="3" t="s">
        <v>2062</v>
      </c>
      <c r="F2255" s="3" t="s">
        <v>2704</v>
      </c>
      <c r="G2255" s="3">
        <v>86</v>
      </c>
      <c r="H2255" s="3">
        <v>100</v>
      </c>
      <c r="I2255" s="3" t="s">
        <v>2954</v>
      </c>
      <c r="J2255" s="3" t="s">
        <v>2285</v>
      </c>
      <c r="K2255" s="3" t="s">
        <v>2306</v>
      </c>
      <c r="L2255" s="3" t="s">
        <v>4416</v>
      </c>
      <c r="M2255" s="3">
        <f t="shared" si="35"/>
        <v>1</v>
      </c>
    </row>
    <row r="2256" spans="1:13">
      <c r="A2256" s="3">
        <v>1929</v>
      </c>
      <c r="B2256" s="3">
        <v>1</v>
      </c>
      <c r="C2256" s="3" t="s">
        <v>2706</v>
      </c>
      <c r="D2256" s="3" t="s">
        <v>111</v>
      </c>
      <c r="E2256" s="3" t="s">
        <v>2062</v>
      </c>
      <c r="F2256" s="3" t="s">
        <v>2704</v>
      </c>
      <c r="G2256" s="3">
        <v>86</v>
      </c>
      <c r="H2256" s="3">
        <v>100</v>
      </c>
      <c r="I2256" s="3" t="s">
        <v>2954</v>
      </c>
      <c r="J2256" s="3" t="s">
        <v>2285</v>
      </c>
      <c r="K2256" s="3" t="s">
        <v>2306</v>
      </c>
      <c r="L2256" s="3" t="s">
        <v>4416</v>
      </c>
      <c r="M2256" s="3">
        <f t="shared" si="35"/>
        <v>1</v>
      </c>
    </row>
    <row r="2257" spans="1:13">
      <c r="A2257" s="3">
        <v>1930</v>
      </c>
      <c r="B2257" s="3">
        <v>1</v>
      </c>
      <c r="C2257" s="3" t="s">
        <v>1225</v>
      </c>
      <c r="D2257" s="3" t="s">
        <v>591</v>
      </c>
      <c r="E2257" s="3">
        <v>1</v>
      </c>
      <c r="G2257" s="3">
        <v>86</v>
      </c>
      <c r="H2257" s="3">
        <v>100</v>
      </c>
      <c r="I2257" s="3" t="s">
        <v>2954</v>
      </c>
      <c r="J2257" s="3" t="s">
        <v>2285</v>
      </c>
      <c r="K2257" s="3" t="s">
        <v>2306</v>
      </c>
      <c r="L2257" s="3" t="s">
        <v>4416</v>
      </c>
      <c r="M2257" s="3">
        <f t="shared" si="35"/>
        <v>1</v>
      </c>
    </row>
    <row r="2258" spans="1:13">
      <c r="A2258" s="3">
        <v>1931</v>
      </c>
      <c r="B2258" s="3">
        <v>1</v>
      </c>
      <c r="C2258" s="3" t="s">
        <v>1218</v>
      </c>
      <c r="D2258" s="3" t="s">
        <v>586</v>
      </c>
      <c r="E2258" s="3">
        <v>1</v>
      </c>
      <c r="G2258" s="3">
        <v>86</v>
      </c>
      <c r="H2258" s="3">
        <v>100</v>
      </c>
      <c r="I2258" s="3" t="s">
        <v>2954</v>
      </c>
      <c r="J2258" s="3" t="s">
        <v>2285</v>
      </c>
      <c r="K2258" s="3" t="s">
        <v>2306</v>
      </c>
      <c r="L2258" s="3" t="s">
        <v>4416</v>
      </c>
      <c r="M2258" s="3">
        <f t="shared" si="35"/>
        <v>1</v>
      </c>
    </row>
    <row r="2259" spans="1:13">
      <c r="A2259" s="3">
        <v>1932</v>
      </c>
      <c r="B2259" s="3">
        <v>1</v>
      </c>
      <c r="C2259" s="3" t="s">
        <v>1219</v>
      </c>
      <c r="D2259" s="3" t="s">
        <v>587</v>
      </c>
      <c r="E2259" s="3">
        <v>1</v>
      </c>
      <c r="G2259" s="3">
        <v>86</v>
      </c>
      <c r="H2259" s="3">
        <v>100</v>
      </c>
      <c r="I2259" s="3" t="s">
        <v>2954</v>
      </c>
      <c r="J2259" s="3" t="s">
        <v>2285</v>
      </c>
      <c r="K2259" s="3" t="s">
        <v>2306</v>
      </c>
      <c r="L2259" s="3" t="s">
        <v>4416</v>
      </c>
      <c r="M2259" s="3">
        <f t="shared" si="35"/>
        <v>1</v>
      </c>
    </row>
    <row r="2260" spans="1:13">
      <c r="A2260" s="3">
        <v>1933</v>
      </c>
      <c r="B2260" s="3">
        <v>1</v>
      </c>
      <c r="C2260" s="3" t="s">
        <v>1217</v>
      </c>
      <c r="D2260" s="3" t="s">
        <v>276</v>
      </c>
      <c r="E2260" s="3">
        <v>1</v>
      </c>
      <c r="G2260" s="3">
        <v>86</v>
      </c>
      <c r="H2260" s="3">
        <v>100</v>
      </c>
      <c r="I2260" s="3" t="s">
        <v>2954</v>
      </c>
      <c r="J2260" s="3" t="s">
        <v>2285</v>
      </c>
      <c r="K2260" s="3" t="s">
        <v>2306</v>
      </c>
      <c r="L2260" s="3" t="s">
        <v>4416</v>
      </c>
      <c r="M2260" s="3">
        <f t="shared" si="35"/>
        <v>1</v>
      </c>
    </row>
    <row r="2261" spans="1:13">
      <c r="A2261" s="3">
        <v>1934</v>
      </c>
      <c r="B2261" s="3">
        <v>1</v>
      </c>
      <c r="C2261" s="3" t="s">
        <v>1294</v>
      </c>
      <c r="D2261" s="3" t="s">
        <v>668</v>
      </c>
      <c r="E2261" s="3">
        <v>1</v>
      </c>
      <c r="G2261" s="3">
        <v>86</v>
      </c>
      <c r="H2261" s="3">
        <v>100</v>
      </c>
      <c r="I2261" s="3" t="s">
        <v>2954</v>
      </c>
      <c r="J2261" s="3" t="s">
        <v>2285</v>
      </c>
      <c r="K2261" s="3" t="s">
        <v>2306</v>
      </c>
      <c r="L2261" s="3" t="s">
        <v>4416</v>
      </c>
      <c r="M2261" s="3">
        <f t="shared" si="35"/>
        <v>1</v>
      </c>
    </row>
    <row r="2262" spans="1:13">
      <c r="A2262" s="3">
        <v>1935</v>
      </c>
      <c r="B2262" s="3">
        <v>1</v>
      </c>
      <c r="C2262" s="3" t="s">
        <v>2848</v>
      </c>
      <c r="D2262" s="3" t="s">
        <v>1989</v>
      </c>
      <c r="E2262" s="3">
        <v>2</v>
      </c>
      <c r="G2262" s="3">
        <v>100</v>
      </c>
      <c r="H2262" s="3">
        <v>100</v>
      </c>
      <c r="I2262" s="3" t="s">
        <v>2954</v>
      </c>
      <c r="J2262" s="3" t="s">
        <v>2285</v>
      </c>
      <c r="K2262" s="3" t="s">
        <v>2333</v>
      </c>
      <c r="L2262" s="3" t="s">
        <v>4416</v>
      </c>
      <c r="M2262" s="3">
        <f t="shared" si="35"/>
        <v>1</v>
      </c>
    </row>
    <row r="2263" spans="1:13">
      <c r="A2263" s="3">
        <v>1936</v>
      </c>
      <c r="B2263" s="3">
        <v>1</v>
      </c>
      <c r="C2263" s="3" t="s">
        <v>2846</v>
      </c>
      <c r="D2263" s="3" t="s">
        <v>524</v>
      </c>
      <c r="E2263" s="3">
        <v>2</v>
      </c>
      <c r="G2263" s="3">
        <v>100</v>
      </c>
      <c r="H2263" s="3">
        <v>100</v>
      </c>
      <c r="I2263" s="3" t="s">
        <v>2954</v>
      </c>
      <c r="J2263" s="3" t="s">
        <v>2285</v>
      </c>
      <c r="K2263" s="3" t="s">
        <v>2333</v>
      </c>
      <c r="L2263" s="3" t="s">
        <v>4416</v>
      </c>
      <c r="M2263" s="3">
        <f t="shared" si="35"/>
        <v>1</v>
      </c>
    </row>
    <row r="2264" spans="1:13">
      <c r="A2264" s="3">
        <v>1937</v>
      </c>
      <c r="B2264" s="3">
        <v>1</v>
      </c>
      <c r="C2264" s="3" t="s">
        <v>2714</v>
      </c>
      <c r="D2264" s="3" t="s">
        <v>2272</v>
      </c>
      <c r="E2264" s="3" t="s">
        <v>1793</v>
      </c>
      <c r="F2264" s="3" t="s">
        <v>1778</v>
      </c>
      <c r="G2264" s="3">
        <v>100</v>
      </c>
      <c r="H2264" s="3">
        <v>100</v>
      </c>
      <c r="I2264" s="3" t="s">
        <v>2954</v>
      </c>
      <c r="J2264" s="3" t="s">
        <v>2285</v>
      </c>
      <c r="K2264" s="3" t="s">
        <v>2333</v>
      </c>
      <c r="L2264" s="3" t="s">
        <v>4416</v>
      </c>
      <c r="M2264" s="3">
        <f t="shared" si="35"/>
        <v>1</v>
      </c>
    </row>
    <row r="2265" spans="1:13">
      <c r="A2265" s="3">
        <v>1938</v>
      </c>
      <c r="B2265" s="3">
        <v>1</v>
      </c>
      <c r="C2265" s="3" t="s">
        <v>2976</v>
      </c>
      <c r="D2265" s="3" t="s">
        <v>279</v>
      </c>
      <c r="E2265" s="3" t="s">
        <v>1793</v>
      </c>
      <c r="F2265" s="3" t="s">
        <v>1778</v>
      </c>
      <c r="G2265" s="3">
        <v>100</v>
      </c>
      <c r="H2265" s="3">
        <v>100</v>
      </c>
      <c r="I2265" s="3" t="s">
        <v>2954</v>
      </c>
      <c r="J2265" s="3" t="s">
        <v>2285</v>
      </c>
      <c r="K2265" s="3" t="s">
        <v>2333</v>
      </c>
      <c r="L2265" s="3" t="s">
        <v>4416</v>
      </c>
      <c r="M2265" s="3">
        <f t="shared" si="35"/>
        <v>1</v>
      </c>
    </row>
    <row r="2266" spans="1:13">
      <c r="A2266" s="3">
        <v>1939</v>
      </c>
      <c r="B2266" s="3">
        <v>0</v>
      </c>
      <c r="C2266" s="3" t="s">
        <v>2929</v>
      </c>
      <c r="D2266" s="3" t="s">
        <v>534</v>
      </c>
      <c r="E2266" s="3" t="s">
        <v>509</v>
      </c>
      <c r="F2266" s="3" t="s">
        <v>2376</v>
      </c>
      <c r="G2266" s="3">
        <v>100</v>
      </c>
      <c r="H2266" s="3">
        <v>0</v>
      </c>
      <c r="I2266" s="3" t="s">
        <v>2954</v>
      </c>
      <c r="J2266" s="3" t="s">
        <v>2346</v>
      </c>
      <c r="K2266" s="3" t="s">
        <v>2286</v>
      </c>
      <c r="L2266" s="3" t="s">
        <v>4417</v>
      </c>
      <c r="M2266" s="3">
        <f t="shared" si="35"/>
        <v>1</v>
      </c>
    </row>
    <row r="2267" spans="1:13">
      <c r="A2267" s="3">
        <v>1940</v>
      </c>
      <c r="B2267" s="3">
        <v>0</v>
      </c>
      <c r="C2267" s="3" t="s">
        <v>2977</v>
      </c>
      <c r="D2267" s="3" t="s">
        <v>275</v>
      </c>
      <c r="E2267" s="3" t="s">
        <v>2114</v>
      </c>
      <c r="F2267" s="3" t="s">
        <v>2978</v>
      </c>
      <c r="G2267" s="3">
        <v>100</v>
      </c>
      <c r="H2267" s="3">
        <v>0</v>
      </c>
      <c r="I2267" s="3" t="s">
        <v>2954</v>
      </c>
      <c r="J2267" s="3" t="s">
        <v>2346</v>
      </c>
      <c r="K2267" s="3" t="s">
        <v>2286</v>
      </c>
      <c r="L2267" s="3" t="s">
        <v>4417</v>
      </c>
      <c r="M2267" s="3">
        <f t="shared" si="35"/>
        <v>1</v>
      </c>
    </row>
    <row r="2268" spans="1:13">
      <c r="A2268" s="3">
        <v>1941</v>
      </c>
      <c r="B2268" s="3">
        <v>0</v>
      </c>
      <c r="C2268" s="3" t="s">
        <v>2749</v>
      </c>
      <c r="D2268" s="3" t="s">
        <v>13</v>
      </c>
      <c r="E2268" s="3" t="s">
        <v>2750</v>
      </c>
      <c r="F2268" s="3" t="s">
        <v>2751</v>
      </c>
      <c r="G2268" s="3">
        <v>100</v>
      </c>
      <c r="H2268" s="3">
        <v>0</v>
      </c>
      <c r="I2268" s="3" t="s">
        <v>2954</v>
      </c>
      <c r="J2268" s="3" t="s">
        <v>2346</v>
      </c>
      <c r="K2268" s="3" t="s">
        <v>2286</v>
      </c>
      <c r="L2268" s="3" t="s">
        <v>4417</v>
      </c>
      <c r="M2268" s="3">
        <f t="shared" si="35"/>
        <v>1</v>
      </c>
    </row>
    <row r="2269" spans="1:13">
      <c r="A2269" s="3">
        <v>1942</v>
      </c>
      <c r="B2269" s="3">
        <v>0</v>
      </c>
      <c r="C2269" s="3" t="s">
        <v>2726</v>
      </c>
      <c r="D2269" s="3" t="s">
        <v>589</v>
      </c>
      <c r="E2269" s="3" t="s">
        <v>2692</v>
      </c>
      <c r="F2269" s="3" t="s">
        <v>2693</v>
      </c>
      <c r="G2269" s="3">
        <v>100</v>
      </c>
      <c r="H2269" s="3">
        <v>0</v>
      </c>
      <c r="I2269" s="3" t="s">
        <v>2954</v>
      </c>
      <c r="J2269" s="3" t="s">
        <v>2346</v>
      </c>
      <c r="K2269" s="3" t="s">
        <v>2286</v>
      </c>
      <c r="L2269" s="3" t="s">
        <v>4417</v>
      </c>
      <c r="M2269" s="3">
        <f t="shared" si="35"/>
        <v>1</v>
      </c>
    </row>
    <row r="2270" spans="1:13">
      <c r="A2270" s="3">
        <v>1943</v>
      </c>
      <c r="B2270" s="3">
        <v>0</v>
      </c>
      <c r="C2270" s="3" t="s">
        <v>2728</v>
      </c>
      <c r="D2270" s="3" t="s">
        <v>566</v>
      </c>
      <c r="E2270" s="3" t="s">
        <v>2692</v>
      </c>
      <c r="F2270" s="3" t="s">
        <v>2693</v>
      </c>
      <c r="G2270" s="3">
        <v>100</v>
      </c>
      <c r="H2270" s="3">
        <v>0</v>
      </c>
      <c r="I2270" s="3" t="s">
        <v>2954</v>
      </c>
      <c r="J2270" s="3" t="s">
        <v>2346</v>
      </c>
      <c r="K2270" s="3" t="s">
        <v>2286</v>
      </c>
      <c r="L2270" s="3" t="s">
        <v>4417</v>
      </c>
      <c r="M2270" s="3">
        <f t="shared" si="35"/>
        <v>1</v>
      </c>
    </row>
    <row r="2271" spans="1:13">
      <c r="A2271" s="3">
        <v>1944</v>
      </c>
      <c r="B2271" s="3">
        <v>0</v>
      </c>
      <c r="C2271" s="3" t="s">
        <v>2730</v>
      </c>
      <c r="D2271" s="3" t="s">
        <v>645</v>
      </c>
      <c r="E2271" s="3" t="s">
        <v>2692</v>
      </c>
      <c r="F2271" s="3" t="s">
        <v>2693</v>
      </c>
      <c r="G2271" s="3">
        <v>100</v>
      </c>
      <c r="H2271" s="3">
        <v>0</v>
      </c>
      <c r="I2271" s="3" t="s">
        <v>2954</v>
      </c>
      <c r="J2271" s="3" t="s">
        <v>2346</v>
      </c>
      <c r="K2271" s="3" t="s">
        <v>2286</v>
      </c>
      <c r="L2271" s="3" t="s">
        <v>4417</v>
      </c>
      <c r="M2271" s="3">
        <f t="shared" si="35"/>
        <v>1</v>
      </c>
    </row>
    <row r="2272" spans="1:13">
      <c r="A2272" s="3">
        <v>1945</v>
      </c>
      <c r="B2272" s="3">
        <v>0</v>
      </c>
      <c r="C2272" s="3" t="s">
        <v>2981</v>
      </c>
      <c r="D2272" s="3" t="s">
        <v>250</v>
      </c>
      <c r="E2272" s="3" t="s">
        <v>2326</v>
      </c>
      <c r="F2272" s="3" t="s">
        <v>2437</v>
      </c>
      <c r="G2272" s="3">
        <v>100</v>
      </c>
      <c r="H2272" s="3">
        <v>0</v>
      </c>
      <c r="I2272" s="3" t="s">
        <v>2954</v>
      </c>
      <c r="J2272" s="3" t="s">
        <v>2346</v>
      </c>
      <c r="K2272" s="3" t="s">
        <v>2306</v>
      </c>
      <c r="L2272" s="3" t="s">
        <v>4417</v>
      </c>
      <c r="M2272" s="3">
        <f t="shared" si="35"/>
        <v>2</v>
      </c>
    </row>
    <row r="2273" spans="1:13">
      <c r="A2273" s="3">
        <v>1945</v>
      </c>
      <c r="B2273" s="3">
        <v>0</v>
      </c>
      <c r="C2273" s="3" t="s">
        <v>2981</v>
      </c>
      <c r="D2273" s="3" t="s">
        <v>1461</v>
      </c>
      <c r="E2273" s="3" t="s">
        <v>2326</v>
      </c>
      <c r="F2273" s="3" t="s">
        <v>2437</v>
      </c>
      <c r="G2273" s="3">
        <v>100</v>
      </c>
      <c r="H2273" s="3">
        <v>0</v>
      </c>
      <c r="I2273" s="3" t="s">
        <v>2954</v>
      </c>
      <c r="J2273" s="3" t="s">
        <v>2346</v>
      </c>
      <c r="K2273" s="3" t="s">
        <v>2306</v>
      </c>
      <c r="L2273" s="3" t="s">
        <v>4417</v>
      </c>
      <c r="M2273" s="3">
        <f t="shared" si="35"/>
        <v>2</v>
      </c>
    </row>
    <row r="2274" spans="1:13">
      <c r="A2274" s="3">
        <v>1946</v>
      </c>
      <c r="B2274" s="3">
        <v>0</v>
      </c>
      <c r="C2274" s="3" t="s">
        <v>2982</v>
      </c>
      <c r="D2274" s="3" t="s">
        <v>2983</v>
      </c>
      <c r="E2274" s="3" t="s">
        <v>1776</v>
      </c>
      <c r="G2274" s="3">
        <v>100</v>
      </c>
      <c r="H2274" s="3">
        <v>0</v>
      </c>
      <c r="I2274" s="3" t="s">
        <v>2954</v>
      </c>
      <c r="J2274" s="3" t="s">
        <v>2346</v>
      </c>
      <c r="K2274" s="3" t="s">
        <v>2306</v>
      </c>
      <c r="L2274" s="3" t="s">
        <v>4417</v>
      </c>
      <c r="M2274" s="3">
        <f t="shared" si="35"/>
        <v>1</v>
      </c>
    </row>
    <row r="2275" spans="1:13">
      <c r="A2275" s="3">
        <v>1947</v>
      </c>
      <c r="B2275" s="3">
        <v>0</v>
      </c>
      <c r="C2275" s="3" t="s">
        <v>2985</v>
      </c>
      <c r="D2275" s="3" t="s">
        <v>2986</v>
      </c>
      <c r="E2275" s="3" t="s">
        <v>2987</v>
      </c>
      <c r="G2275" s="3">
        <v>100</v>
      </c>
      <c r="H2275" s="3">
        <v>0</v>
      </c>
      <c r="I2275" s="3" t="s">
        <v>2954</v>
      </c>
      <c r="J2275" s="3" t="s">
        <v>2346</v>
      </c>
      <c r="K2275" s="3" t="s">
        <v>2306</v>
      </c>
      <c r="L2275" s="3" t="s">
        <v>4417</v>
      </c>
      <c r="M2275" s="3">
        <f t="shared" si="35"/>
        <v>1</v>
      </c>
    </row>
    <row r="2276" spans="1:13">
      <c r="A2276" s="3">
        <v>1948</v>
      </c>
      <c r="B2276" s="3">
        <v>0</v>
      </c>
      <c r="C2276" s="3" t="s">
        <v>2989</v>
      </c>
      <c r="D2276" s="3" t="s">
        <v>2990</v>
      </c>
      <c r="E2276" s="3" t="s">
        <v>289</v>
      </c>
      <c r="G2276" s="3">
        <v>100</v>
      </c>
      <c r="H2276" s="3">
        <v>0</v>
      </c>
      <c r="I2276" s="3" t="s">
        <v>2954</v>
      </c>
      <c r="J2276" s="3" t="s">
        <v>2346</v>
      </c>
      <c r="K2276" s="3" t="s">
        <v>2306</v>
      </c>
      <c r="L2276" s="3" t="s">
        <v>4417</v>
      </c>
      <c r="M2276" s="3">
        <f t="shared" si="35"/>
        <v>1</v>
      </c>
    </row>
    <row r="2277" spans="1:13">
      <c r="A2277" s="3">
        <v>1949</v>
      </c>
      <c r="B2277" s="3">
        <v>0</v>
      </c>
      <c r="C2277" s="3" t="s">
        <v>2992</v>
      </c>
      <c r="D2277" s="3" t="s">
        <v>2993</v>
      </c>
      <c r="E2277" s="3" t="s">
        <v>509</v>
      </c>
      <c r="F2277" s="3" t="s">
        <v>2376</v>
      </c>
      <c r="G2277" s="3">
        <v>100</v>
      </c>
      <c r="H2277" s="3">
        <v>0</v>
      </c>
      <c r="I2277" s="3" t="s">
        <v>2954</v>
      </c>
      <c r="J2277" s="3" t="s">
        <v>2346</v>
      </c>
      <c r="K2277" s="3" t="s">
        <v>2306</v>
      </c>
      <c r="L2277" s="3" t="s">
        <v>4417</v>
      </c>
      <c r="M2277" s="3">
        <f t="shared" si="35"/>
        <v>1</v>
      </c>
    </row>
    <row r="2278" spans="1:13">
      <c r="A2278" s="3">
        <v>1950</v>
      </c>
      <c r="B2278" s="3">
        <v>0</v>
      </c>
      <c r="C2278" s="3" t="s">
        <v>2995</v>
      </c>
      <c r="D2278" s="3" t="s">
        <v>606</v>
      </c>
      <c r="E2278" s="3" t="s">
        <v>509</v>
      </c>
      <c r="F2278" s="3" t="s">
        <v>2376</v>
      </c>
      <c r="G2278" s="3">
        <v>100</v>
      </c>
      <c r="H2278" s="3">
        <v>0</v>
      </c>
      <c r="I2278" s="3" t="s">
        <v>2954</v>
      </c>
      <c r="J2278" s="3" t="s">
        <v>2346</v>
      </c>
      <c r="K2278" s="3" t="s">
        <v>2306</v>
      </c>
      <c r="L2278" s="3" t="s">
        <v>4417</v>
      </c>
      <c r="M2278" s="3">
        <f t="shared" si="35"/>
        <v>1</v>
      </c>
    </row>
    <row r="2279" spans="1:13">
      <c r="A2279" s="3">
        <v>1951</v>
      </c>
      <c r="B2279" s="3">
        <v>0</v>
      </c>
      <c r="C2279" s="3" t="s">
        <v>2997</v>
      </c>
      <c r="D2279" s="3" t="s">
        <v>654</v>
      </c>
      <c r="E2279" s="3" t="s">
        <v>509</v>
      </c>
      <c r="F2279" s="3" t="s">
        <v>2376</v>
      </c>
      <c r="G2279" s="3">
        <v>100</v>
      </c>
      <c r="H2279" s="3">
        <v>0</v>
      </c>
      <c r="I2279" s="3" t="s">
        <v>2954</v>
      </c>
      <c r="J2279" s="3" t="s">
        <v>2346</v>
      </c>
      <c r="K2279" s="3" t="s">
        <v>2306</v>
      </c>
      <c r="L2279" s="3" t="s">
        <v>4417</v>
      </c>
      <c r="M2279" s="3">
        <f t="shared" si="35"/>
        <v>1</v>
      </c>
    </row>
    <row r="2280" spans="1:13">
      <c r="A2280" s="3">
        <v>1952</v>
      </c>
      <c r="B2280" s="3">
        <v>0</v>
      </c>
      <c r="C2280" s="3" t="s">
        <v>2999</v>
      </c>
      <c r="D2280" s="3" t="s">
        <v>673</v>
      </c>
      <c r="E2280" s="3" t="s">
        <v>2750</v>
      </c>
      <c r="F2280" s="3" t="s">
        <v>2751</v>
      </c>
      <c r="G2280" s="3">
        <v>100</v>
      </c>
      <c r="H2280" s="3">
        <v>0</v>
      </c>
      <c r="I2280" s="3" t="s">
        <v>2954</v>
      </c>
      <c r="J2280" s="3" t="s">
        <v>2346</v>
      </c>
      <c r="K2280" s="3" t="s">
        <v>2306</v>
      </c>
      <c r="L2280" s="3" t="s">
        <v>4417</v>
      </c>
      <c r="M2280" s="3">
        <f t="shared" si="35"/>
        <v>1</v>
      </c>
    </row>
    <row r="2281" spans="1:13">
      <c r="A2281" s="3">
        <v>1953</v>
      </c>
      <c r="B2281" s="3">
        <v>0</v>
      </c>
      <c r="C2281" s="3" t="s">
        <v>2757</v>
      </c>
      <c r="D2281" s="3" t="s">
        <v>1860</v>
      </c>
      <c r="E2281" s="3" t="s">
        <v>1960</v>
      </c>
      <c r="F2281" s="3" t="s">
        <v>2758</v>
      </c>
      <c r="G2281" s="3">
        <v>100</v>
      </c>
      <c r="H2281" s="3">
        <v>0</v>
      </c>
      <c r="I2281" s="3" t="s">
        <v>2954</v>
      </c>
      <c r="J2281" s="3" t="s">
        <v>2346</v>
      </c>
      <c r="K2281" s="3" t="s">
        <v>2333</v>
      </c>
      <c r="L2281" s="3" t="s">
        <v>4417</v>
      </c>
      <c r="M2281" s="3">
        <f t="shared" si="35"/>
        <v>1</v>
      </c>
    </row>
    <row r="2282" spans="1:13">
      <c r="A2282" s="3">
        <v>1954</v>
      </c>
      <c r="B2282" s="3">
        <v>0</v>
      </c>
      <c r="C2282" s="3" t="s">
        <v>3001</v>
      </c>
      <c r="D2282" s="3" t="s">
        <v>683</v>
      </c>
      <c r="E2282" s="3" t="s">
        <v>2798</v>
      </c>
      <c r="F2282" s="3" t="s">
        <v>2799</v>
      </c>
      <c r="G2282" s="3">
        <v>100</v>
      </c>
      <c r="H2282" s="3">
        <v>0</v>
      </c>
      <c r="I2282" s="3" t="s">
        <v>2954</v>
      </c>
      <c r="J2282" s="3" t="s">
        <v>2346</v>
      </c>
      <c r="K2282" s="3" t="s">
        <v>2333</v>
      </c>
      <c r="L2282" s="3" t="s">
        <v>4417</v>
      </c>
      <c r="M2282" s="3">
        <f t="shared" si="35"/>
        <v>1</v>
      </c>
    </row>
    <row r="2283" spans="1:13">
      <c r="A2283" s="3">
        <v>1955</v>
      </c>
      <c r="B2283" s="3">
        <v>0</v>
      </c>
      <c r="C2283" s="3" t="s">
        <v>3003</v>
      </c>
      <c r="D2283" s="3" t="s">
        <v>2873</v>
      </c>
      <c r="E2283" s="3">
        <v>1</v>
      </c>
      <c r="G2283" s="3">
        <v>100</v>
      </c>
      <c r="H2283" s="3">
        <v>0</v>
      </c>
      <c r="I2283" s="3" t="s">
        <v>2954</v>
      </c>
      <c r="J2283" s="3" t="s">
        <v>2346</v>
      </c>
      <c r="K2283" s="3" t="s">
        <v>2333</v>
      </c>
      <c r="L2283" s="3" t="s">
        <v>4417</v>
      </c>
      <c r="M2283" s="3">
        <f t="shared" si="35"/>
        <v>2</v>
      </c>
    </row>
    <row r="2284" spans="1:13">
      <c r="A2284" s="3">
        <v>1955</v>
      </c>
      <c r="B2284" s="3">
        <v>0</v>
      </c>
      <c r="C2284" s="3" t="s">
        <v>3003</v>
      </c>
      <c r="D2284" s="3" t="s">
        <v>175</v>
      </c>
      <c r="E2284" s="3">
        <v>0.09</v>
      </c>
      <c r="G2284" s="3">
        <v>100</v>
      </c>
      <c r="H2284" s="3">
        <v>0</v>
      </c>
      <c r="I2284" s="3" t="s">
        <v>2954</v>
      </c>
      <c r="J2284" s="3" t="s">
        <v>2346</v>
      </c>
      <c r="K2284" s="3" t="s">
        <v>2333</v>
      </c>
      <c r="L2284" s="3" t="s">
        <v>4417</v>
      </c>
      <c r="M2284" s="3">
        <f t="shared" si="35"/>
        <v>2</v>
      </c>
    </row>
    <row r="2285" spans="1:13">
      <c r="A2285" s="3">
        <v>1956</v>
      </c>
      <c r="B2285" s="3">
        <v>1</v>
      </c>
      <c r="C2285" s="3" t="s">
        <v>2930</v>
      </c>
      <c r="D2285" s="3" t="s">
        <v>534</v>
      </c>
      <c r="E2285" s="3" t="s">
        <v>1814</v>
      </c>
      <c r="F2285" s="3" t="s">
        <v>1996</v>
      </c>
      <c r="G2285" s="3">
        <v>86</v>
      </c>
      <c r="H2285" s="3">
        <v>100</v>
      </c>
      <c r="I2285" s="3" t="s">
        <v>2954</v>
      </c>
      <c r="J2285" s="3" t="s">
        <v>2346</v>
      </c>
      <c r="K2285" s="3" t="s">
        <v>2286</v>
      </c>
      <c r="L2285" s="3" t="s">
        <v>4418</v>
      </c>
      <c r="M2285" s="3">
        <f t="shared" si="35"/>
        <v>1</v>
      </c>
    </row>
    <row r="2286" spans="1:13">
      <c r="A2286" s="3">
        <v>1957</v>
      </c>
      <c r="B2286" s="3">
        <v>1</v>
      </c>
      <c r="C2286" s="3" t="s">
        <v>2979</v>
      </c>
      <c r="D2286" s="3" t="s">
        <v>275</v>
      </c>
      <c r="E2286" s="3" t="s">
        <v>2685</v>
      </c>
      <c r="F2286" s="3" t="s">
        <v>2980</v>
      </c>
      <c r="G2286" s="3">
        <v>86</v>
      </c>
      <c r="H2286" s="3">
        <v>100</v>
      </c>
      <c r="I2286" s="3" t="s">
        <v>2954</v>
      </c>
      <c r="J2286" s="3" t="s">
        <v>2346</v>
      </c>
      <c r="K2286" s="3" t="s">
        <v>2286</v>
      </c>
      <c r="L2286" s="3" t="s">
        <v>4418</v>
      </c>
      <c r="M2286" s="3">
        <f t="shared" si="35"/>
        <v>1</v>
      </c>
    </row>
    <row r="2287" spans="1:13">
      <c r="A2287" s="3">
        <v>1958</v>
      </c>
      <c r="B2287" s="3">
        <v>1</v>
      </c>
      <c r="C2287" s="3" t="s">
        <v>2752</v>
      </c>
      <c r="D2287" s="3" t="s">
        <v>13</v>
      </c>
      <c r="E2287" s="3" t="s">
        <v>1960</v>
      </c>
      <c r="F2287" s="3" t="s">
        <v>1919</v>
      </c>
      <c r="G2287" s="3">
        <v>86</v>
      </c>
      <c r="H2287" s="3">
        <v>100</v>
      </c>
      <c r="I2287" s="3" t="s">
        <v>2954</v>
      </c>
      <c r="J2287" s="3" t="s">
        <v>2346</v>
      </c>
      <c r="K2287" s="3" t="s">
        <v>2286</v>
      </c>
      <c r="L2287" s="3" t="s">
        <v>4418</v>
      </c>
      <c r="M2287" s="3">
        <f t="shared" si="35"/>
        <v>1</v>
      </c>
    </row>
    <row r="2288" spans="1:13">
      <c r="A2288" s="3">
        <v>1959</v>
      </c>
      <c r="B2288" s="3">
        <v>1</v>
      </c>
      <c r="C2288" s="3" t="s">
        <v>2851</v>
      </c>
      <c r="D2288" s="3" t="s">
        <v>589</v>
      </c>
      <c r="E2288" s="3" t="s">
        <v>2329</v>
      </c>
      <c r="F2288" s="3" t="s">
        <v>2393</v>
      </c>
      <c r="G2288" s="3">
        <v>86</v>
      </c>
      <c r="H2288" s="3">
        <v>100</v>
      </c>
      <c r="I2288" s="3" t="s">
        <v>2954</v>
      </c>
      <c r="J2288" s="3" t="s">
        <v>2346</v>
      </c>
      <c r="K2288" s="3" t="s">
        <v>2286</v>
      </c>
      <c r="L2288" s="3" t="s">
        <v>4418</v>
      </c>
      <c r="M2288" s="3">
        <f t="shared" si="35"/>
        <v>1</v>
      </c>
    </row>
    <row r="2289" spans="1:13">
      <c r="A2289" s="3">
        <v>1960</v>
      </c>
      <c r="B2289" s="3">
        <v>1</v>
      </c>
      <c r="C2289" s="3" t="s">
        <v>2852</v>
      </c>
      <c r="D2289" s="3" t="s">
        <v>566</v>
      </c>
      <c r="E2289" s="3" t="s">
        <v>2329</v>
      </c>
      <c r="F2289" s="3" t="s">
        <v>2393</v>
      </c>
      <c r="G2289" s="3">
        <v>86</v>
      </c>
      <c r="H2289" s="3">
        <v>100</v>
      </c>
      <c r="I2289" s="3" t="s">
        <v>2954</v>
      </c>
      <c r="J2289" s="3" t="s">
        <v>2346</v>
      </c>
      <c r="K2289" s="3" t="s">
        <v>2286</v>
      </c>
      <c r="L2289" s="3" t="s">
        <v>4418</v>
      </c>
      <c r="M2289" s="3">
        <f t="shared" si="35"/>
        <v>1</v>
      </c>
    </row>
    <row r="2290" spans="1:13">
      <c r="A2290" s="3">
        <v>1961</v>
      </c>
      <c r="B2290" s="3">
        <v>1</v>
      </c>
      <c r="C2290" s="3" t="s">
        <v>2731</v>
      </c>
      <c r="D2290" s="3" t="s">
        <v>645</v>
      </c>
      <c r="E2290" s="3" t="s">
        <v>2695</v>
      </c>
      <c r="F2290" s="3" t="s">
        <v>2393</v>
      </c>
      <c r="G2290" s="3">
        <v>86</v>
      </c>
      <c r="H2290" s="3">
        <v>100</v>
      </c>
      <c r="I2290" s="3" t="s">
        <v>2954</v>
      </c>
      <c r="J2290" s="3" t="s">
        <v>2346</v>
      </c>
      <c r="K2290" s="3" t="s">
        <v>2286</v>
      </c>
      <c r="L2290" s="3" t="s">
        <v>4418</v>
      </c>
      <c r="M2290" s="3">
        <f t="shared" si="35"/>
        <v>1</v>
      </c>
    </row>
    <row r="2291" spans="1:13">
      <c r="A2291" s="3">
        <v>1962</v>
      </c>
      <c r="B2291" s="3">
        <v>1</v>
      </c>
      <c r="C2291" s="3" t="s">
        <v>2850</v>
      </c>
      <c r="D2291" s="3" t="s">
        <v>250</v>
      </c>
      <c r="E2291" s="3" t="s">
        <v>1800</v>
      </c>
      <c r="F2291" s="3" t="s">
        <v>1775</v>
      </c>
      <c r="G2291" s="3">
        <v>86</v>
      </c>
      <c r="H2291" s="3">
        <v>100</v>
      </c>
      <c r="I2291" s="3" t="s">
        <v>2954</v>
      </c>
      <c r="J2291" s="3" t="s">
        <v>2346</v>
      </c>
      <c r="K2291" s="3" t="s">
        <v>2306</v>
      </c>
      <c r="L2291" s="3" t="s">
        <v>4418</v>
      </c>
      <c r="M2291" s="3">
        <f t="shared" si="35"/>
        <v>2</v>
      </c>
    </row>
    <row r="2292" spans="1:13">
      <c r="A2292" s="3">
        <v>1962</v>
      </c>
      <c r="B2292" s="3">
        <v>1</v>
      </c>
      <c r="C2292" s="3" t="s">
        <v>2850</v>
      </c>
      <c r="D2292" s="3" t="s">
        <v>1461</v>
      </c>
      <c r="E2292" s="3" t="s">
        <v>1800</v>
      </c>
      <c r="F2292" s="3" t="s">
        <v>1775</v>
      </c>
      <c r="G2292" s="3">
        <v>86</v>
      </c>
      <c r="H2292" s="3">
        <v>100</v>
      </c>
      <c r="I2292" s="3" t="s">
        <v>2954</v>
      </c>
      <c r="J2292" s="3" t="s">
        <v>2346</v>
      </c>
      <c r="K2292" s="3" t="s">
        <v>2306</v>
      </c>
      <c r="L2292" s="3" t="s">
        <v>4418</v>
      </c>
      <c r="M2292" s="3">
        <f t="shared" si="35"/>
        <v>2</v>
      </c>
    </row>
    <row r="2293" spans="1:13">
      <c r="A2293" s="3">
        <v>1963</v>
      </c>
      <c r="B2293" s="3">
        <v>1</v>
      </c>
      <c r="C2293" s="3" t="s">
        <v>2984</v>
      </c>
      <c r="D2293" s="3" t="s">
        <v>2983</v>
      </c>
      <c r="E2293" s="3" t="s">
        <v>480</v>
      </c>
      <c r="G2293" s="3">
        <v>86</v>
      </c>
      <c r="H2293" s="3">
        <v>100</v>
      </c>
      <c r="I2293" s="3" t="s">
        <v>2954</v>
      </c>
      <c r="J2293" s="3" t="s">
        <v>2346</v>
      </c>
      <c r="K2293" s="3" t="s">
        <v>2306</v>
      </c>
      <c r="L2293" s="3" t="s">
        <v>4418</v>
      </c>
      <c r="M2293" s="3">
        <f t="shared" si="35"/>
        <v>1</v>
      </c>
    </row>
    <row r="2294" spans="1:13">
      <c r="A2294" s="3">
        <v>1964</v>
      </c>
      <c r="B2294" s="3">
        <v>1</v>
      </c>
      <c r="C2294" s="3" t="s">
        <v>2988</v>
      </c>
      <c r="D2294" s="3" t="s">
        <v>2986</v>
      </c>
      <c r="E2294" s="3" t="s">
        <v>482</v>
      </c>
      <c r="G2294" s="3">
        <v>86</v>
      </c>
      <c r="H2294" s="3">
        <v>100</v>
      </c>
      <c r="I2294" s="3" t="s">
        <v>2954</v>
      </c>
      <c r="J2294" s="3" t="s">
        <v>2346</v>
      </c>
      <c r="K2294" s="3" t="s">
        <v>2306</v>
      </c>
      <c r="L2294" s="3" t="s">
        <v>4418</v>
      </c>
      <c r="M2294" s="3">
        <f t="shared" si="35"/>
        <v>1</v>
      </c>
    </row>
    <row r="2295" spans="1:13">
      <c r="A2295" s="3">
        <v>1965</v>
      </c>
      <c r="B2295" s="3">
        <v>1</v>
      </c>
      <c r="C2295" s="3" t="s">
        <v>2991</v>
      </c>
      <c r="D2295" s="3" t="s">
        <v>2990</v>
      </c>
      <c r="E2295" s="3" t="s">
        <v>2445</v>
      </c>
      <c r="G2295" s="3">
        <v>86</v>
      </c>
      <c r="H2295" s="3">
        <v>100</v>
      </c>
      <c r="I2295" s="3" t="s">
        <v>2954</v>
      </c>
      <c r="J2295" s="3" t="s">
        <v>2346</v>
      </c>
      <c r="K2295" s="3" t="s">
        <v>2306</v>
      </c>
      <c r="L2295" s="3" t="s">
        <v>4418</v>
      </c>
      <c r="M2295" s="3">
        <f t="shared" si="35"/>
        <v>1</v>
      </c>
    </row>
    <row r="2296" spans="1:13">
      <c r="A2296" s="3">
        <v>1966</v>
      </c>
      <c r="B2296" s="3">
        <v>1</v>
      </c>
      <c r="C2296" s="3" t="s">
        <v>2994</v>
      </c>
      <c r="D2296" s="3" t="s">
        <v>2993</v>
      </c>
      <c r="E2296" s="3" t="s">
        <v>1814</v>
      </c>
      <c r="F2296" s="3" t="s">
        <v>1996</v>
      </c>
      <c r="G2296" s="3">
        <v>86</v>
      </c>
      <c r="H2296" s="3">
        <v>100</v>
      </c>
      <c r="I2296" s="3" t="s">
        <v>2954</v>
      </c>
      <c r="J2296" s="3" t="s">
        <v>2346</v>
      </c>
      <c r="K2296" s="3" t="s">
        <v>2306</v>
      </c>
      <c r="L2296" s="3" t="s">
        <v>4418</v>
      </c>
      <c r="M2296" s="3">
        <f t="shared" si="35"/>
        <v>1</v>
      </c>
    </row>
    <row r="2297" spans="1:13">
      <c r="A2297" s="3">
        <v>1967</v>
      </c>
      <c r="B2297" s="3">
        <v>1</v>
      </c>
      <c r="C2297" s="3" t="s">
        <v>2996</v>
      </c>
      <c r="D2297" s="3" t="s">
        <v>606</v>
      </c>
      <c r="E2297" s="3" t="s">
        <v>1814</v>
      </c>
      <c r="F2297" s="3" t="s">
        <v>1996</v>
      </c>
      <c r="G2297" s="3">
        <v>86</v>
      </c>
      <c r="H2297" s="3">
        <v>100</v>
      </c>
      <c r="I2297" s="3" t="s">
        <v>2954</v>
      </c>
      <c r="J2297" s="3" t="s">
        <v>2346</v>
      </c>
      <c r="K2297" s="3" t="s">
        <v>2306</v>
      </c>
      <c r="L2297" s="3" t="s">
        <v>4418</v>
      </c>
      <c r="M2297" s="3">
        <f t="shared" si="35"/>
        <v>1</v>
      </c>
    </row>
    <row r="2298" spans="1:13">
      <c r="A2298" s="3">
        <v>1968</v>
      </c>
      <c r="B2298" s="3">
        <v>1</v>
      </c>
      <c r="C2298" s="3" t="s">
        <v>2998</v>
      </c>
      <c r="D2298" s="3" t="s">
        <v>654</v>
      </c>
      <c r="E2298" s="3" t="s">
        <v>1814</v>
      </c>
      <c r="F2298" s="3" t="s">
        <v>1996</v>
      </c>
      <c r="G2298" s="3">
        <v>86</v>
      </c>
      <c r="H2298" s="3">
        <v>100</v>
      </c>
      <c r="I2298" s="3" t="s">
        <v>2954</v>
      </c>
      <c r="J2298" s="3" t="s">
        <v>2346</v>
      </c>
      <c r="K2298" s="3" t="s">
        <v>2306</v>
      </c>
      <c r="L2298" s="3" t="s">
        <v>4418</v>
      </c>
      <c r="M2298" s="3">
        <f t="shared" si="35"/>
        <v>1</v>
      </c>
    </row>
    <row r="2299" spans="1:13">
      <c r="A2299" s="3">
        <v>1969</v>
      </c>
      <c r="B2299" s="3">
        <v>1</v>
      </c>
      <c r="C2299" s="3" t="s">
        <v>3000</v>
      </c>
      <c r="D2299" s="3" t="s">
        <v>673</v>
      </c>
      <c r="E2299" s="3" t="s">
        <v>1960</v>
      </c>
      <c r="F2299" s="3" t="s">
        <v>1919</v>
      </c>
      <c r="G2299" s="3">
        <v>86</v>
      </c>
      <c r="H2299" s="3">
        <v>100</v>
      </c>
      <c r="I2299" s="3" t="s">
        <v>2954</v>
      </c>
      <c r="J2299" s="3" t="s">
        <v>2346</v>
      </c>
      <c r="K2299" s="3" t="s">
        <v>2306</v>
      </c>
      <c r="L2299" s="3" t="s">
        <v>4418</v>
      </c>
      <c r="M2299" s="3">
        <f t="shared" si="35"/>
        <v>1</v>
      </c>
    </row>
    <row r="2300" spans="1:13">
      <c r="A2300" s="3">
        <v>1970</v>
      </c>
      <c r="B2300" s="3">
        <v>1</v>
      </c>
      <c r="C2300" s="3" t="s">
        <v>2759</v>
      </c>
      <c r="D2300" s="3" t="s">
        <v>1860</v>
      </c>
      <c r="E2300" s="3" t="s">
        <v>1913</v>
      </c>
      <c r="F2300" s="3" t="s">
        <v>2760</v>
      </c>
      <c r="G2300" s="3">
        <v>100</v>
      </c>
      <c r="H2300" s="3">
        <v>100</v>
      </c>
      <c r="I2300" s="3" t="s">
        <v>2954</v>
      </c>
      <c r="J2300" s="3" t="s">
        <v>2346</v>
      </c>
      <c r="K2300" s="3" t="s">
        <v>2333</v>
      </c>
      <c r="L2300" s="3" t="s">
        <v>4418</v>
      </c>
      <c r="M2300" s="3">
        <f t="shared" si="35"/>
        <v>1</v>
      </c>
    </row>
    <row r="2301" spans="1:13">
      <c r="A2301" s="3">
        <v>1971</v>
      </c>
      <c r="B2301" s="3">
        <v>1</v>
      </c>
      <c r="C2301" s="3" t="s">
        <v>3002</v>
      </c>
      <c r="D2301" s="3" t="s">
        <v>683</v>
      </c>
      <c r="E2301" s="3" t="s">
        <v>2801</v>
      </c>
      <c r="F2301" s="3" t="s">
        <v>2802</v>
      </c>
      <c r="G2301" s="3">
        <v>100</v>
      </c>
      <c r="H2301" s="3">
        <v>100</v>
      </c>
      <c r="I2301" s="3" t="s">
        <v>2954</v>
      </c>
      <c r="J2301" s="3" t="s">
        <v>2346</v>
      </c>
      <c r="K2301" s="3" t="s">
        <v>2333</v>
      </c>
      <c r="L2301" s="3" t="s">
        <v>4418</v>
      </c>
      <c r="M2301" s="3">
        <f t="shared" si="35"/>
        <v>1</v>
      </c>
    </row>
    <row r="2302" spans="1:13">
      <c r="A2302" s="3">
        <v>1972</v>
      </c>
      <c r="B2302" s="3">
        <v>1</v>
      </c>
      <c r="C2302" s="3" t="s">
        <v>2874</v>
      </c>
      <c r="D2302" s="3" t="s">
        <v>2873</v>
      </c>
      <c r="E2302" s="3">
        <v>1</v>
      </c>
      <c r="G2302" s="3">
        <v>100</v>
      </c>
      <c r="H2302" s="3">
        <v>100</v>
      </c>
      <c r="I2302" s="3" t="s">
        <v>2954</v>
      </c>
      <c r="J2302" s="3" t="s">
        <v>2346</v>
      </c>
      <c r="K2302" s="3" t="s">
        <v>2333</v>
      </c>
      <c r="L2302" s="3" t="s">
        <v>4418</v>
      </c>
      <c r="M2302" s="3">
        <f t="shared" si="35"/>
        <v>2</v>
      </c>
    </row>
    <row r="2303" spans="1:13">
      <c r="A2303" s="3">
        <v>1972</v>
      </c>
      <c r="B2303" s="3">
        <v>1</v>
      </c>
      <c r="C2303" s="3" t="s">
        <v>2874</v>
      </c>
      <c r="D2303" s="3" t="s">
        <v>175</v>
      </c>
      <c r="E2303" s="3">
        <v>0.01</v>
      </c>
      <c r="G2303" s="3">
        <v>100</v>
      </c>
      <c r="H2303" s="3">
        <v>100</v>
      </c>
      <c r="I2303" s="3" t="s">
        <v>2954</v>
      </c>
      <c r="J2303" s="3" t="s">
        <v>2346</v>
      </c>
      <c r="K2303" s="3" t="s">
        <v>2333</v>
      </c>
      <c r="L2303" s="3" t="s">
        <v>4418</v>
      </c>
      <c r="M2303" s="3">
        <f t="shared" si="35"/>
        <v>2</v>
      </c>
    </row>
    <row r="2304" spans="1:13">
      <c r="A2304" s="3">
        <v>1973</v>
      </c>
      <c r="B2304" s="3">
        <v>0</v>
      </c>
      <c r="C2304" s="3" t="s">
        <v>1113</v>
      </c>
      <c r="D2304" s="3" t="s">
        <v>427</v>
      </c>
      <c r="E2304" s="3">
        <v>1</v>
      </c>
      <c r="G2304" s="3">
        <v>1</v>
      </c>
      <c r="H2304" s="3">
        <v>1</v>
      </c>
      <c r="I2304" s="3" t="s">
        <v>3004</v>
      </c>
      <c r="J2304" s="3" t="s">
        <v>2259</v>
      </c>
      <c r="L2304" s="3" t="s">
        <v>4419</v>
      </c>
      <c r="M2304" s="3">
        <f t="shared" si="35"/>
        <v>1</v>
      </c>
    </row>
    <row r="2305" spans="1:13">
      <c r="A2305" s="3">
        <v>1974</v>
      </c>
      <c r="B2305" s="3">
        <v>0</v>
      </c>
      <c r="C2305" s="3" t="s">
        <v>1148</v>
      </c>
      <c r="D2305" s="3" t="s">
        <v>485</v>
      </c>
      <c r="E2305" s="3">
        <v>1</v>
      </c>
      <c r="G2305" s="3">
        <v>1</v>
      </c>
      <c r="H2305" s="3">
        <v>1</v>
      </c>
      <c r="I2305" s="3" t="s">
        <v>3004</v>
      </c>
      <c r="J2305" s="3" t="s">
        <v>2259</v>
      </c>
      <c r="L2305" s="3" t="s">
        <v>4419</v>
      </c>
      <c r="M2305" s="3">
        <f t="shared" si="35"/>
        <v>1</v>
      </c>
    </row>
    <row r="2306" spans="1:13">
      <c r="A2306" s="3">
        <v>1975</v>
      </c>
      <c r="B2306" s="3">
        <v>0</v>
      </c>
      <c r="C2306" s="3" t="s">
        <v>1175</v>
      </c>
      <c r="D2306" s="3" t="s">
        <v>525</v>
      </c>
      <c r="E2306" s="3">
        <v>1</v>
      </c>
      <c r="G2306" s="3">
        <v>1</v>
      </c>
      <c r="H2306" s="3">
        <v>1</v>
      </c>
      <c r="I2306" s="3" t="s">
        <v>3004</v>
      </c>
      <c r="J2306" s="3" t="s">
        <v>2259</v>
      </c>
      <c r="L2306" s="3" t="s">
        <v>4419</v>
      </c>
      <c r="M2306" s="3">
        <f t="shared" si="35"/>
        <v>1</v>
      </c>
    </row>
    <row r="2307" spans="1:13">
      <c r="A2307" s="3">
        <v>1976</v>
      </c>
      <c r="B2307" s="3">
        <v>1</v>
      </c>
      <c r="C2307" s="3" t="s">
        <v>1944</v>
      </c>
      <c r="D2307" s="3" t="s">
        <v>1945</v>
      </c>
      <c r="E2307" s="3">
        <v>1</v>
      </c>
      <c r="G2307" s="3">
        <v>1</v>
      </c>
      <c r="H2307" s="3">
        <v>5</v>
      </c>
      <c r="I2307" s="3" t="s">
        <v>3004</v>
      </c>
      <c r="J2307" s="3" t="s">
        <v>2259</v>
      </c>
      <c r="L2307" s="3" t="s">
        <v>4420</v>
      </c>
      <c r="M2307" s="3">
        <f t="shared" ref="M2307:M2370" si="36">COUNTIF(A:A,A2307)</f>
        <v>1</v>
      </c>
    </row>
    <row r="2308" spans="1:13">
      <c r="A2308" s="3">
        <v>1977</v>
      </c>
      <c r="B2308" s="3">
        <v>1</v>
      </c>
      <c r="C2308" s="3" t="s">
        <v>3007</v>
      </c>
      <c r="D2308" s="3" t="s">
        <v>3008</v>
      </c>
      <c r="E2308" s="3" t="s">
        <v>1781</v>
      </c>
      <c r="F2308" s="3" t="s">
        <v>291</v>
      </c>
      <c r="G2308" s="3">
        <v>1</v>
      </c>
      <c r="H2308" s="3">
        <v>5</v>
      </c>
      <c r="I2308" s="3" t="s">
        <v>3004</v>
      </c>
      <c r="J2308" s="3" t="s">
        <v>2259</v>
      </c>
      <c r="L2308" s="3" t="s">
        <v>4420</v>
      </c>
      <c r="M2308" s="3">
        <f t="shared" si="36"/>
        <v>1</v>
      </c>
    </row>
    <row r="2309" spans="1:13">
      <c r="A2309" s="3">
        <v>1978</v>
      </c>
      <c r="B2309" s="3">
        <v>1</v>
      </c>
      <c r="C2309" s="3" t="s">
        <v>2666</v>
      </c>
      <c r="D2309" s="3" t="s">
        <v>2272</v>
      </c>
      <c r="E2309" s="3" t="s">
        <v>1781</v>
      </c>
      <c r="F2309" s="3" t="s">
        <v>291</v>
      </c>
      <c r="G2309" s="3">
        <v>1</v>
      </c>
      <c r="H2309" s="3">
        <v>5</v>
      </c>
      <c r="I2309" s="3" t="s">
        <v>3004</v>
      </c>
      <c r="J2309" s="3" t="s">
        <v>2259</v>
      </c>
      <c r="L2309" s="3" t="s">
        <v>4420</v>
      </c>
      <c r="M2309" s="3">
        <f t="shared" si="36"/>
        <v>1</v>
      </c>
    </row>
    <row r="2310" spans="1:13">
      <c r="A2310" s="3">
        <v>1979</v>
      </c>
      <c r="B2310" s="3">
        <v>1</v>
      </c>
      <c r="C2310" s="3" t="s">
        <v>2667</v>
      </c>
      <c r="D2310" s="3" t="s">
        <v>258</v>
      </c>
      <c r="E2310" s="3" t="s">
        <v>282</v>
      </c>
      <c r="F2310" s="3" t="s">
        <v>1782</v>
      </c>
      <c r="G2310" s="3">
        <v>1</v>
      </c>
      <c r="H2310" s="3">
        <v>5</v>
      </c>
      <c r="I2310" s="3" t="s">
        <v>3004</v>
      </c>
      <c r="J2310" s="3" t="s">
        <v>2259</v>
      </c>
      <c r="L2310" s="3" t="s">
        <v>4420</v>
      </c>
      <c r="M2310" s="3">
        <f t="shared" si="36"/>
        <v>1</v>
      </c>
    </row>
    <row r="2311" spans="1:13">
      <c r="A2311" s="3">
        <v>1980</v>
      </c>
      <c r="B2311" s="3">
        <v>2</v>
      </c>
      <c r="C2311" s="3" t="s">
        <v>2650</v>
      </c>
      <c r="D2311" s="3" t="s">
        <v>4300</v>
      </c>
      <c r="E2311" s="3" t="s">
        <v>433</v>
      </c>
      <c r="F2311" s="3" t="s">
        <v>2181</v>
      </c>
      <c r="G2311" s="3">
        <v>1</v>
      </c>
      <c r="H2311" s="3">
        <v>10</v>
      </c>
      <c r="I2311" s="3" t="s">
        <v>3004</v>
      </c>
      <c r="J2311" s="3" t="s">
        <v>2259</v>
      </c>
      <c r="L2311" s="3" t="s">
        <v>4421</v>
      </c>
      <c r="M2311" s="3">
        <f t="shared" si="36"/>
        <v>2</v>
      </c>
    </row>
    <row r="2312" spans="1:13">
      <c r="A2312" s="3">
        <v>1980</v>
      </c>
      <c r="B2312" s="3">
        <v>2</v>
      </c>
      <c r="C2312" s="3" t="s">
        <v>2650</v>
      </c>
      <c r="D2312" s="3" t="s">
        <v>4302</v>
      </c>
      <c r="E2312" s="3">
        <v>14</v>
      </c>
      <c r="F2312" s="3">
        <v>19</v>
      </c>
      <c r="G2312" s="3">
        <v>1</v>
      </c>
      <c r="H2312" s="3">
        <v>10</v>
      </c>
      <c r="I2312" s="3" t="s">
        <v>3004</v>
      </c>
      <c r="J2312" s="3" t="s">
        <v>2259</v>
      </c>
      <c r="L2312" s="3" t="s">
        <v>4421</v>
      </c>
      <c r="M2312" s="3">
        <f t="shared" si="36"/>
        <v>2</v>
      </c>
    </row>
    <row r="2313" spans="1:13">
      <c r="A2313" s="3">
        <v>1981</v>
      </c>
      <c r="B2313" s="3">
        <v>2</v>
      </c>
      <c r="C2313" s="3" t="s">
        <v>2652</v>
      </c>
      <c r="D2313" s="3" t="s">
        <v>4303</v>
      </c>
      <c r="E2313" s="3" t="s">
        <v>2653</v>
      </c>
      <c r="F2313" s="3" t="s">
        <v>2654</v>
      </c>
      <c r="G2313" s="3">
        <v>1</v>
      </c>
      <c r="H2313" s="3">
        <v>10</v>
      </c>
      <c r="I2313" s="3" t="s">
        <v>3004</v>
      </c>
      <c r="J2313" s="3" t="s">
        <v>2259</v>
      </c>
      <c r="L2313" s="3" t="s">
        <v>4421</v>
      </c>
      <c r="M2313" s="3">
        <f t="shared" si="36"/>
        <v>2</v>
      </c>
    </row>
    <row r="2314" spans="1:13">
      <c r="A2314" s="3">
        <v>1981</v>
      </c>
      <c r="B2314" s="3">
        <v>2</v>
      </c>
      <c r="C2314" s="3" t="s">
        <v>2652</v>
      </c>
      <c r="D2314" s="3" t="s">
        <v>4304</v>
      </c>
      <c r="E2314" s="3">
        <v>15</v>
      </c>
      <c r="F2314" s="3">
        <v>20</v>
      </c>
      <c r="G2314" s="3">
        <v>1</v>
      </c>
      <c r="H2314" s="3">
        <v>10</v>
      </c>
      <c r="I2314" s="3" t="s">
        <v>3004</v>
      </c>
      <c r="J2314" s="3" t="s">
        <v>2259</v>
      </c>
      <c r="L2314" s="3" t="s">
        <v>4421</v>
      </c>
      <c r="M2314" s="3">
        <f t="shared" si="36"/>
        <v>2</v>
      </c>
    </row>
    <row r="2315" spans="1:13">
      <c r="A2315" s="3">
        <v>1982</v>
      </c>
      <c r="B2315" s="3">
        <v>2</v>
      </c>
      <c r="C2315" s="3" t="s">
        <v>2655</v>
      </c>
      <c r="D2315" s="3" t="s">
        <v>4305</v>
      </c>
      <c r="E2315" s="3" t="s">
        <v>433</v>
      </c>
      <c r="F2315" s="3" t="s">
        <v>2181</v>
      </c>
      <c r="G2315" s="3">
        <v>1</v>
      </c>
      <c r="H2315" s="3">
        <v>10</v>
      </c>
      <c r="I2315" s="3" t="s">
        <v>3004</v>
      </c>
      <c r="J2315" s="3" t="s">
        <v>2259</v>
      </c>
      <c r="L2315" s="3" t="s">
        <v>4421</v>
      </c>
      <c r="M2315" s="3">
        <f t="shared" si="36"/>
        <v>2</v>
      </c>
    </row>
    <row r="2316" spans="1:13">
      <c r="A2316" s="3">
        <v>1982</v>
      </c>
      <c r="B2316" s="3">
        <v>2</v>
      </c>
      <c r="C2316" s="3" t="s">
        <v>2655</v>
      </c>
      <c r="D2316" s="3" t="s">
        <v>4306</v>
      </c>
      <c r="E2316" s="3">
        <v>14</v>
      </c>
      <c r="F2316" s="3">
        <v>19</v>
      </c>
      <c r="G2316" s="3">
        <v>1</v>
      </c>
      <c r="H2316" s="3">
        <v>10</v>
      </c>
      <c r="I2316" s="3" t="s">
        <v>3004</v>
      </c>
      <c r="J2316" s="3" t="s">
        <v>2259</v>
      </c>
      <c r="L2316" s="3" t="s">
        <v>4421</v>
      </c>
      <c r="M2316" s="3">
        <f t="shared" si="36"/>
        <v>2</v>
      </c>
    </row>
    <row r="2317" spans="1:13">
      <c r="A2317" s="3">
        <v>1983</v>
      </c>
      <c r="B2317" s="3">
        <v>2</v>
      </c>
      <c r="C2317" s="3" t="s">
        <v>2656</v>
      </c>
      <c r="D2317" s="3" t="s">
        <v>4307</v>
      </c>
      <c r="E2317" s="3" t="s">
        <v>290</v>
      </c>
      <c r="F2317" s="3" t="s">
        <v>722</v>
      </c>
      <c r="G2317" s="3">
        <v>1</v>
      </c>
      <c r="H2317" s="3">
        <v>10</v>
      </c>
      <c r="I2317" s="3" t="s">
        <v>3004</v>
      </c>
      <c r="J2317" s="3" t="s">
        <v>2259</v>
      </c>
      <c r="L2317" s="3" t="s">
        <v>4421</v>
      </c>
      <c r="M2317" s="3">
        <f t="shared" si="36"/>
        <v>2</v>
      </c>
    </row>
    <row r="2318" spans="1:13">
      <c r="A2318" s="3">
        <v>1983</v>
      </c>
      <c r="B2318" s="3">
        <v>2</v>
      </c>
      <c r="C2318" s="3" t="s">
        <v>2656</v>
      </c>
      <c r="D2318" s="3" t="s">
        <v>4308</v>
      </c>
      <c r="E2318" s="3">
        <v>28</v>
      </c>
      <c r="F2318" s="3">
        <v>32</v>
      </c>
      <c r="G2318" s="3">
        <v>1</v>
      </c>
      <c r="H2318" s="3">
        <v>10</v>
      </c>
      <c r="I2318" s="3" t="s">
        <v>3004</v>
      </c>
      <c r="J2318" s="3" t="s">
        <v>2259</v>
      </c>
      <c r="L2318" s="3" t="s">
        <v>4421</v>
      </c>
      <c r="M2318" s="3">
        <f t="shared" si="36"/>
        <v>2</v>
      </c>
    </row>
    <row r="2319" spans="1:13">
      <c r="A2319" s="3">
        <v>1984</v>
      </c>
      <c r="B2319" s="3">
        <v>2</v>
      </c>
      <c r="C2319" s="3" t="s">
        <v>2657</v>
      </c>
      <c r="D2319" s="3" t="s">
        <v>4309</v>
      </c>
      <c r="E2319" s="3" t="s">
        <v>2381</v>
      </c>
      <c r="F2319" s="3" t="s">
        <v>2658</v>
      </c>
      <c r="G2319" s="3">
        <v>1</v>
      </c>
      <c r="H2319" s="3">
        <v>10</v>
      </c>
      <c r="I2319" s="3" t="s">
        <v>3004</v>
      </c>
      <c r="J2319" s="3" t="s">
        <v>2259</v>
      </c>
      <c r="L2319" s="3" t="s">
        <v>4421</v>
      </c>
      <c r="M2319" s="3">
        <f t="shared" si="36"/>
        <v>2</v>
      </c>
    </row>
    <row r="2320" spans="1:13">
      <c r="A2320" s="3">
        <v>1984</v>
      </c>
      <c r="B2320" s="3">
        <v>2</v>
      </c>
      <c r="C2320" s="3" t="s">
        <v>2657</v>
      </c>
      <c r="D2320" s="3" t="s">
        <v>4310</v>
      </c>
      <c r="E2320" s="3">
        <v>13</v>
      </c>
      <c r="F2320" s="3">
        <v>18</v>
      </c>
      <c r="G2320" s="3">
        <v>1</v>
      </c>
      <c r="H2320" s="3">
        <v>10</v>
      </c>
      <c r="I2320" s="3" t="s">
        <v>3004</v>
      </c>
      <c r="J2320" s="3" t="s">
        <v>2259</v>
      </c>
      <c r="L2320" s="3" t="s">
        <v>4421</v>
      </c>
      <c r="M2320" s="3">
        <f t="shared" si="36"/>
        <v>2</v>
      </c>
    </row>
    <row r="2321" spans="1:13">
      <c r="A2321" s="3">
        <v>1985</v>
      </c>
      <c r="B2321" s="3">
        <v>2</v>
      </c>
      <c r="C2321" s="3" t="s">
        <v>2659</v>
      </c>
      <c r="D2321" s="3" t="s">
        <v>589</v>
      </c>
      <c r="E2321" s="3" t="s">
        <v>386</v>
      </c>
      <c r="F2321" s="3" t="s">
        <v>1996</v>
      </c>
      <c r="G2321" s="3">
        <v>1</v>
      </c>
      <c r="H2321" s="3">
        <v>10</v>
      </c>
      <c r="I2321" s="3" t="s">
        <v>3004</v>
      </c>
      <c r="J2321" s="3" t="s">
        <v>2259</v>
      </c>
      <c r="L2321" s="3" t="s">
        <v>4421</v>
      </c>
      <c r="M2321" s="3">
        <f t="shared" si="36"/>
        <v>1</v>
      </c>
    </row>
    <row r="2322" spans="1:13">
      <c r="A2322" s="3">
        <v>1986</v>
      </c>
      <c r="B2322" s="3">
        <v>2</v>
      </c>
      <c r="C2322" s="3" t="s">
        <v>2660</v>
      </c>
      <c r="D2322" s="3" t="s">
        <v>566</v>
      </c>
      <c r="E2322" s="3" t="s">
        <v>386</v>
      </c>
      <c r="F2322" s="3" t="s">
        <v>1996</v>
      </c>
      <c r="G2322" s="3">
        <v>1</v>
      </c>
      <c r="H2322" s="3">
        <v>10</v>
      </c>
      <c r="I2322" s="3" t="s">
        <v>3004</v>
      </c>
      <c r="J2322" s="3" t="s">
        <v>2259</v>
      </c>
      <c r="L2322" s="3" t="s">
        <v>4421</v>
      </c>
      <c r="M2322" s="3">
        <f t="shared" si="36"/>
        <v>1</v>
      </c>
    </row>
    <row r="2323" spans="1:13">
      <c r="A2323" s="3">
        <v>1987</v>
      </c>
      <c r="B2323" s="3">
        <v>2</v>
      </c>
      <c r="C2323" s="3" t="s">
        <v>2661</v>
      </c>
      <c r="D2323" s="3" t="s">
        <v>645</v>
      </c>
      <c r="E2323" s="3" t="s">
        <v>386</v>
      </c>
      <c r="F2323" s="3" t="s">
        <v>1996</v>
      </c>
      <c r="G2323" s="3">
        <v>1</v>
      </c>
      <c r="H2323" s="3">
        <v>10</v>
      </c>
      <c r="I2323" s="3" t="s">
        <v>3004</v>
      </c>
      <c r="J2323" s="3" t="s">
        <v>2259</v>
      </c>
      <c r="L2323" s="3" t="s">
        <v>4421</v>
      </c>
      <c r="M2323" s="3">
        <f t="shared" si="36"/>
        <v>1</v>
      </c>
    </row>
    <row r="2324" spans="1:13">
      <c r="A2324" s="3">
        <v>1988</v>
      </c>
      <c r="B2324" s="3">
        <v>2</v>
      </c>
      <c r="C2324" s="3" t="s">
        <v>3005</v>
      </c>
      <c r="D2324" s="3" t="s">
        <v>3006</v>
      </c>
      <c r="E2324" s="3" t="s">
        <v>386</v>
      </c>
      <c r="F2324" s="3" t="s">
        <v>1996</v>
      </c>
      <c r="G2324" s="3">
        <v>1</v>
      </c>
      <c r="H2324" s="3">
        <v>10</v>
      </c>
      <c r="I2324" s="3" t="s">
        <v>3004</v>
      </c>
      <c r="J2324" s="3" t="s">
        <v>2259</v>
      </c>
      <c r="L2324" s="3" t="s">
        <v>4421</v>
      </c>
      <c r="M2324" s="3">
        <f t="shared" si="36"/>
        <v>1</v>
      </c>
    </row>
    <row r="2325" spans="1:13">
      <c r="A2325" s="3">
        <v>1989</v>
      </c>
      <c r="B2325" s="3">
        <v>2</v>
      </c>
      <c r="C2325" s="3" t="s">
        <v>2663</v>
      </c>
      <c r="D2325" s="3" t="s">
        <v>249</v>
      </c>
      <c r="E2325" s="3" t="s">
        <v>1781</v>
      </c>
      <c r="F2325" s="3" t="s">
        <v>291</v>
      </c>
      <c r="G2325" s="3">
        <v>1</v>
      </c>
      <c r="H2325" s="3">
        <v>10</v>
      </c>
      <c r="I2325" s="3" t="s">
        <v>3004</v>
      </c>
      <c r="J2325" s="3" t="s">
        <v>2259</v>
      </c>
      <c r="L2325" s="3" t="s">
        <v>4421</v>
      </c>
      <c r="M2325" s="3">
        <f t="shared" si="36"/>
        <v>1</v>
      </c>
    </row>
    <row r="2326" spans="1:13">
      <c r="A2326" s="3">
        <v>1990</v>
      </c>
      <c r="B2326" s="3">
        <v>0</v>
      </c>
      <c r="C2326" s="3" t="s">
        <v>1113</v>
      </c>
      <c r="D2326" s="3" t="s">
        <v>427</v>
      </c>
      <c r="E2326" s="3">
        <v>1</v>
      </c>
      <c r="G2326" s="3">
        <v>1</v>
      </c>
      <c r="H2326" s="3">
        <v>1</v>
      </c>
      <c r="I2326" s="3" t="s">
        <v>3004</v>
      </c>
      <c r="J2326" s="3" t="s">
        <v>2281</v>
      </c>
      <c r="L2326" s="3" t="s">
        <v>4422</v>
      </c>
      <c r="M2326" s="3">
        <f t="shared" si="36"/>
        <v>1</v>
      </c>
    </row>
    <row r="2327" spans="1:13">
      <c r="A2327" s="3">
        <v>1991</v>
      </c>
      <c r="B2327" s="3">
        <v>0</v>
      </c>
      <c r="C2327" s="3" t="s">
        <v>1148</v>
      </c>
      <c r="D2327" s="3" t="s">
        <v>485</v>
      </c>
      <c r="E2327" s="3">
        <v>1</v>
      </c>
      <c r="G2327" s="3">
        <v>1</v>
      </c>
      <c r="H2327" s="3">
        <v>1</v>
      </c>
      <c r="I2327" s="3" t="s">
        <v>3004</v>
      </c>
      <c r="J2327" s="3" t="s">
        <v>2281</v>
      </c>
      <c r="L2327" s="3" t="s">
        <v>4422</v>
      </c>
      <c r="M2327" s="3">
        <f t="shared" si="36"/>
        <v>1</v>
      </c>
    </row>
    <row r="2328" spans="1:13">
      <c r="A2328" s="3">
        <v>1992</v>
      </c>
      <c r="B2328" s="3">
        <v>0</v>
      </c>
      <c r="C2328" s="3" t="s">
        <v>1175</v>
      </c>
      <c r="D2328" s="3" t="s">
        <v>525</v>
      </c>
      <c r="E2328" s="3">
        <v>1</v>
      </c>
      <c r="G2328" s="3">
        <v>1</v>
      </c>
      <c r="H2328" s="3">
        <v>1</v>
      </c>
      <c r="I2328" s="3" t="s">
        <v>3004</v>
      </c>
      <c r="J2328" s="3" t="s">
        <v>2281</v>
      </c>
      <c r="L2328" s="3" t="s">
        <v>4422</v>
      </c>
      <c r="M2328" s="3">
        <f t="shared" si="36"/>
        <v>1</v>
      </c>
    </row>
    <row r="2329" spans="1:13">
      <c r="A2329" s="3">
        <v>1993</v>
      </c>
      <c r="B2329" s="3">
        <v>1</v>
      </c>
      <c r="C2329" s="3" t="s">
        <v>1944</v>
      </c>
      <c r="D2329" s="3" t="s">
        <v>1945</v>
      </c>
      <c r="E2329" s="3">
        <v>1</v>
      </c>
      <c r="G2329" s="3">
        <v>1</v>
      </c>
      <c r="H2329" s="3">
        <v>5</v>
      </c>
      <c r="I2329" s="3" t="s">
        <v>3004</v>
      </c>
      <c r="J2329" s="3" t="s">
        <v>2281</v>
      </c>
      <c r="L2329" s="3" t="s">
        <v>4423</v>
      </c>
      <c r="M2329" s="3">
        <f t="shared" si="36"/>
        <v>1</v>
      </c>
    </row>
    <row r="2330" spans="1:13">
      <c r="A2330" s="3">
        <v>1994</v>
      </c>
      <c r="B2330" s="3">
        <v>1</v>
      </c>
      <c r="C2330" s="3" t="s">
        <v>3007</v>
      </c>
      <c r="D2330" s="3" t="s">
        <v>3008</v>
      </c>
      <c r="E2330" s="3" t="s">
        <v>1781</v>
      </c>
      <c r="F2330" s="3" t="s">
        <v>291</v>
      </c>
      <c r="G2330" s="3">
        <v>1</v>
      </c>
      <c r="H2330" s="3">
        <v>5</v>
      </c>
      <c r="I2330" s="3" t="s">
        <v>3004</v>
      </c>
      <c r="J2330" s="3" t="s">
        <v>2281</v>
      </c>
      <c r="L2330" s="3" t="s">
        <v>4423</v>
      </c>
      <c r="M2330" s="3">
        <f t="shared" si="36"/>
        <v>1</v>
      </c>
    </row>
    <row r="2331" spans="1:13">
      <c r="A2331" s="3">
        <v>1995</v>
      </c>
      <c r="B2331" s="3">
        <v>1</v>
      </c>
      <c r="C2331" s="3" t="s">
        <v>2666</v>
      </c>
      <c r="D2331" s="3" t="s">
        <v>2272</v>
      </c>
      <c r="E2331" s="3" t="s">
        <v>1781</v>
      </c>
      <c r="F2331" s="3" t="s">
        <v>291</v>
      </c>
      <c r="G2331" s="3">
        <v>1</v>
      </c>
      <c r="H2331" s="3">
        <v>5</v>
      </c>
      <c r="I2331" s="3" t="s">
        <v>3004</v>
      </c>
      <c r="J2331" s="3" t="s">
        <v>2281</v>
      </c>
      <c r="L2331" s="3" t="s">
        <v>4423</v>
      </c>
      <c r="M2331" s="3">
        <f t="shared" si="36"/>
        <v>1</v>
      </c>
    </row>
    <row r="2332" spans="1:13">
      <c r="A2332" s="3">
        <v>1996</v>
      </c>
      <c r="B2332" s="3">
        <v>1</v>
      </c>
      <c r="C2332" s="3" t="s">
        <v>2667</v>
      </c>
      <c r="D2332" s="3" t="s">
        <v>258</v>
      </c>
      <c r="E2332" s="3" t="s">
        <v>282</v>
      </c>
      <c r="F2332" s="3" t="s">
        <v>1782</v>
      </c>
      <c r="G2332" s="3">
        <v>1</v>
      </c>
      <c r="H2332" s="3">
        <v>5</v>
      </c>
      <c r="I2332" s="3" t="s">
        <v>3004</v>
      </c>
      <c r="J2332" s="3" t="s">
        <v>2281</v>
      </c>
      <c r="L2332" s="3" t="s">
        <v>4423</v>
      </c>
      <c r="M2332" s="3">
        <f t="shared" si="36"/>
        <v>1</v>
      </c>
    </row>
    <row r="2333" spans="1:13">
      <c r="A2333" s="3">
        <v>1997</v>
      </c>
      <c r="B2333" s="3">
        <v>2</v>
      </c>
      <c r="C2333" s="3" t="s">
        <v>2650</v>
      </c>
      <c r="D2333" s="3" t="s">
        <v>4300</v>
      </c>
      <c r="E2333" s="3" t="s">
        <v>433</v>
      </c>
      <c r="F2333" s="3" t="s">
        <v>2181</v>
      </c>
      <c r="G2333" s="3">
        <v>1</v>
      </c>
      <c r="H2333" s="3">
        <v>10</v>
      </c>
      <c r="I2333" s="3" t="s">
        <v>3004</v>
      </c>
      <c r="J2333" s="3" t="s">
        <v>2281</v>
      </c>
      <c r="L2333" s="3" t="s">
        <v>4424</v>
      </c>
      <c r="M2333" s="3">
        <f t="shared" si="36"/>
        <v>2</v>
      </c>
    </row>
    <row r="2334" spans="1:13">
      <c r="A2334" s="3">
        <v>1997</v>
      </c>
      <c r="B2334" s="3">
        <v>2</v>
      </c>
      <c r="C2334" s="3" t="s">
        <v>2650</v>
      </c>
      <c r="D2334" s="3" t="s">
        <v>4302</v>
      </c>
      <c r="E2334" s="3">
        <v>14</v>
      </c>
      <c r="F2334" s="3">
        <v>19</v>
      </c>
      <c r="G2334" s="3">
        <v>1</v>
      </c>
      <c r="H2334" s="3">
        <v>10</v>
      </c>
      <c r="I2334" s="3" t="s">
        <v>3004</v>
      </c>
      <c r="J2334" s="3" t="s">
        <v>2281</v>
      </c>
      <c r="L2334" s="3" t="s">
        <v>4424</v>
      </c>
      <c r="M2334" s="3">
        <f t="shared" si="36"/>
        <v>2</v>
      </c>
    </row>
    <row r="2335" spans="1:13">
      <c r="A2335" s="3">
        <v>1998</v>
      </c>
      <c r="B2335" s="3">
        <v>2</v>
      </c>
      <c r="C2335" s="3" t="s">
        <v>2652</v>
      </c>
      <c r="D2335" s="3" t="s">
        <v>4303</v>
      </c>
      <c r="E2335" s="3" t="s">
        <v>2653</v>
      </c>
      <c r="F2335" s="3" t="s">
        <v>2654</v>
      </c>
      <c r="G2335" s="3">
        <v>1</v>
      </c>
      <c r="H2335" s="3">
        <v>10</v>
      </c>
      <c r="I2335" s="3" t="s">
        <v>3004</v>
      </c>
      <c r="J2335" s="3" t="s">
        <v>2281</v>
      </c>
      <c r="L2335" s="3" t="s">
        <v>4424</v>
      </c>
      <c r="M2335" s="3">
        <f t="shared" si="36"/>
        <v>2</v>
      </c>
    </row>
    <row r="2336" spans="1:13">
      <c r="A2336" s="3">
        <v>1998</v>
      </c>
      <c r="B2336" s="3">
        <v>2</v>
      </c>
      <c r="C2336" s="3" t="s">
        <v>2652</v>
      </c>
      <c r="D2336" s="3" t="s">
        <v>4304</v>
      </c>
      <c r="E2336" s="3">
        <v>15</v>
      </c>
      <c r="F2336" s="3">
        <v>20</v>
      </c>
      <c r="G2336" s="3">
        <v>1</v>
      </c>
      <c r="H2336" s="3">
        <v>10</v>
      </c>
      <c r="I2336" s="3" t="s">
        <v>3004</v>
      </c>
      <c r="J2336" s="3" t="s">
        <v>2281</v>
      </c>
      <c r="L2336" s="3" t="s">
        <v>4424</v>
      </c>
      <c r="M2336" s="3">
        <f t="shared" si="36"/>
        <v>2</v>
      </c>
    </row>
    <row r="2337" spans="1:13">
      <c r="A2337" s="3">
        <v>1999</v>
      </c>
      <c r="B2337" s="3">
        <v>2</v>
      </c>
      <c r="C2337" s="3" t="s">
        <v>2655</v>
      </c>
      <c r="D2337" s="3" t="s">
        <v>4305</v>
      </c>
      <c r="E2337" s="3" t="s">
        <v>433</v>
      </c>
      <c r="F2337" s="3" t="s">
        <v>2181</v>
      </c>
      <c r="G2337" s="3">
        <v>1</v>
      </c>
      <c r="H2337" s="3">
        <v>10</v>
      </c>
      <c r="I2337" s="3" t="s">
        <v>3004</v>
      </c>
      <c r="J2337" s="3" t="s">
        <v>2281</v>
      </c>
      <c r="L2337" s="3" t="s">
        <v>4424</v>
      </c>
      <c r="M2337" s="3">
        <f t="shared" si="36"/>
        <v>2</v>
      </c>
    </row>
    <row r="2338" spans="1:13">
      <c r="A2338" s="3">
        <v>1999</v>
      </c>
      <c r="B2338" s="3">
        <v>2</v>
      </c>
      <c r="C2338" s="3" t="s">
        <v>2655</v>
      </c>
      <c r="D2338" s="3" t="s">
        <v>4306</v>
      </c>
      <c r="E2338" s="3">
        <v>14</v>
      </c>
      <c r="F2338" s="3">
        <v>19</v>
      </c>
      <c r="G2338" s="3">
        <v>1</v>
      </c>
      <c r="H2338" s="3">
        <v>10</v>
      </c>
      <c r="I2338" s="3" t="s">
        <v>3004</v>
      </c>
      <c r="J2338" s="3" t="s">
        <v>2281</v>
      </c>
      <c r="L2338" s="3" t="s">
        <v>4424</v>
      </c>
      <c r="M2338" s="3">
        <f t="shared" si="36"/>
        <v>2</v>
      </c>
    </row>
    <row r="2339" spans="1:13">
      <c r="A2339" s="3">
        <v>2000</v>
      </c>
      <c r="B2339" s="3">
        <v>2</v>
      </c>
      <c r="C2339" s="3" t="s">
        <v>2656</v>
      </c>
      <c r="D2339" s="3" t="s">
        <v>4307</v>
      </c>
      <c r="E2339" s="3" t="s">
        <v>290</v>
      </c>
      <c r="F2339" s="3" t="s">
        <v>722</v>
      </c>
      <c r="G2339" s="3">
        <v>1</v>
      </c>
      <c r="H2339" s="3">
        <v>10</v>
      </c>
      <c r="I2339" s="3" t="s">
        <v>3004</v>
      </c>
      <c r="J2339" s="3" t="s">
        <v>2281</v>
      </c>
      <c r="L2339" s="3" t="s">
        <v>4424</v>
      </c>
      <c r="M2339" s="3">
        <f t="shared" si="36"/>
        <v>2</v>
      </c>
    </row>
    <row r="2340" spans="1:13">
      <c r="A2340" s="3">
        <v>2000</v>
      </c>
      <c r="B2340" s="3">
        <v>2</v>
      </c>
      <c r="C2340" s="3" t="s">
        <v>2656</v>
      </c>
      <c r="D2340" s="3" t="s">
        <v>4308</v>
      </c>
      <c r="E2340" s="3">
        <v>28</v>
      </c>
      <c r="F2340" s="3">
        <v>32</v>
      </c>
      <c r="G2340" s="3">
        <v>1</v>
      </c>
      <c r="H2340" s="3">
        <v>10</v>
      </c>
      <c r="I2340" s="3" t="s">
        <v>3004</v>
      </c>
      <c r="J2340" s="3" t="s">
        <v>2281</v>
      </c>
      <c r="L2340" s="3" t="s">
        <v>4424</v>
      </c>
      <c r="M2340" s="3">
        <f t="shared" si="36"/>
        <v>2</v>
      </c>
    </row>
    <row r="2341" spans="1:13">
      <c r="A2341" s="3">
        <v>2001</v>
      </c>
      <c r="B2341" s="3">
        <v>2</v>
      </c>
      <c r="C2341" s="3" t="s">
        <v>2657</v>
      </c>
      <c r="D2341" s="3" t="s">
        <v>4309</v>
      </c>
      <c r="E2341" s="3" t="s">
        <v>2381</v>
      </c>
      <c r="F2341" s="3" t="s">
        <v>2658</v>
      </c>
      <c r="G2341" s="3">
        <v>1</v>
      </c>
      <c r="H2341" s="3">
        <v>10</v>
      </c>
      <c r="I2341" s="3" t="s">
        <v>3004</v>
      </c>
      <c r="J2341" s="3" t="s">
        <v>2281</v>
      </c>
      <c r="L2341" s="3" t="s">
        <v>4424</v>
      </c>
      <c r="M2341" s="3">
        <f t="shared" si="36"/>
        <v>2</v>
      </c>
    </row>
    <row r="2342" spans="1:13">
      <c r="A2342" s="3">
        <v>2001</v>
      </c>
      <c r="B2342" s="3">
        <v>2</v>
      </c>
      <c r="C2342" s="3" t="s">
        <v>2657</v>
      </c>
      <c r="D2342" s="3" t="s">
        <v>4310</v>
      </c>
      <c r="E2342" s="3">
        <v>13</v>
      </c>
      <c r="F2342" s="3">
        <v>18</v>
      </c>
      <c r="G2342" s="3">
        <v>1</v>
      </c>
      <c r="H2342" s="3">
        <v>10</v>
      </c>
      <c r="I2342" s="3" t="s">
        <v>3004</v>
      </c>
      <c r="J2342" s="3" t="s">
        <v>2281</v>
      </c>
      <c r="L2342" s="3" t="s">
        <v>4424</v>
      </c>
      <c r="M2342" s="3">
        <f t="shared" si="36"/>
        <v>2</v>
      </c>
    </row>
    <row r="2343" spans="1:13">
      <c r="A2343" s="3">
        <v>2002</v>
      </c>
      <c r="B2343" s="3">
        <v>2</v>
      </c>
      <c r="C2343" s="3" t="s">
        <v>2659</v>
      </c>
      <c r="D2343" s="3" t="s">
        <v>589</v>
      </c>
      <c r="E2343" s="3" t="s">
        <v>386</v>
      </c>
      <c r="F2343" s="3" t="s">
        <v>1996</v>
      </c>
      <c r="G2343" s="3">
        <v>1</v>
      </c>
      <c r="H2343" s="3">
        <v>10</v>
      </c>
      <c r="I2343" s="3" t="s">
        <v>3004</v>
      </c>
      <c r="J2343" s="3" t="s">
        <v>2281</v>
      </c>
      <c r="L2343" s="3" t="s">
        <v>4424</v>
      </c>
      <c r="M2343" s="3">
        <f t="shared" si="36"/>
        <v>1</v>
      </c>
    </row>
    <row r="2344" spans="1:13">
      <c r="A2344" s="3">
        <v>2003</v>
      </c>
      <c r="B2344" s="3">
        <v>2</v>
      </c>
      <c r="C2344" s="3" t="s">
        <v>2660</v>
      </c>
      <c r="D2344" s="3" t="s">
        <v>566</v>
      </c>
      <c r="E2344" s="3" t="s">
        <v>386</v>
      </c>
      <c r="F2344" s="3" t="s">
        <v>1996</v>
      </c>
      <c r="G2344" s="3">
        <v>1</v>
      </c>
      <c r="H2344" s="3">
        <v>10</v>
      </c>
      <c r="I2344" s="3" t="s">
        <v>3004</v>
      </c>
      <c r="J2344" s="3" t="s">
        <v>2281</v>
      </c>
      <c r="L2344" s="3" t="s">
        <v>4424</v>
      </c>
      <c r="M2344" s="3">
        <f t="shared" si="36"/>
        <v>1</v>
      </c>
    </row>
    <row r="2345" spans="1:13">
      <c r="A2345" s="3">
        <v>2004</v>
      </c>
      <c r="B2345" s="3">
        <v>2</v>
      </c>
      <c r="C2345" s="3" t="s">
        <v>2661</v>
      </c>
      <c r="D2345" s="3" t="s">
        <v>645</v>
      </c>
      <c r="E2345" s="3" t="s">
        <v>386</v>
      </c>
      <c r="F2345" s="3" t="s">
        <v>1996</v>
      </c>
      <c r="G2345" s="3">
        <v>1</v>
      </c>
      <c r="H2345" s="3">
        <v>10</v>
      </c>
      <c r="I2345" s="3" t="s">
        <v>3004</v>
      </c>
      <c r="J2345" s="3" t="s">
        <v>2281</v>
      </c>
      <c r="L2345" s="3" t="s">
        <v>4424</v>
      </c>
      <c r="M2345" s="3">
        <f t="shared" si="36"/>
        <v>1</v>
      </c>
    </row>
    <row r="2346" spans="1:13">
      <c r="A2346" s="3">
        <v>2005</v>
      </c>
      <c r="B2346" s="3">
        <v>2</v>
      </c>
      <c r="C2346" s="3" t="s">
        <v>3005</v>
      </c>
      <c r="D2346" s="3" t="s">
        <v>3006</v>
      </c>
      <c r="E2346" s="3" t="s">
        <v>386</v>
      </c>
      <c r="F2346" s="3" t="s">
        <v>1996</v>
      </c>
      <c r="G2346" s="3">
        <v>1</v>
      </c>
      <c r="H2346" s="3">
        <v>10</v>
      </c>
      <c r="I2346" s="3" t="s">
        <v>3004</v>
      </c>
      <c r="J2346" s="3" t="s">
        <v>2281</v>
      </c>
      <c r="L2346" s="3" t="s">
        <v>4424</v>
      </c>
      <c r="M2346" s="3">
        <f t="shared" si="36"/>
        <v>1</v>
      </c>
    </row>
    <row r="2347" spans="1:13">
      <c r="A2347" s="3">
        <v>2006</v>
      </c>
      <c r="B2347" s="3">
        <v>2</v>
      </c>
      <c r="C2347" s="3" t="s">
        <v>2663</v>
      </c>
      <c r="D2347" s="3" t="s">
        <v>249</v>
      </c>
      <c r="E2347" s="3" t="s">
        <v>1781</v>
      </c>
      <c r="F2347" s="3" t="s">
        <v>291</v>
      </c>
      <c r="G2347" s="3">
        <v>1</v>
      </c>
      <c r="H2347" s="3">
        <v>10</v>
      </c>
      <c r="I2347" s="3" t="s">
        <v>3004</v>
      </c>
      <c r="J2347" s="3" t="s">
        <v>2281</v>
      </c>
      <c r="L2347" s="3" t="s">
        <v>4424</v>
      </c>
      <c r="M2347" s="3">
        <f t="shared" si="36"/>
        <v>1</v>
      </c>
    </row>
    <row r="2348" spans="1:13">
      <c r="A2348" s="3">
        <v>2007</v>
      </c>
      <c r="B2348" s="3">
        <v>0</v>
      </c>
      <c r="C2348" s="3" t="s">
        <v>2668</v>
      </c>
      <c r="D2348" s="3" t="s">
        <v>4314</v>
      </c>
      <c r="E2348" s="3" t="s">
        <v>2669</v>
      </c>
      <c r="F2348" s="3" t="s">
        <v>2670</v>
      </c>
      <c r="G2348" s="3">
        <v>100</v>
      </c>
      <c r="H2348" s="3">
        <v>0</v>
      </c>
      <c r="I2348" s="3" t="s">
        <v>3004</v>
      </c>
      <c r="J2348" s="3" t="s">
        <v>2285</v>
      </c>
      <c r="K2348" s="3" t="s">
        <v>2286</v>
      </c>
      <c r="L2348" s="3" t="s">
        <v>4425</v>
      </c>
      <c r="M2348" s="3">
        <f t="shared" si="36"/>
        <v>2</v>
      </c>
    </row>
    <row r="2349" spans="1:13">
      <c r="A2349" s="3">
        <v>2007</v>
      </c>
      <c r="B2349" s="3">
        <v>0</v>
      </c>
      <c r="C2349" s="3" t="s">
        <v>2668</v>
      </c>
      <c r="D2349" s="3" t="s">
        <v>4316</v>
      </c>
      <c r="E2349" s="3">
        <v>57</v>
      </c>
      <c r="F2349" s="3">
        <v>59</v>
      </c>
      <c r="G2349" s="3">
        <v>100</v>
      </c>
      <c r="H2349" s="3">
        <v>0</v>
      </c>
      <c r="I2349" s="3" t="s">
        <v>3004</v>
      </c>
      <c r="J2349" s="3" t="s">
        <v>2285</v>
      </c>
      <c r="K2349" s="3" t="s">
        <v>2286</v>
      </c>
      <c r="L2349" s="3" t="s">
        <v>4425</v>
      </c>
      <c r="M2349" s="3">
        <f t="shared" si="36"/>
        <v>2</v>
      </c>
    </row>
    <row r="2350" spans="1:13">
      <c r="A2350" s="3">
        <v>2008</v>
      </c>
      <c r="B2350" s="3">
        <v>0</v>
      </c>
      <c r="C2350" s="3" t="s">
        <v>2673</v>
      </c>
      <c r="D2350" s="3" t="s">
        <v>4317</v>
      </c>
      <c r="E2350" s="3" t="s">
        <v>2674</v>
      </c>
      <c r="F2350" s="3" t="s">
        <v>2675</v>
      </c>
      <c r="G2350" s="3">
        <v>100</v>
      </c>
      <c r="H2350" s="3">
        <v>0</v>
      </c>
      <c r="I2350" s="3" t="s">
        <v>3004</v>
      </c>
      <c r="J2350" s="3" t="s">
        <v>2285</v>
      </c>
      <c r="K2350" s="3" t="s">
        <v>2286</v>
      </c>
      <c r="L2350" s="3" t="s">
        <v>4425</v>
      </c>
      <c r="M2350" s="3">
        <f t="shared" si="36"/>
        <v>2</v>
      </c>
    </row>
    <row r="2351" spans="1:13">
      <c r="A2351" s="3">
        <v>2008</v>
      </c>
      <c r="B2351" s="3">
        <v>0</v>
      </c>
      <c r="C2351" s="3" t="s">
        <v>2673</v>
      </c>
      <c r="D2351" s="3" t="s">
        <v>4318</v>
      </c>
      <c r="E2351" s="3">
        <v>208</v>
      </c>
      <c r="F2351" s="3">
        <v>220</v>
      </c>
      <c r="G2351" s="3">
        <v>100</v>
      </c>
      <c r="H2351" s="3">
        <v>0</v>
      </c>
      <c r="I2351" s="3" t="s">
        <v>3004</v>
      </c>
      <c r="J2351" s="3" t="s">
        <v>2285</v>
      </c>
      <c r="K2351" s="3" t="s">
        <v>2286</v>
      </c>
      <c r="L2351" s="3" t="s">
        <v>4425</v>
      </c>
      <c r="M2351" s="3">
        <f t="shared" si="36"/>
        <v>2</v>
      </c>
    </row>
    <row r="2352" spans="1:13">
      <c r="A2352" s="3">
        <v>2009</v>
      </c>
      <c r="B2352" s="3">
        <v>0</v>
      </c>
      <c r="C2352" s="3" t="s">
        <v>2679</v>
      </c>
      <c r="D2352" s="3" t="s">
        <v>4319</v>
      </c>
      <c r="E2352" s="3" t="s">
        <v>2680</v>
      </c>
      <c r="F2352" s="3" t="s">
        <v>2681</v>
      </c>
      <c r="G2352" s="3">
        <v>100</v>
      </c>
      <c r="H2352" s="3">
        <v>0</v>
      </c>
      <c r="I2352" s="3" t="s">
        <v>3004</v>
      </c>
      <c r="J2352" s="3" t="s">
        <v>2285</v>
      </c>
      <c r="K2352" s="3" t="s">
        <v>2286</v>
      </c>
      <c r="L2352" s="3" t="s">
        <v>4425</v>
      </c>
      <c r="M2352" s="3">
        <f t="shared" si="36"/>
        <v>2</v>
      </c>
    </row>
    <row r="2353" spans="1:13">
      <c r="A2353" s="3">
        <v>2009</v>
      </c>
      <c r="B2353" s="3">
        <v>0</v>
      </c>
      <c r="C2353" s="3" t="s">
        <v>2679</v>
      </c>
      <c r="D2353" s="3" t="s">
        <v>4320</v>
      </c>
      <c r="E2353" s="3">
        <v>216</v>
      </c>
      <c r="F2353" s="3">
        <v>218</v>
      </c>
      <c r="G2353" s="3">
        <v>100</v>
      </c>
      <c r="H2353" s="3">
        <v>0</v>
      </c>
      <c r="I2353" s="3" t="s">
        <v>3004</v>
      </c>
      <c r="J2353" s="3" t="s">
        <v>2285</v>
      </c>
      <c r="K2353" s="3" t="s">
        <v>2286</v>
      </c>
      <c r="L2353" s="3" t="s">
        <v>4425</v>
      </c>
      <c r="M2353" s="3">
        <f t="shared" si="36"/>
        <v>2</v>
      </c>
    </row>
    <row r="2354" spans="1:13">
      <c r="A2354" s="3">
        <v>2010</v>
      </c>
      <c r="B2354" s="3">
        <v>0</v>
      </c>
      <c r="C2354" s="3" t="s">
        <v>2684</v>
      </c>
      <c r="D2354" s="3" t="s">
        <v>4321</v>
      </c>
      <c r="E2354" s="3" t="s">
        <v>2685</v>
      </c>
      <c r="F2354" s="3" t="s">
        <v>2119</v>
      </c>
      <c r="G2354" s="3">
        <v>100</v>
      </c>
      <c r="H2354" s="3">
        <v>0</v>
      </c>
      <c r="I2354" s="3" t="s">
        <v>3004</v>
      </c>
      <c r="J2354" s="3" t="s">
        <v>2285</v>
      </c>
      <c r="K2354" s="3" t="s">
        <v>2286</v>
      </c>
      <c r="L2354" s="3" t="s">
        <v>4425</v>
      </c>
      <c r="M2354" s="3">
        <f t="shared" si="36"/>
        <v>2</v>
      </c>
    </row>
    <row r="2355" spans="1:13">
      <c r="A2355" s="3">
        <v>2010</v>
      </c>
      <c r="B2355" s="3">
        <v>0</v>
      </c>
      <c r="C2355" s="3" t="s">
        <v>2684</v>
      </c>
      <c r="D2355" s="3" t="s">
        <v>4322</v>
      </c>
      <c r="E2355" s="3">
        <v>360</v>
      </c>
      <c r="F2355" s="3">
        <v>362</v>
      </c>
      <c r="G2355" s="3">
        <v>100</v>
      </c>
      <c r="H2355" s="3">
        <v>0</v>
      </c>
      <c r="I2355" s="3" t="s">
        <v>3004</v>
      </c>
      <c r="J2355" s="3" t="s">
        <v>2285</v>
      </c>
      <c r="K2355" s="3" t="s">
        <v>2286</v>
      </c>
      <c r="L2355" s="3" t="s">
        <v>4425</v>
      </c>
      <c r="M2355" s="3">
        <f t="shared" si="36"/>
        <v>2</v>
      </c>
    </row>
    <row r="2356" spans="1:13">
      <c r="A2356" s="3">
        <v>2011</v>
      </c>
      <c r="B2356" s="3">
        <v>0</v>
      </c>
      <c r="C2356" s="3" t="s">
        <v>2687</v>
      </c>
      <c r="D2356" s="3" t="s">
        <v>4323</v>
      </c>
      <c r="E2356" s="3" t="s">
        <v>2688</v>
      </c>
      <c r="F2356" s="3" t="s">
        <v>2492</v>
      </c>
      <c r="G2356" s="3">
        <v>100</v>
      </c>
      <c r="H2356" s="3">
        <v>0</v>
      </c>
      <c r="I2356" s="3" t="s">
        <v>3004</v>
      </c>
      <c r="J2356" s="3" t="s">
        <v>2285</v>
      </c>
      <c r="K2356" s="3" t="s">
        <v>2286</v>
      </c>
      <c r="L2356" s="3" t="s">
        <v>4425</v>
      </c>
      <c r="M2356" s="3">
        <f t="shared" si="36"/>
        <v>2</v>
      </c>
    </row>
    <row r="2357" spans="1:13">
      <c r="A2357" s="3">
        <v>2011</v>
      </c>
      <c r="B2357" s="3">
        <v>0</v>
      </c>
      <c r="C2357" s="3" t="s">
        <v>2687</v>
      </c>
      <c r="D2357" s="3" t="s">
        <v>4324</v>
      </c>
      <c r="E2357" s="3">
        <v>204</v>
      </c>
      <c r="F2357" s="3">
        <v>206</v>
      </c>
      <c r="G2357" s="3">
        <v>100</v>
      </c>
      <c r="H2357" s="3">
        <v>0</v>
      </c>
      <c r="I2357" s="3" t="s">
        <v>3004</v>
      </c>
      <c r="J2357" s="3" t="s">
        <v>2285</v>
      </c>
      <c r="K2357" s="3" t="s">
        <v>2286</v>
      </c>
      <c r="L2357" s="3" t="s">
        <v>4425</v>
      </c>
      <c r="M2357" s="3">
        <f t="shared" si="36"/>
        <v>2</v>
      </c>
    </row>
    <row r="2358" spans="1:13">
      <c r="A2358" s="3">
        <v>2012</v>
      </c>
      <c r="B2358" s="3">
        <v>0</v>
      </c>
      <c r="C2358" s="3" t="s">
        <v>3009</v>
      </c>
      <c r="D2358" s="3" t="s">
        <v>255</v>
      </c>
      <c r="E2358" s="3" t="s">
        <v>2692</v>
      </c>
      <c r="F2358" s="3" t="s">
        <v>2693</v>
      </c>
      <c r="G2358" s="3">
        <v>100</v>
      </c>
      <c r="H2358" s="3">
        <v>0</v>
      </c>
      <c r="I2358" s="3" t="s">
        <v>3004</v>
      </c>
      <c r="J2358" s="3" t="s">
        <v>2285</v>
      </c>
      <c r="K2358" s="3" t="s">
        <v>2286</v>
      </c>
      <c r="L2358" s="3" t="s">
        <v>4425</v>
      </c>
      <c r="M2358" s="3">
        <f t="shared" si="36"/>
        <v>1</v>
      </c>
    </row>
    <row r="2359" spans="1:13">
      <c r="A2359" s="3">
        <v>2013</v>
      </c>
      <c r="B2359" s="3">
        <v>0</v>
      </c>
      <c r="C2359" s="3" t="s">
        <v>2696</v>
      </c>
      <c r="D2359" s="3" t="s">
        <v>2697</v>
      </c>
      <c r="E2359" s="3" t="s">
        <v>2698</v>
      </c>
      <c r="F2359" s="3" t="s">
        <v>2699</v>
      </c>
      <c r="G2359" s="3">
        <v>100</v>
      </c>
      <c r="H2359" s="3">
        <v>0</v>
      </c>
      <c r="I2359" s="3" t="s">
        <v>3004</v>
      </c>
      <c r="J2359" s="3" t="s">
        <v>2285</v>
      </c>
      <c r="K2359" s="3" t="s">
        <v>2306</v>
      </c>
      <c r="L2359" s="3" t="s">
        <v>4425</v>
      </c>
      <c r="M2359" s="3">
        <f t="shared" si="36"/>
        <v>1</v>
      </c>
    </row>
    <row r="2360" spans="1:13">
      <c r="A2360" s="3">
        <v>2014</v>
      </c>
      <c r="B2360" s="3">
        <v>0</v>
      </c>
      <c r="C2360" s="3" t="s">
        <v>2705</v>
      </c>
      <c r="D2360" s="3" t="s">
        <v>111</v>
      </c>
      <c r="E2360" s="3" t="s">
        <v>2702</v>
      </c>
      <c r="F2360" s="3" t="s">
        <v>2419</v>
      </c>
      <c r="G2360" s="3">
        <v>100</v>
      </c>
      <c r="H2360" s="3">
        <v>0</v>
      </c>
      <c r="I2360" s="3" t="s">
        <v>3004</v>
      </c>
      <c r="J2360" s="3" t="s">
        <v>2285</v>
      </c>
      <c r="K2360" s="3" t="s">
        <v>2306</v>
      </c>
      <c r="L2360" s="3" t="s">
        <v>4425</v>
      </c>
      <c r="M2360" s="3">
        <f t="shared" si="36"/>
        <v>1</v>
      </c>
    </row>
    <row r="2361" spans="1:13">
      <c r="A2361" s="3">
        <v>2015</v>
      </c>
      <c r="B2361" s="3">
        <v>0</v>
      </c>
      <c r="C2361" s="3" t="s">
        <v>2701</v>
      </c>
      <c r="D2361" s="3" t="s">
        <v>112</v>
      </c>
      <c r="E2361" s="3" t="s">
        <v>2702</v>
      </c>
      <c r="F2361" s="3" t="s">
        <v>2419</v>
      </c>
      <c r="G2361" s="3">
        <v>100</v>
      </c>
      <c r="H2361" s="3">
        <v>0</v>
      </c>
      <c r="I2361" s="3" t="s">
        <v>3004</v>
      </c>
      <c r="J2361" s="3" t="s">
        <v>2285</v>
      </c>
      <c r="K2361" s="3" t="s">
        <v>2306</v>
      </c>
      <c r="L2361" s="3" t="s">
        <v>4425</v>
      </c>
      <c r="M2361" s="3">
        <f t="shared" si="36"/>
        <v>1</v>
      </c>
    </row>
    <row r="2362" spans="1:13">
      <c r="A2362" s="3">
        <v>2016</v>
      </c>
      <c r="B2362" s="3">
        <v>0</v>
      </c>
      <c r="C2362" s="3" t="s">
        <v>2707</v>
      </c>
      <c r="D2362" s="3" t="s">
        <v>110</v>
      </c>
      <c r="E2362" s="3" t="s">
        <v>2702</v>
      </c>
      <c r="F2362" s="3" t="s">
        <v>2419</v>
      </c>
      <c r="G2362" s="3">
        <v>100</v>
      </c>
      <c r="H2362" s="3">
        <v>0</v>
      </c>
      <c r="I2362" s="3" t="s">
        <v>3004</v>
      </c>
      <c r="J2362" s="3" t="s">
        <v>2285</v>
      </c>
      <c r="K2362" s="3" t="s">
        <v>2306</v>
      </c>
      <c r="L2362" s="3" t="s">
        <v>4425</v>
      </c>
      <c r="M2362" s="3">
        <f t="shared" si="36"/>
        <v>1</v>
      </c>
    </row>
    <row r="2363" spans="1:13">
      <c r="A2363" s="3">
        <v>2017</v>
      </c>
      <c r="B2363" s="3">
        <v>0</v>
      </c>
      <c r="C2363" s="3" t="s">
        <v>2709</v>
      </c>
      <c r="D2363" s="3" t="s">
        <v>2464</v>
      </c>
      <c r="E2363" s="3" t="s">
        <v>1915</v>
      </c>
      <c r="F2363" s="3" t="s">
        <v>2710</v>
      </c>
      <c r="G2363" s="3">
        <v>100</v>
      </c>
      <c r="H2363" s="3">
        <v>0</v>
      </c>
      <c r="I2363" s="3" t="s">
        <v>3004</v>
      </c>
      <c r="J2363" s="3" t="s">
        <v>2285</v>
      </c>
      <c r="K2363" s="3" t="s">
        <v>2306</v>
      </c>
      <c r="L2363" s="3" t="s">
        <v>4425</v>
      </c>
      <c r="M2363" s="3">
        <f t="shared" si="36"/>
        <v>1</v>
      </c>
    </row>
    <row r="2364" spans="1:13">
      <c r="A2364" s="3">
        <v>2018</v>
      </c>
      <c r="B2364" s="3">
        <v>0</v>
      </c>
      <c r="C2364" s="3" t="s">
        <v>2711</v>
      </c>
      <c r="D2364" s="3" t="s">
        <v>258</v>
      </c>
      <c r="E2364" s="3" t="s">
        <v>1800</v>
      </c>
      <c r="F2364" s="3" t="s">
        <v>1791</v>
      </c>
      <c r="G2364" s="3">
        <v>100</v>
      </c>
      <c r="H2364" s="3">
        <v>0</v>
      </c>
      <c r="I2364" s="3" t="s">
        <v>3004</v>
      </c>
      <c r="J2364" s="3" t="s">
        <v>2285</v>
      </c>
      <c r="K2364" s="3" t="s">
        <v>2333</v>
      </c>
      <c r="L2364" s="3" t="s">
        <v>4425</v>
      </c>
      <c r="M2364" s="3">
        <f t="shared" si="36"/>
        <v>1</v>
      </c>
    </row>
    <row r="2365" spans="1:13">
      <c r="A2365" s="3">
        <v>2019</v>
      </c>
      <c r="B2365" s="3">
        <v>0</v>
      </c>
      <c r="C2365" s="3" t="s">
        <v>2717</v>
      </c>
      <c r="D2365" s="3" t="s">
        <v>342</v>
      </c>
      <c r="E2365" s="3" t="s">
        <v>722</v>
      </c>
      <c r="F2365" s="3" t="s">
        <v>617</v>
      </c>
      <c r="G2365" s="3">
        <v>100</v>
      </c>
      <c r="H2365" s="3">
        <v>0</v>
      </c>
      <c r="I2365" s="3" t="s">
        <v>3004</v>
      </c>
      <c r="J2365" s="3" t="s">
        <v>2285</v>
      </c>
      <c r="K2365" s="3" t="s">
        <v>2333</v>
      </c>
      <c r="L2365" s="3" t="s">
        <v>4425</v>
      </c>
      <c r="M2365" s="3">
        <f t="shared" si="36"/>
        <v>1</v>
      </c>
    </row>
    <row r="2366" spans="1:13">
      <c r="A2366" s="3">
        <v>2020</v>
      </c>
      <c r="B2366" s="3">
        <v>0</v>
      </c>
      <c r="C2366" s="3" t="s">
        <v>2713</v>
      </c>
      <c r="D2366" s="3" t="s">
        <v>2272</v>
      </c>
      <c r="E2366" s="3" t="s">
        <v>2376</v>
      </c>
      <c r="F2366" s="3" t="s">
        <v>2710</v>
      </c>
      <c r="G2366" s="3">
        <v>100</v>
      </c>
      <c r="H2366" s="3">
        <v>0</v>
      </c>
      <c r="I2366" s="3" t="s">
        <v>3004</v>
      </c>
      <c r="J2366" s="3" t="s">
        <v>2285</v>
      </c>
      <c r="K2366" s="3" t="s">
        <v>2333</v>
      </c>
      <c r="L2366" s="3" t="s">
        <v>4425</v>
      </c>
      <c r="M2366" s="3">
        <f t="shared" si="36"/>
        <v>1</v>
      </c>
    </row>
    <row r="2367" spans="1:13">
      <c r="A2367" s="3">
        <v>2021</v>
      </c>
      <c r="B2367" s="3">
        <v>0</v>
      </c>
      <c r="C2367" s="3" t="s">
        <v>2715</v>
      </c>
      <c r="D2367" s="3" t="s">
        <v>495</v>
      </c>
      <c r="E2367" s="3" t="s">
        <v>2328</v>
      </c>
      <c r="F2367" s="3" t="s">
        <v>2329</v>
      </c>
      <c r="G2367" s="3">
        <v>100</v>
      </c>
      <c r="H2367" s="3">
        <v>0</v>
      </c>
      <c r="I2367" s="3" t="s">
        <v>3004</v>
      </c>
      <c r="J2367" s="3" t="s">
        <v>2285</v>
      </c>
      <c r="K2367" s="3" t="s">
        <v>2333</v>
      </c>
      <c r="L2367" s="3" t="s">
        <v>4425</v>
      </c>
      <c r="M2367" s="3">
        <f t="shared" si="36"/>
        <v>1</v>
      </c>
    </row>
    <row r="2368" spans="1:13">
      <c r="A2368" s="3">
        <v>2022</v>
      </c>
      <c r="B2368" s="3">
        <v>1</v>
      </c>
      <c r="C2368" s="3" t="s">
        <v>2671</v>
      </c>
      <c r="D2368" s="3" t="s">
        <v>4314</v>
      </c>
      <c r="E2368" s="3" t="s">
        <v>2065</v>
      </c>
      <c r="F2368" s="3" t="s">
        <v>2672</v>
      </c>
      <c r="G2368" s="3">
        <v>86</v>
      </c>
      <c r="H2368" s="3">
        <v>100</v>
      </c>
      <c r="I2368" s="3" t="s">
        <v>3004</v>
      </c>
      <c r="J2368" s="3" t="s">
        <v>2285</v>
      </c>
      <c r="K2368" s="3" t="s">
        <v>2286</v>
      </c>
      <c r="L2368" s="3" t="s">
        <v>4426</v>
      </c>
      <c r="M2368" s="3">
        <f t="shared" si="36"/>
        <v>2</v>
      </c>
    </row>
    <row r="2369" spans="1:13">
      <c r="A2369" s="3">
        <v>2022</v>
      </c>
      <c r="B2369" s="3">
        <v>1</v>
      </c>
      <c r="C2369" s="3" t="s">
        <v>2671</v>
      </c>
      <c r="D2369" s="3" t="s">
        <v>4316</v>
      </c>
      <c r="E2369" s="3">
        <v>44</v>
      </c>
      <c r="F2369" s="3">
        <v>46</v>
      </c>
      <c r="G2369" s="3">
        <v>86</v>
      </c>
      <c r="H2369" s="3">
        <v>100</v>
      </c>
      <c r="I2369" s="3" t="s">
        <v>3004</v>
      </c>
      <c r="J2369" s="3" t="s">
        <v>2285</v>
      </c>
      <c r="K2369" s="3" t="s">
        <v>2286</v>
      </c>
      <c r="L2369" s="3" t="s">
        <v>4426</v>
      </c>
      <c r="M2369" s="3">
        <f t="shared" si="36"/>
        <v>2</v>
      </c>
    </row>
    <row r="2370" spans="1:13">
      <c r="A2370" s="3">
        <v>2023</v>
      </c>
      <c r="B2370" s="3">
        <v>1</v>
      </c>
      <c r="C2370" s="3" t="s">
        <v>2676</v>
      </c>
      <c r="D2370" s="3" t="s">
        <v>4317</v>
      </c>
      <c r="E2370" s="3" t="s">
        <v>2677</v>
      </c>
      <c r="F2370" s="3" t="s">
        <v>2678</v>
      </c>
      <c r="G2370" s="3">
        <v>86</v>
      </c>
      <c r="H2370" s="3">
        <v>100</v>
      </c>
      <c r="I2370" s="3" t="s">
        <v>3004</v>
      </c>
      <c r="J2370" s="3" t="s">
        <v>2285</v>
      </c>
      <c r="K2370" s="3" t="s">
        <v>2286</v>
      </c>
      <c r="L2370" s="3" t="s">
        <v>4426</v>
      </c>
      <c r="M2370" s="3">
        <f t="shared" si="36"/>
        <v>2</v>
      </c>
    </row>
    <row r="2371" spans="1:13">
      <c r="A2371" s="3">
        <v>2023</v>
      </c>
      <c r="B2371" s="3">
        <v>1</v>
      </c>
      <c r="C2371" s="3" t="s">
        <v>2676</v>
      </c>
      <c r="D2371" s="3" t="s">
        <v>4318</v>
      </c>
      <c r="E2371" s="3">
        <v>160</v>
      </c>
      <c r="F2371" s="3">
        <v>169</v>
      </c>
      <c r="G2371" s="3">
        <v>86</v>
      </c>
      <c r="H2371" s="3">
        <v>100</v>
      </c>
      <c r="I2371" s="3" t="s">
        <v>3004</v>
      </c>
      <c r="J2371" s="3" t="s">
        <v>2285</v>
      </c>
      <c r="K2371" s="3" t="s">
        <v>2286</v>
      </c>
      <c r="L2371" s="3" t="s">
        <v>4426</v>
      </c>
      <c r="M2371" s="3">
        <f t="shared" ref="M2371:M2434" si="37">COUNTIF(A:A,A2371)</f>
        <v>2</v>
      </c>
    </row>
    <row r="2372" spans="1:13">
      <c r="A2372" s="3">
        <v>2024</v>
      </c>
      <c r="B2372" s="3">
        <v>1</v>
      </c>
      <c r="C2372" s="3" t="s">
        <v>2682</v>
      </c>
      <c r="D2372" s="3" t="s">
        <v>4319</v>
      </c>
      <c r="E2372" s="3" t="s">
        <v>2678</v>
      </c>
      <c r="F2372" s="3" t="s">
        <v>2683</v>
      </c>
      <c r="G2372" s="3">
        <v>86</v>
      </c>
      <c r="H2372" s="3">
        <v>100</v>
      </c>
      <c r="I2372" s="3" t="s">
        <v>3004</v>
      </c>
      <c r="J2372" s="3" t="s">
        <v>2285</v>
      </c>
      <c r="K2372" s="3" t="s">
        <v>2286</v>
      </c>
      <c r="L2372" s="3" t="s">
        <v>4426</v>
      </c>
      <c r="M2372" s="3">
        <f t="shared" si="37"/>
        <v>2</v>
      </c>
    </row>
    <row r="2373" spans="1:13">
      <c r="A2373" s="3">
        <v>2024</v>
      </c>
      <c r="B2373" s="3">
        <v>1</v>
      </c>
      <c r="C2373" s="3" t="s">
        <v>2682</v>
      </c>
      <c r="D2373" s="3" t="s">
        <v>4320</v>
      </c>
      <c r="E2373" s="3">
        <v>165</v>
      </c>
      <c r="F2373" s="3">
        <v>167</v>
      </c>
      <c r="G2373" s="3">
        <v>86</v>
      </c>
      <c r="H2373" s="3">
        <v>100</v>
      </c>
      <c r="I2373" s="3" t="s">
        <v>3004</v>
      </c>
      <c r="J2373" s="3" t="s">
        <v>2285</v>
      </c>
      <c r="K2373" s="3" t="s">
        <v>2286</v>
      </c>
      <c r="L2373" s="3" t="s">
        <v>4426</v>
      </c>
      <c r="M2373" s="3">
        <f t="shared" si="37"/>
        <v>2</v>
      </c>
    </row>
    <row r="2374" spans="1:13">
      <c r="A2374" s="3">
        <v>2025</v>
      </c>
      <c r="B2374" s="3">
        <v>1</v>
      </c>
      <c r="C2374" s="3" t="s">
        <v>2686</v>
      </c>
      <c r="D2374" s="3" t="s">
        <v>4321</v>
      </c>
      <c r="E2374" s="3" t="s">
        <v>2654</v>
      </c>
      <c r="F2374" s="3" t="s">
        <v>2658</v>
      </c>
      <c r="G2374" s="3">
        <v>86</v>
      </c>
      <c r="H2374" s="3">
        <v>100</v>
      </c>
      <c r="I2374" s="3" t="s">
        <v>3004</v>
      </c>
      <c r="J2374" s="3" t="s">
        <v>2285</v>
      </c>
      <c r="K2374" s="3" t="s">
        <v>2286</v>
      </c>
      <c r="L2374" s="3" t="s">
        <v>4426</v>
      </c>
      <c r="M2374" s="3">
        <f t="shared" si="37"/>
        <v>2</v>
      </c>
    </row>
    <row r="2375" spans="1:13">
      <c r="A2375" s="3">
        <v>2025</v>
      </c>
      <c r="B2375" s="3">
        <v>1</v>
      </c>
      <c r="C2375" s="3" t="s">
        <v>2686</v>
      </c>
      <c r="D2375" s="3" t="s">
        <v>4322</v>
      </c>
      <c r="E2375" s="3">
        <v>276</v>
      </c>
      <c r="F2375" s="3">
        <v>278</v>
      </c>
      <c r="G2375" s="3">
        <v>86</v>
      </c>
      <c r="H2375" s="3">
        <v>100</v>
      </c>
      <c r="I2375" s="3" t="s">
        <v>3004</v>
      </c>
      <c r="J2375" s="3" t="s">
        <v>2285</v>
      </c>
      <c r="K2375" s="3" t="s">
        <v>2286</v>
      </c>
      <c r="L2375" s="3" t="s">
        <v>4426</v>
      </c>
      <c r="M2375" s="3">
        <f t="shared" si="37"/>
        <v>2</v>
      </c>
    </row>
    <row r="2376" spans="1:13">
      <c r="A2376" s="3">
        <v>2026</v>
      </c>
      <c r="B2376" s="3">
        <v>1</v>
      </c>
      <c r="C2376" s="3" t="s">
        <v>2689</v>
      </c>
      <c r="D2376" s="3" t="s">
        <v>4323</v>
      </c>
      <c r="E2376" s="3" t="s">
        <v>2690</v>
      </c>
      <c r="F2376" s="3" t="s">
        <v>2495</v>
      </c>
      <c r="G2376" s="3">
        <v>86</v>
      </c>
      <c r="H2376" s="3">
        <v>100</v>
      </c>
      <c r="I2376" s="3" t="s">
        <v>3004</v>
      </c>
      <c r="J2376" s="3" t="s">
        <v>2285</v>
      </c>
      <c r="K2376" s="3" t="s">
        <v>2286</v>
      </c>
      <c r="L2376" s="3" t="s">
        <v>4426</v>
      </c>
      <c r="M2376" s="3">
        <f t="shared" si="37"/>
        <v>2</v>
      </c>
    </row>
    <row r="2377" spans="1:13">
      <c r="A2377" s="3">
        <v>2026</v>
      </c>
      <c r="B2377" s="3">
        <v>1</v>
      </c>
      <c r="C2377" s="3" t="s">
        <v>2689</v>
      </c>
      <c r="D2377" s="3" t="s">
        <v>4324</v>
      </c>
      <c r="E2377" s="3">
        <v>157</v>
      </c>
      <c r="F2377" s="3">
        <v>159</v>
      </c>
      <c r="G2377" s="3">
        <v>86</v>
      </c>
      <c r="H2377" s="3">
        <v>100</v>
      </c>
      <c r="I2377" s="3" t="s">
        <v>3004</v>
      </c>
      <c r="J2377" s="3" t="s">
        <v>2285</v>
      </c>
      <c r="K2377" s="3" t="s">
        <v>2286</v>
      </c>
      <c r="L2377" s="3" t="s">
        <v>4426</v>
      </c>
      <c r="M2377" s="3">
        <f t="shared" si="37"/>
        <v>2</v>
      </c>
    </row>
    <row r="2378" spans="1:13">
      <c r="A2378" s="3">
        <v>2027</v>
      </c>
      <c r="B2378" s="3">
        <v>1</v>
      </c>
      <c r="C2378" s="3" t="s">
        <v>3010</v>
      </c>
      <c r="D2378" s="3" t="s">
        <v>255</v>
      </c>
      <c r="E2378" s="3" t="s">
        <v>2329</v>
      </c>
      <c r="F2378" s="3" t="s">
        <v>2393</v>
      </c>
      <c r="G2378" s="3">
        <v>86</v>
      </c>
      <c r="H2378" s="3">
        <v>100</v>
      </c>
      <c r="I2378" s="3" t="s">
        <v>3004</v>
      </c>
      <c r="J2378" s="3" t="s">
        <v>2285</v>
      </c>
      <c r="K2378" s="3" t="s">
        <v>2286</v>
      </c>
      <c r="L2378" s="3" t="s">
        <v>4426</v>
      </c>
      <c r="M2378" s="3">
        <f t="shared" si="37"/>
        <v>1</v>
      </c>
    </row>
    <row r="2379" spans="1:13">
      <c r="A2379" s="3">
        <v>2028</v>
      </c>
      <c r="B2379" s="3">
        <v>1</v>
      </c>
      <c r="C2379" s="3" t="s">
        <v>2700</v>
      </c>
      <c r="D2379" s="3" t="s">
        <v>2697</v>
      </c>
      <c r="E2379" s="3" t="s">
        <v>1911</v>
      </c>
      <c r="F2379" s="3" t="s">
        <v>425</v>
      </c>
      <c r="G2379" s="3">
        <v>86</v>
      </c>
      <c r="H2379" s="3">
        <v>100</v>
      </c>
      <c r="I2379" s="3" t="s">
        <v>3004</v>
      </c>
      <c r="J2379" s="3" t="s">
        <v>2285</v>
      </c>
      <c r="K2379" s="3" t="s">
        <v>2306</v>
      </c>
      <c r="L2379" s="3" t="s">
        <v>4426</v>
      </c>
      <c r="M2379" s="3">
        <f t="shared" si="37"/>
        <v>1</v>
      </c>
    </row>
    <row r="2380" spans="1:13">
      <c r="A2380" s="3">
        <v>2029</v>
      </c>
      <c r="B2380" s="3">
        <v>1</v>
      </c>
      <c r="C2380" s="3" t="s">
        <v>2706</v>
      </c>
      <c r="D2380" s="3" t="s">
        <v>111</v>
      </c>
      <c r="E2380" s="3" t="s">
        <v>2062</v>
      </c>
      <c r="F2380" s="3" t="s">
        <v>2704</v>
      </c>
      <c r="G2380" s="3">
        <v>86</v>
      </c>
      <c r="H2380" s="3">
        <v>100</v>
      </c>
      <c r="I2380" s="3" t="s">
        <v>3004</v>
      </c>
      <c r="J2380" s="3" t="s">
        <v>2285</v>
      </c>
      <c r="K2380" s="3" t="s">
        <v>2306</v>
      </c>
      <c r="L2380" s="3" t="s">
        <v>4426</v>
      </c>
      <c r="M2380" s="3">
        <f t="shared" si="37"/>
        <v>1</v>
      </c>
    </row>
    <row r="2381" spans="1:13">
      <c r="A2381" s="3">
        <v>2030</v>
      </c>
      <c r="B2381" s="3">
        <v>1</v>
      </c>
      <c r="C2381" s="3" t="s">
        <v>2703</v>
      </c>
      <c r="D2381" s="3" t="s">
        <v>112</v>
      </c>
      <c r="E2381" s="3" t="s">
        <v>2062</v>
      </c>
      <c r="F2381" s="3" t="s">
        <v>2704</v>
      </c>
      <c r="G2381" s="3">
        <v>86</v>
      </c>
      <c r="H2381" s="3">
        <v>100</v>
      </c>
      <c r="I2381" s="3" t="s">
        <v>3004</v>
      </c>
      <c r="J2381" s="3" t="s">
        <v>2285</v>
      </c>
      <c r="K2381" s="3" t="s">
        <v>2306</v>
      </c>
      <c r="L2381" s="3" t="s">
        <v>4426</v>
      </c>
      <c r="M2381" s="3">
        <f t="shared" si="37"/>
        <v>1</v>
      </c>
    </row>
    <row r="2382" spans="1:13">
      <c r="A2382" s="3">
        <v>2031</v>
      </c>
      <c r="B2382" s="3">
        <v>1</v>
      </c>
      <c r="C2382" s="3" t="s">
        <v>2708</v>
      </c>
      <c r="D2382" s="3" t="s">
        <v>110</v>
      </c>
      <c r="E2382" s="3" t="s">
        <v>2062</v>
      </c>
      <c r="F2382" s="3" t="s">
        <v>2704</v>
      </c>
      <c r="G2382" s="3">
        <v>86</v>
      </c>
      <c r="H2382" s="3">
        <v>100</v>
      </c>
      <c r="I2382" s="3" t="s">
        <v>3004</v>
      </c>
      <c r="J2382" s="3" t="s">
        <v>2285</v>
      </c>
      <c r="K2382" s="3" t="s">
        <v>2306</v>
      </c>
      <c r="L2382" s="3" t="s">
        <v>4426</v>
      </c>
      <c r="M2382" s="3">
        <f t="shared" si="37"/>
        <v>1</v>
      </c>
    </row>
    <row r="2383" spans="1:13">
      <c r="A2383" s="3">
        <v>2032</v>
      </c>
      <c r="B2383" s="3">
        <v>1</v>
      </c>
      <c r="C2383" s="3" t="s">
        <v>2712</v>
      </c>
      <c r="D2383" s="3" t="s">
        <v>258</v>
      </c>
      <c r="E2383" s="3" t="s">
        <v>1814</v>
      </c>
      <c r="F2383" s="3" t="s">
        <v>509</v>
      </c>
      <c r="G2383" s="3">
        <v>100</v>
      </c>
      <c r="H2383" s="3">
        <v>100</v>
      </c>
      <c r="I2383" s="3" t="s">
        <v>3004</v>
      </c>
      <c r="J2383" s="3" t="s">
        <v>2285</v>
      </c>
      <c r="K2383" s="3" t="s">
        <v>2333</v>
      </c>
      <c r="L2383" s="3" t="s">
        <v>4426</v>
      </c>
      <c r="M2383" s="3">
        <f t="shared" si="37"/>
        <v>1</v>
      </c>
    </row>
    <row r="2384" spans="1:13">
      <c r="A2384" s="3">
        <v>2033</v>
      </c>
      <c r="B2384" s="3">
        <v>1</v>
      </c>
      <c r="C2384" s="3" t="s">
        <v>2718</v>
      </c>
      <c r="D2384" s="3" t="s">
        <v>342</v>
      </c>
      <c r="E2384" s="3">
        <v>2</v>
      </c>
      <c r="G2384" s="3">
        <v>100</v>
      </c>
      <c r="H2384" s="3">
        <v>100</v>
      </c>
      <c r="I2384" s="3" t="s">
        <v>3004</v>
      </c>
      <c r="J2384" s="3" t="s">
        <v>2285</v>
      </c>
      <c r="K2384" s="3" t="s">
        <v>2333</v>
      </c>
      <c r="L2384" s="3" t="s">
        <v>4426</v>
      </c>
      <c r="M2384" s="3">
        <f t="shared" si="37"/>
        <v>1</v>
      </c>
    </row>
    <row r="2385" spans="1:13">
      <c r="A2385" s="3">
        <v>2034</v>
      </c>
      <c r="B2385" s="3">
        <v>1</v>
      </c>
      <c r="C2385" s="3" t="s">
        <v>2714</v>
      </c>
      <c r="D2385" s="3" t="s">
        <v>2272</v>
      </c>
      <c r="E2385" s="3" t="s">
        <v>1793</v>
      </c>
      <c r="F2385" s="3" t="s">
        <v>1778</v>
      </c>
      <c r="G2385" s="3">
        <v>100</v>
      </c>
      <c r="H2385" s="3">
        <v>100</v>
      </c>
      <c r="I2385" s="3" t="s">
        <v>3004</v>
      </c>
      <c r="J2385" s="3" t="s">
        <v>2285</v>
      </c>
      <c r="K2385" s="3" t="s">
        <v>2333</v>
      </c>
      <c r="L2385" s="3" t="s">
        <v>4426</v>
      </c>
      <c r="M2385" s="3">
        <f t="shared" si="37"/>
        <v>1</v>
      </c>
    </row>
    <row r="2386" spans="1:13">
      <c r="A2386" s="3">
        <v>2035</v>
      </c>
      <c r="B2386" s="3">
        <v>1</v>
      </c>
      <c r="C2386" s="3" t="s">
        <v>2716</v>
      </c>
      <c r="D2386" s="3" t="s">
        <v>495</v>
      </c>
      <c r="E2386" s="3" t="s">
        <v>2331</v>
      </c>
      <c r="F2386" s="3" t="s">
        <v>1809</v>
      </c>
      <c r="G2386" s="3">
        <v>100</v>
      </c>
      <c r="H2386" s="3">
        <v>100</v>
      </c>
      <c r="I2386" s="3" t="s">
        <v>3004</v>
      </c>
      <c r="J2386" s="3" t="s">
        <v>2285</v>
      </c>
      <c r="K2386" s="3" t="s">
        <v>2333</v>
      </c>
      <c r="L2386" s="3" t="s">
        <v>4426</v>
      </c>
      <c r="M2386" s="3">
        <f t="shared" si="37"/>
        <v>1</v>
      </c>
    </row>
    <row r="2387" spans="1:13">
      <c r="A2387" s="3">
        <v>2036</v>
      </c>
      <c r="B2387" s="3">
        <v>0</v>
      </c>
      <c r="C2387" s="3" t="s">
        <v>2719</v>
      </c>
      <c r="D2387" s="3" t="s">
        <v>2720</v>
      </c>
      <c r="E2387" s="3" t="s">
        <v>2399</v>
      </c>
      <c r="F2387" s="3" t="s">
        <v>2397</v>
      </c>
      <c r="G2387" s="3">
        <v>100</v>
      </c>
      <c r="H2387" s="3">
        <v>0</v>
      </c>
      <c r="I2387" s="3" t="s">
        <v>3004</v>
      </c>
      <c r="J2387" s="3" t="s">
        <v>2346</v>
      </c>
      <c r="K2387" s="3" t="s">
        <v>2286</v>
      </c>
      <c r="L2387" s="3" t="s">
        <v>4427</v>
      </c>
      <c r="M2387" s="3">
        <f t="shared" si="37"/>
        <v>1</v>
      </c>
    </row>
    <row r="2388" spans="1:13">
      <c r="A2388" s="3">
        <v>2037</v>
      </c>
      <c r="B2388" s="3">
        <v>0</v>
      </c>
      <c r="C2388" s="3" t="s">
        <v>2722</v>
      </c>
      <c r="D2388" s="3" t="s">
        <v>261</v>
      </c>
      <c r="E2388" s="3" t="s">
        <v>2351</v>
      </c>
      <c r="F2388" s="3" t="s">
        <v>2143</v>
      </c>
      <c r="G2388" s="3">
        <v>100</v>
      </c>
      <c r="H2388" s="3">
        <v>0</v>
      </c>
      <c r="I2388" s="3" t="s">
        <v>3004</v>
      </c>
      <c r="J2388" s="3" t="s">
        <v>2346</v>
      </c>
      <c r="K2388" s="3" t="s">
        <v>2286</v>
      </c>
      <c r="L2388" s="3" t="s">
        <v>4427</v>
      </c>
      <c r="M2388" s="3">
        <f t="shared" si="37"/>
        <v>1</v>
      </c>
    </row>
    <row r="2389" spans="1:13">
      <c r="A2389" s="3">
        <v>2038</v>
      </c>
      <c r="B2389" s="3">
        <v>0</v>
      </c>
      <c r="C2389" s="3" t="s">
        <v>2724</v>
      </c>
      <c r="D2389" s="3" t="s">
        <v>264</v>
      </c>
      <c r="E2389" s="3" t="s">
        <v>2351</v>
      </c>
      <c r="F2389" s="3" t="s">
        <v>2143</v>
      </c>
      <c r="G2389" s="3">
        <v>100</v>
      </c>
      <c r="H2389" s="3">
        <v>0</v>
      </c>
      <c r="I2389" s="3" t="s">
        <v>3004</v>
      </c>
      <c r="J2389" s="3" t="s">
        <v>2346</v>
      </c>
      <c r="K2389" s="3" t="s">
        <v>2286</v>
      </c>
      <c r="L2389" s="3" t="s">
        <v>4427</v>
      </c>
      <c r="M2389" s="3">
        <f t="shared" si="37"/>
        <v>1</v>
      </c>
    </row>
    <row r="2390" spans="1:13">
      <c r="A2390" s="3">
        <v>2039</v>
      </c>
      <c r="B2390" s="3">
        <v>0</v>
      </c>
      <c r="C2390" s="3" t="s">
        <v>2726</v>
      </c>
      <c r="D2390" s="3" t="s">
        <v>589</v>
      </c>
      <c r="E2390" s="3" t="s">
        <v>2692</v>
      </c>
      <c r="F2390" s="3" t="s">
        <v>2693</v>
      </c>
      <c r="G2390" s="3">
        <v>100</v>
      </c>
      <c r="H2390" s="3">
        <v>0</v>
      </c>
      <c r="I2390" s="3" t="s">
        <v>3004</v>
      </c>
      <c r="J2390" s="3" t="s">
        <v>2346</v>
      </c>
      <c r="K2390" s="3" t="s">
        <v>2286</v>
      </c>
      <c r="L2390" s="3" t="s">
        <v>4427</v>
      </c>
      <c r="M2390" s="3">
        <f t="shared" si="37"/>
        <v>1</v>
      </c>
    </row>
    <row r="2391" spans="1:13">
      <c r="A2391" s="3">
        <v>2040</v>
      </c>
      <c r="B2391" s="3">
        <v>0</v>
      </c>
      <c r="C2391" s="3" t="s">
        <v>2728</v>
      </c>
      <c r="D2391" s="3" t="s">
        <v>566</v>
      </c>
      <c r="E2391" s="3" t="s">
        <v>2692</v>
      </c>
      <c r="F2391" s="3" t="s">
        <v>2693</v>
      </c>
      <c r="G2391" s="3">
        <v>100</v>
      </c>
      <c r="H2391" s="3">
        <v>0</v>
      </c>
      <c r="I2391" s="3" t="s">
        <v>3004</v>
      </c>
      <c r="J2391" s="3" t="s">
        <v>2346</v>
      </c>
      <c r="K2391" s="3" t="s">
        <v>2286</v>
      </c>
      <c r="L2391" s="3" t="s">
        <v>4427</v>
      </c>
      <c r="M2391" s="3">
        <f t="shared" si="37"/>
        <v>1</v>
      </c>
    </row>
    <row r="2392" spans="1:13">
      <c r="A2392" s="3">
        <v>2041</v>
      </c>
      <c r="B2392" s="3">
        <v>0</v>
      </c>
      <c r="C2392" s="3" t="s">
        <v>2730</v>
      </c>
      <c r="D2392" s="3" t="s">
        <v>645</v>
      </c>
      <c r="E2392" s="3" t="s">
        <v>2692</v>
      </c>
      <c r="F2392" s="3" t="s">
        <v>2693</v>
      </c>
      <c r="G2392" s="3">
        <v>100</v>
      </c>
      <c r="H2392" s="3">
        <v>0</v>
      </c>
      <c r="I2392" s="3" t="s">
        <v>3004</v>
      </c>
      <c r="J2392" s="3" t="s">
        <v>2346</v>
      </c>
      <c r="K2392" s="3" t="s">
        <v>2286</v>
      </c>
      <c r="L2392" s="3" t="s">
        <v>4427</v>
      </c>
      <c r="M2392" s="3">
        <f t="shared" si="37"/>
        <v>1</v>
      </c>
    </row>
    <row r="2393" spans="1:13">
      <c r="A2393" s="3">
        <v>2042</v>
      </c>
      <c r="B2393" s="3">
        <v>0</v>
      </c>
      <c r="C2393" s="3" t="s">
        <v>2732</v>
      </c>
      <c r="D2393" s="3" t="s">
        <v>2733</v>
      </c>
      <c r="E2393" s="3" t="s">
        <v>2437</v>
      </c>
      <c r="F2393" s="3" t="s">
        <v>2734</v>
      </c>
      <c r="G2393" s="3">
        <v>100</v>
      </c>
      <c r="H2393" s="3">
        <v>0</v>
      </c>
      <c r="I2393" s="3" t="s">
        <v>3004</v>
      </c>
      <c r="J2393" s="3" t="s">
        <v>2346</v>
      </c>
      <c r="K2393" s="3" t="s">
        <v>2306</v>
      </c>
      <c r="L2393" s="3" t="s">
        <v>4427</v>
      </c>
      <c r="M2393" s="3">
        <f t="shared" si="37"/>
        <v>1</v>
      </c>
    </row>
    <row r="2394" spans="1:13">
      <c r="A2394" s="3">
        <v>2043</v>
      </c>
      <c r="B2394" s="3">
        <v>0</v>
      </c>
      <c r="C2394" s="3" t="s">
        <v>2736</v>
      </c>
      <c r="D2394" s="3" t="s">
        <v>166</v>
      </c>
      <c r="E2394" s="3" t="s">
        <v>2737</v>
      </c>
      <c r="F2394" s="3" t="s">
        <v>2738</v>
      </c>
      <c r="G2394" s="3">
        <v>100</v>
      </c>
      <c r="H2394" s="3">
        <v>0</v>
      </c>
      <c r="I2394" s="3" t="s">
        <v>3004</v>
      </c>
      <c r="J2394" s="3" t="s">
        <v>2346</v>
      </c>
      <c r="K2394" s="3" t="s">
        <v>2306</v>
      </c>
      <c r="L2394" s="3" t="s">
        <v>4427</v>
      </c>
      <c r="M2394" s="3">
        <f t="shared" si="37"/>
        <v>1</v>
      </c>
    </row>
    <row r="2395" spans="1:13">
      <c r="A2395" s="3">
        <v>2044</v>
      </c>
      <c r="B2395" s="3">
        <v>0</v>
      </c>
      <c r="C2395" s="3" t="s">
        <v>2742</v>
      </c>
      <c r="D2395" s="3" t="s">
        <v>411</v>
      </c>
      <c r="E2395" s="3" t="s">
        <v>1812</v>
      </c>
      <c r="F2395" s="3" t="s">
        <v>2437</v>
      </c>
      <c r="G2395" s="3">
        <v>100</v>
      </c>
      <c r="H2395" s="3">
        <v>0</v>
      </c>
      <c r="I2395" s="3" t="s">
        <v>3004</v>
      </c>
      <c r="J2395" s="3" t="s">
        <v>2346</v>
      </c>
      <c r="K2395" s="3" t="s">
        <v>2306</v>
      </c>
      <c r="L2395" s="3" t="s">
        <v>4427</v>
      </c>
      <c r="M2395" s="3">
        <f t="shared" si="37"/>
        <v>2</v>
      </c>
    </row>
    <row r="2396" spans="1:13">
      <c r="A2396" s="3">
        <v>2044</v>
      </c>
      <c r="B2396" s="3">
        <v>0</v>
      </c>
      <c r="C2396" s="3" t="s">
        <v>2742</v>
      </c>
      <c r="D2396" s="3" t="s">
        <v>412</v>
      </c>
      <c r="E2396" s="3" t="s">
        <v>1812</v>
      </c>
      <c r="F2396" s="3" t="s">
        <v>2437</v>
      </c>
      <c r="G2396" s="3">
        <v>100</v>
      </c>
      <c r="H2396" s="3">
        <v>0</v>
      </c>
      <c r="I2396" s="3" t="s">
        <v>3004</v>
      </c>
      <c r="J2396" s="3" t="s">
        <v>2346</v>
      </c>
      <c r="K2396" s="3" t="s">
        <v>2306</v>
      </c>
      <c r="L2396" s="3" t="s">
        <v>4427</v>
      </c>
      <c r="M2396" s="3">
        <f t="shared" si="37"/>
        <v>2</v>
      </c>
    </row>
    <row r="2397" spans="1:13">
      <c r="A2397" s="3">
        <v>2045</v>
      </c>
      <c r="B2397" s="3">
        <v>0</v>
      </c>
      <c r="C2397" s="3" t="s">
        <v>2744</v>
      </c>
      <c r="D2397" s="3" t="s">
        <v>103</v>
      </c>
      <c r="E2397" s="3" t="s">
        <v>2745</v>
      </c>
      <c r="F2397" s="3" t="s">
        <v>2746</v>
      </c>
      <c r="G2397" s="3">
        <v>100</v>
      </c>
      <c r="H2397" s="3">
        <v>0</v>
      </c>
      <c r="I2397" s="3" t="s">
        <v>3004</v>
      </c>
      <c r="J2397" s="3" t="s">
        <v>2346</v>
      </c>
      <c r="K2397" s="3" t="s">
        <v>2306</v>
      </c>
      <c r="L2397" s="3" t="s">
        <v>4427</v>
      </c>
      <c r="M2397" s="3">
        <f t="shared" si="37"/>
        <v>1</v>
      </c>
    </row>
    <row r="2398" spans="1:13">
      <c r="A2398" s="3">
        <v>2046</v>
      </c>
      <c r="B2398" s="3">
        <v>0</v>
      </c>
      <c r="C2398" s="3" t="s">
        <v>2773</v>
      </c>
      <c r="D2398" s="3" t="s">
        <v>221</v>
      </c>
      <c r="E2398" s="3" t="s">
        <v>2774</v>
      </c>
      <c r="F2398" s="3" t="s">
        <v>2299</v>
      </c>
      <c r="G2398" s="3">
        <v>100</v>
      </c>
      <c r="H2398" s="3">
        <v>0</v>
      </c>
      <c r="I2398" s="3" t="s">
        <v>3004</v>
      </c>
      <c r="J2398" s="3" t="s">
        <v>2346</v>
      </c>
      <c r="K2398" s="3" t="s">
        <v>2306</v>
      </c>
      <c r="L2398" s="3" t="s">
        <v>4427</v>
      </c>
      <c r="M2398" s="3">
        <f t="shared" si="37"/>
        <v>1</v>
      </c>
    </row>
    <row r="2399" spans="1:13">
      <c r="A2399" s="3">
        <v>2047</v>
      </c>
      <c r="B2399" s="3">
        <v>0</v>
      </c>
      <c r="C2399" s="3" t="s">
        <v>2755</v>
      </c>
      <c r="D2399" s="3" t="s">
        <v>259</v>
      </c>
      <c r="E2399" s="3" t="s">
        <v>2397</v>
      </c>
      <c r="F2399" s="3" t="s">
        <v>1910</v>
      </c>
      <c r="G2399" s="3">
        <v>100</v>
      </c>
      <c r="H2399" s="3">
        <v>0</v>
      </c>
      <c r="I2399" s="3" t="s">
        <v>3004</v>
      </c>
      <c r="J2399" s="3" t="s">
        <v>2346</v>
      </c>
      <c r="K2399" s="3" t="s">
        <v>2333</v>
      </c>
      <c r="L2399" s="3" t="s">
        <v>4427</v>
      </c>
      <c r="M2399" s="3">
        <f t="shared" si="37"/>
        <v>1</v>
      </c>
    </row>
    <row r="2400" spans="1:13">
      <c r="A2400" s="3">
        <v>2048</v>
      </c>
      <c r="B2400" s="3">
        <v>0</v>
      </c>
      <c r="C2400" s="3" t="s">
        <v>2757</v>
      </c>
      <c r="D2400" s="3" t="s">
        <v>1860</v>
      </c>
      <c r="E2400" s="3" t="s">
        <v>1960</v>
      </c>
      <c r="F2400" s="3" t="s">
        <v>2758</v>
      </c>
      <c r="G2400" s="3">
        <v>100</v>
      </c>
      <c r="H2400" s="3">
        <v>0</v>
      </c>
      <c r="I2400" s="3" t="s">
        <v>3004</v>
      </c>
      <c r="J2400" s="3" t="s">
        <v>2346</v>
      </c>
      <c r="K2400" s="3" t="s">
        <v>2333</v>
      </c>
      <c r="L2400" s="3" t="s">
        <v>4427</v>
      </c>
      <c r="M2400" s="3">
        <f t="shared" si="37"/>
        <v>1</v>
      </c>
    </row>
    <row r="2401" spans="1:13">
      <c r="A2401" s="3">
        <v>2049</v>
      </c>
      <c r="B2401" s="3">
        <v>1</v>
      </c>
      <c r="C2401" s="3" t="s">
        <v>2721</v>
      </c>
      <c r="D2401" s="3" t="s">
        <v>2720</v>
      </c>
      <c r="E2401" s="3" t="s">
        <v>2143</v>
      </c>
      <c r="F2401" s="3" t="s">
        <v>1791</v>
      </c>
      <c r="G2401" s="3">
        <v>86</v>
      </c>
      <c r="H2401" s="3">
        <v>100</v>
      </c>
      <c r="I2401" s="3" t="s">
        <v>3004</v>
      </c>
      <c r="J2401" s="3" t="s">
        <v>2346</v>
      </c>
      <c r="K2401" s="3" t="s">
        <v>2286</v>
      </c>
      <c r="L2401" s="3" t="s">
        <v>4428</v>
      </c>
      <c r="M2401" s="3">
        <f t="shared" si="37"/>
        <v>1</v>
      </c>
    </row>
    <row r="2402" spans="1:13">
      <c r="A2402" s="3">
        <v>2050</v>
      </c>
      <c r="B2402" s="3">
        <v>1</v>
      </c>
      <c r="C2402" s="3" t="s">
        <v>2723</v>
      </c>
      <c r="D2402" s="3" t="s">
        <v>261</v>
      </c>
      <c r="E2402" s="3" t="s">
        <v>1928</v>
      </c>
      <c r="F2402" s="3" t="s">
        <v>1814</v>
      </c>
      <c r="G2402" s="3">
        <v>86</v>
      </c>
      <c r="H2402" s="3">
        <v>100</v>
      </c>
      <c r="I2402" s="3" t="s">
        <v>3004</v>
      </c>
      <c r="J2402" s="3" t="s">
        <v>2346</v>
      </c>
      <c r="K2402" s="3" t="s">
        <v>2286</v>
      </c>
      <c r="L2402" s="3" t="s">
        <v>4428</v>
      </c>
      <c r="M2402" s="3">
        <f t="shared" si="37"/>
        <v>1</v>
      </c>
    </row>
    <row r="2403" spans="1:13">
      <c r="A2403" s="3">
        <v>2051</v>
      </c>
      <c r="B2403" s="3">
        <v>1</v>
      </c>
      <c r="C2403" s="3" t="s">
        <v>2725</v>
      </c>
      <c r="D2403" s="3" t="s">
        <v>264</v>
      </c>
      <c r="E2403" s="3" t="s">
        <v>1928</v>
      </c>
      <c r="F2403" s="3" t="s">
        <v>1814</v>
      </c>
      <c r="G2403" s="3">
        <v>86</v>
      </c>
      <c r="H2403" s="3">
        <v>100</v>
      </c>
      <c r="I2403" s="3" t="s">
        <v>3004</v>
      </c>
      <c r="J2403" s="3" t="s">
        <v>2346</v>
      </c>
      <c r="K2403" s="3" t="s">
        <v>2286</v>
      </c>
      <c r="L2403" s="3" t="s">
        <v>4428</v>
      </c>
      <c r="M2403" s="3">
        <f t="shared" si="37"/>
        <v>1</v>
      </c>
    </row>
    <row r="2404" spans="1:13">
      <c r="A2404" s="3">
        <v>2052</v>
      </c>
      <c r="B2404" s="3">
        <v>1</v>
      </c>
      <c r="C2404" s="3" t="s">
        <v>2727</v>
      </c>
      <c r="D2404" s="3" t="s">
        <v>589</v>
      </c>
      <c r="E2404" s="3" t="s">
        <v>2695</v>
      </c>
      <c r="F2404" s="3" t="s">
        <v>2393</v>
      </c>
      <c r="G2404" s="3">
        <v>86</v>
      </c>
      <c r="H2404" s="3">
        <v>100</v>
      </c>
      <c r="I2404" s="3" t="s">
        <v>3004</v>
      </c>
      <c r="J2404" s="3" t="s">
        <v>2346</v>
      </c>
      <c r="K2404" s="3" t="s">
        <v>2286</v>
      </c>
      <c r="L2404" s="3" t="s">
        <v>4428</v>
      </c>
      <c r="M2404" s="3">
        <f t="shared" si="37"/>
        <v>1</v>
      </c>
    </row>
    <row r="2405" spans="1:13">
      <c r="A2405" s="3">
        <v>2053</v>
      </c>
      <c r="B2405" s="3">
        <v>1</v>
      </c>
      <c r="C2405" s="3" t="s">
        <v>2729</v>
      </c>
      <c r="D2405" s="3" t="s">
        <v>566</v>
      </c>
      <c r="E2405" s="3" t="s">
        <v>2695</v>
      </c>
      <c r="F2405" s="3" t="s">
        <v>2393</v>
      </c>
      <c r="G2405" s="3">
        <v>86</v>
      </c>
      <c r="H2405" s="3">
        <v>100</v>
      </c>
      <c r="I2405" s="3" t="s">
        <v>3004</v>
      </c>
      <c r="J2405" s="3" t="s">
        <v>2346</v>
      </c>
      <c r="K2405" s="3" t="s">
        <v>2286</v>
      </c>
      <c r="L2405" s="3" t="s">
        <v>4428</v>
      </c>
      <c r="M2405" s="3">
        <f t="shared" si="37"/>
        <v>1</v>
      </c>
    </row>
    <row r="2406" spans="1:13">
      <c r="A2406" s="3">
        <v>2054</v>
      </c>
      <c r="B2406" s="3">
        <v>1</v>
      </c>
      <c r="C2406" s="3" t="s">
        <v>2731</v>
      </c>
      <c r="D2406" s="3" t="s">
        <v>645</v>
      </c>
      <c r="E2406" s="3" t="s">
        <v>2695</v>
      </c>
      <c r="F2406" s="3" t="s">
        <v>2393</v>
      </c>
      <c r="G2406" s="3">
        <v>86</v>
      </c>
      <c r="H2406" s="3">
        <v>100</v>
      </c>
      <c r="I2406" s="3" t="s">
        <v>3004</v>
      </c>
      <c r="J2406" s="3" t="s">
        <v>2346</v>
      </c>
      <c r="K2406" s="3" t="s">
        <v>2286</v>
      </c>
      <c r="L2406" s="3" t="s">
        <v>4428</v>
      </c>
      <c r="M2406" s="3">
        <f t="shared" si="37"/>
        <v>1</v>
      </c>
    </row>
    <row r="2407" spans="1:13">
      <c r="A2407" s="3">
        <v>2055</v>
      </c>
      <c r="B2407" s="3">
        <v>1</v>
      </c>
      <c r="C2407" s="3" t="s">
        <v>2735</v>
      </c>
      <c r="D2407" s="3" t="s">
        <v>2733</v>
      </c>
      <c r="E2407" s="3" t="s">
        <v>1775</v>
      </c>
      <c r="F2407" s="3" t="s">
        <v>289</v>
      </c>
      <c r="G2407" s="3">
        <v>86</v>
      </c>
      <c r="H2407" s="3">
        <v>100</v>
      </c>
      <c r="I2407" s="3" t="s">
        <v>3004</v>
      </c>
      <c r="J2407" s="3" t="s">
        <v>2346</v>
      </c>
      <c r="K2407" s="3" t="s">
        <v>2306</v>
      </c>
      <c r="L2407" s="3" t="s">
        <v>4428</v>
      </c>
      <c r="M2407" s="3">
        <f t="shared" si="37"/>
        <v>1</v>
      </c>
    </row>
    <row r="2408" spans="1:13">
      <c r="A2408" s="3">
        <v>2056</v>
      </c>
      <c r="B2408" s="3">
        <v>1</v>
      </c>
      <c r="C2408" s="3" t="s">
        <v>2739</v>
      </c>
      <c r="D2408" s="3" t="s">
        <v>166</v>
      </c>
      <c r="E2408" s="3" t="s">
        <v>2740</v>
      </c>
      <c r="F2408" s="3" t="s">
        <v>2741</v>
      </c>
      <c r="G2408" s="3">
        <v>86</v>
      </c>
      <c r="H2408" s="3">
        <v>100</v>
      </c>
      <c r="I2408" s="3" t="s">
        <v>3004</v>
      </c>
      <c r="J2408" s="3" t="s">
        <v>2346</v>
      </c>
      <c r="K2408" s="3" t="s">
        <v>2306</v>
      </c>
      <c r="L2408" s="3" t="s">
        <v>4428</v>
      </c>
      <c r="M2408" s="3">
        <f t="shared" si="37"/>
        <v>1</v>
      </c>
    </row>
    <row r="2409" spans="1:13">
      <c r="A2409" s="3">
        <v>2057</v>
      </c>
      <c r="B2409" s="3">
        <v>1</v>
      </c>
      <c r="C2409" s="3" t="s">
        <v>2743</v>
      </c>
      <c r="D2409" s="3" t="s">
        <v>411</v>
      </c>
      <c r="E2409" s="3" t="s">
        <v>1800</v>
      </c>
      <c r="F2409" s="3" t="s">
        <v>1775</v>
      </c>
      <c r="G2409" s="3">
        <v>86</v>
      </c>
      <c r="H2409" s="3">
        <v>100</v>
      </c>
      <c r="I2409" s="3" t="s">
        <v>3004</v>
      </c>
      <c r="J2409" s="3" t="s">
        <v>2346</v>
      </c>
      <c r="K2409" s="3" t="s">
        <v>2306</v>
      </c>
      <c r="L2409" s="3" t="s">
        <v>4428</v>
      </c>
      <c r="M2409" s="3">
        <f t="shared" si="37"/>
        <v>2</v>
      </c>
    </row>
    <row r="2410" spans="1:13">
      <c r="A2410" s="3">
        <v>2057</v>
      </c>
      <c r="B2410" s="3">
        <v>1</v>
      </c>
      <c r="C2410" s="3" t="s">
        <v>2743</v>
      </c>
      <c r="D2410" s="3" t="s">
        <v>412</v>
      </c>
      <c r="E2410" s="3" t="s">
        <v>1800</v>
      </c>
      <c r="F2410" s="3" t="s">
        <v>1775</v>
      </c>
      <c r="G2410" s="3">
        <v>86</v>
      </c>
      <c r="H2410" s="3">
        <v>100</v>
      </c>
      <c r="I2410" s="3" t="s">
        <v>3004</v>
      </c>
      <c r="J2410" s="3" t="s">
        <v>2346</v>
      </c>
      <c r="K2410" s="3" t="s">
        <v>2306</v>
      </c>
      <c r="L2410" s="3" t="s">
        <v>4428</v>
      </c>
      <c r="M2410" s="3">
        <f t="shared" si="37"/>
        <v>2</v>
      </c>
    </row>
    <row r="2411" spans="1:13">
      <c r="A2411" s="3">
        <v>2058</v>
      </c>
      <c r="B2411" s="3">
        <v>1</v>
      </c>
      <c r="C2411" s="3" t="s">
        <v>2747</v>
      </c>
      <c r="D2411" s="3" t="s">
        <v>103</v>
      </c>
      <c r="E2411" s="3" t="s">
        <v>2734</v>
      </c>
      <c r="F2411" s="3" t="s">
        <v>2748</v>
      </c>
      <c r="G2411" s="3">
        <v>86</v>
      </c>
      <c r="H2411" s="3">
        <v>100</v>
      </c>
      <c r="I2411" s="3" t="s">
        <v>3004</v>
      </c>
      <c r="J2411" s="3" t="s">
        <v>2346</v>
      </c>
      <c r="K2411" s="3" t="s">
        <v>2306</v>
      </c>
      <c r="L2411" s="3" t="s">
        <v>4428</v>
      </c>
      <c r="M2411" s="3">
        <f t="shared" si="37"/>
        <v>1</v>
      </c>
    </row>
    <row r="2412" spans="1:13">
      <c r="A2412" s="3">
        <v>2059</v>
      </c>
      <c r="B2412" s="3">
        <v>1</v>
      </c>
      <c r="C2412" s="3" t="s">
        <v>2775</v>
      </c>
      <c r="D2412" s="3" t="s">
        <v>221</v>
      </c>
      <c r="E2412" s="3" t="s">
        <v>2776</v>
      </c>
      <c r="F2412" s="3" t="s">
        <v>2302</v>
      </c>
      <c r="G2412" s="3">
        <v>86</v>
      </c>
      <c r="H2412" s="3">
        <v>100</v>
      </c>
      <c r="I2412" s="3" t="s">
        <v>3004</v>
      </c>
      <c r="J2412" s="3" t="s">
        <v>2346</v>
      </c>
      <c r="K2412" s="3" t="s">
        <v>2306</v>
      </c>
      <c r="L2412" s="3" t="s">
        <v>4428</v>
      </c>
      <c r="M2412" s="3">
        <f t="shared" si="37"/>
        <v>1</v>
      </c>
    </row>
    <row r="2413" spans="1:13">
      <c r="A2413" s="3">
        <v>2060</v>
      </c>
      <c r="B2413" s="3">
        <v>1</v>
      </c>
      <c r="C2413" s="3" t="s">
        <v>2756</v>
      </c>
      <c r="D2413" s="3" t="s">
        <v>259</v>
      </c>
      <c r="E2413" s="3" t="s">
        <v>2399</v>
      </c>
      <c r="F2413" s="3" t="s">
        <v>1776</v>
      </c>
      <c r="G2413" s="3">
        <v>100</v>
      </c>
      <c r="H2413" s="3">
        <v>100</v>
      </c>
      <c r="I2413" s="3" t="s">
        <v>3004</v>
      </c>
      <c r="J2413" s="3" t="s">
        <v>2346</v>
      </c>
      <c r="K2413" s="3" t="s">
        <v>2333</v>
      </c>
      <c r="L2413" s="3" t="s">
        <v>4428</v>
      </c>
      <c r="M2413" s="3">
        <f t="shared" si="37"/>
        <v>1</v>
      </c>
    </row>
    <row r="2414" spans="1:13">
      <c r="A2414" s="3">
        <v>2061</v>
      </c>
      <c r="B2414" s="3">
        <v>1</v>
      </c>
      <c r="C2414" s="3" t="s">
        <v>2759</v>
      </c>
      <c r="D2414" s="3" t="s">
        <v>1860</v>
      </c>
      <c r="E2414" s="3" t="s">
        <v>1913</v>
      </c>
      <c r="F2414" s="3" t="s">
        <v>2760</v>
      </c>
      <c r="G2414" s="3">
        <v>100</v>
      </c>
      <c r="H2414" s="3">
        <v>100</v>
      </c>
      <c r="I2414" s="3" t="s">
        <v>3004</v>
      </c>
      <c r="J2414" s="3" t="s">
        <v>2346</v>
      </c>
      <c r="K2414" s="3" t="s">
        <v>2333</v>
      </c>
      <c r="L2414" s="3" t="s">
        <v>4428</v>
      </c>
      <c r="M2414" s="3">
        <f t="shared" si="37"/>
        <v>1</v>
      </c>
    </row>
    <row r="2415" spans="1:13">
      <c r="A2415" s="3">
        <v>2062</v>
      </c>
      <c r="B2415" s="3">
        <v>0</v>
      </c>
      <c r="C2415" s="3" t="s">
        <v>1113</v>
      </c>
      <c r="D2415" s="3" t="s">
        <v>427</v>
      </c>
      <c r="E2415" s="3">
        <v>1</v>
      </c>
      <c r="G2415" s="3">
        <v>1</v>
      </c>
      <c r="H2415" s="3">
        <v>1</v>
      </c>
      <c r="I2415" s="3" t="s">
        <v>3011</v>
      </c>
      <c r="J2415" s="3" t="s">
        <v>2259</v>
      </c>
      <c r="L2415" s="3" t="s">
        <v>4429</v>
      </c>
      <c r="M2415" s="3">
        <f t="shared" si="37"/>
        <v>1</v>
      </c>
    </row>
    <row r="2416" spans="1:13">
      <c r="A2416" s="3">
        <v>2063</v>
      </c>
      <c r="B2416" s="3">
        <v>0</v>
      </c>
      <c r="C2416" s="3" t="s">
        <v>1148</v>
      </c>
      <c r="D2416" s="3" t="s">
        <v>485</v>
      </c>
      <c r="E2416" s="3">
        <v>1</v>
      </c>
      <c r="G2416" s="3">
        <v>1</v>
      </c>
      <c r="H2416" s="3">
        <v>1</v>
      </c>
      <c r="I2416" s="3" t="s">
        <v>3011</v>
      </c>
      <c r="J2416" s="3" t="s">
        <v>2259</v>
      </c>
      <c r="L2416" s="3" t="s">
        <v>4429</v>
      </c>
      <c r="M2416" s="3">
        <f t="shared" si="37"/>
        <v>1</v>
      </c>
    </row>
    <row r="2417" spans="1:13">
      <c r="A2417" s="3">
        <v>2064</v>
      </c>
      <c r="B2417" s="3">
        <v>0</v>
      </c>
      <c r="C2417" s="3" t="s">
        <v>1175</v>
      </c>
      <c r="D2417" s="3" t="s">
        <v>525</v>
      </c>
      <c r="E2417" s="3">
        <v>1</v>
      </c>
      <c r="G2417" s="3">
        <v>1</v>
      </c>
      <c r="H2417" s="3">
        <v>1</v>
      </c>
      <c r="I2417" s="3" t="s">
        <v>3011</v>
      </c>
      <c r="J2417" s="3" t="s">
        <v>2259</v>
      </c>
      <c r="L2417" s="3" t="s">
        <v>4429</v>
      </c>
      <c r="M2417" s="3">
        <f t="shared" si="37"/>
        <v>1</v>
      </c>
    </row>
    <row r="2418" spans="1:13">
      <c r="A2418" s="3">
        <v>2065</v>
      </c>
      <c r="B2418" s="3">
        <v>1</v>
      </c>
      <c r="C2418" s="3" t="s">
        <v>1944</v>
      </c>
      <c r="D2418" s="3" t="s">
        <v>1945</v>
      </c>
      <c r="E2418" s="3">
        <v>1</v>
      </c>
      <c r="G2418" s="3">
        <v>1</v>
      </c>
      <c r="H2418" s="3">
        <v>5</v>
      </c>
      <c r="I2418" s="3" t="s">
        <v>3011</v>
      </c>
      <c r="J2418" s="3" t="s">
        <v>2259</v>
      </c>
      <c r="L2418" s="3" t="s">
        <v>4430</v>
      </c>
      <c r="M2418" s="3">
        <f t="shared" si="37"/>
        <v>1</v>
      </c>
    </row>
    <row r="2419" spans="1:13">
      <c r="A2419" s="3">
        <v>2066</v>
      </c>
      <c r="B2419" s="3">
        <v>1</v>
      </c>
      <c r="C2419" s="3" t="s">
        <v>1132</v>
      </c>
      <c r="D2419" s="3" t="s">
        <v>462</v>
      </c>
      <c r="E2419" s="3">
        <v>1</v>
      </c>
      <c r="G2419" s="3">
        <v>1</v>
      </c>
      <c r="H2419" s="3">
        <v>5</v>
      </c>
      <c r="I2419" s="3" t="s">
        <v>3011</v>
      </c>
      <c r="J2419" s="3" t="s">
        <v>2259</v>
      </c>
      <c r="L2419" s="3" t="s">
        <v>4430</v>
      </c>
      <c r="M2419" s="3">
        <f t="shared" si="37"/>
        <v>1</v>
      </c>
    </row>
    <row r="2420" spans="1:13">
      <c r="A2420" s="3">
        <v>2067</v>
      </c>
      <c r="B2420" s="3">
        <v>1</v>
      </c>
      <c r="C2420" s="3" t="s">
        <v>2666</v>
      </c>
      <c r="D2420" s="3" t="s">
        <v>2272</v>
      </c>
      <c r="E2420" s="3" t="s">
        <v>1781</v>
      </c>
      <c r="F2420" s="3" t="s">
        <v>291</v>
      </c>
      <c r="G2420" s="3">
        <v>1</v>
      </c>
      <c r="H2420" s="3">
        <v>5</v>
      </c>
      <c r="I2420" s="3" t="s">
        <v>3011</v>
      </c>
      <c r="J2420" s="3" t="s">
        <v>2259</v>
      </c>
      <c r="L2420" s="3" t="s">
        <v>4430</v>
      </c>
      <c r="M2420" s="3">
        <f t="shared" si="37"/>
        <v>1</v>
      </c>
    </row>
    <row r="2421" spans="1:13">
      <c r="A2421" s="3">
        <v>2068</v>
      </c>
      <c r="B2421" s="3">
        <v>1</v>
      </c>
      <c r="C2421" s="3" t="s">
        <v>2667</v>
      </c>
      <c r="D2421" s="3" t="s">
        <v>258</v>
      </c>
      <c r="E2421" s="3" t="s">
        <v>282</v>
      </c>
      <c r="F2421" s="3" t="s">
        <v>1782</v>
      </c>
      <c r="G2421" s="3">
        <v>1</v>
      </c>
      <c r="H2421" s="3">
        <v>5</v>
      </c>
      <c r="I2421" s="3" t="s">
        <v>3011</v>
      </c>
      <c r="J2421" s="3" t="s">
        <v>2259</v>
      </c>
      <c r="L2421" s="3" t="s">
        <v>4430</v>
      </c>
      <c r="M2421" s="3">
        <f t="shared" si="37"/>
        <v>1</v>
      </c>
    </row>
    <row r="2422" spans="1:13">
      <c r="A2422" s="3">
        <v>2069</v>
      </c>
      <c r="B2422" s="3">
        <v>2</v>
      </c>
      <c r="C2422" s="3" t="s">
        <v>2650</v>
      </c>
      <c r="D2422" s="3" t="s">
        <v>4300</v>
      </c>
      <c r="E2422" s="3" t="s">
        <v>433</v>
      </c>
      <c r="F2422" s="3" t="s">
        <v>2181</v>
      </c>
      <c r="G2422" s="3">
        <v>1</v>
      </c>
      <c r="H2422" s="3">
        <v>10</v>
      </c>
      <c r="I2422" s="3" t="s">
        <v>3011</v>
      </c>
      <c r="J2422" s="3" t="s">
        <v>2259</v>
      </c>
      <c r="L2422" s="3" t="s">
        <v>4431</v>
      </c>
      <c r="M2422" s="3">
        <f t="shared" si="37"/>
        <v>2</v>
      </c>
    </row>
    <row r="2423" spans="1:13">
      <c r="A2423" s="3">
        <v>2069</v>
      </c>
      <c r="B2423" s="3">
        <v>2</v>
      </c>
      <c r="C2423" s="3" t="s">
        <v>2650</v>
      </c>
      <c r="D2423" s="3" t="s">
        <v>4302</v>
      </c>
      <c r="E2423" s="3">
        <v>14</v>
      </c>
      <c r="F2423" s="3">
        <v>19</v>
      </c>
      <c r="G2423" s="3">
        <v>1</v>
      </c>
      <c r="H2423" s="3">
        <v>10</v>
      </c>
      <c r="I2423" s="3" t="s">
        <v>3011</v>
      </c>
      <c r="J2423" s="3" t="s">
        <v>2259</v>
      </c>
      <c r="L2423" s="3" t="s">
        <v>4431</v>
      </c>
      <c r="M2423" s="3">
        <f t="shared" si="37"/>
        <v>2</v>
      </c>
    </row>
    <row r="2424" spans="1:13">
      <c r="A2424" s="3">
        <v>2070</v>
      </c>
      <c r="B2424" s="3">
        <v>2</v>
      </c>
      <c r="C2424" s="3" t="s">
        <v>2652</v>
      </c>
      <c r="D2424" s="3" t="s">
        <v>4303</v>
      </c>
      <c r="E2424" s="3" t="s">
        <v>2653</v>
      </c>
      <c r="F2424" s="3" t="s">
        <v>2654</v>
      </c>
      <c r="G2424" s="3">
        <v>1</v>
      </c>
      <c r="H2424" s="3">
        <v>10</v>
      </c>
      <c r="I2424" s="3" t="s">
        <v>3011</v>
      </c>
      <c r="J2424" s="3" t="s">
        <v>2259</v>
      </c>
      <c r="L2424" s="3" t="s">
        <v>4431</v>
      </c>
      <c r="M2424" s="3">
        <f t="shared" si="37"/>
        <v>2</v>
      </c>
    </row>
    <row r="2425" spans="1:13">
      <c r="A2425" s="3">
        <v>2070</v>
      </c>
      <c r="B2425" s="3">
        <v>2</v>
      </c>
      <c r="C2425" s="3" t="s">
        <v>2652</v>
      </c>
      <c r="D2425" s="3" t="s">
        <v>4304</v>
      </c>
      <c r="E2425" s="3">
        <v>15</v>
      </c>
      <c r="F2425" s="3">
        <v>20</v>
      </c>
      <c r="G2425" s="3">
        <v>1</v>
      </c>
      <c r="H2425" s="3">
        <v>10</v>
      </c>
      <c r="I2425" s="3" t="s">
        <v>3011</v>
      </c>
      <c r="J2425" s="3" t="s">
        <v>2259</v>
      </c>
      <c r="L2425" s="3" t="s">
        <v>4431</v>
      </c>
      <c r="M2425" s="3">
        <f t="shared" si="37"/>
        <v>2</v>
      </c>
    </row>
    <row r="2426" spans="1:13">
      <c r="A2426" s="3">
        <v>2071</v>
      </c>
      <c r="B2426" s="3">
        <v>2</v>
      </c>
      <c r="C2426" s="3" t="s">
        <v>2655</v>
      </c>
      <c r="D2426" s="3" t="s">
        <v>4305</v>
      </c>
      <c r="E2426" s="3" t="s">
        <v>433</v>
      </c>
      <c r="F2426" s="3" t="s">
        <v>2181</v>
      </c>
      <c r="G2426" s="3">
        <v>1</v>
      </c>
      <c r="H2426" s="3">
        <v>10</v>
      </c>
      <c r="I2426" s="3" t="s">
        <v>3011</v>
      </c>
      <c r="J2426" s="3" t="s">
        <v>2259</v>
      </c>
      <c r="L2426" s="3" t="s">
        <v>4431</v>
      </c>
      <c r="M2426" s="3">
        <f t="shared" si="37"/>
        <v>2</v>
      </c>
    </row>
    <row r="2427" spans="1:13">
      <c r="A2427" s="3">
        <v>2071</v>
      </c>
      <c r="B2427" s="3">
        <v>2</v>
      </c>
      <c r="C2427" s="3" t="s">
        <v>2655</v>
      </c>
      <c r="D2427" s="3" t="s">
        <v>4306</v>
      </c>
      <c r="E2427" s="3">
        <v>14</v>
      </c>
      <c r="F2427" s="3">
        <v>19</v>
      </c>
      <c r="G2427" s="3">
        <v>1</v>
      </c>
      <c r="H2427" s="3">
        <v>10</v>
      </c>
      <c r="I2427" s="3" t="s">
        <v>3011</v>
      </c>
      <c r="J2427" s="3" t="s">
        <v>2259</v>
      </c>
      <c r="L2427" s="3" t="s">
        <v>4431</v>
      </c>
      <c r="M2427" s="3">
        <f t="shared" si="37"/>
        <v>2</v>
      </c>
    </row>
    <row r="2428" spans="1:13">
      <c r="A2428" s="3">
        <v>2072</v>
      </c>
      <c r="B2428" s="3">
        <v>2</v>
      </c>
      <c r="C2428" s="3" t="s">
        <v>2656</v>
      </c>
      <c r="D2428" s="3" t="s">
        <v>4307</v>
      </c>
      <c r="E2428" s="3" t="s">
        <v>290</v>
      </c>
      <c r="F2428" s="3" t="s">
        <v>722</v>
      </c>
      <c r="G2428" s="3">
        <v>1</v>
      </c>
      <c r="H2428" s="3">
        <v>10</v>
      </c>
      <c r="I2428" s="3" t="s">
        <v>3011</v>
      </c>
      <c r="J2428" s="3" t="s">
        <v>2259</v>
      </c>
      <c r="L2428" s="3" t="s">
        <v>4431</v>
      </c>
      <c r="M2428" s="3">
        <f t="shared" si="37"/>
        <v>2</v>
      </c>
    </row>
    <row r="2429" spans="1:13">
      <c r="A2429" s="3">
        <v>2072</v>
      </c>
      <c r="B2429" s="3">
        <v>2</v>
      </c>
      <c r="C2429" s="3" t="s">
        <v>2656</v>
      </c>
      <c r="D2429" s="3" t="s">
        <v>4308</v>
      </c>
      <c r="E2429" s="3">
        <v>28</v>
      </c>
      <c r="F2429" s="3">
        <v>32</v>
      </c>
      <c r="G2429" s="3">
        <v>1</v>
      </c>
      <c r="H2429" s="3">
        <v>10</v>
      </c>
      <c r="I2429" s="3" t="s">
        <v>3011</v>
      </c>
      <c r="J2429" s="3" t="s">
        <v>2259</v>
      </c>
      <c r="L2429" s="3" t="s">
        <v>4431</v>
      </c>
      <c r="M2429" s="3">
        <f t="shared" si="37"/>
        <v>2</v>
      </c>
    </row>
    <row r="2430" spans="1:13">
      <c r="A2430" s="3">
        <v>2073</v>
      </c>
      <c r="B2430" s="3">
        <v>2</v>
      </c>
      <c r="C2430" s="3" t="s">
        <v>2657</v>
      </c>
      <c r="D2430" s="3" t="s">
        <v>4309</v>
      </c>
      <c r="E2430" s="3" t="s">
        <v>2381</v>
      </c>
      <c r="F2430" s="3" t="s">
        <v>2658</v>
      </c>
      <c r="G2430" s="3">
        <v>1</v>
      </c>
      <c r="H2430" s="3">
        <v>10</v>
      </c>
      <c r="I2430" s="3" t="s">
        <v>3011</v>
      </c>
      <c r="J2430" s="3" t="s">
        <v>2259</v>
      </c>
      <c r="L2430" s="3" t="s">
        <v>4431</v>
      </c>
      <c r="M2430" s="3">
        <f t="shared" si="37"/>
        <v>2</v>
      </c>
    </row>
    <row r="2431" spans="1:13">
      <c r="A2431" s="3">
        <v>2073</v>
      </c>
      <c r="B2431" s="3">
        <v>2</v>
      </c>
      <c r="C2431" s="3" t="s">
        <v>2657</v>
      </c>
      <c r="D2431" s="3" t="s">
        <v>4310</v>
      </c>
      <c r="E2431" s="3">
        <v>13</v>
      </c>
      <c r="F2431" s="3">
        <v>18</v>
      </c>
      <c r="G2431" s="3">
        <v>1</v>
      </c>
      <c r="H2431" s="3">
        <v>10</v>
      </c>
      <c r="I2431" s="3" t="s">
        <v>3011</v>
      </c>
      <c r="J2431" s="3" t="s">
        <v>2259</v>
      </c>
      <c r="L2431" s="3" t="s">
        <v>4431</v>
      </c>
      <c r="M2431" s="3">
        <f t="shared" si="37"/>
        <v>2</v>
      </c>
    </row>
    <row r="2432" spans="1:13">
      <c r="A2432" s="3">
        <v>2074</v>
      </c>
      <c r="B2432" s="3">
        <v>2</v>
      </c>
      <c r="C2432" s="3" t="s">
        <v>2659</v>
      </c>
      <c r="D2432" s="3" t="s">
        <v>589</v>
      </c>
      <c r="E2432" s="3" t="s">
        <v>386</v>
      </c>
      <c r="F2432" s="3" t="s">
        <v>1996</v>
      </c>
      <c r="G2432" s="3">
        <v>1</v>
      </c>
      <c r="H2432" s="3">
        <v>10</v>
      </c>
      <c r="I2432" s="3" t="s">
        <v>3011</v>
      </c>
      <c r="J2432" s="3" t="s">
        <v>2259</v>
      </c>
      <c r="L2432" s="3" t="s">
        <v>4431</v>
      </c>
      <c r="M2432" s="3">
        <f t="shared" si="37"/>
        <v>1</v>
      </c>
    </row>
    <row r="2433" spans="1:13">
      <c r="A2433" s="3">
        <v>2075</v>
      </c>
      <c r="B2433" s="3">
        <v>2</v>
      </c>
      <c r="C2433" s="3" t="s">
        <v>2660</v>
      </c>
      <c r="D2433" s="3" t="s">
        <v>566</v>
      </c>
      <c r="E2433" s="3" t="s">
        <v>386</v>
      </c>
      <c r="F2433" s="3" t="s">
        <v>1996</v>
      </c>
      <c r="G2433" s="3">
        <v>1</v>
      </c>
      <c r="H2433" s="3">
        <v>10</v>
      </c>
      <c r="I2433" s="3" t="s">
        <v>3011</v>
      </c>
      <c r="J2433" s="3" t="s">
        <v>2259</v>
      </c>
      <c r="L2433" s="3" t="s">
        <v>4431</v>
      </c>
      <c r="M2433" s="3">
        <f t="shared" si="37"/>
        <v>1</v>
      </c>
    </row>
    <row r="2434" spans="1:13">
      <c r="A2434" s="3">
        <v>2076</v>
      </c>
      <c r="B2434" s="3">
        <v>2</v>
      </c>
      <c r="C2434" s="3" t="s">
        <v>2661</v>
      </c>
      <c r="D2434" s="3" t="s">
        <v>645</v>
      </c>
      <c r="E2434" s="3" t="s">
        <v>386</v>
      </c>
      <c r="F2434" s="3" t="s">
        <v>1996</v>
      </c>
      <c r="G2434" s="3">
        <v>1</v>
      </c>
      <c r="H2434" s="3">
        <v>10</v>
      </c>
      <c r="I2434" s="3" t="s">
        <v>3011</v>
      </c>
      <c r="J2434" s="3" t="s">
        <v>2259</v>
      </c>
      <c r="L2434" s="3" t="s">
        <v>4431</v>
      </c>
      <c r="M2434" s="3">
        <f t="shared" si="37"/>
        <v>1</v>
      </c>
    </row>
    <row r="2435" spans="1:13">
      <c r="A2435" s="3">
        <v>2077</v>
      </c>
      <c r="B2435" s="3">
        <v>2</v>
      </c>
      <c r="C2435" s="3" t="s">
        <v>3005</v>
      </c>
      <c r="D2435" s="3" t="s">
        <v>3006</v>
      </c>
      <c r="E2435" s="3" t="s">
        <v>386</v>
      </c>
      <c r="F2435" s="3" t="s">
        <v>1996</v>
      </c>
      <c r="G2435" s="3">
        <v>1</v>
      </c>
      <c r="H2435" s="3">
        <v>10</v>
      </c>
      <c r="I2435" s="3" t="s">
        <v>3011</v>
      </c>
      <c r="J2435" s="3" t="s">
        <v>2259</v>
      </c>
      <c r="L2435" s="3" t="s">
        <v>4431</v>
      </c>
      <c r="M2435" s="3">
        <f t="shared" ref="M2435:M2498" si="38">COUNTIF(A:A,A2435)</f>
        <v>1</v>
      </c>
    </row>
    <row r="2436" spans="1:13">
      <c r="A2436" s="3">
        <v>2078</v>
      </c>
      <c r="B2436" s="3">
        <v>2</v>
      </c>
      <c r="C2436" s="3" t="s">
        <v>2663</v>
      </c>
      <c r="D2436" s="3" t="s">
        <v>249</v>
      </c>
      <c r="E2436" s="3" t="s">
        <v>1781</v>
      </c>
      <c r="F2436" s="3" t="s">
        <v>291</v>
      </c>
      <c r="G2436" s="3">
        <v>1</v>
      </c>
      <c r="H2436" s="3">
        <v>10</v>
      </c>
      <c r="I2436" s="3" t="s">
        <v>3011</v>
      </c>
      <c r="J2436" s="3" t="s">
        <v>2259</v>
      </c>
      <c r="L2436" s="3" t="s">
        <v>4431</v>
      </c>
      <c r="M2436" s="3">
        <f t="shared" si="38"/>
        <v>1</v>
      </c>
    </row>
    <row r="2437" spans="1:13">
      <c r="A2437" s="3">
        <v>2079</v>
      </c>
      <c r="B2437" s="3">
        <v>0</v>
      </c>
      <c r="C2437" s="3" t="s">
        <v>1113</v>
      </c>
      <c r="D2437" s="3" t="s">
        <v>427</v>
      </c>
      <c r="E2437" s="3">
        <v>1</v>
      </c>
      <c r="G2437" s="3">
        <v>1</v>
      </c>
      <c r="H2437" s="3">
        <v>1</v>
      </c>
      <c r="I2437" s="3" t="s">
        <v>3011</v>
      </c>
      <c r="J2437" s="3" t="s">
        <v>2281</v>
      </c>
      <c r="L2437" s="3" t="s">
        <v>4432</v>
      </c>
      <c r="M2437" s="3">
        <f t="shared" si="38"/>
        <v>1</v>
      </c>
    </row>
    <row r="2438" spans="1:13">
      <c r="A2438" s="3">
        <v>2080</v>
      </c>
      <c r="B2438" s="3">
        <v>0</v>
      </c>
      <c r="C2438" s="3" t="s">
        <v>1148</v>
      </c>
      <c r="D2438" s="3" t="s">
        <v>485</v>
      </c>
      <c r="E2438" s="3">
        <v>1</v>
      </c>
      <c r="G2438" s="3">
        <v>1</v>
      </c>
      <c r="H2438" s="3">
        <v>1</v>
      </c>
      <c r="I2438" s="3" t="s">
        <v>3011</v>
      </c>
      <c r="J2438" s="3" t="s">
        <v>2281</v>
      </c>
      <c r="L2438" s="3" t="s">
        <v>4432</v>
      </c>
      <c r="M2438" s="3">
        <f t="shared" si="38"/>
        <v>1</v>
      </c>
    </row>
    <row r="2439" spans="1:13">
      <c r="A2439" s="3">
        <v>2081</v>
      </c>
      <c r="B2439" s="3">
        <v>0</v>
      </c>
      <c r="C2439" s="3" t="s">
        <v>1175</v>
      </c>
      <c r="D2439" s="3" t="s">
        <v>525</v>
      </c>
      <c r="E2439" s="3">
        <v>1</v>
      </c>
      <c r="G2439" s="3">
        <v>1</v>
      </c>
      <c r="H2439" s="3">
        <v>1</v>
      </c>
      <c r="I2439" s="3" t="s">
        <v>3011</v>
      </c>
      <c r="J2439" s="3" t="s">
        <v>2281</v>
      </c>
      <c r="L2439" s="3" t="s">
        <v>4432</v>
      </c>
      <c r="M2439" s="3">
        <f t="shared" si="38"/>
        <v>1</v>
      </c>
    </row>
    <row r="2440" spans="1:13">
      <c r="A2440" s="3">
        <v>2082</v>
      </c>
      <c r="B2440" s="3">
        <v>0</v>
      </c>
      <c r="C2440" s="3" t="s">
        <v>3015</v>
      </c>
      <c r="D2440" s="3" t="s">
        <v>4703</v>
      </c>
      <c r="E2440" s="3" t="s">
        <v>2061</v>
      </c>
      <c r="F2440" s="3" t="s">
        <v>3016</v>
      </c>
      <c r="G2440" s="3">
        <v>1</v>
      </c>
      <c r="H2440" s="3">
        <v>1</v>
      </c>
      <c r="I2440" s="3" t="s">
        <v>3011</v>
      </c>
      <c r="J2440" s="3" t="s">
        <v>2281</v>
      </c>
      <c r="L2440" s="3" t="s">
        <v>4432</v>
      </c>
      <c r="M2440" s="3">
        <f t="shared" si="38"/>
        <v>2</v>
      </c>
    </row>
    <row r="2441" spans="1:13">
      <c r="A2441" s="3">
        <v>2082</v>
      </c>
      <c r="B2441" s="3">
        <v>0</v>
      </c>
      <c r="C2441" s="3" t="s">
        <v>3015</v>
      </c>
      <c r="D2441" s="3" t="s">
        <v>100</v>
      </c>
      <c r="G2441" s="3">
        <v>1</v>
      </c>
      <c r="H2441" s="3">
        <v>1</v>
      </c>
      <c r="I2441" s="3" t="s">
        <v>3011</v>
      </c>
      <c r="J2441" s="3" t="s">
        <v>2281</v>
      </c>
      <c r="L2441" s="3" t="s">
        <v>4432</v>
      </c>
      <c r="M2441" s="3">
        <f t="shared" si="38"/>
        <v>2</v>
      </c>
    </row>
    <row r="2442" spans="1:13">
      <c r="A2442" s="3">
        <v>2083</v>
      </c>
      <c r="B2442" s="3">
        <v>1</v>
      </c>
      <c r="C2442" s="3" t="s">
        <v>1944</v>
      </c>
      <c r="D2442" s="3" t="s">
        <v>1945</v>
      </c>
      <c r="E2442" s="3">
        <v>1</v>
      </c>
      <c r="G2442" s="3">
        <v>1</v>
      </c>
      <c r="H2442" s="3">
        <v>5</v>
      </c>
      <c r="I2442" s="3" t="s">
        <v>3011</v>
      </c>
      <c r="J2442" s="3" t="s">
        <v>2281</v>
      </c>
      <c r="L2442" s="3" t="s">
        <v>4433</v>
      </c>
      <c r="M2442" s="3">
        <f t="shared" si="38"/>
        <v>1</v>
      </c>
    </row>
    <row r="2443" spans="1:13">
      <c r="A2443" s="3">
        <v>2084</v>
      </c>
      <c r="B2443" s="3">
        <v>1</v>
      </c>
      <c r="C2443" s="3" t="s">
        <v>1132</v>
      </c>
      <c r="D2443" s="3" t="s">
        <v>462</v>
      </c>
      <c r="E2443" s="3">
        <v>1</v>
      </c>
      <c r="G2443" s="3">
        <v>1</v>
      </c>
      <c r="H2443" s="3">
        <v>5</v>
      </c>
      <c r="I2443" s="3" t="s">
        <v>3011</v>
      </c>
      <c r="J2443" s="3" t="s">
        <v>2281</v>
      </c>
      <c r="L2443" s="3" t="s">
        <v>4433</v>
      </c>
      <c r="M2443" s="3">
        <f t="shared" si="38"/>
        <v>1</v>
      </c>
    </row>
    <row r="2444" spans="1:13">
      <c r="A2444" s="3">
        <v>2085</v>
      </c>
      <c r="B2444" s="3">
        <v>1</v>
      </c>
      <c r="C2444" s="3" t="s">
        <v>2666</v>
      </c>
      <c r="D2444" s="3" t="s">
        <v>2272</v>
      </c>
      <c r="E2444" s="3" t="s">
        <v>1781</v>
      </c>
      <c r="F2444" s="3" t="s">
        <v>291</v>
      </c>
      <c r="G2444" s="3">
        <v>1</v>
      </c>
      <c r="H2444" s="3">
        <v>5</v>
      </c>
      <c r="I2444" s="3" t="s">
        <v>3011</v>
      </c>
      <c r="J2444" s="3" t="s">
        <v>2281</v>
      </c>
      <c r="L2444" s="3" t="s">
        <v>4433</v>
      </c>
      <c r="M2444" s="3">
        <f t="shared" si="38"/>
        <v>1</v>
      </c>
    </row>
    <row r="2445" spans="1:13">
      <c r="A2445" s="3">
        <v>2086</v>
      </c>
      <c r="B2445" s="3">
        <v>1</v>
      </c>
      <c r="C2445" s="3" t="s">
        <v>2667</v>
      </c>
      <c r="D2445" s="3" t="s">
        <v>258</v>
      </c>
      <c r="E2445" s="3" t="s">
        <v>282</v>
      </c>
      <c r="F2445" s="3" t="s">
        <v>1782</v>
      </c>
      <c r="G2445" s="3">
        <v>1</v>
      </c>
      <c r="H2445" s="3">
        <v>5</v>
      </c>
      <c r="I2445" s="3" t="s">
        <v>3011</v>
      </c>
      <c r="J2445" s="3" t="s">
        <v>2281</v>
      </c>
      <c r="L2445" s="3" t="s">
        <v>4433</v>
      </c>
      <c r="M2445" s="3">
        <f t="shared" si="38"/>
        <v>1</v>
      </c>
    </row>
    <row r="2446" spans="1:13">
      <c r="A2446" s="3">
        <v>2087</v>
      </c>
      <c r="B2446" s="3">
        <v>1</v>
      </c>
      <c r="C2446" s="3" t="s">
        <v>3012</v>
      </c>
      <c r="D2446" s="3" t="s">
        <v>2697</v>
      </c>
      <c r="E2446" s="3" t="s">
        <v>1996</v>
      </c>
      <c r="F2446" s="3" t="s">
        <v>1791</v>
      </c>
      <c r="G2446" s="3">
        <v>1</v>
      </c>
      <c r="H2446" s="3">
        <v>5</v>
      </c>
      <c r="I2446" s="3" t="s">
        <v>3011</v>
      </c>
      <c r="J2446" s="3" t="s">
        <v>2281</v>
      </c>
      <c r="L2446" s="3" t="s">
        <v>4433</v>
      </c>
      <c r="M2446" s="3">
        <f t="shared" si="38"/>
        <v>1</v>
      </c>
    </row>
    <row r="2447" spans="1:13">
      <c r="A2447" s="3">
        <v>2088</v>
      </c>
      <c r="B2447" s="3">
        <v>1</v>
      </c>
      <c r="C2447" s="3" t="s">
        <v>3013</v>
      </c>
      <c r="D2447" s="3" t="s">
        <v>4314</v>
      </c>
      <c r="E2447" s="3" t="s">
        <v>2064</v>
      </c>
      <c r="F2447" s="3" t="s">
        <v>3014</v>
      </c>
      <c r="G2447" s="3">
        <v>1</v>
      </c>
      <c r="H2447" s="3">
        <v>5</v>
      </c>
      <c r="I2447" s="3" t="s">
        <v>3011</v>
      </c>
      <c r="J2447" s="3" t="s">
        <v>2281</v>
      </c>
      <c r="L2447" s="3" t="s">
        <v>4433</v>
      </c>
      <c r="M2447" s="3">
        <f t="shared" si="38"/>
        <v>2</v>
      </c>
    </row>
    <row r="2448" spans="1:13">
      <c r="A2448" s="3">
        <v>2088</v>
      </c>
      <c r="B2448" s="3">
        <v>1</v>
      </c>
      <c r="C2448" s="3" t="s">
        <v>3013</v>
      </c>
      <c r="D2448" s="3" t="s">
        <v>4316</v>
      </c>
      <c r="E2448" s="3">
        <v>40</v>
      </c>
      <c r="F2448" s="3">
        <v>42</v>
      </c>
      <c r="G2448" s="3">
        <v>1</v>
      </c>
      <c r="H2448" s="3">
        <v>5</v>
      </c>
      <c r="I2448" s="3" t="s">
        <v>3011</v>
      </c>
      <c r="J2448" s="3" t="s">
        <v>2281</v>
      </c>
      <c r="L2448" s="3" t="s">
        <v>4433</v>
      </c>
      <c r="M2448" s="3">
        <f t="shared" si="38"/>
        <v>2</v>
      </c>
    </row>
    <row r="2449" spans="1:13">
      <c r="A2449" s="3">
        <v>2089</v>
      </c>
      <c r="B2449" s="3">
        <v>2</v>
      </c>
      <c r="C2449" s="3" t="s">
        <v>2650</v>
      </c>
      <c r="D2449" s="3" t="s">
        <v>4300</v>
      </c>
      <c r="E2449" s="3" t="s">
        <v>433</v>
      </c>
      <c r="F2449" s="3" t="s">
        <v>2181</v>
      </c>
      <c r="G2449" s="3">
        <v>1</v>
      </c>
      <c r="H2449" s="3">
        <v>10</v>
      </c>
      <c r="I2449" s="3" t="s">
        <v>3011</v>
      </c>
      <c r="J2449" s="3" t="s">
        <v>2281</v>
      </c>
      <c r="L2449" s="3" t="s">
        <v>4434</v>
      </c>
      <c r="M2449" s="3">
        <f t="shared" si="38"/>
        <v>2</v>
      </c>
    </row>
    <row r="2450" spans="1:13">
      <c r="A2450" s="3">
        <v>2089</v>
      </c>
      <c r="B2450" s="3">
        <v>2</v>
      </c>
      <c r="C2450" s="3" t="s">
        <v>2650</v>
      </c>
      <c r="D2450" s="3" t="s">
        <v>4302</v>
      </c>
      <c r="E2450" s="3">
        <v>14</v>
      </c>
      <c r="F2450" s="3">
        <v>19</v>
      </c>
      <c r="G2450" s="3">
        <v>1</v>
      </c>
      <c r="H2450" s="3">
        <v>10</v>
      </c>
      <c r="I2450" s="3" t="s">
        <v>3011</v>
      </c>
      <c r="J2450" s="3" t="s">
        <v>2281</v>
      </c>
      <c r="L2450" s="3" t="s">
        <v>4434</v>
      </c>
      <c r="M2450" s="3">
        <f t="shared" si="38"/>
        <v>2</v>
      </c>
    </row>
    <row r="2451" spans="1:13">
      <c r="A2451" s="3">
        <v>2090</v>
      </c>
      <c r="B2451" s="3">
        <v>2</v>
      </c>
      <c r="C2451" s="3" t="s">
        <v>2652</v>
      </c>
      <c r="D2451" s="3" t="s">
        <v>4303</v>
      </c>
      <c r="E2451" s="3" t="s">
        <v>2653</v>
      </c>
      <c r="F2451" s="3" t="s">
        <v>2654</v>
      </c>
      <c r="G2451" s="3">
        <v>1</v>
      </c>
      <c r="H2451" s="3">
        <v>10</v>
      </c>
      <c r="I2451" s="3" t="s">
        <v>3011</v>
      </c>
      <c r="J2451" s="3" t="s">
        <v>2281</v>
      </c>
      <c r="L2451" s="3" t="s">
        <v>4434</v>
      </c>
      <c r="M2451" s="3">
        <f t="shared" si="38"/>
        <v>2</v>
      </c>
    </row>
    <row r="2452" spans="1:13">
      <c r="A2452" s="3">
        <v>2090</v>
      </c>
      <c r="B2452" s="3">
        <v>2</v>
      </c>
      <c r="C2452" s="3" t="s">
        <v>2652</v>
      </c>
      <c r="D2452" s="3" t="s">
        <v>4304</v>
      </c>
      <c r="E2452" s="3">
        <v>15</v>
      </c>
      <c r="F2452" s="3">
        <v>20</v>
      </c>
      <c r="G2452" s="3">
        <v>1</v>
      </c>
      <c r="H2452" s="3">
        <v>10</v>
      </c>
      <c r="I2452" s="3" t="s">
        <v>3011</v>
      </c>
      <c r="J2452" s="3" t="s">
        <v>2281</v>
      </c>
      <c r="L2452" s="3" t="s">
        <v>4434</v>
      </c>
      <c r="M2452" s="3">
        <f t="shared" si="38"/>
        <v>2</v>
      </c>
    </row>
    <row r="2453" spans="1:13">
      <c r="A2453" s="3">
        <v>2091</v>
      </c>
      <c r="B2453" s="3">
        <v>2</v>
      </c>
      <c r="C2453" s="3" t="s">
        <v>2655</v>
      </c>
      <c r="D2453" s="3" t="s">
        <v>4305</v>
      </c>
      <c r="E2453" s="3" t="s">
        <v>433</v>
      </c>
      <c r="F2453" s="3" t="s">
        <v>2181</v>
      </c>
      <c r="G2453" s="3">
        <v>1</v>
      </c>
      <c r="H2453" s="3">
        <v>10</v>
      </c>
      <c r="I2453" s="3" t="s">
        <v>3011</v>
      </c>
      <c r="J2453" s="3" t="s">
        <v>2281</v>
      </c>
      <c r="L2453" s="3" t="s">
        <v>4434</v>
      </c>
      <c r="M2453" s="3">
        <f t="shared" si="38"/>
        <v>2</v>
      </c>
    </row>
    <row r="2454" spans="1:13">
      <c r="A2454" s="3">
        <v>2091</v>
      </c>
      <c r="B2454" s="3">
        <v>2</v>
      </c>
      <c r="C2454" s="3" t="s">
        <v>2655</v>
      </c>
      <c r="D2454" s="3" t="s">
        <v>4306</v>
      </c>
      <c r="E2454" s="3">
        <v>14</v>
      </c>
      <c r="F2454" s="3">
        <v>19</v>
      </c>
      <c r="G2454" s="3">
        <v>1</v>
      </c>
      <c r="H2454" s="3">
        <v>10</v>
      </c>
      <c r="I2454" s="3" t="s">
        <v>3011</v>
      </c>
      <c r="J2454" s="3" t="s">
        <v>2281</v>
      </c>
      <c r="L2454" s="3" t="s">
        <v>4434</v>
      </c>
      <c r="M2454" s="3">
        <f t="shared" si="38"/>
        <v>2</v>
      </c>
    </row>
    <row r="2455" spans="1:13">
      <c r="A2455" s="3">
        <v>2092</v>
      </c>
      <c r="B2455" s="3">
        <v>2</v>
      </c>
      <c r="C2455" s="3" t="s">
        <v>2656</v>
      </c>
      <c r="D2455" s="3" t="s">
        <v>4307</v>
      </c>
      <c r="E2455" s="3" t="s">
        <v>290</v>
      </c>
      <c r="F2455" s="3" t="s">
        <v>722</v>
      </c>
      <c r="G2455" s="3">
        <v>1</v>
      </c>
      <c r="H2455" s="3">
        <v>10</v>
      </c>
      <c r="I2455" s="3" t="s">
        <v>3011</v>
      </c>
      <c r="J2455" s="3" t="s">
        <v>2281</v>
      </c>
      <c r="L2455" s="3" t="s">
        <v>4434</v>
      </c>
      <c r="M2455" s="3">
        <f t="shared" si="38"/>
        <v>2</v>
      </c>
    </row>
    <row r="2456" spans="1:13">
      <c r="A2456" s="3">
        <v>2092</v>
      </c>
      <c r="B2456" s="3">
        <v>2</v>
      </c>
      <c r="C2456" s="3" t="s">
        <v>2656</v>
      </c>
      <c r="D2456" s="3" t="s">
        <v>4308</v>
      </c>
      <c r="E2456" s="3">
        <v>28</v>
      </c>
      <c r="F2456" s="3">
        <v>32</v>
      </c>
      <c r="G2456" s="3">
        <v>1</v>
      </c>
      <c r="H2456" s="3">
        <v>10</v>
      </c>
      <c r="I2456" s="3" t="s">
        <v>3011</v>
      </c>
      <c r="J2456" s="3" t="s">
        <v>2281</v>
      </c>
      <c r="L2456" s="3" t="s">
        <v>4434</v>
      </c>
      <c r="M2456" s="3">
        <f t="shared" si="38"/>
        <v>2</v>
      </c>
    </row>
    <row r="2457" spans="1:13">
      <c r="A2457" s="3">
        <v>2093</v>
      </c>
      <c r="B2457" s="3">
        <v>2</v>
      </c>
      <c r="C2457" s="3" t="s">
        <v>2657</v>
      </c>
      <c r="D2457" s="3" t="s">
        <v>4309</v>
      </c>
      <c r="E2457" s="3" t="s">
        <v>2381</v>
      </c>
      <c r="F2457" s="3" t="s">
        <v>2658</v>
      </c>
      <c r="G2457" s="3">
        <v>1</v>
      </c>
      <c r="H2457" s="3">
        <v>10</v>
      </c>
      <c r="I2457" s="3" t="s">
        <v>3011</v>
      </c>
      <c r="J2457" s="3" t="s">
        <v>2281</v>
      </c>
      <c r="L2457" s="3" t="s">
        <v>4434</v>
      </c>
      <c r="M2457" s="3">
        <f t="shared" si="38"/>
        <v>2</v>
      </c>
    </row>
    <row r="2458" spans="1:13">
      <c r="A2458" s="3">
        <v>2093</v>
      </c>
      <c r="B2458" s="3">
        <v>2</v>
      </c>
      <c r="C2458" s="3" t="s">
        <v>2657</v>
      </c>
      <c r="D2458" s="3" t="s">
        <v>4310</v>
      </c>
      <c r="E2458" s="3">
        <v>13</v>
      </c>
      <c r="F2458" s="3">
        <v>18</v>
      </c>
      <c r="G2458" s="3">
        <v>1</v>
      </c>
      <c r="H2458" s="3">
        <v>10</v>
      </c>
      <c r="I2458" s="3" t="s">
        <v>3011</v>
      </c>
      <c r="J2458" s="3" t="s">
        <v>2281</v>
      </c>
      <c r="L2458" s="3" t="s">
        <v>4434</v>
      </c>
      <c r="M2458" s="3">
        <f t="shared" si="38"/>
        <v>2</v>
      </c>
    </row>
    <row r="2459" spans="1:13">
      <c r="A2459" s="3">
        <v>2094</v>
      </c>
      <c r="B2459" s="3">
        <v>2</v>
      </c>
      <c r="C2459" s="3" t="s">
        <v>2659</v>
      </c>
      <c r="D2459" s="3" t="s">
        <v>589</v>
      </c>
      <c r="E2459" s="3" t="s">
        <v>386</v>
      </c>
      <c r="F2459" s="3" t="s">
        <v>1996</v>
      </c>
      <c r="G2459" s="3">
        <v>1</v>
      </c>
      <c r="H2459" s="3">
        <v>10</v>
      </c>
      <c r="I2459" s="3" t="s">
        <v>3011</v>
      </c>
      <c r="J2459" s="3" t="s">
        <v>2281</v>
      </c>
      <c r="L2459" s="3" t="s">
        <v>4434</v>
      </c>
      <c r="M2459" s="3">
        <f t="shared" si="38"/>
        <v>1</v>
      </c>
    </row>
    <row r="2460" spans="1:13">
      <c r="A2460" s="3">
        <v>2095</v>
      </c>
      <c r="B2460" s="3">
        <v>2</v>
      </c>
      <c r="C2460" s="3" t="s">
        <v>2660</v>
      </c>
      <c r="D2460" s="3" t="s">
        <v>566</v>
      </c>
      <c r="E2460" s="3" t="s">
        <v>386</v>
      </c>
      <c r="F2460" s="3" t="s">
        <v>1996</v>
      </c>
      <c r="G2460" s="3">
        <v>1</v>
      </c>
      <c r="H2460" s="3">
        <v>10</v>
      </c>
      <c r="I2460" s="3" t="s">
        <v>3011</v>
      </c>
      <c r="J2460" s="3" t="s">
        <v>2281</v>
      </c>
      <c r="L2460" s="3" t="s">
        <v>4434</v>
      </c>
      <c r="M2460" s="3">
        <f t="shared" si="38"/>
        <v>1</v>
      </c>
    </row>
    <row r="2461" spans="1:13">
      <c r="A2461" s="3">
        <v>2096</v>
      </c>
      <c r="B2461" s="3">
        <v>2</v>
      </c>
      <c r="C2461" s="3" t="s">
        <v>2661</v>
      </c>
      <c r="D2461" s="3" t="s">
        <v>645</v>
      </c>
      <c r="E2461" s="3" t="s">
        <v>386</v>
      </c>
      <c r="F2461" s="3" t="s">
        <v>1996</v>
      </c>
      <c r="G2461" s="3">
        <v>1</v>
      </c>
      <c r="H2461" s="3">
        <v>10</v>
      </c>
      <c r="I2461" s="3" t="s">
        <v>3011</v>
      </c>
      <c r="J2461" s="3" t="s">
        <v>2281</v>
      </c>
      <c r="L2461" s="3" t="s">
        <v>4434</v>
      </c>
      <c r="M2461" s="3">
        <f t="shared" si="38"/>
        <v>1</v>
      </c>
    </row>
    <row r="2462" spans="1:13">
      <c r="A2462" s="3">
        <v>2097</v>
      </c>
      <c r="B2462" s="3">
        <v>2</v>
      </c>
      <c r="C2462" s="3" t="s">
        <v>3005</v>
      </c>
      <c r="D2462" s="3" t="s">
        <v>3006</v>
      </c>
      <c r="E2462" s="3" t="s">
        <v>386</v>
      </c>
      <c r="F2462" s="3" t="s">
        <v>1996</v>
      </c>
      <c r="G2462" s="3">
        <v>1</v>
      </c>
      <c r="H2462" s="3">
        <v>10</v>
      </c>
      <c r="I2462" s="3" t="s">
        <v>3011</v>
      </c>
      <c r="J2462" s="3" t="s">
        <v>2281</v>
      </c>
      <c r="L2462" s="3" t="s">
        <v>4434</v>
      </c>
      <c r="M2462" s="3">
        <f t="shared" si="38"/>
        <v>1</v>
      </c>
    </row>
    <row r="2463" spans="1:13">
      <c r="A2463" s="3">
        <v>2098</v>
      </c>
      <c r="B2463" s="3">
        <v>2</v>
      </c>
      <c r="C2463" s="3" t="s">
        <v>2663</v>
      </c>
      <c r="D2463" s="3" t="s">
        <v>249</v>
      </c>
      <c r="E2463" s="3" t="s">
        <v>1781</v>
      </c>
      <c r="F2463" s="3" t="s">
        <v>291</v>
      </c>
      <c r="G2463" s="3">
        <v>1</v>
      </c>
      <c r="H2463" s="3">
        <v>10</v>
      </c>
      <c r="I2463" s="3" t="s">
        <v>3011</v>
      </c>
      <c r="J2463" s="3" t="s">
        <v>2281</v>
      </c>
      <c r="L2463" s="3" t="s">
        <v>4434</v>
      </c>
      <c r="M2463" s="3">
        <f t="shared" si="38"/>
        <v>1</v>
      </c>
    </row>
    <row r="2464" spans="1:13">
      <c r="A2464" s="3">
        <v>2099</v>
      </c>
      <c r="B2464" s="3">
        <v>0</v>
      </c>
      <c r="C2464" s="3" t="s">
        <v>2668</v>
      </c>
      <c r="D2464" s="3" t="s">
        <v>4314</v>
      </c>
      <c r="E2464" s="3" t="s">
        <v>2669</v>
      </c>
      <c r="F2464" s="3" t="s">
        <v>2670</v>
      </c>
      <c r="G2464" s="3">
        <v>100</v>
      </c>
      <c r="H2464" s="3">
        <v>0</v>
      </c>
      <c r="I2464" s="3" t="s">
        <v>3011</v>
      </c>
      <c r="J2464" s="3" t="s">
        <v>2285</v>
      </c>
      <c r="K2464" s="3" t="s">
        <v>2286</v>
      </c>
      <c r="L2464" s="3" t="s">
        <v>4435</v>
      </c>
      <c r="M2464" s="3">
        <f t="shared" si="38"/>
        <v>2</v>
      </c>
    </row>
    <row r="2465" spans="1:13">
      <c r="A2465" s="3">
        <v>2099</v>
      </c>
      <c r="B2465" s="3">
        <v>0</v>
      </c>
      <c r="C2465" s="3" t="s">
        <v>2668</v>
      </c>
      <c r="D2465" s="3" t="s">
        <v>4316</v>
      </c>
      <c r="E2465" s="3">
        <v>57</v>
      </c>
      <c r="F2465" s="3">
        <v>59</v>
      </c>
      <c r="G2465" s="3">
        <v>100</v>
      </c>
      <c r="H2465" s="3">
        <v>0</v>
      </c>
      <c r="I2465" s="3" t="s">
        <v>3011</v>
      </c>
      <c r="J2465" s="3" t="s">
        <v>2285</v>
      </c>
      <c r="K2465" s="3" t="s">
        <v>2286</v>
      </c>
      <c r="L2465" s="3" t="s">
        <v>4435</v>
      </c>
      <c r="M2465" s="3">
        <f t="shared" si="38"/>
        <v>2</v>
      </c>
    </row>
    <row r="2466" spans="1:13">
      <c r="A2466" s="3">
        <v>2100</v>
      </c>
      <c r="B2466" s="3">
        <v>0</v>
      </c>
      <c r="C2466" s="3" t="s">
        <v>2673</v>
      </c>
      <c r="D2466" s="3" t="s">
        <v>4317</v>
      </c>
      <c r="E2466" s="3" t="s">
        <v>2674</v>
      </c>
      <c r="F2466" s="3" t="s">
        <v>2675</v>
      </c>
      <c r="G2466" s="3">
        <v>100</v>
      </c>
      <c r="H2466" s="3">
        <v>0</v>
      </c>
      <c r="I2466" s="3" t="s">
        <v>3011</v>
      </c>
      <c r="J2466" s="3" t="s">
        <v>2285</v>
      </c>
      <c r="K2466" s="3" t="s">
        <v>2286</v>
      </c>
      <c r="L2466" s="3" t="s">
        <v>4435</v>
      </c>
      <c r="M2466" s="3">
        <f t="shared" si="38"/>
        <v>2</v>
      </c>
    </row>
    <row r="2467" spans="1:13">
      <c r="A2467" s="3">
        <v>2100</v>
      </c>
      <c r="B2467" s="3">
        <v>0</v>
      </c>
      <c r="C2467" s="3" t="s">
        <v>2673</v>
      </c>
      <c r="D2467" s="3" t="s">
        <v>4318</v>
      </c>
      <c r="E2467" s="3">
        <v>208</v>
      </c>
      <c r="F2467" s="3">
        <v>220</v>
      </c>
      <c r="G2467" s="3">
        <v>100</v>
      </c>
      <c r="H2467" s="3">
        <v>0</v>
      </c>
      <c r="I2467" s="3" t="s">
        <v>3011</v>
      </c>
      <c r="J2467" s="3" t="s">
        <v>2285</v>
      </c>
      <c r="K2467" s="3" t="s">
        <v>2286</v>
      </c>
      <c r="L2467" s="3" t="s">
        <v>4435</v>
      </c>
      <c r="M2467" s="3">
        <f t="shared" si="38"/>
        <v>2</v>
      </c>
    </row>
    <row r="2468" spans="1:13">
      <c r="A2468" s="3">
        <v>2101</v>
      </c>
      <c r="B2468" s="3">
        <v>0</v>
      </c>
      <c r="C2468" s="3" t="s">
        <v>2679</v>
      </c>
      <c r="D2468" s="3" t="s">
        <v>4319</v>
      </c>
      <c r="E2468" s="3" t="s">
        <v>2680</v>
      </c>
      <c r="F2468" s="3" t="s">
        <v>2681</v>
      </c>
      <c r="G2468" s="3">
        <v>100</v>
      </c>
      <c r="H2468" s="3">
        <v>0</v>
      </c>
      <c r="I2468" s="3" t="s">
        <v>3011</v>
      </c>
      <c r="J2468" s="3" t="s">
        <v>2285</v>
      </c>
      <c r="K2468" s="3" t="s">
        <v>2286</v>
      </c>
      <c r="L2468" s="3" t="s">
        <v>4435</v>
      </c>
      <c r="M2468" s="3">
        <f t="shared" si="38"/>
        <v>2</v>
      </c>
    </row>
    <row r="2469" spans="1:13">
      <c r="A2469" s="3">
        <v>2101</v>
      </c>
      <c r="B2469" s="3">
        <v>0</v>
      </c>
      <c r="C2469" s="3" t="s">
        <v>2679</v>
      </c>
      <c r="D2469" s="3" t="s">
        <v>4320</v>
      </c>
      <c r="E2469" s="3">
        <v>216</v>
      </c>
      <c r="F2469" s="3">
        <v>218</v>
      </c>
      <c r="G2469" s="3">
        <v>100</v>
      </c>
      <c r="H2469" s="3">
        <v>0</v>
      </c>
      <c r="I2469" s="3" t="s">
        <v>3011</v>
      </c>
      <c r="J2469" s="3" t="s">
        <v>2285</v>
      </c>
      <c r="K2469" s="3" t="s">
        <v>2286</v>
      </c>
      <c r="L2469" s="3" t="s">
        <v>4435</v>
      </c>
      <c r="M2469" s="3">
        <f t="shared" si="38"/>
        <v>2</v>
      </c>
    </row>
    <row r="2470" spans="1:13">
      <c r="A2470" s="3">
        <v>2102</v>
      </c>
      <c r="B2470" s="3">
        <v>0</v>
      </c>
      <c r="C2470" s="3" t="s">
        <v>2684</v>
      </c>
      <c r="D2470" s="3" t="s">
        <v>4321</v>
      </c>
      <c r="E2470" s="3" t="s">
        <v>2685</v>
      </c>
      <c r="F2470" s="3" t="s">
        <v>2119</v>
      </c>
      <c r="G2470" s="3">
        <v>100</v>
      </c>
      <c r="H2470" s="3">
        <v>0</v>
      </c>
      <c r="I2470" s="3" t="s">
        <v>3011</v>
      </c>
      <c r="J2470" s="3" t="s">
        <v>2285</v>
      </c>
      <c r="K2470" s="3" t="s">
        <v>2286</v>
      </c>
      <c r="L2470" s="3" t="s">
        <v>4435</v>
      </c>
      <c r="M2470" s="3">
        <f t="shared" si="38"/>
        <v>2</v>
      </c>
    </row>
    <row r="2471" spans="1:13">
      <c r="A2471" s="3">
        <v>2102</v>
      </c>
      <c r="B2471" s="3">
        <v>0</v>
      </c>
      <c r="C2471" s="3" t="s">
        <v>2684</v>
      </c>
      <c r="D2471" s="3" t="s">
        <v>4322</v>
      </c>
      <c r="E2471" s="3">
        <v>360</v>
      </c>
      <c r="F2471" s="3">
        <v>362</v>
      </c>
      <c r="G2471" s="3">
        <v>100</v>
      </c>
      <c r="H2471" s="3">
        <v>0</v>
      </c>
      <c r="I2471" s="3" t="s">
        <v>3011</v>
      </c>
      <c r="J2471" s="3" t="s">
        <v>2285</v>
      </c>
      <c r="K2471" s="3" t="s">
        <v>2286</v>
      </c>
      <c r="L2471" s="3" t="s">
        <v>4435</v>
      </c>
      <c r="M2471" s="3">
        <f t="shared" si="38"/>
        <v>2</v>
      </c>
    </row>
    <row r="2472" spans="1:13">
      <c r="A2472" s="3">
        <v>2103</v>
      </c>
      <c r="B2472" s="3">
        <v>0</v>
      </c>
      <c r="C2472" s="3" t="s">
        <v>2687</v>
      </c>
      <c r="D2472" s="3" t="s">
        <v>4323</v>
      </c>
      <c r="E2472" s="3" t="s">
        <v>2688</v>
      </c>
      <c r="F2472" s="3" t="s">
        <v>2492</v>
      </c>
      <c r="G2472" s="3">
        <v>100</v>
      </c>
      <c r="H2472" s="3">
        <v>0</v>
      </c>
      <c r="I2472" s="3" t="s">
        <v>3011</v>
      </c>
      <c r="J2472" s="3" t="s">
        <v>2285</v>
      </c>
      <c r="K2472" s="3" t="s">
        <v>2286</v>
      </c>
      <c r="L2472" s="3" t="s">
        <v>4435</v>
      </c>
      <c r="M2472" s="3">
        <f t="shared" si="38"/>
        <v>2</v>
      </c>
    </row>
    <row r="2473" spans="1:13">
      <c r="A2473" s="3">
        <v>2103</v>
      </c>
      <c r="B2473" s="3">
        <v>0</v>
      </c>
      <c r="C2473" s="3" t="s">
        <v>2687</v>
      </c>
      <c r="D2473" s="3" t="s">
        <v>4324</v>
      </c>
      <c r="E2473" s="3">
        <v>204</v>
      </c>
      <c r="F2473" s="3">
        <v>206</v>
      </c>
      <c r="G2473" s="3">
        <v>100</v>
      </c>
      <c r="H2473" s="3">
        <v>0</v>
      </c>
      <c r="I2473" s="3" t="s">
        <v>3011</v>
      </c>
      <c r="J2473" s="3" t="s">
        <v>2285</v>
      </c>
      <c r="K2473" s="3" t="s">
        <v>2286</v>
      </c>
      <c r="L2473" s="3" t="s">
        <v>4435</v>
      </c>
      <c r="M2473" s="3">
        <f t="shared" si="38"/>
        <v>2</v>
      </c>
    </row>
    <row r="2474" spans="1:13">
      <c r="A2474" s="3">
        <v>2104</v>
      </c>
      <c r="B2474" s="3">
        <v>0</v>
      </c>
      <c r="C2474" s="3" t="s">
        <v>3009</v>
      </c>
      <c r="D2474" s="3" t="s">
        <v>255</v>
      </c>
      <c r="E2474" s="3" t="s">
        <v>2692</v>
      </c>
      <c r="F2474" s="3" t="s">
        <v>2693</v>
      </c>
      <c r="G2474" s="3">
        <v>100</v>
      </c>
      <c r="H2474" s="3">
        <v>0</v>
      </c>
      <c r="I2474" s="3" t="s">
        <v>3011</v>
      </c>
      <c r="J2474" s="3" t="s">
        <v>2285</v>
      </c>
      <c r="K2474" s="3" t="s">
        <v>2286</v>
      </c>
      <c r="L2474" s="3" t="s">
        <v>4435</v>
      </c>
      <c r="M2474" s="3">
        <f t="shared" si="38"/>
        <v>1</v>
      </c>
    </row>
    <row r="2475" spans="1:13">
      <c r="A2475" s="3">
        <v>2105</v>
      </c>
      <c r="B2475" s="3">
        <v>0</v>
      </c>
      <c r="C2475" s="3" t="s">
        <v>2783</v>
      </c>
      <c r="D2475" s="3" t="s">
        <v>3840</v>
      </c>
      <c r="E2475" s="3" t="s">
        <v>2767</v>
      </c>
      <c r="F2475" s="3" t="s">
        <v>2768</v>
      </c>
      <c r="G2475" s="3">
        <v>100</v>
      </c>
      <c r="H2475" s="3">
        <v>0</v>
      </c>
      <c r="I2475" s="3" t="s">
        <v>3011</v>
      </c>
      <c r="J2475" s="3" t="s">
        <v>2285</v>
      </c>
      <c r="K2475" s="3" t="s">
        <v>2286</v>
      </c>
      <c r="L2475" s="3" t="s">
        <v>4435</v>
      </c>
      <c r="M2475" s="3">
        <f t="shared" si="38"/>
        <v>1</v>
      </c>
    </row>
    <row r="2476" spans="1:13">
      <c r="A2476" s="3">
        <v>2106</v>
      </c>
      <c r="B2476" s="3">
        <v>0</v>
      </c>
      <c r="C2476" s="3" t="s">
        <v>2696</v>
      </c>
      <c r="D2476" s="3" t="s">
        <v>2697</v>
      </c>
      <c r="E2476" s="3" t="s">
        <v>2698</v>
      </c>
      <c r="F2476" s="3" t="s">
        <v>2699</v>
      </c>
      <c r="G2476" s="3">
        <v>100</v>
      </c>
      <c r="H2476" s="3">
        <v>0</v>
      </c>
      <c r="I2476" s="3" t="s">
        <v>3011</v>
      </c>
      <c r="J2476" s="3" t="s">
        <v>2285</v>
      </c>
      <c r="K2476" s="3" t="s">
        <v>2306</v>
      </c>
      <c r="L2476" s="3" t="s">
        <v>4435</v>
      </c>
      <c r="M2476" s="3">
        <f t="shared" si="38"/>
        <v>1</v>
      </c>
    </row>
    <row r="2477" spans="1:13">
      <c r="A2477" s="3">
        <v>2107</v>
      </c>
      <c r="B2477" s="3">
        <v>0</v>
      </c>
      <c r="C2477" s="3" t="s">
        <v>2705</v>
      </c>
      <c r="D2477" s="3" t="s">
        <v>111</v>
      </c>
      <c r="E2477" s="3" t="s">
        <v>2702</v>
      </c>
      <c r="F2477" s="3" t="s">
        <v>2419</v>
      </c>
      <c r="G2477" s="3">
        <v>100</v>
      </c>
      <c r="H2477" s="3">
        <v>0</v>
      </c>
      <c r="I2477" s="3" t="s">
        <v>3011</v>
      </c>
      <c r="J2477" s="3" t="s">
        <v>2285</v>
      </c>
      <c r="K2477" s="3" t="s">
        <v>2306</v>
      </c>
      <c r="L2477" s="3" t="s">
        <v>4435</v>
      </c>
      <c r="M2477" s="3">
        <f t="shared" si="38"/>
        <v>1</v>
      </c>
    </row>
    <row r="2478" spans="1:13">
      <c r="A2478" s="3">
        <v>2108</v>
      </c>
      <c r="B2478" s="3">
        <v>0</v>
      </c>
      <c r="C2478" s="3" t="s">
        <v>2701</v>
      </c>
      <c r="D2478" s="3" t="s">
        <v>112</v>
      </c>
      <c r="E2478" s="3" t="s">
        <v>2702</v>
      </c>
      <c r="F2478" s="3" t="s">
        <v>2419</v>
      </c>
      <c r="G2478" s="3">
        <v>100</v>
      </c>
      <c r="H2478" s="3">
        <v>0</v>
      </c>
      <c r="I2478" s="3" t="s">
        <v>3011</v>
      </c>
      <c r="J2478" s="3" t="s">
        <v>2285</v>
      </c>
      <c r="K2478" s="3" t="s">
        <v>2306</v>
      </c>
      <c r="L2478" s="3" t="s">
        <v>4435</v>
      </c>
      <c r="M2478" s="3">
        <f t="shared" si="38"/>
        <v>1</v>
      </c>
    </row>
    <row r="2479" spans="1:13">
      <c r="A2479" s="3">
        <v>2109</v>
      </c>
      <c r="B2479" s="3">
        <v>0</v>
      </c>
      <c r="C2479" s="3" t="s">
        <v>2707</v>
      </c>
      <c r="D2479" s="3" t="s">
        <v>110</v>
      </c>
      <c r="E2479" s="3" t="s">
        <v>2702</v>
      </c>
      <c r="F2479" s="3" t="s">
        <v>2419</v>
      </c>
      <c r="G2479" s="3">
        <v>100</v>
      </c>
      <c r="H2479" s="3">
        <v>0</v>
      </c>
      <c r="I2479" s="3" t="s">
        <v>3011</v>
      </c>
      <c r="J2479" s="3" t="s">
        <v>2285</v>
      </c>
      <c r="K2479" s="3" t="s">
        <v>2306</v>
      </c>
      <c r="L2479" s="3" t="s">
        <v>4435</v>
      </c>
      <c r="M2479" s="3">
        <f t="shared" si="38"/>
        <v>1</v>
      </c>
    </row>
    <row r="2480" spans="1:13">
      <c r="A2480" s="3">
        <v>2110</v>
      </c>
      <c r="B2480" s="3">
        <v>0</v>
      </c>
      <c r="C2480" s="3" t="s">
        <v>2709</v>
      </c>
      <c r="D2480" s="3" t="s">
        <v>2464</v>
      </c>
      <c r="E2480" s="3" t="s">
        <v>1915</v>
      </c>
      <c r="F2480" s="3" t="s">
        <v>2710</v>
      </c>
      <c r="G2480" s="3">
        <v>100</v>
      </c>
      <c r="H2480" s="3">
        <v>0</v>
      </c>
      <c r="I2480" s="3" t="s">
        <v>3011</v>
      </c>
      <c r="J2480" s="3" t="s">
        <v>2285</v>
      </c>
      <c r="K2480" s="3" t="s">
        <v>2306</v>
      </c>
      <c r="L2480" s="3" t="s">
        <v>4435</v>
      </c>
      <c r="M2480" s="3">
        <f t="shared" si="38"/>
        <v>1</v>
      </c>
    </row>
    <row r="2481" spans="1:13">
      <c r="A2481" s="3">
        <v>2111</v>
      </c>
      <c r="B2481" s="3">
        <v>0</v>
      </c>
      <c r="C2481" s="3" t="s">
        <v>2711</v>
      </c>
      <c r="D2481" s="3" t="s">
        <v>258</v>
      </c>
      <c r="E2481" s="3" t="s">
        <v>1800</v>
      </c>
      <c r="F2481" s="3" t="s">
        <v>1791</v>
      </c>
      <c r="G2481" s="3">
        <v>100</v>
      </c>
      <c r="H2481" s="3">
        <v>0</v>
      </c>
      <c r="I2481" s="3" t="s">
        <v>3011</v>
      </c>
      <c r="J2481" s="3" t="s">
        <v>2285</v>
      </c>
      <c r="K2481" s="3" t="s">
        <v>2333</v>
      </c>
      <c r="L2481" s="3" t="s">
        <v>4435</v>
      </c>
      <c r="M2481" s="3">
        <f t="shared" si="38"/>
        <v>1</v>
      </c>
    </row>
    <row r="2482" spans="1:13">
      <c r="A2482" s="3">
        <v>2112</v>
      </c>
      <c r="B2482" s="3">
        <v>0</v>
      </c>
      <c r="C2482" s="3" t="s">
        <v>2713</v>
      </c>
      <c r="D2482" s="3" t="s">
        <v>2272</v>
      </c>
      <c r="E2482" s="3" t="s">
        <v>2376</v>
      </c>
      <c r="F2482" s="3" t="s">
        <v>2710</v>
      </c>
      <c r="G2482" s="3">
        <v>100</v>
      </c>
      <c r="H2482" s="3">
        <v>0</v>
      </c>
      <c r="I2482" s="3" t="s">
        <v>3011</v>
      </c>
      <c r="J2482" s="3" t="s">
        <v>2285</v>
      </c>
      <c r="K2482" s="3" t="s">
        <v>2333</v>
      </c>
      <c r="L2482" s="3" t="s">
        <v>4435</v>
      </c>
      <c r="M2482" s="3">
        <f t="shared" si="38"/>
        <v>1</v>
      </c>
    </row>
    <row r="2483" spans="1:13">
      <c r="A2483" s="3">
        <v>2113</v>
      </c>
      <c r="B2483" s="3">
        <v>0</v>
      </c>
      <c r="C2483" s="3" t="s">
        <v>2715</v>
      </c>
      <c r="D2483" s="3" t="s">
        <v>495</v>
      </c>
      <c r="E2483" s="3" t="s">
        <v>2328</v>
      </c>
      <c r="F2483" s="3" t="s">
        <v>2329</v>
      </c>
      <c r="G2483" s="3">
        <v>100</v>
      </c>
      <c r="H2483" s="3">
        <v>0</v>
      </c>
      <c r="I2483" s="3" t="s">
        <v>3011</v>
      </c>
      <c r="J2483" s="3" t="s">
        <v>2285</v>
      </c>
      <c r="K2483" s="3" t="s">
        <v>2333</v>
      </c>
      <c r="L2483" s="3" t="s">
        <v>4435</v>
      </c>
      <c r="M2483" s="3">
        <f t="shared" si="38"/>
        <v>1</v>
      </c>
    </row>
    <row r="2484" spans="1:13">
      <c r="A2484" s="3">
        <v>2114</v>
      </c>
      <c r="B2484" s="3">
        <v>0</v>
      </c>
      <c r="C2484" s="3" t="s">
        <v>3017</v>
      </c>
      <c r="D2484" s="3" t="s">
        <v>263</v>
      </c>
      <c r="E2484" s="3" t="s">
        <v>2397</v>
      </c>
      <c r="F2484" s="3" t="s">
        <v>1910</v>
      </c>
      <c r="G2484" s="3">
        <v>100</v>
      </c>
      <c r="H2484" s="3">
        <v>0</v>
      </c>
      <c r="I2484" s="3" t="s">
        <v>3011</v>
      </c>
      <c r="J2484" s="3" t="s">
        <v>2285</v>
      </c>
      <c r="K2484" s="3" t="s">
        <v>2333</v>
      </c>
      <c r="L2484" s="3" t="s">
        <v>4435</v>
      </c>
      <c r="M2484" s="3">
        <f t="shared" si="38"/>
        <v>2</v>
      </c>
    </row>
    <row r="2485" spans="1:13">
      <c r="A2485" s="3">
        <v>2114</v>
      </c>
      <c r="B2485" s="3">
        <v>0</v>
      </c>
      <c r="C2485" s="3" t="s">
        <v>3017</v>
      </c>
      <c r="D2485" s="3" t="s">
        <v>175</v>
      </c>
      <c r="E2485" s="3">
        <v>7.0000000000000007E-2</v>
      </c>
      <c r="G2485" s="3">
        <v>100</v>
      </c>
      <c r="H2485" s="3">
        <v>0</v>
      </c>
      <c r="I2485" s="3" t="s">
        <v>3011</v>
      </c>
      <c r="J2485" s="3" t="s">
        <v>2285</v>
      </c>
      <c r="K2485" s="3" t="s">
        <v>2333</v>
      </c>
      <c r="L2485" s="3" t="s">
        <v>4435</v>
      </c>
      <c r="M2485" s="3">
        <f t="shared" si="38"/>
        <v>2</v>
      </c>
    </row>
    <row r="2486" spans="1:13">
      <c r="A2486" s="3">
        <v>2115</v>
      </c>
      <c r="B2486" s="3">
        <v>0</v>
      </c>
      <c r="C2486" s="3" t="s">
        <v>2717</v>
      </c>
      <c r="D2486" s="3" t="s">
        <v>342</v>
      </c>
      <c r="E2486" s="3" t="s">
        <v>722</v>
      </c>
      <c r="F2486" s="3" t="s">
        <v>617</v>
      </c>
      <c r="G2486" s="3">
        <v>100</v>
      </c>
      <c r="H2486" s="3">
        <v>0</v>
      </c>
      <c r="I2486" s="3" t="s">
        <v>3011</v>
      </c>
      <c r="J2486" s="3" t="s">
        <v>2285</v>
      </c>
      <c r="K2486" s="3" t="s">
        <v>2333</v>
      </c>
      <c r="L2486" s="3" t="s">
        <v>4435</v>
      </c>
      <c r="M2486" s="3">
        <f t="shared" si="38"/>
        <v>1</v>
      </c>
    </row>
    <row r="2487" spans="1:13">
      <c r="A2487" s="3">
        <v>2116</v>
      </c>
      <c r="B2487" s="3">
        <v>1</v>
      </c>
      <c r="C2487" s="3" t="s">
        <v>2671</v>
      </c>
      <c r="D2487" s="3" t="s">
        <v>4314</v>
      </c>
      <c r="E2487" s="3" t="s">
        <v>2065</v>
      </c>
      <c r="F2487" s="3" t="s">
        <v>2672</v>
      </c>
      <c r="G2487" s="3">
        <v>86</v>
      </c>
      <c r="H2487" s="3">
        <v>100</v>
      </c>
      <c r="I2487" s="3" t="s">
        <v>3011</v>
      </c>
      <c r="J2487" s="3" t="s">
        <v>2285</v>
      </c>
      <c r="K2487" s="3" t="s">
        <v>2286</v>
      </c>
      <c r="L2487" s="3" t="s">
        <v>4436</v>
      </c>
      <c r="M2487" s="3">
        <f t="shared" si="38"/>
        <v>2</v>
      </c>
    </row>
    <row r="2488" spans="1:13">
      <c r="A2488" s="3">
        <v>2116</v>
      </c>
      <c r="B2488" s="3">
        <v>1</v>
      </c>
      <c r="C2488" s="3" t="s">
        <v>2671</v>
      </c>
      <c r="D2488" s="3" t="s">
        <v>4316</v>
      </c>
      <c r="E2488" s="3">
        <v>44</v>
      </c>
      <c r="F2488" s="3">
        <v>46</v>
      </c>
      <c r="G2488" s="3">
        <v>86</v>
      </c>
      <c r="H2488" s="3">
        <v>100</v>
      </c>
      <c r="I2488" s="3" t="s">
        <v>3011</v>
      </c>
      <c r="J2488" s="3" t="s">
        <v>2285</v>
      </c>
      <c r="K2488" s="3" t="s">
        <v>2286</v>
      </c>
      <c r="L2488" s="3" t="s">
        <v>4436</v>
      </c>
      <c r="M2488" s="3">
        <f t="shared" si="38"/>
        <v>2</v>
      </c>
    </row>
    <row r="2489" spans="1:13">
      <c r="A2489" s="3">
        <v>2117</v>
      </c>
      <c r="B2489" s="3">
        <v>1</v>
      </c>
      <c r="C2489" s="3" t="s">
        <v>2676</v>
      </c>
      <c r="D2489" s="3" t="s">
        <v>4317</v>
      </c>
      <c r="E2489" s="3" t="s">
        <v>2677</v>
      </c>
      <c r="F2489" s="3" t="s">
        <v>2678</v>
      </c>
      <c r="G2489" s="3">
        <v>86</v>
      </c>
      <c r="H2489" s="3">
        <v>100</v>
      </c>
      <c r="I2489" s="3" t="s">
        <v>3011</v>
      </c>
      <c r="J2489" s="3" t="s">
        <v>2285</v>
      </c>
      <c r="K2489" s="3" t="s">
        <v>2286</v>
      </c>
      <c r="L2489" s="3" t="s">
        <v>4436</v>
      </c>
      <c r="M2489" s="3">
        <f t="shared" si="38"/>
        <v>2</v>
      </c>
    </row>
    <row r="2490" spans="1:13">
      <c r="A2490" s="3">
        <v>2117</v>
      </c>
      <c r="B2490" s="3">
        <v>1</v>
      </c>
      <c r="C2490" s="3" t="s">
        <v>2676</v>
      </c>
      <c r="D2490" s="3" t="s">
        <v>4318</v>
      </c>
      <c r="E2490" s="3">
        <v>160</v>
      </c>
      <c r="F2490" s="3">
        <v>169</v>
      </c>
      <c r="G2490" s="3">
        <v>86</v>
      </c>
      <c r="H2490" s="3">
        <v>100</v>
      </c>
      <c r="I2490" s="3" t="s">
        <v>3011</v>
      </c>
      <c r="J2490" s="3" t="s">
        <v>2285</v>
      </c>
      <c r="K2490" s="3" t="s">
        <v>2286</v>
      </c>
      <c r="L2490" s="3" t="s">
        <v>4436</v>
      </c>
      <c r="M2490" s="3">
        <f t="shared" si="38"/>
        <v>2</v>
      </c>
    </row>
    <row r="2491" spans="1:13">
      <c r="A2491" s="3">
        <v>2118</v>
      </c>
      <c r="B2491" s="3">
        <v>1</v>
      </c>
      <c r="C2491" s="3" t="s">
        <v>2682</v>
      </c>
      <c r="D2491" s="3" t="s">
        <v>4319</v>
      </c>
      <c r="E2491" s="3" t="s">
        <v>2678</v>
      </c>
      <c r="F2491" s="3" t="s">
        <v>2683</v>
      </c>
      <c r="G2491" s="3">
        <v>86</v>
      </c>
      <c r="H2491" s="3">
        <v>100</v>
      </c>
      <c r="I2491" s="3" t="s">
        <v>3011</v>
      </c>
      <c r="J2491" s="3" t="s">
        <v>2285</v>
      </c>
      <c r="K2491" s="3" t="s">
        <v>2286</v>
      </c>
      <c r="L2491" s="3" t="s">
        <v>4436</v>
      </c>
      <c r="M2491" s="3">
        <f t="shared" si="38"/>
        <v>2</v>
      </c>
    </row>
    <row r="2492" spans="1:13">
      <c r="A2492" s="3">
        <v>2118</v>
      </c>
      <c r="B2492" s="3">
        <v>1</v>
      </c>
      <c r="C2492" s="3" t="s">
        <v>2682</v>
      </c>
      <c r="D2492" s="3" t="s">
        <v>4320</v>
      </c>
      <c r="E2492" s="3">
        <v>165</v>
      </c>
      <c r="F2492" s="3">
        <v>167</v>
      </c>
      <c r="G2492" s="3">
        <v>86</v>
      </c>
      <c r="H2492" s="3">
        <v>100</v>
      </c>
      <c r="I2492" s="3" t="s">
        <v>3011</v>
      </c>
      <c r="J2492" s="3" t="s">
        <v>2285</v>
      </c>
      <c r="K2492" s="3" t="s">
        <v>2286</v>
      </c>
      <c r="L2492" s="3" t="s">
        <v>4436</v>
      </c>
      <c r="M2492" s="3">
        <f t="shared" si="38"/>
        <v>2</v>
      </c>
    </row>
    <row r="2493" spans="1:13">
      <c r="A2493" s="3">
        <v>2119</v>
      </c>
      <c r="B2493" s="3">
        <v>1</v>
      </c>
      <c r="C2493" s="3" t="s">
        <v>2686</v>
      </c>
      <c r="D2493" s="3" t="s">
        <v>4321</v>
      </c>
      <c r="E2493" s="3" t="s">
        <v>2654</v>
      </c>
      <c r="F2493" s="3" t="s">
        <v>2658</v>
      </c>
      <c r="G2493" s="3">
        <v>86</v>
      </c>
      <c r="H2493" s="3">
        <v>100</v>
      </c>
      <c r="I2493" s="3" t="s">
        <v>3011</v>
      </c>
      <c r="J2493" s="3" t="s">
        <v>2285</v>
      </c>
      <c r="K2493" s="3" t="s">
        <v>2286</v>
      </c>
      <c r="L2493" s="3" t="s">
        <v>4436</v>
      </c>
      <c r="M2493" s="3">
        <f t="shared" si="38"/>
        <v>2</v>
      </c>
    </row>
    <row r="2494" spans="1:13">
      <c r="A2494" s="3">
        <v>2119</v>
      </c>
      <c r="B2494" s="3">
        <v>1</v>
      </c>
      <c r="C2494" s="3" t="s">
        <v>2686</v>
      </c>
      <c r="D2494" s="3" t="s">
        <v>4322</v>
      </c>
      <c r="E2494" s="3">
        <v>276</v>
      </c>
      <c r="F2494" s="3">
        <v>278</v>
      </c>
      <c r="G2494" s="3">
        <v>86</v>
      </c>
      <c r="H2494" s="3">
        <v>100</v>
      </c>
      <c r="I2494" s="3" t="s">
        <v>3011</v>
      </c>
      <c r="J2494" s="3" t="s">
        <v>2285</v>
      </c>
      <c r="K2494" s="3" t="s">
        <v>2286</v>
      </c>
      <c r="L2494" s="3" t="s">
        <v>4436</v>
      </c>
      <c r="M2494" s="3">
        <f t="shared" si="38"/>
        <v>2</v>
      </c>
    </row>
    <row r="2495" spans="1:13">
      <c r="A2495" s="3">
        <v>2120</v>
      </c>
      <c r="B2495" s="3">
        <v>1</v>
      </c>
      <c r="C2495" s="3" t="s">
        <v>2689</v>
      </c>
      <c r="D2495" s="3" t="s">
        <v>4323</v>
      </c>
      <c r="E2495" s="3" t="s">
        <v>2690</v>
      </c>
      <c r="F2495" s="3" t="s">
        <v>2495</v>
      </c>
      <c r="G2495" s="3">
        <v>86</v>
      </c>
      <c r="H2495" s="3">
        <v>100</v>
      </c>
      <c r="I2495" s="3" t="s">
        <v>3011</v>
      </c>
      <c r="J2495" s="3" t="s">
        <v>2285</v>
      </c>
      <c r="K2495" s="3" t="s">
        <v>2286</v>
      </c>
      <c r="L2495" s="3" t="s">
        <v>4436</v>
      </c>
      <c r="M2495" s="3">
        <f t="shared" si="38"/>
        <v>2</v>
      </c>
    </row>
    <row r="2496" spans="1:13">
      <c r="A2496" s="3">
        <v>2120</v>
      </c>
      <c r="B2496" s="3">
        <v>1</v>
      </c>
      <c r="C2496" s="3" t="s">
        <v>2689</v>
      </c>
      <c r="D2496" s="3" t="s">
        <v>4324</v>
      </c>
      <c r="E2496" s="3">
        <v>157</v>
      </c>
      <c r="F2496" s="3">
        <v>159</v>
      </c>
      <c r="G2496" s="3">
        <v>86</v>
      </c>
      <c r="H2496" s="3">
        <v>100</v>
      </c>
      <c r="I2496" s="3" t="s">
        <v>3011</v>
      </c>
      <c r="J2496" s="3" t="s">
        <v>2285</v>
      </c>
      <c r="K2496" s="3" t="s">
        <v>2286</v>
      </c>
      <c r="L2496" s="3" t="s">
        <v>4436</v>
      </c>
      <c r="M2496" s="3">
        <f t="shared" si="38"/>
        <v>2</v>
      </c>
    </row>
    <row r="2497" spans="1:13">
      <c r="A2497" s="3">
        <v>2121</v>
      </c>
      <c r="B2497" s="3">
        <v>1</v>
      </c>
      <c r="C2497" s="3" t="s">
        <v>3010</v>
      </c>
      <c r="D2497" s="3" t="s">
        <v>255</v>
      </c>
      <c r="E2497" s="3" t="s">
        <v>2329</v>
      </c>
      <c r="F2497" s="3" t="s">
        <v>2393</v>
      </c>
      <c r="G2497" s="3">
        <v>86</v>
      </c>
      <c r="H2497" s="3">
        <v>100</v>
      </c>
      <c r="I2497" s="3" t="s">
        <v>3011</v>
      </c>
      <c r="J2497" s="3" t="s">
        <v>2285</v>
      </c>
      <c r="K2497" s="3" t="s">
        <v>2286</v>
      </c>
      <c r="L2497" s="3" t="s">
        <v>4436</v>
      </c>
      <c r="M2497" s="3">
        <f t="shared" si="38"/>
        <v>1</v>
      </c>
    </row>
    <row r="2498" spans="1:13">
      <c r="A2498" s="3">
        <v>2122</v>
      </c>
      <c r="B2498" s="3">
        <v>1</v>
      </c>
      <c r="C2498" s="3" t="s">
        <v>2784</v>
      </c>
      <c r="D2498" s="3" t="s">
        <v>3840</v>
      </c>
      <c r="E2498" s="3" t="s">
        <v>2770</v>
      </c>
      <c r="F2498" s="3" t="s">
        <v>2771</v>
      </c>
      <c r="G2498" s="3">
        <v>86</v>
      </c>
      <c r="H2498" s="3">
        <v>100</v>
      </c>
      <c r="I2498" s="3" t="s">
        <v>3011</v>
      </c>
      <c r="J2498" s="3" t="s">
        <v>2285</v>
      </c>
      <c r="K2498" s="3" t="s">
        <v>2286</v>
      </c>
      <c r="L2498" s="3" t="s">
        <v>4436</v>
      </c>
      <c r="M2498" s="3">
        <f t="shared" si="38"/>
        <v>1</v>
      </c>
    </row>
    <row r="2499" spans="1:13">
      <c r="A2499" s="3">
        <v>2123</v>
      </c>
      <c r="B2499" s="3">
        <v>1</v>
      </c>
      <c r="C2499" s="3" t="s">
        <v>2700</v>
      </c>
      <c r="D2499" s="3" t="s">
        <v>2697</v>
      </c>
      <c r="E2499" s="3" t="s">
        <v>1911</v>
      </c>
      <c r="F2499" s="3" t="s">
        <v>425</v>
      </c>
      <c r="G2499" s="3">
        <v>86</v>
      </c>
      <c r="H2499" s="3">
        <v>100</v>
      </c>
      <c r="I2499" s="3" t="s">
        <v>3011</v>
      </c>
      <c r="J2499" s="3" t="s">
        <v>2285</v>
      </c>
      <c r="K2499" s="3" t="s">
        <v>2306</v>
      </c>
      <c r="L2499" s="3" t="s">
        <v>4436</v>
      </c>
      <c r="M2499" s="3">
        <f t="shared" ref="M2499:M2562" si="39">COUNTIF(A:A,A2499)</f>
        <v>1</v>
      </c>
    </row>
    <row r="2500" spans="1:13">
      <c r="A2500" s="3">
        <v>2124</v>
      </c>
      <c r="B2500" s="3">
        <v>1</v>
      </c>
      <c r="C2500" s="3" t="s">
        <v>2706</v>
      </c>
      <c r="D2500" s="3" t="s">
        <v>111</v>
      </c>
      <c r="E2500" s="3" t="s">
        <v>2062</v>
      </c>
      <c r="F2500" s="3" t="s">
        <v>2704</v>
      </c>
      <c r="G2500" s="3">
        <v>86</v>
      </c>
      <c r="H2500" s="3">
        <v>100</v>
      </c>
      <c r="I2500" s="3" t="s">
        <v>3011</v>
      </c>
      <c r="J2500" s="3" t="s">
        <v>2285</v>
      </c>
      <c r="K2500" s="3" t="s">
        <v>2306</v>
      </c>
      <c r="L2500" s="3" t="s">
        <v>4436</v>
      </c>
      <c r="M2500" s="3">
        <f t="shared" si="39"/>
        <v>1</v>
      </c>
    </row>
    <row r="2501" spans="1:13">
      <c r="A2501" s="3">
        <v>2125</v>
      </c>
      <c r="B2501" s="3">
        <v>1</v>
      </c>
      <c r="C2501" s="3" t="s">
        <v>2703</v>
      </c>
      <c r="D2501" s="3" t="s">
        <v>112</v>
      </c>
      <c r="E2501" s="3" t="s">
        <v>2062</v>
      </c>
      <c r="F2501" s="3" t="s">
        <v>2704</v>
      </c>
      <c r="G2501" s="3">
        <v>86</v>
      </c>
      <c r="H2501" s="3">
        <v>100</v>
      </c>
      <c r="I2501" s="3" t="s">
        <v>3011</v>
      </c>
      <c r="J2501" s="3" t="s">
        <v>2285</v>
      </c>
      <c r="K2501" s="3" t="s">
        <v>2306</v>
      </c>
      <c r="L2501" s="3" t="s">
        <v>4436</v>
      </c>
      <c r="M2501" s="3">
        <f t="shared" si="39"/>
        <v>1</v>
      </c>
    </row>
    <row r="2502" spans="1:13">
      <c r="A2502" s="3">
        <v>2126</v>
      </c>
      <c r="B2502" s="3">
        <v>1</v>
      </c>
      <c r="C2502" s="3" t="s">
        <v>2708</v>
      </c>
      <c r="D2502" s="3" t="s">
        <v>110</v>
      </c>
      <c r="E2502" s="3" t="s">
        <v>2062</v>
      </c>
      <c r="F2502" s="3" t="s">
        <v>2704</v>
      </c>
      <c r="G2502" s="3">
        <v>86</v>
      </c>
      <c r="H2502" s="3">
        <v>100</v>
      </c>
      <c r="I2502" s="3" t="s">
        <v>3011</v>
      </c>
      <c r="J2502" s="3" t="s">
        <v>2285</v>
      </c>
      <c r="K2502" s="3" t="s">
        <v>2306</v>
      </c>
      <c r="L2502" s="3" t="s">
        <v>4436</v>
      </c>
      <c r="M2502" s="3">
        <f t="shared" si="39"/>
        <v>1</v>
      </c>
    </row>
    <row r="2503" spans="1:13">
      <c r="A2503" s="3">
        <v>2127</v>
      </c>
      <c r="B2503" s="3">
        <v>1</v>
      </c>
      <c r="C2503" s="3" t="s">
        <v>2712</v>
      </c>
      <c r="D2503" s="3" t="s">
        <v>258</v>
      </c>
      <c r="E2503" s="3" t="s">
        <v>1814</v>
      </c>
      <c r="F2503" s="3" t="s">
        <v>509</v>
      </c>
      <c r="G2503" s="3">
        <v>100</v>
      </c>
      <c r="H2503" s="3">
        <v>100</v>
      </c>
      <c r="I2503" s="3" t="s">
        <v>3011</v>
      </c>
      <c r="J2503" s="3" t="s">
        <v>2285</v>
      </c>
      <c r="K2503" s="3" t="s">
        <v>2333</v>
      </c>
      <c r="L2503" s="3" t="s">
        <v>4436</v>
      </c>
      <c r="M2503" s="3">
        <f t="shared" si="39"/>
        <v>1</v>
      </c>
    </row>
    <row r="2504" spans="1:13">
      <c r="A2504" s="3">
        <v>2128</v>
      </c>
      <c r="B2504" s="3">
        <v>1</v>
      </c>
      <c r="C2504" s="3" t="s">
        <v>2714</v>
      </c>
      <c r="D2504" s="3" t="s">
        <v>2272</v>
      </c>
      <c r="E2504" s="3" t="s">
        <v>1793</v>
      </c>
      <c r="F2504" s="3" t="s">
        <v>1778</v>
      </c>
      <c r="G2504" s="3">
        <v>100</v>
      </c>
      <c r="H2504" s="3">
        <v>100</v>
      </c>
      <c r="I2504" s="3" t="s">
        <v>3011</v>
      </c>
      <c r="J2504" s="3" t="s">
        <v>2285</v>
      </c>
      <c r="K2504" s="3" t="s">
        <v>2333</v>
      </c>
      <c r="L2504" s="3" t="s">
        <v>4436</v>
      </c>
      <c r="M2504" s="3">
        <f t="shared" si="39"/>
        <v>1</v>
      </c>
    </row>
    <row r="2505" spans="1:13">
      <c r="A2505" s="3">
        <v>2129</v>
      </c>
      <c r="B2505" s="3">
        <v>1</v>
      </c>
      <c r="C2505" s="3" t="s">
        <v>2716</v>
      </c>
      <c r="D2505" s="3" t="s">
        <v>495</v>
      </c>
      <c r="E2505" s="3" t="s">
        <v>2331</v>
      </c>
      <c r="F2505" s="3" t="s">
        <v>1809</v>
      </c>
      <c r="G2505" s="3">
        <v>100</v>
      </c>
      <c r="H2505" s="3">
        <v>100</v>
      </c>
      <c r="I2505" s="3" t="s">
        <v>3011</v>
      </c>
      <c r="J2505" s="3" t="s">
        <v>2285</v>
      </c>
      <c r="K2505" s="3" t="s">
        <v>2333</v>
      </c>
      <c r="L2505" s="3" t="s">
        <v>4436</v>
      </c>
      <c r="M2505" s="3">
        <f t="shared" si="39"/>
        <v>1</v>
      </c>
    </row>
    <row r="2506" spans="1:13">
      <c r="A2506" s="3">
        <v>2130</v>
      </c>
      <c r="B2506" s="3">
        <v>1</v>
      </c>
      <c r="C2506" s="3" t="s">
        <v>3018</v>
      </c>
      <c r="D2506" s="3" t="s">
        <v>263</v>
      </c>
      <c r="E2506" s="3" t="s">
        <v>2399</v>
      </c>
      <c r="F2506" s="3" t="s">
        <v>1776</v>
      </c>
      <c r="G2506" s="3">
        <v>100</v>
      </c>
      <c r="H2506" s="3">
        <v>100</v>
      </c>
      <c r="I2506" s="3" t="s">
        <v>3011</v>
      </c>
      <c r="J2506" s="3" t="s">
        <v>2285</v>
      </c>
      <c r="K2506" s="3" t="s">
        <v>2333</v>
      </c>
      <c r="L2506" s="3" t="s">
        <v>4436</v>
      </c>
      <c r="M2506" s="3">
        <f t="shared" si="39"/>
        <v>2</v>
      </c>
    </row>
    <row r="2507" spans="1:13">
      <c r="A2507" s="3">
        <v>2130</v>
      </c>
      <c r="B2507" s="3">
        <v>1</v>
      </c>
      <c r="C2507" s="3" t="s">
        <v>3018</v>
      </c>
      <c r="D2507" s="3" t="s">
        <v>175</v>
      </c>
      <c r="E2507" s="3">
        <v>0.05</v>
      </c>
      <c r="G2507" s="3">
        <v>100</v>
      </c>
      <c r="H2507" s="3">
        <v>100</v>
      </c>
      <c r="I2507" s="3" t="s">
        <v>3011</v>
      </c>
      <c r="J2507" s="3" t="s">
        <v>2285</v>
      </c>
      <c r="K2507" s="3" t="s">
        <v>2333</v>
      </c>
      <c r="L2507" s="3" t="s">
        <v>4436</v>
      </c>
      <c r="M2507" s="3">
        <f t="shared" si="39"/>
        <v>2</v>
      </c>
    </row>
    <row r="2508" spans="1:13">
      <c r="A2508" s="3">
        <v>2131</v>
      </c>
      <c r="B2508" s="3">
        <v>1</v>
      </c>
      <c r="C2508" s="3" t="s">
        <v>2718</v>
      </c>
      <c r="D2508" s="3" t="s">
        <v>342</v>
      </c>
      <c r="E2508" s="3">
        <v>2</v>
      </c>
      <c r="G2508" s="3">
        <v>100</v>
      </c>
      <c r="H2508" s="3">
        <v>100</v>
      </c>
      <c r="I2508" s="3" t="s">
        <v>3011</v>
      </c>
      <c r="J2508" s="3" t="s">
        <v>2285</v>
      </c>
      <c r="K2508" s="3" t="s">
        <v>2333</v>
      </c>
      <c r="L2508" s="3" t="s">
        <v>4436</v>
      </c>
      <c r="M2508" s="3">
        <f t="shared" si="39"/>
        <v>1</v>
      </c>
    </row>
    <row r="2509" spans="1:13">
      <c r="A2509" s="3">
        <v>2132</v>
      </c>
      <c r="B2509" s="3">
        <v>0</v>
      </c>
      <c r="C2509" s="3" t="s">
        <v>2719</v>
      </c>
      <c r="D2509" s="3" t="s">
        <v>2720</v>
      </c>
      <c r="E2509" s="3" t="s">
        <v>2399</v>
      </c>
      <c r="F2509" s="3" t="s">
        <v>2397</v>
      </c>
      <c r="G2509" s="3">
        <v>100</v>
      </c>
      <c r="H2509" s="3">
        <v>0</v>
      </c>
      <c r="I2509" s="3" t="s">
        <v>3011</v>
      </c>
      <c r="J2509" s="3" t="s">
        <v>2346</v>
      </c>
      <c r="K2509" s="3" t="s">
        <v>2286</v>
      </c>
      <c r="L2509" s="3" t="s">
        <v>4437</v>
      </c>
      <c r="M2509" s="3">
        <f t="shared" si="39"/>
        <v>1</v>
      </c>
    </row>
    <row r="2510" spans="1:13">
      <c r="A2510" s="3">
        <v>2133</v>
      </c>
      <c r="B2510" s="3">
        <v>0</v>
      </c>
      <c r="C2510" s="3" t="s">
        <v>2722</v>
      </c>
      <c r="D2510" s="3" t="s">
        <v>261</v>
      </c>
      <c r="E2510" s="3" t="s">
        <v>2351</v>
      </c>
      <c r="F2510" s="3" t="s">
        <v>2143</v>
      </c>
      <c r="G2510" s="3">
        <v>100</v>
      </c>
      <c r="H2510" s="3">
        <v>0</v>
      </c>
      <c r="I2510" s="3" t="s">
        <v>3011</v>
      </c>
      <c r="J2510" s="3" t="s">
        <v>2346</v>
      </c>
      <c r="K2510" s="3" t="s">
        <v>2286</v>
      </c>
      <c r="L2510" s="3" t="s">
        <v>4437</v>
      </c>
      <c r="M2510" s="3">
        <f t="shared" si="39"/>
        <v>1</v>
      </c>
    </row>
    <row r="2511" spans="1:13">
      <c r="A2511" s="3">
        <v>2134</v>
      </c>
      <c r="B2511" s="3">
        <v>0</v>
      </c>
      <c r="C2511" s="3" t="s">
        <v>2724</v>
      </c>
      <c r="D2511" s="3" t="s">
        <v>264</v>
      </c>
      <c r="E2511" s="3" t="s">
        <v>2351</v>
      </c>
      <c r="F2511" s="3" t="s">
        <v>2143</v>
      </c>
      <c r="G2511" s="3">
        <v>100</v>
      </c>
      <c r="H2511" s="3">
        <v>0</v>
      </c>
      <c r="I2511" s="3" t="s">
        <v>3011</v>
      </c>
      <c r="J2511" s="3" t="s">
        <v>2346</v>
      </c>
      <c r="K2511" s="3" t="s">
        <v>2286</v>
      </c>
      <c r="L2511" s="3" t="s">
        <v>4437</v>
      </c>
      <c r="M2511" s="3">
        <f t="shared" si="39"/>
        <v>1</v>
      </c>
    </row>
    <row r="2512" spans="1:13">
      <c r="A2512" s="3">
        <v>2135</v>
      </c>
      <c r="B2512" s="3">
        <v>0</v>
      </c>
      <c r="C2512" s="3" t="s">
        <v>2726</v>
      </c>
      <c r="D2512" s="3" t="s">
        <v>589</v>
      </c>
      <c r="E2512" s="3" t="s">
        <v>2692</v>
      </c>
      <c r="F2512" s="3" t="s">
        <v>2693</v>
      </c>
      <c r="G2512" s="3">
        <v>100</v>
      </c>
      <c r="H2512" s="3">
        <v>0</v>
      </c>
      <c r="I2512" s="3" t="s">
        <v>3011</v>
      </c>
      <c r="J2512" s="3" t="s">
        <v>2346</v>
      </c>
      <c r="K2512" s="3" t="s">
        <v>2286</v>
      </c>
      <c r="L2512" s="3" t="s">
        <v>4437</v>
      </c>
      <c r="M2512" s="3">
        <f t="shared" si="39"/>
        <v>1</v>
      </c>
    </row>
    <row r="2513" spans="1:13">
      <c r="A2513" s="3">
        <v>2136</v>
      </c>
      <c r="B2513" s="3">
        <v>0</v>
      </c>
      <c r="C2513" s="3" t="s">
        <v>2728</v>
      </c>
      <c r="D2513" s="3" t="s">
        <v>566</v>
      </c>
      <c r="E2513" s="3" t="s">
        <v>2692</v>
      </c>
      <c r="F2513" s="3" t="s">
        <v>2693</v>
      </c>
      <c r="G2513" s="3">
        <v>100</v>
      </c>
      <c r="H2513" s="3">
        <v>0</v>
      </c>
      <c r="I2513" s="3" t="s">
        <v>3011</v>
      </c>
      <c r="J2513" s="3" t="s">
        <v>2346</v>
      </c>
      <c r="K2513" s="3" t="s">
        <v>2286</v>
      </c>
      <c r="L2513" s="3" t="s">
        <v>4437</v>
      </c>
      <c r="M2513" s="3">
        <f t="shared" si="39"/>
        <v>1</v>
      </c>
    </row>
    <row r="2514" spans="1:13">
      <c r="A2514" s="3">
        <v>2137</v>
      </c>
      <c r="B2514" s="3">
        <v>0</v>
      </c>
      <c r="C2514" s="3" t="s">
        <v>2730</v>
      </c>
      <c r="D2514" s="3" t="s">
        <v>645</v>
      </c>
      <c r="E2514" s="3" t="s">
        <v>2692</v>
      </c>
      <c r="F2514" s="3" t="s">
        <v>2693</v>
      </c>
      <c r="G2514" s="3">
        <v>100</v>
      </c>
      <c r="H2514" s="3">
        <v>0</v>
      </c>
      <c r="I2514" s="3" t="s">
        <v>3011</v>
      </c>
      <c r="J2514" s="3" t="s">
        <v>2346</v>
      </c>
      <c r="K2514" s="3" t="s">
        <v>2286</v>
      </c>
      <c r="L2514" s="3" t="s">
        <v>4437</v>
      </c>
      <c r="M2514" s="3">
        <f t="shared" si="39"/>
        <v>1</v>
      </c>
    </row>
    <row r="2515" spans="1:13">
      <c r="A2515" s="3">
        <v>2138</v>
      </c>
      <c r="B2515" s="3">
        <v>0</v>
      </c>
      <c r="C2515" s="3" t="s">
        <v>2732</v>
      </c>
      <c r="D2515" s="3" t="s">
        <v>2733</v>
      </c>
      <c r="E2515" s="3" t="s">
        <v>2437</v>
      </c>
      <c r="F2515" s="3" t="s">
        <v>2734</v>
      </c>
      <c r="G2515" s="3">
        <v>100</v>
      </c>
      <c r="H2515" s="3">
        <v>0</v>
      </c>
      <c r="I2515" s="3" t="s">
        <v>3011</v>
      </c>
      <c r="J2515" s="3" t="s">
        <v>2346</v>
      </c>
      <c r="K2515" s="3" t="s">
        <v>2306</v>
      </c>
      <c r="L2515" s="3" t="s">
        <v>4437</v>
      </c>
      <c r="M2515" s="3">
        <f t="shared" si="39"/>
        <v>1</v>
      </c>
    </row>
    <row r="2516" spans="1:13">
      <c r="A2516" s="3">
        <v>2139</v>
      </c>
      <c r="B2516" s="3">
        <v>0</v>
      </c>
      <c r="C2516" s="3" t="s">
        <v>2736</v>
      </c>
      <c r="D2516" s="3" t="s">
        <v>166</v>
      </c>
      <c r="E2516" s="3" t="s">
        <v>2737</v>
      </c>
      <c r="F2516" s="3" t="s">
        <v>2738</v>
      </c>
      <c r="G2516" s="3">
        <v>100</v>
      </c>
      <c r="H2516" s="3">
        <v>0</v>
      </c>
      <c r="I2516" s="3" t="s">
        <v>3011</v>
      </c>
      <c r="J2516" s="3" t="s">
        <v>2346</v>
      </c>
      <c r="K2516" s="3" t="s">
        <v>2306</v>
      </c>
      <c r="L2516" s="3" t="s">
        <v>4437</v>
      </c>
      <c r="M2516" s="3">
        <f t="shared" si="39"/>
        <v>1</v>
      </c>
    </row>
    <row r="2517" spans="1:13">
      <c r="A2517" s="3">
        <v>2140</v>
      </c>
      <c r="B2517" s="3">
        <v>0</v>
      </c>
      <c r="C2517" s="3" t="s">
        <v>2742</v>
      </c>
      <c r="D2517" s="3" t="s">
        <v>411</v>
      </c>
      <c r="E2517" s="3" t="s">
        <v>1812</v>
      </c>
      <c r="F2517" s="3" t="s">
        <v>2437</v>
      </c>
      <c r="G2517" s="3">
        <v>100</v>
      </c>
      <c r="H2517" s="3">
        <v>0</v>
      </c>
      <c r="I2517" s="3" t="s">
        <v>3011</v>
      </c>
      <c r="J2517" s="3" t="s">
        <v>2346</v>
      </c>
      <c r="K2517" s="3" t="s">
        <v>2306</v>
      </c>
      <c r="L2517" s="3" t="s">
        <v>4437</v>
      </c>
      <c r="M2517" s="3">
        <f t="shared" si="39"/>
        <v>2</v>
      </c>
    </row>
    <row r="2518" spans="1:13">
      <c r="A2518" s="3">
        <v>2140</v>
      </c>
      <c r="B2518" s="3">
        <v>0</v>
      </c>
      <c r="C2518" s="3" t="s">
        <v>2742</v>
      </c>
      <c r="D2518" s="3" t="s">
        <v>412</v>
      </c>
      <c r="E2518" s="3" t="s">
        <v>1812</v>
      </c>
      <c r="F2518" s="3" t="s">
        <v>2437</v>
      </c>
      <c r="G2518" s="3">
        <v>100</v>
      </c>
      <c r="H2518" s="3">
        <v>0</v>
      </c>
      <c r="I2518" s="3" t="s">
        <v>3011</v>
      </c>
      <c r="J2518" s="3" t="s">
        <v>2346</v>
      </c>
      <c r="K2518" s="3" t="s">
        <v>2306</v>
      </c>
      <c r="L2518" s="3" t="s">
        <v>4437</v>
      </c>
      <c r="M2518" s="3">
        <f t="shared" si="39"/>
        <v>2</v>
      </c>
    </row>
    <row r="2519" spans="1:13">
      <c r="A2519" s="3">
        <v>2141</v>
      </c>
      <c r="B2519" s="3">
        <v>0</v>
      </c>
      <c r="C2519" s="3" t="s">
        <v>2744</v>
      </c>
      <c r="D2519" s="3" t="s">
        <v>103</v>
      </c>
      <c r="E2519" s="3" t="s">
        <v>2745</v>
      </c>
      <c r="F2519" s="3" t="s">
        <v>2746</v>
      </c>
      <c r="G2519" s="3">
        <v>100</v>
      </c>
      <c r="H2519" s="3">
        <v>0</v>
      </c>
      <c r="I2519" s="3" t="s">
        <v>3011</v>
      </c>
      <c r="J2519" s="3" t="s">
        <v>2346</v>
      </c>
      <c r="K2519" s="3" t="s">
        <v>2306</v>
      </c>
      <c r="L2519" s="3" t="s">
        <v>4437</v>
      </c>
      <c r="M2519" s="3">
        <f t="shared" si="39"/>
        <v>1</v>
      </c>
    </row>
    <row r="2520" spans="1:13">
      <c r="A2520" s="3">
        <v>2142</v>
      </c>
      <c r="B2520" s="3">
        <v>0</v>
      </c>
      <c r="C2520" s="3" t="s">
        <v>2773</v>
      </c>
      <c r="D2520" s="3" t="s">
        <v>221</v>
      </c>
      <c r="E2520" s="3" t="s">
        <v>2774</v>
      </c>
      <c r="F2520" s="3" t="s">
        <v>2299</v>
      </c>
      <c r="G2520" s="3">
        <v>100</v>
      </c>
      <c r="H2520" s="3">
        <v>0</v>
      </c>
      <c r="I2520" s="3" t="s">
        <v>3011</v>
      </c>
      <c r="J2520" s="3" t="s">
        <v>2346</v>
      </c>
      <c r="K2520" s="3" t="s">
        <v>2306</v>
      </c>
      <c r="L2520" s="3" t="s">
        <v>4437</v>
      </c>
      <c r="M2520" s="3">
        <f t="shared" si="39"/>
        <v>1</v>
      </c>
    </row>
    <row r="2521" spans="1:13">
      <c r="A2521" s="3">
        <v>2143</v>
      </c>
      <c r="B2521" s="3">
        <v>0</v>
      </c>
      <c r="C2521" s="3" t="s">
        <v>2749</v>
      </c>
      <c r="D2521" s="3" t="s">
        <v>13</v>
      </c>
      <c r="E2521" s="3" t="s">
        <v>2750</v>
      </c>
      <c r="F2521" s="3" t="s">
        <v>2751</v>
      </c>
      <c r="G2521" s="3">
        <v>100</v>
      </c>
      <c r="H2521" s="3">
        <v>0</v>
      </c>
      <c r="I2521" s="3" t="s">
        <v>3011</v>
      </c>
      <c r="J2521" s="3" t="s">
        <v>2346</v>
      </c>
      <c r="K2521" s="3" t="s">
        <v>2306</v>
      </c>
      <c r="L2521" s="3" t="s">
        <v>4437</v>
      </c>
      <c r="M2521" s="3">
        <f t="shared" si="39"/>
        <v>1</v>
      </c>
    </row>
    <row r="2522" spans="1:13">
      <c r="A2522" s="3">
        <v>2144</v>
      </c>
      <c r="B2522" s="3">
        <v>0</v>
      </c>
      <c r="C2522" s="3" t="s">
        <v>2755</v>
      </c>
      <c r="D2522" s="3" t="s">
        <v>259</v>
      </c>
      <c r="E2522" s="3" t="s">
        <v>2397</v>
      </c>
      <c r="F2522" s="3" t="s">
        <v>1910</v>
      </c>
      <c r="G2522" s="3">
        <v>100</v>
      </c>
      <c r="H2522" s="3">
        <v>0</v>
      </c>
      <c r="I2522" s="3" t="s">
        <v>3011</v>
      </c>
      <c r="J2522" s="3" t="s">
        <v>2346</v>
      </c>
      <c r="K2522" s="3" t="s">
        <v>2333</v>
      </c>
      <c r="L2522" s="3" t="s">
        <v>4437</v>
      </c>
      <c r="M2522" s="3">
        <f t="shared" si="39"/>
        <v>1</v>
      </c>
    </row>
    <row r="2523" spans="1:13">
      <c r="A2523" s="3">
        <v>2145</v>
      </c>
      <c r="B2523" s="3">
        <v>0</v>
      </c>
      <c r="C2523" s="3" t="s">
        <v>2757</v>
      </c>
      <c r="D2523" s="3" t="s">
        <v>1860</v>
      </c>
      <c r="E2523" s="3" t="s">
        <v>1960</v>
      </c>
      <c r="F2523" s="3" t="s">
        <v>2758</v>
      </c>
      <c r="G2523" s="3">
        <v>100</v>
      </c>
      <c r="H2523" s="3">
        <v>0</v>
      </c>
      <c r="I2523" s="3" t="s">
        <v>3011</v>
      </c>
      <c r="J2523" s="3" t="s">
        <v>2346</v>
      </c>
      <c r="K2523" s="3" t="s">
        <v>2333</v>
      </c>
      <c r="L2523" s="3" t="s">
        <v>4437</v>
      </c>
      <c r="M2523" s="3">
        <f t="shared" si="39"/>
        <v>1</v>
      </c>
    </row>
    <row r="2524" spans="1:13">
      <c r="A2524" s="3">
        <v>2146</v>
      </c>
      <c r="B2524" s="3">
        <v>0</v>
      </c>
      <c r="C2524" s="3" t="s">
        <v>2777</v>
      </c>
      <c r="D2524" s="3" t="s">
        <v>2778</v>
      </c>
      <c r="E2524" s="3" t="s">
        <v>2143</v>
      </c>
      <c r="G2524" s="3">
        <v>100</v>
      </c>
      <c r="H2524" s="3">
        <v>0</v>
      </c>
      <c r="I2524" s="3" t="s">
        <v>3011</v>
      </c>
      <c r="J2524" s="3" t="s">
        <v>2346</v>
      </c>
      <c r="K2524" s="3" t="s">
        <v>2333</v>
      </c>
      <c r="L2524" s="3" t="s">
        <v>4437</v>
      </c>
      <c r="M2524" s="3">
        <f t="shared" si="39"/>
        <v>1</v>
      </c>
    </row>
    <row r="2525" spans="1:13">
      <c r="A2525" s="3">
        <v>2147</v>
      </c>
      <c r="B2525" s="3">
        <v>0</v>
      </c>
      <c r="C2525" s="3" t="s">
        <v>2789</v>
      </c>
      <c r="D2525" s="3" t="s">
        <v>2790</v>
      </c>
      <c r="E2525" s="3" t="s">
        <v>1778</v>
      </c>
      <c r="G2525" s="3">
        <v>100</v>
      </c>
      <c r="H2525" s="3">
        <v>0</v>
      </c>
      <c r="I2525" s="3" t="s">
        <v>3011</v>
      </c>
      <c r="J2525" s="3" t="s">
        <v>2346</v>
      </c>
      <c r="K2525" s="3" t="s">
        <v>2333</v>
      </c>
      <c r="L2525" s="3" t="s">
        <v>4437</v>
      </c>
      <c r="M2525" s="3">
        <f t="shared" si="39"/>
        <v>1</v>
      </c>
    </row>
    <row r="2526" spans="1:13">
      <c r="A2526" s="3">
        <v>2148</v>
      </c>
      <c r="B2526" s="3">
        <v>0</v>
      </c>
      <c r="C2526" s="3" t="s">
        <v>2872</v>
      </c>
      <c r="D2526" s="3" t="s">
        <v>2873</v>
      </c>
      <c r="E2526" s="3">
        <v>1</v>
      </c>
      <c r="G2526" s="3">
        <v>100</v>
      </c>
      <c r="H2526" s="3">
        <v>0</v>
      </c>
      <c r="I2526" s="3" t="s">
        <v>3011</v>
      </c>
      <c r="J2526" s="3" t="s">
        <v>2346</v>
      </c>
      <c r="K2526" s="3" t="s">
        <v>2333</v>
      </c>
      <c r="L2526" s="3" t="s">
        <v>4437</v>
      </c>
      <c r="M2526" s="3">
        <f t="shared" si="39"/>
        <v>2</v>
      </c>
    </row>
    <row r="2527" spans="1:13">
      <c r="A2527" s="3">
        <v>2148</v>
      </c>
      <c r="B2527" s="3">
        <v>0</v>
      </c>
      <c r="C2527" s="3" t="s">
        <v>2872</v>
      </c>
      <c r="D2527" s="3" t="s">
        <v>175</v>
      </c>
      <c r="E2527" s="3">
        <v>0.1</v>
      </c>
      <c r="G2527" s="3">
        <v>100</v>
      </c>
      <c r="H2527" s="3">
        <v>0</v>
      </c>
      <c r="I2527" s="3" t="s">
        <v>3011</v>
      </c>
      <c r="J2527" s="3" t="s">
        <v>2346</v>
      </c>
      <c r="K2527" s="3" t="s">
        <v>2333</v>
      </c>
      <c r="L2527" s="3" t="s">
        <v>4437</v>
      </c>
      <c r="M2527" s="3">
        <f t="shared" si="39"/>
        <v>2</v>
      </c>
    </row>
    <row r="2528" spans="1:13">
      <c r="A2528" s="3">
        <v>2149</v>
      </c>
      <c r="B2528" s="3">
        <v>1</v>
      </c>
      <c r="C2528" s="3" t="s">
        <v>2721</v>
      </c>
      <c r="D2528" s="3" t="s">
        <v>2720</v>
      </c>
      <c r="E2528" s="3" t="s">
        <v>2143</v>
      </c>
      <c r="F2528" s="3" t="s">
        <v>1791</v>
      </c>
      <c r="G2528" s="3">
        <v>86</v>
      </c>
      <c r="H2528" s="3">
        <v>100</v>
      </c>
      <c r="I2528" s="3" t="s">
        <v>3011</v>
      </c>
      <c r="J2528" s="3" t="s">
        <v>2346</v>
      </c>
      <c r="K2528" s="3" t="s">
        <v>2286</v>
      </c>
      <c r="L2528" s="3" t="s">
        <v>4438</v>
      </c>
      <c r="M2528" s="3">
        <f t="shared" si="39"/>
        <v>1</v>
      </c>
    </row>
    <row r="2529" spans="1:13">
      <c r="A2529" s="3">
        <v>2150</v>
      </c>
      <c r="B2529" s="3">
        <v>1</v>
      </c>
      <c r="C2529" s="3" t="s">
        <v>2723</v>
      </c>
      <c r="D2529" s="3" t="s">
        <v>261</v>
      </c>
      <c r="E2529" s="3" t="s">
        <v>1928</v>
      </c>
      <c r="F2529" s="3" t="s">
        <v>1814</v>
      </c>
      <c r="G2529" s="3">
        <v>86</v>
      </c>
      <c r="H2529" s="3">
        <v>100</v>
      </c>
      <c r="I2529" s="3" t="s">
        <v>3011</v>
      </c>
      <c r="J2529" s="3" t="s">
        <v>2346</v>
      </c>
      <c r="K2529" s="3" t="s">
        <v>2286</v>
      </c>
      <c r="L2529" s="3" t="s">
        <v>4438</v>
      </c>
      <c r="M2529" s="3">
        <f t="shared" si="39"/>
        <v>1</v>
      </c>
    </row>
    <row r="2530" spans="1:13">
      <c r="A2530" s="3">
        <v>2151</v>
      </c>
      <c r="B2530" s="3">
        <v>1</v>
      </c>
      <c r="C2530" s="3" t="s">
        <v>2725</v>
      </c>
      <c r="D2530" s="3" t="s">
        <v>264</v>
      </c>
      <c r="E2530" s="3" t="s">
        <v>1928</v>
      </c>
      <c r="F2530" s="3" t="s">
        <v>1814</v>
      </c>
      <c r="G2530" s="3">
        <v>86</v>
      </c>
      <c r="H2530" s="3">
        <v>100</v>
      </c>
      <c r="I2530" s="3" t="s">
        <v>3011</v>
      </c>
      <c r="J2530" s="3" t="s">
        <v>2346</v>
      </c>
      <c r="K2530" s="3" t="s">
        <v>2286</v>
      </c>
      <c r="L2530" s="3" t="s">
        <v>4438</v>
      </c>
      <c r="M2530" s="3">
        <f t="shared" si="39"/>
        <v>1</v>
      </c>
    </row>
    <row r="2531" spans="1:13">
      <c r="A2531" s="3">
        <v>2152</v>
      </c>
      <c r="B2531" s="3">
        <v>1</v>
      </c>
      <c r="C2531" s="3" t="s">
        <v>2727</v>
      </c>
      <c r="D2531" s="3" t="s">
        <v>589</v>
      </c>
      <c r="E2531" s="3" t="s">
        <v>2695</v>
      </c>
      <c r="F2531" s="3" t="s">
        <v>2393</v>
      </c>
      <c r="G2531" s="3">
        <v>86</v>
      </c>
      <c r="H2531" s="3">
        <v>100</v>
      </c>
      <c r="I2531" s="3" t="s">
        <v>3011</v>
      </c>
      <c r="J2531" s="3" t="s">
        <v>2346</v>
      </c>
      <c r="K2531" s="3" t="s">
        <v>2286</v>
      </c>
      <c r="L2531" s="3" t="s">
        <v>4438</v>
      </c>
      <c r="M2531" s="3">
        <f t="shared" si="39"/>
        <v>1</v>
      </c>
    </row>
    <row r="2532" spans="1:13">
      <c r="A2532" s="3">
        <v>2153</v>
      </c>
      <c r="B2532" s="3">
        <v>1</v>
      </c>
      <c r="C2532" s="3" t="s">
        <v>2729</v>
      </c>
      <c r="D2532" s="3" t="s">
        <v>566</v>
      </c>
      <c r="E2532" s="3" t="s">
        <v>2695</v>
      </c>
      <c r="F2532" s="3" t="s">
        <v>2393</v>
      </c>
      <c r="G2532" s="3">
        <v>86</v>
      </c>
      <c r="H2532" s="3">
        <v>100</v>
      </c>
      <c r="I2532" s="3" t="s">
        <v>3011</v>
      </c>
      <c r="J2532" s="3" t="s">
        <v>2346</v>
      </c>
      <c r="K2532" s="3" t="s">
        <v>2286</v>
      </c>
      <c r="L2532" s="3" t="s">
        <v>4438</v>
      </c>
      <c r="M2532" s="3">
        <f t="shared" si="39"/>
        <v>1</v>
      </c>
    </row>
    <row r="2533" spans="1:13">
      <c r="A2533" s="3">
        <v>2154</v>
      </c>
      <c r="B2533" s="3">
        <v>1</v>
      </c>
      <c r="C2533" s="3" t="s">
        <v>2731</v>
      </c>
      <c r="D2533" s="3" t="s">
        <v>645</v>
      </c>
      <c r="E2533" s="3" t="s">
        <v>2695</v>
      </c>
      <c r="F2533" s="3" t="s">
        <v>2393</v>
      </c>
      <c r="G2533" s="3">
        <v>86</v>
      </c>
      <c r="H2533" s="3">
        <v>100</v>
      </c>
      <c r="I2533" s="3" t="s">
        <v>3011</v>
      </c>
      <c r="J2533" s="3" t="s">
        <v>2346</v>
      </c>
      <c r="K2533" s="3" t="s">
        <v>2286</v>
      </c>
      <c r="L2533" s="3" t="s">
        <v>4438</v>
      </c>
      <c r="M2533" s="3">
        <f t="shared" si="39"/>
        <v>1</v>
      </c>
    </row>
    <row r="2534" spans="1:13">
      <c r="A2534" s="3">
        <v>2155</v>
      </c>
      <c r="B2534" s="3">
        <v>1</v>
      </c>
      <c r="C2534" s="3" t="s">
        <v>2735</v>
      </c>
      <c r="D2534" s="3" t="s">
        <v>2733</v>
      </c>
      <c r="E2534" s="3" t="s">
        <v>1775</v>
      </c>
      <c r="F2534" s="3" t="s">
        <v>289</v>
      </c>
      <c r="G2534" s="3">
        <v>86</v>
      </c>
      <c r="H2534" s="3">
        <v>100</v>
      </c>
      <c r="I2534" s="3" t="s">
        <v>3011</v>
      </c>
      <c r="J2534" s="3" t="s">
        <v>2346</v>
      </c>
      <c r="K2534" s="3" t="s">
        <v>2306</v>
      </c>
      <c r="L2534" s="3" t="s">
        <v>4438</v>
      </c>
      <c r="M2534" s="3">
        <f t="shared" si="39"/>
        <v>1</v>
      </c>
    </row>
    <row r="2535" spans="1:13">
      <c r="A2535" s="3">
        <v>2156</v>
      </c>
      <c r="B2535" s="3">
        <v>1</v>
      </c>
      <c r="C2535" s="3" t="s">
        <v>2739</v>
      </c>
      <c r="D2535" s="3" t="s">
        <v>166</v>
      </c>
      <c r="E2535" s="3" t="s">
        <v>2740</v>
      </c>
      <c r="F2535" s="3" t="s">
        <v>2741</v>
      </c>
      <c r="G2535" s="3">
        <v>86</v>
      </c>
      <c r="H2535" s="3">
        <v>100</v>
      </c>
      <c r="I2535" s="3" t="s">
        <v>3011</v>
      </c>
      <c r="J2535" s="3" t="s">
        <v>2346</v>
      </c>
      <c r="K2535" s="3" t="s">
        <v>2306</v>
      </c>
      <c r="L2535" s="3" t="s">
        <v>4438</v>
      </c>
      <c r="M2535" s="3">
        <f t="shared" si="39"/>
        <v>1</v>
      </c>
    </row>
    <row r="2536" spans="1:13">
      <c r="A2536" s="3">
        <v>2157</v>
      </c>
      <c r="B2536" s="3">
        <v>1</v>
      </c>
      <c r="C2536" s="3" t="s">
        <v>2743</v>
      </c>
      <c r="D2536" s="3" t="s">
        <v>411</v>
      </c>
      <c r="E2536" s="3" t="s">
        <v>1800</v>
      </c>
      <c r="F2536" s="3" t="s">
        <v>1775</v>
      </c>
      <c r="G2536" s="3">
        <v>86</v>
      </c>
      <c r="H2536" s="3">
        <v>100</v>
      </c>
      <c r="I2536" s="3" t="s">
        <v>3011</v>
      </c>
      <c r="J2536" s="3" t="s">
        <v>2346</v>
      </c>
      <c r="K2536" s="3" t="s">
        <v>2306</v>
      </c>
      <c r="L2536" s="3" t="s">
        <v>4438</v>
      </c>
      <c r="M2536" s="3">
        <f t="shared" si="39"/>
        <v>2</v>
      </c>
    </row>
    <row r="2537" spans="1:13">
      <c r="A2537" s="3">
        <v>2157</v>
      </c>
      <c r="B2537" s="3">
        <v>1</v>
      </c>
      <c r="C2537" s="3" t="s">
        <v>2743</v>
      </c>
      <c r="D2537" s="3" t="s">
        <v>412</v>
      </c>
      <c r="E2537" s="3" t="s">
        <v>1800</v>
      </c>
      <c r="F2537" s="3" t="s">
        <v>1775</v>
      </c>
      <c r="G2537" s="3">
        <v>86</v>
      </c>
      <c r="H2537" s="3">
        <v>100</v>
      </c>
      <c r="I2537" s="3" t="s">
        <v>3011</v>
      </c>
      <c r="J2537" s="3" t="s">
        <v>2346</v>
      </c>
      <c r="K2537" s="3" t="s">
        <v>2306</v>
      </c>
      <c r="L2537" s="3" t="s">
        <v>4438</v>
      </c>
      <c r="M2537" s="3">
        <f t="shared" si="39"/>
        <v>2</v>
      </c>
    </row>
    <row r="2538" spans="1:13">
      <c r="A2538" s="3">
        <v>2158</v>
      </c>
      <c r="B2538" s="3">
        <v>1</v>
      </c>
      <c r="C2538" s="3" t="s">
        <v>2747</v>
      </c>
      <c r="D2538" s="3" t="s">
        <v>103</v>
      </c>
      <c r="E2538" s="3" t="s">
        <v>2734</v>
      </c>
      <c r="F2538" s="3" t="s">
        <v>2748</v>
      </c>
      <c r="G2538" s="3">
        <v>86</v>
      </c>
      <c r="H2538" s="3">
        <v>100</v>
      </c>
      <c r="I2538" s="3" t="s">
        <v>3011</v>
      </c>
      <c r="J2538" s="3" t="s">
        <v>2346</v>
      </c>
      <c r="K2538" s="3" t="s">
        <v>2306</v>
      </c>
      <c r="L2538" s="3" t="s">
        <v>4438</v>
      </c>
      <c r="M2538" s="3">
        <f t="shared" si="39"/>
        <v>1</v>
      </c>
    </row>
    <row r="2539" spans="1:13">
      <c r="A2539" s="3">
        <v>2159</v>
      </c>
      <c r="B2539" s="3">
        <v>1</v>
      </c>
      <c r="C2539" s="3" t="s">
        <v>2775</v>
      </c>
      <c r="D2539" s="3" t="s">
        <v>221</v>
      </c>
      <c r="E2539" s="3" t="s">
        <v>2776</v>
      </c>
      <c r="F2539" s="3" t="s">
        <v>2302</v>
      </c>
      <c r="G2539" s="3">
        <v>86</v>
      </c>
      <c r="H2539" s="3">
        <v>100</v>
      </c>
      <c r="I2539" s="3" t="s">
        <v>3011</v>
      </c>
      <c r="J2539" s="3" t="s">
        <v>2346</v>
      </c>
      <c r="K2539" s="3" t="s">
        <v>2306</v>
      </c>
      <c r="L2539" s="3" t="s">
        <v>4438</v>
      </c>
      <c r="M2539" s="3">
        <f t="shared" si="39"/>
        <v>1</v>
      </c>
    </row>
    <row r="2540" spans="1:13">
      <c r="A2540" s="3">
        <v>2160</v>
      </c>
      <c r="B2540" s="3">
        <v>1</v>
      </c>
      <c r="C2540" s="3" t="s">
        <v>2752</v>
      </c>
      <c r="D2540" s="3" t="s">
        <v>13</v>
      </c>
      <c r="E2540" s="3" t="s">
        <v>1960</v>
      </c>
      <c r="F2540" s="3" t="s">
        <v>1919</v>
      </c>
      <c r="G2540" s="3">
        <v>86</v>
      </c>
      <c r="H2540" s="3">
        <v>100</v>
      </c>
      <c r="I2540" s="3" t="s">
        <v>3011</v>
      </c>
      <c r="J2540" s="3" t="s">
        <v>2346</v>
      </c>
      <c r="K2540" s="3" t="s">
        <v>2306</v>
      </c>
      <c r="L2540" s="3" t="s">
        <v>4438</v>
      </c>
      <c r="M2540" s="3">
        <f t="shared" si="39"/>
        <v>1</v>
      </c>
    </row>
    <row r="2541" spans="1:13">
      <c r="A2541" s="3">
        <v>2161</v>
      </c>
      <c r="B2541" s="3">
        <v>1</v>
      </c>
      <c r="C2541" s="3" t="s">
        <v>2756</v>
      </c>
      <c r="D2541" s="3" t="s">
        <v>259</v>
      </c>
      <c r="E2541" s="3" t="s">
        <v>2399</v>
      </c>
      <c r="F2541" s="3" t="s">
        <v>1776</v>
      </c>
      <c r="G2541" s="3">
        <v>100</v>
      </c>
      <c r="H2541" s="3">
        <v>100</v>
      </c>
      <c r="I2541" s="3" t="s">
        <v>3011</v>
      </c>
      <c r="J2541" s="3" t="s">
        <v>2346</v>
      </c>
      <c r="K2541" s="3" t="s">
        <v>2333</v>
      </c>
      <c r="L2541" s="3" t="s">
        <v>4438</v>
      </c>
      <c r="M2541" s="3">
        <f t="shared" si="39"/>
        <v>1</v>
      </c>
    </row>
    <row r="2542" spans="1:13">
      <c r="A2542" s="3">
        <v>2162</v>
      </c>
      <c r="B2542" s="3">
        <v>1</v>
      </c>
      <c r="C2542" s="3" t="s">
        <v>2759</v>
      </c>
      <c r="D2542" s="3" t="s">
        <v>1860</v>
      </c>
      <c r="E2542" s="3" t="s">
        <v>1913</v>
      </c>
      <c r="F2542" s="3" t="s">
        <v>2760</v>
      </c>
      <c r="G2542" s="3">
        <v>100</v>
      </c>
      <c r="H2542" s="3">
        <v>100</v>
      </c>
      <c r="I2542" s="3" t="s">
        <v>3011</v>
      </c>
      <c r="J2542" s="3" t="s">
        <v>2346</v>
      </c>
      <c r="K2542" s="3" t="s">
        <v>2333</v>
      </c>
      <c r="L2542" s="3" t="s">
        <v>4438</v>
      </c>
      <c r="M2542" s="3">
        <f t="shared" si="39"/>
        <v>1</v>
      </c>
    </row>
    <row r="2543" spans="1:13">
      <c r="A2543" s="3">
        <v>2163</v>
      </c>
      <c r="B2543" s="3">
        <v>1</v>
      </c>
      <c r="C2543" s="3" t="s">
        <v>2779</v>
      </c>
      <c r="D2543" s="3" t="s">
        <v>2778</v>
      </c>
      <c r="E2543" s="3" t="s">
        <v>2351</v>
      </c>
      <c r="G2543" s="3">
        <v>100</v>
      </c>
      <c r="H2543" s="3">
        <v>100</v>
      </c>
      <c r="I2543" s="3" t="s">
        <v>3011</v>
      </c>
      <c r="J2543" s="3" t="s">
        <v>2346</v>
      </c>
      <c r="K2543" s="3" t="s">
        <v>2333</v>
      </c>
      <c r="L2543" s="3" t="s">
        <v>4438</v>
      </c>
      <c r="M2543" s="3">
        <f t="shared" si="39"/>
        <v>1</v>
      </c>
    </row>
    <row r="2544" spans="1:13">
      <c r="A2544" s="3">
        <v>2164</v>
      </c>
      <c r="B2544" s="3">
        <v>1</v>
      </c>
      <c r="C2544" s="3" t="s">
        <v>2791</v>
      </c>
      <c r="D2544" s="3" t="s">
        <v>2790</v>
      </c>
      <c r="E2544" s="3" t="s">
        <v>1996</v>
      </c>
      <c r="G2544" s="3">
        <v>100</v>
      </c>
      <c r="H2544" s="3">
        <v>100</v>
      </c>
      <c r="I2544" s="3" t="s">
        <v>3011</v>
      </c>
      <c r="J2544" s="3" t="s">
        <v>2346</v>
      </c>
      <c r="K2544" s="3" t="s">
        <v>2333</v>
      </c>
      <c r="L2544" s="3" t="s">
        <v>4438</v>
      </c>
      <c r="M2544" s="3">
        <f t="shared" si="39"/>
        <v>1</v>
      </c>
    </row>
    <row r="2545" spans="1:13">
      <c r="A2545" s="3">
        <v>2165</v>
      </c>
      <c r="B2545" s="3">
        <v>1</v>
      </c>
      <c r="C2545" s="3" t="s">
        <v>2874</v>
      </c>
      <c r="D2545" s="3" t="s">
        <v>2873</v>
      </c>
      <c r="E2545" s="3">
        <v>1</v>
      </c>
      <c r="G2545" s="3">
        <v>100</v>
      </c>
      <c r="H2545" s="3">
        <v>100</v>
      </c>
      <c r="I2545" s="3" t="s">
        <v>3011</v>
      </c>
      <c r="J2545" s="3" t="s">
        <v>2346</v>
      </c>
      <c r="K2545" s="3" t="s">
        <v>2333</v>
      </c>
      <c r="L2545" s="3" t="s">
        <v>4438</v>
      </c>
      <c r="M2545" s="3">
        <f t="shared" si="39"/>
        <v>2</v>
      </c>
    </row>
    <row r="2546" spans="1:13">
      <c r="A2546" s="3">
        <v>2165</v>
      </c>
      <c r="B2546" s="3">
        <v>1</v>
      </c>
      <c r="C2546" s="3" t="s">
        <v>2874</v>
      </c>
      <c r="D2546" s="3" t="s">
        <v>175</v>
      </c>
      <c r="E2546" s="3">
        <v>0.01</v>
      </c>
      <c r="G2546" s="3">
        <v>100</v>
      </c>
      <c r="H2546" s="3">
        <v>100</v>
      </c>
      <c r="I2546" s="3" t="s">
        <v>3011</v>
      </c>
      <c r="J2546" s="3" t="s">
        <v>2346</v>
      </c>
      <c r="K2546" s="3" t="s">
        <v>2333</v>
      </c>
      <c r="L2546" s="3" t="s">
        <v>4438</v>
      </c>
      <c r="M2546" s="3">
        <f t="shared" si="39"/>
        <v>2</v>
      </c>
    </row>
    <row r="2547" spans="1:13">
      <c r="A2547" s="3">
        <v>2166</v>
      </c>
      <c r="B2547" s="3">
        <v>0</v>
      </c>
      <c r="C2547" s="3" t="s">
        <v>3036</v>
      </c>
      <c r="D2547" s="3" t="s">
        <v>427</v>
      </c>
      <c r="E2547" s="3">
        <v>2</v>
      </c>
      <c r="G2547" s="3">
        <v>1</v>
      </c>
      <c r="H2547" s="3">
        <v>1</v>
      </c>
      <c r="I2547" s="3" t="s">
        <v>3020</v>
      </c>
      <c r="J2547" s="3" t="s">
        <v>2259</v>
      </c>
      <c r="L2547" s="3" t="s">
        <v>4439</v>
      </c>
      <c r="M2547" s="3">
        <f t="shared" si="39"/>
        <v>1</v>
      </c>
    </row>
    <row r="2548" spans="1:13">
      <c r="A2548" s="3">
        <v>2167</v>
      </c>
      <c r="B2548" s="3">
        <v>0</v>
      </c>
      <c r="C2548" s="3" t="s">
        <v>3037</v>
      </c>
      <c r="D2548" s="3" t="s">
        <v>485</v>
      </c>
      <c r="E2548" s="3">
        <v>2</v>
      </c>
      <c r="G2548" s="3">
        <v>1</v>
      </c>
      <c r="H2548" s="3">
        <v>1</v>
      </c>
      <c r="I2548" s="3" t="s">
        <v>3020</v>
      </c>
      <c r="J2548" s="3" t="s">
        <v>2259</v>
      </c>
      <c r="L2548" s="3" t="s">
        <v>4439</v>
      </c>
      <c r="M2548" s="3">
        <f t="shared" si="39"/>
        <v>1</v>
      </c>
    </row>
    <row r="2549" spans="1:13">
      <c r="A2549" s="3">
        <v>2168</v>
      </c>
      <c r="B2549" s="3">
        <v>0</v>
      </c>
      <c r="C2549" s="3" t="s">
        <v>3038</v>
      </c>
      <c r="D2549" s="3" t="s">
        <v>525</v>
      </c>
      <c r="E2549" s="3">
        <v>2</v>
      </c>
      <c r="G2549" s="3">
        <v>1</v>
      </c>
      <c r="H2549" s="3">
        <v>1</v>
      </c>
      <c r="I2549" s="3" t="s">
        <v>3020</v>
      </c>
      <c r="J2549" s="3" t="s">
        <v>2259</v>
      </c>
      <c r="L2549" s="3" t="s">
        <v>4439</v>
      </c>
      <c r="M2549" s="3">
        <f t="shared" si="39"/>
        <v>1</v>
      </c>
    </row>
    <row r="2550" spans="1:13">
      <c r="A2550" s="3">
        <v>2169</v>
      </c>
      <c r="B2550" s="3">
        <v>0</v>
      </c>
      <c r="C2550" s="3" t="s">
        <v>3042</v>
      </c>
      <c r="D2550" s="3" t="s">
        <v>4703</v>
      </c>
      <c r="E2550" s="3" t="s">
        <v>2056</v>
      </c>
      <c r="F2550" s="3" t="s">
        <v>3043</v>
      </c>
      <c r="G2550" s="3">
        <v>1</v>
      </c>
      <c r="H2550" s="3">
        <v>1</v>
      </c>
      <c r="I2550" s="3" t="s">
        <v>3020</v>
      </c>
      <c r="J2550" s="3" t="s">
        <v>2259</v>
      </c>
      <c r="L2550" s="3" t="s">
        <v>4439</v>
      </c>
      <c r="M2550" s="3">
        <f t="shared" si="39"/>
        <v>2</v>
      </c>
    </row>
    <row r="2551" spans="1:13">
      <c r="A2551" s="3">
        <v>2169</v>
      </c>
      <c r="B2551" s="3">
        <v>0</v>
      </c>
      <c r="C2551" s="3" t="s">
        <v>3042</v>
      </c>
      <c r="D2551" s="3" t="s">
        <v>100</v>
      </c>
      <c r="G2551" s="3">
        <v>1</v>
      </c>
      <c r="H2551" s="3">
        <v>1</v>
      </c>
      <c r="I2551" s="3" t="s">
        <v>3020</v>
      </c>
      <c r="J2551" s="3" t="s">
        <v>2259</v>
      </c>
      <c r="L2551" s="3" t="s">
        <v>4439</v>
      </c>
      <c r="M2551" s="3">
        <f t="shared" si="39"/>
        <v>2</v>
      </c>
    </row>
    <row r="2552" spans="1:13">
      <c r="A2552" s="3">
        <v>2170</v>
      </c>
      <c r="B2552" s="3">
        <v>1</v>
      </c>
      <c r="C2552" s="3" t="s">
        <v>3032</v>
      </c>
      <c r="D2552" s="3" t="s">
        <v>221</v>
      </c>
      <c r="E2552" s="3" t="s">
        <v>1809</v>
      </c>
      <c r="F2552" s="3" t="s">
        <v>2734</v>
      </c>
      <c r="G2552" s="3">
        <v>1</v>
      </c>
      <c r="H2552" s="3">
        <v>5</v>
      </c>
      <c r="I2552" s="3" t="s">
        <v>3020</v>
      </c>
      <c r="J2552" s="3" t="s">
        <v>2259</v>
      </c>
      <c r="L2552" s="3" t="s">
        <v>4440</v>
      </c>
      <c r="M2552" s="3">
        <f t="shared" si="39"/>
        <v>1</v>
      </c>
    </row>
    <row r="2553" spans="1:13">
      <c r="A2553" s="3">
        <v>2171</v>
      </c>
      <c r="B2553" s="3">
        <v>1</v>
      </c>
      <c r="C2553" s="3" t="s">
        <v>3033</v>
      </c>
      <c r="D2553" s="3" t="s">
        <v>495</v>
      </c>
      <c r="E2553" s="3" t="s">
        <v>1915</v>
      </c>
      <c r="F2553" s="3" t="s">
        <v>1791</v>
      </c>
      <c r="G2553" s="3">
        <v>1</v>
      </c>
      <c r="H2553" s="3">
        <v>5</v>
      </c>
      <c r="I2553" s="3" t="s">
        <v>3020</v>
      </c>
      <c r="J2553" s="3" t="s">
        <v>2259</v>
      </c>
      <c r="L2553" s="3" t="s">
        <v>4440</v>
      </c>
      <c r="M2553" s="3">
        <f t="shared" si="39"/>
        <v>1</v>
      </c>
    </row>
    <row r="2554" spans="1:13">
      <c r="A2554" s="3">
        <v>2172</v>
      </c>
      <c r="B2554" s="3">
        <v>1</v>
      </c>
      <c r="C2554" s="3" t="s">
        <v>3034</v>
      </c>
      <c r="D2554" s="3" t="s">
        <v>2272</v>
      </c>
      <c r="E2554" s="3" t="s">
        <v>1821</v>
      </c>
      <c r="F2554" s="3" t="s">
        <v>285</v>
      </c>
      <c r="G2554" s="3">
        <v>1</v>
      </c>
      <c r="H2554" s="3">
        <v>5</v>
      </c>
      <c r="I2554" s="3" t="s">
        <v>3020</v>
      </c>
      <c r="J2554" s="3" t="s">
        <v>2259</v>
      </c>
      <c r="L2554" s="3" t="s">
        <v>4440</v>
      </c>
      <c r="M2554" s="3">
        <f t="shared" si="39"/>
        <v>1</v>
      </c>
    </row>
    <row r="2555" spans="1:13">
      <c r="A2555" s="3">
        <v>2173</v>
      </c>
      <c r="B2555" s="3">
        <v>1</v>
      </c>
      <c r="C2555" s="3" t="s">
        <v>3035</v>
      </c>
      <c r="D2555" s="3" t="s">
        <v>258</v>
      </c>
      <c r="E2555" s="3" t="s">
        <v>284</v>
      </c>
      <c r="F2555" s="3" t="s">
        <v>1928</v>
      </c>
      <c r="G2555" s="3">
        <v>1</v>
      </c>
      <c r="H2555" s="3">
        <v>5</v>
      </c>
      <c r="I2555" s="3" t="s">
        <v>3020</v>
      </c>
      <c r="J2555" s="3" t="s">
        <v>2259</v>
      </c>
      <c r="L2555" s="3" t="s">
        <v>4440</v>
      </c>
      <c r="M2555" s="3">
        <f t="shared" si="39"/>
        <v>1</v>
      </c>
    </row>
    <row r="2556" spans="1:13">
      <c r="A2556" s="3">
        <v>2174</v>
      </c>
      <c r="B2556" s="3">
        <v>1</v>
      </c>
      <c r="C2556" s="3" t="s">
        <v>3039</v>
      </c>
      <c r="D2556" s="3" t="s">
        <v>2697</v>
      </c>
      <c r="E2556" s="3" t="s">
        <v>1789</v>
      </c>
      <c r="F2556" s="3" t="s">
        <v>2734</v>
      </c>
      <c r="G2556" s="3">
        <v>1</v>
      </c>
      <c r="H2556" s="3">
        <v>5</v>
      </c>
      <c r="I2556" s="3" t="s">
        <v>3020</v>
      </c>
      <c r="J2556" s="3" t="s">
        <v>2259</v>
      </c>
      <c r="L2556" s="3" t="s">
        <v>4440</v>
      </c>
      <c r="M2556" s="3">
        <f t="shared" si="39"/>
        <v>1</v>
      </c>
    </row>
    <row r="2557" spans="1:13">
      <c r="A2557" s="3">
        <v>2175</v>
      </c>
      <c r="B2557" s="3">
        <v>1</v>
      </c>
      <c r="C2557" s="3" t="s">
        <v>3040</v>
      </c>
      <c r="D2557" s="3" t="s">
        <v>4314</v>
      </c>
      <c r="E2557" s="3" t="s">
        <v>2062</v>
      </c>
      <c r="F2557" s="3" t="s">
        <v>3041</v>
      </c>
      <c r="G2557" s="3">
        <v>1</v>
      </c>
      <c r="H2557" s="3">
        <v>5</v>
      </c>
      <c r="I2557" s="3" t="s">
        <v>3020</v>
      </c>
      <c r="J2557" s="3" t="s">
        <v>2259</v>
      </c>
      <c r="L2557" s="3" t="s">
        <v>4440</v>
      </c>
      <c r="M2557" s="3">
        <f t="shared" si="39"/>
        <v>2</v>
      </c>
    </row>
    <row r="2558" spans="1:13">
      <c r="A2558" s="3">
        <v>2175</v>
      </c>
      <c r="B2558" s="3">
        <v>1</v>
      </c>
      <c r="C2558" s="3" t="s">
        <v>3040</v>
      </c>
      <c r="D2558" s="3" t="s">
        <v>4316</v>
      </c>
      <c r="E2558" s="3">
        <v>80</v>
      </c>
      <c r="F2558" s="3">
        <v>84</v>
      </c>
      <c r="G2558" s="3">
        <v>1</v>
      </c>
      <c r="H2558" s="3">
        <v>5</v>
      </c>
      <c r="I2558" s="3" t="s">
        <v>3020</v>
      </c>
      <c r="J2558" s="3" t="s">
        <v>2259</v>
      </c>
      <c r="L2558" s="3" t="s">
        <v>4440</v>
      </c>
      <c r="M2558" s="3">
        <f t="shared" si="39"/>
        <v>2</v>
      </c>
    </row>
    <row r="2559" spans="1:13">
      <c r="A2559" s="3">
        <v>2176</v>
      </c>
      <c r="B2559" s="3">
        <v>2</v>
      </c>
      <c r="C2559" s="3" t="s">
        <v>3019</v>
      </c>
      <c r="D2559" s="3" t="s">
        <v>4300</v>
      </c>
      <c r="E2559" s="3" t="s">
        <v>2114</v>
      </c>
      <c r="F2559" s="3" t="s">
        <v>365</v>
      </c>
      <c r="G2559" s="3">
        <v>1</v>
      </c>
      <c r="H2559" s="3">
        <v>10</v>
      </c>
      <c r="I2559" s="3" t="s">
        <v>3020</v>
      </c>
      <c r="J2559" s="3" t="s">
        <v>2259</v>
      </c>
      <c r="L2559" s="3" t="s">
        <v>4441</v>
      </c>
      <c r="M2559" s="3">
        <f t="shared" si="39"/>
        <v>2</v>
      </c>
    </row>
    <row r="2560" spans="1:13">
      <c r="A2560" s="3">
        <v>2176</v>
      </c>
      <c r="B2560" s="3">
        <v>2</v>
      </c>
      <c r="C2560" s="3" t="s">
        <v>3019</v>
      </c>
      <c r="D2560" s="3" t="s">
        <v>4302</v>
      </c>
      <c r="E2560" s="3">
        <v>33</v>
      </c>
      <c r="F2560" s="3">
        <v>38</v>
      </c>
      <c r="G2560" s="3">
        <v>1</v>
      </c>
      <c r="H2560" s="3">
        <v>10</v>
      </c>
      <c r="I2560" s="3" t="s">
        <v>3020</v>
      </c>
      <c r="J2560" s="3" t="s">
        <v>2259</v>
      </c>
      <c r="L2560" s="3" t="s">
        <v>4441</v>
      </c>
      <c r="M2560" s="3">
        <f t="shared" si="39"/>
        <v>2</v>
      </c>
    </row>
    <row r="2561" spans="1:13">
      <c r="A2561" s="3">
        <v>2177</v>
      </c>
      <c r="B2561" s="3">
        <v>2</v>
      </c>
      <c r="C2561" s="3" t="s">
        <v>3021</v>
      </c>
      <c r="D2561" s="3" t="s">
        <v>4303</v>
      </c>
      <c r="E2561" s="3" t="s">
        <v>2980</v>
      </c>
      <c r="F2561" s="3" t="s">
        <v>3022</v>
      </c>
      <c r="G2561" s="3">
        <v>1</v>
      </c>
      <c r="H2561" s="3">
        <v>10</v>
      </c>
      <c r="I2561" s="3" t="s">
        <v>3020</v>
      </c>
      <c r="J2561" s="3" t="s">
        <v>2259</v>
      </c>
      <c r="L2561" s="3" t="s">
        <v>4441</v>
      </c>
      <c r="M2561" s="3">
        <f t="shared" si="39"/>
        <v>2</v>
      </c>
    </row>
    <row r="2562" spans="1:13">
      <c r="A2562" s="3">
        <v>2177</v>
      </c>
      <c r="B2562" s="3">
        <v>2</v>
      </c>
      <c r="C2562" s="3" t="s">
        <v>3021</v>
      </c>
      <c r="D2562" s="3" t="s">
        <v>4304</v>
      </c>
      <c r="E2562" s="3">
        <v>34</v>
      </c>
      <c r="F2562" s="3">
        <v>39</v>
      </c>
      <c r="G2562" s="3">
        <v>1</v>
      </c>
      <c r="H2562" s="3">
        <v>10</v>
      </c>
      <c r="I2562" s="3" t="s">
        <v>3020</v>
      </c>
      <c r="J2562" s="3" t="s">
        <v>2259</v>
      </c>
      <c r="L2562" s="3" t="s">
        <v>4441</v>
      </c>
      <c r="M2562" s="3">
        <f t="shared" si="39"/>
        <v>2</v>
      </c>
    </row>
    <row r="2563" spans="1:13">
      <c r="A2563" s="3">
        <v>2178</v>
      </c>
      <c r="B2563" s="3">
        <v>2</v>
      </c>
      <c r="C2563" s="3" t="s">
        <v>3023</v>
      </c>
      <c r="D2563" s="3" t="s">
        <v>4305</v>
      </c>
      <c r="E2563" s="3" t="s">
        <v>2980</v>
      </c>
      <c r="F2563" s="3" t="s">
        <v>3022</v>
      </c>
      <c r="G2563" s="3">
        <v>1</v>
      </c>
      <c r="H2563" s="3">
        <v>10</v>
      </c>
      <c r="I2563" s="3" t="s">
        <v>3020</v>
      </c>
      <c r="J2563" s="3" t="s">
        <v>2259</v>
      </c>
      <c r="L2563" s="3" t="s">
        <v>4441</v>
      </c>
      <c r="M2563" s="3">
        <f t="shared" ref="M2563:M2626" si="40">COUNTIF(A:A,A2563)</f>
        <v>2</v>
      </c>
    </row>
    <row r="2564" spans="1:13">
      <c r="A2564" s="3">
        <v>2178</v>
      </c>
      <c r="B2564" s="3">
        <v>2</v>
      </c>
      <c r="C2564" s="3" t="s">
        <v>3023</v>
      </c>
      <c r="D2564" s="3" t="s">
        <v>4306</v>
      </c>
      <c r="E2564" s="3">
        <v>34</v>
      </c>
      <c r="F2564" s="3">
        <v>39</v>
      </c>
      <c r="G2564" s="3">
        <v>1</v>
      </c>
      <c r="H2564" s="3">
        <v>10</v>
      </c>
      <c r="I2564" s="3" t="s">
        <v>3020</v>
      </c>
      <c r="J2564" s="3" t="s">
        <v>2259</v>
      </c>
      <c r="L2564" s="3" t="s">
        <v>4441</v>
      </c>
      <c r="M2564" s="3">
        <f t="shared" si="40"/>
        <v>2</v>
      </c>
    </row>
    <row r="2565" spans="1:13">
      <c r="A2565" s="3">
        <v>2179</v>
      </c>
      <c r="B2565" s="3">
        <v>2</v>
      </c>
      <c r="C2565" s="3" t="s">
        <v>3024</v>
      </c>
      <c r="D2565" s="3" t="s">
        <v>4307</v>
      </c>
      <c r="E2565" s="3" t="s">
        <v>290</v>
      </c>
      <c r="F2565" s="3" t="s">
        <v>617</v>
      </c>
      <c r="G2565" s="3">
        <v>1</v>
      </c>
      <c r="H2565" s="3">
        <v>10</v>
      </c>
      <c r="I2565" s="3" t="s">
        <v>3020</v>
      </c>
      <c r="J2565" s="3" t="s">
        <v>2259</v>
      </c>
      <c r="L2565" s="3" t="s">
        <v>4441</v>
      </c>
      <c r="M2565" s="3">
        <f t="shared" si="40"/>
        <v>2</v>
      </c>
    </row>
    <row r="2566" spans="1:13">
      <c r="A2566" s="3">
        <v>2179</v>
      </c>
      <c r="B2566" s="3">
        <v>2</v>
      </c>
      <c r="C2566" s="3" t="s">
        <v>3024</v>
      </c>
      <c r="D2566" s="3" t="s">
        <v>4308</v>
      </c>
      <c r="E2566" s="3">
        <v>60</v>
      </c>
      <c r="F2566" s="3">
        <v>65</v>
      </c>
      <c r="G2566" s="3">
        <v>1</v>
      </c>
      <c r="H2566" s="3">
        <v>10</v>
      </c>
      <c r="I2566" s="3" t="s">
        <v>3020</v>
      </c>
      <c r="J2566" s="3" t="s">
        <v>2259</v>
      </c>
      <c r="L2566" s="3" t="s">
        <v>4441</v>
      </c>
      <c r="M2566" s="3">
        <f t="shared" si="40"/>
        <v>2</v>
      </c>
    </row>
    <row r="2567" spans="1:13">
      <c r="A2567" s="3">
        <v>2180</v>
      </c>
      <c r="B2567" s="3">
        <v>2</v>
      </c>
      <c r="C2567" s="3" t="s">
        <v>3025</v>
      </c>
      <c r="D2567" s="3" t="s">
        <v>4309</v>
      </c>
      <c r="E2567" s="3" t="s">
        <v>3026</v>
      </c>
      <c r="F2567" s="3" t="s">
        <v>2978</v>
      </c>
      <c r="G2567" s="3">
        <v>1</v>
      </c>
      <c r="H2567" s="3">
        <v>10</v>
      </c>
      <c r="I2567" s="3" t="s">
        <v>3020</v>
      </c>
      <c r="J2567" s="3" t="s">
        <v>2259</v>
      </c>
      <c r="L2567" s="3" t="s">
        <v>4441</v>
      </c>
      <c r="M2567" s="3">
        <f t="shared" si="40"/>
        <v>2</v>
      </c>
    </row>
    <row r="2568" spans="1:13">
      <c r="A2568" s="3">
        <v>2180</v>
      </c>
      <c r="B2568" s="3">
        <v>2</v>
      </c>
      <c r="C2568" s="3" t="s">
        <v>3025</v>
      </c>
      <c r="D2568" s="3" t="s">
        <v>4310</v>
      </c>
      <c r="E2568" s="3">
        <v>32</v>
      </c>
      <c r="F2568" s="3">
        <v>37</v>
      </c>
      <c r="G2568" s="3">
        <v>1</v>
      </c>
      <c r="H2568" s="3">
        <v>10</v>
      </c>
      <c r="I2568" s="3" t="s">
        <v>3020</v>
      </c>
      <c r="J2568" s="3" t="s">
        <v>2259</v>
      </c>
      <c r="L2568" s="3" t="s">
        <v>4441</v>
      </c>
      <c r="M2568" s="3">
        <f t="shared" si="40"/>
        <v>2</v>
      </c>
    </row>
    <row r="2569" spans="1:13">
      <c r="A2569" s="3">
        <v>2181</v>
      </c>
      <c r="B2569" s="3">
        <v>2</v>
      </c>
      <c r="C2569" s="3" t="s">
        <v>3027</v>
      </c>
      <c r="D2569" s="3" t="s">
        <v>589</v>
      </c>
      <c r="E2569" s="3" t="s">
        <v>1776</v>
      </c>
      <c r="F2569" s="3" t="s">
        <v>1789</v>
      </c>
      <c r="G2569" s="3">
        <v>1</v>
      </c>
      <c r="H2569" s="3">
        <v>10</v>
      </c>
      <c r="I2569" s="3" t="s">
        <v>3020</v>
      </c>
      <c r="J2569" s="3" t="s">
        <v>2259</v>
      </c>
      <c r="L2569" s="3" t="s">
        <v>4441</v>
      </c>
      <c r="M2569" s="3">
        <f t="shared" si="40"/>
        <v>1</v>
      </c>
    </row>
    <row r="2570" spans="1:13">
      <c r="A2570" s="3">
        <v>2182</v>
      </c>
      <c r="B2570" s="3">
        <v>2</v>
      </c>
      <c r="C2570" s="3" t="s">
        <v>3028</v>
      </c>
      <c r="D2570" s="3" t="s">
        <v>566</v>
      </c>
      <c r="E2570" s="3" t="s">
        <v>1776</v>
      </c>
      <c r="F2570" s="3" t="s">
        <v>1789</v>
      </c>
      <c r="G2570" s="3">
        <v>1</v>
      </c>
      <c r="H2570" s="3">
        <v>10</v>
      </c>
      <c r="I2570" s="3" t="s">
        <v>3020</v>
      </c>
      <c r="J2570" s="3" t="s">
        <v>2259</v>
      </c>
      <c r="L2570" s="3" t="s">
        <v>4441</v>
      </c>
      <c r="M2570" s="3">
        <f t="shared" si="40"/>
        <v>1</v>
      </c>
    </row>
    <row r="2571" spans="1:13">
      <c r="A2571" s="3">
        <v>2183</v>
      </c>
      <c r="B2571" s="3">
        <v>2</v>
      </c>
      <c r="C2571" s="3" t="s">
        <v>3029</v>
      </c>
      <c r="D2571" s="3" t="s">
        <v>645</v>
      </c>
      <c r="E2571" s="3" t="s">
        <v>1776</v>
      </c>
      <c r="F2571" s="3" t="s">
        <v>1789</v>
      </c>
      <c r="G2571" s="3">
        <v>1</v>
      </c>
      <c r="H2571" s="3">
        <v>10</v>
      </c>
      <c r="I2571" s="3" t="s">
        <v>3020</v>
      </c>
      <c r="J2571" s="3" t="s">
        <v>2259</v>
      </c>
      <c r="L2571" s="3" t="s">
        <v>4441</v>
      </c>
      <c r="M2571" s="3">
        <f t="shared" si="40"/>
        <v>1</v>
      </c>
    </row>
    <row r="2572" spans="1:13">
      <c r="A2572" s="3">
        <v>2184</v>
      </c>
      <c r="B2572" s="3">
        <v>2</v>
      </c>
      <c r="C2572" s="3" t="s">
        <v>3030</v>
      </c>
      <c r="D2572" s="3" t="s">
        <v>611</v>
      </c>
      <c r="E2572" s="3" t="s">
        <v>1776</v>
      </c>
      <c r="F2572" s="3" t="s">
        <v>1789</v>
      </c>
      <c r="G2572" s="3">
        <v>1</v>
      </c>
      <c r="H2572" s="3">
        <v>10</v>
      </c>
      <c r="I2572" s="3" t="s">
        <v>3020</v>
      </c>
      <c r="J2572" s="3" t="s">
        <v>2259</v>
      </c>
      <c r="L2572" s="3" t="s">
        <v>4441</v>
      </c>
      <c r="M2572" s="3">
        <f t="shared" si="40"/>
        <v>1</v>
      </c>
    </row>
    <row r="2573" spans="1:13">
      <c r="A2573" s="3">
        <v>2185</v>
      </c>
      <c r="B2573" s="3">
        <v>2</v>
      </c>
      <c r="C2573" s="3" t="s">
        <v>3031</v>
      </c>
      <c r="D2573" s="3" t="s">
        <v>249</v>
      </c>
      <c r="E2573" s="3" t="s">
        <v>1821</v>
      </c>
      <c r="F2573" s="3" t="s">
        <v>285</v>
      </c>
      <c r="G2573" s="3">
        <v>1</v>
      </c>
      <c r="H2573" s="3">
        <v>10</v>
      </c>
      <c r="I2573" s="3" t="s">
        <v>3020</v>
      </c>
      <c r="J2573" s="3" t="s">
        <v>2259</v>
      </c>
      <c r="L2573" s="3" t="s">
        <v>4441</v>
      </c>
      <c r="M2573" s="3">
        <f t="shared" si="40"/>
        <v>1</v>
      </c>
    </row>
    <row r="2574" spans="1:13">
      <c r="A2574" s="3">
        <v>2186</v>
      </c>
      <c r="B2574" s="3">
        <v>0</v>
      </c>
      <c r="C2574" s="3" t="s">
        <v>1113</v>
      </c>
      <c r="D2574" s="3" t="s">
        <v>427</v>
      </c>
      <c r="E2574" s="3">
        <v>1</v>
      </c>
      <c r="G2574" s="3">
        <v>1</v>
      </c>
      <c r="H2574" s="3">
        <v>1</v>
      </c>
      <c r="I2574" s="3" t="s">
        <v>3020</v>
      </c>
      <c r="J2574" s="3" t="s">
        <v>2281</v>
      </c>
      <c r="L2574" s="3" t="s">
        <v>4442</v>
      </c>
      <c r="M2574" s="3">
        <f t="shared" si="40"/>
        <v>1</v>
      </c>
    </row>
    <row r="2575" spans="1:13">
      <c r="A2575" s="3">
        <v>2187</v>
      </c>
      <c r="B2575" s="3">
        <v>0</v>
      </c>
      <c r="C2575" s="3" t="s">
        <v>1148</v>
      </c>
      <c r="D2575" s="3" t="s">
        <v>485</v>
      </c>
      <c r="E2575" s="3">
        <v>1</v>
      </c>
      <c r="G2575" s="3">
        <v>1</v>
      </c>
      <c r="H2575" s="3">
        <v>1</v>
      </c>
      <c r="I2575" s="3" t="s">
        <v>3020</v>
      </c>
      <c r="J2575" s="3" t="s">
        <v>2281</v>
      </c>
      <c r="L2575" s="3" t="s">
        <v>4442</v>
      </c>
      <c r="M2575" s="3">
        <f t="shared" si="40"/>
        <v>1</v>
      </c>
    </row>
    <row r="2576" spans="1:13">
      <c r="A2576" s="3">
        <v>2188</v>
      </c>
      <c r="B2576" s="3">
        <v>0</v>
      </c>
      <c r="C2576" s="3" t="s">
        <v>1175</v>
      </c>
      <c r="D2576" s="3" t="s">
        <v>525</v>
      </c>
      <c r="E2576" s="3">
        <v>1</v>
      </c>
      <c r="G2576" s="3">
        <v>1</v>
      </c>
      <c r="H2576" s="3">
        <v>1</v>
      </c>
      <c r="I2576" s="3" t="s">
        <v>3020</v>
      </c>
      <c r="J2576" s="3" t="s">
        <v>2281</v>
      </c>
      <c r="L2576" s="3" t="s">
        <v>4442</v>
      </c>
      <c r="M2576" s="3">
        <f t="shared" si="40"/>
        <v>1</v>
      </c>
    </row>
    <row r="2577" spans="1:13">
      <c r="A2577" s="3">
        <v>2189</v>
      </c>
      <c r="B2577" s="3">
        <v>0</v>
      </c>
      <c r="C2577" s="3" t="s">
        <v>3015</v>
      </c>
      <c r="D2577" s="3" t="s">
        <v>4703</v>
      </c>
      <c r="E2577" s="3" t="s">
        <v>2061</v>
      </c>
      <c r="F2577" s="3" t="s">
        <v>3016</v>
      </c>
      <c r="G2577" s="3">
        <v>1</v>
      </c>
      <c r="H2577" s="3">
        <v>1</v>
      </c>
      <c r="I2577" s="3" t="s">
        <v>3020</v>
      </c>
      <c r="J2577" s="3" t="s">
        <v>2281</v>
      </c>
      <c r="L2577" s="3" t="s">
        <v>4442</v>
      </c>
      <c r="M2577" s="3">
        <f t="shared" si="40"/>
        <v>2</v>
      </c>
    </row>
    <row r="2578" spans="1:13">
      <c r="A2578" s="3">
        <v>2189</v>
      </c>
      <c r="B2578" s="3">
        <v>0</v>
      </c>
      <c r="C2578" s="3" t="s">
        <v>3015</v>
      </c>
      <c r="D2578" s="3" t="s">
        <v>100</v>
      </c>
      <c r="G2578" s="3">
        <v>1</v>
      </c>
      <c r="H2578" s="3">
        <v>1</v>
      </c>
      <c r="I2578" s="3" t="s">
        <v>3020</v>
      </c>
      <c r="J2578" s="3" t="s">
        <v>2281</v>
      </c>
      <c r="L2578" s="3" t="s">
        <v>4442</v>
      </c>
      <c r="M2578" s="3">
        <f t="shared" si="40"/>
        <v>2</v>
      </c>
    </row>
    <row r="2579" spans="1:13">
      <c r="A2579" s="3">
        <v>2190</v>
      </c>
      <c r="B2579" s="3">
        <v>1</v>
      </c>
      <c r="C2579" s="3" t="s">
        <v>3044</v>
      </c>
      <c r="D2579" s="3" t="s">
        <v>221</v>
      </c>
      <c r="E2579" s="3" t="s">
        <v>1778</v>
      </c>
      <c r="F2579" s="3" t="s">
        <v>1791</v>
      </c>
      <c r="G2579" s="3">
        <v>1</v>
      </c>
      <c r="H2579" s="3">
        <v>5</v>
      </c>
      <c r="I2579" s="3" t="s">
        <v>3020</v>
      </c>
      <c r="J2579" s="3" t="s">
        <v>2281</v>
      </c>
      <c r="L2579" s="3" t="s">
        <v>4443</v>
      </c>
      <c r="M2579" s="3">
        <f t="shared" si="40"/>
        <v>1</v>
      </c>
    </row>
    <row r="2580" spans="1:13">
      <c r="A2580" s="3">
        <v>2191</v>
      </c>
      <c r="B2580" s="3">
        <v>1</v>
      </c>
      <c r="C2580" s="3" t="s">
        <v>3045</v>
      </c>
      <c r="D2580" s="3" t="s">
        <v>495</v>
      </c>
      <c r="E2580" s="3" t="s">
        <v>1928</v>
      </c>
      <c r="F2580" s="3" t="s">
        <v>285</v>
      </c>
      <c r="G2580" s="3">
        <v>1</v>
      </c>
      <c r="H2580" s="3">
        <v>5</v>
      </c>
      <c r="I2580" s="3" t="s">
        <v>3020</v>
      </c>
      <c r="J2580" s="3" t="s">
        <v>2281</v>
      </c>
      <c r="L2580" s="3" t="s">
        <v>4443</v>
      </c>
      <c r="M2580" s="3">
        <f t="shared" si="40"/>
        <v>1</v>
      </c>
    </row>
    <row r="2581" spans="1:13">
      <c r="A2581" s="3">
        <v>2192</v>
      </c>
      <c r="B2581" s="3">
        <v>1</v>
      </c>
      <c r="C2581" s="3" t="s">
        <v>2666</v>
      </c>
      <c r="D2581" s="3" t="s">
        <v>2272</v>
      </c>
      <c r="E2581" s="3" t="s">
        <v>1781</v>
      </c>
      <c r="F2581" s="3" t="s">
        <v>291</v>
      </c>
      <c r="G2581" s="3">
        <v>1</v>
      </c>
      <c r="H2581" s="3">
        <v>5</v>
      </c>
      <c r="I2581" s="3" t="s">
        <v>3020</v>
      </c>
      <c r="J2581" s="3" t="s">
        <v>2281</v>
      </c>
      <c r="L2581" s="3" t="s">
        <v>4443</v>
      </c>
      <c r="M2581" s="3">
        <f t="shared" si="40"/>
        <v>1</v>
      </c>
    </row>
    <row r="2582" spans="1:13">
      <c r="A2582" s="3">
        <v>2193</v>
      </c>
      <c r="B2582" s="3">
        <v>1</v>
      </c>
      <c r="C2582" s="3" t="s">
        <v>2667</v>
      </c>
      <c r="D2582" s="3" t="s">
        <v>258</v>
      </c>
      <c r="E2582" s="3" t="s">
        <v>282</v>
      </c>
      <c r="F2582" s="3" t="s">
        <v>1782</v>
      </c>
      <c r="G2582" s="3">
        <v>1</v>
      </c>
      <c r="H2582" s="3">
        <v>5</v>
      </c>
      <c r="I2582" s="3" t="s">
        <v>3020</v>
      </c>
      <c r="J2582" s="3" t="s">
        <v>2281</v>
      </c>
      <c r="L2582" s="3" t="s">
        <v>4443</v>
      </c>
      <c r="M2582" s="3">
        <f t="shared" si="40"/>
        <v>1</v>
      </c>
    </row>
    <row r="2583" spans="1:13">
      <c r="A2583" s="3">
        <v>2194</v>
      </c>
      <c r="B2583" s="3">
        <v>1</v>
      </c>
      <c r="C2583" s="3" t="s">
        <v>3012</v>
      </c>
      <c r="D2583" s="3" t="s">
        <v>2697</v>
      </c>
      <c r="E2583" s="3" t="s">
        <v>1996</v>
      </c>
      <c r="F2583" s="3" t="s">
        <v>1791</v>
      </c>
      <c r="G2583" s="3">
        <v>1</v>
      </c>
      <c r="H2583" s="3">
        <v>5</v>
      </c>
      <c r="I2583" s="3" t="s">
        <v>3020</v>
      </c>
      <c r="J2583" s="3" t="s">
        <v>2281</v>
      </c>
      <c r="L2583" s="3" t="s">
        <v>4443</v>
      </c>
      <c r="M2583" s="3">
        <f t="shared" si="40"/>
        <v>1</v>
      </c>
    </row>
    <row r="2584" spans="1:13">
      <c r="A2584" s="3">
        <v>2195</v>
      </c>
      <c r="B2584" s="3">
        <v>1</v>
      </c>
      <c r="C2584" s="3" t="s">
        <v>3013</v>
      </c>
      <c r="D2584" s="3" t="s">
        <v>4314</v>
      </c>
      <c r="E2584" s="3" t="s">
        <v>2064</v>
      </c>
      <c r="F2584" s="3" t="s">
        <v>3014</v>
      </c>
      <c r="G2584" s="3">
        <v>1</v>
      </c>
      <c r="H2584" s="3">
        <v>5</v>
      </c>
      <c r="I2584" s="3" t="s">
        <v>3020</v>
      </c>
      <c r="J2584" s="3" t="s">
        <v>2281</v>
      </c>
      <c r="L2584" s="3" t="s">
        <v>4443</v>
      </c>
      <c r="M2584" s="3">
        <f t="shared" si="40"/>
        <v>2</v>
      </c>
    </row>
    <row r="2585" spans="1:13">
      <c r="A2585" s="3">
        <v>2195</v>
      </c>
      <c r="B2585" s="3">
        <v>1</v>
      </c>
      <c r="C2585" s="3" t="s">
        <v>3013</v>
      </c>
      <c r="D2585" s="3" t="s">
        <v>4316</v>
      </c>
      <c r="E2585" s="3">
        <v>40</v>
      </c>
      <c r="F2585" s="3">
        <v>42</v>
      </c>
      <c r="G2585" s="3">
        <v>1</v>
      </c>
      <c r="H2585" s="3">
        <v>5</v>
      </c>
      <c r="I2585" s="3" t="s">
        <v>3020</v>
      </c>
      <c r="J2585" s="3" t="s">
        <v>2281</v>
      </c>
      <c r="L2585" s="3" t="s">
        <v>4443</v>
      </c>
      <c r="M2585" s="3">
        <f t="shared" si="40"/>
        <v>2</v>
      </c>
    </row>
    <row r="2586" spans="1:13">
      <c r="A2586" s="3">
        <v>2196</v>
      </c>
      <c r="B2586" s="3">
        <v>2</v>
      </c>
      <c r="C2586" s="3" t="s">
        <v>2650</v>
      </c>
      <c r="D2586" s="3" t="s">
        <v>4300</v>
      </c>
      <c r="E2586" s="3" t="s">
        <v>433</v>
      </c>
      <c r="F2586" s="3" t="s">
        <v>2181</v>
      </c>
      <c r="G2586" s="3">
        <v>1</v>
      </c>
      <c r="H2586" s="3">
        <v>10</v>
      </c>
      <c r="I2586" s="3" t="s">
        <v>3020</v>
      </c>
      <c r="J2586" s="3" t="s">
        <v>2281</v>
      </c>
      <c r="L2586" s="3" t="s">
        <v>4444</v>
      </c>
      <c r="M2586" s="3">
        <f t="shared" si="40"/>
        <v>2</v>
      </c>
    </row>
    <row r="2587" spans="1:13">
      <c r="A2587" s="3">
        <v>2196</v>
      </c>
      <c r="B2587" s="3">
        <v>2</v>
      </c>
      <c r="C2587" s="3" t="s">
        <v>2650</v>
      </c>
      <c r="D2587" s="3" t="s">
        <v>4302</v>
      </c>
      <c r="E2587" s="3">
        <v>14</v>
      </c>
      <c r="F2587" s="3">
        <v>19</v>
      </c>
      <c r="G2587" s="3">
        <v>1</v>
      </c>
      <c r="H2587" s="3">
        <v>10</v>
      </c>
      <c r="I2587" s="3" t="s">
        <v>3020</v>
      </c>
      <c r="J2587" s="3" t="s">
        <v>2281</v>
      </c>
      <c r="L2587" s="3" t="s">
        <v>4444</v>
      </c>
      <c r="M2587" s="3">
        <f t="shared" si="40"/>
        <v>2</v>
      </c>
    </row>
    <row r="2588" spans="1:13">
      <c r="A2588" s="3">
        <v>2197</v>
      </c>
      <c r="B2588" s="3">
        <v>2</v>
      </c>
      <c r="C2588" s="3" t="s">
        <v>2652</v>
      </c>
      <c r="D2588" s="3" t="s">
        <v>4303</v>
      </c>
      <c r="E2588" s="3" t="s">
        <v>2653</v>
      </c>
      <c r="F2588" s="3" t="s">
        <v>2654</v>
      </c>
      <c r="G2588" s="3">
        <v>1</v>
      </c>
      <c r="H2588" s="3">
        <v>10</v>
      </c>
      <c r="I2588" s="3" t="s">
        <v>3020</v>
      </c>
      <c r="J2588" s="3" t="s">
        <v>2281</v>
      </c>
      <c r="L2588" s="3" t="s">
        <v>4444</v>
      </c>
      <c r="M2588" s="3">
        <f t="shared" si="40"/>
        <v>2</v>
      </c>
    </row>
    <row r="2589" spans="1:13">
      <c r="A2589" s="3">
        <v>2197</v>
      </c>
      <c r="B2589" s="3">
        <v>2</v>
      </c>
      <c r="C2589" s="3" t="s">
        <v>2652</v>
      </c>
      <c r="D2589" s="3" t="s">
        <v>4304</v>
      </c>
      <c r="E2589" s="3">
        <v>15</v>
      </c>
      <c r="F2589" s="3">
        <v>20</v>
      </c>
      <c r="G2589" s="3">
        <v>1</v>
      </c>
      <c r="H2589" s="3">
        <v>10</v>
      </c>
      <c r="I2589" s="3" t="s">
        <v>3020</v>
      </c>
      <c r="J2589" s="3" t="s">
        <v>2281</v>
      </c>
      <c r="L2589" s="3" t="s">
        <v>4444</v>
      </c>
      <c r="M2589" s="3">
        <f t="shared" si="40"/>
        <v>2</v>
      </c>
    </row>
    <row r="2590" spans="1:13">
      <c r="A2590" s="3">
        <v>2198</v>
      </c>
      <c r="B2590" s="3">
        <v>2</v>
      </c>
      <c r="C2590" s="3" t="s">
        <v>2655</v>
      </c>
      <c r="D2590" s="3" t="s">
        <v>4305</v>
      </c>
      <c r="E2590" s="3" t="s">
        <v>433</v>
      </c>
      <c r="F2590" s="3" t="s">
        <v>2181</v>
      </c>
      <c r="G2590" s="3">
        <v>1</v>
      </c>
      <c r="H2590" s="3">
        <v>10</v>
      </c>
      <c r="I2590" s="3" t="s">
        <v>3020</v>
      </c>
      <c r="J2590" s="3" t="s">
        <v>2281</v>
      </c>
      <c r="L2590" s="3" t="s">
        <v>4444</v>
      </c>
      <c r="M2590" s="3">
        <f t="shared" si="40"/>
        <v>2</v>
      </c>
    </row>
    <row r="2591" spans="1:13">
      <c r="A2591" s="3">
        <v>2198</v>
      </c>
      <c r="B2591" s="3">
        <v>2</v>
      </c>
      <c r="C2591" s="3" t="s">
        <v>2655</v>
      </c>
      <c r="D2591" s="3" t="s">
        <v>4306</v>
      </c>
      <c r="E2591" s="3">
        <v>14</v>
      </c>
      <c r="F2591" s="3">
        <v>19</v>
      </c>
      <c r="G2591" s="3">
        <v>1</v>
      </c>
      <c r="H2591" s="3">
        <v>10</v>
      </c>
      <c r="I2591" s="3" t="s">
        <v>3020</v>
      </c>
      <c r="J2591" s="3" t="s">
        <v>2281</v>
      </c>
      <c r="L2591" s="3" t="s">
        <v>4444</v>
      </c>
      <c r="M2591" s="3">
        <f t="shared" si="40"/>
        <v>2</v>
      </c>
    </row>
    <row r="2592" spans="1:13">
      <c r="A2592" s="3">
        <v>2199</v>
      </c>
      <c r="B2592" s="3">
        <v>2</v>
      </c>
      <c r="C2592" s="3" t="s">
        <v>2656</v>
      </c>
      <c r="D2592" s="3" t="s">
        <v>4307</v>
      </c>
      <c r="E2592" s="3" t="s">
        <v>290</v>
      </c>
      <c r="F2592" s="3" t="s">
        <v>722</v>
      </c>
      <c r="G2592" s="3">
        <v>1</v>
      </c>
      <c r="H2592" s="3">
        <v>10</v>
      </c>
      <c r="I2592" s="3" t="s">
        <v>3020</v>
      </c>
      <c r="J2592" s="3" t="s">
        <v>2281</v>
      </c>
      <c r="L2592" s="3" t="s">
        <v>4444</v>
      </c>
      <c r="M2592" s="3">
        <f t="shared" si="40"/>
        <v>2</v>
      </c>
    </row>
    <row r="2593" spans="1:13">
      <c r="A2593" s="3">
        <v>2199</v>
      </c>
      <c r="B2593" s="3">
        <v>2</v>
      </c>
      <c r="C2593" s="3" t="s">
        <v>2656</v>
      </c>
      <c r="D2593" s="3" t="s">
        <v>4308</v>
      </c>
      <c r="E2593" s="3">
        <v>28</v>
      </c>
      <c r="F2593" s="3">
        <v>32</v>
      </c>
      <c r="G2593" s="3">
        <v>1</v>
      </c>
      <c r="H2593" s="3">
        <v>10</v>
      </c>
      <c r="I2593" s="3" t="s">
        <v>3020</v>
      </c>
      <c r="J2593" s="3" t="s">
        <v>2281</v>
      </c>
      <c r="L2593" s="3" t="s">
        <v>4444</v>
      </c>
      <c r="M2593" s="3">
        <f t="shared" si="40"/>
        <v>2</v>
      </c>
    </row>
    <row r="2594" spans="1:13">
      <c r="A2594" s="3">
        <v>2200</v>
      </c>
      <c r="B2594" s="3">
        <v>2</v>
      </c>
      <c r="C2594" s="3" t="s">
        <v>2657</v>
      </c>
      <c r="D2594" s="3" t="s">
        <v>4309</v>
      </c>
      <c r="E2594" s="3" t="s">
        <v>2381</v>
      </c>
      <c r="F2594" s="3" t="s">
        <v>2658</v>
      </c>
      <c r="G2594" s="3">
        <v>1</v>
      </c>
      <c r="H2594" s="3">
        <v>10</v>
      </c>
      <c r="I2594" s="3" t="s">
        <v>3020</v>
      </c>
      <c r="J2594" s="3" t="s">
        <v>2281</v>
      </c>
      <c r="L2594" s="3" t="s">
        <v>4444</v>
      </c>
      <c r="M2594" s="3">
        <f t="shared" si="40"/>
        <v>2</v>
      </c>
    </row>
    <row r="2595" spans="1:13">
      <c r="A2595" s="3">
        <v>2200</v>
      </c>
      <c r="B2595" s="3">
        <v>2</v>
      </c>
      <c r="C2595" s="3" t="s">
        <v>2657</v>
      </c>
      <c r="D2595" s="3" t="s">
        <v>4310</v>
      </c>
      <c r="E2595" s="3">
        <v>13</v>
      </c>
      <c r="F2595" s="3">
        <v>18</v>
      </c>
      <c r="G2595" s="3">
        <v>1</v>
      </c>
      <c r="H2595" s="3">
        <v>10</v>
      </c>
      <c r="I2595" s="3" t="s">
        <v>3020</v>
      </c>
      <c r="J2595" s="3" t="s">
        <v>2281</v>
      </c>
      <c r="L2595" s="3" t="s">
        <v>4444</v>
      </c>
      <c r="M2595" s="3">
        <f t="shared" si="40"/>
        <v>2</v>
      </c>
    </row>
    <row r="2596" spans="1:13">
      <c r="A2596" s="3">
        <v>2201</v>
      </c>
      <c r="B2596" s="3">
        <v>2</v>
      </c>
      <c r="C2596" s="3" t="s">
        <v>2659</v>
      </c>
      <c r="D2596" s="3" t="s">
        <v>589</v>
      </c>
      <c r="E2596" s="3" t="s">
        <v>386</v>
      </c>
      <c r="F2596" s="3" t="s">
        <v>1996</v>
      </c>
      <c r="G2596" s="3">
        <v>1</v>
      </c>
      <c r="H2596" s="3">
        <v>10</v>
      </c>
      <c r="I2596" s="3" t="s">
        <v>3020</v>
      </c>
      <c r="J2596" s="3" t="s">
        <v>2281</v>
      </c>
      <c r="L2596" s="3" t="s">
        <v>4444</v>
      </c>
      <c r="M2596" s="3">
        <f t="shared" si="40"/>
        <v>1</v>
      </c>
    </row>
    <row r="2597" spans="1:13">
      <c r="A2597" s="3">
        <v>2202</v>
      </c>
      <c r="B2597" s="3">
        <v>2</v>
      </c>
      <c r="C2597" s="3" t="s">
        <v>2660</v>
      </c>
      <c r="D2597" s="3" t="s">
        <v>566</v>
      </c>
      <c r="E2597" s="3" t="s">
        <v>386</v>
      </c>
      <c r="F2597" s="3" t="s">
        <v>1996</v>
      </c>
      <c r="G2597" s="3">
        <v>1</v>
      </c>
      <c r="H2597" s="3">
        <v>10</v>
      </c>
      <c r="I2597" s="3" t="s">
        <v>3020</v>
      </c>
      <c r="J2597" s="3" t="s">
        <v>2281</v>
      </c>
      <c r="L2597" s="3" t="s">
        <v>4444</v>
      </c>
      <c r="M2597" s="3">
        <f t="shared" si="40"/>
        <v>1</v>
      </c>
    </row>
    <row r="2598" spans="1:13">
      <c r="A2598" s="3">
        <v>2203</v>
      </c>
      <c r="B2598" s="3">
        <v>2</v>
      </c>
      <c r="C2598" s="3" t="s">
        <v>2661</v>
      </c>
      <c r="D2598" s="3" t="s">
        <v>645</v>
      </c>
      <c r="E2598" s="3" t="s">
        <v>386</v>
      </c>
      <c r="F2598" s="3" t="s">
        <v>1996</v>
      </c>
      <c r="G2598" s="3">
        <v>1</v>
      </c>
      <c r="H2598" s="3">
        <v>10</v>
      </c>
      <c r="I2598" s="3" t="s">
        <v>3020</v>
      </c>
      <c r="J2598" s="3" t="s">
        <v>2281</v>
      </c>
      <c r="L2598" s="3" t="s">
        <v>4444</v>
      </c>
      <c r="M2598" s="3">
        <f t="shared" si="40"/>
        <v>1</v>
      </c>
    </row>
    <row r="2599" spans="1:13">
      <c r="A2599" s="3">
        <v>2204</v>
      </c>
      <c r="B2599" s="3">
        <v>2</v>
      </c>
      <c r="C2599" s="3" t="s">
        <v>2662</v>
      </c>
      <c r="D2599" s="3" t="s">
        <v>611</v>
      </c>
      <c r="E2599" s="3" t="s">
        <v>386</v>
      </c>
      <c r="F2599" s="3" t="s">
        <v>1996</v>
      </c>
      <c r="G2599" s="3">
        <v>1</v>
      </c>
      <c r="H2599" s="3">
        <v>10</v>
      </c>
      <c r="I2599" s="3" t="s">
        <v>3020</v>
      </c>
      <c r="J2599" s="3" t="s">
        <v>2281</v>
      </c>
      <c r="L2599" s="3" t="s">
        <v>4444</v>
      </c>
      <c r="M2599" s="3">
        <f t="shared" si="40"/>
        <v>1</v>
      </c>
    </row>
    <row r="2600" spans="1:13">
      <c r="A2600" s="3">
        <v>2205</v>
      </c>
      <c r="B2600" s="3">
        <v>2</v>
      </c>
      <c r="C2600" s="3" t="s">
        <v>2663</v>
      </c>
      <c r="D2600" s="3" t="s">
        <v>249</v>
      </c>
      <c r="E2600" s="3" t="s">
        <v>1781</v>
      </c>
      <c r="F2600" s="3" t="s">
        <v>291</v>
      </c>
      <c r="G2600" s="3">
        <v>1</v>
      </c>
      <c r="H2600" s="3">
        <v>10</v>
      </c>
      <c r="I2600" s="3" t="s">
        <v>3020</v>
      </c>
      <c r="J2600" s="3" t="s">
        <v>2281</v>
      </c>
      <c r="L2600" s="3" t="s">
        <v>4444</v>
      </c>
      <c r="M2600" s="3">
        <f t="shared" si="40"/>
        <v>1</v>
      </c>
    </row>
    <row r="2601" spans="1:13">
      <c r="A2601" s="3">
        <v>2206</v>
      </c>
      <c r="B2601" s="3">
        <v>0</v>
      </c>
      <c r="C2601" s="3" t="s">
        <v>3046</v>
      </c>
      <c r="D2601" s="3" t="s">
        <v>4314</v>
      </c>
      <c r="E2601" s="3" t="s">
        <v>3047</v>
      </c>
      <c r="F2601" s="3" t="s">
        <v>3048</v>
      </c>
      <c r="G2601" s="3">
        <v>100</v>
      </c>
      <c r="H2601" s="3">
        <v>0</v>
      </c>
      <c r="I2601" s="3" t="s">
        <v>3020</v>
      </c>
      <c r="J2601" s="3" t="s">
        <v>2285</v>
      </c>
      <c r="K2601" s="3" t="s">
        <v>2286</v>
      </c>
      <c r="L2601" s="3" t="s">
        <v>4445</v>
      </c>
      <c r="M2601" s="3">
        <f t="shared" si="40"/>
        <v>2</v>
      </c>
    </row>
    <row r="2602" spans="1:13">
      <c r="A2602" s="3">
        <v>2206</v>
      </c>
      <c r="B2602" s="3">
        <v>0</v>
      </c>
      <c r="C2602" s="3" t="s">
        <v>3046</v>
      </c>
      <c r="D2602" s="3" t="s">
        <v>4316</v>
      </c>
      <c r="E2602" s="3">
        <v>113</v>
      </c>
      <c r="F2602" s="3">
        <v>115</v>
      </c>
      <c r="G2602" s="3">
        <v>100</v>
      </c>
      <c r="H2602" s="3">
        <v>0</v>
      </c>
      <c r="I2602" s="3" t="s">
        <v>3020</v>
      </c>
      <c r="J2602" s="3" t="s">
        <v>2285</v>
      </c>
      <c r="K2602" s="3" t="s">
        <v>2286</v>
      </c>
      <c r="L2602" s="3" t="s">
        <v>4445</v>
      </c>
      <c r="M2602" s="3">
        <f t="shared" si="40"/>
        <v>2</v>
      </c>
    </row>
    <row r="2603" spans="1:13">
      <c r="A2603" s="3">
        <v>2207</v>
      </c>
      <c r="B2603" s="3">
        <v>0</v>
      </c>
      <c r="C2603" s="3" t="s">
        <v>3052</v>
      </c>
      <c r="D2603" s="3" t="s">
        <v>4317</v>
      </c>
      <c r="E2603" s="3" t="s">
        <v>3053</v>
      </c>
      <c r="F2603" s="3" t="s">
        <v>3054</v>
      </c>
      <c r="G2603" s="3">
        <v>100</v>
      </c>
      <c r="H2603" s="3">
        <v>0</v>
      </c>
      <c r="I2603" s="3" t="s">
        <v>3020</v>
      </c>
      <c r="J2603" s="3" t="s">
        <v>2285</v>
      </c>
      <c r="K2603" s="3" t="s">
        <v>2286</v>
      </c>
      <c r="L2603" s="3" t="s">
        <v>4445</v>
      </c>
      <c r="M2603" s="3">
        <f t="shared" si="40"/>
        <v>2</v>
      </c>
    </row>
    <row r="2604" spans="1:13">
      <c r="A2604" s="3">
        <v>2207</v>
      </c>
      <c r="B2604" s="3">
        <v>0</v>
      </c>
      <c r="C2604" s="3" t="s">
        <v>3052</v>
      </c>
      <c r="D2604" s="3" t="s">
        <v>4318</v>
      </c>
      <c r="E2604" s="3">
        <v>256</v>
      </c>
      <c r="F2604" s="3">
        <v>270</v>
      </c>
      <c r="G2604" s="3">
        <v>100</v>
      </c>
      <c r="H2604" s="3">
        <v>0</v>
      </c>
      <c r="I2604" s="3" t="s">
        <v>3020</v>
      </c>
      <c r="J2604" s="3" t="s">
        <v>2285</v>
      </c>
      <c r="K2604" s="3" t="s">
        <v>2286</v>
      </c>
      <c r="L2604" s="3" t="s">
        <v>4445</v>
      </c>
      <c r="M2604" s="3">
        <f t="shared" si="40"/>
        <v>2</v>
      </c>
    </row>
    <row r="2605" spans="1:13">
      <c r="A2605" s="3">
        <v>2208</v>
      </c>
      <c r="B2605" s="3">
        <v>0</v>
      </c>
      <c r="C2605" s="3" t="s">
        <v>3057</v>
      </c>
      <c r="D2605" s="3" t="s">
        <v>4319</v>
      </c>
      <c r="E2605" s="3" t="s">
        <v>3054</v>
      </c>
      <c r="F2605" s="3" t="s">
        <v>3058</v>
      </c>
      <c r="G2605" s="3">
        <v>100</v>
      </c>
      <c r="H2605" s="3">
        <v>0</v>
      </c>
      <c r="I2605" s="3" t="s">
        <v>3020</v>
      </c>
      <c r="J2605" s="3" t="s">
        <v>2285</v>
      </c>
      <c r="K2605" s="3" t="s">
        <v>2286</v>
      </c>
      <c r="L2605" s="3" t="s">
        <v>4445</v>
      </c>
      <c r="M2605" s="3">
        <f t="shared" si="40"/>
        <v>2</v>
      </c>
    </row>
    <row r="2606" spans="1:13">
      <c r="A2606" s="3">
        <v>2208</v>
      </c>
      <c r="B2606" s="3">
        <v>0</v>
      </c>
      <c r="C2606" s="3" t="s">
        <v>3057</v>
      </c>
      <c r="D2606" s="3" t="s">
        <v>4320</v>
      </c>
      <c r="E2606" s="3">
        <v>266</v>
      </c>
      <c r="F2606" s="3">
        <v>268</v>
      </c>
      <c r="G2606" s="3">
        <v>100</v>
      </c>
      <c r="H2606" s="3">
        <v>0</v>
      </c>
      <c r="I2606" s="3" t="s">
        <v>3020</v>
      </c>
      <c r="J2606" s="3" t="s">
        <v>2285</v>
      </c>
      <c r="K2606" s="3" t="s">
        <v>2286</v>
      </c>
      <c r="L2606" s="3" t="s">
        <v>4445</v>
      </c>
      <c r="M2606" s="3">
        <f t="shared" si="40"/>
        <v>2</v>
      </c>
    </row>
    <row r="2607" spans="1:13">
      <c r="A2607" s="3">
        <v>2209</v>
      </c>
      <c r="B2607" s="3">
        <v>0</v>
      </c>
      <c r="C2607" s="3" t="s">
        <v>3060</v>
      </c>
      <c r="D2607" s="3" t="s">
        <v>4321</v>
      </c>
      <c r="E2607" s="3" t="s">
        <v>3061</v>
      </c>
      <c r="F2607" s="3" t="s">
        <v>2980</v>
      </c>
      <c r="G2607" s="3">
        <v>100</v>
      </c>
      <c r="H2607" s="3">
        <v>0</v>
      </c>
      <c r="I2607" s="3" t="s">
        <v>3020</v>
      </c>
      <c r="J2607" s="3" t="s">
        <v>2285</v>
      </c>
      <c r="K2607" s="3" t="s">
        <v>2286</v>
      </c>
      <c r="L2607" s="3" t="s">
        <v>4445</v>
      </c>
      <c r="M2607" s="3">
        <f t="shared" si="40"/>
        <v>2</v>
      </c>
    </row>
    <row r="2608" spans="1:13">
      <c r="A2608" s="3">
        <v>2209</v>
      </c>
      <c r="B2608" s="3">
        <v>0</v>
      </c>
      <c r="C2608" s="3" t="s">
        <v>3060</v>
      </c>
      <c r="D2608" s="3" t="s">
        <v>4322</v>
      </c>
      <c r="E2608" s="3">
        <v>444</v>
      </c>
      <c r="F2608" s="3">
        <v>446</v>
      </c>
      <c r="G2608" s="3">
        <v>100</v>
      </c>
      <c r="H2608" s="3">
        <v>0</v>
      </c>
      <c r="I2608" s="3" t="s">
        <v>3020</v>
      </c>
      <c r="J2608" s="3" t="s">
        <v>2285</v>
      </c>
      <c r="K2608" s="3" t="s">
        <v>2286</v>
      </c>
      <c r="L2608" s="3" t="s">
        <v>4445</v>
      </c>
      <c r="M2608" s="3">
        <f t="shared" si="40"/>
        <v>2</v>
      </c>
    </row>
    <row r="2609" spans="1:13">
      <c r="A2609" s="3">
        <v>2210</v>
      </c>
      <c r="B2609" s="3">
        <v>0</v>
      </c>
      <c r="C2609" s="3" t="s">
        <v>3065</v>
      </c>
      <c r="D2609" s="3" t="s">
        <v>4323</v>
      </c>
      <c r="E2609" s="3" t="s">
        <v>3066</v>
      </c>
      <c r="F2609" s="3" t="s">
        <v>3067</v>
      </c>
      <c r="G2609" s="3">
        <v>100</v>
      </c>
      <c r="H2609" s="3">
        <v>0</v>
      </c>
      <c r="I2609" s="3" t="s">
        <v>3020</v>
      </c>
      <c r="J2609" s="3" t="s">
        <v>2285</v>
      </c>
      <c r="K2609" s="3" t="s">
        <v>2286</v>
      </c>
      <c r="L2609" s="3" t="s">
        <v>4445</v>
      </c>
      <c r="M2609" s="3">
        <f t="shared" si="40"/>
        <v>2</v>
      </c>
    </row>
    <row r="2610" spans="1:13">
      <c r="A2610" s="3">
        <v>2210</v>
      </c>
      <c r="B2610" s="3">
        <v>0</v>
      </c>
      <c r="C2610" s="3" t="s">
        <v>3065</v>
      </c>
      <c r="D2610" s="3" t="s">
        <v>4324</v>
      </c>
      <c r="E2610" s="3">
        <v>252</v>
      </c>
      <c r="F2610" s="3">
        <v>254</v>
      </c>
      <c r="G2610" s="3">
        <v>100</v>
      </c>
      <c r="H2610" s="3">
        <v>0</v>
      </c>
      <c r="I2610" s="3" t="s">
        <v>3020</v>
      </c>
      <c r="J2610" s="3" t="s">
        <v>2285</v>
      </c>
      <c r="K2610" s="3" t="s">
        <v>2286</v>
      </c>
      <c r="L2610" s="3" t="s">
        <v>4445</v>
      </c>
      <c r="M2610" s="3">
        <f t="shared" si="40"/>
        <v>2</v>
      </c>
    </row>
    <row r="2611" spans="1:13">
      <c r="A2611" s="3">
        <v>2211</v>
      </c>
      <c r="B2611" s="3">
        <v>0</v>
      </c>
      <c r="C2611" s="3" t="s">
        <v>3071</v>
      </c>
      <c r="D2611" s="3" t="s">
        <v>611</v>
      </c>
      <c r="E2611" s="3" t="s">
        <v>3072</v>
      </c>
      <c r="F2611" s="3" t="s">
        <v>3073</v>
      </c>
      <c r="G2611" s="3">
        <v>100</v>
      </c>
      <c r="H2611" s="3">
        <v>0</v>
      </c>
      <c r="I2611" s="3" t="s">
        <v>3020</v>
      </c>
      <c r="J2611" s="3" t="s">
        <v>2285</v>
      </c>
      <c r="K2611" s="3" t="s">
        <v>2286</v>
      </c>
      <c r="L2611" s="3" t="s">
        <v>4445</v>
      </c>
      <c r="M2611" s="3">
        <f t="shared" si="40"/>
        <v>1</v>
      </c>
    </row>
    <row r="2612" spans="1:13">
      <c r="A2612" s="3">
        <v>2212</v>
      </c>
      <c r="B2612" s="3">
        <v>0</v>
      </c>
      <c r="C2612" s="3" t="s">
        <v>3077</v>
      </c>
      <c r="D2612" s="3" t="s">
        <v>3842</v>
      </c>
      <c r="E2612" s="3" t="s">
        <v>3078</v>
      </c>
      <c r="F2612" s="3" t="s">
        <v>3079</v>
      </c>
      <c r="G2612" s="3">
        <v>100</v>
      </c>
      <c r="H2612" s="3">
        <v>0</v>
      </c>
      <c r="I2612" s="3" t="s">
        <v>3020</v>
      </c>
      <c r="J2612" s="3" t="s">
        <v>2285</v>
      </c>
      <c r="K2612" s="3" t="s">
        <v>2286</v>
      </c>
      <c r="L2612" s="3" t="s">
        <v>4445</v>
      </c>
      <c r="M2612" s="3">
        <f t="shared" si="40"/>
        <v>1</v>
      </c>
    </row>
    <row r="2613" spans="1:13">
      <c r="A2613" s="3">
        <v>2213</v>
      </c>
      <c r="B2613" s="3">
        <v>0</v>
      </c>
      <c r="C2613" s="3" t="s">
        <v>3083</v>
      </c>
      <c r="D2613" s="3" t="s">
        <v>2464</v>
      </c>
      <c r="E2613" s="3" t="s">
        <v>2328</v>
      </c>
      <c r="F2613" s="3" t="s">
        <v>2329</v>
      </c>
      <c r="G2613" s="3">
        <v>100</v>
      </c>
      <c r="H2613" s="3">
        <v>0</v>
      </c>
      <c r="I2613" s="3" t="s">
        <v>3020</v>
      </c>
      <c r="J2613" s="3" t="s">
        <v>2285</v>
      </c>
      <c r="K2613" s="3" t="s">
        <v>2306</v>
      </c>
      <c r="L2613" s="3" t="s">
        <v>4445</v>
      </c>
      <c r="M2613" s="3">
        <f t="shared" si="40"/>
        <v>1</v>
      </c>
    </row>
    <row r="2614" spans="1:13">
      <c r="A2614" s="3">
        <v>2214</v>
      </c>
      <c r="B2614" s="3">
        <v>0</v>
      </c>
      <c r="C2614" s="3" t="s">
        <v>3084</v>
      </c>
      <c r="D2614" s="3" t="s">
        <v>2697</v>
      </c>
      <c r="E2614" s="3" t="s">
        <v>2987</v>
      </c>
      <c r="F2614" s="3" t="s">
        <v>3085</v>
      </c>
      <c r="G2614" s="3">
        <v>100</v>
      </c>
      <c r="H2614" s="3">
        <v>0</v>
      </c>
      <c r="I2614" s="3" t="s">
        <v>3020</v>
      </c>
      <c r="J2614" s="3" t="s">
        <v>2285</v>
      </c>
      <c r="K2614" s="3" t="s">
        <v>2306</v>
      </c>
      <c r="L2614" s="3" t="s">
        <v>4445</v>
      </c>
      <c r="M2614" s="3">
        <f t="shared" si="40"/>
        <v>1</v>
      </c>
    </row>
    <row r="2615" spans="1:13">
      <c r="A2615" s="3">
        <v>2215</v>
      </c>
      <c r="B2615" s="3">
        <v>0</v>
      </c>
      <c r="C2615" s="3" t="s">
        <v>3088</v>
      </c>
      <c r="D2615" s="3" t="s">
        <v>110</v>
      </c>
      <c r="E2615" s="3" t="s">
        <v>2818</v>
      </c>
      <c r="F2615" s="3" t="s">
        <v>2819</v>
      </c>
      <c r="G2615" s="3">
        <v>100</v>
      </c>
      <c r="H2615" s="3">
        <v>0</v>
      </c>
      <c r="I2615" s="3" t="s">
        <v>3020</v>
      </c>
      <c r="J2615" s="3" t="s">
        <v>2285</v>
      </c>
      <c r="K2615" s="3" t="s">
        <v>2306</v>
      </c>
      <c r="L2615" s="3" t="s">
        <v>4445</v>
      </c>
      <c r="M2615" s="3">
        <f t="shared" si="40"/>
        <v>1</v>
      </c>
    </row>
    <row r="2616" spans="1:13">
      <c r="A2616" s="3">
        <v>2216</v>
      </c>
      <c r="B2616" s="3">
        <v>0</v>
      </c>
      <c r="C2616" s="3" t="s">
        <v>3090</v>
      </c>
      <c r="D2616" s="3" t="s">
        <v>111</v>
      </c>
      <c r="E2616" s="3" t="s">
        <v>2818</v>
      </c>
      <c r="F2616" s="3" t="s">
        <v>2819</v>
      </c>
      <c r="G2616" s="3">
        <v>100</v>
      </c>
      <c r="H2616" s="3">
        <v>0</v>
      </c>
      <c r="I2616" s="3" t="s">
        <v>3020</v>
      </c>
      <c r="J2616" s="3" t="s">
        <v>2285</v>
      </c>
      <c r="K2616" s="3" t="s">
        <v>2306</v>
      </c>
      <c r="L2616" s="3" t="s">
        <v>4445</v>
      </c>
      <c r="M2616" s="3">
        <f t="shared" si="40"/>
        <v>1</v>
      </c>
    </row>
    <row r="2617" spans="1:13">
      <c r="A2617" s="3">
        <v>2217</v>
      </c>
      <c r="B2617" s="3">
        <v>0</v>
      </c>
      <c r="C2617" s="3" t="s">
        <v>3092</v>
      </c>
      <c r="D2617" s="3" t="s">
        <v>112</v>
      </c>
      <c r="E2617" s="3" t="s">
        <v>2818</v>
      </c>
      <c r="F2617" s="3" t="s">
        <v>2819</v>
      </c>
      <c r="G2617" s="3">
        <v>100</v>
      </c>
      <c r="H2617" s="3">
        <v>0</v>
      </c>
      <c r="I2617" s="3" t="s">
        <v>3020</v>
      </c>
      <c r="J2617" s="3" t="s">
        <v>2285</v>
      </c>
      <c r="K2617" s="3" t="s">
        <v>2306</v>
      </c>
      <c r="L2617" s="3" t="s">
        <v>4445</v>
      </c>
      <c r="M2617" s="3">
        <f t="shared" si="40"/>
        <v>1</v>
      </c>
    </row>
    <row r="2618" spans="1:13">
      <c r="A2618" s="3">
        <v>2218</v>
      </c>
      <c r="B2618" s="3">
        <v>0</v>
      </c>
      <c r="C2618" s="3" t="s">
        <v>3094</v>
      </c>
      <c r="D2618" s="3" t="s">
        <v>258</v>
      </c>
      <c r="E2618" s="3" t="s">
        <v>2301</v>
      </c>
      <c r="F2618" s="3" t="s">
        <v>2734</v>
      </c>
      <c r="G2618" s="3">
        <v>100</v>
      </c>
      <c r="H2618" s="3">
        <v>0</v>
      </c>
      <c r="I2618" s="3" t="s">
        <v>3020</v>
      </c>
      <c r="J2618" s="3" t="s">
        <v>2285</v>
      </c>
      <c r="K2618" s="3" t="s">
        <v>2333</v>
      </c>
      <c r="L2618" s="3" t="s">
        <v>4445</v>
      </c>
      <c r="M2618" s="3">
        <f t="shared" si="40"/>
        <v>1</v>
      </c>
    </row>
    <row r="2619" spans="1:13">
      <c r="A2619" s="3">
        <v>2219</v>
      </c>
      <c r="B2619" s="3">
        <v>0</v>
      </c>
      <c r="C2619" s="3" t="s">
        <v>3096</v>
      </c>
      <c r="D2619" s="3" t="s">
        <v>2272</v>
      </c>
      <c r="E2619" s="3" t="s">
        <v>2328</v>
      </c>
      <c r="F2619" s="3" t="s">
        <v>2329</v>
      </c>
      <c r="G2619" s="3">
        <v>100</v>
      </c>
      <c r="H2619" s="3">
        <v>0</v>
      </c>
      <c r="I2619" s="3" t="s">
        <v>3020</v>
      </c>
      <c r="J2619" s="3" t="s">
        <v>2285</v>
      </c>
      <c r="K2619" s="3" t="s">
        <v>2333</v>
      </c>
      <c r="L2619" s="3" t="s">
        <v>4445</v>
      </c>
      <c r="M2619" s="3">
        <f t="shared" si="40"/>
        <v>1</v>
      </c>
    </row>
    <row r="2620" spans="1:13">
      <c r="A2620" s="3">
        <v>2220</v>
      </c>
      <c r="B2620" s="3">
        <v>0</v>
      </c>
      <c r="C2620" s="3" t="s">
        <v>3098</v>
      </c>
      <c r="D2620" s="3" t="s">
        <v>495</v>
      </c>
      <c r="E2620" s="3" t="s">
        <v>2360</v>
      </c>
      <c r="F2620" s="3" t="s">
        <v>2361</v>
      </c>
      <c r="G2620" s="3">
        <v>100</v>
      </c>
      <c r="H2620" s="3">
        <v>0</v>
      </c>
      <c r="I2620" s="3" t="s">
        <v>3020</v>
      </c>
      <c r="J2620" s="3" t="s">
        <v>2285</v>
      </c>
      <c r="K2620" s="3" t="s">
        <v>2333</v>
      </c>
      <c r="L2620" s="3" t="s">
        <v>4445</v>
      </c>
      <c r="M2620" s="3">
        <f t="shared" si="40"/>
        <v>1</v>
      </c>
    </row>
    <row r="2621" spans="1:13">
      <c r="A2621" s="3">
        <v>2221</v>
      </c>
      <c r="B2621" s="3">
        <v>0</v>
      </c>
      <c r="C2621" s="3" t="s">
        <v>3100</v>
      </c>
      <c r="D2621" s="3" t="s">
        <v>342</v>
      </c>
      <c r="E2621" s="3">
        <v>5</v>
      </c>
      <c r="G2621" s="3">
        <v>100</v>
      </c>
      <c r="H2621" s="3">
        <v>0</v>
      </c>
      <c r="I2621" s="3" t="s">
        <v>3020</v>
      </c>
      <c r="J2621" s="3" t="s">
        <v>2285</v>
      </c>
      <c r="K2621" s="3" t="s">
        <v>2333</v>
      </c>
      <c r="L2621" s="3" t="s">
        <v>4445</v>
      </c>
      <c r="M2621" s="3">
        <f t="shared" si="40"/>
        <v>1</v>
      </c>
    </row>
    <row r="2622" spans="1:13">
      <c r="A2622" s="3">
        <v>2222</v>
      </c>
      <c r="B2622" s="3">
        <v>0</v>
      </c>
      <c r="C2622" s="3" t="s">
        <v>3102</v>
      </c>
      <c r="D2622" s="3" t="s">
        <v>2697</v>
      </c>
      <c r="E2622" s="3" t="s">
        <v>3103</v>
      </c>
      <c r="F2622" s="3" t="s">
        <v>3104</v>
      </c>
      <c r="G2622" s="3">
        <v>100</v>
      </c>
      <c r="H2622" s="3">
        <v>0</v>
      </c>
      <c r="I2622" s="3" t="s">
        <v>3020</v>
      </c>
      <c r="J2622" s="3" t="s">
        <v>2285</v>
      </c>
      <c r="K2622" s="3" t="s">
        <v>2333</v>
      </c>
      <c r="L2622" s="3" t="s">
        <v>4445</v>
      </c>
      <c r="M2622" s="3">
        <f t="shared" si="40"/>
        <v>3</v>
      </c>
    </row>
    <row r="2623" spans="1:13">
      <c r="A2623" s="3">
        <v>2222</v>
      </c>
      <c r="B2623" s="3">
        <v>0</v>
      </c>
      <c r="C2623" s="3" t="s">
        <v>3102</v>
      </c>
      <c r="D2623" s="3" t="s">
        <v>4314</v>
      </c>
      <c r="E2623" s="3" t="s">
        <v>2837</v>
      </c>
      <c r="F2623" s="3" t="s">
        <v>3050</v>
      </c>
      <c r="G2623" s="3">
        <v>100</v>
      </c>
      <c r="H2623" s="3">
        <v>0</v>
      </c>
      <c r="I2623" s="3" t="s">
        <v>3020</v>
      </c>
      <c r="J2623" s="3" t="s">
        <v>2285</v>
      </c>
      <c r="K2623" s="3" t="s">
        <v>2333</v>
      </c>
      <c r="L2623" s="3" t="s">
        <v>4445</v>
      </c>
      <c r="M2623" s="3">
        <f t="shared" si="40"/>
        <v>3</v>
      </c>
    </row>
    <row r="2624" spans="1:13">
      <c r="A2624" s="3">
        <v>2222</v>
      </c>
      <c r="B2624" s="3">
        <v>0</v>
      </c>
      <c r="C2624" s="3" t="s">
        <v>3102</v>
      </c>
      <c r="D2624" s="3" t="s">
        <v>4316</v>
      </c>
      <c r="E2624" s="3">
        <v>85</v>
      </c>
      <c r="F2624" s="3">
        <v>87</v>
      </c>
      <c r="G2624" s="3">
        <v>100</v>
      </c>
      <c r="H2624" s="3">
        <v>0</v>
      </c>
      <c r="I2624" s="3" t="s">
        <v>3020</v>
      </c>
      <c r="J2624" s="3" t="s">
        <v>2285</v>
      </c>
      <c r="K2624" s="3" t="s">
        <v>2333</v>
      </c>
      <c r="L2624" s="3" t="s">
        <v>4445</v>
      </c>
      <c r="M2624" s="3">
        <f t="shared" si="40"/>
        <v>3</v>
      </c>
    </row>
    <row r="2625" spans="1:13">
      <c r="A2625" s="3">
        <v>2223</v>
      </c>
      <c r="B2625" s="3">
        <v>1</v>
      </c>
      <c r="C2625" s="3" t="s">
        <v>3049</v>
      </c>
      <c r="D2625" s="3" t="s">
        <v>4314</v>
      </c>
      <c r="E2625" s="3" t="s">
        <v>3050</v>
      </c>
      <c r="F2625" s="3" t="s">
        <v>3051</v>
      </c>
      <c r="G2625" s="3">
        <v>86</v>
      </c>
      <c r="H2625" s="3">
        <v>100</v>
      </c>
      <c r="I2625" s="3" t="s">
        <v>3020</v>
      </c>
      <c r="J2625" s="3" t="s">
        <v>2285</v>
      </c>
      <c r="K2625" s="3" t="s">
        <v>2286</v>
      </c>
      <c r="L2625" s="3" t="s">
        <v>4446</v>
      </c>
      <c r="M2625" s="3">
        <f t="shared" si="40"/>
        <v>2</v>
      </c>
    </row>
    <row r="2626" spans="1:13">
      <c r="A2626" s="3">
        <v>2223</v>
      </c>
      <c r="B2626" s="3">
        <v>1</v>
      </c>
      <c r="C2626" s="3" t="s">
        <v>3049</v>
      </c>
      <c r="D2626" s="3" t="s">
        <v>4316</v>
      </c>
      <c r="E2626" s="3">
        <v>87</v>
      </c>
      <c r="F2626" s="3">
        <v>89</v>
      </c>
      <c r="G2626" s="3">
        <v>86</v>
      </c>
      <c r="H2626" s="3">
        <v>100</v>
      </c>
      <c r="I2626" s="3" t="s">
        <v>3020</v>
      </c>
      <c r="J2626" s="3" t="s">
        <v>2285</v>
      </c>
      <c r="K2626" s="3" t="s">
        <v>2286</v>
      </c>
      <c r="L2626" s="3" t="s">
        <v>4446</v>
      </c>
      <c r="M2626" s="3">
        <f t="shared" si="40"/>
        <v>2</v>
      </c>
    </row>
    <row r="2627" spans="1:13">
      <c r="A2627" s="3">
        <v>2224</v>
      </c>
      <c r="B2627" s="3">
        <v>1</v>
      </c>
      <c r="C2627" s="3" t="s">
        <v>3055</v>
      </c>
      <c r="D2627" s="3" t="s">
        <v>4317</v>
      </c>
      <c r="E2627" s="3" t="s">
        <v>3056</v>
      </c>
      <c r="F2627" s="3" t="s">
        <v>2288</v>
      </c>
      <c r="G2627" s="3">
        <v>86</v>
      </c>
      <c r="H2627" s="3">
        <v>100</v>
      </c>
      <c r="I2627" s="3" t="s">
        <v>3020</v>
      </c>
      <c r="J2627" s="3" t="s">
        <v>2285</v>
      </c>
      <c r="K2627" s="3" t="s">
        <v>2286</v>
      </c>
      <c r="L2627" s="3" t="s">
        <v>4446</v>
      </c>
      <c r="M2627" s="3">
        <f t="shared" ref="M2627:M2690" si="41">COUNTIF(A:A,A2627)</f>
        <v>2</v>
      </c>
    </row>
    <row r="2628" spans="1:13">
      <c r="A2628" s="3">
        <v>2224</v>
      </c>
      <c r="B2628" s="3">
        <v>1</v>
      </c>
      <c r="C2628" s="3" t="s">
        <v>3055</v>
      </c>
      <c r="D2628" s="3" t="s">
        <v>4318</v>
      </c>
      <c r="E2628" s="3">
        <v>197</v>
      </c>
      <c r="F2628" s="3">
        <v>208</v>
      </c>
      <c r="G2628" s="3">
        <v>86</v>
      </c>
      <c r="H2628" s="3">
        <v>100</v>
      </c>
      <c r="I2628" s="3" t="s">
        <v>3020</v>
      </c>
      <c r="J2628" s="3" t="s">
        <v>2285</v>
      </c>
      <c r="K2628" s="3" t="s">
        <v>2286</v>
      </c>
      <c r="L2628" s="3" t="s">
        <v>4446</v>
      </c>
      <c r="M2628" s="3">
        <f t="shared" si="41"/>
        <v>2</v>
      </c>
    </row>
    <row r="2629" spans="1:13">
      <c r="A2629" s="3">
        <v>2225</v>
      </c>
      <c r="B2629" s="3">
        <v>1</v>
      </c>
      <c r="C2629" s="3" t="s">
        <v>3059</v>
      </c>
      <c r="D2629" s="3" t="s">
        <v>4319</v>
      </c>
      <c r="E2629" s="3" t="s">
        <v>2288</v>
      </c>
      <c r="F2629" s="3" t="s">
        <v>2345</v>
      </c>
      <c r="G2629" s="3">
        <v>86</v>
      </c>
      <c r="H2629" s="3">
        <v>100</v>
      </c>
      <c r="I2629" s="3" t="s">
        <v>3020</v>
      </c>
      <c r="J2629" s="3" t="s">
        <v>2285</v>
      </c>
      <c r="K2629" s="3" t="s">
        <v>2286</v>
      </c>
      <c r="L2629" s="3" t="s">
        <v>4446</v>
      </c>
      <c r="M2629" s="3">
        <f t="shared" si="41"/>
        <v>2</v>
      </c>
    </row>
    <row r="2630" spans="1:13">
      <c r="A2630" s="3">
        <v>2225</v>
      </c>
      <c r="B2630" s="3">
        <v>1</v>
      </c>
      <c r="C2630" s="3" t="s">
        <v>3059</v>
      </c>
      <c r="D2630" s="3" t="s">
        <v>4320</v>
      </c>
      <c r="E2630" s="3">
        <v>204</v>
      </c>
      <c r="F2630" s="3">
        <v>206</v>
      </c>
      <c r="G2630" s="3">
        <v>86</v>
      </c>
      <c r="H2630" s="3">
        <v>100</v>
      </c>
      <c r="I2630" s="3" t="s">
        <v>3020</v>
      </c>
      <c r="J2630" s="3" t="s">
        <v>2285</v>
      </c>
      <c r="K2630" s="3" t="s">
        <v>2286</v>
      </c>
      <c r="L2630" s="3" t="s">
        <v>4446</v>
      </c>
      <c r="M2630" s="3">
        <f t="shared" si="41"/>
        <v>2</v>
      </c>
    </row>
    <row r="2631" spans="1:13">
      <c r="A2631" s="3">
        <v>2226</v>
      </c>
      <c r="B2631" s="3">
        <v>1</v>
      </c>
      <c r="C2631" s="3" t="s">
        <v>3062</v>
      </c>
      <c r="D2631" s="3" t="s">
        <v>4321</v>
      </c>
      <c r="E2631" s="3" t="s">
        <v>3063</v>
      </c>
      <c r="F2631" s="3" t="s">
        <v>3064</v>
      </c>
      <c r="G2631" s="3">
        <v>86</v>
      </c>
      <c r="H2631" s="3">
        <v>100</v>
      </c>
      <c r="I2631" s="3" t="s">
        <v>3020</v>
      </c>
      <c r="J2631" s="3" t="s">
        <v>2285</v>
      </c>
      <c r="K2631" s="3" t="s">
        <v>2286</v>
      </c>
      <c r="L2631" s="3" t="s">
        <v>4446</v>
      </c>
      <c r="M2631" s="3">
        <f t="shared" si="41"/>
        <v>2</v>
      </c>
    </row>
    <row r="2632" spans="1:13">
      <c r="A2632" s="3">
        <v>2226</v>
      </c>
      <c r="B2632" s="3">
        <v>1</v>
      </c>
      <c r="C2632" s="3" t="s">
        <v>3062</v>
      </c>
      <c r="D2632" s="3" t="s">
        <v>4322</v>
      </c>
      <c r="E2632" s="3">
        <v>341</v>
      </c>
      <c r="F2632" s="3">
        <v>343</v>
      </c>
      <c r="G2632" s="3">
        <v>86</v>
      </c>
      <c r="H2632" s="3">
        <v>100</v>
      </c>
      <c r="I2632" s="3" t="s">
        <v>3020</v>
      </c>
      <c r="J2632" s="3" t="s">
        <v>2285</v>
      </c>
      <c r="K2632" s="3" t="s">
        <v>2286</v>
      </c>
      <c r="L2632" s="3" t="s">
        <v>4446</v>
      </c>
      <c r="M2632" s="3">
        <f t="shared" si="41"/>
        <v>2</v>
      </c>
    </row>
    <row r="2633" spans="1:13">
      <c r="A2633" s="3">
        <v>2227</v>
      </c>
      <c r="B2633" s="3">
        <v>1</v>
      </c>
      <c r="C2633" s="3" t="s">
        <v>3068</v>
      </c>
      <c r="D2633" s="3" t="s">
        <v>4323</v>
      </c>
      <c r="E2633" s="3" t="s">
        <v>3069</v>
      </c>
      <c r="F2633" s="3" t="s">
        <v>3070</v>
      </c>
      <c r="G2633" s="3">
        <v>86</v>
      </c>
      <c r="H2633" s="3">
        <v>100</v>
      </c>
      <c r="I2633" s="3" t="s">
        <v>3020</v>
      </c>
      <c r="J2633" s="3" t="s">
        <v>2285</v>
      </c>
      <c r="K2633" s="3" t="s">
        <v>2286</v>
      </c>
      <c r="L2633" s="3" t="s">
        <v>4446</v>
      </c>
      <c r="M2633" s="3">
        <f t="shared" si="41"/>
        <v>2</v>
      </c>
    </row>
    <row r="2634" spans="1:13">
      <c r="A2634" s="3">
        <v>2227</v>
      </c>
      <c r="B2634" s="3">
        <v>1</v>
      </c>
      <c r="C2634" s="3" t="s">
        <v>3068</v>
      </c>
      <c r="D2634" s="3" t="s">
        <v>4324</v>
      </c>
      <c r="E2634" s="3">
        <v>193</v>
      </c>
      <c r="F2634" s="3">
        <v>195</v>
      </c>
      <c r="G2634" s="3">
        <v>86</v>
      </c>
      <c r="H2634" s="3">
        <v>100</v>
      </c>
      <c r="I2634" s="3" t="s">
        <v>3020</v>
      </c>
      <c r="J2634" s="3" t="s">
        <v>2285</v>
      </c>
      <c r="K2634" s="3" t="s">
        <v>2286</v>
      </c>
      <c r="L2634" s="3" t="s">
        <v>4446</v>
      </c>
      <c r="M2634" s="3">
        <f t="shared" si="41"/>
        <v>2</v>
      </c>
    </row>
    <row r="2635" spans="1:13">
      <c r="A2635" s="3">
        <v>2228</v>
      </c>
      <c r="B2635" s="3">
        <v>1</v>
      </c>
      <c r="C2635" s="3" t="s">
        <v>3074</v>
      </c>
      <c r="D2635" s="3" t="s">
        <v>611</v>
      </c>
      <c r="E2635" s="3" t="s">
        <v>3075</v>
      </c>
      <c r="F2635" s="3" t="s">
        <v>3076</v>
      </c>
      <c r="G2635" s="3">
        <v>86</v>
      </c>
      <c r="H2635" s="3">
        <v>100</v>
      </c>
      <c r="I2635" s="3" t="s">
        <v>3020</v>
      </c>
      <c r="J2635" s="3" t="s">
        <v>2285</v>
      </c>
      <c r="K2635" s="3" t="s">
        <v>2286</v>
      </c>
      <c r="L2635" s="3" t="s">
        <v>4446</v>
      </c>
      <c r="M2635" s="3">
        <f t="shared" si="41"/>
        <v>1</v>
      </c>
    </row>
    <row r="2636" spans="1:13">
      <c r="A2636" s="3">
        <v>2229</v>
      </c>
      <c r="B2636" s="3">
        <v>1</v>
      </c>
      <c r="C2636" s="3" t="s">
        <v>3080</v>
      </c>
      <c r="D2636" s="3" t="s">
        <v>3842</v>
      </c>
      <c r="E2636" s="3" t="s">
        <v>3081</v>
      </c>
      <c r="F2636" s="3" t="s">
        <v>3082</v>
      </c>
      <c r="G2636" s="3">
        <v>86</v>
      </c>
      <c r="H2636" s="3">
        <v>100</v>
      </c>
      <c r="I2636" s="3" t="s">
        <v>3020</v>
      </c>
      <c r="J2636" s="3" t="s">
        <v>2285</v>
      </c>
      <c r="K2636" s="3" t="s">
        <v>2286</v>
      </c>
      <c r="L2636" s="3" t="s">
        <v>4446</v>
      </c>
      <c r="M2636" s="3">
        <f t="shared" si="41"/>
        <v>1</v>
      </c>
    </row>
    <row r="2637" spans="1:13">
      <c r="A2637" s="3">
        <v>2230</v>
      </c>
      <c r="B2637" s="3">
        <v>1</v>
      </c>
      <c r="C2637" s="3" t="s">
        <v>3086</v>
      </c>
      <c r="D2637" s="3" t="s">
        <v>2697</v>
      </c>
      <c r="E2637" s="3" t="s">
        <v>2370</v>
      </c>
      <c r="F2637" s="3" t="s">
        <v>3087</v>
      </c>
      <c r="G2637" s="3">
        <v>86</v>
      </c>
      <c r="H2637" s="3">
        <v>100</v>
      </c>
      <c r="I2637" s="3" t="s">
        <v>3020</v>
      </c>
      <c r="J2637" s="3" t="s">
        <v>2285</v>
      </c>
      <c r="K2637" s="3" t="s">
        <v>2306</v>
      </c>
      <c r="L2637" s="3" t="s">
        <v>4446</v>
      </c>
      <c r="M2637" s="3">
        <f t="shared" si="41"/>
        <v>1</v>
      </c>
    </row>
    <row r="2638" spans="1:13">
      <c r="A2638" s="3">
        <v>2231</v>
      </c>
      <c r="B2638" s="3">
        <v>1</v>
      </c>
      <c r="C2638" s="3" t="s">
        <v>3089</v>
      </c>
      <c r="D2638" s="3" t="s">
        <v>110</v>
      </c>
      <c r="E2638" s="3" t="s">
        <v>2683</v>
      </c>
      <c r="F2638" s="3" t="s">
        <v>2821</v>
      </c>
      <c r="G2638" s="3">
        <v>86</v>
      </c>
      <c r="H2638" s="3">
        <v>100</v>
      </c>
      <c r="I2638" s="3" t="s">
        <v>3020</v>
      </c>
      <c r="J2638" s="3" t="s">
        <v>2285</v>
      </c>
      <c r="K2638" s="3" t="s">
        <v>2306</v>
      </c>
      <c r="L2638" s="3" t="s">
        <v>4446</v>
      </c>
      <c r="M2638" s="3">
        <f t="shared" si="41"/>
        <v>1</v>
      </c>
    </row>
    <row r="2639" spans="1:13">
      <c r="A2639" s="3">
        <v>2232</v>
      </c>
      <c r="B2639" s="3">
        <v>1</v>
      </c>
      <c r="C2639" s="3" t="s">
        <v>3091</v>
      </c>
      <c r="D2639" s="3" t="s">
        <v>111</v>
      </c>
      <c r="E2639" s="3" t="s">
        <v>2683</v>
      </c>
      <c r="F2639" s="3" t="s">
        <v>2821</v>
      </c>
      <c r="G2639" s="3">
        <v>86</v>
      </c>
      <c r="H2639" s="3">
        <v>100</v>
      </c>
      <c r="I2639" s="3" t="s">
        <v>3020</v>
      </c>
      <c r="J2639" s="3" t="s">
        <v>2285</v>
      </c>
      <c r="K2639" s="3" t="s">
        <v>2306</v>
      </c>
      <c r="L2639" s="3" t="s">
        <v>4446</v>
      </c>
      <c r="M2639" s="3">
        <f t="shared" si="41"/>
        <v>1</v>
      </c>
    </row>
    <row r="2640" spans="1:13">
      <c r="A2640" s="3">
        <v>2233</v>
      </c>
      <c r="B2640" s="3">
        <v>1</v>
      </c>
      <c r="C2640" s="3" t="s">
        <v>3093</v>
      </c>
      <c r="D2640" s="3" t="s">
        <v>112</v>
      </c>
      <c r="E2640" s="3" t="s">
        <v>2683</v>
      </c>
      <c r="F2640" s="3" t="s">
        <v>2821</v>
      </c>
      <c r="G2640" s="3">
        <v>86</v>
      </c>
      <c r="H2640" s="3">
        <v>100</v>
      </c>
      <c r="I2640" s="3" t="s">
        <v>3020</v>
      </c>
      <c r="J2640" s="3" t="s">
        <v>2285</v>
      </c>
      <c r="K2640" s="3" t="s">
        <v>2306</v>
      </c>
      <c r="L2640" s="3" t="s">
        <v>4446</v>
      </c>
      <c r="M2640" s="3">
        <f t="shared" si="41"/>
        <v>1</v>
      </c>
    </row>
    <row r="2641" spans="1:13">
      <c r="A2641" s="3">
        <v>2234</v>
      </c>
      <c r="B2641" s="3">
        <v>1</v>
      </c>
      <c r="C2641" s="3" t="s">
        <v>3095</v>
      </c>
      <c r="D2641" s="3" t="s">
        <v>258</v>
      </c>
      <c r="E2641" s="3" t="s">
        <v>1775</v>
      </c>
      <c r="F2641" s="3" t="s">
        <v>289</v>
      </c>
      <c r="G2641" s="3">
        <v>100</v>
      </c>
      <c r="H2641" s="3">
        <v>100</v>
      </c>
      <c r="I2641" s="3" t="s">
        <v>3020</v>
      </c>
      <c r="J2641" s="3" t="s">
        <v>2285</v>
      </c>
      <c r="K2641" s="3" t="s">
        <v>2333</v>
      </c>
      <c r="L2641" s="3" t="s">
        <v>4446</v>
      </c>
      <c r="M2641" s="3">
        <f t="shared" si="41"/>
        <v>1</v>
      </c>
    </row>
    <row r="2642" spans="1:13">
      <c r="A2642" s="3">
        <v>2235</v>
      </c>
      <c r="B2642" s="3">
        <v>1</v>
      </c>
      <c r="C2642" s="3" t="s">
        <v>3097</v>
      </c>
      <c r="D2642" s="3" t="s">
        <v>2272</v>
      </c>
      <c r="E2642" s="3" t="s">
        <v>2331</v>
      </c>
      <c r="F2642" s="3" t="s">
        <v>1809</v>
      </c>
      <c r="G2642" s="3">
        <v>100</v>
      </c>
      <c r="H2642" s="3">
        <v>100</v>
      </c>
      <c r="I2642" s="3" t="s">
        <v>3020</v>
      </c>
      <c r="J2642" s="3" t="s">
        <v>2285</v>
      </c>
      <c r="K2642" s="3" t="s">
        <v>2333</v>
      </c>
      <c r="L2642" s="3" t="s">
        <v>4446</v>
      </c>
      <c r="M2642" s="3">
        <f t="shared" si="41"/>
        <v>1</v>
      </c>
    </row>
    <row r="2643" spans="1:13">
      <c r="A2643" s="3">
        <v>2236</v>
      </c>
      <c r="B2643" s="3">
        <v>1</v>
      </c>
      <c r="C2643" s="3" t="s">
        <v>3099</v>
      </c>
      <c r="D2643" s="3" t="s">
        <v>495</v>
      </c>
      <c r="E2643" s="3" t="s">
        <v>2569</v>
      </c>
      <c r="F2643" s="3" t="s">
        <v>2364</v>
      </c>
      <c r="G2643" s="3">
        <v>100</v>
      </c>
      <c r="H2643" s="3">
        <v>100</v>
      </c>
      <c r="I2643" s="3" t="s">
        <v>3020</v>
      </c>
      <c r="J2643" s="3" t="s">
        <v>2285</v>
      </c>
      <c r="K2643" s="3" t="s">
        <v>2333</v>
      </c>
      <c r="L2643" s="3" t="s">
        <v>4446</v>
      </c>
      <c r="M2643" s="3">
        <f t="shared" si="41"/>
        <v>1</v>
      </c>
    </row>
    <row r="2644" spans="1:13">
      <c r="A2644" s="3">
        <v>2237</v>
      </c>
      <c r="B2644" s="3">
        <v>1</v>
      </c>
      <c r="C2644" s="3" t="s">
        <v>3101</v>
      </c>
      <c r="D2644" s="3" t="s">
        <v>342</v>
      </c>
      <c r="E2644" s="3">
        <v>4</v>
      </c>
      <c r="G2644" s="3">
        <v>100</v>
      </c>
      <c r="H2644" s="3">
        <v>100</v>
      </c>
      <c r="I2644" s="3" t="s">
        <v>3020</v>
      </c>
      <c r="J2644" s="3" t="s">
        <v>2285</v>
      </c>
      <c r="K2644" s="3" t="s">
        <v>2333</v>
      </c>
      <c r="L2644" s="3" t="s">
        <v>4446</v>
      </c>
      <c r="M2644" s="3">
        <f t="shared" si="41"/>
        <v>1</v>
      </c>
    </row>
    <row r="2645" spans="1:13">
      <c r="A2645" s="3">
        <v>2238</v>
      </c>
      <c r="B2645" s="3">
        <v>1</v>
      </c>
      <c r="C2645" s="3" t="s">
        <v>3105</v>
      </c>
      <c r="D2645" s="3" t="s">
        <v>2697</v>
      </c>
      <c r="E2645" s="3" t="s">
        <v>2941</v>
      </c>
      <c r="F2645" s="3" t="s">
        <v>3106</v>
      </c>
      <c r="G2645" s="3">
        <v>100</v>
      </c>
      <c r="H2645" s="3">
        <v>100</v>
      </c>
      <c r="I2645" s="3" t="s">
        <v>3020</v>
      </c>
      <c r="J2645" s="3" t="s">
        <v>2285</v>
      </c>
      <c r="K2645" s="3" t="s">
        <v>2333</v>
      </c>
      <c r="L2645" s="3" t="s">
        <v>4446</v>
      </c>
      <c r="M2645" s="3">
        <f t="shared" si="41"/>
        <v>3</v>
      </c>
    </row>
    <row r="2646" spans="1:13">
      <c r="A2646" s="3">
        <v>2238</v>
      </c>
      <c r="B2646" s="3">
        <v>1</v>
      </c>
      <c r="C2646" s="3" t="s">
        <v>3105</v>
      </c>
      <c r="D2646" s="3" t="s">
        <v>4314</v>
      </c>
      <c r="E2646" s="3" t="s">
        <v>3107</v>
      </c>
      <c r="F2646" s="3" t="s">
        <v>2467</v>
      </c>
      <c r="G2646" s="3">
        <v>100</v>
      </c>
      <c r="H2646" s="3">
        <v>100</v>
      </c>
      <c r="I2646" s="3" t="s">
        <v>3020</v>
      </c>
      <c r="J2646" s="3" t="s">
        <v>2285</v>
      </c>
      <c r="K2646" s="3" t="s">
        <v>2333</v>
      </c>
      <c r="L2646" s="3" t="s">
        <v>4446</v>
      </c>
      <c r="M2646" s="3">
        <f t="shared" si="41"/>
        <v>3</v>
      </c>
    </row>
    <row r="2647" spans="1:13">
      <c r="A2647" s="3">
        <v>2238</v>
      </c>
      <c r="B2647" s="3">
        <v>1</v>
      </c>
      <c r="C2647" s="3" t="s">
        <v>3105</v>
      </c>
      <c r="D2647" s="3" t="s">
        <v>4316</v>
      </c>
      <c r="E2647" s="3">
        <v>65</v>
      </c>
      <c r="F2647" s="3">
        <v>67</v>
      </c>
      <c r="G2647" s="3">
        <v>100</v>
      </c>
      <c r="H2647" s="3">
        <v>100</v>
      </c>
      <c r="I2647" s="3" t="s">
        <v>3020</v>
      </c>
      <c r="J2647" s="3" t="s">
        <v>2285</v>
      </c>
      <c r="K2647" s="3" t="s">
        <v>2333</v>
      </c>
      <c r="L2647" s="3" t="s">
        <v>4446</v>
      </c>
      <c r="M2647" s="3">
        <f t="shared" si="41"/>
        <v>3</v>
      </c>
    </row>
    <row r="2648" spans="1:13">
      <c r="A2648" s="3">
        <v>2239</v>
      </c>
      <c r="B2648" s="3">
        <v>0</v>
      </c>
      <c r="C2648" s="3" t="s">
        <v>3108</v>
      </c>
      <c r="D2648" s="3" t="s">
        <v>2720</v>
      </c>
      <c r="E2648" s="3" t="s">
        <v>1812</v>
      </c>
      <c r="F2648" s="3" t="s">
        <v>2445</v>
      </c>
      <c r="G2648" s="3">
        <v>100</v>
      </c>
      <c r="H2648" s="3">
        <v>0</v>
      </c>
      <c r="I2648" s="3" t="s">
        <v>3020</v>
      </c>
      <c r="J2648" s="3" t="s">
        <v>2346</v>
      </c>
      <c r="K2648" s="3" t="s">
        <v>2286</v>
      </c>
      <c r="L2648" s="3" t="s">
        <v>4447</v>
      </c>
      <c r="M2648" s="3">
        <f t="shared" si="41"/>
        <v>1</v>
      </c>
    </row>
    <row r="2649" spans="1:13">
      <c r="A2649" s="3">
        <v>2240</v>
      </c>
      <c r="B2649" s="3">
        <v>0</v>
      </c>
      <c r="C2649" s="3" t="s">
        <v>3109</v>
      </c>
      <c r="D2649" s="3" t="s">
        <v>261</v>
      </c>
      <c r="E2649" s="3" t="s">
        <v>2376</v>
      </c>
      <c r="F2649" s="3" t="s">
        <v>2710</v>
      </c>
      <c r="G2649" s="3">
        <v>100</v>
      </c>
      <c r="H2649" s="3">
        <v>0</v>
      </c>
      <c r="I2649" s="3" t="s">
        <v>3020</v>
      </c>
      <c r="J2649" s="3" t="s">
        <v>2346</v>
      </c>
      <c r="K2649" s="3" t="s">
        <v>2286</v>
      </c>
      <c r="L2649" s="3" t="s">
        <v>4447</v>
      </c>
      <c r="M2649" s="3">
        <f t="shared" si="41"/>
        <v>1</v>
      </c>
    </row>
    <row r="2650" spans="1:13">
      <c r="A2650" s="3">
        <v>2241</v>
      </c>
      <c r="B2650" s="3">
        <v>0</v>
      </c>
      <c r="C2650" s="3" t="s">
        <v>3111</v>
      </c>
      <c r="D2650" s="3" t="s">
        <v>264</v>
      </c>
      <c r="E2650" s="3" t="s">
        <v>2376</v>
      </c>
      <c r="F2650" s="3" t="s">
        <v>2710</v>
      </c>
      <c r="G2650" s="3">
        <v>100</v>
      </c>
      <c r="H2650" s="3">
        <v>0</v>
      </c>
      <c r="I2650" s="3" t="s">
        <v>3020</v>
      </c>
      <c r="J2650" s="3" t="s">
        <v>2346</v>
      </c>
      <c r="K2650" s="3" t="s">
        <v>2286</v>
      </c>
      <c r="L2650" s="3" t="s">
        <v>4447</v>
      </c>
      <c r="M2650" s="3">
        <f t="shared" si="41"/>
        <v>1</v>
      </c>
    </row>
    <row r="2651" spans="1:13">
      <c r="A2651" s="3">
        <v>2242</v>
      </c>
      <c r="B2651" s="3">
        <v>0</v>
      </c>
      <c r="C2651" s="3" t="s">
        <v>3113</v>
      </c>
      <c r="D2651" s="3" t="s">
        <v>589</v>
      </c>
      <c r="E2651" s="3" t="s">
        <v>3072</v>
      </c>
      <c r="F2651" s="3" t="s">
        <v>3073</v>
      </c>
      <c r="G2651" s="3">
        <v>100</v>
      </c>
      <c r="H2651" s="3">
        <v>0</v>
      </c>
      <c r="I2651" s="3" t="s">
        <v>3020</v>
      </c>
      <c r="J2651" s="3" t="s">
        <v>2346</v>
      </c>
      <c r="K2651" s="3" t="s">
        <v>2286</v>
      </c>
      <c r="L2651" s="3" t="s">
        <v>4447</v>
      </c>
      <c r="M2651" s="3">
        <f t="shared" si="41"/>
        <v>1</v>
      </c>
    </row>
    <row r="2652" spans="1:13">
      <c r="A2652" s="3">
        <v>2243</v>
      </c>
      <c r="B2652" s="3">
        <v>0</v>
      </c>
      <c r="C2652" s="3" t="s">
        <v>3115</v>
      </c>
      <c r="D2652" s="3" t="s">
        <v>566</v>
      </c>
      <c r="E2652" s="3" t="s">
        <v>3072</v>
      </c>
      <c r="F2652" s="3" t="s">
        <v>3073</v>
      </c>
      <c r="G2652" s="3">
        <v>100</v>
      </c>
      <c r="H2652" s="3">
        <v>0</v>
      </c>
      <c r="I2652" s="3" t="s">
        <v>3020</v>
      </c>
      <c r="J2652" s="3" t="s">
        <v>2346</v>
      </c>
      <c r="K2652" s="3" t="s">
        <v>2286</v>
      </c>
      <c r="L2652" s="3" t="s">
        <v>4447</v>
      </c>
      <c r="M2652" s="3">
        <f t="shared" si="41"/>
        <v>1</v>
      </c>
    </row>
    <row r="2653" spans="1:13">
      <c r="A2653" s="3">
        <v>2244</v>
      </c>
      <c r="B2653" s="3">
        <v>0</v>
      </c>
      <c r="C2653" s="3" t="s">
        <v>3117</v>
      </c>
      <c r="D2653" s="3" t="s">
        <v>645</v>
      </c>
      <c r="E2653" s="3" t="s">
        <v>3072</v>
      </c>
      <c r="F2653" s="3" t="s">
        <v>3073</v>
      </c>
      <c r="G2653" s="3">
        <v>100</v>
      </c>
      <c r="H2653" s="3">
        <v>0</v>
      </c>
      <c r="I2653" s="3" t="s">
        <v>3020</v>
      </c>
      <c r="J2653" s="3" t="s">
        <v>2346</v>
      </c>
      <c r="K2653" s="3" t="s">
        <v>2286</v>
      </c>
      <c r="L2653" s="3" t="s">
        <v>4447</v>
      </c>
      <c r="M2653" s="3">
        <f t="shared" si="41"/>
        <v>1</v>
      </c>
    </row>
    <row r="2654" spans="1:13">
      <c r="A2654" s="3">
        <v>2245</v>
      </c>
      <c r="B2654" s="3">
        <v>0</v>
      </c>
      <c r="C2654" s="3" t="s">
        <v>3119</v>
      </c>
      <c r="D2654" s="3" t="s">
        <v>2733</v>
      </c>
      <c r="E2654" s="3" t="s">
        <v>2301</v>
      </c>
      <c r="F2654" s="3" t="s">
        <v>2324</v>
      </c>
      <c r="G2654" s="3">
        <v>100</v>
      </c>
      <c r="H2654" s="3">
        <v>0</v>
      </c>
      <c r="I2654" s="3" t="s">
        <v>3020</v>
      </c>
      <c r="J2654" s="3" t="s">
        <v>2346</v>
      </c>
      <c r="K2654" s="3" t="s">
        <v>2306</v>
      </c>
      <c r="L2654" s="3" t="s">
        <v>4447</v>
      </c>
      <c r="M2654" s="3">
        <f t="shared" si="41"/>
        <v>1</v>
      </c>
    </row>
    <row r="2655" spans="1:13">
      <c r="A2655" s="3">
        <v>2246</v>
      </c>
      <c r="B2655" s="3">
        <v>0</v>
      </c>
      <c r="C2655" s="3" t="s">
        <v>3120</v>
      </c>
      <c r="D2655" s="3" t="s">
        <v>166</v>
      </c>
      <c r="E2655" s="3" t="s">
        <v>3121</v>
      </c>
      <c r="F2655" s="3" t="s">
        <v>3122</v>
      </c>
      <c r="G2655" s="3">
        <v>100</v>
      </c>
      <c r="H2655" s="3">
        <v>0</v>
      </c>
      <c r="I2655" s="3" t="s">
        <v>3020</v>
      </c>
      <c r="J2655" s="3" t="s">
        <v>2346</v>
      </c>
      <c r="K2655" s="3" t="s">
        <v>2306</v>
      </c>
      <c r="L2655" s="3" t="s">
        <v>4447</v>
      </c>
      <c r="M2655" s="3">
        <f t="shared" si="41"/>
        <v>1</v>
      </c>
    </row>
    <row r="2656" spans="1:13">
      <c r="A2656" s="3">
        <v>2247</v>
      </c>
      <c r="B2656" s="3">
        <v>0</v>
      </c>
      <c r="C2656" s="3" t="s">
        <v>3126</v>
      </c>
      <c r="D2656" s="3" t="s">
        <v>411</v>
      </c>
      <c r="E2656" s="3" t="s">
        <v>2438</v>
      </c>
      <c r="F2656" s="3" t="s">
        <v>2299</v>
      </c>
      <c r="G2656" s="3">
        <v>100</v>
      </c>
      <c r="H2656" s="3">
        <v>0</v>
      </c>
      <c r="I2656" s="3" t="s">
        <v>3020</v>
      </c>
      <c r="J2656" s="3" t="s">
        <v>2346</v>
      </c>
      <c r="K2656" s="3" t="s">
        <v>2306</v>
      </c>
      <c r="L2656" s="3" t="s">
        <v>4447</v>
      </c>
      <c r="M2656" s="3">
        <f t="shared" si="41"/>
        <v>2</v>
      </c>
    </row>
    <row r="2657" spans="1:13">
      <c r="A2657" s="3">
        <v>2247</v>
      </c>
      <c r="B2657" s="3">
        <v>0</v>
      </c>
      <c r="C2657" s="3" t="s">
        <v>3126</v>
      </c>
      <c r="D2657" s="3" t="s">
        <v>412</v>
      </c>
      <c r="E2657" s="3" t="s">
        <v>2438</v>
      </c>
      <c r="F2657" s="3" t="s">
        <v>2299</v>
      </c>
      <c r="G2657" s="3">
        <v>100</v>
      </c>
      <c r="H2657" s="3">
        <v>0</v>
      </c>
      <c r="I2657" s="3" t="s">
        <v>3020</v>
      </c>
      <c r="J2657" s="3" t="s">
        <v>2346</v>
      </c>
      <c r="K2657" s="3" t="s">
        <v>2306</v>
      </c>
      <c r="L2657" s="3" t="s">
        <v>4447</v>
      </c>
      <c r="M2657" s="3">
        <f t="shared" si="41"/>
        <v>2</v>
      </c>
    </row>
    <row r="2658" spans="1:13">
      <c r="A2658" s="3">
        <v>2248</v>
      </c>
      <c r="B2658" s="3">
        <v>0</v>
      </c>
      <c r="C2658" s="3" t="s">
        <v>3128</v>
      </c>
      <c r="D2658" s="3" t="s">
        <v>103</v>
      </c>
      <c r="E2658" s="3" t="s">
        <v>2861</v>
      </c>
      <c r="F2658" s="3" t="s">
        <v>2738</v>
      </c>
      <c r="G2658" s="3">
        <v>100</v>
      </c>
      <c r="H2658" s="3">
        <v>0</v>
      </c>
      <c r="I2658" s="3" t="s">
        <v>3020</v>
      </c>
      <c r="J2658" s="3" t="s">
        <v>2346</v>
      </c>
      <c r="K2658" s="3" t="s">
        <v>2306</v>
      </c>
      <c r="L2658" s="3" t="s">
        <v>4447</v>
      </c>
      <c r="M2658" s="3">
        <f t="shared" si="41"/>
        <v>1</v>
      </c>
    </row>
    <row r="2659" spans="1:13">
      <c r="A2659" s="3">
        <v>2249</v>
      </c>
      <c r="B2659" s="3">
        <v>0</v>
      </c>
      <c r="C2659" s="3" t="s">
        <v>3130</v>
      </c>
      <c r="D2659" s="3" t="s">
        <v>221</v>
      </c>
      <c r="E2659" s="3" t="s">
        <v>3104</v>
      </c>
      <c r="F2659" s="3" t="s">
        <v>3131</v>
      </c>
      <c r="G2659" s="3">
        <v>100</v>
      </c>
      <c r="H2659" s="3">
        <v>0</v>
      </c>
      <c r="I2659" s="3" t="s">
        <v>3020</v>
      </c>
      <c r="J2659" s="3" t="s">
        <v>2346</v>
      </c>
      <c r="K2659" s="3" t="s">
        <v>2306</v>
      </c>
      <c r="L2659" s="3" t="s">
        <v>4447</v>
      </c>
      <c r="M2659" s="3">
        <f t="shared" si="41"/>
        <v>1</v>
      </c>
    </row>
    <row r="2660" spans="1:13">
      <c r="A2660" s="3">
        <v>2250</v>
      </c>
      <c r="B2660" s="3">
        <v>0</v>
      </c>
      <c r="C2660" s="3" t="s">
        <v>3135</v>
      </c>
      <c r="D2660" s="3" t="s">
        <v>13</v>
      </c>
      <c r="E2660" s="3" t="s">
        <v>2938</v>
      </c>
      <c r="F2660" s="3" t="s">
        <v>2939</v>
      </c>
      <c r="G2660" s="3">
        <v>100</v>
      </c>
      <c r="H2660" s="3">
        <v>0</v>
      </c>
      <c r="I2660" s="3" t="s">
        <v>3020</v>
      </c>
      <c r="J2660" s="3" t="s">
        <v>2346</v>
      </c>
      <c r="K2660" s="3" t="s">
        <v>2306</v>
      </c>
      <c r="L2660" s="3" t="s">
        <v>4447</v>
      </c>
      <c r="M2660" s="3">
        <f t="shared" si="41"/>
        <v>1</v>
      </c>
    </row>
    <row r="2661" spans="1:13">
      <c r="A2661" s="3">
        <v>2251</v>
      </c>
      <c r="B2661" s="3">
        <v>0</v>
      </c>
      <c r="C2661" s="3" t="s">
        <v>3137</v>
      </c>
      <c r="D2661" s="3" t="s">
        <v>279</v>
      </c>
      <c r="E2661" s="3" t="s">
        <v>2328</v>
      </c>
      <c r="F2661" s="3" t="s">
        <v>2329</v>
      </c>
      <c r="G2661" s="3">
        <v>100</v>
      </c>
      <c r="H2661" s="3">
        <v>0</v>
      </c>
      <c r="I2661" s="3" t="s">
        <v>3020</v>
      </c>
      <c r="J2661" s="3" t="s">
        <v>2346</v>
      </c>
      <c r="K2661" s="3" t="s">
        <v>2333</v>
      </c>
      <c r="L2661" s="3" t="s">
        <v>4447</v>
      </c>
      <c r="M2661" s="3">
        <f t="shared" si="41"/>
        <v>1</v>
      </c>
    </row>
    <row r="2662" spans="1:13">
      <c r="A2662" s="3">
        <v>2252</v>
      </c>
      <c r="B2662" s="3">
        <v>0</v>
      </c>
      <c r="C2662" s="3" t="s">
        <v>3139</v>
      </c>
      <c r="D2662" s="3" t="s">
        <v>1860</v>
      </c>
      <c r="E2662" s="3" t="s">
        <v>2941</v>
      </c>
      <c r="F2662" s="3" t="s">
        <v>3140</v>
      </c>
      <c r="G2662" s="3">
        <v>100</v>
      </c>
      <c r="H2662" s="3">
        <v>0</v>
      </c>
      <c r="I2662" s="3" t="s">
        <v>3020</v>
      </c>
      <c r="J2662" s="3" t="s">
        <v>2346</v>
      </c>
      <c r="K2662" s="3" t="s">
        <v>2333</v>
      </c>
      <c r="L2662" s="3" t="s">
        <v>4447</v>
      </c>
      <c r="M2662" s="3">
        <f t="shared" si="41"/>
        <v>1</v>
      </c>
    </row>
    <row r="2663" spans="1:13">
      <c r="A2663" s="3">
        <v>2253</v>
      </c>
      <c r="B2663" s="3">
        <v>0</v>
      </c>
      <c r="C2663" s="3" t="s">
        <v>3143</v>
      </c>
      <c r="D2663" s="3" t="s">
        <v>622</v>
      </c>
      <c r="E2663" s="3">
        <v>0.6</v>
      </c>
      <c r="G2663" s="3">
        <v>100</v>
      </c>
      <c r="H2663" s="3">
        <v>0</v>
      </c>
      <c r="I2663" s="3" t="s">
        <v>3020</v>
      </c>
      <c r="J2663" s="3" t="s">
        <v>2346</v>
      </c>
      <c r="K2663" s="3" t="s">
        <v>2333</v>
      </c>
      <c r="L2663" s="3" t="s">
        <v>4447</v>
      </c>
      <c r="M2663" s="3">
        <f t="shared" si="41"/>
        <v>2</v>
      </c>
    </row>
    <row r="2664" spans="1:13">
      <c r="A2664" s="3">
        <v>2253</v>
      </c>
      <c r="B2664" s="3">
        <v>0</v>
      </c>
      <c r="C2664" s="3" t="s">
        <v>3143</v>
      </c>
      <c r="D2664" s="3" t="s">
        <v>2787</v>
      </c>
      <c r="E2664" s="3" t="s">
        <v>2318</v>
      </c>
      <c r="F2664" s="3" t="s">
        <v>1809</v>
      </c>
      <c r="G2664" s="3">
        <v>100</v>
      </c>
      <c r="H2664" s="3">
        <v>0</v>
      </c>
      <c r="I2664" s="3" t="s">
        <v>3020</v>
      </c>
      <c r="J2664" s="3" t="s">
        <v>2346</v>
      </c>
      <c r="K2664" s="3" t="s">
        <v>2333</v>
      </c>
      <c r="L2664" s="3" t="s">
        <v>4447</v>
      </c>
      <c r="M2664" s="3">
        <f t="shared" si="41"/>
        <v>2</v>
      </c>
    </row>
    <row r="2665" spans="1:13">
      <c r="A2665" s="3">
        <v>2254</v>
      </c>
      <c r="B2665" s="3">
        <v>0</v>
      </c>
      <c r="C2665" s="3" t="s">
        <v>3145</v>
      </c>
      <c r="D2665" s="3" t="s">
        <v>2790</v>
      </c>
      <c r="E2665" s="3" t="s">
        <v>1808</v>
      </c>
      <c r="G2665" s="3">
        <v>100</v>
      </c>
      <c r="H2665" s="3">
        <v>0</v>
      </c>
      <c r="I2665" s="3" t="s">
        <v>3020</v>
      </c>
      <c r="J2665" s="3" t="s">
        <v>2346</v>
      </c>
      <c r="K2665" s="3" t="s">
        <v>2333</v>
      </c>
      <c r="L2665" s="3" t="s">
        <v>4447</v>
      </c>
      <c r="M2665" s="3">
        <f t="shared" si="41"/>
        <v>1</v>
      </c>
    </row>
    <row r="2666" spans="1:13">
      <c r="A2666" s="3">
        <v>2255</v>
      </c>
      <c r="B2666" s="3">
        <v>1</v>
      </c>
      <c r="C2666" s="3" t="s">
        <v>2721</v>
      </c>
      <c r="D2666" s="3" t="s">
        <v>2720</v>
      </c>
      <c r="E2666" s="3" t="s">
        <v>2143</v>
      </c>
      <c r="F2666" s="3" t="s">
        <v>1791</v>
      </c>
      <c r="G2666" s="3">
        <v>86</v>
      </c>
      <c r="H2666" s="3">
        <v>100</v>
      </c>
      <c r="I2666" s="3" t="s">
        <v>3020</v>
      </c>
      <c r="J2666" s="3" t="s">
        <v>2346</v>
      </c>
      <c r="K2666" s="3" t="s">
        <v>2286</v>
      </c>
      <c r="L2666" s="3" t="s">
        <v>4448</v>
      </c>
      <c r="M2666" s="3">
        <f t="shared" si="41"/>
        <v>1</v>
      </c>
    </row>
    <row r="2667" spans="1:13">
      <c r="A2667" s="3">
        <v>2256</v>
      </c>
      <c r="B2667" s="3">
        <v>1</v>
      </c>
      <c r="C2667" s="3" t="s">
        <v>3110</v>
      </c>
      <c r="D2667" s="3" t="s">
        <v>261</v>
      </c>
      <c r="E2667" s="3" t="s">
        <v>1793</v>
      </c>
      <c r="F2667" s="3" t="s">
        <v>1778</v>
      </c>
      <c r="G2667" s="3">
        <v>86</v>
      </c>
      <c r="H2667" s="3">
        <v>100</v>
      </c>
      <c r="I2667" s="3" t="s">
        <v>3020</v>
      </c>
      <c r="J2667" s="3" t="s">
        <v>2346</v>
      </c>
      <c r="K2667" s="3" t="s">
        <v>2286</v>
      </c>
      <c r="L2667" s="3" t="s">
        <v>4448</v>
      </c>
      <c r="M2667" s="3">
        <f t="shared" si="41"/>
        <v>1</v>
      </c>
    </row>
    <row r="2668" spans="1:13">
      <c r="A2668" s="3">
        <v>2257</v>
      </c>
      <c r="B2668" s="3">
        <v>1</v>
      </c>
      <c r="C2668" s="3" t="s">
        <v>3112</v>
      </c>
      <c r="D2668" s="3" t="s">
        <v>264</v>
      </c>
      <c r="E2668" s="3" t="s">
        <v>1793</v>
      </c>
      <c r="F2668" s="3" t="s">
        <v>1778</v>
      </c>
      <c r="G2668" s="3">
        <v>86</v>
      </c>
      <c r="H2668" s="3">
        <v>100</v>
      </c>
      <c r="I2668" s="3" t="s">
        <v>3020</v>
      </c>
      <c r="J2668" s="3" t="s">
        <v>2346</v>
      </c>
      <c r="K2668" s="3" t="s">
        <v>2286</v>
      </c>
      <c r="L2668" s="3" t="s">
        <v>4448</v>
      </c>
      <c r="M2668" s="3">
        <f t="shared" si="41"/>
        <v>1</v>
      </c>
    </row>
    <row r="2669" spans="1:13">
      <c r="A2669" s="3">
        <v>2258</v>
      </c>
      <c r="B2669" s="3">
        <v>1</v>
      </c>
      <c r="C2669" s="3" t="s">
        <v>3114</v>
      </c>
      <c r="D2669" s="3" t="s">
        <v>589</v>
      </c>
      <c r="E2669" s="3" t="s">
        <v>3075</v>
      </c>
      <c r="F2669" s="3" t="s">
        <v>3076</v>
      </c>
      <c r="G2669" s="3">
        <v>86</v>
      </c>
      <c r="H2669" s="3">
        <v>100</v>
      </c>
      <c r="I2669" s="3" t="s">
        <v>3020</v>
      </c>
      <c r="J2669" s="3" t="s">
        <v>2346</v>
      </c>
      <c r="K2669" s="3" t="s">
        <v>2286</v>
      </c>
      <c r="L2669" s="3" t="s">
        <v>4448</v>
      </c>
      <c r="M2669" s="3">
        <f t="shared" si="41"/>
        <v>1</v>
      </c>
    </row>
    <row r="2670" spans="1:13">
      <c r="A2670" s="3">
        <v>2259</v>
      </c>
      <c r="B2670" s="3">
        <v>1</v>
      </c>
      <c r="C2670" s="3" t="s">
        <v>3116</v>
      </c>
      <c r="D2670" s="3" t="s">
        <v>566</v>
      </c>
      <c r="E2670" s="3" t="s">
        <v>3075</v>
      </c>
      <c r="F2670" s="3" t="s">
        <v>3076</v>
      </c>
      <c r="G2670" s="3">
        <v>86</v>
      </c>
      <c r="H2670" s="3">
        <v>100</v>
      </c>
      <c r="I2670" s="3" t="s">
        <v>3020</v>
      </c>
      <c r="J2670" s="3" t="s">
        <v>2346</v>
      </c>
      <c r="K2670" s="3" t="s">
        <v>2286</v>
      </c>
      <c r="L2670" s="3" t="s">
        <v>4448</v>
      </c>
      <c r="M2670" s="3">
        <f t="shared" si="41"/>
        <v>1</v>
      </c>
    </row>
    <row r="2671" spans="1:13">
      <c r="A2671" s="3">
        <v>2260</v>
      </c>
      <c r="B2671" s="3">
        <v>1</v>
      </c>
      <c r="C2671" s="3" t="s">
        <v>3118</v>
      </c>
      <c r="D2671" s="3" t="s">
        <v>645</v>
      </c>
      <c r="E2671" s="3" t="s">
        <v>3075</v>
      </c>
      <c r="F2671" s="3" t="s">
        <v>3076</v>
      </c>
      <c r="G2671" s="3">
        <v>86</v>
      </c>
      <c r="H2671" s="3">
        <v>100</v>
      </c>
      <c r="I2671" s="3" t="s">
        <v>3020</v>
      </c>
      <c r="J2671" s="3" t="s">
        <v>2346</v>
      </c>
      <c r="K2671" s="3" t="s">
        <v>2286</v>
      </c>
      <c r="L2671" s="3" t="s">
        <v>4448</v>
      </c>
      <c r="M2671" s="3">
        <f t="shared" si="41"/>
        <v>1</v>
      </c>
    </row>
    <row r="2672" spans="1:13">
      <c r="A2672" s="3">
        <v>2261</v>
      </c>
      <c r="B2672" s="3">
        <v>1</v>
      </c>
      <c r="C2672" s="3" t="s">
        <v>2735</v>
      </c>
      <c r="D2672" s="3" t="s">
        <v>2733</v>
      </c>
      <c r="E2672" s="3" t="s">
        <v>1775</v>
      </c>
      <c r="F2672" s="3" t="s">
        <v>289</v>
      </c>
      <c r="G2672" s="3">
        <v>86</v>
      </c>
      <c r="H2672" s="3">
        <v>100</v>
      </c>
      <c r="I2672" s="3" t="s">
        <v>3020</v>
      </c>
      <c r="J2672" s="3" t="s">
        <v>2346</v>
      </c>
      <c r="K2672" s="3" t="s">
        <v>2306</v>
      </c>
      <c r="L2672" s="3" t="s">
        <v>4448</v>
      </c>
      <c r="M2672" s="3">
        <f t="shared" si="41"/>
        <v>1</v>
      </c>
    </row>
    <row r="2673" spans="1:13">
      <c r="A2673" s="3">
        <v>2262</v>
      </c>
      <c r="B2673" s="3">
        <v>1</v>
      </c>
      <c r="C2673" s="3" t="s">
        <v>3123</v>
      </c>
      <c r="D2673" s="3" t="s">
        <v>166</v>
      </c>
      <c r="E2673" s="3" t="s">
        <v>3124</v>
      </c>
      <c r="F2673" s="3" t="s">
        <v>3125</v>
      </c>
      <c r="G2673" s="3">
        <v>86</v>
      </c>
      <c r="H2673" s="3">
        <v>100</v>
      </c>
      <c r="I2673" s="3" t="s">
        <v>3020</v>
      </c>
      <c r="J2673" s="3" t="s">
        <v>2346</v>
      </c>
      <c r="K2673" s="3" t="s">
        <v>2306</v>
      </c>
      <c r="L2673" s="3" t="s">
        <v>4448</v>
      </c>
      <c r="M2673" s="3">
        <f t="shared" si="41"/>
        <v>1</v>
      </c>
    </row>
    <row r="2674" spans="1:13">
      <c r="A2674" s="3">
        <v>2263</v>
      </c>
      <c r="B2674" s="3">
        <v>1</v>
      </c>
      <c r="C2674" s="3" t="s">
        <v>3127</v>
      </c>
      <c r="D2674" s="3" t="s">
        <v>411</v>
      </c>
      <c r="E2674" s="3" t="s">
        <v>2301</v>
      </c>
      <c r="F2674" s="3" t="s">
        <v>2302</v>
      </c>
      <c r="G2674" s="3">
        <v>86</v>
      </c>
      <c r="H2674" s="3">
        <v>100</v>
      </c>
      <c r="I2674" s="3" t="s">
        <v>3020</v>
      </c>
      <c r="J2674" s="3" t="s">
        <v>2346</v>
      </c>
      <c r="K2674" s="3" t="s">
        <v>2306</v>
      </c>
      <c r="L2674" s="3" t="s">
        <v>4448</v>
      </c>
      <c r="M2674" s="3">
        <f t="shared" si="41"/>
        <v>2</v>
      </c>
    </row>
    <row r="2675" spans="1:13">
      <c r="A2675" s="3">
        <v>2263</v>
      </c>
      <c r="B2675" s="3">
        <v>1</v>
      </c>
      <c r="C2675" s="3" t="s">
        <v>3127</v>
      </c>
      <c r="D2675" s="3" t="s">
        <v>412</v>
      </c>
      <c r="E2675" s="3" t="s">
        <v>2301</v>
      </c>
      <c r="F2675" s="3" t="s">
        <v>2302</v>
      </c>
      <c r="G2675" s="3">
        <v>86</v>
      </c>
      <c r="H2675" s="3">
        <v>100</v>
      </c>
      <c r="I2675" s="3" t="s">
        <v>3020</v>
      </c>
      <c r="J2675" s="3" t="s">
        <v>2346</v>
      </c>
      <c r="K2675" s="3" t="s">
        <v>2306</v>
      </c>
      <c r="L2675" s="3" t="s">
        <v>4448</v>
      </c>
      <c r="M2675" s="3">
        <f t="shared" si="41"/>
        <v>2</v>
      </c>
    </row>
    <row r="2676" spans="1:13">
      <c r="A2676" s="3">
        <v>2264</v>
      </c>
      <c r="B2676" s="3">
        <v>1</v>
      </c>
      <c r="C2676" s="3" t="s">
        <v>3129</v>
      </c>
      <c r="D2676" s="3" t="s">
        <v>103</v>
      </c>
      <c r="E2676" s="3" t="s">
        <v>2863</v>
      </c>
      <c r="F2676" s="3" t="s">
        <v>2741</v>
      </c>
      <c r="G2676" s="3">
        <v>86</v>
      </c>
      <c r="H2676" s="3">
        <v>100</v>
      </c>
      <c r="I2676" s="3" t="s">
        <v>3020</v>
      </c>
      <c r="J2676" s="3" t="s">
        <v>2346</v>
      </c>
      <c r="K2676" s="3" t="s">
        <v>2306</v>
      </c>
      <c r="L2676" s="3" t="s">
        <v>4448</v>
      </c>
      <c r="M2676" s="3">
        <f t="shared" si="41"/>
        <v>1</v>
      </c>
    </row>
    <row r="2677" spans="1:13">
      <c r="A2677" s="3">
        <v>2265</v>
      </c>
      <c r="B2677" s="3">
        <v>1</v>
      </c>
      <c r="C2677" s="3" t="s">
        <v>3132</v>
      </c>
      <c r="D2677" s="3" t="s">
        <v>221</v>
      </c>
      <c r="E2677" s="3" t="s">
        <v>3133</v>
      </c>
      <c r="F2677" s="3" t="s">
        <v>3134</v>
      </c>
      <c r="G2677" s="3">
        <v>86</v>
      </c>
      <c r="H2677" s="3">
        <v>100</v>
      </c>
      <c r="I2677" s="3" t="s">
        <v>3020</v>
      </c>
      <c r="J2677" s="3" t="s">
        <v>2346</v>
      </c>
      <c r="K2677" s="3" t="s">
        <v>2306</v>
      </c>
      <c r="L2677" s="3" t="s">
        <v>4448</v>
      </c>
      <c r="M2677" s="3">
        <f t="shared" si="41"/>
        <v>1</v>
      </c>
    </row>
    <row r="2678" spans="1:13">
      <c r="A2678" s="3">
        <v>2266</v>
      </c>
      <c r="B2678" s="3">
        <v>1</v>
      </c>
      <c r="C2678" s="3" t="s">
        <v>3136</v>
      </c>
      <c r="D2678" s="3" t="s">
        <v>13</v>
      </c>
      <c r="E2678" s="3" t="s">
        <v>2941</v>
      </c>
      <c r="F2678" s="3" t="s">
        <v>641</v>
      </c>
      <c r="G2678" s="3">
        <v>86</v>
      </c>
      <c r="H2678" s="3">
        <v>100</v>
      </c>
      <c r="I2678" s="3" t="s">
        <v>3020</v>
      </c>
      <c r="J2678" s="3" t="s">
        <v>2346</v>
      </c>
      <c r="K2678" s="3" t="s">
        <v>2306</v>
      </c>
      <c r="L2678" s="3" t="s">
        <v>4448</v>
      </c>
      <c r="M2678" s="3">
        <f t="shared" si="41"/>
        <v>1</v>
      </c>
    </row>
    <row r="2679" spans="1:13">
      <c r="A2679" s="3">
        <v>2267</v>
      </c>
      <c r="B2679" s="3">
        <v>1</v>
      </c>
      <c r="C2679" s="3" t="s">
        <v>3138</v>
      </c>
      <c r="D2679" s="3" t="s">
        <v>279</v>
      </c>
      <c r="E2679" s="3" t="s">
        <v>2331</v>
      </c>
      <c r="F2679" s="3" t="s">
        <v>1809</v>
      </c>
      <c r="G2679" s="3">
        <v>100</v>
      </c>
      <c r="H2679" s="3">
        <v>100</v>
      </c>
      <c r="I2679" s="3" t="s">
        <v>3020</v>
      </c>
      <c r="J2679" s="3" t="s">
        <v>2346</v>
      </c>
      <c r="K2679" s="3" t="s">
        <v>2333</v>
      </c>
      <c r="L2679" s="3" t="s">
        <v>4448</v>
      </c>
      <c r="M2679" s="3">
        <f t="shared" si="41"/>
        <v>1</v>
      </c>
    </row>
    <row r="2680" spans="1:13">
      <c r="A2680" s="3">
        <v>2268</v>
      </c>
      <c r="B2680" s="3">
        <v>1</v>
      </c>
      <c r="C2680" s="3" t="s">
        <v>3141</v>
      </c>
      <c r="D2680" s="3" t="s">
        <v>1860</v>
      </c>
      <c r="E2680" s="3" t="s">
        <v>1919</v>
      </c>
      <c r="F2680" s="3" t="s">
        <v>3142</v>
      </c>
      <c r="G2680" s="3">
        <v>100</v>
      </c>
      <c r="H2680" s="3">
        <v>100</v>
      </c>
      <c r="I2680" s="3" t="s">
        <v>3020</v>
      </c>
      <c r="J2680" s="3" t="s">
        <v>2346</v>
      </c>
      <c r="K2680" s="3" t="s">
        <v>2333</v>
      </c>
      <c r="L2680" s="3" t="s">
        <v>4448</v>
      </c>
      <c r="M2680" s="3">
        <f t="shared" si="41"/>
        <v>1</v>
      </c>
    </row>
    <row r="2681" spans="1:13">
      <c r="A2681" s="3">
        <v>2269</v>
      </c>
      <c r="B2681" s="3">
        <v>1</v>
      </c>
      <c r="C2681" s="3" t="s">
        <v>3144</v>
      </c>
      <c r="D2681" s="3" t="s">
        <v>622</v>
      </c>
      <c r="E2681" s="3">
        <v>0.46</v>
      </c>
      <c r="G2681" s="3">
        <v>100</v>
      </c>
      <c r="H2681" s="3">
        <v>100</v>
      </c>
      <c r="I2681" s="3" t="s">
        <v>3020</v>
      </c>
      <c r="J2681" s="3" t="s">
        <v>2346</v>
      </c>
      <c r="K2681" s="3" t="s">
        <v>2333</v>
      </c>
      <c r="L2681" s="3" t="s">
        <v>4448</v>
      </c>
      <c r="M2681" s="3">
        <f t="shared" si="41"/>
        <v>2</v>
      </c>
    </row>
    <row r="2682" spans="1:13">
      <c r="A2682" s="3">
        <v>2269</v>
      </c>
      <c r="B2682" s="3">
        <v>1</v>
      </c>
      <c r="C2682" s="3" t="s">
        <v>3144</v>
      </c>
      <c r="D2682" s="3" t="s">
        <v>2787</v>
      </c>
      <c r="E2682" s="3" t="s">
        <v>480</v>
      </c>
      <c r="F2682" s="3" t="s">
        <v>2321</v>
      </c>
      <c r="G2682" s="3">
        <v>100</v>
      </c>
      <c r="H2682" s="3">
        <v>100</v>
      </c>
      <c r="I2682" s="3" t="s">
        <v>3020</v>
      </c>
      <c r="J2682" s="3" t="s">
        <v>2346</v>
      </c>
      <c r="K2682" s="3" t="s">
        <v>2333</v>
      </c>
      <c r="L2682" s="3" t="s">
        <v>4448</v>
      </c>
      <c r="M2682" s="3">
        <f t="shared" si="41"/>
        <v>2</v>
      </c>
    </row>
    <row r="2683" spans="1:13">
      <c r="A2683" s="3">
        <v>2270</v>
      </c>
      <c r="B2683" s="3">
        <v>1</v>
      </c>
      <c r="C2683" s="3" t="s">
        <v>3146</v>
      </c>
      <c r="D2683" s="3" t="s">
        <v>2790</v>
      </c>
      <c r="E2683" s="3" t="s">
        <v>1789</v>
      </c>
      <c r="G2683" s="3">
        <v>100</v>
      </c>
      <c r="H2683" s="3">
        <v>100</v>
      </c>
      <c r="I2683" s="3" t="s">
        <v>3020</v>
      </c>
      <c r="J2683" s="3" t="s">
        <v>2346</v>
      </c>
      <c r="K2683" s="3" t="s">
        <v>2333</v>
      </c>
      <c r="L2683" s="3" t="s">
        <v>4448</v>
      </c>
      <c r="M2683" s="3">
        <f t="shared" si="41"/>
        <v>1</v>
      </c>
    </row>
    <row r="2684" spans="1:13">
      <c r="A2684" s="3">
        <v>2271</v>
      </c>
      <c r="B2684" s="3">
        <v>0</v>
      </c>
      <c r="C2684" s="3" t="s">
        <v>3036</v>
      </c>
      <c r="D2684" s="3" t="s">
        <v>427</v>
      </c>
      <c r="E2684" s="3">
        <v>2</v>
      </c>
      <c r="G2684" s="3">
        <v>1</v>
      </c>
      <c r="H2684" s="3">
        <v>1</v>
      </c>
      <c r="I2684" s="3" t="s">
        <v>3147</v>
      </c>
      <c r="J2684" s="3" t="s">
        <v>2259</v>
      </c>
      <c r="L2684" s="3" t="s">
        <v>4449</v>
      </c>
      <c r="M2684" s="3">
        <f t="shared" si="41"/>
        <v>1</v>
      </c>
    </row>
    <row r="2685" spans="1:13">
      <c r="A2685" s="3">
        <v>2272</v>
      </c>
      <c r="B2685" s="3">
        <v>0</v>
      </c>
      <c r="C2685" s="3" t="s">
        <v>3037</v>
      </c>
      <c r="D2685" s="3" t="s">
        <v>485</v>
      </c>
      <c r="E2685" s="3">
        <v>2</v>
      </c>
      <c r="G2685" s="3">
        <v>1</v>
      </c>
      <c r="H2685" s="3">
        <v>1</v>
      </c>
      <c r="I2685" s="3" t="s">
        <v>3147</v>
      </c>
      <c r="J2685" s="3" t="s">
        <v>2259</v>
      </c>
      <c r="L2685" s="3" t="s">
        <v>4449</v>
      </c>
      <c r="M2685" s="3">
        <f t="shared" si="41"/>
        <v>1</v>
      </c>
    </row>
    <row r="2686" spans="1:13">
      <c r="A2686" s="3">
        <v>2273</v>
      </c>
      <c r="B2686" s="3">
        <v>0</v>
      </c>
      <c r="C2686" s="3" t="s">
        <v>3038</v>
      </c>
      <c r="D2686" s="3" t="s">
        <v>525</v>
      </c>
      <c r="E2686" s="3">
        <v>2</v>
      </c>
      <c r="G2686" s="3">
        <v>1</v>
      </c>
      <c r="H2686" s="3">
        <v>1</v>
      </c>
      <c r="I2686" s="3" t="s">
        <v>3147</v>
      </c>
      <c r="J2686" s="3" t="s">
        <v>2259</v>
      </c>
      <c r="L2686" s="3" t="s">
        <v>4449</v>
      </c>
      <c r="M2686" s="3">
        <f t="shared" si="41"/>
        <v>1</v>
      </c>
    </row>
    <row r="2687" spans="1:13">
      <c r="A2687" s="3">
        <v>2274</v>
      </c>
      <c r="B2687" s="3">
        <v>0</v>
      </c>
      <c r="C2687" s="3" t="s">
        <v>3042</v>
      </c>
      <c r="D2687" s="3" t="s">
        <v>4703</v>
      </c>
      <c r="E2687" s="3" t="s">
        <v>2056</v>
      </c>
      <c r="F2687" s="3" t="s">
        <v>3043</v>
      </c>
      <c r="G2687" s="3">
        <v>1</v>
      </c>
      <c r="H2687" s="3">
        <v>1</v>
      </c>
      <c r="I2687" s="3" t="s">
        <v>3147</v>
      </c>
      <c r="J2687" s="3" t="s">
        <v>2259</v>
      </c>
      <c r="L2687" s="3" t="s">
        <v>4449</v>
      </c>
      <c r="M2687" s="3">
        <f t="shared" si="41"/>
        <v>2</v>
      </c>
    </row>
    <row r="2688" spans="1:13">
      <c r="A2688" s="3">
        <v>2274</v>
      </c>
      <c r="B2688" s="3">
        <v>0</v>
      </c>
      <c r="C2688" s="3" t="s">
        <v>3042</v>
      </c>
      <c r="D2688" s="3" t="s">
        <v>100</v>
      </c>
      <c r="G2688" s="3">
        <v>1</v>
      </c>
      <c r="H2688" s="3">
        <v>1</v>
      </c>
      <c r="I2688" s="3" t="s">
        <v>3147</v>
      </c>
      <c r="J2688" s="3" t="s">
        <v>2259</v>
      </c>
      <c r="L2688" s="3" t="s">
        <v>4449</v>
      </c>
      <c r="M2688" s="3">
        <f t="shared" si="41"/>
        <v>2</v>
      </c>
    </row>
    <row r="2689" spans="1:13">
      <c r="A2689" s="3">
        <v>2275</v>
      </c>
      <c r="B2689" s="3">
        <v>1</v>
      </c>
      <c r="C2689" s="3" t="s">
        <v>3148</v>
      </c>
      <c r="D2689" s="3" t="s">
        <v>2794</v>
      </c>
      <c r="E2689" s="3" t="s">
        <v>1915</v>
      </c>
      <c r="F2689" s="3" t="s">
        <v>1791</v>
      </c>
      <c r="G2689" s="3">
        <v>1</v>
      </c>
      <c r="H2689" s="3">
        <v>5</v>
      </c>
      <c r="I2689" s="3" t="s">
        <v>3147</v>
      </c>
      <c r="J2689" s="3" t="s">
        <v>2259</v>
      </c>
      <c r="L2689" s="3" t="s">
        <v>4450</v>
      </c>
      <c r="M2689" s="3">
        <f t="shared" si="41"/>
        <v>1</v>
      </c>
    </row>
    <row r="2690" spans="1:13">
      <c r="A2690" s="3">
        <v>2276</v>
      </c>
      <c r="B2690" s="3">
        <v>1</v>
      </c>
      <c r="C2690" s="3" t="s">
        <v>3149</v>
      </c>
      <c r="D2690" s="3" t="s">
        <v>2796</v>
      </c>
      <c r="E2690" s="3" t="s">
        <v>284</v>
      </c>
      <c r="F2690" s="3" t="s">
        <v>1928</v>
      </c>
      <c r="G2690" s="3">
        <v>1</v>
      </c>
      <c r="H2690" s="3">
        <v>5</v>
      </c>
      <c r="I2690" s="3" t="s">
        <v>3147</v>
      </c>
      <c r="J2690" s="3" t="s">
        <v>2259</v>
      </c>
      <c r="L2690" s="3" t="s">
        <v>4450</v>
      </c>
      <c r="M2690" s="3">
        <f t="shared" si="41"/>
        <v>1</v>
      </c>
    </row>
    <row r="2691" spans="1:13">
      <c r="A2691" s="3">
        <v>2277</v>
      </c>
      <c r="B2691" s="3">
        <v>1</v>
      </c>
      <c r="C2691" s="3" t="s">
        <v>3034</v>
      </c>
      <c r="D2691" s="3" t="s">
        <v>2272</v>
      </c>
      <c r="E2691" s="3" t="s">
        <v>1821</v>
      </c>
      <c r="F2691" s="3" t="s">
        <v>285</v>
      </c>
      <c r="G2691" s="3">
        <v>1</v>
      </c>
      <c r="H2691" s="3">
        <v>5</v>
      </c>
      <c r="I2691" s="3" t="s">
        <v>3147</v>
      </c>
      <c r="J2691" s="3" t="s">
        <v>2259</v>
      </c>
      <c r="L2691" s="3" t="s">
        <v>4450</v>
      </c>
      <c r="M2691" s="3">
        <f t="shared" ref="M2691:M2754" si="42">COUNTIF(A:A,A2691)</f>
        <v>1</v>
      </c>
    </row>
    <row r="2692" spans="1:13">
      <c r="A2692" s="3">
        <v>2278</v>
      </c>
      <c r="B2692" s="3">
        <v>1</v>
      </c>
      <c r="C2692" s="3" t="s">
        <v>3035</v>
      </c>
      <c r="D2692" s="3" t="s">
        <v>258</v>
      </c>
      <c r="E2692" s="3" t="s">
        <v>284</v>
      </c>
      <c r="F2692" s="3" t="s">
        <v>1928</v>
      </c>
      <c r="G2692" s="3">
        <v>1</v>
      </c>
      <c r="H2692" s="3">
        <v>5</v>
      </c>
      <c r="I2692" s="3" t="s">
        <v>3147</v>
      </c>
      <c r="J2692" s="3" t="s">
        <v>2259</v>
      </c>
      <c r="L2692" s="3" t="s">
        <v>4450</v>
      </c>
      <c r="M2692" s="3">
        <f t="shared" si="42"/>
        <v>1</v>
      </c>
    </row>
    <row r="2693" spans="1:13">
      <c r="A2693" s="3">
        <v>2279</v>
      </c>
      <c r="B2693" s="3">
        <v>1</v>
      </c>
      <c r="C2693" s="3" t="s">
        <v>3039</v>
      </c>
      <c r="D2693" s="3" t="s">
        <v>2697</v>
      </c>
      <c r="E2693" s="3" t="s">
        <v>1789</v>
      </c>
      <c r="F2693" s="3" t="s">
        <v>2734</v>
      </c>
      <c r="G2693" s="3">
        <v>1</v>
      </c>
      <c r="H2693" s="3">
        <v>5</v>
      </c>
      <c r="I2693" s="3" t="s">
        <v>3147</v>
      </c>
      <c r="J2693" s="3" t="s">
        <v>2259</v>
      </c>
      <c r="L2693" s="3" t="s">
        <v>4450</v>
      </c>
      <c r="M2693" s="3">
        <f t="shared" si="42"/>
        <v>1</v>
      </c>
    </row>
    <row r="2694" spans="1:13">
      <c r="A2694" s="3">
        <v>2280</v>
      </c>
      <c r="B2694" s="3">
        <v>1</v>
      </c>
      <c r="C2694" s="3" t="s">
        <v>3040</v>
      </c>
      <c r="D2694" s="3" t="s">
        <v>4314</v>
      </c>
      <c r="E2694" s="3" t="s">
        <v>2062</v>
      </c>
      <c r="F2694" s="3" t="s">
        <v>3041</v>
      </c>
      <c r="G2694" s="3">
        <v>1</v>
      </c>
      <c r="H2694" s="3">
        <v>5</v>
      </c>
      <c r="I2694" s="3" t="s">
        <v>3147</v>
      </c>
      <c r="J2694" s="3" t="s">
        <v>2259</v>
      </c>
      <c r="L2694" s="3" t="s">
        <v>4450</v>
      </c>
      <c r="M2694" s="3">
        <f t="shared" si="42"/>
        <v>2</v>
      </c>
    </row>
    <row r="2695" spans="1:13">
      <c r="A2695" s="3">
        <v>2280</v>
      </c>
      <c r="B2695" s="3">
        <v>1</v>
      </c>
      <c r="C2695" s="3" t="s">
        <v>3040</v>
      </c>
      <c r="D2695" s="3" t="s">
        <v>4316</v>
      </c>
      <c r="E2695" s="3">
        <v>80</v>
      </c>
      <c r="F2695" s="3">
        <v>84</v>
      </c>
      <c r="G2695" s="3">
        <v>1</v>
      </c>
      <c r="H2695" s="3">
        <v>5</v>
      </c>
      <c r="I2695" s="3" t="s">
        <v>3147</v>
      </c>
      <c r="J2695" s="3" t="s">
        <v>2259</v>
      </c>
      <c r="L2695" s="3" t="s">
        <v>4450</v>
      </c>
      <c r="M2695" s="3">
        <f t="shared" si="42"/>
        <v>2</v>
      </c>
    </row>
    <row r="2696" spans="1:13">
      <c r="A2696" s="3">
        <v>2281</v>
      </c>
      <c r="B2696" s="3">
        <v>2</v>
      </c>
      <c r="C2696" s="3" t="s">
        <v>3019</v>
      </c>
      <c r="D2696" s="3" t="s">
        <v>4300</v>
      </c>
      <c r="E2696" s="3" t="s">
        <v>2114</v>
      </c>
      <c r="F2696" s="3" t="s">
        <v>365</v>
      </c>
      <c r="G2696" s="3">
        <v>1</v>
      </c>
      <c r="H2696" s="3">
        <v>10</v>
      </c>
      <c r="I2696" s="3" t="s">
        <v>3147</v>
      </c>
      <c r="J2696" s="3" t="s">
        <v>2259</v>
      </c>
      <c r="L2696" s="3" t="s">
        <v>4451</v>
      </c>
      <c r="M2696" s="3">
        <f t="shared" si="42"/>
        <v>2</v>
      </c>
    </row>
    <row r="2697" spans="1:13">
      <c r="A2697" s="3">
        <v>2281</v>
      </c>
      <c r="B2697" s="3">
        <v>2</v>
      </c>
      <c r="C2697" s="3" t="s">
        <v>3019</v>
      </c>
      <c r="D2697" s="3" t="s">
        <v>4302</v>
      </c>
      <c r="E2697" s="3">
        <v>33</v>
      </c>
      <c r="F2697" s="3">
        <v>38</v>
      </c>
      <c r="G2697" s="3">
        <v>1</v>
      </c>
      <c r="H2697" s="3">
        <v>10</v>
      </c>
      <c r="I2697" s="3" t="s">
        <v>3147</v>
      </c>
      <c r="J2697" s="3" t="s">
        <v>2259</v>
      </c>
      <c r="L2697" s="3" t="s">
        <v>4451</v>
      </c>
      <c r="M2697" s="3">
        <f t="shared" si="42"/>
        <v>2</v>
      </c>
    </row>
    <row r="2698" spans="1:13">
      <c r="A2698" s="3">
        <v>2282</v>
      </c>
      <c r="B2698" s="3">
        <v>2</v>
      </c>
      <c r="C2698" s="3" t="s">
        <v>3021</v>
      </c>
      <c r="D2698" s="3" t="s">
        <v>4303</v>
      </c>
      <c r="E2698" s="3" t="s">
        <v>2980</v>
      </c>
      <c r="F2698" s="3" t="s">
        <v>3022</v>
      </c>
      <c r="G2698" s="3">
        <v>1</v>
      </c>
      <c r="H2698" s="3">
        <v>10</v>
      </c>
      <c r="I2698" s="3" t="s">
        <v>3147</v>
      </c>
      <c r="J2698" s="3" t="s">
        <v>2259</v>
      </c>
      <c r="L2698" s="3" t="s">
        <v>4451</v>
      </c>
      <c r="M2698" s="3">
        <f t="shared" si="42"/>
        <v>2</v>
      </c>
    </row>
    <row r="2699" spans="1:13">
      <c r="A2699" s="3">
        <v>2282</v>
      </c>
      <c r="B2699" s="3">
        <v>2</v>
      </c>
      <c r="C2699" s="3" t="s">
        <v>3021</v>
      </c>
      <c r="D2699" s="3" t="s">
        <v>4304</v>
      </c>
      <c r="E2699" s="3">
        <v>34</v>
      </c>
      <c r="F2699" s="3">
        <v>39</v>
      </c>
      <c r="G2699" s="3">
        <v>1</v>
      </c>
      <c r="H2699" s="3">
        <v>10</v>
      </c>
      <c r="I2699" s="3" t="s">
        <v>3147</v>
      </c>
      <c r="J2699" s="3" t="s">
        <v>2259</v>
      </c>
      <c r="L2699" s="3" t="s">
        <v>4451</v>
      </c>
      <c r="M2699" s="3">
        <f t="shared" si="42"/>
        <v>2</v>
      </c>
    </row>
    <row r="2700" spans="1:13">
      <c r="A2700" s="3">
        <v>2283</v>
      </c>
      <c r="B2700" s="3">
        <v>2</v>
      </c>
      <c r="C2700" s="3" t="s">
        <v>3023</v>
      </c>
      <c r="D2700" s="3" t="s">
        <v>4305</v>
      </c>
      <c r="E2700" s="3" t="s">
        <v>2980</v>
      </c>
      <c r="F2700" s="3" t="s">
        <v>3022</v>
      </c>
      <c r="G2700" s="3">
        <v>1</v>
      </c>
      <c r="H2700" s="3">
        <v>10</v>
      </c>
      <c r="I2700" s="3" t="s">
        <v>3147</v>
      </c>
      <c r="J2700" s="3" t="s">
        <v>2259</v>
      </c>
      <c r="L2700" s="3" t="s">
        <v>4451</v>
      </c>
      <c r="M2700" s="3">
        <f t="shared" si="42"/>
        <v>2</v>
      </c>
    </row>
    <row r="2701" spans="1:13">
      <c r="A2701" s="3">
        <v>2283</v>
      </c>
      <c r="B2701" s="3">
        <v>2</v>
      </c>
      <c r="C2701" s="3" t="s">
        <v>3023</v>
      </c>
      <c r="D2701" s="3" t="s">
        <v>4306</v>
      </c>
      <c r="E2701" s="3">
        <v>34</v>
      </c>
      <c r="F2701" s="3">
        <v>39</v>
      </c>
      <c r="G2701" s="3">
        <v>1</v>
      </c>
      <c r="H2701" s="3">
        <v>10</v>
      </c>
      <c r="I2701" s="3" t="s">
        <v>3147</v>
      </c>
      <c r="J2701" s="3" t="s">
        <v>2259</v>
      </c>
      <c r="L2701" s="3" t="s">
        <v>4451</v>
      </c>
      <c r="M2701" s="3">
        <f t="shared" si="42"/>
        <v>2</v>
      </c>
    </row>
    <row r="2702" spans="1:13">
      <c r="A2702" s="3">
        <v>2284</v>
      </c>
      <c r="B2702" s="3">
        <v>2</v>
      </c>
      <c r="C2702" s="3" t="s">
        <v>3024</v>
      </c>
      <c r="D2702" s="3" t="s">
        <v>4307</v>
      </c>
      <c r="E2702" s="3" t="s">
        <v>290</v>
      </c>
      <c r="F2702" s="3" t="s">
        <v>617</v>
      </c>
      <c r="G2702" s="3">
        <v>1</v>
      </c>
      <c r="H2702" s="3">
        <v>10</v>
      </c>
      <c r="I2702" s="3" t="s">
        <v>3147</v>
      </c>
      <c r="J2702" s="3" t="s">
        <v>2259</v>
      </c>
      <c r="L2702" s="3" t="s">
        <v>4451</v>
      </c>
      <c r="M2702" s="3">
        <f t="shared" si="42"/>
        <v>2</v>
      </c>
    </row>
    <row r="2703" spans="1:13">
      <c r="A2703" s="3">
        <v>2284</v>
      </c>
      <c r="B2703" s="3">
        <v>2</v>
      </c>
      <c r="C2703" s="3" t="s">
        <v>3024</v>
      </c>
      <c r="D2703" s="3" t="s">
        <v>4308</v>
      </c>
      <c r="E2703" s="3">
        <v>60</v>
      </c>
      <c r="F2703" s="3">
        <v>65</v>
      </c>
      <c r="G2703" s="3">
        <v>1</v>
      </c>
      <c r="H2703" s="3">
        <v>10</v>
      </c>
      <c r="I2703" s="3" t="s">
        <v>3147</v>
      </c>
      <c r="J2703" s="3" t="s">
        <v>2259</v>
      </c>
      <c r="L2703" s="3" t="s">
        <v>4451</v>
      </c>
      <c r="M2703" s="3">
        <f t="shared" si="42"/>
        <v>2</v>
      </c>
    </row>
    <row r="2704" spans="1:13">
      <c r="A2704" s="3">
        <v>2285</v>
      </c>
      <c r="B2704" s="3">
        <v>2</v>
      </c>
      <c r="C2704" s="3" t="s">
        <v>3025</v>
      </c>
      <c r="D2704" s="3" t="s">
        <v>4309</v>
      </c>
      <c r="E2704" s="3" t="s">
        <v>3026</v>
      </c>
      <c r="F2704" s="3" t="s">
        <v>2978</v>
      </c>
      <c r="G2704" s="3">
        <v>1</v>
      </c>
      <c r="H2704" s="3">
        <v>10</v>
      </c>
      <c r="I2704" s="3" t="s">
        <v>3147</v>
      </c>
      <c r="J2704" s="3" t="s">
        <v>2259</v>
      </c>
      <c r="L2704" s="3" t="s">
        <v>4451</v>
      </c>
      <c r="M2704" s="3">
        <f t="shared" si="42"/>
        <v>2</v>
      </c>
    </row>
    <row r="2705" spans="1:13">
      <c r="A2705" s="3">
        <v>2285</v>
      </c>
      <c r="B2705" s="3">
        <v>2</v>
      </c>
      <c r="C2705" s="3" t="s">
        <v>3025</v>
      </c>
      <c r="D2705" s="3" t="s">
        <v>4310</v>
      </c>
      <c r="E2705" s="3">
        <v>32</v>
      </c>
      <c r="F2705" s="3">
        <v>37</v>
      </c>
      <c r="G2705" s="3">
        <v>1</v>
      </c>
      <c r="H2705" s="3">
        <v>10</v>
      </c>
      <c r="I2705" s="3" t="s">
        <v>3147</v>
      </c>
      <c r="J2705" s="3" t="s">
        <v>2259</v>
      </c>
      <c r="L2705" s="3" t="s">
        <v>4451</v>
      </c>
      <c r="M2705" s="3">
        <f t="shared" si="42"/>
        <v>2</v>
      </c>
    </row>
    <row r="2706" spans="1:13">
      <c r="A2706" s="3">
        <v>2286</v>
      </c>
      <c r="B2706" s="3">
        <v>2</v>
      </c>
      <c r="C2706" s="3" t="s">
        <v>3027</v>
      </c>
      <c r="D2706" s="3" t="s">
        <v>589</v>
      </c>
      <c r="E2706" s="3" t="s">
        <v>1776</v>
      </c>
      <c r="F2706" s="3" t="s">
        <v>1789</v>
      </c>
      <c r="G2706" s="3">
        <v>1</v>
      </c>
      <c r="H2706" s="3">
        <v>10</v>
      </c>
      <c r="I2706" s="3" t="s">
        <v>3147</v>
      </c>
      <c r="J2706" s="3" t="s">
        <v>2259</v>
      </c>
      <c r="L2706" s="3" t="s">
        <v>4451</v>
      </c>
      <c r="M2706" s="3">
        <f t="shared" si="42"/>
        <v>1</v>
      </c>
    </row>
    <row r="2707" spans="1:13">
      <c r="A2707" s="3">
        <v>2287</v>
      </c>
      <c r="B2707" s="3">
        <v>2</v>
      </c>
      <c r="C2707" s="3" t="s">
        <v>3028</v>
      </c>
      <c r="D2707" s="3" t="s">
        <v>566</v>
      </c>
      <c r="E2707" s="3" t="s">
        <v>1776</v>
      </c>
      <c r="F2707" s="3" t="s">
        <v>1789</v>
      </c>
      <c r="G2707" s="3">
        <v>1</v>
      </c>
      <c r="H2707" s="3">
        <v>10</v>
      </c>
      <c r="I2707" s="3" t="s">
        <v>3147</v>
      </c>
      <c r="J2707" s="3" t="s">
        <v>2259</v>
      </c>
      <c r="L2707" s="3" t="s">
        <v>4451</v>
      </c>
      <c r="M2707" s="3">
        <f t="shared" si="42"/>
        <v>1</v>
      </c>
    </row>
    <row r="2708" spans="1:13">
      <c r="A2708" s="3">
        <v>2288</v>
      </c>
      <c r="B2708" s="3">
        <v>2</v>
      </c>
      <c r="C2708" s="3" t="s">
        <v>3029</v>
      </c>
      <c r="D2708" s="3" t="s">
        <v>645</v>
      </c>
      <c r="E2708" s="3" t="s">
        <v>1776</v>
      </c>
      <c r="F2708" s="3" t="s">
        <v>1789</v>
      </c>
      <c r="G2708" s="3">
        <v>1</v>
      </c>
      <c r="H2708" s="3">
        <v>10</v>
      </c>
      <c r="I2708" s="3" t="s">
        <v>3147</v>
      </c>
      <c r="J2708" s="3" t="s">
        <v>2259</v>
      </c>
      <c r="L2708" s="3" t="s">
        <v>4451</v>
      </c>
      <c r="M2708" s="3">
        <f t="shared" si="42"/>
        <v>1</v>
      </c>
    </row>
    <row r="2709" spans="1:13">
      <c r="A2709" s="3">
        <v>2289</v>
      </c>
      <c r="B2709" s="3">
        <v>2</v>
      </c>
      <c r="C2709" s="3" t="s">
        <v>3030</v>
      </c>
      <c r="D2709" s="3" t="s">
        <v>611</v>
      </c>
      <c r="E2709" s="3" t="s">
        <v>1776</v>
      </c>
      <c r="F2709" s="3" t="s">
        <v>1789</v>
      </c>
      <c r="G2709" s="3">
        <v>1</v>
      </c>
      <c r="H2709" s="3">
        <v>10</v>
      </c>
      <c r="I2709" s="3" t="s">
        <v>3147</v>
      </c>
      <c r="J2709" s="3" t="s">
        <v>2259</v>
      </c>
      <c r="L2709" s="3" t="s">
        <v>4451</v>
      </c>
      <c r="M2709" s="3">
        <f t="shared" si="42"/>
        <v>1</v>
      </c>
    </row>
    <row r="2710" spans="1:13">
      <c r="A2710" s="3">
        <v>2290</v>
      </c>
      <c r="B2710" s="3">
        <v>2</v>
      </c>
      <c r="C2710" s="3" t="s">
        <v>3031</v>
      </c>
      <c r="D2710" s="3" t="s">
        <v>249</v>
      </c>
      <c r="E2710" s="3" t="s">
        <v>1821</v>
      </c>
      <c r="F2710" s="3" t="s">
        <v>285</v>
      </c>
      <c r="G2710" s="3">
        <v>1</v>
      </c>
      <c r="H2710" s="3">
        <v>10</v>
      </c>
      <c r="I2710" s="3" t="s">
        <v>3147</v>
      </c>
      <c r="J2710" s="3" t="s">
        <v>2259</v>
      </c>
      <c r="L2710" s="3" t="s">
        <v>4451</v>
      </c>
      <c r="M2710" s="3">
        <f t="shared" si="42"/>
        <v>1</v>
      </c>
    </row>
    <row r="2711" spans="1:13">
      <c r="A2711" s="3">
        <v>2291</v>
      </c>
      <c r="B2711" s="3">
        <v>0</v>
      </c>
      <c r="C2711" s="3" t="s">
        <v>1113</v>
      </c>
      <c r="D2711" s="3" t="s">
        <v>427</v>
      </c>
      <c r="E2711" s="3">
        <v>1</v>
      </c>
      <c r="G2711" s="3">
        <v>1</v>
      </c>
      <c r="H2711" s="3">
        <v>1</v>
      </c>
      <c r="I2711" s="3" t="s">
        <v>3147</v>
      </c>
      <c r="J2711" s="3" t="s">
        <v>2281</v>
      </c>
      <c r="L2711" s="3" t="s">
        <v>4452</v>
      </c>
      <c r="M2711" s="3">
        <f t="shared" si="42"/>
        <v>1</v>
      </c>
    </row>
    <row r="2712" spans="1:13">
      <c r="A2712" s="3">
        <v>2292</v>
      </c>
      <c r="B2712" s="3">
        <v>0</v>
      </c>
      <c r="C2712" s="3" t="s">
        <v>1148</v>
      </c>
      <c r="D2712" s="3" t="s">
        <v>485</v>
      </c>
      <c r="E2712" s="3">
        <v>1</v>
      </c>
      <c r="G2712" s="3">
        <v>1</v>
      </c>
      <c r="H2712" s="3">
        <v>1</v>
      </c>
      <c r="I2712" s="3" t="s">
        <v>3147</v>
      </c>
      <c r="J2712" s="3" t="s">
        <v>2281</v>
      </c>
      <c r="L2712" s="3" t="s">
        <v>4452</v>
      </c>
      <c r="M2712" s="3">
        <f t="shared" si="42"/>
        <v>1</v>
      </c>
    </row>
    <row r="2713" spans="1:13">
      <c r="A2713" s="3">
        <v>2293</v>
      </c>
      <c r="B2713" s="3">
        <v>0</v>
      </c>
      <c r="C2713" s="3" t="s">
        <v>1175</v>
      </c>
      <c r="D2713" s="3" t="s">
        <v>525</v>
      </c>
      <c r="E2713" s="3">
        <v>1</v>
      </c>
      <c r="G2713" s="3">
        <v>1</v>
      </c>
      <c r="H2713" s="3">
        <v>1</v>
      </c>
      <c r="I2713" s="3" t="s">
        <v>3147</v>
      </c>
      <c r="J2713" s="3" t="s">
        <v>2281</v>
      </c>
      <c r="L2713" s="3" t="s">
        <v>4452</v>
      </c>
      <c r="M2713" s="3">
        <f t="shared" si="42"/>
        <v>1</v>
      </c>
    </row>
    <row r="2714" spans="1:13">
      <c r="A2714" s="3">
        <v>2294</v>
      </c>
      <c r="B2714" s="3">
        <v>0</v>
      </c>
      <c r="C2714" s="3" t="s">
        <v>3015</v>
      </c>
      <c r="D2714" s="3" t="s">
        <v>4703</v>
      </c>
      <c r="E2714" s="3" t="s">
        <v>2061</v>
      </c>
      <c r="F2714" s="3" t="s">
        <v>3016</v>
      </c>
      <c r="G2714" s="3">
        <v>1</v>
      </c>
      <c r="H2714" s="3">
        <v>1</v>
      </c>
      <c r="I2714" s="3" t="s">
        <v>3147</v>
      </c>
      <c r="J2714" s="3" t="s">
        <v>2281</v>
      </c>
      <c r="L2714" s="3" t="s">
        <v>4452</v>
      </c>
      <c r="M2714" s="3">
        <f t="shared" si="42"/>
        <v>2</v>
      </c>
    </row>
    <row r="2715" spans="1:13">
      <c r="A2715" s="3">
        <v>2294</v>
      </c>
      <c r="B2715" s="3">
        <v>0</v>
      </c>
      <c r="C2715" s="3" t="s">
        <v>3015</v>
      </c>
      <c r="D2715" s="3" t="s">
        <v>100</v>
      </c>
      <c r="G2715" s="3">
        <v>1</v>
      </c>
      <c r="H2715" s="3">
        <v>1</v>
      </c>
      <c r="I2715" s="3" t="s">
        <v>3147</v>
      </c>
      <c r="J2715" s="3" t="s">
        <v>2281</v>
      </c>
      <c r="L2715" s="3" t="s">
        <v>4452</v>
      </c>
      <c r="M2715" s="3">
        <f t="shared" si="42"/>
        <v>2</v>
      </c>
    </row>
    <row r="2716" spans="1:13">
      <c r="A2716" s="3">
        <v>2295</v>
      </c>
      <c r="B2716" s="3">
        <v>1</v>
      </c>
      <c r="C2716" s="3" t="s">
        <v>3150</v>
      </c>
      <c r="D2716" s="3" t="s">
        <v>2794</v>
      </c>
      <c r="E2716" s="3" t="s">
        <v>1928</v>
      </c>
      <c r="F2716" s="3" t="s">
        <v>285</v>
      </c>
      <c r="G2716" s="3">
        <v>1</v>
      </c>
      <c r="H2716" s="3">
        <v>5</v>
      </c>
      <c r="I2716" s="3" t="s">
        <v>3147</v>
      </c>
      <c r="J2716" s="3" t="s">
        <v>2281</v>
      </c>
      <c r="L2716" s="3" t="s">
        <v>4453</v>
      </c>
      <c r="M2716" s="3">
        <f t="shared" si="42"/>
        <v>1</v>
      </c>
    </row>
    <row r="2717" spans="1:13">
      <c r="A2717" s="3">
        <v>2296</v>
      </c>
      <c r="B2717" s="3">
        <v>1</v>
      </c>
      <c r="C2717" s="3" t="s">
        <v>2795</v>
      </c>
      <c r="D2717" s="3" t="s">
        <v>2796</v>
      </c>
      <c r="E2717" s="3" t="s">
        <v>282</v>
      </c>
      <c r="F2717" s="3" t="s">
        <v>1782</v>
      </c>
      <c r="G2717" s="3">
        <v>1</v>
      </c>
      <c r="H2717" s="3">
        <v>5</v>
      </c>
      <c r="I2717" s="3" t="s">
        <v>3147</v>
      </c>
      <c r="J2717" s="3" t="s">
        <v>2281</v>
      </c>
      <c r="L2717" s="3" t="s">
        <v>4453</v>
      </c>
      <c r="M2717" s="3">
        <f t="shared" si="42"/>
        <v>1</v>
      </c>
    </row>
    <row r="2718" spans="1:13">
      <c r="A2718" s="3">
        <v>2297</v>
      </c>
      <c r="B2718" s="3">
        <v>1</v>
      </c>
      <c r="C2718" s="3" t="s">
        <v>2666</v>
      </c>
      <c r="D2718" s="3" t="s">
        <v>2272</v>
      </c>
      <c r="E2718" s="3" t="s">
        <v>1781</v>
      </c>
      <c r="F2718" s="3" t="s">
        <v>291</v>
      </c>
      <c r="G2718" s="3">
        <v>1</v>
      </c>
      <c r="H2718" s="3">
        <v>5</v>
      </c>
      <c r="I2718" s="3" t="s">
        <v>3147</v>
      </c>
      <c r="J2718" s="3" t="s">
        <v>2281</v>
      </c>
      <c r="L2718" s="3" t="s">
        <v>4453</v>
      </c>
      <c r="M2718" s="3">
        <f t="shared" si="42"/>
        <v>1</v>
      </c>
    </row>
    <row r="2719" spans="1:13">
      <c r="A2719" s="3">
        <v>2298</v>
      </c>
      <c r="B2719" s="3">
        <v>1</v>
      </c>
      <c r="C2719" s="3" t="s">
        <v>2667</v>
      </c>
      <c r="D2719" s="3" t="s">
        <v>258</v>
      </c>
      <c r="E2719" s="3" t="s">
        <v>282</v>
      </c>
      <c r="F2719" s="3" t="s">
        <v>1782</v>
      </c>
      <c r="G2719" s="3">
        <v>1</v>
      </c>
      <c r="H2719" s="3">
        <v>5</v>
      </c>
      <c r="I2719" s="3" t="s">
        <v>3147</v>
      </c>
      <c r="J2719" s="3" t="s">
        <v>2281</v>
      </c>
      <c r="L2719" s="3" t="s">
        <v>4453</v>
      </c>
      <c r="M2719" s="3">
        <f t="shared" si="42"/>
        <v>1</v>
      </c>
    </row>
    <row r="2720" spans="1:13">
      <c r="A2720" s="3">
        <v>2299</v>
      </c>
      <c r="B2720" s="3">
        <v>1</v>
      </c>
      <c r="C2720" s="3" t="s">
        <v>3012</v>
      </c>
      <c r="D2720" s="3" t="s">
        <v>2697</v>
      </c>
      <c r="E2720" s="3" t="s">
        <v>1996</v>
      </c>
      <c r="F2720" s="3" t="s">
        <v>1791</v>
      </c>
      <c r="G2720" s="3">
        <v>1</v>
      </c>
      <c r="H2720" s="3">
        <v>5</v>
      </c>
      <c r="I2720" s="3" t="s">
        <v>3147</v>
      </c>
      <c r="J2720" s="3" t="s">
        <v>2281</v>
      </c>
      <c r="L2720" s="3" t="s">
        <v>4453</v>
      </c>
      <c r="M2720" s="3">
        <f t="shared" si="42"/>
        <v>1</v>
      </c>
    </row>
    <row r="2721" spans="1:13">
      <c r="A2721" s="3">
        <v>2300</v>
      </c>
      <c r="B2721" s="3">
        <v>1</v>
      </c>
      <c r="C2721" s="3" t="s">
        <v>3013</v>
      </c>
      <c r="D2721" s="3" t="s">
        <v>4314</v>
      </c>
      <c r="E2721" s="3" t="s">
        <v>2064</v>
      </c>
      <c r="F2721" s="3" t="s">
        <v>3014</v>
      </c>
      <c r="G2721" s="3">
        <v>1</v>
      </c>
      <c r="H2721" s="3">
        <v>5</v>
      </c>
      <c r="I2721" s="3" t="s">
        <v>3147</v>
      </c>
      <c r="J2721" s="3" t="s">
        <v>2281</v>
      </c>
      <c r="L2721" s="3" t="s">
        <v>4453</v>
      </c>
      <c r="M2721" s="3">
        <f t="shared" si="42"/>
        <v>2</v>
      </c>
    </row>
    <row r="2722" spans="1:13">
      <c r="A2722" s="3">
        <v>2300</v>
      </c>
      <c r="B2722" s="3">
        <v>1</v>
      </c>
      <c r="C2722" s="3" t="s">
        <v>3013</v>
      </c>
      <c r="D2722" s="3" t="s">
        <v>4316</v>
      </c>
      <c r="E2722" s="3">
        <v>40</v>
      </c>
      <c r="F2722" s="3">
        <v>42</v>
      </c>
      <c r="G2722" s="3">
        <v>1</v>
      </c>
      <c r="H2722" s="3">
        <v>5</v>
      </c>
      <c r="I2722" s="3" t="s">
        <v>3147</v>
      </c>
      <c r="J2722" s="3" t="s">
        <v>2281</v>
      </c>
      <c r="L2722" s="3" t="s">
        <v>4453</v>
      </c>
      <c r="M2722" s="3">
        <f t="shared" si="42"/>
        <v>2</v>
      </c>
    </row>
    <row r="2723" spans="1:13">
      <c r="A2723" s="3">
        <v>2301</v>
      </c>
      <c r="B2723" s="3">
        <v>2</v>
      </c>
      <c r="C2723" s="3" t="s">
        <v>2650</v>
      </c>
      <c r="D2723" s="3" t="s">
        <v>4300</v>
      </c>
      <c r="E2723" s="3" t="s">
        <v>433</v>
      </c>
      <c r="F2723" s="3" t="s">
        <v>2181</v>
      </c>
      <c r="G2723" s="3">
        <v>1</v>
      </c>
      <c r="H2723" s="3">
        <v>10</v>
      </c>
      <c r="I2723" s="3" t="s">
        <v>3147</v>
      </c>
      <c r="J2723" s="3" t="s">
        <v>2281</v>
      </c>
      <c r="L2723" s="3" t="s">
        <v>4454</v>
      </c>
      <c r="M2723" s="3">
        <f t="shared" si="42"/>
        <v>2</v>
      </c>
    </row>
    <row r="2724" spans="1:13">
      <c r="A2724" s="3">
        <v>2301</v>
      </c>
      <c r="B2724" s="3">
        <v>2</v>
      </c>
      <c r="C2724" s="3" t="s">
        <v>2650</v>
      </c>
      <c r="D2724" s="3" t="s">
        <v>4302</v>
      </c>
      <c r="E2724" s="3">
        <v>14</v>
      </c>
      <c r="F2724" s="3">
        <v>19</v>
      </c>
      <c r="G2724" s="3">
        <v>1</v>
      </c>
      <c r="H2724" s="3">
        <v>10</v>
      </c>
      <c r="I2724" s="3" t="s">
        <v>3147</v>
      </c>
      <c r="J2724" s="3" t="s">
        <v>2281</v>
      </c>
      <c r="L2724" s="3" t="s">
        <v>4454</v>
      </c>
      <c r="M2724" s="3">
        <f t="shared" si="42"/>
        <v>2</v>
      </c>
    </row>
    <row r="2725" spans="1:13">
      <c r="A2725" s="3">
        <v>2302</v>
      </c>
      <c r="B2725" s="3">
        <v>2</v>
      </c>
      <c r="C2725" s="3" t="s">
        <v>2652</v>
      </c>
      <c r="D2725" s="3" t="s">
        <v>4303</v>
      </c>
      <c r="E2725" s="3" t="s">
        <v>2653</v>
      </c>
      <c r="F2725" s="3" t="s">
        <v>2654</v>
      </c>
      <c r="G2725" s="3">
        <v>1</v>
      </c>
      <c r="H2725" s="3">
        <v>10</v>
      </c>
      <c r="I2725" s="3" t="s">
        <v>3147</v>
      </c>
      <c r="J2725" s="3" t="s">
        <v>2281</v>
      </c>
      <c r="L2725" s="3" t="s">
        <v>4454</v>
      </c>
      <c r="M2725" s="3">
        <f t="shared" si="42"/>
        <v>2</v>
      </c>
    </row>
    <row r="2726" spans="1:13">
      <c r="A2726" s="3">
        <v>2302</v>
      </c>
      <c r="B2726" s="3">
        <v>2</v>
      </c>
      <c r="C2726" s="3" t="s">
        <v>2652</v>
      </c>
      <c r="D2726" s="3" t="s">
        <v>4304</v>
      </c>
      <c r="E2726" s="3">
        <v>15</v>
      </c>
      <c r="F2726" s="3">
        <v>20</v>
      </c>
      <c r="G2726" s="3">
        <v>1</v>
      </c>
      <c r="H2726" s="3">
        <v>10</v>
      </c>
      <c r="I2726" s="3" t="s">
        <v>3147</v>
      </c>
      <c r="J2726" s="3" t="s">
        <v>2281</v>
      </c>
      <c r="L2726" s="3" t="s">
        <v>4454</v>
      </c>
      <c r="M2726" s="3">
        <f t="shared" si="42"/>
        <v>2</v>
      </c>
    </row>
    <row r="2727" spans="1:13">
      <c r="A2727" s="3">
        <v>2303</v>
      </c>
      <c r="B2727" s="3">
        <v>2</v>
      </c>
      <c r="C2727" s="3" t="s">
        <v>2655</v>
      </c>
      <c r="D2727" s="3" t="s">
        <v>4305</v>
      </c>
      <c r="E2727" s="3" t="s">
        <v>433</v>
      </c>
      <c r="F2727" s="3" t="s">
        <v>2181</v>
      </c>
      <c r="G2727" s="3">
        <v>1</v>
      </c>
      <c r="H2727" s="3">
        <v>10</v>
      </c>
      <c r="I2727" s="3" t="s">
        <v>3147</v>
      </c>
      <c r="J2727" s="3" t="s">
        <v>2281</v>
      </c>
      <c r="L2727" s="3" t="s">
        <v>4454</v>
      </c>
      <c r="M2727" s="3">
        <f t="shared" si="42"/>
        <v>2</v>
      </c>
    </row>
    <row r="2728" spans="1:13">
      <c r="A2728" s="3">
        <v>2303</v>
      </c>
      <c r="B2728" s="3">
        <v>2</v>
      </c>
      <c r="C2728" s="3" t="s">
        <v>2655</v>
      </c>
      <c r="D2728" s="3" t="s">
        <v>4306</v>
      </c>
      <c r="E2728" s="3">
        <v>14</v>
      </c>
      <c r="F2728" s="3">
        <v>19</v>
      </c>
      <c r="G2728" s="3">
        <v>1</v>
      </c>
      <c r="H2728" s="3">
        <v>10</v>
      </c>
      <c r="I2728" s="3" t="s">
        <v>3147</v>
      </c>
      <c r="J2728" s="3" t="s">
        <v>2281</v>
      </c>
      <c r="L2728" s="3" t="s">
        <v>4454</v>
      </c>
      <c r="M2728" s="3">
        <f t="shared" si="42"/>
        <v>2</v>
      </c>
    </row>
    <row r="2729" spans="1:13">
      <c r="A2729" s="3">
        <v>2304</v>
      </c>
      <c r="B2729" s="3">
        <v>2</v>
      </c>
      <c r="C2729" s="3" t="s">
        <v>2656</v>
      </c>
      <c r="D2729" s="3" t="s">
        <v>4307</v>
      </c>
      <c r="E2729" s="3" t="s">
        <v>290</v>
      </c>
      <c r="F2729" s="3" t="s">
        <v>722</v>
      </c>
      <c r="G2729" s="3">
        <v>1</v>
      </c>
      <c r="H2729" s="3">
        <v>10</v>
      </c>
      <c r="I2729" s="3" t="s">
        <v>3147</v>
      </c>
      <c r="J2729" s="3" t="s">
        <v>2281</v>
      </c>
      <c r="L2729" s="3" t="s">
        <v>4454</v>
      </c>
      <c r="M2729" s="3">
        <f t="shared" si="42"/>
        <v>2</v>
      </c>
    </row>
    <row r="2730" spans="1:13">
      <c r="A2730" s="3">
        <v>2304</v>
      </c>
      <c r="B2730" s="3">
        <v>2</v>
      </c>
      <c r="C2730" s="3" t="s">
        <v>2656</v>
      </c>
      <c r="D2730" s="3" t="s">
        <v>4308</v>
      </c>
      <c r="E2730" s="3">
        <v>28</v>
      </c>
      <c r="F2730" s="3">
        <v>32</v>
      </c>
      <c r="G2730" s="3">
        <v>1</v>
      </c>
      <c r="H2730" s="3">
        <v>10</v>
      </c>
      <c r="I2730" s="3" t="s">
        <v>3147</v>
      </c>
      <c r="J2730" s="3" t="s">
        <v>2281</v>
      </c>
      <c r="L2730" s="3" t="s">
        <v>4454</v>
      </c>
      <c r="M2730" s="3">
        <f t="shared" si="42"/>
        <v>2</v>
      </c>
    </row>
    <row r="2731" spans="1:13">
      <c r="A2731" s="3">
        <v>2305</v>
      </c>
      <c r="B2731" s="3">
        <v>2</v>
      </c>
      <c r="C2731" s="3" t="s">
        <v>2657</v>
      </c>
      <c r="D2731" s="3" t="s">
        <v>4309</v>
      </c>
      <c r="E2731" s="3" t="s">
        <v>2381</v>
      </c>
      <c r="F2731" s="3" t="s">
        <v>2658</v>
      </c>
      <c r="G2731" s="3">
        <v>1</v>
      </c>
      <c r="H2731" s="3">
        <v>10</v>
      </c>
      <c r="I2731" s="3" t="s">
        <v>3147</v>
      </c>
      <c r="J2731" s="3" t="s">
        <v>2281</v>
      </c>
      <c r="L2731" s="3" t="s">
        <v>4454</v>
      </c>
      <c r="M2731" s="3">
        <f t="shared" si="42"/>
        <v>2</v>
      </c>
    </row>
    <row r="2732" spans="1:13">
      <c r="A2732" s="3">
        <v>2305</v>
      </c>
      <c r="B2732" s="3">
        <v>2</v>
      </c>
      <c r="C2732" s="3" t="s">
        <v>2657</v>
      </c>
      <c r="D2732" s="3" t="s">
        <v>4310</v>
      </c>
      <c r="E2732" s="3">
        <v>13</v>
      </c>
      <c r="F2732" s="3">
        <v>18</v>
      </c>
      <c r="G2732" s="3">
        <v>1</v>
      </c>
      <c r="H2732" s="3">
        <v>10</v>
      </c>
      <c r="I2732" s="3" t="s">
        <v>3147</v>
      </c>
      <c r="J2732" s="3" t="s">
        <v>2281</v>
      </c>
      <c r="L2732" s="3" t="s">
        <v>4454</v>
      </c>
      <c r="M2732" s="3">
        <f t="shared" si="42"/>
        <v>2</v>
      </c>
    </row>
    <row r="2733" spans="1:13">
      <c r="A2733" s="3">
        <v>2306</v>
      </c>
      <c r="B2733" s="3">
        <v>2</v>
      </c>
      <c r="C2733" s="3" t="s">
        <v>2659</v>
      </c>
      <c r="D2733" s="3" t="s">
        <v>589</v>
      </c>
      <c r="E2733" s="3" t="s">
        <v>386</v>
      </c>
      <c r="F2733" s="3" t="s">
        <v>1996</v>
      </c>
      <c r="G2733" s="3">
        <v>1</v>
      </c>
      <c r="H2733" s="3">
        <v>10</v>
      </c>
      <c r="I2733" s="3" t="s">
        <v>3147</v>
      </c>
      <c r="J2733" s="3" t="s">
        <v>2281</v>
      </c>
      <c r="L2733" s="3" t="s">
        <v>4454</v>
      </c>
      <c r="M2733" s="3">
        <f t="shared" si="42"/>
        <v>1</v>
      </c>
    </row>
    <row r="2734" spans="1:13">
      <c r="A2734" s="3">
        <v>2307</v>
      </c>
      <c r="B2734" s="3">
        <v>2</v>
      </c>
      <c r="C2734" s="3" t="s">
        <v>2660</v>
      </c>
      <c r="D2734" s="3" t="s">
        <v>566</v>
      </c>
      <c r="E2734" s="3" t="s">
        <v>386</v>
      </c>
      <c r="F2734" s="3" t="s">
        <v>1996</v>
      </c>
      <c r="G2734" s="3">
        <v>1</v>
      </c>
      <c r="H2734" s="3">
        <v>10</v>
      </c>
      <c r="I2734" s="3" t="s">
        <v>3147</v>
      </c>
      <c r="J2734" s="3" t="s">
        <v>2281</v>
      </c>
      <c r="L2734" s="3" t="s">
        <v>4454</v>
      </c>
      <c r="M2734" s="3">
        <f t="shared" si="42"/>
        <v>1</v>
      </c>
    </row>
    <row r="2735" spans="1:13">
      <c r="A2735" s="3">
        <v>2308</v>
      </c>
      <c r="B2735" s="3">
        <v>2</v>
      </c>
      <c r="C2735" s="3" t="s">
        <v>2661</v>
      </c>
      <c r="D2735" s="3" t="s">
        <v>645</v>
      </c>
      <c r="E2735" s="3" t="s">
        <v>386</v>
      </c>
      <c r="F2735" s="3" t="s">
        <v>1996</v>
      </c>
      <c r="G2735" s="3">
        <v>1</v>
      </c>
      <c r="H2735" s="3">
        <v>10</v>
      </c>
      <c r="I2735" s="3" t="s">
        <v>3147</v>
      </c>
      <c r="J2735" s="3" t="s">
        <v>2281</v>
      </c>
      <c r="L2735" s="3" t="s">
        <v>4454</v>
      </c>
      <c r="M2735" s="3">
        <f t="shared" si="42"/>
        <v>1</v>
      </c>
    </row>
    <row r="2736" spans="1:13">
      <c r="A2736" s="3">
        <v>2309</v>
      </c>
      <c r="B2736" s="3">
        <v>2</v>
      </c>
      <c r="C2736" s="3" t="s">
        <v>2662</v>
      </c>
      <c r="D2736" s="3" t="s">
        <v>611</v>
      </c>
      <c r="E2736" s="3" t="s">
        <v>386</v>
      </c>
      <c r="F2736" s="3" t="s">
        <v>1996</v>
      </c>
      <c r="G2736" s="3">
        <v>1</v>
      </c>
      <c r="H2736" s="3">
        <v>10</v>
      </c>
      <c r="I2736" s="3" t="s">
        <v>3147</v>
      </c>
      <c r="J2736" s="3" t="s">
        <v>2281</v>
      </c>
      <c r="L2736" s="3" t="s">
        <v>4454</v>
      </c>
      <c r="M2736" s="3">
        <f t="shared" si="42"/>
        <v>1</v>
      </c>
    </row>
    <row r="2737" spans="1:13">
      <c r="A2737" s="3">
        <v>2310</v>
      </c>
      <c r="B2737" s="3">
        <v>2</v>
      </c>
      <c r="C2737" s="3" t="s">
        <v>2663</v>
      </c>
      <c r="D2737" s="3" t="s">
        <v>249</v>
      </c>
      <c r="E2737" s="3" t="s">
        <v>1781</v>
      </c>
      <c r="F2737" s="3" t="s">
        <v>291</v>
      </c>
      <c r="G2737" s="3">
        <v>1</v>
      </c>
      <c r="H2737" s="3">
        <v>10</v>
      </c>
      <c r="I2737" s="3" t="s">
        <v>3147</v>
      </c>
      <c r="J2737" s="3" t="s">
        <v>2281</v>
      </c>
      <c r="L2737" s="3" t="s">
        <v>4454</v>
      </c>
      <c r="M2737" s="3">
        <f t="shared" si="42"/>
        <v>1</v>
      </c>
    </row>
    <row r="2738" spans="1:13">
      <c r="A2738" s="3">
        <v>2311</v>
      </c>
      <c r="B2738" s="3">
        <v>0</v>
      </c>
      <c r="C2738" s="3" t="s">
        <v>3046</v>
      </c>
      <c r="D2738" s="3" t="s">
        <v>4314</v>
      </c>
      <c r="E2738" s="3" t="s">
        <v>3047</v>
      </c>
      <c r="F2738" s="3" t="s">
        <v>3048</v>
      </c>
      <c r="G2738" s="3">
        <v>100</v>
      </c>
      <c r="H2738" s="3">
        <v>0</v>
      </c>
      <c r="I2738" s="3" t="s">
        <v>3147</v>
      </c>
      <c r="J2738" s="3" t="s">
        <v>2285</v>
      </c>
      <c r="K2738" s="3" t="s">
        <v>2286</v>
      </c>
      <c r="L2738" s="3" t="s">
        <v>4455</v>
      </c>
      <c r="M2738" s="3">
        <f t="shared" si="42"/>
        <v>2</v>
      </c>
    </row>
    <row r="2739" spans="1:13">
      <c r="A2739" s="3">
        <v>2311</v>
      </c>
      <c r="B2739" s="3">
        <v>0</v>
      </c>
      <c r="C2739" s="3" t="s">
        <v>3046</v>
      </c>
      <c r="D2739" s="3" t="s">
        <v>4316</v>
      </c>
      <c r="E2739" s="3">
        <v>113</v>
      </c>
      <c r="F2739" s="3">
        <v>115</v>
      </c>
      <c r="G2739" s="3">
        <v>100</v>
      </c>
      <c r="H2739" s="3">
        <v>0</v>
      </c>
      <c r="I2739" s="3" t="s">
        <v>3147</v>
      </c>
      <c r="J2739" s="3" t="s">
        <v>2285</v>
      </c>
      <c r="K2739" s="3" t="s">
        <v>2286</v>
      </c>
      <c r="L2739" s="3" t="s">
        <v>4455</v>
      </c>
      <c r="M2739" s="3">
        <f t="shared" si="42"/>
        <v>2</v>
      </c>
    </row>
    <row r="2740" spans="1:13">
      <c r="A2740" s="3">
        <v>2312</v>
      </c>
      <c r="B2740" s="3">
        <v>0</v>
      </c>
      <c r="C2740" s="3" t="s">
        <v>3052</v>
      </c>
      <c r="D2740" s="3" t="s">
        <v>4317</v>
      </c>
      <c r="E2740" s="3" t="s">
        <v>3053</v>
      </c>
      <c r="F2740" s="3" t="s">
        <v>3054</v>
      </c>
      <c r="G2740" s="3">
        <v>100</v>
      </c>
      <c r="H2740" s="3">
        <v>0</v>
      </c>
      <c r="I2740" s="3" t="s">
        <v>3147</v>
      </c>
      <c r="J2740" s="3" t="s">
        <v>2285</v>
      </c>
      <c r="K2740" s="3" t="s">
        <v>2286</v>
      </c>
      <c r="L2740" s="3" t="s">
        <v>4455</v>
      </c>
      <c r="M2740" s="3">
        <f t="shared" si="42"/>
        <v>2</v>
      </c>
    </row>
    <row r="2741" spans="1:13">
      <c r="A2741" s="3">
        <v>2312</v>
      </c>
      <c r="B2741" s="3">
        <v>0</v>
      </c>
      <c r="C2741" s="3" t="s">
        <v>3052</v>
      </c>
      <c r="D2741" s="3" t="s">
        <v>4318</v>
      </c>
      <c r="E2741" s="3">
        <v>256</v>
      </c>
      <c r="F2741" s="3">
        <v>270</v>
      </c>
      <c r="G2741" s="3">
        <v>100</v>
      </c>
      <c r="H2741" s="3">
        <v>0</v>
      </c>
      <c r="I2741" s="3" t="s">
        <v>3147</v>
      </c>
      <c r="J2741" s="3" t="s">
        <v>2285</v>
      </c>
      <c r="K2741" s="3" t="s">
        <v>2286</v>
      </c>
      <c r="L2741" s="3" t="s">
        <v>4455</v>
      </c>
      <c r="M2741" s="3">
        <f t="shared" si="42"/>
        <v>2</v>
      </c>
    </row>
    <row r="2742" spans="1:13">
      <c r="A2742" s="3">
        <v>2313</v>
      </c>
      <c r="B2742" s="3">
        <v>0</v>
      </c>
      <c r="C2742" s="3" t="s">
        <v>3057</v>
      </c>
      <c r="D2742" s="3" t="s">
        <v>4319</v>
      </c>
      <c r="E2742" s="3" t="s">
        <v>3054</v>
      </c>
      <c r="F2742" s="3" t="s">
        <v>3058</v>
      </c>
      <c r="G2742" s="3">
        <v>100</v>
      </c>
      <c r="H2742" s="3">
        <v>0</v>
      </c>
      <c r="I2742" s="3" t="s">
        <v>3147</v>
      </c>
      <c r="J2742" s="3" t="s">
        <v>2285</v>
      </c>
      <c r="K2742" s="3" t="s">
        <v>2286</v>
      </c>
      <c r="L2742" s="3" t="s">
        <v>4455</v>
      </c>
      <c r="M2742" s="3">
        <f t="shared" si="42"/>
        <v>2</v>
      </c>
    </row>
    <row r="2743" spans="1:13">
      <c r="A2743" s="3">
        <v>2313</v>
      </c>
      <c r="B2743" s="3">
        <v>0</v>
      </c>
      <c r="C2743" s="3" t="s">
        <v>3057</v>
      </c>
      <c r="D2743" s="3" t="s">
        <v>4320</v>
      </c>
      <c r="E2743" s="3">
        <v>266</v>
      </c>
      <c r="F2743" s="3">
        <v>268</v>
      </c>
      <c r="G2743" s="3">
        <v>100</v>
      </c>
      <c r="H2743" s="3">
        <v>0</v>
      </c>
      <c r="I2743" s="3" t="s">
        <v>3147</v>
      </c>
      <c r="J2743" s="3" t="s">
        <v>2285</v>
      </c>
      <c r="K2743" s="3" t="s">
        <v>2286</v>
      </c>
      <c r="L2743" s="3" t="s">
        <v>4455</v>
      </c>
      <c r="M2743" s="3">
        <f t="shared" si="42"/>
        <v>2</v>
      </c>
    </row>
    <row r="2744" spans="1:13">
      <c r="A2744" s="3">
        <v>2314</v>
      </c>
      <c r="B2744" s="3">
        <v>0</v>
      </c>
      <c r="C2744" s="3" t="s">
        <v>3060</v>
      </c>
      <c r="D2744" s="3" t="s">
        <v>4321</v>
      </c>
      <c r="E2744" s="3" t="s">
        <v>3061</v>
      </c>
      <c r="F2744" s="3" t="s">
        <v>2980</v>
      </c>
      <c r="G2744" s="3">
        <v>100</v>
      </c>
      <c r="H2744" s="3">
        <v>0</v>
      </c>
      <c r="I2744" s="3" t="s">
        <v>3147</v>
      </c>
      <c r="J2744" s="3" t="s">
        <v>2285</v>
      </c>
      <c r="K2744" s="3" t="s">
        <v>2286</v>
      </c>
      <c r="L2744" s="3" t="s">
        <v>4455</v>
      </c>
      <c r="M2744" s="3">
        <f t="shared" si="42"/>
        <v>2</v>
      </c>
    </row>
    <row r="2745" spans="1:13">
      <c r="A2745" s="3">
        <v>2314</v>
      </c>
      <c r="B2745" s="3">
        <v>0</v>
      </c>
      <c r="C2745" s="3" t="s">
        <v>3060</v>
      </c>
      <c r="D2745" s="3" t="s">
        <v>4322</v>
      </c>
      <c r="E2745" s="3">
        <v>444</v>
      </c>
      <c r="F2745" s="3">
        <v>446</v>
      </c>
      <c r="G2745" s="3">
        <v>100</v>
      </c>
      <c r="H2745" s="3">
        <v>0</v>
      </c>
      <c r="I2745" s="3" t="s">
        <v>3147</v>
      </c>
      <c r="J2745" s="3" t="s">
        <v>2285</v>
      </c>
      <c r="K2745" s="3" t="s">
        <v>2286</v>
      </c>
      <c r="L2745" s="3" t="s">
        <v>4455</v>
      </c>
      <c r="M2745" s="3">
        <f t="shared" si="42"/>
        <v>2</v>
      </c>
    </row>
    <row r="2746" spans="1:13">
      <c r="A2746" s="3">
        <v>2315</v>
      </c>
      <c r="B2746" s="3">
        <v>0</v>
      </c>
      <c r="C2746" s="3" t="s">
        <v>3071</v>
      </c>
      <c r="D2746" s="3" t="s">
        <v>611</v>
      </c>
      <c r="E2746" s="3" t="s">
        <v>3072</v>
      </c>
      <c r="F2746" s="3" t="s">
        <v>3073</v>
      </c>
      <c r="G2746" s="3">
        <v>100</v>
      </c>
      <c r="H2746" s="3">
        <v>0</v>
      </c>
      <c r="I2746" s="3" t="s">
        <v>3147</v>
      </c>
      <c r="J2746" s="3" t="s">
        <v>2285</v>
      </c>
      <c r="K2746" s="3" t="s">
        <v>2286</v>
      </c>
      <c r="L2746" s="3" t="s">
        <v>4455</v>
      </c>
      <c r="M2746" s="3">
        <f t="shared" si="42"/>
        <v>1</v>
      </c>
    </row>
    <row r="2747" spans="1:13">
      <c r="A2747" s="3">
        <v>2316</v>
      </c>
      <c r="B2747" s="3">
        <v>0</v>
      </c>
      <c r="C2747" s="3" t="s">
        <v>3065</v>
      </c>
      <c r="D2747" s="3" t="s">
        <v>4323</v>
      </c>
      <c r="E2747" s="3" t="s">
        <v>3066</v>
      </c>
      <c r="F2747" s="3" t="s">
        <v>3067</v>
      </c>
      <c r="G2747" s="3">
        <v>100</v>
      </c>
      <c r="H2747" s="3">
        <v>0</v>
      </c>
      <c r="I2747" s="3" t="s">
        <v>3147</v>
      </c>
      <c r="J2747" s="3" t="s">
        <v>2285</v>
      </c>
      <c r="K2747" s="3" t="s">
        <v>2286</v>
      </c>
      <c r="L2747" s="3" t="s">
        <v>4455</v>
      </c>
      <c r="M2747" s="3">
        <f t="shared" si="42"/>
        <v>2</v>
      </c>
    </row>
    <row r="2748" spans="1:13">
      <c r="A2748" s="3">
        <v>2316</v>
      </c>
      <c r="B2748" s="3">
        <v>0</v>
      </c>
      <c r="C2748" s="3" t="s">
        <v>3065</v>
      </c>
      <c r="D2748" s="3" t="s">
        <v>4324</v>
      </c>
      <c r="E2748" s="3">
        <v>252</v>
      </c>
      <c r="F2748" s="3">
        <v>254</v>
      </c>
      <c r="G2748" s="3">
        <v>100</v>
      </c>
      <c r="H2748" s="3">
        <v>0</v>
      </c>
      <c r="I2748" s="3" t="s">
        <v>3147</v>
      </c>
      <c r="J2748" s="3" t="s">
        <v>2285</v>
      </c>
      <c r="K2748" s="3" t="s">
        <v>2286</v>
      </c>
      <c r="L2748" s="3" t="s">
        <v>4455</v>
      </c>
      <c r="M2748" s="3">
        <f t="shared" si="42"/>
        <v>2</v>
      </c>
    </row>
    <row r="2749" spans="1:13">
      <c r="A2749" s="3">
        <v>2317</v>
      </c>
      <c r="B2749" s="3">
        <v>0</v>
      </c>
      <c r="C2749" s="3" t="s">
        <v>3084</v>
      </c>
      <c r="D2749" s="3" t="s">
        <v>2697</v>
      </c>
      <c r="E2749" s="3" t="s">
        <v>2987</v>
      </c>
      <c r="F2749" s="3" t="s">
        <v>3085</v>
      </c>
      <c r="G2749" s="3">
        <v>100</v>
      </c>
      <c r="H2749" s="3">
        <v>0</v>
      </c>
      <c r="I2749" s="3" t="s">
        <v>3147</v>
      </c>
      <c r="J2749" s="3" t="s">
        <v>2285</v>
      </c>
      <c r="K2749" s="3" t="s">
        <v>2306</v>
      </c>
      <c r="L2749" s="3" t="s">
        <v>4455</v>
      </c>
      <c r="M2749" s="3">
        <f t="shared" si="42"/>
        <v>1</v>
      </c>
    </row>
    <row r="2750" spans="1:13">
      <c r="A2750" s="3">
        <v>2318</v>
      </c>
      <c r="B2750" s="3">
        <v>0</v>
      </c>
      <c r="C2750" s="3" t="s">
        <v>3088</v>
      </c>
      <c r="D2750" s="3" t="s">
        <v>110</v>
      </c>
      <c r="E2750" s="3" t="s">
        <v>2818</v>
      </c>
      <c r="F2750" s="3" t="s">
        <v>2819</v>
      </c>
      <c r="G2750" s="3">
        <v>100</v>
      </c>
      <c r="H2750" s="3">
        <v>0</v>
      </c>
      <c r="I2750" s="3" t="s">
        <v>3147</v>
      </c>
      <c r="J2750" s="3" t="s">
        <v>2285</v>
      </c>
      <c r="K2750" s="3" t="s">
        <v>2306</v>
      </c>
      <c r="L2750" s="3" t="s">
        <v>4455</v>
      </c>
      <c r="M2750" s="3">
        <f t="shared" si="42"/>
        <v>1</v>
      </c>
    </row>
    <row r="2751" spans="1:13">
      <c r="A2751" s="3">
        <v>2319</v>
      </c>
      <c r="B2751" s="3">
        <v>0</v>
      </c>
      <c r="C2751" s="3" t="s">
        <v>3092</v>
      </c>
      <c r="D2751" s="3" t="s">
        <v>112</v>
      </c>
      <c r="E2751" s="3" t="s">
        <v>2818</v>
      </c>
      <c r="F2751" s="3" t="s">
        <v>2819</v>
      </c>
      <c r="G2751" s="3">
        <v>100</v>
      </c>
      <c r="H2751" s="3">
        <v>0</v>
      </c>
      <c r="I2751" s="3" t="s">
        <v>3147</v>
      </c>
      <c r="J2751" s="3" t="s">
        <v>2285</v>
      </c>
      <c r="K2751" s="3" t="s">
        <v>2306</v>
      </c>
      <c r="L2751" s="3" t="s">
        <v>4455</v>
      </c>
      <c r="M2751" s="3">
        <f t="shared" si="42"/>
        <v>1</v>
      </c>
    </row>
    <row r="2752" spans="1:13">
      <c r="A2752" s="3">
        <v>2320</v>
      </c>
      <c r="B2752" s="3">
        <v>0</v>
      </c>
      <c r="C2752" s="3" t="s">
        <v>3090</v>
      </c>
      <c r="D2752" s="3" t="s">
        <v>111</v>
      </c>
      <c r="E2752" s="3" t="s">
        <v>2818</v>
      </c>
      <c r="F2752" s="3" t="s">
        <v>2819</v>
      </c>
      <c r="G2752" s="3">
        <v>100</v>
      </c>
      <c r="H2752" s="3">
        <v>0</v>
      </c>
      <c r="I2752" s="3" t="s">
        <v>3147</v>
      </c>
      <c r="J2752" s="3" t="s">
        <v>2285</v>
      </c>
      <c r="K2752" s="3" t="s">
        <v>2306</v>
      </c>
      <c r="L2752" s="3" t="s">
        <v>4455</v>
      </c>
      <c r="M2752" s="3">
        <f t="shared" si="42"/>
        <v>1</v>
      </c>
    </row>
    <row r="2753" spans="1:13">
      <c r="A2753" s="3">
        <v>2321</v>
      </c>
      <c r="B2753" s="3">
        <v>0</v>
      </c>
      <c r="C2753" s="3" t="s">
        <v>3083</v>
      </c>
      <c r="D2753" s="3" t="s">
        <v>2464</v>
      </c>
      <c r="E2753" s="3" t="s">
        <v>2328</v>
      </c>
      <c r="F2753" s="3" t="s">
        <v>2329</v>
      </c>
      <c r="G2753" s="3">
        <v>100</v>
      </c>
      <c r="H2753" s="3">
        <v>0</v>
      </c>
      <c r="I2753" s="3" t="s">
        <v>3147</v>
      </c>
      <c r="J2753" s="3" t="s">
        <v>2285</v>
      </c>
      <c r="K2753" s="3" t="s">
        <v>2306</v>
      </c>
      <c r="L2753" s="3" t="s">
        <v>4455</v>
      </c>
      <c r="M2753" s="3">
        <f t="shared" si="42"/>
        <v>1</v>
      </c>
    </row>
    <row r="2754" spans="1:13">
      <c r="A2754" s="3">
        <v>2322</v>
      </c>
      <c r="B2754" s="3">
        <v>0</v>
      </c>
      <c r="C2754" s="3" t="s">
        <v>3094</v>
      </c>
      <c r="D2754" s="3" t="s">
        <v>258</v>
      </c>
      <c r="E2754" s="3" t="s">
        <v>2301</v>
      </c>
      <c r="F2754" s="3" t="s">
        <v>2734</v>
      </c>
      <c r="G2754" s="3">
        <v>100</v>
      </c>
      <c r="H2754" s="3">
        <v>0</v>
      </c>
      <c r="I2754" s="3" t="s">
        <v>3147</v>
      </c>
      <c r="J2754" s="3" t="s">
        <v>2285</v>
      </c>
      <c r="K2754" s="3" t="s">
        <v>2333</v>
      </c>
      <c r="L2754" s="3" t="s">
        <v>4455</v>
      </c>
      <c r="M2754" s="3">
        <f t="shared" si="42"/>
        <v>1</v>
      </c>
    </row>
    <row r="2755" spans="1:13">
      <c r="A2755" s="3">
        <v>2323</v>
      </c>
      <c r="B2755" s="3">
        <v>0</v>
      </c>
      <c r="C2755" s="3" t="s">
        <v>3096</v>
      </c>
      <c r="D2755" s="3" t="s">
        <v>2272</v>
      </c>
      <c r="E2755" s="3" t="s">
        <v>2328</v>
      </c>
      <c r="F2755" s="3" t="s">
        <v>2329</v>
      </c>
      <c r="G2755" s="3">
        <v>100</v>
      </c>
      <c r="H2755" s="3">
        <v>0</v>
      </c>
      <c r="I2755" s="3" t="s">
        <v>3147</v>
      </c>
      <c r="J2755" s="3" t="s">
        <v>2285</v>
      </c>
      <c r="K2755" s="3" t="s">
        <v>2333</v>
      </c>
      <c r="L2755" s="3" t="s">
        <v>4455</v>
      </c>
      <c r="M2755" s="3">
        <f t="shared" ref="M2755:M2818" si="43">COUNTIF(A:A,A2755)</f>
        <v>1</v>
      </c>
    </row>
    <row r="2756" spans="1:13">
      <c r="A2756" s="3">
        <v>2324</v>
      </c>
      <c r="B2756" s="3">
        <v>0</v>
      </c>
      <c r="C2756" s="3" t="s">
        <v>3100</v>
      </c>
      <c r="D2756" s="3" t="s">
        <v>342</v>
      </c>
      <c r="E2756" s="3">
        <v>5</v>
      </c>
      <c r="G2756" s="3">
        <v>100</v>
      </c>
      <c r="H2756" s="3">
        <v>0</v>
      </c>
      <c r="I2756" s="3" t="s">
        <v>3147</v>
      </c>
      <c r="J2756" s="3" t="s">
        <v>2285</v>
      </c>
      <c r="K2756" s="3" t="s">
        <v>2333</v>
      </c>
      <c r="L2756" s="3" t="s">
        <v>4455</v>
      </c>
      <c r="M2756" s="3">
        <f t="shared" si="43"/>
        <v>1</v>
      </c>
    </row>
    <row r="2757" spans="1:13">
      <c r="A2757" s="3">
        <v>2325</v>
      </c>
      <c r="B2757" s="3">
        <v>0</v>
      </c>
      <c r="C2757" s="3" t="s">
        <v>3098</v>
      </c>
      <c r="D2757" s="3" t="s">
        <v>495</v>
      </c>
      <c r="E2757" s="3" t="s">
        <v>2360</v>
      </c>
      <c r="F2757" s="3" t="s">
        <v>2361</v>
      </c>
      <c r="G2757" s="3">
        <v>100</v>
      </c>
      <c r="H2757" s="3">
        <v>0</v>
      </c>
      <c r="I2757" s="3" t="s">
        <v>3147</v>
      </c>
      <c r="J2757" s="3" t="s">
        <v>2285</v>
      </c>
      <c r="K2757" s="3" t="s">
        <v>2333</v>
      </c>
      <c r="L2757" s="3" t="s">
        <v>4455</v>
      </c>
      <c r="M2757" s="3">
        <f t="shared" si="43"/>
        <v>1</v>
      </c>
    </row>
    <row r="2758" spans="1:13">
      <c r="A2758" s="3">
        <v>2326</v>
      </c>
      <c r="B2758" s="3">
        <v>0</v>
      </c>
      <c r="C2758" s="3" t="s">
        <v>3102</v>
      </c>
      <c r="D2758" s="3" t="s">
        <v>2697</v>
      </c>
      <c r="E2758" s="3" t="s">
        <v>3103</v>
      </c>
      <c r="F2758" s="3" t="s">
        <v>3104</v>
      </c>
      <c r="G2758" s="3">
        <v>100</v>
      </c>
      <c r="H2758" s="3">
        <v>0</v>
      </c>
      <c r="I2758" s="3" t="s">
        <v>3147</v>
      </c>
      <c r="J2758" s="3" t="s">
        <v>2285</v>
      </c>
      <c r="K2758" s="3" t="s">
        <v>2333</v>
      </c>
      <c r="L2758" s="3" t="s">
        <v>4455</v>
      </c>
      <c r="M2758" s="3">
        <f t="shared" si="43"/>
        <v>3</v>
      </c>
    </row>
    <row r="2759" spans="1:13">
      <c r="A2759" s="3">
        <v>2326</v>
      </c>
      <c r="B2759" s="3">
        <v>0</v>
      </c>
      <c r="C2759" s="3" t="s">
        <v>3102</v>
      </c>
      <c r="D2759" s="3" t="s">
        <v>4314</v>
      </c>
      <c r="E2759" s="3" t="s">
        <v>2837</v>
      </c>
      <c r="F2759" s="3" t="s">
        <v>3050</v>
      </c>
      <c r="G2759" s="3">
        <v>100</v>
      </c>
      <c r="H2759" s="3">
        <v>0</v>
      </c>
      <c r="I2759" s="3" t="s">
        <v>3147</v>
      </c>
      <c r="J2759" s="3" t="s">
        <v>2285</v>
      </c>
      <c r="K2759" s="3" t="s">
        <v>2333</v>
      </c>
      <c r="L2759" s="3" t="s">
        <v>4455</v>
      </c>
      <c r="M2759" s="3">
        <f t="shared" si="43"/>
        <v>3</v>
      </c>
    </row>
    <row r="2760" spans="1:13">
      <c r="A2760" s="3">
        <v>2326</v>
      </c>
      <c r="B2760" s="3">
        <v>0</v>
      </c>
      <c r="C2760" s="3" t="s">
        <v>3102</v>
      </c>
      <c r="D2760" s="3" t="s">
        <v>4316</v>
      </c>
      <c r="E2760" s="3">
        <v>85</v>
      </c>
      <c r="F2760" s="3">
        <v>87</v>
      </c>
      <c r="G2760" s="3">
        <v>100</v>
      </c>
      <c r="H2760" s="3">
        <v>0</v>
      </c>
      <c r="I2760" s="3" t="s">
        <v>3147</v>
      </c>
      <c r="J2760" s="3" t="s">
        <v>2285</v>
      </c>
      <c r="K2760" s="3" t="s">
        <v>2333</v>
      </c>
      <c r="L2760" s="3" t="s">
        <v>4455</v>
      </c>
      <c r="M2760" s="3">
        <f t="shared" si="43"/>
        <v>3</v>
      </c>
    </row>
    <row r="2761" spans="1:13">
      <c r="A2761" s="3">
        <v>2327</v>
      </c>
      <c r="B2761" s="3">
        <v>1</v>
      </c>
      <c r="C2761" s="3" t="s">
        <v>3049</v>
      </c>
      <c r="D2761" s="3" t="s">
        <v>4314</v>
      </c>
      <c r="E2761" s="3" t="s">
        <v>3050</v>
      </c>
      <c r="F2761" s="3" t="s">
        <v>3051</v>
      </c>
      <c r="G2761" s="3">
        <v>86</v>
      </c>
      <c r="H2761" s="3">
        <v>100</v>
      </c>
      <c r="I2761" s="3" t="s">
        <v>3147</v>
      </c>
      <c r="J2761" s="3" t="s">
        <v>2285</v>
      </c>
      <c r="K2761" s="3" t="s">
        <v>2286</v>
      </c>
      <c r="L2761" s="3" t="s">
        <v>4456</v>
      </c>
      <c r="M2761" s="3">
        <f t="shared" si="43"/>
        <v>2</v>
      </c>
    </row>
    <row r="2762" spans="1:13">
      <c r="A2762" s="3">
        <v>2327</v>
      </c>
      <c r="B2762" s="3">
        <v>1</v>
      </c>
      <c r="C2762" s="3" t="s">
        <v>3049</v>
      </c>
      <c r="D2762" s="3" t="s">
        <v>4316</v>
      </c>
      <c r="E2762" s="3">
        <v>87</v>
      </c>
      <c r="F2762" s="3">
        <v>89</v>
      </c>
      <c r="G2762" s="3">
        <v>86</v>
      </c>
      <c r="H2762" s="3">
        <v>100</v>
      </c>
      <c r="I2762" s="3" t="s">
        <v>3147</v>
      </c>
      <c r="J2762" s="3" t="s">
        <v>2285</v>
      </c>
      <c r="K2762" s="3" t="s">
        <v>2286</v>
      </c>
      <c r="L2762" s="3" t="s">
        <v>4456</v>
      </c>
      <c r="M2762" s="3">
        <f t="shared" si="43"/>
        <v>2</v>
      </c>
    </row>
    <row r="2763" spans="1:13">
      <c r="A2763" s="3">
        <v>2328</v>
      </c>
      <c r="B2763" s="3">
        <v>1</v>
      </c>
      <c r="C2763" s="3" t="s">
        <v>3055</v>
      </c>
      <c r="D2763" s="3" t="s">
        <v>4317</v>
      </c>
      <c r="E2763" s="3" t="s">
        <v>3056</v>
      </c>
      <c r="F2763" s="3" t="s">
        <v>2288</v>
      </c>
      <c r="G2763" s="3">
        <v>86</v>
      </c>
      <c r="H2763" s="3">
        <v>100</v>
      </c>
      <c r="I2763" s="3" t="s">
        <v>3147</v>
      </c>
      <c r="J2763" s="3" t="s">
        <v>2285</v>
      </c>
      <c r="K2763" s="3" t="s">
        <v>2286</v>
      </c>
      <c r="L2763" s="3" t="s">
        <v>4456</v>
      </c>
      <c r="M2763" s="3">
        <f t="shared" si="43"/>
        <v>2</v>
      </c>
    </row>
    <row r="2764" spans="1:13">
      <c r="A2764" s="3">
        <v>2328</v>
      </c>
      <c r="B2764" s="3">
        <v>1</v>
      </c>
      <c r="C2764" s="3" t="s">
        <v>3055</v>
      </c>
      <c r="D2764" s="3" t="s">
        <v>4318</v>
      </c>
      <c r="E2764" s="3">
        <v>197</v>
      </c>
      <c r="F2764" s="3">
        <v>208</v>
      </c>
      <c r="G2764" s="3">
        <v>86</v>
      </c>
      <c r="H2764" s="3">
        <v>100</v>
      </c>
      <c r="I2764" s="3" t="s">
        <v>3147</v>
      </c>
      <c r="J2764" s="3" t="s">
        <v>2285</v>
      </c>
      <c r="K2764" s="3" t="s">
        <v>2286</v>
      </c>
      <c r="L2764" s="3" t="s">
        <v>4456</v>
      </c>
      <c r="M2764" s="3">
        <f t="shared" si="43"/>
        <v>2</v>
      </c>
    </row>
    <row r="2765" spans="1:13">
      <c r="A2765" s="3">
        <v>2329</v>
      </c>
      <c r="B2765" s="3">
        <v>1</v>
      </c>
      <c r="C2765" s="3" t="s">
        <v>3059</v>
      </c>
      <c r="D2765" s="3" t="s">
        <v>4319</v>
      </c>
      <c r="E2765" s="3" t="s">
        <v>2288</v>
      </c>
      <c r="F2765" s="3" t="s">
        <v>2345</v>
      </c>
      <c r="G2765" s="3">
        <v>86</v>
      </c>
      <c r="H2765" s="3">
        <v>100</v>
      </c>
      <c r="I2765" s="3" t="s">
        <v>3147</v>
      </c>
      <c r="J2765" s="3" t="s">
        <v>2285</v>
      </c>
      <c r="K2765" s="3" t="s">
        <v>2286</v>
      </c>
      <c r="L2765" s="3" t="s">
        <v>4456</v>
      </c>
      <c r="M2765" s="3">
        <f t="shared" si="43"/>
        <v>2</v>
      </c>
    </row>
    <row r="2766" spans="1:13">
      <c r="A2766" s="3">
        <v>2329</v>
      </c>
      <c r="B2766" s="3">
        <v>1</v>
      </c>
      <c r="C2766" s="3" t="s">
        <v>3059</v>
      </c>
      <c r="D2766" s="3" t="s">
        <v>4320</v>
      </c>
      <c r="E2766" s="3">
        <v>204</v>
      </c>
      <c r="F2766" s="3">
        <v>206</v>
      </c>
      <c r="G2766" s="3">
        <v>86</v>
      </c>
      <c r="H2766" s="3">
        <v>100</v>
      </c>
      <c r="I2766" s="3" t="s">
        <v>3147</v>
      </c>
      <c r="J2766" s="3" t="s">
        <v>2285</v>
      </c>
      <c r="K2766" s="3" t="s">
        <v>2286</v>
      </c>
      <c r="L2766" s="3" t="s">
        <v>4456</v>
      </c>
      <c r="M2766" s="3">
        <f t="shared" si="43"/>
        <v>2</v>
      </c>
    </row>
    <row r="2767" spans="1:13">
      <c r="A2767" s="3">
        <v>2330</v>
      </c>
      <c r="B2767" s="3">
        <v>1</v>
      </c>
      <c r="C2767" s="3" t="s">
        <v>3062</v>
      </c>
      <c r="D2767" s="3" t="s">
        <v>4321</v>
      </c>
      <c r="E2767" s="3" t="s">
        <v>3063</v>
      </c>
      <c r="F2767" s="3" t="s">
        <v>3064</v>
      </c>
      <c r="G2767" s="3">
        <v>86</v>
      </c>
      <c r="H2767" s="3">
        <v>100</v>
      </c>
      <c r="I2767" s="3" t="s">
        <v>3147</v>
      </c>
      <c r="J2767" s="3" t="s">
        <v>2285</v>
      </c>
      <c r="K2767" s="3" t="s">
        <v>2286</v>
      </c>
      <c r="L2767" s="3" t="s">
        <v>4456</v>
      </c>
      <c r="M2767" s="3">
        <f t="shared" si="43"/>
        <v>2</v>
      </c>
    </row>
    <row r="2768" spans="1:13">
      <c r="A2768" s="3">
        <v>2330</v>
      </c>
      <c r="B2768" s="3">
        <v>1</v>
      </c>
      <c r="C2768" s="3" t="s">
        <v>3062</v>
      </c>
      <c r="D2768" s="3" t="s">
        <v>4322</v>
      </c>
      <c r="E2768" s="3">
        <v>341</v>
      </c>
      <c r="F2768" s="3">
        <v>343</v>
      </c>
      <c r="G2768" s="3">
        <v>86</v>
      </c>
      <c r="H2768" s="3">
        <v>100</v>
      </c>
      <c r="I2768" s="3" t="s">
        <v>3147</v>
      </c>
      <c r="J2768" s="3" t="s">
        <v>2285</v>
      </c>
      <c r="K2768" s="3" t="s">
        <v>2286</v>
      </c>
      <c r="L2768" s="3" t="s">
        <v>4456</v>
      </c>
      <c r="M2768" s="3">
        <f t="shared" si="43"/>
        <v>2</v>
      </c>
    </row>
    <row r="2769" spans="1:13">
      <c r="A2769" s="3">
        <v>2331</v>
      </c>
      <c r="B2769" s="3">
        <v>1</v>
      </c>
      <c r="C2769" s="3" t="s">
        <v>3074</v>
      </c>
      <c r="D2769" s="3" t="s">
        <v>611</v>
      </c>
      <c r="E2769" s="3" t="s">
        <v>3075</v>
      </c>
      <c r="F2769" s="3" t="s">
        <v>3076</v>
      </c>
      <c r="G2769" s="3">
        <v>86</v>
      </c>
      <c r="H2769" s="3">
        <v>100</v>
      </c>
      <c r="I2769" s="3" t="s">
        <v>3147</v>
      </c>
      <c r="J2769" s="3" t="s">
        <v>2285</v>
      </c>
      <c r="K2769" s="3" t="s">
        <v>2286</v>
      </c>
      <c r="L2769" s="3" t="s">
        <v>4456</v>
      </c>
      <c r="M2769" s="3">
        <f t="shared" si="43"/>
        <v>1</v>
      </c>
    </row>
    <row r="2770" spans="1:13">
      <c r="A2770" s="3">
        <v>2332</v>
      </c>
      <c r="B2770" s="3">
        <v>1</v>
      </c>
      <c r="C2770" s="3" t="s">
        <v>3068</v>
      </c>
      <c r="D2770" s="3" t="s">
        <v>4323</v>
      </c>
      <c r="E2770" s="3" t="s">
        <v>3069</v>
      </c>
      <c r="F2770" s="3" t="s">
        <v>3070</v>
      </c>
      <c r="G2770" s="3">
        <v>86</v>
      </c>
      <c r="H2770" s="3">
        <v>100</v>
      </c>
      <c r="I2770" s="3" t="s">
        <v>3147</v>
      </c>
      <c r="J2770" s="3" t="s">
        <v>2285</v>
      </c>
      <c r="K2770" s="3" t="s">
        <v>2286</v>
      </c>
      <c r="L2770" s="3" t="s">
        <v>4456</v>
      </c>
      <c r="M2770" s="3">
        <f t="shared" si="43"/>
        <v>2</v>
      </c>
    </row>
    <row r="2771" spans="1:13">
      <c r="A2771" s="3">
        <v>2332</v>
      </c>
      <c r="B2771" s="3">
        <v>1</v>
      </c>
      <c r="C2771" s="3" t="s">
        <v>3068</v>
      </c>
      <c r="D2771" s="3" t="s">
        <v>4324</v>
      </c>
      <c r="E2771" s="3">
        <v>193</v>
      </c>
      <c r="F2771" s="3">
        <v>195</v>
      </c>
      <c r="G2771" s="3">
        <v>86</v>
      </c>
      <c r="H2771" s="3">
        <v>100</v>
      </c>
      <c r="I2771" s="3" t="s">
        <v>3147</v>
      </c>
      <c r="J2771" s="3" t="s">
        <v>2285</v>
      </c>
      <c r="K2771" s="3" t="s">
        <v>2286</v>
      </c>
      <c r="L2771" s="3" t="s">
        <v>4456</v>
      </c>
      <c r="M2771" s="3">
        <f t="shared" si="43"/>
        <v>2</v>
      </c>
    </row>
    <row r="2772" spans="1:13">
      <c r="A2772" s="3">
        <v>2333</v>
      </c>
      <c r="B2772" s="3">
        <v>1</v>
      </c>
      <c r="C2772" s="3" t="s">
        <v>3086</v>
      </c>
      <c r="D2772" s="3" t="s">
        <v>2697</v>
      </c>
      <c r="E2772" s="3" t="s">
        <v>2370</v>
      </c>
      <c r="F2772" s="3" t="s">
        <v>3087</v>
      </c>
      <c r="G2772" s="3">
        <v>86</v>
      </c>
      <c r="H2772" s="3">
        <v>100</v>
      </c>
      <c r="I2772" s="3" t="s">
        <v>3147</v>
      </c>
      <c r="J2772" s="3" t="s">
        <v>2285</v>
      </c>
      <c r="K2772" s="3" t="s">
        <v>2306</v>
      </c>
      <c r="L2772" s="3" t="s">
        <v>4456</v>
      </c>
      <c r="M2772" s="3">
        <f t="shared" si="43"/>
        <v>1</v>
      </c>
    </row>
    <row r="2773" spans="1:13">
      <c r="A2773" s="3">
        <v>2334</v>
      </c>
      <c r="B2773" s="3">
        <v>1</v>
      </c>
      <c r="C2773" s="3" t="s">
        <v>3089</v>
      </c>
      <c r="D2773" s="3" t="s">
        <v>110</v>
      </c>
      <c r="E2773" s="3" t="s">
        <v>2683</v>
      </c>
      <c r="F2773" s="3" t="s">
        <v>2821</v>
      </c>
      <c r="G2773" s="3">
        <v>86</v>
      </c>
      <c r="H2773" s="3">
        <v>100</v>
      </c>
      <c r="I2773" s="3" t="s">
        <v>3147</v>
      </c>
      <c r="J2773" s="3" t="s">
        <v>2285</v>
      </c>
      <c r="K2773" s="3" t="s">
        <v>2306</v>
      </c>
      <c r="L2773" s="3" t="s">
        <v>4456</v>
      </c>
      <c r="M2773" s="3">
        <f t="shared" si="43"/>
        <v>1</v>
      </c>
    </row>
    <row r="2774" spans="1:13">
      <c r="A2774" s="3">
        <v>2335</v>
      </c>
      <c r="B2774" s="3">
        <v>1</v>
      </c>
      <c r="C2774" s="3" t="s">
        <v>3093</v>
      </c>
      <c r="D2774" s="3" t="s">
        <v>112</v>
      </c>
      <c r="E2774" s="3" t="s">
        <v>2683</v>
      </c>
      <c r="F2774" s="3" t="s">
        <v>2821</v>
      </c>
      <c r="G2774" s="3">
        <v>86</v>
      </c>
      <c r="H2774" s="3">
        <v>100</v>
      </c>
      <c r="I2774" s="3" t="s">
        <v>3147</v>
      </c>
      <c r="J2774" s="3" t="s">
        <v>2285</v>
      </c>
      <c r="K2774" s="3" t="s">
        <v>2306</v>
      </c>
      <c r="L2774" s="3" t="s">
        <v>4456</v>
      </c>
      <c r="M2774" s="3">
        <f t="shared" si="43"/>
        <v>1</v>
      </c>
    </row>
    <row r="2775" spans="1:13">
      <c r="A2775" s="3">
        <v>2336</v>
      </c>
      <c r="B2775" s="3">
        <v>1</v>
      </c>
      <c r="C2775" s="3" t="s">
        <v>3091</v>
      </c>
      <c r="D2775" s="3" t="s">
        <v>111</v>
      </c>
      <c r="E2775" s="3" t="s">
        <v>2683</v>
      </c>
      <c r="F2775" s="3" t="s">
        <v>2821</v>
      </c>
      <c r="G2775" s="3">
        <v>86</v>
      </c>
      <c r="H2775" s="3">
        <v>100</v>
      </c>
      <c r="I2775" s="3" t="s">
        <v>3147</v>
      </c>
      <c r="J2775" s="3" t="s">
        <v>2285</v>
      </c>
      <c r="K2775" s="3" t="s">
        <v>2306</v>
      </c>
      <c r="L2775" s="3" t="s">
        <v>4456</v>
      </c>
      <c r="M2775" s="3">
        <f t="shared" si="43"/>
        <v>1</v>
      </c>
    </row>
    <row r="2776" spans="1:13">
      <c r="A2776" s="3">
        <v>2337</v>
      </c>
      <c r="B2776" s="3">
        <v>1</v>
      </c>
      <c r="C2776" s="3" t="s">
        <v>3095</v>
      </c>
      <c r="D2776" s="3" t="s">
        <v>258</v>
      </c>
      <c r="E2776" s="3" t="s">
        <v>1775</v>
      </c>
      <c r="F2776" s="3" t="s">
        <v>289</v>
      </c>
      <c r="G2776" s="3">
        <v>100</v>
      </c>
      <c r="H2776" s="3">
        <v>100</v>
      </c>
      <c r="I2776" s="3" t="s">
        <v>3147</v>
      </c>
      <c r="J2776" s="3" t="s">
        <v>2285</v>
      </c>
      <c r="K2776" s="3" t="s">
        <v>2333</v>
      </c>
      <c r="L2776" s="3" t="s">
        <v>4456</v>
      </c>
      <c r="M2776" s="3">
        <f t="shared" si="43"/>
        <v>1</v>
      </c>
    </row>
    <row r="2777" spans="1:13">
      <c r="A2777" s="3">
        <v>2338</v>
      </c>
      <c r="B2777" s="3">
        <v>1</v>
      </c>
      <c r="C2777" s="3" t="s">
        <v>3097</v>
      </c>
      <c r="D2777" s="3" t="s">
        <v>2272</v>
      </c>
      <c r="E2777" s="3" t="s">
        <v>2331</v>
      </c>
      <c r="F2777" s="3" t="s">
        <v>1809</v>
      </c>
      <c r="G2777" s="3">
        <v>100</v>
      </c>
      <c r="H2777" s="3">
        <v>100</v>
      </c>
      <c r="I2777" s="3" t="s">
        <v>3147</v>
      </c>
      <c r="J2777" s="3" t="s">
        <v>2285</v>
      </c>
      <c r="K2777" s="3" t="s">
        <v>2333</v>
      </c>
      <c r="L2777" s="3" t="s">
        <v>4456</v>
      </c>
      <c r="M2777" s="3">
        <f t="shared" si="43"/>
        <v>1</v>
      </c>
    </row>
    <row r="2778" spans="1:13">
      <c r="A2778" s="3">
        <v>2339</v>
      </c>
      <c r="B2778" s="3">
        <v>1</v>
      </c>
      <c r="C2778" s="3" t="s">
        <v>3099</v>
      </c>
      <c r="D2778" s="3" t="s">
        <v>495</v>
      </c>
      <c r="E2778" s="3" t="s">
        <v>2569</v>
      </c>
      <c r="F2778" s="3" t="s">
        <v>2364</v>
      </c>
      <c r="G2778" s="3">
        <v>100</v>
      </c>
      <c r="H2778" s="3">
        <v>100</v>
      </c>
      <c r="I2778" s="3" t="s">
        <v>3147</v>
      </c>
      <c r="J2778" s="3" t="s">
        <v>2285</v>
      </c>
      <c r="K2778" s="3" t="s">
        <v>2333</v>
      </c>
      <c r="L2778" s="3" t="s">
        <v>4456</v>
      </c>
      <c r="M2778" s="3">
        <f t="shared" si="43"/>
        <v>1</v>
      </c>
    </row>
    <row r="2779" spans="1:13">
      <c r="A2779" s="3">
        <v>2340</v>
      </c>
      <c r="B2779" s="3">
        <v>1</v>
      </c>
      <c r="C2779" s="3" t="s">
        <v>3101</v>
      </c>
      <c r="D2779" s="3" t="s">
        <v>342</v>
      </c>
      <c r="E2779" s="3">
        <v>4</v>
      </c>
      <c r="G2779" s="3">
        <v>100</v>
      </c>
      <c r="H2779" s="3">
        <v>100</v>
      </c>
      <c r="I2779" s="3" t="s">
        <v>3147</v>
      </c>
      <c r="J2779" s="3" t="s">
        <v>2285</v>
      </c>
      <c r="K2779" s="3" t="s">
        <v>2333</v>
      </c>
      <c r="L2779" s="3" t="s">
        <v>4456</v>
      </c>
      <c r="M2779" s="3">
        <f t="shared" si="43"/>
        <v>1</v>
      </c>
    </row>
    <row r="2780" spans="1:13">
      <c r="A2780" s="3">
        <v>2341</v>
      </c>
      <c r="B2780" s="3">
        <v>1</v>
      </c>
      <c r="C2780" s="3" t="s">
        <v>3105</v>
      </c>
      <c r="D2780" s="3" t="s">
        <v>2697</v>
      </c>
      <c r="E2780" s="3" t="s">
        <v>2941</v>
      </c>
      <c r="F2780" s="3" t="s">
        <v>3106</v>
      </c>
      <c r="G2780" s="3">
        <v>100</v>
      </c>
      <c r="H2780" s="3">
        <v>100</v>
      </c>
      <c r="I2780" s="3" t="s">
        <v>3147</v>
      </c>
      <c r="J2780" s="3" t="s">
        <v>2285</v>
      </c>
      <c r="K2780" s="3" t="s">
        <v>2333</v>
      </c>
      <c r="L2780" s="3" t="s">
        <v>4456</v>
      </c>
      <c r="M2780" s="3">
        <f t="shared" si="43"/>
        <v>3</v>
      </c>
    </row>
    <row r="2781" spans="1:13">
      <c r="A2781" s="3">
        <v>2341</v>
      </c>
      <c r="B2781" s="3">
        <v>1</v>
      </c>
      <c r="C2781" s="3" t="s">
        <v>3105</v>
      </c>
      <c r="D2781" s="3" t="s">
        <v>4314</v>
      </c>
      <c r="E2781" s="3" t="s">
        <v>3107</v>
      </c>
      <c r="F2781" s="3" t="s">
        <v>2467</v>
      </c>
      <c r="G2781" s="3">
        <v>100</v>
      </c>
      <c r="H2781" s="3">
        <v>100</v>
      </c>
      <c r="I2781" s="3" t="s">
        <v>3147</v>
      </c>
      <c r="J2781" s="3" t="s">
        <v>2285</v>
      </c>
      <c r="K2781" s="3" t="s">
        <v>2333</v>
      </c>
      <c r="L2781" s="3" t="s">
        <v>4456</v>
      </c>
      <c r="M2781" s="3">
        <f t="shared" si="43"/>
        <v>3</v>
      </c>
    </row>
    <row r="2782" spans="1:13">
      <c r="A2782" s="3">
        <v>2341</v>
      </c>
      <c r="B2782" s="3">
        <v>1</v>
      </c>
      <c r="C2782" s="3" t="s">
        <v>3105</v>
      </c>
      <c r="D2782" s="3" t="s">
        <v>4316</v>
      </c>
      <c r="E2782" s="3">
        <v>65</v>
      </c>
      <c r="F2782" s="3">
        <v>67</v>
      </c>
      <c r="G2782" s="3">
        <v>100</v>
      </c>
      <c r="H2782" s="3">
        <v>100</v>
      </c>
      <c r="I2782" s="3" t="s">
        <v>3147</v>
      </c>
      <c r="J2782" s="3" t="s">
        <v>2285</v>
      </c>
      <c r="K2782" s="3" t="s">
        <v>2333</v>
      </c>
      <c r="L2782" s="3" t="s">
        <v>4456</v>
      </c>
      <c r="M2782" s="3">
        <f t="shared" si="43"/>
        <v>3</v>
      </c>
    </row>
    <row r="2783" spans="1:13">
      <c r="A2783" s="3">
        <v>2342</v>
      </c>
      <c r="B2783" s="3">
        <v>0</v>
      </c>
      <c r="C2783" s="3" t="s">
        <v>3108</v>
      </c>
      <c r="D2783" s="3" t="s">
        <v>2720</v>
      </c>
      <c r="E2783" s="3" t="s">
        <v>1812</v>
      </c>
      <c r="F2783" s="3" t="s">
        <v>2445</v>
      </c>
      <c r="G2783" s="3">
        <v>100</v>
      </c>
      <c r="H2783" s="3">
        <v>0</v>
      </c>
      <c r="I2783" s="3" t="s">
        <v>3147</v>
      </c>
      <c r="J2783" s="3" t="s">
        <v>2346</v>
      </c>
      <c r="K2783" s="3" t="s">
        <v>2286</v>
      </c>
      <c r="L2783" s="3" t="s">
        <v>4457</v>
      </c>
      <c r="M2783" s="3">
        <f t="shared" si="43"/>
        <v>1</v>
      </c>
    </row>
    <row r="2784" spans="1:13">
      <c r="A2784" s="3">
        <v>2343</v>
      </c>
      <c r="B2784" s="3">
        <v>0</v>
      </c>
      <c r="C2784" s="3" t="s">
        <v>3109</v>
      </c>
      <c r="D2784" s="3" t="s">
        <v>261</v>
      </c>
      <c r="E2784" s="3" t="s">
        <v>2376</v>
      </c>
      <c r="F2784" s="3" t="s">
        <v>2710</v>
      </c>
      <c r="G2784" s="3">
        <v>100</v>
      </c>
      <c r="H2784" s="3">
        <v>0</v>
      </c>
      <c r="I2784" s="3" t="s">
        <v>3147</v>
      </c>
      <c r="J2784" s="3" t="s">
        <v>2346</v>
      </c>
      <c r="K2784" s="3" t="s">
        <v>2286</v>
      </c>
      <c r="L2784" s="3" t="s">
        <v>4457</v>
      </c>
      <c r="M2784" s="3">
        <f t="shared" si="43"/>
        <v>1</v>
      </c>
    </row>
    <row r="2785" spans="1:13">
      <c r="A2785" s="3">
        <v>2344</v>
      </c>
      <c r="B2785" s="3">
        <v>0</v>
      </c>
      <c r="C2785" s="3" t="s">
        <v>3111</v>
      </c>
      <c r="D2785" s="3" t="s">
        <v>264</v>
      </c>
      <c r="E2785" s="3" t="s">
        <v>2376</v>
      </c>
      <c r="F2785" s="3" t="s">
        <v>2710</v>
      </c>
      <c r="G2785" s="3">
        <v>100</v>
      </c>
      <c r="H2785" s="3">
        <v>0</v>
      </c>
      <c r="I2785" s="3" t="s">
        <v>3147</v>
      </c>
      <c r="J2785" s="3" t="s">
        <v>2346</v>
      </c>
      <c r="K2785" s="3" t="s">
        <v>2286</v>
      </c>
      <c r="L2785" s="3" t="s">
        <v>4457</v>
      </c>
      <c r="M2785" s="3">
        <f t="shared" si="43"/>
        <v>1</v>
      </c>
    </row>
    <row r="2786" spans="1:13">
      <c r="A2786" s="3">
        <v>2345</v>
      </c>
      <c r="B2786" s="3">
        <v>0</v>
      </c>
      <c r="C2786" s="3" t="s">
        <v>3113</v>
      </c>
      <c r="D2786" s="3" t="s">
        <v>589</v>
      </c>
      <c r="E2786" s="3" t="s">
        <v>3072</v>
      </c>
      <c r="F2786" s="3" t="s">
        <v>3073</v>
      </c>
      <c r="G2786" s="3">
        <v>100</v>
      </c>
      <c r="H2786" s="3">
        <v>0</v>
      </c>
      <c r="I2786" s="3" t="s">
        <v>3147</v>
      </c>
      <c r="J2786" s="3" t="s">
        <v>2346</v>
      </c>
      <c r="K2786" s="3" t="s">
        <v>2286</v>
      </c>
      <c r="L2786" s="3" t="s">
        <v>4457</v>
      </c>
      <c r="M2786" s="3">
        <f t="shared" si="43"/>
        <v>1</v>
      </c>
    </row>
    <row r="2787" spans="1:13">
      <c r="A2787" s="3">
        <v>2346</v>
      </c>
      <c r="B2787" s="3">
        <v>0</v>
      </c>
      <c r="C2787" s="3" t="s">
        <v>3115</v>
      </c>
      <c r="D2787" s="3" t="s">
        <v>566</v>
      </c>
      <c r="E2787" s="3" t="s">
        <v>3072</v>
      </c>
      <c r="F2787" s="3" t="s">
        <v>3073</v>
      </c>
      <c r="G2787" s="3">
        <v>100</v>
      </c>
      <c r="H2787" s="3">
        <v>0</v>
      </c>
      <c r="I2787" s="3" t="s">
        <v>3147</v>
      </c>
      <c r="J2787" s="3" t="s">
        <v>2346</v>
      </c>
      <c r="K2787" s="3" t="s">
        <v>2286</v>
      </c>
      <c r="L2787" s="3" t="s">
        <v>4457</v>
      </c>
      <c r="M2787" s="3">
        <f t="shared" si="43"/>
        <v>1</v>
      </c>
    </row>
    <row r="2788" spans="1:13">
      <c r="A2788" s="3">
        <v>2347</v>
      </c>
      <c r="B2788" s="3">
        <v>0</v>
      </c>
      <c r="C2788" s="3" t="s">
        <v>3117</v>
      </c>
      <c r="D2788" s="3" t="s">
        <v>645</v>
      </c>
      <c r="E2788" s="3" t="s">
        <v>3072</v>
      </c>
      <c r="F2788" s="3" t="s">
        <v>3073</v>
      </c>
      <c r="G2788" s="3">
        <v>100</v>
      </c>
      <c r="H2788" s="3">
        <v>0</v>
      </c>
      <c r="I2788" s="3" t="s">
        <v>3147</v>
      </c>
      <c r="J2788" s="3" t="s">
        <v>2346</v>
      </c>
      <c r="K2788" s="3" t="s">
        <v>2286</v>
      </c>
      <c r="L2788" s="3" t="s">
        <v>4457</v>
      </c>
      <c r="M2788" s="3">
        <f t="shared" si="43"/>
        <v>1</v>
      </c>
    </row>
    <row r="2789" spans="1:13">
      <c r="A2789" s="3">
        <v>2348</v>
      </c>
      <c r="B2789" s="3">
        <v>0</v>
      </c>
      <c r="C2789" s="3" t="s">
        <v>3126</v>
      </c>
      <c r="D2789" s="3" t="s">
        <v>411</v>
      </c>
      <c r="E2789" s="3" t="s">
        <v>2438</v>
      </c>
      <c r="F2789" s="3" t="s">
        <v>2299</v>
      </c>
      <c r="G2789" s="3">
        <v>100</v>
      </c>
      <c r="H2789" s="3">
        <v>0</v>
      </c>
      <c r="I2789" s="3" t="s">
        <v>3147</v>
      </c>
      <c r="J2789" s="3" t="s">
        <v>2346</v>
      </c>
      <c r="K2789" s="3" t="s">
        <v>2306</v>
      </c>
      <c r="L2789" s="3" t="s">
        <v>4457</v>
      </c>
      <c r="M2789" s="3">
        <f t="shared" si="43"/>
        <v>2</v>
      </c>
    </row>
    <row r="2790" spans="1:13">
      <c r="A2790" s="3">
        <v>2348</v>
      </c>
      <c r="B2790" s="3">
        <v>0</v>
      </c>
      <c r="C2790" s="3" t="s">
        <v>3126</v>
      </c>
      <c r="D2790" s="3" t="s">
        <v>412</v>
      </c>
      <c r="E2790" s="3" t="s">
        <v>2438</v>
      </c>
      <c r="F2790" s="3" t="s">
        <v>2299</v>
      </c>
      <c r="G2790" s="3">
        <v>100</v>
      </c>
      <c r="H2790" s="3">
        <v>0</v>
      </c>
      <c r="I2790" s="3" t="s">
        <v>3147</v>
      </c>
      <c r="J2790" s="3" t="s">
        <v>2346</v>
      </c>
      <c r="K2790" s="3" t="s">
        <v>2306</v>
      </c>
      <c r="L2790" s="3" t="s">
        <v>4457</v>
      </c>
      <c r="M2790" s="3">
        <f t="shared" si="43"/>
        <v>2</v>
      </c>
    </row>
    <row r="2791" spans="1:13">
      <c r="A2791" s="3">
        <v>2349</v>
      </c>
      <c r="B2791" s="3">
        <v>0</v>
      </c>
      <c r="C2791" s="3" t="s">
        <v>3119</v>
      </c>
      <c r="D2791" s="3" t="s">
        <v>2733</v>
      </c>
      <c r="E2791" s="3" t="s">
        <v>2301</v>
      </c>
      <c r="F2791" s="3" t="s">
        <v>2324</v>
      </c>
      <c r="G2791" s="3">
        <v>100</v>
      </c>
      <c r="H2791" s="3">
        <v>0</v>
      </c>
      <c r="I2791" s="3" t="s">
        <v>3147</v>
      </c>
      <c r="J2791" s="3" t="s">
        <v>2346</v>
      </c>
      <c r="K2791" s="3" t="s">
        <v>2306</v>
      </c>
      <c r="L2791" s="3" t="s">
        <v>4457</v>
      </c>
      <c r="M2791" s="3">
        <f t="shared" si="43"/>
        <v>1</v>
      </c>
    </row>
    <row r="2792" spans="1:13">
      <c r="A2792" s="3">
        <v>2350</v>
      </c>
      <c r="B2792" s="3">
        <v>0</v>
      </c>
      <c r="C2792" s="3" t="s">
        <v>3120</v>
      </c>
      <c r="D2792" s="3" t="s">
        <v>166</v>
      </c>
      <c r="E2792" s="3" t="s">
        <v>3121</v>
      </c>
      <c r="F2792" s="3" t="s">
        <v>3122</v>
      </c>
      <c r="G2792" s="3">
        <v>100</v>
      </c>
      <c r="H2792" s="3">
        <v>0</v>
      </c>
      <c r="I2792" s="3" t="s">
        <v>3147</v>
      </c>
      <c r="J2792" s="3" t="s">
        <v>2346</v>
      </c>
      <c r="K2792" s="3" t="s">
        <v>2306</v>
      </c>
      <c r="L2792" s="3" t="s">
        <v>4457</v>
      </c>
      <c r="M2792" s="3">
        <f t="shared" si="43"/>
        <v>1</v>
      </c>
    </row>
    <row r="2793" spans="1:13">
      <c r="A2793" s="3">
        <v>2351</v>
      </c>
      <c r="B2793" s="3">
        <v>0</v>
      </c>
      <c r="C2793" s="3" t="s">
        <v>3128</v>
      </c>
      <c r="D2793" s="3" t="s">
        <v>103</v>
      </c>
      <c r="E2793" s="3" t="s">
        <v>2861</v>
      </c>
      <c r="F2793" s="3" t="s">
        <v>2738</v>
      </c>
      <c r="G2793" s="3">
        <v>100</v>
      </c>
      <c r="H2793" s="3">
        <v>0</v>
      </c>
      <c r="I2793" s="3" t="s">
        <v>3147</v>
      </c>
      <c r="J2793" s="3" t="s">
        <v>2346</v>
      </c>
      <c r="K2793" s="3" t="s">
        <v>2306</v>
      </c>
      <c r="L2793" s="3" t="s">
        <v>4457</v>
      </c>
      <c r="M2793" s="3">
        <f t="shared" si="43"/>
        <v>1</v>
      </c>
    </row>
    <row r="2794" spans="1:13">
      <c r="A2794" s="3">
        <v>2352</v>
      </c>
      <c r="B2794" s="3">
        <v>0</v>
      </c>
      <c r="C2794" s="3" t="s">
        <v>3130</v>
      </c>
      <c r="D2794" s="3" t="s">
        <v>221</v>
      </c>
      <c r="E2794" s="3" t="s">
        <v>3104</v>
      </c>
      <c r="F2794" s="3" t="s">
        <v>3131</v>
      </c>
      <c r="G2794" s="3">
        <v>100</v>
      </c>
      <c r="H2794" s="3">
        <v>0</v>
      </c>
      <c r="I2794" s="3" t="s">
        <v>3147</v>
      </c>
      <c r="J2794" s="3" t="s">
        <v>2346</v>
      </c>
      <c r="K2794" s="3" t="s">
        <v>2306</v>
      </c>
      <c r="L2794" s="3" t="s">
        <v>4457</v>
      </c>
      <c r="M2794" s="3">
        <f t="shared" si="43"/>
        <v>1</v>
      </c>
    </row>
    <row r="2795" spans="1:13">
      <c r="A2795" s="3">
        <v>2353</v>
      </c>
      <c r="B2795" s="3">
        <v>0</v>
      </c>
      <c r="C2795" s="3" t="s">
        <v>3135</v>
      </c>
      <c r="D2795" s="3" t="s">
        <v>13</v>
      </c>
      <c r="E2795" s="3" t="s">
        <v>2938</v>
      </c>
      <c r="F2795" s="3" t="s">
        <v>2939</v>
      </c>
      <c r="G2795" s="3">
        <v>100</v>
      </c>
      <c r="H2795" s="3">
        <v>0</v>
      </c>
      <c r="I2795" s="3" t="s">
        <v>3147</v>
      </c>
      <c r="J2795" s="3" t="s">
        <v>2346</v>
      </c>
      <c r="K2795" s="3" t="s">
        <v>2306</v>
      </c>
      <c r="L2795" s="3" t="s">
        <v>4457</v>
      </c>
      <c r="M2795" s="3">
        <f t="shared" si="43"/>
        <v>1</v>
      </c>
    </row>
    <row r="2796" spans="1:13">
      <c r="A2796" s="3">
        <v>2354</v>
      </c>
      <c r="B2796" s="3">
        <v>0</v>
      </c>
      <c r="C2796" s="3" t="s">
        <v>3137</v>
      </c>
      <c r="D2796" s="3" t="s">
        <v>279</v>
      </c>
      <c r="E2796" s="3" t="s">
        <v>2328</v>
      </c>
      <c r="F2796" s="3" t="s">
        <v>2329</v>
      </c>
      <c r="G2796" s="3">
        <v>100</v>
      </c>
      <c r="H2796" s="3">
        <v>0</v>
      </c>
      <c r="I2796" s="3" t="s">
        <v>3147</v>
      </c>
      <c r="J2796" s="3" t="s">
        <v>2346</v>
      </c>
      <c r="K2796" s="3" t="s">
        <v>2333</v>
      </c>
      <c r="L2796" s="3" t="s">
        <v>4457</v>
      </c>
      <c r="M2796" s="3">
        <f t="shared" si="43"/>
        <v>1</v>
      </c>
    </row>
    <row r="2797" spans="1:13">
      <c r="A2797" s="3">
        <v>2355</v>
      </c>
      <c r="B2797" s="3">
        <v>0</v>
      </c>
      <c r="C2797" s="3" t="s">
        <v>3139</v>
      </c>
      <c r="D2797" s="3" t="s">
        <v>1860</v>
      </c>
      <c r="E2797" s="3" t="s">
        <v>2941</v>
      </c>
      <c r="F2797" s="3" t="s">
        <v>3140</v>
      </c>
      <c r="G2797" s="3">
        <v>100</v>
      </c>
      <c r="H2797" s="3">
        <v>0</v>
      </c>
      <c r="I2797" s="3" t="s">
        <v>3147</v>
      </c>
      <c r="J2797" s="3" t="s">
        <v>2346</v>
      </c>
      <c r="K2797" s="3" t="s">
        <v>2333</v>
      </c>
      <c r="L2797" s="3" t="s">
        <v>4457</v>
      </c>
      <c r="M2797" s="3">
        <f t="shared" si="43"/>
        <v>1</v>
      </c>
    </row>
    <row r="2798" spans="1:13">
      <c r="A2798" s="3">
        <v>2356</v>
      </c>
      <c r="B2798" s="3">
        <v>0</v>
      </c>
      <c r="C2798" s="3" t="s">
        <v>3151</v>
      </c>
      <c r="D2798" s="3" t="s">
        <v>623</v>
      </c>
      <c r="E2798" s="3" t="s">
        <v>3152</v>
      </c>
      <c r="F2798" s="3" t="s">
        <v>3153</v>
      </c>
      <c r="G2798" s="3">
        <v>100</v>
      </c>
      <c r="H2798" s="3">
        <v>0</v>
      </c>
      <c r="I2798" s="3" t="s">
        <v>3147</v>
      </c>
      <c r="J2798" s="3" t="s">
        <v>2346</v>
      </c>
      <c r="K2798" s="3" t="s">
        <v>2333</v>
      </c>
      <c r="L2798" s="3" t="s">
        <v>4457</v>
      </c>
      <c r="M2798" s="3">
        <f t="shared" si="43"/>
        <v>1</v>
      </c>
    </row>
    <row r="2799" spans="1:13">
      <c r="A2799" s="3">
        <v>2357</v>
      </c>
      <c r="B2799" s="3">
        <v>1</v>
      </c>
      <c r="C2799" s="3" t="s">
        <v>2721</v>
      </c>
      <c r="D2799" s="3" t="s">
        <v>2720</v>
      </c>
      <c r="E2799" s="3" t="s">
        <v>2143</v>
      </c>
      <c r="F2799" s="3" t="s">
        <v>1791</v>
      </c>
      <c r="G2799" s="3">
        <v>86</v>
      </c>
      <c r="H2799" s="3">
        <v>100</v>
      </c>
      <c r="I2799" s="3" t="s">
        <v>3147</v>
      </c>
      <c r="J2799" s="3" t="s">
        <v>2346</v>
      </c>
      <c r="K2799" s="3" t="s">
        <v>2286</v>
      </c>
      <c r="L2799" s="3" t="s">
        <v>4458</v>
      </c>
      <c r="M2799" s="3">
        <f t="shared" si="43"/>
        <v>1</v>
      </c>
    </row>
    <row r="2800" spans="1:13">
      <c r="A2800" s="3">
        <v>2358</v>
      </c>
      <c r="B2800" s="3">
        <v>1</v>
      </c>
      <c r="C2800" s="3" t="s">
        <v>3110</v>
      </c>
      <c r="D2800" s="3" t="s">
        <v>261</v>
      </c>
      <c r="E2800" s="3" t="s">
        <v>1793</v>
      </c>
      <c r="F2800" s="3" t="s">
        <v>1778</v>
      </c>
      <c r="G2800" s="3">
        <v>86</v>
      </c>
      <c r="H2800" s="3">
        <v>100</v>
      </c>
      <c r="I2800" s="3" t="s">
        <v>3147</v>
      </c>
      <c r="J2800" s="3" t="s">
        <v>2346</v>
      </c>
      <c r="K2800" s="3" t="s">
        <v>2286</v>
      </c>
      <c r="L2800" s="3" t="s">
        <v>4458</v>
      </c>
      <c r="M2800" s="3">
        <f t="shared" si="43"/>
        <v>1</v>
      </c>
    </row>
    <row r="2801" spans="1:13">
      <c r="A2801" s="3">
        <v>2359</v>
      </c>
      <c r="B2801" s="3">
        <v>1</v>
      </c>
      <c r="C2801" s="3" t="s">
        <v>3112</v>
      </c>
      <c r="D2801" s="3" t="s">
        <v>264</v>
      </c>
      <c r="E2801" s="3" t="s">
        <v>1793</v>
      </c>
      <c r="F2801" s="3" t="s">
        <v>1778</v>
      </c>
      <c r="G2801" s="3">
        <v>86</v>
      </c>
      <c r="H2801" s="3">
        <v>100</v>
      </c>
      <c r="I2801" s="3" t="s">
        <v>3147</v>
      </c>
      <c r="J2801" s="3" t="s">
        <v>2346</v>
      </c>
      <c r="K2801" s="3" t="s">
        <v>2286</v>
      </c>
      <c r="L2801" s="3" t="s">
        <v>4458</v>
      </c>
      <c r="M2801" s="3">
        <f t="shared" si="43"/>
        <v>1</v>
      </c>
    </row>
    <row r="2802" spans="1:13">
      <c r="A2802" s="3">
        <v>2360</v>
      </c>
      <c r="B2802" s="3">
        <v>1</v>
      </c>
      <c r="C2802" s="3" t="s">
        <v>3114</v>
      </c>
      <c r="D2802" s="3" t="s">
        <v>589</v>
      </c>
      <c r="E2802" s="3" t="s">
        <v>3075</v>
      </c>
      <c r="F2802" s="3" t="s">
        <v>3076</v>
      </c>
      <c r="G2802" s="3">
        <v>86</v>
      </c>
      <c r="H2802" s="3">
        <v>100</v>
      </c>
      <c r="I2802" s="3" t="s">
        <v>3147</v>
      </c>
      <c r="J2802" s="3" t="s">
        <v>2346</v>
      </c>
      <c r="K2802" s="3" t="s">
        <v>2286</v>
      </c>
      <c r="L2802" s="3" t="s">
        <v>4458</v>
      </c>
      <c r="M2802" s="3">
        <f t="shared" si="43"/>
        <v>1</v>
      </c>
    </row>
    <row r="2803" spans="1:13">
      <c r="A2803" s="3">
        <v>2361</v>
      </c>
      <c r="B2803" s="3">
        <v>1</v>
      </c>
      <c r="C2803" s="3" t="s">
        <v>3116</v>
      </c>
      <c r="D2803" s="3" t="s">
        <v>566</v>
      </c>
      <c r="E2803" s="3" t="s">
        <v>3075</v>
      </c>
      <c r="F2803" s="3" t="s">
        <v>3076</v>
      </c>
      <c r="G2803" s="3">
        <v>86</v>
      </c>
      <c r="H2803" s="3">
        <v>100</v>
      </c>
      <c r="I2803" s="3" t="s">
        <v>3147</v>
      </c>
      <c r="J2803" s="3" t="s">
        <v>2346</v>
      </c>
      <c r="K2803" s="3" t="s">
        <v>2286</v>
      </c>
      <c r="L2803" s="3" t="s">
        <v>4458</v>
      </c>
      <c r="M2803" s="3">
        <f t="shared" si="43"/>
        <v>1</v>
      </c>
    </row>
    <row r="2804" spans="1:13">
      <c r="A2804" s="3">
        <v>2362</v>
      </c>
      <c r="B2804" s="3">
        <v>1</v>
      </c>
      <c r="C2804" s="3" t="s">
        <v>3118</v>
      </c>
      <c r="D2804" s="3" t="s">
        <v>645</v>
      </c>
      <c r="E2804" s="3" t="s">
        <v>3075</v>
      </c>
      <c r="F2804" s="3" t="s">
        <v>3076</v>
      </c>
      <c r="G2804" s="3">
        <v>86</v>
      </c>
      <c r="H2804" s="3">
        <v>100</v>
      </c>
      <c r="I2804" s="3" t="s">
        <v>3147</v>
      </c>
      <c r="J2804" s="3" t="s">
        <v>2346</v>
      </c>
      <c r="K2804" s="3" t="s">
        <v>2286</v>
      </c>
      <c r="L2804" s="3" t="s">
        <v>4458</v>
      </c>
      <c r="M2804" s="3">
        <f t="shared" si="43"/>
        <v>1</v>
      </c>
    </row>
    <row r="2805" spans="1:13">
      <c r="A2805" s="3">
        <v>2363</v>
      </c>
      <c r="B2805" s="3">
        <v>1</v>
      </c>
      <c r="C2805" s="3" t="s">
        <v>3127</v>
      </c>
      <c r="D2805" s="3" t="s">
        <v>411</v>
      </c>
      <c r="E2805" s="3" t="s">
        <v>2301</v>
      </c>
      <c r="F2805" s="3" t="s">
        <v>2302</v>
      </c>
      <c r="G2805" s="3">
        <v>86</v>
      </c>
      <c r="H2805" s="3">
        <v>100</v>
      </c>
      <c r="I2805" s="3" t="s">
        <v>3147</v>
      </c>
      <c r="J2805" s="3" t="s">
        <v>2346</v>
      </c>
      <c r="K2805" s="3" t="s">
        <v>2306</v>
      </c>
      <c r="L2805" s="3" t="s">
        <v>4458</v>
      </c>
      <c r="M2805" s="3">
        <f t="shared" si="43"/>
        <v>2</v>
      </c>
    </row>
    <row r="2806" spans="1:13">
      <c r="A2806" s="3">
        <v>2363</v>
      </c>
      <c r="B2806" s="3">
        <v>1</v>
      </c>
      <c r="C2806" s="3" t="s">
        <v>3127</v>
      </c>
      <c r="D2806" s="3" t="s">
        <v>412</v>
      </c>
      <c r="E2806" s="3" t="s">
        <v>2301</v>
      </c>
      <c r="F2806" s="3" t="s">
        <v>2302</v>
      </c>
      <c r="G2806" s="3">
        <v>86</v>
      </c>
      <c r="H2806" s="3">
        <v>100</v>
      </c>
      <c r="I2806" s="3" t="s">
        <v>3147</v>
      </c>
      <c r="J2806" s="3" t="s">
        <v>2346</v>
      </c>
      <c r="K2806" s="3" t="s">
        <v>2306</v>
      </c>
      <c r="L2806" s="3" t="s">
        <v>4458</v>
      </c>
      <c r="M2806" s="3">
        <f t="shared" si="43"/>
        <v>2</v>
      </c>
    </row>
    <row r="2807" spans="1:13">
      <c r="A2807" s="3">
        <v>2364</v>
      </c>
      <c r="B2807" s="3">
        <v>1</v>
      </c>
      <c r="C2807" s="3" t="s">
        <v>2735</v>
      </c>
      <c r="D2807" s="3" t="s">
        <v>2733</v>
      </c>
      <c r="E2807" s="3" t="s">
        <v>1775</v>
      </c>
      <c r="F2807" s="3" t="s">
        <v>289</v>
      </c>
      <c r="G2807" s="3">
        <v>86</v>
      </c>
      <c r="H2807" s="3">
        <v>100</v>
      </c>
      <c r="I2807" s="3" t="s">
        <v>3147</v>
      </c>
      <c r="J2807" s="3" t="s">
        <v>2346</v>
      </c>
      <c r="K2807" s="3" t="s">
        <v>2306</v>
      </c>
      <c r="L2807" s="3" t="s">
        <v>4458</v>
      </c>
      <c r="M2807" s="3">
        <f t="shared" si="43"/>
        <v>1</v>
      </c>
    </row>
    <row r="2808" spans="1:13">
      <c r="A2808" s="3">
        <v>2365</v>
      </c>
      <c r="B2808" s="3">
        <v>1</v>
      </c>
      <c r="C2808" s="3" t="s">
        <v>3123</v>
      </c>
      <c r="D2808" s="3" t="s">
        <v>166</v>
      </c>
      <c r="E2808" s="3" t="s">
        <v>3124</v>
      </c>
      <c r="F2808" s="3" t="s">
        <v>3125</v>
      </c>
      <c r="G2808" s="3">
        <v>86</v>
      </c>
      <c r="H2808" s="3">
        <v>100</v>
      </c>
      <c r="I2808" s="3" t="s">
        <v>3147</v>
      </c>
      <c r="J2808" s="3" t="s">
        <v>2346</v>
      </c>
      <c r="K2808" s="3" t="s">
        <v>2306</v>
      </c>
      <c r="L2808" s="3" t="s">
        <v>4458</v>
      </c>
      <c r="M2808" s="3">
        <f t="shared" si="43"/>
        <v>1</v>
      </c>
    </row>
    <row r="2809" spans="1:13">
      <c r="A2809" s="3">
        <v>2366</v>
      </c>
      <c r="B2809" s="3">
        <v>1</v>
      </c>
      <c r="C2809" s="3" t="s">
        <v>3129</v>
      </c>
      <c r="D2809" s="3" t="s">
        <v>103</v>
      </c>
      <c r="E2809" s="3" t="s">
        <v>2863</v>
      </c>
      <c r="F2809" s="3" t="s">
        <v>2741</v>
      </c>
      <c r="G2809" s="3">
        <v>86</v>
      </c>
      <c r="H2809" s="3">
        <v>100</v>
      </c>
      <c r="I2809" s="3" t="s">
        <v>3147</v>
      </c>
      <c r="J2809" s="3" t="s">
        <v>2346</v>
      </c>
      <c r="K2809" s="3" t="s">
        <v>2306</v>
      </c>
      <c r="L2809" s="3" t="s">
        <v>4458</v>
      </c>
      <c r="M2809" s="3">
        <f t="shared" si="43"/>
        <v>1</v>
      </c>
    </row>
    <row r="2810" spans="1:13">
      <c r="A2810" s="3">
        <v>2367</v>
      </c>
      <c r="B2810" s="3">
        <v>1</v>
      </c>
      <c r="C2810" s="3" t="s">
        <v>3132</v>
      </c>
      <c r="D2810" s="3" t="s">
        <v>221</v>
      </c>
      <c r="E2810" s="3" t="s">
        <v>3133</v>
      </c>
      <c r="F2810" s="3" t="s">
        <v>3134</v>
      </c>
      <c r="G2810" s="3">
        <v>86</v>
      </c>
      <c r="H2810" s="3">
        <v>100</v>
      </c>
      <c r="I2810" s="3" t="s">
        <v>3147</v>
      </c>
      <c r="J2810" s="3" t="s">
        <v>2346</v>
      </c>
      <c r="K2810" s="3" t="s">
        <v>2306</v>
      </c>
      <c r="L2810" s="3" t="s">
        <v>4458</v>
      </c>
      <c r="M2810" s="3">
        <f t="shared" si="43"/>
        <v>1</v>
      </c>
    </row>
    <row r="2811" spans="1:13">
      <c r="A2811" s="3">
        <v>2368</v>
      </c>
      <c r="B2811" s="3">
        <v>1</v>
      </c>
      <c r="C2811" s="3" t="s">
        <v>3136</v>
      </c>
      <c r="D2811" s="3" t="s">
        <v>13</v>
      </c>
      <c r="E2811" s="3" t="s">
        <v>2941</v>
      </c>
      <c r="F2811" s="3" t="s">
        <v>641</v>
      </c>
      <c r="G2811" s="3">
        <v>86</v>
      </c>
      <c r="H2811" s="3">
        <v>100</v>
      </c>
      <c r="I2811" s="3" t="s">
        <v>3147</v>
      </c>
      <c r="J2811" s="3" t="s">
        <v>2346</v>
      </c>
      <c r="K2811" s="3" t="s">
        <v>2306</v>
      </c>
      <c r="L2811" s="3" t="s">
        <v>4458</v>
      </c>
      <c r="M2811" s="3">
        <f t="shared" si="43"/>
        <v>1</v>
      </c>
    </row>
    <row r="2812" spans="1:13">
      <c r="A2812" s="3">
        <v>2369</v>
      </c>
      <c r="B2812" s="3">
        <v>1</v>
      </c>
      <c r="C2812" s="3" t="s">
        <v>3138</v>
      </c>
      <c r="D2812" s="3" t="s">
        <v>279</v>
      </c>
      <c r="E2812" s="3" t="s">
        <v>2331</v>
      </c>
      <c r="F2812" s="3" t="s">
        <v>1809</v>
      </c>
      <c r="G2812" s="3">
        <v>100</v>
      </c>
      <c r="H2812" s="3">
        <v>100</v>
      </c>
      <c r="I2812" s="3" t="s">
        <v>3147</v>
      </c>
      <c r="J2812" s="3" t="s">
        <v>2346</v>
      </c>
      <c r="K2812" s="3" t="s">
        <v>2333</v>
      </c>
      <c r="L2812" s="3" t="s">
        <v>4458</v>
      </c>
      <c r="M2812" s="3">
        <f t="shared" si="43"/>
        <v>1</v>
      </c>
    </row>
    <row r="2813" spans="1:13">
      <c r="A2813" s="3">
        <v>2370</v>
      </c>
      <c r="B2813" s="3">
        <v>1</v>
      </c>
      <c r="C2813" s="3" t="s">
        <v>3141</v>
      </c>
      <c r="D2813" s="3" t="s">
        <v>1860</v>
      </c>
      <c r="E2813" s="3" t="s">
        <v>1919</v>
      </c>
      <c r="F2813" s="3" t="s">
        <v>3142</v>
      </c>
      <c r="G2813" s="3">
        <v>100</v>
      </c>
      <c r="H2813" s="3">
        <v>100</v>
      </c>
      <c r="I2813" s="3" t="s">
        <v>3147</v>
      </c>
      <c r="J2813" s="3" t="s">
        <v>2346</v>
      </c>
      <c r="K2813" s="3" t="s">
        <v>2333</v>
      </c>
      <c r="L2813" s="3" t="s">
        <v>4458</v>
      </c>
      <c r="M2813" s="3">
        <f t="shared" si="43"/>
        <v>1</v>
      </c>
    </row>
    <row r="2814" spans="1:13">
      <c r="A2814" s="3">
        <v>2371</v>
      </c>
      <c r="B2814" s="3">
        <v>1</v>
      </c>
      <c r="C2814" s="3" t="s">
        <v>3154</v>
      </c>
      <c r="D2814" s="3" t="s">
        <v>623</v>
      </c>
      <c r="E2814" s="3" t="s">
        <v>3155</v>
      </c>
      <c r="F2814" s="3" t="s">
        <v>3156</v>
      </c>
      <c r="G2814" s="3">
        <v>100</v>
      </c>
      <c r="H2814" s="3">
        <v>100</v>
      </c>
      <c r="I2814" s="3" t="s">
        <v>3147</v>
      </c>
      <c r="J2814" s="3" t="s">
        <v>2346</v>
      </c>
      <c r="K2814" s="3" t="s">
        <v>2333</v>
      </c>
      <c r="L2814" s="3" t="s">
        <v>4458</v>
      </c>
      <c r="M2814" s="3">
        <f t="shared" si="43"/>
        <v>1</v>
      </c>
    </row>
    <row r="2815" spans="1:13">
      <c r="A2815" s="3">
        <v>2372</v>
      </c>
      <c r="B2815" s="3">
        <v>0</v>
      </c>
      <c r="C2815" s="3" t="s">
        <v>3036</v>
      </c>
      <c r="D2815" s="3" t="s">
        <v>427</v>
      </c>
      <c r="E2815" s="3">
        <v>2</v>
      </c>
      <c r="G2815" s="3">
        <v>1</v>
      </c>
      <c r="H2815" s="3">
        <v>1</v>
      </c>
      <c r="I2815" s="3" t="s">
        <v>3157</v>
      </c>
      <c r="J2815" s="3" t="s">
        <v>2259</v>
      </c>
      <c r="L2815" s="3" t="s">
        <v>4459</v>
      </c>
      <c r="M2815" s="3">
        <f t="shared" si="43"/>
        <v>1</v>
      </c>
    </row>
    <row r="2816" spans="1:13">
      <c r="A2816" s="3">
        <v>2373</v>
      </c>
      <c r="B2816" s="3">
        <v>0</v>
      </c>
      <c r="C2816" s="3" t="s">
        <v>3037</v>
      </c>
      <c r="D2816" s="3" t="s">
        <v>485</v>
      </c>
      <c r="E2816" s="3">
        <v>2</v>
      </c>
      <c r="G2816" s="3">
        <v>1</v>
      </c>
      <c r="H2816" s="3">
        <v>1</v>
      </c>
      <c r="I2816" s="3" t="s">
        <v>3157</v>
      </c>
      <c r="J2816" s="3" t="s">
        <v>2259</v>
      </c>
      <c r="L2816" s="3" t="s">
        <v>4459</v>
      </c>
      <c r="M2816" s="3">
        <f t="shared" si="43"/>
        <v>1</v>
      </c>
    </row>
    <row r="2817" spans="1:13">
      <c r="A2817" s="3">
        <v>2374</v>
      </c>
      <c r="B2817" s="3">
        <v>0</v>
      </c>
      <c r="C2817" s="3" t="s">
        <v>3038</v>
      </c>
      <c r="D2817" s="3" t="s">
        <v>525</v>
      </c>
      <c r="E2817" s="3">
        <v>2</v>
      </c>
      <c r="G2817" s="3">
        <v>1</v>
      </c>
      <c r="H2817" s="3">
        <v>1</v>
      </c>
      <c r="I2817" s="3" t="s">
        <v>3157</v>
      </c>
      <c r="J2817" s="3" t="s">
        <v>2259</v>
      </c>
      <c r="L2817" s="3" t="s">
        <v>4459</v>
      </c>
      <c r="M2817" s="3">
        <f t="shared" si="43"/>
        <v>1</v>
      </c>
    </row>
    <row r="2818" spans="1:13">
      <c r="A2818" s="3">
        <v>2375</v>
      </c>
      <c r="B2818" s="3">
        <v>0</v>
      </c>
      <c r="C2818" s="3" t="s">
        <v>3042</v>
      </c>
      <c r="D2818" s="3" t="s">
        <v>4703</v>
      </c>
      <c r="E2818" s="3" t="s">
        <v>2056</v>
      </c>
      <c r="F2818" s="3" t="s">
        <v>3043</v>
      </c>
      <c r="G2818" s="3">
        <v>1</v>
      </c>
      <c r="H2818" s="3">
        <v>1</v>
      </c>
      <c r="I2818" s="3" t="s">
        <v>3157</v>
      </c>
      <c r="J2818" s="3" t="s">
        <v>2259</v>
      </c>
      <c r="L2818" s="3" t="s">
        <v>4459</v>
      </c>
      <c r="M2818" s="3">
        <f t="shared" si="43"/>
        <v>2</v>
      </c>
    </row>
    <row r="2819" spans="1:13">
      <c r="A2819" s="3">
        <v>2375</v>
      </c>
      <c r="B2819" s="3">
        <v>0</v>
      </c>
      <c r="C2819" s="3" t="s">
        <v>3042</v>
      </c>
      <c r="D2819" s="3" t="s">
        <v>100</v>
      </c>
      <c r="G2819" s="3">
        <v>1</v>
      </c>
      <c r="H2819" s="3">
        <v>1</v>
      </c>
      <c r="I2819" s="3" t="s">
        <v>3157</v>
      </c>
      <c r="J2819" s="3" t="s">
        <v>2259</v>
      </c>
      <c r="L2819" s="3" t="s">
        <v>4459</v>
      </c>
      <c r="M2819" s="3">
        <f t="shared" ref="M2819:M2882" si="44">COUNTIF(A:A,A2819)</f>
        <v>2</v>
      </c>
    </row>
    <row r="2820" spans="1:13">
      <c r="A2820" s="3">
        <v>2376</v>
      </c>
      <c r="B2820" s="3">
        <v>1</v>
      </c>
      <c r="C2820" s="3" t="s">
        <v>3158</v>
      </c>
      <c r="D2820" s="3" t="s">
        <v>2805</v>
      </c>
      <c r="E2820" s="3" t="s">
        <v>1821</v>
      </c>
      <c r="F2820" s="3" t="s">
        <v>285</v>
      </c>
      <c r="G2820" s="3">
        <v>1</v>
      </c>
      <c r="H2820" s="3">
        <v>5</v>
      </c>
      <c r="I2820" s="3" t="s">
        <v>3157</v>
      </c>
      <c r="J2820" s="3" t="s">
        <v>2259</v>
      </c>
      <c r="L2820" s="3" t="s">
        <v>4460</v>
      </c>
      <c r="M2820" s="3">
        <f t="shared" si="44"/>
        <v>1</v>
      </c>
    </row>
    <row r="2821" spans="1:13">
      <c r="A2821" s="3">
        <v>2377</v>
      </c>
      <c r="B2821" s="3">
        <v>1</v>
      </c>
      <c r="C2821" s="3" t="s">
        <v>3159</v>
      </c>
      <c r="D2821" s="3" t="s">
        <v>2787</v>
      </c>
      <c r="E2821" s="3" t="s">
        <v>1821</v>
      </c>
      <c r="F2821" s="3" t="s">
        <v>1814</v>
      </c>
      <c r="G2821" s="3">
        <v>1</v>
      </c>
      <c r="H2821" s="3">
        <v>5</v>
      </c>
      <c r="I2821" s="3" t="s">
        <v>3157</v>
      </c>
      <c r="J2821" s="3" t="s">
        <v>2259</v>
      </c>
      <c r="L2821" s="3" t="s">
        <v>4460</v>
      </c>
      <c r="M2821" s="3">
        <f t="shared" si="44"/>
        <v>1</v>
      </c>
    </row>
    <row r="2822" spans="1:13">
      <c r="A2822" s="3">
        <v>2378</v>
      </c>
      <c r="B2822" s="3">
        <v>1</v>
      </c>
      <c r="C2822" s="3" t="s">
        <v>3034</v>
      </c>
      <c r="D2822" s="3" t="s">
        <v>2272</v>
      </c>
      <c r="E2822" s="3" t="s">
        <v>1821</v>
      </c>
      <c r="F2822" s="3" t="s">
        <v>285</v>
      </c>
      <c r="G2822" s="3">
        <v>1</v>
      </c>
      <c r="H2822" s="3">
        <v>5</v>
      </c>
      <c r="I2822" s="3" t="s">
        <v>3157</v>
      </c>
      <c r="J2822" s="3" t="s">
        <v>2259</v>
      </c>
      <c r="L2822" s="3" t="s">
        <v>4460</v>
      </c>
      <c r="M2822" s="3">
        <f t="shared" si="44"/>
        <v>1</v>
      </c>
    </row>
    <row r="2823" spans="1:13">
      <c r="A2823" s="3">
        <v>2379</v>
      </c>
      <c r="B2823" s="3">
        <v>1</v>
      </c>
      <c r="C2823" s="3" t="s">
        <v>3035</v>
      </c>
      <c r="D2823" s="3" t="s">
        <v>258</v>
      </c>
      <c r="E2823" s="3" t="s">
        <v>284</v>
      </c>
      <c r="F2823" s="3" t="s">
        <v>1928</v>
      </c>
      <c r="G2823" s="3">
        <v>1</v>
      </c>
      <c r="H2823" s="3">
        <v>5</v>
      </c>
      <c r="I2823" s="3" t="s">
        <v>3157</v>
      </c>
      <c r="J2823" s="3" t="s">
        <v>2259</v>
      </c>
      <c r="L2823" s="3" t="s">
        <v>4460</v>
      </c>
      <c r="M2823" s="3">
        <f t="shared" si="44"/>
        <v>1</v>
      </c>
    </row>
    <row r="2824" spans="1:13">
      <c r="A2824" s="3">
        <v>2380</v>
      </c>
      <c r="B2824" s="3">
        <v>1</v>
      </c>
      <c r="C2824" s="3" t="s">
        <v>3039</v>
      </c>
      <c r="D2824" s="3" t="s">
        <v>2697</v>
      </c>
      <c r="E2824" s="3" t="s">
        <v>1789</v>
      </c>
      <c r="F2824" s="3" t="s">
        <v>2734</v>
      </c>
      <c r="G2824" s="3">
        <v>1</v>
      </c>
      <c r="H2824" s="3">
        <v>5</v>
      </c>
      <c r="I2824" s="3" t="s">
        <v>3157</v>
      </c>
      <c r="J2824" s="3" t="s">
        <v>2259</v>
      </c>
      <c r="L2824" s="3" t="s">
        <v>4460</v>
      </c>
      <c r="M2824" s="3">
        <f t="shared" si="44"/>
        <v>1</v>
      </c>
    </row>
    <row r="2825" spans="1:13">
      <c r="A2825" s="3">
        <v>2381</v>
      </c>
      <c r="B2825" s="3">
        <v>1</v>
      </c>
      <c r="C2825" s="3" t="s">
        <v>3040</v>
      </c>
      <c r="D2825" s="3" t="s">
        <v>4314</v>
      </c>
      <c r="E2825" s="3" t="s">
        <v>2062</v>
      </c>
      <c r="F2825" s="3" t="s">
        <v>3041</v>
      </c>
      <c r="G2825" s="3">
        <v>1</v>
      </c>
      <c r="H2825" s="3">
        <v>5</v>
      </c>
      <c r="I2825" s="3" t="s">
        <v>3157</v>
      </c>
      <c r="J2825" s="3" t="s">
        <v>2259</v>
      </c>
      <c r="L2825" s="3" t="s">
        <v>4460</v>
      </c>
      <c r="M2825" s="3">
        <f t="shared" si="44"/>
        <v>2</v>
      </c>
    </row>
    <row r="2826" spans="1:13">
      <c r="A2826" s="3">
        <v>2381</v>
      </c>
      <c r="B2826" s="3">
        <v>1</v>
      </c>
      <c r="C2826" s="3" t="s">
        <v>3040</v>
      </c>
      <c r="D2826" s="3" t="s">
        <v>4316</v>
      </c>
      <c r="E2826" s="3">
        <v>80</v>
      </c>
      <c r="F2826" s="3">
        <v>84</v>
      </c>
      <c r="G2826" s="3">
        <v>1</v>
      </c>
      <c r="H2826" s="3">
        <v>5</v>
      </c>
      <c r="I2826" s="3" t="s">
        <v>3157</v>
      </c>
      <c r="J2826" s="3" t="s">
        <v>2259</v>
      </c>
      <c r="L2826" s="3" t="s">
        <v>4460</v>
      </c>
      <c r="M2826" s="3">
        <f t="shared" si="44"/>
        <v>2</v>
      </c>
    </row>
    <row r="2827" spans="1:13">
      <c r="A2827" s="3">
        <v>2382</v>
      </c>
      <c r="B2827" s="3">
        <v>2</v>
      </c>
      <c r="C2827" s="3" t="s">
        <v>3019</v>
      </c>
      <c r="D2827" s="3" t="s">
        <v>4300</v>
      </c>
      <c r="E2827" s="3" t="s">
        <v>2114</v>
      </c>
      <c r="F2827" s="3" t="s">
        <v>365</v>
      </c>
      <c r="G2827" s="3">
        <v>1</v>
      </c>
      <c r="H2827" s="3">
        <v>10</v>
      </c>
      <c r="I2827" s="3" t="s">
        <v>3157</v>
      </c>
      <c r="J2827" s="3" t="s">
        <v>2259</v>
      </c>
      <c r="L2827" s="3" t="s">
        <v>4461</v>
      </c>
      <c r="M2827" s="3">
        <f t="shared" si="44"/>
        <v>2</v>
      </c>
    </row>
    <row r="2828" spans="1:13">
      <c r="A2828" s="3">
        <v>2382</v>
      </c>
      <c r="B2828" s="3">
        <v>2</v>
      </c>
      <c r="C2828" s="3" t="s">
        <v>3019</v>
      </c>
      <c r="D2828" s="3" t="s">
        <v>4302</v>
      </c>
      <c r="E2828" s="3">
        <v>33</v>
      </c>
      <c r="F2828" s="3">
        <v>38</v>
      </c>
      <c r="G2828" s="3">
        <v>1</v>
      </c>
      <c r="H2828" s="3">
        <v>10</v>
      </c>
      <c r="I2828" s="3" t="s">
        <v>3157</v>
      </c>
      <c r="J2828" s="3" t="s">
        <v>2259</v>
      </c>
      <c r="L2828" s="3" t="s">
        <v>4461</v>
      </c>
      <c r="M2828" s="3">
        <f t="shared" si="44"/>
        <v>2</v>
      </c>
    </row>
    <row r="2829" spans="1:13">
      <c r="A2829" s="3">
        <v>2383</v>
      </c>
      <c r="B2829" s="3">
        <v>2</v>
      </c>
      <c r="C2829" s="3" t="s">
        <v>3021</v>
      </c>
      <c r="D2829" s="3" t="s">
        <v>4303</v>
      </c>
      <c r="E2829" s="3" t="s">
        <v>2980</v>
      </c>
      <c r="F2829" s="3" t="s">
        <v>3022</v>
      </c>
      <c r="G2829" s="3">
        <v>1</v>
      </c>
      <c r="H2829" s="3">
        <v>10</v>
      </c>
      <c r="I2829" s="3" t="s">
        <v>3157</v>
      </c>
      <c r="J2829" s="3" t="s">
        <v>2259</v>
      </c>
      <c r="L2829" s="3" t="s">
        <v>4461</v>
      </c>
      <c r="M2829" s="3">
        <f t="shared" si="44"/>
        <v>2</v>
      </c>
    </row>
    <row r="2830" spans="1:13">
      <c r="A2830" s="3">
        <v>2383</v>
      </c>
      <c r="B2830" s="3">
        <v>2</v>
      </c>
      <c r="C2830" s="3" t="s">
        <v>3021</v>
      </c>
      <c r="D2830" s="3" t="s">
        <v>4304</v>
      </c>
      <c r="E2830" s="3">
        <v>34</v>
      </c>
      <c r="F2830" s="3">
        <v>39</v>
      </c>
      <c r="G2830" s="3">
        <v>1</v>
      </c>
      <c r="H2830" s="3">
        <v>10</v>
      </c>
      <c r="I2830" s="3" t="s">
        <v>3157</v>
      </c>
      <c r="J2830" s="3" t="s">
        <v>2259</v>
      </c>
      <c r="L2830" s="3" t="s">
        <v>4461</v>
      </c>
      <c r="M2830" s="3">
        <f t="shared" si="44"/>
        <v>2</v>
      </c>
    </row>
    <row r="2831" spans="1:13">
      <c r="A2831" s="3">
        <v>2384</v>
      </c>
      <c r="B2831" s="3">
        <v>2</v>
      </c>
      <c r="C2831" s="3" t="s">
        <v>3023</v>
      </c>
      <c r="D2831" s="3" t="s">
        <v>4305</v>
      </c>
      <c r="E2831" s="3" t="s">
        <v>2980</v>
      </c>
      <c r="F2831" s="3" t="s">
        <v>3022</v>
      </c>
      <c r="G2831" s="3">
        <v>1</v>
      </c>
      <c r="H2831" s="3">
        <v>10</v>
      </c>
      <c r="I2831" s="3" t="s">
        <v>3157</v>
      </c>
      <c r="J2831" s="3" t="s">
        <v>2259</v>
      </c>
      <c r="L2831" s="3" t="s">
        <v>4461</v>
      </c>
      <c r="M2831" s="3">
        <f t="shared" si="44"/>
        <v>2</v>
      </c>
    </row>
    <row r="2832" spans="1:13">
      <c r="A2832" s="3">
        <v>2384</v>
      </c>
      <c r="B2832" s="3">
        <v>2</v>
      </c>
      <c r="C2832" s="3" t="s">
        <v>3023</v>
      </c>
      <c r="D2832" s="3" t="s">
        <v>4306</v>
      </c>
      <c r="E2832" s="3">
        <v>34</v>
      </c>
      <c r="F2832" s="3">
        <v>39</v>
      </c>
      <c r="G2832" s="3">
        <v>1</v>
      </c>
      <c r="H2832" s="3">
        <v>10</v>
      </c>
      <c r="I2832" s="3" t="s">
        <v>3157</v>
      </c>
      <c r="J2832" s="3" t="s">
        <v>2259</v>
      </c>
      <c r="L2832" s="3" t="s">
        <v>4461</v>
      </c>
      <c r="M2832" s="3">
        <f t="shared" si="44"/>
        <v>2</v>
      </c>
    </row>
    <row r="2833" spans="1:13">
      <c r="A2833" s="3">
        <v>2385</v>
      </c>
      <c r="B2833" s="3">
        <v>2</v>
      </c>
      <c r="C2833" s="3" t="s">
        <v>3024</v>
      </c>
      <c r="D2833" s="3" t="s">
        <v>4307</v>
      </c>
      <c r="E2833" s="3" t="s">
        <v>290</v>
      </c>
      <c r="F2833" s="3" t="s">
        <v>617</v>
      </c>
      <c r="G2833" s="3">
        <v>1</v>
      </c>
      <c r="H2833" s="3">
        <v>10</v>
      </c>
      <c r="I2833" s="3" t="s">
        <v>3157</v>
      </c>
      <c r="J2833" s="3" t="s">
        <v>2259</v>
      </c>
      <c r="L2833" s="3" t="s">
        <v>4461</v>
      </c>
      <c r="M2833" s="3">
        <f t="shared" si="44"/>
        <v>2</v>
      </c>
    </row>
    <row r="2834" spans="1:13">
      <c r="A2834" s="3">
        <v>2385</v>
      </c>
      <c r="B2834" s="3">
        <v>2</v>
      </c>
      <c r="C2834" s="3" t="s">
        <v>3024</v>
      </c>
      <c r="D2834" s="3" t="s">
        <v>4308</v>
      </c>
      <c r="E2834" s="3">
        <v>60</v>
      </c>
      <c r="F2834" s="3">
        <v>65</v>
      </c>
      <c r="G2834" s="3">
        <v>1</v>
      </c>
      <c r="H2834" s="3">
        <v>10</v>
      </c>
      <c r="I2834" s="3" t="s">
        <v>3157</v>
      </c>
      <c r="J2834" s="3" t="s">
        <v>2259</v>
      </c>
      <c r="L2834" s="3" t="s">
        <v>4461</v>
      </c>
      <c r="M2834" s="3">
        <f t="shared" si="44"/>
        <v>2</v>
      </c>
    </row>
    <row r="2835" spans="1:13">
      <c r="A2835" s="3">
        <v>2386</v>
      </c>
      <c r="B2835" s="3">
        <v>2</v>
      </c>
      <c r="C2835" s="3" t="s">
        <v>3025</v>
      </c>
      <c r="D2835" s="3" t="s">
        <v>4309</v>
      </c>
      <c r="E2835" s="3" t="s">
        <v>3026</v>
      </c>
      <c r="F2835" s="3" t="s">
        <v>2978</v>
      </c>
      <c r="G2835" s="3">
        <v>1</v>
      </c>
      <c r="H2835" s="3">
        <v>10</v>
      </c>
      <c r="I2835" s="3" t="s">
        <v>3157</v>
      </c>
      <c r="J2835" s="3" t="s">
        <v>2259</v>
      </c>
      <c r="L2835" s="3" t="s">
        <v>4461</v>
      </c>
      <c r="M2835" s="3">
        <f t="shared" si="44"/>
        <v>2</v>
      </c>
    </row>
    <row r="2836" spans="1:13">
      <c r="A2836" s="3">
        <v>2386</v>
      </c>
      <c r="B2836" s="3">
        <v>2</v>
      </c>
      <c r="C2836" s="3" t="s">
        <v>3025</v>
      </c>
      <c r="D2836" s="3" t="s">
        <v>4310</v>
      </c>
      <c r="E2836" s="3">
        <v>32</v>
      </c>
      <c r="F2836" s="3">
        <v>37</v>
      </c>
      <c r="G2836" s="3">
        <v>1</v>
      </c>
      <c r="H2836" s="3">
        <v>10</v>
      </c>
      <c r="I2836" s="3" t="s">
        <v>3157</v>
      </c>
      <c r="J2836" s="3" t="s">
        <v>2259</v>
      </c>
      <c r="L2836" s="3" t="s">
        <v>4461</v>
      </c>
      <c r="M2836" s="3">
        <f t="shared" si="44"/>
        <v>2</v>
      </c>
    </row>
    <row r="2837" spans="1:13">
      <c r="A2837" s="3">
        <v>2387</v>
      </c>
      <c r="B2837" s="3">
        <v>2</v>
      </c>
      <c r="C2837" s="3" t="s">
        <v>3027</v>
      </c>
      <c r="D2837" s="3" t="s">
        <v>589</v>
      </c>
      <c r="E2837" s="3" t="s">
        <v>1776</v>
      </c>
      <c r="F2837" s="3" t="s">
        <v>1789</v>
      </c>
      <c r="G2837" s="3">
        <v>1</v>
      </c>
      <c r="H2837" s="3">
        <v>10</v>
      </c>
      <c r="I2837" s="3" t="s">
        <v>3157</v>
      </c>
      <c r="J2837" s="3" t="s">
        <v>2259</v>
      </c>
      <c r="L2837" s="3" t="s">
        <v>4461</v>
      </c>
      <c r="M2837" s="3">
        <f t="shared" si="44"/>
        <v>1</v>
      </c>
    </row>
    <row r="2838" spans="1:13">
      <c r="A2838" s="3">
        <v>2388</v>
      </c>
      <c r="B2838" s="3">
        <v>2</v>
      </c>
      <c r="C2838" s="3" t="s">
        <v>3028</v>
      </c>
      <c r="D2838" s="3" t="s">
        <v>566</v>
      </c>
      <c r="E2838" s="3" t="s">
        <v>1776</v>
      </c>
      <c r="F2838" s="3" t="s">
        <v>1789</v>
      </c>
      <c r="G2838" s="3">
        <v>1</v>
      </c>
      <c r="H2838" s="3">
        <v>10</v>
      </c>
      <c r="I2838" s="3" t="s">
        <v>3157</v>
      </c>
      <c r="J2838" s="3" t="s">
        <v>2259</v>
      </c>
      <c r="L2838" s="3" t="s">
        <v>4461</v>
      </c>
      <c r="M2838" s="3">
        <f t="shared" si="44"/>
        <v>1</v>
      </c>
    </row>
    <row r="2839" spans="1:13">
      <c r="A2839" s="3">
        <v>2389</v>
      </c>
      <c r="B2839" s="3">
        <v>2</v>
      </c>
      <c r="C2839" s="3" t="s">
        <v>3029</v>
      </c>
      <c r="D2839" s="3" t="s">
        <v>645</v>
      </c>
      <c r="E2839" s="3" t="s">
        <v>1776</v>
      </c>
      <c r="F2839" s="3" t="s">
        <v>1789</v>
      </c>
      <c r="G2839" s="3">
        <v>1</v>
      </c>
      <c r="H2839" s="3">
        <v>10</v>
      </c>
      <c r="I2839" s="3" t="s">
        <v>3157</v>
      </c>
      <c r="J2839" s="3" t="s">
        <v>2259</v>
      </c>
      <c r="L2839" s="3" t="s">
        <v>4461</v>
      </c>
      <c r="M2839" s="3">
        <f t="shared" si="44"/>
        <v>1</v>
      </c>
    </row>
    <row r="2840" spans="1:13">
      <c r="A2840" s="3">
        <v>2390</v>
      </c>
      <c r="B2840" s="3">
        <v>2</v>
      </c>
      <c r="C2840" s="3" t="s">
        <v>3030</v>
      </c>
      <c r="D2840" s="3" t="s">
        <v>611</v>
      </c>
      <c r="E2840" s="3" t="s">
        <v>1776</v>
      </c>
      <c r="F2840" s="3" t="s">
        <v>1789</v>
      </c>
      <c r="G2840" s="3">
        <v>1</v>
      </c>
      <c r="H2840" s="3">
        <v>10</v>
      </c>
      <c r="I2840" s="3" t="s">
        <v>3157</v>
      </c>
      <c r="J2840" s="3" t="s">
        <v>2259</v>
      </c>
      <c r="L2840" s="3" t="s">
        <v>4461</v>
      </c>
      <c r="M2840" s="3">
        <f t="shared" si="44"/>
        <v>1</v>
      </c>
    </row>
    <row r="2841" spans="1:13">
      <c r="A2841" s="3">
        <v>2391</v>
      </c>
      <c r="B2841" s="3">
        <v>2</v>
      </c>
      <c r="C2841" s="3" t="s">
        <v>3031</v>
      </c>
      <c r="D2841" s="3" t="s">
        <v>249</v>
      </c>
      <c r="E2841" s="3" t="s">
        <v>1821</v>
      </c>
      <c r="F2841" s="3" t="s">
        <v>285</v>
      </c>
      <c r="G2841" s="3">
        <v>1</v>
      </c>
      <c r="H2841" s="3">
        <v>10</v>
      </c>
      <c r="I2841" s="3" t="s">
        <v>3157</v>
      </c>
      <c r="J2841" s="3" t="s">
        <v>2259</v>
      </c>
      <c r="L2841" s="3" t="s">
        <v>4461</v>
      </c>
      <c r="M2841" s="3">
        <f t="shared" si="44"/>
        <v>1</v>
      </c>
    </row>
    <row r="2842" spans="1:13">
      <c r="A2842" s="3">
        <v>2392</v>
      </c>
      <c r="B2842" s="3">
        <v>0</v>
      </c>
      <c r="C2842" s="3" t="s">
        <v>1113</v>
      </c>
      <c r="D2842" s="3" t="s">
        <v>427</v>
      </c>
      <c r="E2842" s="3">
        <v>1</v>
      </c>
      <c r="G2842" s="3">
        <v>1</v>
      </c>
      <c r="H2842" s="3">
        <v>1</v>
      </c>
      <c r="I2842" s="3" t="s">
        <v>3157</v>
      </c>
      <c r="J2842" s="3" t="s">
        <v>2281</v>
      </c>
      <c r="L2842" s="3" t="s">
        <v>4462</v>
      </c>
      <c r="M2842" s="3">
        <f t="shared" si="44"/>
        <v>1</v>
      </c>
    </row>
    <row r="2843" spans="1:13">
      <c r="A2843" s="3">
        <v>2393</v>
      </c>
      <c r="B2843" s="3">
        <v>0</v>
      </c>
      <c r="C2843" s="3" t="s">
        <v>1148</v>
      </c>
      <c r="D2843" s="3" t="s">
        <v>485</v>
      </c>
      <c r="E2843" s="3">
        <v>1</v>
      </c>
      <c r="G2843" s="3">
        <v>1</v>
      </c>
      <c r="H2843" s="3">
        <v>1</v>
      </c>
      <c r="I2843" s="3" t="s">
        <v>3157</v>
      </c>
      <c r="J2843" s="3" t="s">
        <v>2281</v>
      </c>
      <c r="L2843" s="3" t="s">
        <v>4462</v>
      </c>
      <c r="M2843" s="3">
        <f t="shared" si="44"/>
        <v>1</v>
      </c>
    </row>
    <row r="2844" spans="1:13">
      <c r="A2844" s="3">
        <v>2394</v>
      </c>
      <c r="B2844" s="3">
        <v>0</v>
      </c>
      <c r="C2844" s="3" t="s">
        <v>1175</v>
      </c>
      <c r="D2844" s="3" t="s">
        <v>525</v>
      </c>
      <c r="E2844" s="3">
        <v>1</v>
      </c>
      <c r="G2844" s="3">
        <v>1</v>
      </c>
      <c r="H2844" s="3">
        <v>1</v>
      </c>
      <c r="I2844" s="3" t="s">
        <v>3157</v>
      </c>
      <c r="J2844" s="3" t="s">
        <v>2281</v>
      </c>
      <c r="L2844" s="3" t="s">
        <v>4462</v>
      </c>
      <c r="M2844" s="3">
        <f t="shared" si="44"/>
        <v>1</v>
      </c>
    </row>
    <row r="2845" spans="1:13">
      <c r="A2845" s="3">
        <v>2395</v>
      </c>
      <c r="B2845" s="3">
        <v>0</v>
      </c>
      <c r="C2845" s="3" t="s">
        <v>3015</v>
      </c>
      <c r="D2845" s="3" t="s">
        <v>4703</v>
      </c>
      <c r="E2845" s="3" t="s">
        <v>2061</v>
      </c>
      <c r="F2845" s="3" t="s">
        <v>3016</v>
      </c>
      <c r="G2845" s="3">
        <v>1</v>
      </c>
      <c r="H2845" s="3">
        <v>1</v>
      </c>
      <c r="I2845" s="3" t="s">
        <v>3157</v>
      </c>
      <c r="J2845" s="3" t="s">
        <v>2281</v>
      </c>
      <c r="L2845" s="3" t="s">
        <v>4462</v>
      </c>
      <c r="M2845" s="3">
        <f t="shared" si="44"/>
        <v>2</v>
      </c>
    </row>
    <row r="2846" spans="1:13">
      <c r="A2846" s="3">
        <v>2395</v>
      </c>
      <c r="B2846" s="3">
        <v>0</v>
      </c>
      <c r="C2846" s="3" t="s">
        <v>3015</v>
      </c>
      <c r="D2846" s="3" t="s">
        <v>100</v>
      </c>
      <c r="G2846" s="3">
        <v>1</v>
      </c>
      <c r="H2846" s="3">
        <v>1</v>
      </c>
      <c r="I2846" s="3" t="s">
        <v>3157</v>
      </c>
      <c r="J2846" s="3" t="s">
        <v>2281</v>
      </c>
      <c r="L2846" s="3" t="s">
        <v>4462</v>
      </c>
      <c r="M2846" s="3">
        <f t="shared" si="44"/>
        <v>2</v>
      </c>
    </row>
    <row r="2847" spans="1:13">
      <c r="A2847" s="3">
        <v>2396</v>
      </c>
      <c r="B2847" s="3">
        <v>1</v>
      </c>
      <c r="C2847" s="3" t="s">
        <v>2804</v>
      </c>
      <c r="D2847" s="3" t="s">
        <v>2805</v>
      </c>
      <c r="E2847" s="3" t="s">
        <v>1781</v>
      </c>
      <c r="F2847" s="3" t="s">
        <v>291</v>
      </c>
      <c r="G2847" s="3">
        <v>1</v>
      </c>
      <c r="H2847" s="3">
        <v>5</v>
      </c>
      <c r="I2847" s="3" t="s">
        <v>3157</v>
      </c>
      <c r="J2847" s="3" t="s">
        <v>2281</v>
      </c>
      <c r="L2847" s="3" t="s">
        <v>4463</v>
      </c>
      <c r="M2847" s="3">
        <f t="shared" si="44"/>
        <v>1</v>
      </c>
    </row>
    <row r="2848" spans="1:13">
      <c r="A2848" s="3">
        <v>2397</v>
      </c>
      <c r="B2848" s="3">
        <v>1</v>
      </c>
      <c r="C2848" s="3" t="s">
        <v>3160</v>
      </c>
      <c r="D2848" s="3" t="s">
        <v>2787</v>
      </c>
      <c r="E2848" s="3" t="s">
        <v>1781</v>
      </c>
      <c r="F2848" s="3" t="s">
        <v>291</v>
      </c>
      <c r="G2848" s="3">
        <v>1</v>
      </c>
      <c r="H2848" s="3">
        <v>5</v>
      </c>
      <c r="I2848" s="3" t="s">
        <v>3157</v>
      </c>
      <c r="J2848" s="3" t="s">
        <v>2281</v>
      </c>
      <c r="L2848" s="3" t="s">
        <v>4463</v>
      </c>
      <c r="M2848" s="3">
        <f t="shared" si="44"/>
        <v>1</v>
      </c>
    </row>
    <row r="2849" spans="1:13">
      <c r="A2849" s="3">
        <v>2398</v>
      </c>
      <c r="B2849" s="3">
        <v>1</v>
      </c>
      <c r="C2849" s="3" t="s">
        <v>2666</v>
      </c>
      <c r="D2849" s="3" t="s">
        <v>2272</v>
      </c>
      <c r="E2849" s="3" t="s">
        <v>1781</v>
      </c>
      <c r="F2849" s="3" t="s">
        <v>291</v>
      </c>
      <c r="G2849" s="3">
        <v>1</v>
      </c>
      <c r="H2849" s="3">
        <v>5</v>
      </c>
      <c r="I2849" s="3" t="s">
        <v>3157</v>
      </c>
      <c r="J2849" s="3" t="s">
        <v>2281</v>
      </c>
      <c r="L2849" s="3" t="s">
        <v>4463</v>
      </c>
      <c r="M2849" s="3">
        <f t="shared" si="44"/>
        <v>1</v>
      </c>
    </row>
    <row r="2850" spans="1:13">
      <c r="A2850" s="3">
        <v>2399</v>
      </c>
      <c r="B2850" s="3">
        <v>1</v>
      </c>
      <c r="C2850" s="3" t="s">
        <v>2667</v>
      </c>
      <c r="D2850" s="3" t="s">
        <v>258</v>
      </c>
      <c r="E2850" s="3" t="s">
        <v>282</v>
      </c>
      <c r="F2850" s="3" t="s">
        <v>1782</v>
      </c>
      <c r="G2850" s="3">
        <v>1</v>
      </c>
      <c r="H2850" s="3">
        <v>5</v>
      </c>
      <c r="I2850" s="3" t="s">
        <v>3157</v>
      </c>
      <c r="J2850" s="3" t="s">
        <v>2281</v>
      </c>
      <c r="L2850" s="3" t="s">
        <v>4463</v>
      </c>
      <c r="M2850" s="3">
        <f t="shared" si="44"/>
        <v>1</v>
      </c>
    </row>
    <row r="2851" spans="1:13">
      <c r="A2851" s="3">
        <v>2400</v>
      </c>
      <c r="B2851" s="3">
        <v>1</v>
      </c>
      <c r="C2851" s="3" t="s">
        <v>3012</v>
      </c>
      <c r="D2851" s="3" t="s">
        <v>2697</v>
      </c>
      <c r="E2851" s="3" t="s">
        <v>1996</v>
      </c>
      <c r="F2851" s="3" t="s">
        <v>1791</v>
      </c>
      <c r="G2851" s="3">
        <v>1</v>
      </c>
      <c r="H2851" s="3">
        <v>5</v>
      </c>
      <c r="I2851" s="3" t="s">
        <v>3157</v>
      </c>
      <c r="J2851" s="3" t="s">
        <v>2281</v>
      </c>
      <c r="L2851" s="3" t="s">
        <v>4463</v>
      </c>
      <c r="M2851" s="3">
        <f t="shared" si="44"/>
        <v>1</v>
      </c>
    </row>
    <row r="2852" spans="1:13">
      <c r="A2852" s="3">
        <v>2401</v>
      </c>
      <c r="B2852" s="3">
        <v>1</v>
      </c>
      <c r="C2852" s="3" t="s">
        <v>3013</v>
      </c>
      <c r="D2852" s="3" t="s">
        <v>4314</v>
      </c>
      <c r="E2852" s="3" t="s">
        <v>2064</v>
      </c>
      <c r="F2852" s="3" t="s">
        <v>3014</v>
      </c>
      <c r="G2852" s="3">
        <v>1</v>
      </c>
      <c r="H2852" s="3">
        <v>5</v>
      </c>
      <c r="I2852" s="3" t="s">
        <v>3157</v>
      </c>
      <c r="J2852" s="3" t="s">
        <v>2281</v>
      </c>
      <c r="L2852" s="3" t="s">
        <v>4463</v>
      </c>
      <c r="M2852" s="3">
        <f t="shared" si="44"/>
        <v>2</v>
      </c>
    </row>
    <row r="2853" spans="1:13">
      <c r="A2853" s="3">
        <v>2401</v>
      </c>
      <c r="B2853" s="3">
        <v>1</v>
      </c>
      <c r="C2853" s="3" t="s">
        <v>3013</v>
      </c>
      <c r="D2853" s="3" t="s">
        <v>4316</v>
      </c>
      <c r="E2853" s="3">
        <v>40</v>
      </c>
      <c r="F2853" s="3">
        <v>42</v>
      </c>
      <c r="G2853" s="3">
        <v>1</v>
      </c>
      <c r="H2853" s="3">
        <v>5</v>
      </c>
      <c r="I2853" s="3" t="s">
        <v>3157</v>
      </c>
      <c r="J2853" s="3" t="s">
        <v>2281</v>
      </c>
      <c r="L2853" s="3" t="s">
        <v>4463</v>
      </c>
      <c r="M2853" s="3">
        <f t="shared" si="44"/>
        <v>2</v>
      </c>
    </row>
    <row r="2854" spans="1:13">
      <c r="A2854" s="3">
        <v>2402</v>
      </c>
      <c r="B2854" s="3">
        <v>2</v>
      </c>
      <c r="C2854" s="3" t="s">
        <v>2650</v>
      </c>
      <c r="D2854" s="3" t="s">
        <v>4300</v>
      </c>
      <c r="E2854" s="3" t="s">
        <v>433</v>
      </c>
      <c r="F2854" s="3" t="s">
        <v>2181</v>
      </c>
      <c r="G2854" s="3">
        <v>1</v>
      </c>
      <c r="H2854" s="3">
        <v>10</v>
      </c>
      <c r="I2854" s="3" t="s">
        <v>3157</v>
      </c>
      <c r="J2854" s="3" t="s">
        <v>2281</v>
      </c>
      <c r="L2854" s="3" t="s">
        <v>4464</v>
      </c>
      <c r="M2854" s="3">
        <f t="shared" si="44"/>
        <v>2</v>
      </c>
    </row>
    <row r="2855" spans="1:13">
      <c r="A2855" s="3">
        <v>2402</v>
      </c>
      <c r="B2855" s="3">
        <v>2</v>
      </c>
      <c r="C2855" s="3" t="s">
        <v>2650</v>
      </c>
      <c r="D2855" s="3" t="s">
        <v>4302</v>
      </c>
      <c r="E2855" s="3">
        <v>14</v>
      </c>
      <c r="F2855" s="3">
        <v>19</v>
      </c>
      <c r="G2855" s="3">
        <v>1</v>
      </c>
      <c r="H2855" s="3">
        <v>10</v>
      </c>
      <c r="I2855" s="3" t="s">
        <v>3157</v>
      </c>
      <c r="J2855" s="3" t="s">
        <v>2281</v>
      </c>
      <c r="L2855" s="3" t="s">
        <v>4464</v>
      </c>
      <c r="M2855" s="3">
        <f t="shared" si="44"/>
        <v>2</v>
      </c>
    </row>
    <row r="2856" spans="1:13">
      <c r="A2856" s="3">
        <v>2403</v>
      </c>
      <c r="B2856" s="3">
        <v>2</v>
      </c>
      <c r="C2856" s="3" t="s">
        <v>2652</v>
      </c>
      <c r="D2856" s="3" t="s">
        <v>4303</v>
      </c>
      <c r="E2856" s="3" t="s">
        <v>2653</v>
      </c>
      <c r="F2856" s="3" t="s">
        <v>2654</v>
      </c>
      <c r="G2856" s="3">
        <v>1</v>
      </c>
      <c r="H2856" s="3">
        <v>10</v>
      </c>
      <c r="I2856" s="3" t="s">
        <v>3157</v>
      </c>
      <c r="J2856" s="3" t="s">
        <v>2281</v>
      </c>
      <c r="L2856" s="3" t="s">
        <v>4464</v>
      </c>
      <c r="M2856" s="3">
        <f t="shared" si="44"/>
        <v>2</v>
      </c>
    </row>
    <row r="2857" spans="1:13">
      <c r="A2857" s="3">
        <v>2403</v>
      </c>
      <c r="B2857" s="3">
        <v>2</v>
      </c>
      <c r="C2857" s="3" t="s">
        <v>2652</v>
      </c>
      <c r="D2857" s="3" t="s">
        <v>4304</v>
      </c>
      <c r="E2857" s="3">
        <v>15</v>
      </c>
      <c r="F2857" s="3">
        <v>20</v>
      </c>
      <c r="G2857" s="3">
        <v>1</v>
      </c>
      <c r="H2857" s="3">
        <v>10</v>
      </c>
      <c r="I2857" s="3" t="s">
        <v>3157</v>
      </c>
      <c r="J2857" s="3" t="s">
        <v>2281</v>
      </c>
      <c r="L2857" s="3" t="s">
        <v>4464</v>
      </c>
      <c r="M2857" s="3">
        <f t="shared" si="44"/>
        <v>2</v>
      </c>
    </row>
    <row r="2858" spans="1:13">
      <c r="A2858" s="3">
        <v>2404</v>
      </c>
      <c r="B2858" s="3">
        <v>2</v>
      </c>
      <c r="C2858" s="3" t="s">
        <v>2655</v>
      </c>
      <c r="D2858" s="3" t="s">
        <v>4305</v>
      </c>
      <c r="E2858" s="3" t="s">
        <v>433</v>
      </c>
      <c r="F2858" s="3" t="s">
        <v>2181</v>
      </c>
      <c r="G2858" s="3">
        <v>1</v>
      </c>
      <c r="H2858" s="3">
        <v>10</v>
      </c>
      <c r="I2858" s="3" t="s">
        <v>3157</v>
      </c>
      <c r="J2858" s="3" t="s">
        <v>2281</v>
      </c>
      <c r="L2858" s="3" t="s">
        <v>4464</v>
      </c>
      <c r="M2858" s="3">
        <f t="shared" si="44"/>
        <v>2</v>
      </c>
    </row>
    <row r="2859" spans="1:13">
      <c r="A2859" s="3">
        <v>2404</v>
      </c>
      <c r="B2859" s="3">
        <v>2</v>
      </c>
      <c r="C2859" s="3" t="s">
        <v>2655</v>
      </c>
      <c r="D2859" s="3" t="s">
        <v>4306</v>
      </c>
      <c r="E2859" s="3">
        <v>14</v>
      </c>
      <c r="F2859" s="3">
        <v>19</v>
      </c>
      <c r="G2859" s="3">
        <v>1</v>
      </c>
      <c r="H2859" s="3">
        <v>10</v>
      </c>
      <c r="I2859" s="3" t="s">
        <v>3157</v>
      </c>
      <c r="J2859" s="3" t="s">
        <v>2281</v>
      </c>
      <c r="L2859" s="3" t="s">
        <v>4464</v>
      </c>
      <c r="M2859" s="3">
        <f t="shared" si="44"/>
        <v>2</v>
      </c>
    </row>
    <row r="2860" spans="1:13">
      <c r="A2860" s="3">
        <v>2405</v>
      </c>
      <c r="B2860" s="3">
        <v>2</v>
      </c>
      <c r="C2860" s="3" t="s">
        <v>2656</v>
      </c>
      <c r="D2860" s="3" t="s">
        <v>4307</v>
      </c>
      <c r="E2860" s="3" t="s">
        <v>290</v>
      </c>
      <c r="F2860" s="3" t="s">
        <v>722</v>
      </c>
      <c r="G2860" s="3">
        <v>1</v>
      </c>
      <c r="H2860" s="3">
        <v>10</v>
      </c>
      <c r="I2860" s="3" t="s">
        <v>3157</v>
      </c>
      <c r="J2860" s="3" t="s">
        <v>2281</v>
      </c>
      <c r="L2860" s="3" t="s">
        <v>4464</v>
      </c>
      <c r="M2860" s="3">
        <f t="shared" si="44"/>
        <v>2</v>
      </c>
    </row>
    <row r="2861" spans="1:13">
      <c r="A2861" s="3">
        <v>2405</v>
      </c>
      <c r="B2861" s="3">
        <v>2</v>
      </c>
      <c r="C2861" s="3" t="s">
        <v>2656</v>
      </c>
      <c r="D2861" s="3" t="s">
        <v>4308</v>
      </c>
      <c r="E2861" s="3">
        <v>28</v>
      </c>
      <c r="F2861" s="3">
        <v>32</v>
      </c>
      <c r="G2861" s="3">
        <v>1</v>
      </c>
      <c r="H2861" s="3">
        <v>10</v>
      </c>
      <c r="I2861" s="3" t="s">
        <v>3157</v>
      </c>
      <c r="J2861" s="3" t="s">
        <v>2281</v>
      </c>
      <c r="L2861" s="3" t="s">
        <v>4464</v>
      </c>
      <c r="M2861" s="3">
        <f t="shared" si="44"/>
        <v>2</v>
      </c>
    </row>
    <row r="2862" spans="1:13">
      <c r="A2862" s="3">
        <v>2406</v>
      </c>
      <c r="B2862" s="3">
        <v>2</v>
      </c>
      <c r="C2862" s="3" t="s">
        <v>2657</v>
      </c>
      <c r="D2862" s="3" t="s">
        <v>4309</v>
      </c>
      <c r="E2862" s="3" t="s">
        <v>2381</v>
      </c>
      <c r="F2862" s="3" t="s">
        <v>2658</v>
      </c>
      <c r="G2862" s="3">
        <v>1</v>
      </c>
      <c r="H2862" s="3">
        <v>10</v>
      </c>
      <c r="I2862" s="3" t="s">
        <v>3157</v>
      </c>
      <c r="J2862" s="3" t="s">
        <v>2281</v>
      </c>
      <c r="L2862" s="3" t="s">
        <v>4464</v>
      </c>
      <c r="M2862" s="3">
        <f t="shared" si="44"/>
        <v>2</v>
      </c>
    </row>
    <row r="2863" spans="1:13">
      <c r="A2863" s="3">
        <v>2406</v>
      </c>
      <c r="B2863" s="3">
        <v>2</v>
      </c>
      <c r="C2863" s="3" t="s">
        <v>2657</v>
      </c>
      <c r="D2863" s="3" t="s">
        <v>4310</v>
      </c>
      <c r="E2863" s="3">
        <v>13</v>
      </c>
      <c r="F2863" s="3">
        <v>18</v>
      </c>
      <c r="G2863" s="3">
        <v>1</v>
      </c>
      <c r="H2863" s="3">
        <v>10</v>
      </c>
      <c r="I2863" s="3" t="s">
        <v>3157</v>
      </c>
      <c r="J2863" s="3" t="s">
        <v>2281</v>
      </c>
      <c r="L2863" s="3" t="s">
        <v>4464</v>
      </c>
      <c r="M2863" s="3">
        <f t="shared" si="44"/>
        <v>2</v>
      </c>
    </row>
    <row r="2864" spans="1:13">
      <c r="A2864" s="3">
        <v>2407</v>
      </c>
      <c r="B2864" s="3">
        <v>2</v>
      </c>
      <c r="C2864" s="3" t="s">
        <v>2659</v>
      </c>
      <c r="D2864" s="3" t="s">
        <v>589</v>
      </c>
      <c r="E2864" s="3" t="s">
        <v>386</v>
      </c>
      <c r="F2864" s="3" t="s">
        <v>1996</v>
      </c>
      <c r="G2864" s="3">
        <v>1</v>
      </c>
      <c r="H2864" s="3">
        <v>10</v>
      </c>
      <c r="I2864" s="3" t="s">
        <v>3157</v>
      </c>
      <c r="J2864" s="3" t="s">
        <v>2281</v>
      </c>
      <c r="L2864" s="3" t="s">
        <v>4464</v>
      </c>
      <c r="M2864" s="3">
        <f t="shared" si="44"/>
        <v>1</v>
      </c>
    </row>
    <row r="2865" spans="1:13">
      <c r="A2865" s="3">
        <v>2408</v>
      </c>
      <c r="B2865" s="3">
        <v>2</v>
      </c>
      <c r="C2865" s="3" t="s">
        <v>2660</v>
      </c>
      <c r="D2865" s="3" t="s">
        <v>566</v>
      </c>
      <c r="E2865" s="3" t="s">
        <v>386</v>
      </c>
      <c r="F2865" s="3" t="s">
        <v>1996</v>
      </c>
      <c r="G2865" s="3">
        <v>1</v>
      </c>
      <c r="H2865" s="3">
        <v>10</v>
      </c>
      <c r="I2865" s="3" t="s">
        <v>3157</v>
      </c>
      <c r="J2865" s="3" t="s">
        <v>2281</v>
      </c>
      <c r="L2865" s="3" t="s">
        <v>4464</v>
      </c>
      <c r="M2865" s="3">
        <f t="shared" si="44"/>
        <v>1</v>
      </c>
    </row>
    <row r="2866" spans="1:13">
      <c r="A2866" s="3">
        <v>2409</v>
      </c>
      <c r="B2866" s="3">
        <v>2</v>
      </c>
      <c r="C2866" s="3" t="s">
        <v>2661</v>
      </c>
      <c r="D2866" s="3" t="s">
        <v>645</v>
      </c>
      <c r="E2866" s="3" t="s">
        <v>386</v>
      </c>
      <c r="F2866" s="3" t="s">
        <v>1996</v>
      </c>
      <c r="G2866" s="3">
        <v>1</v>
      </c>
      <c r="H2866" s="3">
        <v>10</v>
      </c>
      <c r="I2866" s="3" t="s">
        <v>3157</v>
      </c>
      <c r="J2866" s="3" t="s">
        <v>2281</v>
      </c>
      <c r="L2866" s="3" t="s">
        <v>4464</v>
      </c>
      <c r="M2866" s="3">
        <f t="shared" si="44"/>
        <v>1</v>
      </c>
    </row>
    <row r="2867" spans="1:13">
      <c r="A2867" s="3">
        <v>2410</v>
      </c>
      <c r="B2867" s="3">
        <v>2</v>
      </c>
      <c r="C2867" s="3" t="s">
        <v>2662</v>
      </c>
      <c r="D2867" s="3" t="s">
        <v>611</v>
      </c>
      <c r="E2867" s="3" t="s">
        <v>386</v>
      </c>
      <c r="F2867" s="3" t="s">
        <v>1996</v>
      </c>
      <c r="G2867" s="3">
        <v>1</v>
      </c>
      <c r="H2867" s="3">
        <v>10</v>
      </c>
      <c r="I2867" s="3" t="s">
        <v>3157</v>
      </c>
      <c r="J2867" s="3" t="s">
        <v>2281</v>
      </c>
      <c r="L2867" s="3" t="s">
        <v>4464</v>
      </c>
      <c r="M2867" s="3">
        <f t="shared" si="44"/>
        <v>1</v>
      </c>
    </row>
    <row r="2868" spans="1:13">
      <c r="A2868" s="3">
        <v>2411</v>
      </c>
      <c r="B2868" s="3">
        <v>2</v>
      </c>
      <c r="C2868" s="3" t="s">
        <v>2663</v>
      </c>
      <c r="D2868" s="3" t="s">
        <v>249</v>
      </c>
      <c r="E2868" s="3" t="s">
        <v>1781</v>
      </c>
      <c r="F2868" s="3" t="s">
        <v>291</v>
      </c>
      <c r="G2868" s="3">
        <v>1</v>
      </c>
      <c r="H2868" s="3">
        <v>10</v>
      </c>
      <c r="I2868" s="3" t="s">
        <v>3157</v>
      </c>
      <c r="J2868" s="3" t="s">
        <v>2281</v>
      </c>
      <c r="L2868" s="3" t="s">
        <v>4464</v>
      </c>
      <c r="M2868" s="3">
        <f t="shared" si="44"/>
        <v>1</v>
      </c>
    </row>
    <row r="2869" spans="1:13">
      <c r="A2869" s="3">
        <v>2412</v>
      </c>
      <c r="B2869" s="3">
        <v>0</v>
      </c>
      <c r="C2869" s="3" t="s">
        <v>3046</v>
      </c>
      <c r="D2869" s="3" t="s">
        <v>4314</v>
      </c>
      <c r="E2869" s="3" t="s">
        <v>3047</v>
      </c>
      <c r="F2869" s="3" t="s">
        <v>3048</v>
      </c>
      <c r="G2869" s="3">
        <v>100</v>
      </c>
      <c r="H2869" s="3">
        <v>0</v>
      </c>
      <c r="I2869" s="3" t="s">
        <v>3157</v>
      </c>
      <c r="J2869" s="3" t="s">
        <v>2285</v>
      </c>
      <c r="K2869" s="3" t="s">
        <v>2286</v>
      </c>
      <c r="L2869" s="3" t="s">
        <v>4465</v>
      </c>
      <c r="M2869" s="3">
        <f t="shared" si="44"/>
        <v>2</v>
      </c>
    </row>
    <row r="2870" spans="1:13">
      <c r="A2870" s="3">
        <v>2412</v>
      </c>
      <c r="B2870" s="3">
        <v>0</v>
      </c>
      <c r="C2870" s="3" t="s">
        <v>3046</v>
      </c>
      <c r="D2870" s="3" t="s">
        <v>4316</v>
      </c>
      <c r="E2870" s="3">
        <v>113</v>
      </c>
      <c r="F2870" s="3">
        <v>115</v>
      </c>
      <c r="G2870" s="3">
        <v>100</v>
      </c>
      <c r="H2870" s="3">
        <v>0</v>
      </c>
      <c r="I2870" s="3" t="s">
        <v>3157</v>
      </c>
      <c r="J2870" s="3" t="s">
        <v>2285</v>
      </c>
      <c r="K2870" s="3" t="s">
        <v>2286</v>
      </c>
      <c r="L2870" s="3" t="s">
        <v>4465</v>
      </c>
      <c r="M2870" s="3">
        <f t="shared" si="44"/>
        <v>2</v>
      </c>
    </row>
    <row r="2871" spans="1:13">
      <c r="A2871" s="3">
        <v>2413</v>
      </c>
      <c r="B2871" s="3">
        <v>0</v>
      </c>
      <c r="C2871" s="3" t="s">
        <v>3052</v>
      </c>
      <c r="D2871" s="3" t="s">
        <v>4317</v>
      </c>
      <c r="E2871" s="3" t="s">
        <v>3053</v>
      </c>
      <c r="F2871" s="3" t="s">
        <v>3054</v>
      </c>
      <c r="G2871" s="3">
        <v>100</v>
      </c>
      <c r="H2871" s="3">
        <v>0</v>
      </c>
      <c r="I2871" s="3" t="s">
        <v>3157</v>
      </c>
      <c r="J2871" s="3" t="s">
        <v>2285</v>
      </c>
      <c r="K2871" s="3" t="s">
        <v>2286</v>
      </c>
      <c r="L2871" s="3" t="s">
        <v>4465</v>
      </c>
      <c r="M2871" s="3">
        <f t="shared" si="44"/>
        <v>2</v>
      </c>
    </row>
    <row r="2872" spans="1:13">
      <c r="A2872" s="3">
        <v>2413</v>
      </c>
      <c r="B2872" s="3">
        <v>0</v>
      </c>
      <c r="C2872" s="3" t="s">
        <v>3052</v>
      </c>
      <c r="D2872" s="3" t="s">
        <v>4318</v>
      </c>
      <c r="E2872" s="3">
        <v>256</v>
      </c>
      <c r="F2872" s="3">
        <v>270</v>
      </c>
      <c r="G2872" s="3">
        <v>100</v>
      </c>
      <c r="H2872" s="3">
        <v>0</v>
      </c>
      <c r="I2872" s="3" t="s">
        <v>3157</v>
      </c>
      <c r="J2872" s="3" t="s">
        <v>2285</v>
      </c>
      <c r="K2872" s="3" t="s">
        <v>2286</v>
      </c>
      <c r="L2872" s="3" t="s">
        <v>4465</v>
      </c>
      <c r="M2872" s="3">
        <f t="shared" si="44"/>
        <v>2</v>
      </c>
    </row>
    <row r="2873" spans="1:13">
      <c r="A2873" s="3">
        <v>2414</v>
      </c>
      <c r="B2873" s="3">
        <v>0</v>
      </c>
      <c r="C2873" s="3" t="s">
        <v>3057</v>
      </c>
      <c r="D2873" s="3" t="s">
        <v>4319</v>
      </c>
      <c r="E2873" s="3" t="s">
        <v>3054</v>
      </c>
      <c r="F2873" s="3" t="s">
        <v>3058</v>
      </c>
      <c r="G2873" s="3">
        <v>100</v>
      </c>
      <c r="H2873" s="3">
        <v>0</v>
      </c>
      <c r="I2873" s="3" t="s">
        <v>3157</v>
      </c>
      <c r="J2873" s="3" t="s">
        <v>2285</v>
      </c>
      <c r="K2873" s="3" t="s">
        <v>2286</v>
      </c>
      <c r="L2873" s="3" t="s">
        <v>4465</v>
      </c>
      <c r="M2873" s="3">
        <f t="shared" si="44"/>
        <v>2</v>
      </c>
    </row>
    <row r="2874" spans="1:13">
      <c r="A2874" s="3">
        <v>2414</v>
      </c>
      <c r="B2874" s="3">
        <v>0</v>
      </c>
      <c r="C2874" s="3" t="s">
        <v>3057</v>
      </c>
      <c r="D2874" s="3" t="s">
        <v>4320</v>
      </c>
      <c r="E2874" s="3">
        <v>266</v>
      </c>
      <c r="F2874" s="3">
        <v>268</v>
      </c>
      <c r="G2874" s="3">
        <v>100</v>
      </c>
      <c r="H2874" s="3">
        <v>0</v>
      </c>
      <c r="I2874" s="3" t="s">
        <v>3157</v>
      </c>
      <c r="J2874" s="3" t="s">
        <v>2285</v>
      </c>
      <c r="K2874" s="3" t="s">
        <v>2286</v>
      </c>
      <c r="L2874" s="3" t="s">
        <v>4465</v>
      </c>
      <c r="M2874" s="3">
        <f t="shared" si="44"/>
        <v>2</v>
      </c>
    </row>
    <row r="2875" spans="1:13">
      <c r="A2875" s="3">
        <v>2415</v>
      </c>
      <c r="B2875" s="3">
        <v>0</v>
      </c>
      <c r="C2875" s="3" t="s">
        <v>3060</v>
      </c>
      <c r="D2875" s="3" t="s">
        <v>4321</v>
      </c>
      <c r="E2875" s="3" t="s">
        <v>3061</v>
      </c>
      <c r="F2875" s="3" t="s">
        <v>2980</v>
      </c>
      <c r="G2875" s="3">
        <v>100</v>
      </c>
      <c r="H2875" s="3">
        <v>0</v>
      </c>
      <c r="I2875" s="3" t="s">
        <v>3157</v>
      </c>
      <c r="J2875" s="3" t="s">
        <v>2285</v>
      </c>
      <c r="K2875" s="3" t="s">
        <v>2286</v>
      </c>
      <c r="L2875" s="3" t="s">
        <v>4465</v>
      </c>
      <c r="M2875" s="3">
        <f t="shared" si="44"/>
        <v>2</v>
      </c>
    </row>
    <row r="2876" spans="1:13">
      <c r="A2876" s="3">
        <v>2415</v>
      </c>
      <c r="B2876" s="3">
        <v>0</v>
      </c>
      <c r="C2876" s="3" t="s">
        <v>3060</v>
      </c>
      <c r="D2876" s="3" t="s">
        <v>4322</v>
      </c>
      <c r="E2876" s="3">
        <v>444</v>
      </c>
      <c r="F2876" s="3">
        <v>446</v>
      </c>
      <c r="G2876" s="3">
        <v>100</v>
      </c>
      <c r="H2876" s="3">
        <v>0</v>
      </c>
      <c r="I2876" s="3" t="s">
        <v>3157</v>
      </c>
      <c r="J2876" s="3" t="s">
        <v>2285</v>
      </c>
      <c r="K2876" s="3" t="s">
        <v>2286</v>
      </c>
      <c r="L2876" s="3" t="s">
        <v>4465</v>
      </c>
      <c r="M2876" s="3">
        <f t="shared" si="44"/>
        <v>2</v>
      </c>
    </row>
    <row r="2877" spans="1:13">
      <c r="A2877" s="3">
        <v>2416</v>
      </c>
      <c r="B2877" s="3">
        <v>0</v>
      </c>
      <c r="C2877" s="3" t="s">
        <v>3071</v>
      </c>
      <c r="D2877" s="3" t="s">
        <v>611</v>
      </c>
      <c r="E2877" s="3" t="s">
        <v>3072</v>
      </c>
      <c r="F2877" s="3" t="s">
        <v>3073</v>
      </c>
      <c r="G2877" s="3">
        <v>100</v>
      </c>
      <c r="H2877" s="3">
        <v>0</v>
      </c>
      <c r="I2877" s="3" t="s">
        <v>3157</v>
      </c>
      <c r="J2877" s="3" t="s">
        <v>2285</v>
      </c>
      <c r="K2877" s="3" t="s">
        <v>2286</v>
      </c>
      <c r="L2877" s="3" t="s">
        <v>4465</v>
      </c>
      <c r="M2877" s="3">
        <f t="shared" si="44"/>
        <v>1</v>
      </c>
    </row>
    <row r="2878" spans="1:13">
      <c r="A2878" s="3">
        <v>2417</v>
      </c>
      <c r="B2878" s="3">
        <v>0</v>
      </c>
      <c r="C2878" s="3" t="s">
        <v>3161</v>
      </c>
      <c r="D2878" s="3" t="s">
        <v>3841</v>
      </c>
      <c r="E2878" s="3" t="s">
        <v>3078</v>
      </c>
      <c r="F2878" s="3" t="s">
        <v>3079</v>
      </c>
      <c r="G2878" s="3">
        <v>100</v>
      </c>
      <c r="H2878" s="3">
        <v>0</v>
      </c>
      <c r="I2878" s="3" t="s">
        <v>3157</v>
      </c>
      <c r="J2878" s="3" t="s">
        <v>2285</v>
      </c>
      <c r="K2878" s="3" t="s">
        <v>2286</v>
      </c>
      <c r="L2878" s="3" t="s">
        <v>4465</v>
      </c>
      <c r="M2878" s="3">
        <f t="shared" si="44"/>
        <v>1</v>
      </c>
    </row>
    <row r="2879" spans="1:13">
      <c r="A2879" s="3">
        <v>2418</v>
      </c>
      <c r="B2879" s="3">
        <v>0</v>
      </c>
      <c r="C2879" s="3" t="s">
        <v>3065</v>
      </c>
      <c r="D2879" s="3" t="s">
        <v>4323</v>
      </c>
      <c r="E2879" s="3" t="s">
        <v>3066</v>
      </c>
      <c r="F2879" s="3" t="s">
        <v>3067</v>
      </c>
      <c r="G2879" s="3">
        <v>100</v>
      </c>
      <c r="H2879" s="3">
        <v>0</v>
      </c>
      <c r="I2879" s="3" t="s">
        <v>3157</v>
      </c>
      <c r="J2879" s="3" t="s">
        <v>2285</v>
      </c>
      <c r="K2879" s="3" t="s">
        <v>2286</v>
      </c>
      <c r="L2879" s="3" t="s">
        <v>4465</v>
      </c>
      <c r="M2879" s="3">
        <f t="shared" si="44"/>
        <v>2</v>
      </c>
    </row>
    <row r="2880" spans="1:13">
      <c r="A2880" s="3">
        <v>2418</v>
      </c>
      <c r="B2880" s="3">
        <v>0</v>
      </c>
      <c r="C2880" s="3" t="s">
        <v>3065</v>
      </c>
      <c r="D2880" s="3" t="s">
        <v>4324</v>
      </c>
      <c r="E2880" s="3">
        <v>252</v>
      </c>
      <c r="F2880" s="3">
        <v>254</v>
      </c>
      <c r="G2880" s="3">
        <v>100</v>
      </c>
      <c r="H2880" s="3">
        <v>0</v>
      </c>
      <c r="I2880" s="3" t="s">
        <v>3157</v>
      </c>
      <c r="J2880" s="3" t="s">
        <v>2285</v>
      </c>
      <c r="K2880" s="3" t="s">
        <v>2286</v>
      </c>
      <c r="L2880" s="3" t="s">
        <v>4465</v>
      </c>
      <c r="M2880" s="3">
        <f t="shared" si="44"/>
        <v>2</v>
      </c>
    </row>
    <row r="2881" spans="1:13">
      <c r="A2881" s="3">
        <v>2419</v>
      </c>
      <c r="B2881" s="3">
        <v>0</v>
      </c>
      <c r="C2881" s="3" t="s">
        <v>3084</v>
      </c>
      <c r="D2881" s="3" t="s">
        <v>2697</v>
      </c>
      <c r="E2881" s="3" t="s">
        <v>2987</v>
      </c>
      <c r="F2881" s="3" t="s">
        <v>3085</v>
      </c>
      <c r="G2881" s="3">
        <v>100</v>
      </c>
      <c r="H2881" s="3">
        <v>0</v>
      </c>
      <c r="I2881" s="3" t="s">
        <v>3157</v>
      </c>
      <c r="J2881" s="3" t="s">
        <v>2285</v>
      </c>
      <c r="K2881" s="3" t="s">
        <v>2306</v>
      </c>
      <c r="L2881" s="3" t="s">
        <v>4465</v>
      </c>
      <c r="M2881" s="3">
        <f t="shared" si="44"/>
        <v>1</v>
      </c>
    </row>
    <row r="2882" spans="1:13">
      <c r="A2882" s="3">
        <v>2420</v>
      </c>
      <c r="B2882" s="3">
        <v>0</v>
      </c>
      <c r="C2882" s="3" t="s">
        <v>3088</v>
      </c>
      <c r="D2882" s="3" t="s">
        <v>110</v>
      </c>
      <c r="E2882" s="3" t="s">
        <v>2818</v>
      </c>
      <c r="F2882" s="3" t="s">
        <v>2819</v>
      </c>
      <c r="G2882" s="3">
        <v>100</v>
      </c>
      <c r="H2882" s="3">
        <v>0</v>
      </c>
      <c r="I2882" s="3" t="s">
        <v>3157</v>
      </c>
      <c r="J2882" s="3" t="s">
        <v>2285</v>
      </c>
      <c r="K2882" s="3" t="s">
        <v>2306</v>
      </c>
      <c r="L2882" s="3" t="s">
        <v>4465</v>
      </c>
      <c r="M2882" s="3">
        <f t="shared" si="44"/>
        <v>1</v>
      </c>
    </row>
    <row r="2883" spans="1:13">
      <c r="A2883" s="3">
        <v>2421</v>
      </c>
      <c r="B2883" s="3">
        <v>0</v>
      </c>
      <c r="C2883" s="3" t="s">
        <v>3090</v>
      </c>
      <c r="D2883" s="3" t="s">
        <v>111</v>
      </c>
      <c r="E2883" s="3" t="s">
        <v>2818</v>
      </c>
      <c r="F2883" s="3" t="s">
        <v>2819</v>
      </c>
      <c r="G2883" s="3">
        <v>100</v>
      </c>
      <c r="H2883" s="3">
        <v>0</v>
      </c>
      <c r="I2883" s="3" t="s">
        <v>3157</v>
      </c>
      <c r="J2883" s="3" t="s">
        <v>2285</v>
      </c>
      <c r="K2883" s="3" t="s">
        <v>2306</v>
      </c>
      <c r="L2883" s="3" t="s">
        <v>4465</v>
      </c>
      <c r="M2883" s="3">
        <f t="shared" ref="M2883:M2946" si="45">COUNTIF(A:A,A2883)</f>
        <v>1</v>
      </c>
    </row>
    <row r="2884" spans="1:13">
      <c r="A2884" s="3">
        <v>2422</v>
      </c>
      <c r="B2884" s="3">
        <v>0</v>
      </c>
      <c r="C2884" s="3" t="s">
        <v>3092</v>
      </c>
      <c r="D2884" s="3" t="s">
        <v>112</v>
      </c>
      <c r="E2884" s="3" t="s">
        <v>2818</v>
      </c>
      <c r="F2884" s="3" t="s">
        <v>2819</v>
      </c>
      <c r="G2884" s="3">
        <v>100</v>
      </c>
      <c r="H2884" s="3">
        <v>0</v>
      </c>
      <c r="I2884" s="3" t="s">
        <v>3157</v>
      </c>
      <c r="J2884" s="3" t="s">
        <v>2285</v>
      </c>
      <c r="K2884" s="3" t="s">
        <v>2306</v>
      </c>
      <c r="L2884" s="3" t="s">
        <v>4465</v>
      </c>
      <c r="M2884" s="3">
        <f t="shared" si="45"/>
        <v>1</v>
      </c>
    </row>
    <row r="2885" spans="1:13">
      <c r="A2885" s="3">
        <v>2423</v>
      </c>
      <c r="B2885" s="3">
        <v>0</v>
      </c>
      <c r="C2885" s="3" t="s">
        <v>3083</v>
      </c>
      <c r="D2885" s="3" t="s">
        <v>2464</v>
      </c>
      <c r="E2885" s="3" t="s">
        <v>2328</v>
      </c>
      <c r="F2885" s="3" t="s">
        <v>2329</v>
      </c>
      <c r="G2885" s="3">
        <v>100</v>
      </c>
      <c r="H2885" s="3">
        <v>0</v>
      </c>
      <c r="I2885" s="3" t="s">
        <v>3157</v>
      </c>
      <c r="J2885" s="3" t="s">
        <v>2285</v>
      </c>
      <c r="K2885" s="3" t="s">
        <v>2306</v>
      </c>
      <c r="L2885" s="3" t="s">
        <v>4465</v>
      </c>
      <c r="M2885" s="3">
        <f t="shared" si="45"/>
        <v>1</v>
      </c>
    </row>
    <row r="2886" spans="1:13">
      <c r="A2886" s="3">
        <v>2424</v>
      </c>
      <c r="B2886" s="3">
        <v>0</v>
      </c>
      <c r="C2886" s="3" t="s">
        <v>3094</v>
      </c>
      <c r="D2886" s="3" t="s">
        <v>258</v>
      </c>
      <c r="E2886" s="3" t="s">
        <v>2301</v>
      </c>
      <c r="F2886" s="3" t="s">
        <v>2734</v>
      </c>
      <c r="G2886" s="3">
        <v>100</v>
      </c>
      <c r="H2886" s="3">
        <v>0</v>
      </c>
      <c r="I2886" s="3" t="s">
        <v>3157</v>
      </c>
      <c r="J2886" s="3" t="s">
        <v>2285</v>
      </c>
      <c r="K2886" s="3" t="s">
        <v>2333</v>
      </c>
      <c r="L2886" s="3" t="s">
        <v>4465</v>
      </c>
      <c r="M2886" s="3">
        <f t="shared" si="45"/>
        <v>1</v>
      </c>
    </row>
    <row r="2887" spans="1:13">
      <c r="A2887" s="3">
        <v>2425</v>
      </c>
      <c r="B2887" s="3">
        <v>0</v>
      </c>
      <c r="C2887" s="3" t="s">
        <v>3098</v>
      </c>
      <c r="D2887" s="3" t="s">
        <v>495</v>
      </c>
      <c r="E2887" s="3" t="s">
        <v>2360</v>
      </c>
      <c r="F2887" s="3" t="s">
        <v>2361</v>
      </c>
      <c r="G2887" s="3">
        <v>100</v>
      </c>
      <c r="H2887" s="3">
        <v>0</v>
      </c>
      <c r="I2887" s="3" t="s">
        <v>3157</v>
      </c>
      <c r="J2887" s="3" t="s">
        <v>2285</v>
      </c>
      <c r="K2887" s="3" t="s">
        <v>2333</v>
      </c>
      <c r="L2887" s="3" t="s">
        <v>4465</v>
      </c>
      <c r="M2887" s="3">
        <f t="shared" si="45"/>
        <v>1</v>
      </c>
    </row>
    <row r="2888" spans="1:13">
      <c r="A2888" s="3">
        <v>2426</v>
      </c>
      <c r="B2888" s="3">
        <v>0</v>
      </c>
      <c r="C2888" s="3" t="s">
        <v>3100</v>
      </c>
      <c r="D2888" s="3" t="s">
        <v>342</v>
      </c>
      <c r="E2888" s="3">
        <v>5</v>
      </c>
      <c r="G2888" s="3">
        <v>100</v>
      </c>
      <c r="H2888" s="3">
        <v>0</v>
      </c>
      <c r="I2888" s="3" t="s">
        <v>3157</v>
      </c>
      <c r="J2888" s="3" t="s">
        <v>2285</v>
      </c>
      <c r="K2888" s="3" t="s">
        <v>2333</v>
      </c>
      <c r="L2888" s="3" t="s">
        <v>4465</v>
      </c>
      <c r="M2888" s="3">
        <f t="shared" si="45"/>
        <v>1</v>
      </c>
    </row>
    <row r="2889" spans="1:13">
      <c r="A2889" s="3">
        <v>2427</v>
      </c>
      <c r="B2889" s="3">
        <v>0</v>
      </c>
      <c r="C2889" s="3" t="s">
        <v>3096</v>
      </c>
      <c r="D2889" s="3" t="s">
        <v>2272</v>
      </c>
      <c r="E2889" s="3" t="s">
        <v>2328</v>
      </c>
      <c r="F2889" s="3" t="s">
        <v>2329</v>
      </c>
      <c r="G2889" s="3">
        <v>100</v>
      </c>
      <c r="H2889" s="3">
        <v>0</v>
      </c>
      <c r="I2889" s="3" t="s">
        <v>3157</v>
      </c>
      <c r="J2889" s="3" t="s">
        <v>2285</v>
      </c>
      <c r="K2889" s="3" t="s">
        <v>2333</v>
      </c>
      <c r="L2889" s="3" t="s">
        <v>4465</v>
      </c>
      <c r="M2889" s="3">
        <f t="shared" si="45"/>
        <v>1</v>
      </c>
    </row>
    <row r="2890" spans="1:13">
      <c r="A2890" s="3">
        <v>2428</v>
      </c>
      <c r="B2890" s="3">
        <v>0</v>
      </c>
      <c r="C2890" s="3" t="s">
        <v>3102</v>
      </c>
      <c r="D2890" s="3" t="s">
        <v>2697</v>
      </c>
      <c r="E2890" s="3" t="s">
        <v>3103</v>
      </c>
      <c r="F2890" s="3" t="s">
        <v>3104</v>
      </c>
      <c r="G2890" s="3">
        <v>100</v>
      </c>
      <c r="H2890" s="3">
        <v>0</v>
      </c>
      <c r="I2890" s="3" t="s">
        <v>3157</v>
      </c>
      <c r="J2890" s="3" t="s">
        <v>2285</v>
      </c>
      <c r="K2890" s="3" t="s">
        <v>2333</v>
      </c>
      <c r="L2890" s="3" t="s">
        <v>4465</v>
      </c>
      <c r="M2890" s="3">
        <f t="shared" si="45"/>
        <v>3</v>
      </c>
    </row>
    <row r="2891" spans="1:13">
      <c r="A2891" s="3">
        <v>2428</v>
      </c>
      <c r="B2891" s="3">
        <v>0</v>
      </c>
      <c r="C2891" s="3" t="s">
        <v>3102</v>
      </c>
      <c r="D2891" s="3" t="s">
        <v>4314</v>
      </c>
      <c r="E2891" s="3" t="s">
        <v>2837</v>
      </c>
      <c r="F2891" s="3" t="s">
        <v>3050</v>
      </c>
      <c r="G2891" s="3">
        <v>100</v>
      </c>
      <c r="H2891" s="3">
        <v>0</v>
      </c>
      <c r="I2891" s="3" t="s">
        <v>3157</v>
      </c>
      <c r="J2891" s="3" t="s">
        <v>2285</v>
      </c>
      <c r="K2891" s="3" t="s">
        <v>2333</v>
      </c>
      <c r="L2891" s="3" t="s">
        <v>4465</v>
      </c>
      <c r="M2891" s="3">
        <f t="shared" si="45"/>
        <v>3</v>
      </c>
    </row>
    <row r="2892" spans="1:13">
      <c r="A2892" s="3">
        <v>2428</v>
      </c>
      <c r="B2892" s="3">
        <v>0</v>
      </c>
      <c r="C2892" s="3" t="s">
        <v>3102</v>
      </c>
      <c r="D2892" s="3" t="s">
        <v>4316</v>
      </c>
      <c r="E2892" s="3">
        <v>85</v>
      </c>
      <c r="F2892" s="3">
        <v>87</v>
      </c>
      <c r="G2892" s="3">
        <v>100</v>
      </c>
      <c r="H2892" s="3">
        <v>0</v>
      </c>
      <c r="I2892" s="3" t="s">
        <v>3157</v>
      </c>
      <c r="J2892" s="3" t="s">
        <v>2285</v>
      </c>
      <c r="K2892" s="3" t="s">
        <v>2333</v>
      </c>
      <c r="L2892" s="3" t="s">
        <v>4465</v>
      </c>
      <c r="M2892" s="3">
        <f t="shared" si="45"/>
        <v>3</v>
      </c>
    </row>
    <row r="2893" spans="1:13">
      <c r="A2893" s="3">
        <v>2429</v>
      </c>
      <c r="B2893" s="3">
        <v>1</v>
      </c>
      <c r="C2893" s="3" t="s">
        <v>3049</v>
      </c>
      <c r="D2893" s="3" t="s">
        <v>4314</v>
      </c>
      <c r="E2893" s="3" t="s">
        <v>3050</v>
      </c>
      <c r="F2893" s="3" t="s">
        <v>3051</v>
      </c>
      <c r="G2893" s="3">
        <v>86</v>
      </c>
      <c r="H2893" s="3">
        <v>100</v>
      </c>
      <c r="I2893" s="3" t="s">
        <v>3157</v>
      </c>
      <c r="J2893" s="3" t="s">
        <v>2285</v>
      </c>
      <c r="K2893" s="3" t="s">
        <v>2286</v>
      </c>
      <c r="L2893" s="3" t="s">
        <v>4466</v>
      </c>
      <c r="M2893" s="3">
        <f t="shared" si="45"/>
        <v>2</v>
      </c>
    </row>
    <row r="2894" spans="1:13">
      <c r="A2894" s="3">
        <v>2429</v>
      </c>
      <c r="B2894" s="3">
        <v>1</v>
      </c>
      <c r="C2894" s="3" t="s">
        <v>3049</v>
      </c>
      <c r="D2894" s="3" t="s">
        <v>4316</v>
      </c>
      <c r="E2894" s="3">
        <v>87</v>
      </c>
      <c r="F2894" s="3">
        <v>89</v>
      </c>
      <c r="G2894" s="3">
        <v>86</v>
      </c>
      <c r="H2894" s="3">
        <v>100</v>
      </c>
      <c r="I2894" s="3" t="s">
        <v>3157</v>
      </c>
      <c r="J2894" s="3" t="s">
        <v>2285</v>
      </c>
      <c r="K2894" s="3" t="s">
        <v>2286</v>
      </c>
      <c r="L2894" s="3" t="s">
        <v>4466</v>
      </c>
      <c r="M2894" s="3">
        <f t="shared" si="45"/>
        <v>2</v>
      </c>
    </row>
    <row r="2895" spans="1:13">
      <c r="A2895" s="3">
        <v>2430</v>
      </c>
      <c r="B2895" s="3">
        <v>1</v>
      </c>
      <c r="C2895" s="3" t="s">
        <v>3055</v>
      </c>
      <c r="D2895" s="3" t="s">
        <v>4317</v>
      </c>
      <c r="E2895" s="3" t="s">
        <v>3056</v>
      </c>
      <c r="F2895" s="3" t="s">
        <v>2288</v>
      </c>
      <c r="G2895" s="3">
        <v>86</v>
      </c>
      <c r="H2895" s="3">
        <v>100</v>
      </c>
      <c r="I2895" s="3" t="s">
        <v>3157</v>
      </c>
      <c r="J2895" s="3" t="s">
        <v>2285</v>
      </c>
      <c r="K2895" s="3" t="s">
        <v>2286</v>
      </c>
      <c r="L2895" s="3" t="s">
        <v>4466</v>
      </c>
      <c r="M2895" s="3">
        <f t="shared" si="45"/>
        <v>2</v>
      </c>
    </row>
    <row r="2896" spans="1:13">
      <c r="A2896" s="3">
        <v>2430</v>
      </c>
      <c r="B2896" s="3">
        <v>1</v>
      </c>
      <c r="C2896" s="3" t="s">
        <v>3055</v>
      </c>
      <c r="D2896" s="3" t="s">
        <v>4318</v>
      </c>
      <c r="E2896" s="3">
        <v>197</v>
      </c>
      <c r="F2896" s="3">
        <v>208</v>
      </c>
      <c r="G2896" s="3">
        <v>86</v>
      </c>
      <c r="H2896" s="3">
        <v>100</v>
      </c>
      <c r="I2896" s="3" t="s">
        <v>3157</v>
      </c>
      <c r="J2896" s="3" t="s">
        <v>2285</v>
      </c>
      <c r="K2896" s="3" t="s">
        <v>2286</v>
      </c>
      <c r="L2896" s="3" t="s">
        <v>4466</v>
      </c>
      <c r="M2896" s="3">
        <f t="shared" si="45"/>
        <v>2</v>
      </c>
    </row>
    <row r="2897" spans="1:13">
      <c r="A2897" s="3">
        <v>2431</v>
      </c>
      <c r="B2897" s="3">
        <v>1</v>
      </c>
      <c r="C2897" s="3" t="s">
        <v>3059</v>
      </c>
      <c r="D2897" s="3" t="s">
        <v>4319</v>
      </c>
      <c r="E2897" s="3" t="s">
        <v>2288</v>
      </c>
      <c r="F2897" s="3" t="s">
        <v>2345</v>
      </c>
      <c r="G2897" s="3">
        <v>86</v>
      </c>
      <c r="H2897" s="3">
        <v>100</v>
      </c>
      <c r="I2897" s="3" t="s">
        <v>3157</v>
      </c>
      <c r="J2897" s="3" t="s">
        <v>2285</v>
      </c>
      <c r="K2897" s="3" t="s">
        <v>2286</v>
      </c>
      <c r="L2897" s="3" t="s">
        <v>4466</v>
      </c>
      <c r="M2897" s="3">
        <f t="shared" si="45"/>
        <v>2</v>
      </c>
    </row>
    <row r="2898" spans="1:13">
      <c r="A2898" s="3">
        <v>2431</v>
      </c>
      <c r="B2898" s="3">
        <v>1</v>
      </c>
      <c r="C2898" s="3" t="s">
        <v>3059</v>
      </c>
      <c r="D2898" s="3" t="s">
        <v>4320</v>
      </c>
      <c r="E2898" s="3">
        <v>204</v>
      </c>
      <c r="F2898" s="3">
        <v>206</v>
      </c>
      <c r="G2898" s="3">
        <v>86</v>
      </c>
      <c r="H2898" s="3">
        <v>100</v>
      </c>
      <c r="I2898" s="3" t="s">
        <v>3157</v>
      </c>
      <c r="J2898" s="3" t="s">
        <v>2285</v>
      </c>
      <c r="K2898" s="3" t="s">
        <v>2286</v>
      </c>
      <c r="L2898" s="3" t="s">
        <v>4466</v>
      </c>
      <c r="M2898" s="3">
        <f t="shared" si="45"/>
        <v>2</v>
      </c>
    </row>
    <row r="2899" spans="1:13">
      <c r="A2899" s="3">
        <v>2432</v>
      </c>
      <c r="B2899" s="3">
        <v>1</v>
      </c>
      <c r="C2899" s="3" t="s">
        <v>3062</v>
      </c>
      <c r="D2899" s="3" t="s">
        <v>4321</v>
      </c>
      <c r="E2899" s="3" t="s">
        <v>3063</v>
      </c>
      <c r="F2899" s="3" t="s">
        <v>3064</v>
      </c>
      <c r="G2899" s="3">
        <v>86</v>
      </c>
      <c r="H2899" s="3">
        <v>100</v>
      </c>
      <c r="I2899" s="3" t="s">
        <v>3157</v>
      </c>
      <c r="J2899" s="3" t="s">
        <v>2285</v>
      </c>
      <c r="K2899" s="3" t="s">
        <v>2286</v>
      </c>
      <c r="L2899" s="3" t="s">
        <v>4466</v>
      </c>
      <c r="M2899" s="3">
        <f t="shared" si="45"/>
        <v>2</v>
      </c>
    </row>
    <row r="2900" spans="1:13">
      <c r="A2900" s="3">
        <v>2432</v>
      </c>
      <c r="B2900" s="3">
        <v>1</v>
      </c>
      <c r="C2900" s="3" t="s">
        <v>3062</v>
      </c>
      <c r="D2900" s="3" t="s">
        <v>4322</v>
      </c>
      <c r="E2900" s="3">
        <v>341</v>
      </c>
      <c r="F2900" s="3">
        <v>343</v>
      </c>
      <c r="G2900" s="3">
        <v>86</v>
      </c>
      <c r="H2900" s="3">
        <v>100</v>
      </c>
      <c r="I2900" s="3" t="s">
        <v>3157</v>
      </c>
      <c r="J2900" s="3" t="s">
        <v>2285</v>
      </c>
      <c r="K2900" s="3" t="s">
        <v>2286</v>
      </c>
      <c r="L2900" s="3" t="s">
        <v>4466</v>
      </c>
      <c r="M2900" s="3">
        <f t="shared" si="45"/>
        <v>2</v>
      </c>
    </row>
    <row r="2901" spans="1:13">
      <c r="A2901" s="3">
        <v>2433</v>
      </c>
      <c r="B2901" s="3">
        <v>1</v>
      </c>
      <c r="C2901" s="3" t="s">
        <v>3074</v>
      </c>
      <c r="D2901" s="3" t="s">
        <v>611</v>
      </c>
      <c r="E2901" s="3" t="s">
        <v>3075</v>
      </c>
      <c r="F2901" s="3" t="s">
        <v>3076</v>
      </c>
      <c r="G2901" s="3">
        <v>86</v>
      </c>
      <c r="H2901" s="3">
        <v>100</v>
      </c>
      <c r="I2901" s="3" t="s">
        <v>3157</v>
      </c>
      <c r="J2901" s="3" t="s">
        <v>2285</v>
      </c>
      <c r="K2901" s="3" t="s">
        <v>2286</v>
      </c>
      <c r="L2901" s="3" t="s">
        <v>4466</v>
      </c>
      <c r="M2901" s="3">
        <f t="shared" si="45"/>
        <v>1</v>
      </c>
    </row>
    <row r="2902" spans="1:13">
      <c r="A2902" s="3">
        <v>2434</v>
      </c>
      <c r="B2902" s="3">
        <v>1</v>
      </c>
      <c r="C2902" s="3" t="s">
        <v>3162</v>
      </c>
      <c r="D2902" s="3" t="s">
        <v>3841</v>
      </c>
      <c r="E2902" s="3" t="s">
        <v>3081</v>
      </c>
      <c r="F2902" s="3" t="s">
        <v>3082</v>
      </c>
      <c r="G2902" s="3">
        <v>86</v>
      </c>
      <c r="H2902" s="3">
        <v>100</v>
      </c>
      <c r="I2902" s="3" t="s">
        <v>3157</v>
      </c>
      <c r="J2902" s="3" t="s">
        <v>2285</v>
      </c>
      <c r="K2902" s="3" t="s">
        <v>2286</v>
      </c>
      <c r="L2902" s="3" t="s">
        <v>4466</v>
      </c>
      <c r="M2902" s="3">
        <f t="shared" si="45"/>
        <v>1</v>
      </c>
    </row>
    <row r="2903" spans="1:13">
      <c r="A2903" s="3">
        <v>2435</v>
      </c>
      <c r="B2903" s="3">
        <v>1</v>
      </c>
      <c r="C2903" s="3" t="s">
        <v>3068</v>
      </c>
      <c r="D2903" s="3" t="s">
        <v>4323</v>
      </c>
      <c r="E2903" s="3" t="s">
        <v>3069</v>
      </c>
      <c r="F2903" s="3" t="s">
        <v>3070</v>
      </c>
      <c r="G2903" s="3">
        <v>86</v>
      </c>
      <c r="H2903" s="3">
        <v>100</v>
      </c>
      <c r="I2903" s="3" t="s">
        <v>3157</v>
      </c>
      <c r="J2903" s="3" t="s">
        <v>2285</v>
      </c>
      <c r="K2903" s="3" t="s">
        <v>2286</v>
      </c>
      <c r="L2903" s="3" t="s">
        <v>4466</v>
      </c>
      <c r="M2903" s="3">
        <f t="shared" si="45"/>
        <v>2</v>
      </c>
    </row>
    <row r="2904" spans="1:13">
      <c r="A2904" s="3">
        <v>2435</v>
      </c>
      <c r="B2904" s="3">
        <v>1</v>
      </c>
      <c r="C2904" s="3" t="s">
        <v>3068</v>
      </c>
      <c r="D2904" s="3" t="s">
        <v>4324</v>
      </c>
      <c r="E2904" s="3">
        <v>193</v>
      </c>
      <c r="F2904" s="3">
        <v>195</v>
      </c>
      <c r="G2904" s="3">
        <v>86</v>
      </c>
      <c r="H2904" s="3">
        <v>100</v>
      </c>
      <c r="I2904" s="3" t="s">
        <v>3157</v>
      </c>
      <c r="J2904" s="3" t="s">
        <v>2285</v>
      </c>
      <c r="K2904" s="3" t="s">
        <v>2286</v>
      </c>
      <c r="L2904" s="3" t="s">
        <v>4466</v>
      </c>
      <c r="M2904" s="3">
        <f t="shared" si="45"/>
        <v>2</v>
      </c>
    </row>
    <row r="2905" spans="1:13">
      <c r="A2905" s="3">
        <v>2436</v>
      </c>
      <c r="B2905" s="3">
        <v>1</v>
      </c>
      <c r="C2905" s="3" t="s">
        <v>3086</v>
      </c>
      <c r="D2905" s="3" t="s">
        <v>2697</v>
      </c>
      <c r="E2905" s="3" t="s">
        <v>2370</v>
      </c>
      <c r="F2905" s="3" t="s">
        <v>3087</v>
      </c>
      <c r="G2905" s="3">
        <v>86</v>
      </c>
      <c r="H2905" s="3">
        <v>100</v>
      </c>
      <c r="I2905" s="3" t="s">
        <v>3157</v>
      </c>
      <c r="J2905" s="3" t="s">
        <v>2285</v>
      </c>
      <c r="K2905" s="3" t="s">
        <v>2306</v>
      </c>
      <c r="L2905" s="3" t="s">
        <v>4466</v>
      </c>
      <c r="M2905" s="3">
        <f t="shared" si="45"/>
        <v>1</v>
      </c>
    </row>
    <row r="2906" spans="1:13">
      <c r="A2906" s="3">
        <v>2437</v>
      </c>
      <c r="B2906" s="3">
        <v>1</v>
      </c>
      <c r="C2906" s="3" t="s">
        <v>3089</v>
      </c>
      <c r="D2906" s="3" t="s">
        <v>110</v>
      </c>
      <c r="E2906" s="3" t="s">
        <v>2683</v>
      </c>
      <c r="F2906" s="3" t="s">
        <v>2821</v>
      </c>
      <c r="G2906" s="3">
        <v>86</v>
      </c>
      <c r="H2906" s="3">
        <v>100</v>
      </c>
      <c r="I2906" s="3" t="s">
        <v>3157</v>
      </c>
      <c r="J2906" s="3" t="s">
        <v>2285</v>
      </c>
      <c r="K2906" s="3" t="s">
        <v>2306</v>
      </c>
      <c r="L2906" s="3" t="s">
        <v>4466</v>
      </c>
      <c r="M2906" s="3">
        <f t="shared" si="45"/>
        <v>1</v>
      </c>
    </row>
    <row r="2907" spans="1:13">
      <c r="A2907" s="3">
        <v>2438</v>
      </c>
      <c r="B2907" s="3">
        <v>1</v>
      </c>
      <c r="C2907" s="3" t="s">
        <v>3091</v>
      </c>
      <c r="D2907" s="3" t="s">
        <v>111</v>
      </c>
      <c r="E2907" s="3" t="s">
        <v>2683</v>
      </c>
      <c r="F2907" s="3" t="s">
        <v>2821</v>
      </c>
      <c r="G2907" s="3">
        <v>86</v>
      </c>
      <c r="H2907" s="3">
        <v>100</v>
      </c>
      <c r="I2907" s="3" t="s">
        <v>3157</v>
      </c>
      <c r="J2907" s="3" t="s">
        <v>2285</v>
      </c>
      <c r="K2907" s="3" t="s">
        <v>2306</v>
      </c>
      <c r="L2907" s="3" t="s">
        <v>4466</v>
      </c>
      <c r="M2907" s="3">
        <f t="shared" si="45"/>
        <v>1</v>
      </c>
    </row>
    <row r="2908" spans="1:13">
      <c r="A2908" s="3">
        <v>2439</v>
      </c>
      <c r="B2908" s="3">
        <v>1</v>
      </c>
      <c r="C2908" s="3" t="s">
        <v>3093</v>
      </c>
      <c r="D2908" s="3" t="s">
        <v>112</v>
      </c>
      <c r="E2908" s="3" t="s">
        <v>2683</v>
      </c>
      <c r="F2908" s="3" t="s">
        <v>2821</v>
      </c>
      <c r="G2908" s="3">
        <v>86</v>
      </c>
      <c r="H2908" s="3">
        <v>100</v>
      </c>
      <c r="I2908" s="3" t="s">
        <v>3157</v>
      </c>
      <c r="J2908" s="3" t="s">
        <v>2285</v>
      </c>
      <c r="K2908" s="3" t="s">
        <v>2306</v>
      </c>
      <c r="L2908" s="3" t="s">
        <v>4466</v>
      </c>
      <c r="M2908" s="3">
        <f t="shared" si="45"/>
        <v>1</v>
      </c>
    </row>
    <row r="2909" spans="1:13">
      <c r="A2909" s="3">
        <v>2440</v>
      </c>
      <c r="B2909" s="3">
        <v>1</v>
      </c>
      <c r="C2909" s="3" t="s">
        <v>3095</v>
      </c>
      <c r="D2909" s="3" t="s">
        <v>258</v>
      </c>
      <c r="E2909" s="3" t="s">
        <v>1775</v>
      </c>
      <c r="F2909" s="3" t="s">
        <v>289</v>
      </c>
      <c r="G2909" s="3">
        <v>100</v>
      </c>
      <c r="H2909" s="3">
        <v>100</v>
      </c>
      <c r="I2909" s="3" t="s">
        <v>3157</v>
      </c>
      <c r="J2909" s="3" t="s">
        <v>2285</v>
      </c>
      <c r="K2909" s="3" t="s">
        <v>2333</v>
      </c>
      <c r="L2909" s="3" t="s">
        <v>4466</v>
      </c>
      <c r="M2909" s="3">
        <f t="shared" si="45"/>
        <v>1</v>
      </c>
    </row>
    <row r="2910" spans="1:13">
      <c r="A2910" s="3">
        <v>2441</v>
      </c>
      <c r="B2910" s="3">
        <v>1</v>
      </c>
      <c r="C2910" s="3" t="s">
        <v>3099</v>
      </c>
      <c r="D2910" s="3" t="s">
        <v>495</v>
      </c>
      <c r="E2910" s="3" t="s">
        <v>2569</v>
      </c>
      <c r="F2910" s="3" t="s">
        <v>2364</v>
      </c>
      <c r="G2910" s="3">
        <v>100</v>
      </c>
      <c r="H2910" s="3">
        <v>100</v>
      </c>
      <c r="I2910" s="3" t="s">
        <v>3157</v>
      </c>
      <c r="J2910" s="3" t="s">
        <v>2285</v>
      </c>
      <c r="K2910" s="3" t="s">
        <v>2333</v>
      </c>
      <c r="L2910" s="3" t="s">
        <v>4466</v>
      </c>
      <c r="M2910" s="3">
        <f t="shared" si="45"/>
        <v>1</v>
      </c>
    </row>
    <row r="2911" spans="1:13">
      <c r="A2911" s="3">
        <v>2442</v>
      </c>
      <c r="B2911" s="3">
        <v>1</v>
      </c>
      <c r="C2911" s="3" t="s">
        <v>3101</v>
      </c>
      <c r="D2911" s="3" t="s">
        <v>342</v>
      </c>
      <c r="E2911" s="3">
        <v>4</v>
      </c>
      <c r="G2911" s="3">
        <v>100</v>
      </c>
      <c r="H2911" s="3">
        <v>100</v>
      </c>
      <c r="I2911" s="3" t="s">
        <v>3157</v>
      </c>
      <c r="J2911" s="3" t="s">
        <v>2285</v>
      </c>
      <c r="K2911" s="3" t="s">
        <v>2333</v>
      </c>
      <c r="L2911" s="3" t="s">
        <v>4466</v>
      </c>
      <c r="M2911" s="3">
        <f t="shared" si="45"/>
        <v>1</v>
      </c>
    </row>
    <row r="2912" spans="1:13">
      <c r="A2912" s="3">
        <v>2443</v>
      </c>
      <c r="B2912" s="3">
        <v>1</v>
      </c>
      <c r="C2912" s="3" t="s">
        <v>3097</v>
      </c>
      <c r="D2912" s="3" t="s">
        <v>2272</v>
      </c>
      <c r="E2912" s="3" t="s">
        <v>2331</v>
      </c>
      <c r="F2912" s="3" t="s">
        <v>1809</v>
      </c>
      <c r="G2912" s="3">
        <v>100</v>
      </c>
      <c r="H2912" s="3">
        <v>100</v>
      </c>
      <c r="I2912" s="3" t="s">
        <v>3157</v>
      </c>
      <c r="J2912" s="3" t="s">
        <v>2285</v>
      </c>
      <c r="K2912" s="3" t="s">
        <v>2333</v>
      </c>
      <c r="L2912" s="3" t="s">
        <v>4466</v>
      </c>
      <c r="M2912" s="3">
        <f t="shared" si="45"/>
        <v>1</v>
      </c>
    </row>
    <row r="2913" spans="1:13">
      <c r="A2913" s="3">
        <v>2444</v>
      </c>
      <c r="B2913" s="3">
        <v>1</v>
      </c>
      <c r="C2913" s="3" t="s">
        <v>3105</v>
      </c>
      <c r="D2913" s="3" t="s">
        <v>2697</v>
      </c>
      <c r="E2913" s="3" t="s">
        <v>2941</v>
      </c>
      <c r="F2913" s="3" t="s">
        <v>3106</v>
      </c>
      <c r="G2913" s="3">
        <v>100</v>
      </c>
      <c r="H2913" s="3">
        <v>100</v>
      </c>
      <c r="I2913" s="3" t="s">
        <v>3157</v>
      </c>
      <c r="J2913" s="3" t="s">
        <v>2285</v>
      </c>
      <c r="K2913" s="3" t="s">
        <v>2333</v>
      </c>
      <c r="L2913" s="3" t="s">
        <v>4466</v>
      </c>
      <c r="M2913" s="3">
        <f t="shared" si="45"/>
        <v>3</v>
      </c>
    </row>
    <row r="2914" spans="1:13">
      <c r="A2914" s="3">
        <v>2444</v>
      </c>
      <c r="B2914" s="3">
        <v>1</v>
      </c>
      <c r="C2914" s="3" t="s">
        <v>3105</v>
      </c>
      <c r="D2914" s="3" t="s">
        <v>4314</v>
      </c>
      <c r="E2914" s="3" t="s">
        <v>3107</v>
      </c>
      <c r="F2914" s="3" t="s">
        <v>2467</v>
      </c>
      <c r="G2914" s="3">
        <v>100</v>
      </c>
      <c r="H2914" s="3">
        <v>100</v>
      </c>
      <c r="I2914" s="3" t="s">
        <v>3157</v>
      </c>
      <c r="J2914" s="3" t="s">
        <v>2285</v>
      </c>
      <c r="K2914" s="3" t="s">
        <v>2333</v>
      </c>
      <c r="L2914" s="3" t="s">
        <v>4466</v>
      </c>
      <c r="M2914" s="3">
        <f t="shared" si="45"/>
        <v>3</v>
      </c>
    </row>
    <row r="2915" spans="1:13">
      <c r="A2915" s="3">
        <v>2444</v>
      </c>
      <c r="B2915" s="3">
        <v>1</v>
      </c>
      <c r="C2915" s="3" t="s">
        <v>3105</v>
      </c>
      <c r="D2915" s="3" t="s">
        <v>4316</v>
      </c>
      <c r="E2915" s="3">
        <v>65</v>
      </c>
      <c r="F2915" s="3">
        <v>67</v>
      </c>
      <c r="G2915" s="3">
        <v>100</v>
      </c>
      <c r="H2915" s="3">
        <v>100</v>
      </c>
      <c r="I2915" s="3" t="s">
        <v>3157</v>
      </c>
      <c r="J2915" s="3" t="s">
        <v>2285</v>
      </c>
      <c r="K2915" s="3" t="s">
        <v>2333</v>
      </c>
      <c r="L2915" s="3" t="s">
        <v>4466</v>
      </c>
      <c r="M2915" s="3">
        <f t="shared" si="45"/>
        <v>3</v>
      </c>
    </row>
    <row r="2916" spans="1:13">
      <c r="A2916" s="3">
        <v>2445</v>
      </c>
      <c r="B2916" s="3">
        <v>0</v>
      </c>
      <c r="C2916" s="3" t="s">
        <v>3108</v>
      </c>
      <c r="D2916" s="3" t="s">
        <v>2720</v>
      </c>
      <c r="E2916" s="3" t="s">
        <v>1812</v>
      </c>
      <c r="F2916" s="3" t="s">
        <v>2445</v>
      </c>
      <c r="G2916" s="3">
        <v>100</v>
      </c>
      <c r="H2916" s="3">
        <v>0</v>
      </c>
      <c r="I2916" s="3" t="s">
        <v>3157</v>
      </c>
      <c r="J2916" s="3" t="s">
        <v>2346</v>
      </c>
      <c r="K2916" s="3" t="s">
        <v>2286</v>
      </c>
      <c r="L2916" s="3" t="s">
        <v>4467</v>
      </c>
      <c r="M2916" s="3">
        <f t="shared" si="45"/>
        <v>1</v>
      </c>
    </row>
    <row r="2917" spans="1:13">
      <c r="A2917" s="3">
        <v>2446</v>
      </c>
      <c r="B2917" s="3">
        <v>0</v>
      </c>
      <c r="C2917" s="3" t="s">
        <v>3109</v>
      </c>
      <c r="D2917" s="3" t="s">
        <v>261</v>
      </c>
      <c r="E2917" s="3" t="s">
        <v>2376</v>
      </c>
      <c r="F2917" s="3" t="s">
        <v>2710</v>
      </c>
      <c r="G2917" s="3">
        <v>100</v>
      </c>
      <c r="H2917" s="3">
        <v>0</v>
      </c>
      <c r="I2917" s="3" t="s">
        <v>3157</v>
      </c>
      <c r="J2917" s="3" t="s">
        <v>2346</v>
      </c>
      <c r="K2917" s="3" t="s">
        <v>2286</v>
      </c>
      <c r="L2917" s="3" t="s">
        <v>4467</v>
      </c>
      <c r="M2917" s="3">
        <f t="shared" si="45"/>
        <v>1</v>
      </c>
    </row>
    <row r="2918" spans="1:13">
      <c r="A2918" s="3">
        <v>2447</v>
      </c>
      <c r="B2918" s="3">
        <v>0</v>
      </c>
      <c r="C2918" s="3" t="s">
        <v>3111</v>
      </c>
      <c r="D2918" s="3" t="s">
        <v>264</v>
      </c>
      <c r="E2918" s="3" t="s">
        <v>2376</v>
      </c>
      <c r="F2918" s="3" t="s">
        <v>2710</v>
      </c>
      <c r="G2918" s="3">
        <v>100</v>
      </c>
      <c r="H2918" s="3">
        <v>0</v>
      </c>
      <c r="I2918" s="3" t="s">
        <v>3157</v>
      </c>
      <c r="J2918" s="3" t="s">
        <v>2346</v>
      </c>
      <c r="K2918" s="3" t="s">
        <v>2286</v>
      </c>
      <c r="L2918" s="3" t="s">
        <v>4467</v>
      </c>
      <c r="M2918" s="3">
        <f t="shared" si="45"/>
        <v>1</v>
      </c>
    </row>
    <row r="2919" spans="1:13">
      <c r="A2919" s="3">
        <v>2448</v>
      </c>
      <c r="B2919" s="3">
        <v>0</v>
      </c>
      <c r="C2919" s="3" t="s">
        <v>3113</v>
      </c>
      <c r="D2919" s="3" t="s">
        <v>589</v>
      </c>
      <c r="E2919" s="3" t="s">
        <v>3072</v>
      </c>
      <c r="F2919" s="3" t="s">
        <v>3073</v>
      </c>
      <c r="G2919" s="3">
        <v>100</v>
      </c>
      <c r="H2919" s="3">
        <v>0</v>
      </c>
      <c r="I2919" s="3" t="s">
        <v>3157</v>
      </c>
      <c r="J2919" s="3" t="s">
        <v>2346</v>
      </c>
      <c r="K2919" s="3" t="s">
        <v>2286</v>
      </c>
      <c r="L2919" s="3" t="s">
        <v>4467</v>
      </c>
      <c r="M2919" s="3">
        <f t="shared" si="45"/>
        <v>1</v>
      </c>
    </row>
    <row r="2920" spans="1:13">
      <c r="A2920" s="3">
        <v>2449</v>
      </c>
      <c r="B2920" s="3">
        <v>0</v>
      </c>
      <c r="C2920" s="3" t="s">
        <v>3115</v>
      </c>
      <c r="D2920" s="3" t="s">
        <v>566</v>
      </c>
      <c r="E2920" s="3" t="s">
        <v>3072</v>
      </c>
      <c r="F2920" s="3" t="s">
        <v>3073</v>
      </c>
      <c r="G2920" s="3">
        <v>100</v>
      </c>
      <c r="H2920" s="3">
        <v>0</v>
      </c>
      <c r="I2920" s="3" t="s">
        <v>3157</v>
      </c>
      <c r="J2920" s="3" t="s">
        <v>2346</v>
      </c>
      <c r="K2920" s="3" t="s">
        <v>2286</v>
      </c>
      <c r="L2920" s="3" t="s">
        <v>4467</v>
      </c>
      <c r="M2920" s="3">
        <f t="shared" si="45"/>
        <v>1</v>
      </c>
    </row>
    <row r="2921" spans="1:13">
      <c r="A2921" s="3">
        <v>2450</v>
      </c>
      <c r="B2921" s="3">
        <v>0</v>
      </c>
      <c r="C2921" s="3" t="s">
        <v>3117</v>
      </c>
      <c r="D2921" s="3" t="s">
        <v>645</v>
      </c>
      <c r="E2921" s="3" t="s">
        <v>3072</v>
      </c>
      <c r="F2921" s="3" t="s">
        <v>3073</v>
      </c>
      <c r="G2921" s="3">
        <v>100</v>
      </c>
      <c r="H2921" s="3">
        <v>0</v>
      </c>
      <c r="I2921" s="3" t="s">
        <v>3157</v>
      </c>
      <c r="J2921" s="3" t="s">
        <v>2346</v>
      </c>
      <c r="K2921" s="3" t="s">
        <v>2286</v>
      </c>
      <c r="L2921" s="3" t="s">
        <v>4467</v>
      </c>
      <c r="M2921" s="3">
        <f t="shared" si="45"/>
        <v>1</v>
      </c>
    </row>
    <row r="2922" spans="1:13">
      <c r="A2922" s="3">
        <v>2451</v>
      </c>
      <c r="B2922" s="3">
        <v>0</v>
      </c>
      <c r="C2922" s="3" t="s">
        <v>3119</v>
      </c>
      <c r="D2922" s="3" t="s">
        <v>2733</v>
      </c>
      <c r="E2922" s="3" t="s">
        <v>2301</v>
      </c>
      <c r="F2922" s="3" t="s">
        <v>2324</v>
      </c>
      <c r="G2922" s="3">
        <v>100</v>
      </c>
      <c r="H2922" s="3">
        <v>0</v>
      </c>
      <c r="I2922" s="3" t="s">
        <v>3157</v>
      </c>
      <c r="J2922" s="3" t="s">
        <v>2346</v>
      </c>
      <c r="K2922" s="3" t="s">
        <v>2306</v>
      </c>
      <c r="L2922" s="3" t="s">
        <v>4467</v>
      </c>
      <c r="M2922" s="3">
        <f t="shared" si="45"/>
        <v>1</v>
      </c>
    </row>
    <row r="2923" spans="1:13">
      <c r="A2923" s="3">
        <v>2452</v>
      </c>
      <c r="B2923" s="3">
        <v>0</v>
      </c>
      <c r="C2923" s="3" t="s">
        <v>3120</v>
      </c>
      <c r="D2923" s="3" t="s">
        <v>166</v>
      </c>
      <c r="E2923" s="3" t="s">
        <v>3121</v>
      </c>
      <c r="F2923" s="3" t="s">
        <v>3122</v>
      </c>
      <c r="G2923" s="3">
        <v>100</v>
      </c>
      <c r="H2923" s="3">
        <v>0</v>
      </c>
      <c r="I2923" s="3" t="s">
        <v>3157</v>
      </c>
      <c r="J2923" s="3" t="s">
        <v>2346</v>
      </c>
      <c r="K2923" s="3" t="s">
        <v>2306</v>
      </c>
      <c r="L2923" s="3" t="s">
        <v>4467</v>
      </c>
      <c r="M2923" s="3">
        <f t="shared" si="45"/>
        <v>1</v>
      </c>
    </row>
    <row r="2924" spans="1:13">
      <c r="A2924" s="3">
        <v>2453</v>
      </c>
      <c r="B2924" s="3">
        <v>0</v>
      </c>
      <c r="C2924" s="3" t="s">
        <v>3126</v>
      </c>
      <c r="D2924" s="3" t="s">
        <v>411</v>
      </c>
      <c r="E2924" s="3" t="s">
        <v>2438</v>
      </c>
      <c r="F2924" s="3" t="s">
        <v>2299</v>
      </c>
      <c r="G2924" s="3">
        <v>100</v>
      </c>
      <c r="H2924" s="3">
        <v>0</v>
      </c>
      <c r="I2924" s="3" t="s">
        <v>3157</v>
      </c>
      <c r="J2924" s="3" t="s">
        <v>2346</v>
      </c>
      <c r="K2924" s="3" t="s">
        <v>2306</v>
      </c>
      <c r="L2924" s="3" t="s">
        <v>4467</v>
      </c>
      <c r="M2924" s="3">
        <f t="shared" si="45"/>
        <v>2</v>
      </c>
    </row>
    <row r="2925" spans="1:13">
      <c r="A2925" s="3">
        <v>2453</v>
      </c>
      <c r="B2925" s="3">
        <v>0</v>
      </c>
      <c r="C2925" s="3" t="s">
        <v>3126</v>
      </c>
      <c r="D2925" s="3" t="s">
        <v>412</v>
      </c>
      <c r="E2925" s="3" t="s">
        <v>2438</v>
      </c>
      <c r="F2925" s="3" t="s">
        <v>2299</v>
      </c>
      <c r="G2925" s="3">
        <v>100</v>
      </c>
      <c r="H2925" s="3">
        <v>0</v>
      </c>
      <c r="I2925" s="3" t="s">
        <v>3157</v>
      </c>
      <c r="J2925" s="3" t="s">
        <v>2346</v>
      </c>
      <c r="K2925" s="3" t="s">
        <v>2306</v>
      </c>
      <c r="L2925" s="3" t="s">
        <v>4467</v>
      </c>
      <c r="M2925" s="3">
        <f t="shared" si="45"/>
        <v>2</v>
      </c>
    </row>
    <row r="2926" spans="1:13">
      <c r="A2926" s="3">
        <v>2454</v>
      </c>
      <c r="B2926" s="3">
        <v>0</v>
      </c>
      <c r="C2926" s="3" t="s">
        <v>3128</v>
      </c>
      <c r="D2926" s="3" t="s">
        <v>103</v>
      </c>
      <c r="E2926" s="3" t="s">
        <v>2861</v>
      </c>
      <c r="F2926" s="3" t="s">
        <v>2738</v>
      </c>
      <c r="G2926" s="3">
        <v>100</v>
      </c>
      <c r="H2926" s="3">
        <v>0</v>
      </c>
      <c r="I2926" s="3" t="s">
        <v>3157</v>
      </c>
      <c r="J2926" s="3" t="s">
        <v>2346</v>
      </c>
      <c r="K2926" s="3" t="s">
        <v>2306</v>
      </c>
      <c r="L2926" s="3" t="s">
        <v>4467</v>
      </c>
      <c r="M2926" s="3">
        <f t="shared" si="45"/>
        <v>1</v>
      </c>
    </row>
    <row r="2927" spans="1:13">
      <c r="A2927" s="3">
        <v>2455</v>
      </c>
      <c r="B2927" s="3">
        <v>0</v>
      </c>
      <c r="C2927" s="3" t="s">
        <v>3130</v>
      </c>
      <c r="D2927" s="3" t="s">
        <v>221</v>
      </c>
      <c r="E2927" s="3" t="s">
        <v>3104</v>
      </c>
      <c r="F2927" s="3" t="s">
        <v>3131</v>
      </c>
      <c r="G2927" s="3">
        <v>100</v>
      </c>
      <c r="H2927" s="3">
        <v>0</v>
      </c>
      <c r="I2927" s="3" t="s">
        <v>3157</v>
      </c>
      <c r="J2927" s="3" t="s">
        <v>2346</v>
      </c>
      <c r="K2927" s="3" t="s">
        <v>2306</v>
      </c>
      <c r="L2927" s="3" t="s">
        <v>4467</v>
      </c>
      <c r="M2927" s="3">
        <f t="shared" si="45"/>
        <v>1</v>
      </c>
    </row>
    <row r="2928" spans="1:13">
      <c r="A2928" s="3">
        <v>2456</v>
      </c>
      <c r="B2928" s="3">
        <v>0</v>
      </c>
      <c r="C2928" s="3" t="s">
        <v>3135</v>
      </c>
      <c r="D2928" s="3" t="s">
        <v>13</v>
      </c>
      <c r="E2928" s="3" t="s">
        <v>2938</v>
      </c>
      <c r="F2928" s="3" t="s">
        <v>2939</v>
      </c>
      <c r="G2928" s="3">
        <v>100</v>
      </c>
      <c r="H2928" s="3">
        <v>0</v>
      </c>
      <c r="I2928" s="3" t="s">
        <v>3157</v>
      </c>
      <c r="J2928" s="3" t="s">
        <v>2346</v>
      </c>
      <c r="K2928" s="3" t="s">
        <v>2306</v>
      </c>
      <c r="L2928" s="3" t="s">
        <v>4467</v>
      </c>
      <c r="M2928" s="3">
        <f t="shared" si="45"/>
        <v>1</v>
      </c>
    </row>
    <row r="2929" spans="1:13">
      <c r="A2929" s="3">
        <v>2457</v>
      </c>
      <c r="B2929" s="3">
        <v>0</v>
      </c>
      <c r="C2929" s="3" t="s">
        <v>3137</v>
      </c>
      <c r="D2929" s="3" t="s">
        <v>279</v>
      </c>
      <c r="E2929" s="3" t="s">
        <v>2328</v>
      </c>
      <c r="F2929" s="3" t="s">
        <v>2329</v>
      </c>
      <c r="G2929" s="3">
        <v>100</v>
      </c>
      <c r="H2929" s="3">
        <v>0</v>
      </c>
      <c r="I2929" s="3" t="s">
        <v>3157</v>
      </c>
      <c r="J2929" s="3" t="s">
        <v>2346</v>
      </c>
      <c r="K2929" s="3" t="s">
        <v>2333</v>
      </c>
      <c r="L2929" s="3" t="s">
        <v>4467</v>
      </c>
      <c r="M2929" s="3">
        <f t="shared" si="45"/>
        <v>1</v>
      </c>
    </row>
    <row r="2930" spans="1:13">
      <c r="A2930" s="3">
        <v>2458</v>
      </c>
      <c r="B2930" s="3">
        <v>0</v>
      </c>
      <c r="C2930" s="3" t="s">
        <v>3139</v>
      </c>
      <c r="D2930" s="3" t="s">
        <v>1860</v>
      </c>
      <c r="E2930" s="3" t="s">
        <v>2941</v>
      </c>
      <c r="F2930" s="3" t="s">
        <v>3140</v>
      </c>
      <c r="G2930" s="3">
        <v>100</v>
      </c>
      <c r="H2930" s="3">
        <v>0</v>
      </c>
      <c r="I2930" s="3" t="s">
        <v>3157</v>
      </c>
      <c r="J2930" s="3" t="s">
        <v>2346</v>
      </c>
      <c r="K2930" s="3" t="s">
        <v>2333</v>
      </c>
      <c r="L2930" s="3" t="s">
        <v>4467</v>
      </c>
      <c r="M2930" s="3">
        <f t="shared" si="45"/>
        <v>1</v>
      </c>
    </row>
    <row r="2931" spans="1:13">
      <c r="A2931" s="3">
        <v>2459</v>
      </c>
      <c r="B2931" s="3">
        <v>0</v>
      </c>
      <c r="C2931" s="3" t="s">
        <v>3143</v>
      </c>
      <c r="D2931" s="3" t="s">
        <v>622</v>
      </c>
      <c r="E2931" s="3">
        <v>0.6</v>
      </c>
      <c r="G2931" s="3">
        <v>100</v>
      </c>
      <c r="H2931" s="3">
        <v>0</v>
      </c>
      <c r="I2931" s="3" t="s">
        <v>3157</v>
      </c>
      <c r="J2931" s="3" t="s">
        <v>2346</v>
      </c>
      <c r="K2931" s="3" t="s">
        <v>2333</v>
      </c>
      <c r="L2931" s="3" t="s">
        <v>4467</v>
      </c>
      <c r="M2931" s="3">
        <f t="shared" si="45"/>
        <v>2</v>
      </c>
    </row>
    <row r="2932" spans="1:13">
      <c r="A2932" s="3">
        <v>2459</v>
      </c>
      <c r="B2932" s="3">
        <v>0</v>
      </c>
      <c r="C2932" s="3" t="s">
        <v>3143</v>
      </c>
      <c r="D2932" s="3" t="s">
        <v>2787</v>
      </c>
      <c r="E2932" s="3" t="s">
        <v>2318</v>
      </c>
      <c r="F2932" s="3" t="s">
        <v>1809</v>
      </c>
      <c r="G2932" s="3">
        <v>100</v>
      </c>
      <c r="H2932" s="3">
        <v>0</v>
      </c>
      <c r="I2932" s="3" t="s">
        <v>3157</v>
      </c>
      <c r="J2932" s="3" t="s">
        <v>2346</v>
      </c>
      <c r="K2932" s="3" t="s">
        <v>2333</v>
      </c>
      <c r="L2932" s="3" t="s">
        <v>4467</v>
      </c>
      <c r="M2932" s="3">
        <f t="shared" si="45"/>
        <v>2</v>
      </c>
    </row>
    <row r="2933" spans="1:13">
      <c r="A2933" s="3">
        <v>2460</v>
      </c>
      <c r="B2933" s="3">
        <v>0</v>
      </c>
      <c r="C2933" s="3" t="s">
        <v>3163</v>
      </c>
      <c r="D2933" s="3" t="s">
        <v>2764</v>
      </c>
      <c r="E2933" s="3" t="s">
        <v>2748</v>
      </c>
      <c r="G2933" s="3">
        <v>100</v>
      </c>
      <c r="H2933" s="3">
        <v>0</v>
      </c>
      <c r="I2933" s="3" t="s">
        <v>3157</v>
      </c>
      <c r="J2933" s="3" t="s">
        <v>2346</v>
      </c>
      <c r="K2933" s="3" t="s">
        <v>2333</v>
      </c>
      <c r="L2933" s="3" t="s">
        <v>4467</v>
      </c>
      <c r="M2933" s="3">
        <f t="shared" si="45"/>
        <v>1</v>
      </c>
    </row>
    <row r="2934" spans="1:13">
      <c r="A2934" s="3">
        <v>2461</v>
      </c>
      <c r="B2934" s="3">
        <v>1</v>
      </c>
      <c r="C2934" s="3" t="s">
        <v>2721</v>
      </c>
      <c r="D2934" s="3" t="s">
        <v>2720</v>
      </c>
      <c r="E2934" s="3" t="s">
        <v>2143</v>
      </c>
      <c r="F2934" s="3" t="s">
        <v>1791</v>
      </c>
      <c r="G2934" s="3">
        <v>86</v>
      </c>
      <c r="H2934" s="3">
        <v>100</v>
      </c>
      <c r="I2934" s="3" t="s">
        <v>3157</v>
      </c>
      <c r="J2934" s="3" t="s">
        <v>2346</v>
      </c>
      <c r="K2934" s="3" t="s">
        <v>2286</v>
      </c>
      <c r="L2934" s="3" t="s">
        <v>4468</v>
      </c>
      <c r="M2934" s="3">
        <f t="shared" si="45"/>
        <v>1</v>
      </c>
    </row>
    <row r="2935" spans="1:13">
      <c r="A2935" s="3">
        <v>2462</v>
      </c>
      <c r="B2935" s="3">
        <v>1</v>
      </c>
      <c r="C2935" s="3" t="s">
        <v>3110</v>
      </c>
      <c r="D2935" s="3" t="s">
        <v>261</v>
      </c>
      <c r="E2935" s="3" t="s">
        <v>1793</v>
      </c>
      <c r="F2935" s="3" t="s">
        <v>1778</v>
      </c>
      <c r="G2935" s="3">
        <v>86</v>
      </c>
      <c r="H2935" s="3">
        <v>100</v>
      </c>
      <c r="I2935" s="3" t="s">
        <v>3157</v>
      </c>
      <c r="J2935" s="3" t="s">
        <v>2346</v>
      </c>
      <c r="K2935" s="3" t="s">
        <v>2286</v>
      </c>
      <c r="L2935" s="3" t="s">
        <v>4468</v>
      </c>
      <c r="M2935" s="3">
        <f t="shared" si="45"/>
        <v>1</v>
      </c>
    </row>
    <row r="2936" spans="1:13">
      <c r="A2936" s="3">
        <v>2463</v>
      </c>
      <c r="B2936" s="3">
        <v>1</v>
      </c>
      <c r="C2936" s="3" t="s">
        <v>3112</v>
      </c>
      <c r="D2936" s="3" t="s">
        <v>264</v>
      </c>
      <c r="E2936" s="3" t="s">
        <v>1793</v>
      </c>
      <c r="F2936" s="3" t="s">
        <v>1778</v>
      </c>
      <c r="G2936" s="3">
        <v>86</v>
      </c>
      <c r="H2936" s="3">
        <v>100</v>
      </c>
      <c r="I2936" s="3" t="s">
        <v>3157</v>
      </c>
      <c r="J2936" s="3" t="s">
        <v>2346</v>
      </c>
      <c r="K2936" s="3" t="s">
        <v>2286</v>
      </c>
      <c r="L2936" s="3" t="s">
        <v>4468</v>
      </c>
      <c r="M2936" s="3">
        <f t="shared" si="45"/>
        <v>1</v>
      </c>
    </row>
    <row r="2937" spans="1:13">
      <c r="A2937" s="3">
        <v>2464</v>
      </c>
      <c r="B2937" s="3">
        <v>1</v>
      </c>
      <c r="C2937" s="3" t="s">
        <v>3114</v>
      </c>
      <c r="D2937" s="3" t="s">
        <v>589</v>
      </c>
      <c r="E2937" s="3" t="s">
        <v>3075</v>
      </c>
      <c r="F2937" s="3" t="s">
        <v>3076</v>
      </c>
      <c r="G2937" s="3">
        <v>86</v>
      </c>
      <c r="H2937" s="3">
        <v>100</v>
      </c>
      <c r="I2937" s="3" t="s">
        <v>3157</v>
      </c>
      <c r="J2937" s="3" t="s">
        <v>2346</v>
      </c>
      <c r="K2937" s="3" t="s">
        <v>2286</v>
      </c>
      <c r="L2937" s="3" t="s">
        <v>4468</v>
      </c>
      <c r="M2937" s="3">
        <f t="shared" si="45"/>
        <v>1</v>
      </c>
    </row>
    <row r="2938" spans="1:13">
      <c r="A2938" s="3">
        <v>2465</v>
      </c>
      <c r="B2938" s="3">
        <v>1</v>
      </c>
      <c r="C2938" s="3" t="s">
        <v>3116</v>
      </c>
      <c r="D2938" s="3" t="s">
        <v>566</v>
      </c>
      <c r="E2938" s="3" t="s">
        <v>3075</v>
      </c>
      <c r="F2938" s="3" t="s">
        <v>3076</v>
      </c>
      <c r="G2938" s="3">
        <v>86</v>
      </c>
      <c r="H2938" s="3">
        <v>100</v>
      </c>
      <c r="I2938" s="3" t="s">
        <v>3157</v>
      </c>
      <c r="J2938" s="3" t="s">
        <v>2346</v>
      </c>
      <c r="K2938" s="3" t="s">
        <v>2286</v>
      </c>
      <c r="L2938" s="3" t="s">
        <v>4468</v>
      </c>
      <c r="M2938" s="3">
        <f t="shared" si="45"/>
        <v>1</v>
      </c>
    </row>
    <row r="2939" spans="1:13">
      <c r="A2939" s="3">
        <v>2466</v>
      </c>
      <c r="B2939" s="3">
        <v>1</v>
      </c>
      <c r="C2939" s="3" t="s">
        <v>3118</v>
      </c>
      <c r="D2939" s="3" t="s">
        <v>645</v>
      </c>
      <c r="E2939" s="3" t="s">
        <v>3075</v>
      </c>
      <c r="F2939" s="3" t="s">
        <v>3076</v>
      </c>
      <c r="G2939" s="3">
        <v>86</v>
      </c>
      <c r="H2939" s="3">
        <v>100</v>
      </c>
      <c r="I2939" s="3" t="s">
        <v>3157</v>
      </c>
      <c r="J2939" s="3" t="s">
        <v>2346</v>
      </c>
      <c r="K2939" s="3" t="s">
        <v>2286</v>
      </c>
      <c r="L2939" s="3" t="s">
        <v>4468</v>
      </c>
      <c r="M2939" s="3">
        <f t="shared" si="45"/>
        <v>1</v>
      </c>
    </row>
    <row r="2940" spans="1:13">
      <c r="A2940" s="3">
        <v>2467</v>
      </c>
      <c r="B2940" s="3">
        <v>1</v>
      </c>
      <c r="C2940" s="3" t="s">
        <v>2735</v>
      </c>
      <c r="D2940" s="3" t="s">
        <v>2733</v>
      </c>
      <c r="E2940" s="3" t="s">
        <v>1775</v>
      </c>
      <c r="F2940" s="3" t="s">
        <v>289</v>
      </c>
      <c r="G2940" s="3">
        <v>86</v>
      </c>
      <c r="H2940" s="3">
        <v>100</v>
      </c>
      <c r="I2940" s="3" t="s">
        <v>3157</v>
      </c>
      <c r="J2940" s="3" t="s">
        <v>2346</v>
      </c>
      <c r="K2940" s="3" t="s">
        <v>2306</v>
      </c>
      <c r="L2940" s="3" t="s">
        <v>4468</v>
      </c>
      <c r="M2940" s="3">
        <f t="shared" si="45"/>
        <v>1</v>
      </c>
    </row>
    <row r="2941" spans="1:13">
      <c r="A2941" s="3">
        <v>2468</v>
      </c>
      <c r="B2941" s="3">
        <v>1</v>
      </c>
      <c r="C2941" s="3" t="s">
        <v>3123</v>
      </c>
      <c r="D2941" s="3" t="s">
        <v>166</v>
      </c>
      <c r="E2941" s="3" t="s">
        <v>3124</v>
      </c>
      <c r="F2941" s="3" t="s">
        <v>3125</v>
      </c>
      <c r="G2941" s="3">
        <v>86</v>
      </c>
      <c r="H2941" s="3">
        <v>100</v>
      </c>
      <c r="I2941" s="3" t="s">
        <v>3157</v>
      </c>
      <c r="J2941" s="3" t="s">
        <v>2346</v>
      </c>
      <c r="K2941" s="3" t="s">
        <v>2306</v>
      </c>
      <c r="L2941" s="3" t="s">
        <v>4468</v>
      </c>
      <c r="M2941" s="3">
        <f t="shared" si="45"/>
        <v>1</v>
      </c>
    </row>
    <row r="2942" spans="1:13">
      <c r="A2942" s="3">
        <v>2469</v>
      </c>
      <c r="B2942" s="3">
        <v>1</v>
      </c>
      <c r="C2942" s="3" t="s">
        <v>3127</v>
      </c>
      <c r="D2942" s="3" t="s">
        <v>411</v>
      </c>
      <c r="E2942" s="3" t="s">
        <v>2301</v>
      </c>
      <c r="F2942" s="3" t="s">
        <v>2302</v>
      </c>
      <c r="G2942" s="3">
        <v>86</v>
      </c>
      <c r="H2942" s="3">
        <v>100</v>
      </c>
      <c r="I2942" s="3" t="s">
        <v>3157</v>
      </c>
      <c r="J2942" s="3" t="s">
        <v>2346</v>
      </c>
      <c r="K2942" s="3" t="s">
        <v>2306</v>
      </c>
      <c r="L2942" s="3" t="s">
        <v>4468</v>
      </c>
      <c r="M2942" s="3">
        <f t="shared" si="45"/>
        <v>2</v>
      </c>
    </row>
    <row r="2943" spans="1:13">
      <c r="A2943" s="3">
        <v>2469</v>
      </c>
      <c r="B2943" s="3">
        <v>1</v>
      </c>
      <c r="C2943" s="3" t="s">
        <v>3127</v>
      </c>
      <c r="D2943" s="3" t="s">
        <v>412</v>
      </c>
      <c r="E2943" s="3" t="s">
        <v>2301</v>
      </c>
      <c r="F2943" s="3" t="s">
        <v>2302</v>
      </c>
      <c r="G2943" s="3">
        <v>86</v>
      </c>
      <c r="H2943" s="3">
        <v>100</v>
      </c>
      <c r="I2943" s="3" t="s">
        <v>3157</v>
      </c>
      <c r="J2943" s="3" t="s">
        <v>2346</v>
      </c>
      <c r="K2943" s="3" t="s">
        <v>2306</v>
      </c>
      <c r="L2943" s="3" t="s">
        <v>4468</v>
      </c>
      <c r="M2943" s="3">
        <f t="shared" si="45"/>
        <v>2</v>
      </c>
    </row>
    <row r="2944" spans="1:13">
      <c r="A2944" s="3">
        <v>2470</v>
      </c>
      <c r="B2944" s="3">
        <v>1</v>
      </c>
      <c r="C2944" s="3" t="s">
        <v>3129</v>
      </c>
      <c r="D2944" s="3" t="s">
        <v>103</v>
      </c>
      <c r="E2944" s="3" t="s">
        <v>2863</v>
      </c>
      <c r="F2944" s="3" t="s">
        <v>2741</v>
      </c>
      <c r="G2944" s="3">
        <v>86</v>
      </c>
      <c r="H2944" s="3">
        <v>100</v>
      </c>
      <c r="I2944" s="3" t="s">
        <v>3157</v>
      </c>
      <c r="J2944" s="3" t="s">
        <v>2346</v>
      </c>
      <c r="K2944" s="3" t="s">
        <v>2306</v>
      </c>
      <c r="L2944" s="3" t="s">
        <v>4468</v>
      </c>
      <c r="M2944" s="3">
        <f t="shared" si="45"/>
        <v>1</v>
      </c>
    </row>
    <row r="2945" spans="1:13">
      <c r="A2945" s="3">
        <v>2471</v>
      </c>
      <c r="B2945" s="3">
        <v>1</v>
      </c>
      <c r="C2945" s="3" t="s">
        <v>3132</v>
      </c>
      <c r="D2945" s="3" t="s">
        <v>221</v>
      </c>
      <c r="E2945" s="3" t="s">
        <v>3133</v>
      </c>
      <c r="F2945" s="3" t="s">
        <v>3134</v>
      </c>
      <c r="G2945" s="3">
        <v>86</v>
      </c>
      <c r="H2945" s="3">
        <v>100</v>
      </c>
      <c r="I2945" s="3" t="s">
        <v>3157</v>
      </c>
      <c r="J2945" s="3" t="s">
        <v>2346</v>
      </c>
      <c r="K2945" s="3" t="s">
        <v>2306</v>
      </c>
      <c r="L2945" s="3" t="s">
        <v>4468</v>
      </c>
      <c r="M2945" s="3">
        <f t="shared" si="45"/>
        <v>1</v>
      </c>
    </row>
    <row r="2946" spans="1:13">
      <c r="A2946" s="3">
        <v>2472</v>
      </c>
      <c r="B2946" s="3">
        <v>1</v>
      </c>
      <c r="C2946" s="3" t="s">
        <v>3136</v>
      </c>
      <c r="D2946" s="3" t="s">
        <v>13</v>
      </c>
      <c r="E2946" s="3" t="s">
        <v>2941</v>
      </c>
      <c r="F2946" s="3" t="s">
        <v>641</v>
      </c>
      <c r="G2946" s="3">
        <v>86</v>
      </c>
      <c r="H2946" s="3">
        <v>100</v>
      </c>
      <c r="I2946" s="3" t="s">
        <v>3157</v>
      </c>
      <c r="J2946" s="3" t="s">
        <v>2346</v>
      </c>
      <c r="K2946" s="3" t="s">
        <v>2306</v>
      </c>
      <c r="L2946" s="3" t="s">
        <v>4468</v>
      </c>
      <c r="M2946" s="3">
        <f t="shared" si="45"/>
        <v>1</v>
      </c>
    </row>
    <row r="2947" spans="1:13">
      <c r="A2947" s="3">
        <v>2473</v>
      </c>
      <c r="B2947" s="3">
        <v>1</v>
      </c>
      <c r="C2947" s="3" t="s">
        <v>3138</v>
      </c>
      <c r="D2947" s="3" t="s">
        <v>279</v>
      </c>
      <c r="E2947" s="3" t="s">
        <v>2331</v>
      </c>
      <c r="F2947" s="3" t="s">
        <v>1809</v>
      </c>
      <c r="G2947" s="3">
        <v>100</v>
      </c>
      <c r="H2947" s="3">
        <v>100</v>
      </c>
      <c r="I2947" s="3" t="s">
        <v>3157</v>
      </c>
      <c r="J2947" s="3" t="s">
        <v>2346</v>
      </c>
      <c r="K2947" s="3" t="s">
        <v>2333</v>
      </c>
      <c r="L2947" s="3" t="s">
        <v>4468</v>
      </c>
      <c r="M2947" s="3">
        <f t="shared" ref="M2947:M3010" si="46">COUNTIF(A:A,A2947)</f>
        <v>1</v>
      </c>
    </row>
    <row r="2948" spans="1:13">
      <c r="A2948" s="3">
        <v>2474</v>
      </c>
      <c r="B2948" s="3">
        <v>1</v>
      </c>
      <c r="C2948" s="3" t="s">
        <v>3141</v>
      </c>
      <c r="D2948" s="3" t="s">
        <v>1860</v>
      </c>
      <c r="E2948" s="3" t="s">
        <v>1919</v>
      </c>
      <c r="F2948" s="3" t="s">
        <v>3142</v>
      </c>
      <c r="G2948" s="3">
        <v>100</v>
      </c>
      <c r="H2948" s="3">
        <v>100</v>
      </c>
      <c r="I2948" s="3" t="s">
        <v>3157</v>
      </c>
      <c r="J2948" s="3" t="s">
        <v>2346</v>
      </c>
      <c r="K2948" s="3" t="s">
        <v>2333</v>
      </c>
      <c r="L2948" s="3" t="s">
        <v>4468</v>
      </c>
      <c r="M2948" s="3">
        <f t="shared" si="46"/>
        <v>1</v>
      </c>
    </row>
    <row r="2949" spans="1:13">
      <c r="A2949" s="3">
        <v>2475</v>
      </c>
      <c r="B2949" s="3">
        <v>1</v>
      </c>
      <c r="C2949" s="3" t="s">
        <v>3144</v>
      </c>
      <c r="D2949" s="3" t="s">
        <v>622</v>
      </c>
      <c r="E2949" s="3">
        <v>0.46</v>
      </c>
      <c r="G2949" s="3">
        <v>100</v>
      </c>
      <c r="H2949" s="3">
        <v>100</v>
      </c>
      <c r="I2949" s="3" t="s">
        <v>3157</v>
      </c>
      <c r="J2949" s="3" t="s">
        <v>2346</v>
      </c>
      <c r="K2949" s="3" t="s">
        <v>2333</v>
      </c>
      <c r="L2949" s="3" t="s">
        <v>4468</v>
      </c>
      <c r="M2949" s="3">
        <f t="shared" si="46"/>
        <v>2</v>
      </c>
    </row>
    <row r="2950" spans="1:13">
      <c r="A2950" s="3">
        <v>2475</v>
      </c>
      <c r="B2950" s="3">
        <v>1</v>
      </c>
      <c r="C2950" s="3" t="s">
        <v>3144</v>
      </c>
      <c r="D2950" s="3" t="s">
        <v>2787</v>
      </c>
      <c r="E2950" s="3" t="s">
        <v>480</v>
      </c>
      <c r="F2950" s="3" t="s">
        <v>2321</v>
      </c>
      <c r="G2950" s="3">
        <v>100</v>
      </c>
      <c r="H2950" s="3">
        <v>100</v>
      </c>
      <c r="I2950" s="3" t="s">
        <v>3157</v>
      </c>
      <c r="J2950" s="3" t="s">
        <v>2346</v>
      </c>
      <c r="K2950" s="3" t="s">
        <v>2333</v>
      </c>
      <c r="L2950" s="3" t="s">
        <v>4468</v>
      </c>
      <c r="M2950" s="3">
        <f t="shared" si="46"/>
        <v>2</v>
      </c>
    </row>
    <row r="2951" spans="1:13">
      <c r="A2951" s="3">
        <v>2476</v>
      </c>
      <c r="B2951" s="3">
        <v>1</v>
      </c>
      <c r="C2951" s="3" t="s">
        <v>3164</v>
      </c>
      <c r="D2951" s="3" t="s">
        <v>2764</v>
      </c>
      <c r="E2951" s="3" t="s">
        <v>2695</v>
      </c>
      <c r="G2951" s="3">
        <v>100</v>
      </c>
      <c r="H2951" s="3">
        <v>100</v>
      </c>
      <c r="I2951" s="3" t="s">
        <v>3157</v>
      </c>
      <c r="J2951" s="3" t="s">
        <v>2346</v>
      </c>
      <c r="K2951" s="3" t="s">
        <v>2333</v>
      </c>
      <c r="L2951" s="3" t="s">
        <v>4468</v>
      </c>
      <c r="M2951" s="3">
        <f t="shared" si="46"/>
        <v>1</v>
      </c>
    </row>
    <row r="2952" spans="1:13">
      <c r="A2952" s="3">
        <v>2477</v>
      </c>
      <c r="B2952" s="3">
        <v>0</v>
      </c>
      <c r="C2952" s="3" t="s">
        <v>3036</v>
      </c>
      <c r="D2952" s="3" t="s">
        <v>427</v>
      </c>
      <c r="E2952" s="3">
        <v>2</v>
      </c>
      <c r="G2952" s="3">
        <v>1</v>
      </c>
      <c r="H2952" s="3">
        <v>1</v>
      </c>
      <c r="I2952" s="3" t="s">
        <v>3166</v>
      </c>
      <c r="J2952" s="3" t="s">
        <v>2259</v>
      </c>
      <c r="L2952" s="3" t="s">
        <v>4469</v>
      </c>
      <c r="M2952" s="3">
        <f t="shared" si="46"/>
        <v>1</v>
      </c>
    </row>
    <row r="2953" spans="1:13">
      <c r="A2953" s="3">
        <v>2478</v>
      </c>
      <c r="B2953" s="3">
        <v>0</v>
      </c>
      <c r="C2953" s="3" t="s">
        <v>3037</v>
      </c>
      <c r="D2953" s="3" t="s">
        <v>485</v>
      </c>
      <c r="E2953" s="3">
        <v>2</v>
      </c>
      <c r="G2953" s="3">
        <v>1</v>
      </c>
      <c r="H2953" s="3">
        <v>1</v>
      </c>
      <c r="I2953" s="3" t="s">
        <v>3166</v>
      </c>
      <c r="J2953" s="3" t="s">
        <v>2259</v>
      </c>
      <c r="L2953" s="3" t="s">
        <v>4469</v>
      </c>
      <c r="M2953" s="3">
        <f t="shared" si="46"/>
        <v>1</v>
      </c>
    </row>
    <row r="2954" spans="1:13">
      <c r="A2954" s="3">
        <v>2479</v>
      </c>
      <c r="B2954" s="3">
        <v>0</v>
      </c>
      <c r="C2954" s="3" t="s">
        <v>3038</v>
      </c>
      <c r="D2954" s="3" t="s">
        <v>525</v>
      </c>
      <c r="E2954" s="3">
        <v>2</v>
      </c>
      <c r="G2954" s="3">
        <v>1</v>
      </c>
      <c r="H2954" s="3">
        <v>1</v>
      </c>
      <c r="I2954" s="3" t="s">
        <v>3166</v>
      </c>
      <c r="J2954" s="3" t="s">
        <v>2259</v>
      </c>
      <c r="L2954" s="3" t="s">
        <v>4469</v>
      </c>
      <c r="M2954" s="3">
        <f t="shared" si="46"/>
        <v>1</v>
      </c>
    </row>
    <row r="2955" spans="1:13">
      <c r="A2955" s="3">
        <v>2480</v>
      </c>
      <c r="B2955" s="3">
        <v>1</v>
      </c>
      <c r="C2955" s="3" t="s">
        <v>3173</v>
      </c>
      <c r="D2955" s="3" t="s">
        <v>563</v>
      </c>
      <c r="E2955" s="3" t="s">
        <v>1821</v>
      </c>
      <c r="F2955" s="3" t="s">
        <v>285</v>
      </c>
      <c r="G2955" s="3">
        <v>1</v>
      </c>
      <c r="H2955" s="3">
        <v>5</v>
      </c>
      <c r="I2955" s="3" t="s">
        <v>3166</v>
      </c>
      <c r="J2955" s="3" t="s">
        <v>2259</v>
      </c>
      <c r="L2955" s="3" t="s">
        <v>4470</v>
      </c>
      <c r="M2955" s="3">
        <f t="shared" si="46"/>
        <v>1</v>
      </c>
    </row>
    <row r="2956" spans="1:13">
      <c r="A2956" s="3">
        <v>2481</v>
      </c>
      <c r="B2956" s="3">
        <v>1</v>
      </c>
      <c r="C2956" s="3" t="s">
        <v>3174</v>
      </c>
      <c r="D2956" s="3" t="s">
        <v>3175</v>
      </c>
      <c r="E2956" s="3" t="s">
        <v>1821</v>
      </c>
      <c r="F2956" s="3" t="s">
        <v>285</v>
      </c>
      <c r="G2956" s="3">
        <v>1</v>
      </c>
      <c r="H2956" s="3">
        <v>5</v>
      </c>
      <c r="I2956" s="3" t="s">
        <v>3166</v>
      </c>
      <c r="J2956" s="3" t="s">
        <v>2259</v>
      </c>
      <c r="L2956" s="3" t="s">
        <v>4470</v>
      </c>
      <c r="M2956" s="3">
        <f t="shared" si="46"/>
        <v>1</v>
      </c>
    </row>
    <row r="2957" spans="1:13">
      <c r="A2957" s="3">
        <v>2482</v>
      </c>
      <c r="B2957" s="3">
        <v>1</v>
      </c>
      <c r="C2957" s="3" t="s">
        <v>3034</v>
      </c>
      <c r="D2957" s="3" t="s">
        <v>2272</v>
      </c>
      <c r="E2957" s="3" t="s">
        <v>1821</v>
      </c>
      <c r="F2957" s="3" t="s">
        <v>285</v>
      </c>
      <c r="G2957" s="3">
        <v>1</v>
      </c>
      <c r="H2957" s="3">
        <v>5</v>
      </c>
      <c r="I2957" s="3" t="s">
        <v>3166</v>
      </c>
      <c r="J2957" s="3" t="s">
        <v>2259</v>
      </c>
      <c r="L2957" s="3" t="s">
        <v>4470</v>
      </c>
      <c r="M2957" s="3">
        <f t="shared" si="46"/>
        <v>1</v>
      </c>
    </row>
    <row r="2958" spans="1:13">
      <c r="A2958" s="3">
        <v>2483</v>
      </c>
      <c r="B2958" s="3">
        <v>1</v>
      </c>
      <c r="C2958" s="3" t="s">
        <v>3035</v>
      </c>
      <c r="D2958" s="3" t="s">
        <v>258</v>
      </c>
      <c r="E2958" s="3" t="s">
        <v>284</v>
      </c>
      <c r="F2958" s="3" t="s">
        <v>1928</v>
      </c>
      <c r="G2958" s="3">
        <v>1</v>
      </c>
      <c r="H2958" s="3">
        <v>5</v>
      </c>
      <c r="I2958" s="3" t="s">
        <v>3166</v>
      </c>
      <c r="J2958" s="3" t="s">
        <v>2259</v>
      </c>
      <c r="L2958" s="3" t="s">
        <v>4470</v>
      </c>
      <c r="M2958" s="3">
        <f t="shared" si="46"/>
        <v>1</v>
      </c>
    </row>
    <row r="2959" spans="1:13">
      <c r="A2959" s="3">
        <v>2484</v>
      </c>
      <c r="B2959" s="3">
        <v>2</v>
      </c>
      <c r="C2959" s="3" t="s">
        <v>3165</v>
      </c>
      <c r="D2959" s="3" t="s">
        <v>4371</v>
      </c>
      <c r="E2959" s="3" t="s">
        <v>2114</v>
      </c>
      <c r="F2959" s="3" t="s">
        <v>365</v>
      </c>
      <c r="G2959" s="3">
        <v>1</v>
      </c>
      <c r="H2959" s="3">
        <v>10</v>
      </c>
      <c r="I2959" s="3" t="s">
        <v>3166</v>
      </c>
      <c r="J2959" s="3" t="s">
        <v>2259</v>
      </c>
      <c r="L2959" s="3" t="s">
        <v>4471</v>
      </c>
      <c r="M2959" s="3">
        <f t="shared" si="46"/>
        <v>2</v>
      </c>
    </row>
    <row r="2960" spans="1:13">
      <c r="A2960" s="3">
        <v>2484</v>
      </c>
      <c r="B2960" s="3">
        <v>2</v>
      </c>
      <c r="C2960" s="3" t="s">
        <v>3165</v>
      </c>
      <c r="D2960" s="3" t="s">
        <v>4373</v>
      </c>
      <c r="E2960" s="3">
        <v>33</v>
      </c>
      <c r="F2960" s="3">
        <v>38</v>
      </c>
      <c r="G2960" s="3">
        <v>1</v>
      </c>
      <c r="H2960" s="3">
        <v>10</v>
      </c>
      <c r="I2960" s="3" t="s">
        <v>3166</v>
      </c>
      <c r="J2960" s="3" t="s">
        <v>2259</v>
      </c>
      <c r="L2960" s="3" t="s">
        <v>4471</v>
      </c>
      <c r="M2960" s="3">
        <f t="shared" si="46"/>
        <v>2</v>
      </c>
    </row>
    <row r="2961" spans="1:13">
      <c r="A2961" s="3">
        <v>2485</v>
      </c>
      <c r="B2961" s="3">
        <v>2</v>
      </c>
      <c r="C2961" s="3" t="s">
        <v>3167</v>
      </c>
      <c r="D2961" s="3" t="s">
        <v>4374</v>
      </c>
      <c r="E2961" s="3" t="s">
        <v>2980</v>
      </c>
      <c r="F2961" s="3" t="s">
        <v>3022</v>
      </c>
      <c r="G2961" s="3">
        <v>1</v>
      </c>
      <c r="H2961" s="3">
        <v>10</v>
      </c>
      <c r="I2961" s="3" t="s">
        <v>3166</v>
      </c>
      <c r="J2961" s="3" t="s">
        <v>2259</v>
      </c>
      <c r="L2961" s="3" t="s">
        <v>4471</v>
      </c>
      <c r="M2961" s="3">
        <f t="shared" si="46"/>
        <v>2</v>
      </c>
    </row>
    <row r="2962" spans="1:13">
      <c r="A2962" s="3">
        <v>2485</v>
      </c>
      <c r="B2962" s="3">
        <v>2</v>
      </c>
      <c r="C2962" s="3" t="s">
        <v>3167</v>
      </c>
      <c r="D2962" s="3" t="s">
        <v>4375</v>
      </c>
      <c r="E2962" s="3">
        <v>34</v>
      </c>
      <c r="F2962" s="3">
        <v>39</v>
      </c>
      <c r="G2962" s="3">
        <v>1</v>
      </c>
      <c r="H2962" s="3">
        <v>10</v>
      </c>
      <c r="I2962" s="3" t="s">
        <v>3166</v>
      </c>
      <c r="J2962" s="3" t="s">
        <v>2259</v>
      </c>
      <c r="L2962" s="3" t="s">
        <v>4471</v>
      </c>
      <c r="M2962" s="3">
        <f t="shared" si="46"/>
        <v>2</v>
      </c>
    </row>
    <row r="2963" spans="1:13">
      <c r="A2963" s="3">
        <v>2486</v>
      </c>
      <c r="B2963" s="3">
        <v>2</v>
      </c>
      <c r="C2963" s="3" t="s">
        <v>3168</v>
      </c>
      <c r="D2963" s="3" t="s">
        <v>4376</v>
      </c>
      <c r="E2963" s="3" t="s">
        <v>2980</v>
      </c>
      <c r="F2963" s="3" t="s">
        <v>3022</v>
      </c>
      <c r="G2963" s="3">
        <v>1</v>
      </c>
      <c r="H2963" s="3">
        <v>10</v>
      </c>
      <c r="I2963" s="3" t="s">
        <v>3166</v>
      </c>
      <c r="J2963" s="3" t="s">
        <v>2259</v>
      </c>
      <c r="L2963" s="3" t="s">
        <v>4471</v>
      </c>
      <c r="M2963" s="3">
        <f t="shared" si="46"/>
        <v>2</v>
      </c>
    </row>
    <row r="2964" spans="1:13">
      <c r="A2964" s="3">
        <v>2486</v>
      </c>
      <c r="B2964" s="3">
        <v>2</v>
      </c>
      <c r="C2964" s="3" t="s">
        <v>3168</v>
      </c>
      <c r="D2964" s="3" t="s">
        <v>4377</v>
      </c>
      <c r="E2964" s="3">
        <v>34</v>
      </c>
      <c r="F2964" s="3">
        <v>39</v>
      </c>
      <c r="G2964" s="3">
        <v>1</v>
      </c>
      <c r="H2964" s="3">
        <v>10</v>
      </c>
      <c r="I2964" s="3" t="s">
        <v>3166</v>
      </c>
      <c r="J2964" s="3" t="s">
        <v>2259</v>
      </c>
      <c r="L2964" s="3" t="s">
        <v>4471</v>
      </c>
      <c r="M2964" s="3">
        <f t="shared" si="46"/>
        <v>2</v>
      </c>
    </row>
    <row r="2965" spans="1:13">
      <c r="A2965" s="3">
        <v>2487</v>
      </c>
      <c r="B2965" s="3">
        <v>2</v>
      </c>
      <c r="C2965" s="3" t="s">
        <v>3169</v>
      </c>
      <c r="D2965" s="3" t="s">
        <v>4378</v>
      </c>
      <c r="E2965" s="3" t="s">
        <v>290</v>
      </c>
      <c r="F2965" s="3" t="s">
        <v>617</v>
      </c>
      <c r="G2965" s="3">
        <v>1</v>
      </c>
      <c r="H2965" s="3">
        <v>10</v>
      </c>
      <c r="I2965" s="3" t="s">
        <v>3166</v>
      </c>
      <c r="J2965" s="3" t="s">
        <v>2259</v>
      </c>
      <c r="L2965" s="3" t="s">
        <v>4471</v>
      </c>
      <c r="M2965" s="3">
        <f t="shared" si="46"/>
        <v>2</v>
      </c>
    </row>
    <row r="2966" spans="1:13">
      <c r="A2966" s="3">
        <v>2487</v>
      </c>
      <c r="B2966" s="3">
        <v>2</v>
      </c>
      <c r="C2966" s="3" t="s">
        <v>3169</v>
      </c>
      <c r="D2966" s="3" t="s">
        <v>4379</v>
      </c>
      <c r="E2966" s="3">
        <v>60</v>
      </c>
      <c r="F2966" s="3">
        <v>65</v>
      </c>
      <c r="G2966" s="3">
        <v>1</v>
      </c>
      <c r="H2966" s="3">
        <v>10</v>
      </c>
      <c r="I2966" s="3" t="s">
        <v>3166</v>
      </c>
      <c r="J2966" s="3" t="s">
        <v>2259</v>
      </c>
      <c r="L2966" s="3" t="s">
        <v>4471</v>
      </c>
      <c r="M2966" s="3">
        <f t="shared" si="46"/>
        <v>2</v>
      </c>
    </row>
    <row r="2967" spans="1:13">
      <c r="A2967" s="3">
        <v>2488</v>
      </c>
      <c r="B2967" s="3">
        <v>2</v>
      </c>
      <c r="C2967" s="3" t="s">
        <v>3170</v>
      </c>
      <c r="D2967" s="3" t="s">
        <v>4380</v>
      </c>
      <c r="E2967" s="3" t="s">
        <v>3026</v>
      </c>
      <c r="F2967" s="3" t="s">
        <v>2978</v>
      </c>
      <c r="G2967" s="3">
        <v>1</v>
      </c>
      <c r="H2967" s="3">
        <v>10</v>
      </c>
      <c r="I2967" s="3" t="s">
        <v>3166</v>
      </c>
      <c r="J2967" s="3" t="s">
        <v>2259</v>
      </c>
      <c r="L2967" s="3" t="s">
        <v>4471</v>
      </c>
      <c r="M2967" s="3">
        <f t="shared" si="46"/>
        <v>2</v>
      </c>
    </row>
    <row r="2968" spans="1:13">
      <c r="A2968" s="3">
        <v>2488</v>
      </c>
      <c r="B2968" s="3">
        <v>2</v>
      </c>
      <c r="C2968" s="3" t="s">
        <v>3170</v>
      </c>
      <c r="D2968" s="3" t="s">
        <v>4381</v>
      </c>
      <c r="E2968" s="3">
        <v>32</v>
      </c>
      <c r="F2968" s="3">
        <v>37</v>
      </c>
      <c r="G2968" s="3">
        <v>1</v>
      </c>
      <c r="H2968" s="3">
        <v>10</v>
      </c>
      <c r="I2968" s="3" t="s">
        <v>3166</v>
      </c>
      <c r="J2968" s="3" t="s">
        <v>2259</v>
      </c>
      <c r="L2968" s="3" t="s">
        <v>4471</v>
      </c>
      <c r="M2968" s="3">
        <f t="shared" si="46"/>
        <v>2</v>
      </c>
    </row>
    <row r="2969" spans="1:13">
      <c r="A2969" s="3">
        <v>2489</v>
      </c>
      <c r="B2969" s="3">
        <v>2</v>
      </c>
      <c r="C2969" s="3" t="s">
        <v>3027</v>
      </c>
      <c r="D2969" s="3" t="s">
        <v>589</v>
      </c>
      <c r="E2969" s="3" t="s">
        <v>1776</v>
      </c>
      <c r="F2969" s="3" t="s">
        <v>1789</v>
      </c>
      <c r="G2969" s="3">
        <v>1</v>
      </c>
      <c r="H2969" s="3">
        <v>10</v>
      </c>
      <c r="I2969" s="3" t="s">
        <v>3166</v>
      </c>
      <c r="J2969" s="3" t="s">
        <v>2259</v>
      </c>
      <c r="L2969" s="3" t="s">
        <v>4471</v>
      </c>
      <c r="M2969" s="3">
        <f t="shared" si="46"/>
        <v>1</v>
      </c>
    </row>
    <row r="2970" spans="1:13">
      <c r="A2970" s="3">
        <v>2490</v>
      </c>
      <c r="B2970" s="3">
        <v>2</v>
      </c>
      <c r="C2970" s="3" t="s">
        <v>3028</v>
      </c>
      <c r="D2970" s="3" t="s">
        <v>566</v>
      </c>
      <c r="E2970" s="3" t="s">
        <v>1776</v>
      </c>
      <c r="F2970" s="3" t="s">
        <v>1789</v>
      </c>
      <c r="G2970" s="3">
        <v>1</v>
      </c>
      <c r="H2970" s="3">
        <v>10</v>
      </c>
      <c r="I2970" s="3" t="s">
        <v>3166</v>
      </c>
      <c r="J2970" s="3" t="s">
        <v>2259</v>
      </c>
      <c r="L2970" s="3" t="s">
        <v>4471</v>
      </c>
      <c r="M2970" s="3">
        <f t="shared" si="46"/>
        <v>1</v>
      </c>
    </row>
    <row r="2971" spans="1:13">
      <c r="A2971" s="3">
        <v>2491</v>
      </c>
      <c r="B2971" s="3">
        <v>2</v>
      </c>
      <c r="C2971" s="3" t="s">
        <v>3029</v>
      </c>
      <c r="D2971" s="3" t="s">
        <v>645</v>
      </c>
      <c r="E2971" s="3" t="s">
        <v>1776</v>
      </c>
      <c r="F2971" s="3" t="s">
        <v>1789</v>
      </c>
      <c r="G2971" s="3">
        <v>1</v>
      </c>
      <c r="H2971" s="3">
        <v>10</v>
      </c>
      <c r="I2971" s="3" t="s">
        <v>3166</v>
      </c>
      <c r="J2971" s="3" t="s">
        <v>2259</v>
      </c>
      <c r="L2971" s="3" t="s">
        <v>4471</v>
      </c>
      <c r="M2971" s="3">
        <f t="shared" si="46"/>
        <v>1</v>
      </c>
    </row>
    <row r="2972" spans="1:13">
      <c r="A2972" s="3">
        <v>2492</v>
      </c>
      <c r="B2972" s="3">
        <v>2</v>
      </c>
      <c r="C2972" s="3" t="s">
        <v>3171</v>
      </c>
      <c r="D2972" s="3" t="s">
        <v>500</v>
      </c>
      <c r="E2972" s="3" t="s">
        <v>1776</v>
      </c>
      <c r="F2972" s="3" t="s">
        <v>1789</v>
      </c>
      <c r="G2972" s="3">
        <v>1</v>
      </c>
      <c r="H2972" s="3">
        <v>10</v>
      </c>
      <c r="I2972" s="3" t="s">
        <v>3166</v>
      </c>
      <c r="J2972" s="3" t="s">
        <v>2259</v>
      </c>
      <c r="L2972" s="3" t="s">
        <v>4471</v>
      </c>
      <c r="M2972" s="3">
        <f t="shared" si="46"/>
        <v>1</v>
      </c>
    </row>
    <row r="2973" spans="1:13">
      <c r="A2973" s="3">
        <v>2493</v>
      </c>
      <c r="B2973" s="3">
        <v>2</v>
      </c>
      <c r="C2973" s="3" t="s">
        <v>3172</v>
      </c>
      <c r="D2973" s="3" t="s">
        <v>250</v>
      </c>
      <c r="E2973" s="3" t="s">
        <v>1821</v>
      </c>
      <c r="F2973" s="3" t="s">
        <v>285</v>
      </c>
      <c r="G2973" s="3">
        <v>1</v>
      </c>
      <c r="H2973" s="3">
        <v>10</v>
      </c>
      <c r="I2973" s="3" t="s">
        <v>3166</v>
      </c>
      <c r="J2973" s="3" t="s">
        <v>2259</v>
      </c>
      <c r="L2973" s="3" t="s">
        <v>4471</v>
      </c>
      <c r="M2973" s="3">
        <f t="shared" si="46"/>
        <v>1</v>
      </c>
    </row>
    <row r="2974" spans="1:13">
      <c r="A2974" s="3">
        <v>2494</v>
      </c>
      <c r="B2974" s="3">
        <v>0</v>
      </c>
      <c r="C2974" s="3" t="s">
        <v>1113</v>
      </c>
      <c r="D2974" s="3" t="s">
        <v>427</v>
      </c>
      <c r="E2974" s="3">
        <v>1</v>
      </c>
      <c r="G2974" s="3">
        <v>1</v>
      </c>
      <c r="H2974" s="3">
        <v>1</v>
      </c>
      <c r="I2974" s="3" t="s">
        <v>3166</v>
      </c>
      <c r="J2974" s="3" t="s">
        <v>2281</v>
      </c>
      <c r="L2974" s="3" t="s">
        <v>4472</v>
      </c>
      <c r="M2974" s="3">
        <f t="shared" si="46"/>
        <v>1</v>
      </c>
    </row>
    <row r="2975" spans="1:13">
      <c r="A2975" s="3">
        <v>2495</v>
      </c>
      <c r="B2975" s="3">
        <v>0</v>
      </c>
      <c r="C2975" s="3" t="s">
        <v>1148</v>
      </c>
      <c r="D2975" s="3" t="s">
        <v>485</v>
      </c>
      <c r="E2975" s="3">
        <v>1</v>
      </c>
      <c r="G2975" s="3">
        <v>1</v>
      </c>
      <c r="H2975" s="3">
        <v>1</v>
      </c>
      <c r="I2975" s="3" t="s">
        <v>3166</v>
      </c>
      <c r="J2975" s="3" t="s">
        <v>2281</v>
      </c>
      <c r="L2975" s="3" t="s">
        <v>4472</v>
      </c>
      <c r="M2975" s="3">
        <f t="shared" si="46"/>
        <v>1</v>
      </c>
    </row>
    <row r="2976" spans="1:13">
      <c r="A2976" s="3">
        <v>2496</v>
      </c>
      <c r="B2976" s="3">
        <v>0</v>
      </c>
      <c r="C2976" s="3" t="s">
        <v>1175</v>
      </c>
      <c r="D2976" s="3" t="s">
        <v>525</v>
      </c>
      <c r="E2976" s="3">
        <v>1</v>
      </c>
      <c r="G2976" s="3">
        <v>1</v>
      </c>
      <c r="H2976" s="3">
        <v>1</v>
      </c>
      <c r="I2976" s="3" t="s">
        <v>3166</v>
      </c>
      <c r="J2976" s="3" t="s">
        <v>2281</v>
      </c>
      <c r="L2976" s="3" t="s">
        <v>4472</v>
      </c>
      <c r="M2976" s="3">
        <f t="shared" si="46"/>
        <v>1</v>
      </c>
    </row>
    <row r="2977" spans="1:13">
      <c r="A2977" s="3">
        <v>2497</v>
      </c>
      <c r="B2977" s="3">
        <v>0</v>
      </c>
      <c r="C2977" s="3" t="s">
        <v>3015</v>
      </c>
      <c r="D2977" s="3" t="s">
        <v>4703</v>
      </c>
      <c r="E2977" s="3" t="s">
        <v>2061</v>
      </c>
      <c r="F2977" s="3" t="s">
        <v>3016</v>
      </c>
      <c r="G2977" s="3">
        <v>1</v>
      </c>
      <c r="H2977" s="3">
        <v>1</v>
      </c>
      <c r="I2977" s="3" t="s">
        <v>3166</v>
      </c>
      <c r="J2977" s="3" t="s">
        <v>2281</v>
      </c>
      <c r="L2977" s="3" t="s">
        <v>4472</v>
      </c>
      <c r="M2977" s="3">
        <f t="shared" si="46"/>
        <v>2</v>
      </c>
    </row>
    <row r="2978" spans="1:13">
      <c r="A2978" s="3">
        <v>2497</v>
      </c>
      <c r="B2978" s="3">
        <v>0</v>
      </c>
      <c r="C2978" s="3" t="s">
        <v>3015</v>
      </c>
      <c r="D2978" s="3" t="s">
        <v>100</v>
      </c>
      <c r="G2978" s="3">
        <v>1</v>
      </c>
      <c r="H2978" s="3">
        <v>1</v>
      </c>
      <c r="I2978" s="3" t="s">
        <v>3166</v>
      </c>
      <c r="J2978" s="3" t="s">
        <v>2281</v>
      </c>
      <c r="L2978" s="3" t="s">
        <v>4472</v>
      </c>
      <c r="M2978" s="3">
        <f t="shared" si="46"/>
        <v>2</v>
      </c>
    </row>
    <row r="2979" spans="1:13">
      <c r="A2979" s="3">
        <v>2498</v>
      </c>
      <c r="B2979" s="3">
        <v>1</v>
      </c>
      <c r="C2979" s="3" t="s">
        <v>3176</v>
      </c>
      <c r="D2979" s="3" t="s">
        <v>563</v>
      </c>
      <c r="E2979" s="3" t="s">
        <v>1781</v>
      </c>
      <c r="F2979" s="3" t="s">
        <v>291</v>
      </c>
      <c r="G2979" s="3">
        <v>1</v>
      </c>
      <c r="H2979" s="3">
        <v>5</v>
      </c>
      <c r="I2979" s="3" t="s">
        <v>3166</v>
      </c>
      <c r="J2979" s="3" t="s">
        <v>2281</v>
      </c>
      <c r="L2979" s="3" t="s">
        <v>4473</v>
      </c>
      <c r="M2979" s="3">
        <f t="shared" si="46"/>
        <v>1</v>
      </c>
    </row>
    <row r="2980" spans="1:13">
      <c r="A2980" s="3">
        <v>2499</v>
      </c>
      <c r="B2980" s="3">
        <v>1</v>
      </c>
      <c r="C2980" s="3" t="s">
        <v>3177</v>
      </c>
      <c r="D2980" s="3" t="s">
        <v>3175</v>
      </c>
      <c r="E2980" s="3" t="s">
        <v>1781</v>
      </c>
      <c r="F2980" s="3" t="s">
        <v>291</v>
      </c>
      <c r="G2980" s="3">
        <v>1</v>
      </c>
      <c r="H2980" s="3">
        <v>5</v>
      </c>
      <c r="I2980" s="3" t="s">
        <v>3166</v>
      </c>
      <c r="J2980" s="3" t="s">
        <v>2281</v>
      </c>
      <c r="L2980" s="3" t="s">
        <v>4473</v>
      </c>
      <c r="M2980" s="3">
        <f t="shared" si="46"/>
        <v>1</v>
      </c>
    </row>
    <row r="2981" spans="1:13">
      <c r="A2981" s="3">
        <v>2500</v>
      </c>
      <c r="B2981" s="3">
        <v>1</v>
      </c>
      <c r="C2981" s="3" t="s">
        <v>2666</v>
      </c>
      <c r="D2981" s="3" t="s">
        <v>2272</v>
      </c>
      <c r="E2981" s="3" t="s">
        <v>1781</v>
      </c>
      <c r="F2981" s="3" t="s">
        <v>291</v>
      </c>
      <c r="G2981" s="3">
        <v>1</v>
      </c>
      <c r="H2981" s="3">
        <v>5</v>
      </c>
      <c r="I2981" s="3" t="s">
        <v>3166</v>
      </c>
      <c r="J2981" s="3" t="s">
        <v>2281</v>
      </c>
      <c r="L2981" s="3" t="s">
        <v>4473</v>
      </c>
      <c r="M2981" s="3">
        <f t="shared" si="46"/>
        <v>1</v>
      </c>
    </row>
    <row r="2982" spans="1:13">
      <c r="A2982" s="3">
        <v>2501</v>
      </c>
      <c r="B2982" s="3">
        <v>1</v>
      </c>
      <c r="C2982" s="3" t="s">
        <v>2667</v>
      </c>
      <c r="D2982" s="3" t="s">
        <v>258</v>
      </c>
      <c r="E2982" s="3" t="s">
        <v>282</v>
      </c>
      <c r="F2982" s="3" t="s">
        <v>1782</v>
      </c>
      <c r="G2982" s="3">
        <v>1</v>
      </c>
      <c r="H2982" s="3">
        <v>5</v>
      </c>
      <c r="I2982" s="3" t="s">
        <v>3166</v>
      </c>
      <c r="J2982" s="3" t="s">
        <v>2281</v>
      </c>
      <c r="L2982" s="3" t="s">
        <v>4473</v>
      </c>
      <c r="M2982" s="3">
        <f t="shared" si="46"/>
        <v>1</v>
      </c>
    </row>
    <row r="2983" spans="1:13">
      <c r="A2983" s="3">
        <v>2502</v>
      </c>
      <c r="B2983" s="3">
        <v>1</v>
      </c>
      <c r="C2983" s="3" t="s">
        <v>3012</v>
      </c>
      <c r="D2983" s="3" t="s">
        <v>2697</v>
      </c>
      <c r="E2983" s="3" t="s">
        <v>1996</v>
      </c>
      <c r="F2983" s="3" t="s">
        <v>1791</v>
      </c>
      <c r="G2983" s="3">
        <v>1</v>
      </c>
      <c r="H2983" s="3">
        <v>5</v>
      </c>
      <c r="I2983" s="3" t="s">
        <v>3166</v>
      </c>
      <c r="J2983" s="3" t="s">
        <v>2281</v>
      </c>
      <c r="L2983" s="3" t="s">
        <v>4473</v>
      </c>
      <c r="M2983" s="3">
        <f t="shared" si="46"/>
        <v>1</v>
      </c>
    </row>
    <row r="2984" spans="1:13">
      <c r="A2984" s="3">
        <v>2503</v>
      </c>
      <c r="B2984" s="3">
        <v>1</v>
      </c>
      <c r="C2984" s="3" t="s">
        <v>3013</v>
      </c>
      <c r="D2984" s="3" t="s">
        <v>4314</v>
      </c>
      <c r="E2984" s="3" t="s">
        <v>2064</v>
      </c>
      <c r="F2984" s="3" t="s">
        <v>3014</v>
      </c>
      <c r="G2984" s="3">
        <v>1</v>
      </c>
      <c r="H2984" s="3">
        <v>5</v>
      </c>
      <c r="I2984" s="3" t="s">
        <v>3166</v>
      </c>
      <c r="J2984" s="3" t="s">
        <v>2281</v>
      </c>
      <c r="L2984" s="3" t="s">
        <v>4473</v>
      </c>
      <c r="M2984" s="3">
        <f t="shared" si="46"/>
        <v>2</v>
      </c>
    </row>
    <row r="2985" spans="1:13">
      <c r="A2985" s="3">
        <v>2503</v>
      </c>
      <c r="B2985" s="3">
        <v>1</v>
      </c>
      <c r="C2985" s="3" t="s">
        <v>3013</v>
      </c>
      <c r="D2985" s="3" t="s">
        <v>4316</v>
      </c>
      <c r="E2985" s="3">
        <v>40</v>
      </c>
      <c r="F2985" s="3">
        <v>42</v>
      </c>
      <c r="G2985" s="3">
        <v>1</v>
      </c>
      <c r="H2985" s="3">
        <v>5</v>
      </c>
      <c r="I2985" s="3" t="s">
        <v>3166</v>
      </c>
      <c r="J2985" s="3" t="s">
        <v>2281</v>
      </c>
      <c r="L2985" s="3" t="s">
        <v>4473</v>
      </c>
      <c r="M2985" s="3">
        <f t="shared" si="46"/>
        <v>2</v>
      </c>
    </row>
    <row r="2986" spans="1:13">
      <c r="A2986" s="3">
        <v>2504</v>
      </c>
      <c r="B2986" s="3">
        <v>2</v>
      </c>
      <c r="C2986" s="3" t="s">
        <v>2809</v>
      </c>
      <c r="D2986" s="3" t="s">
        <v>4371</v>
      </c>
      <c r="E2986" s="3" t="s">
        <v>433</v>
      </c>
      <c r="F2986" s="3" t="s">
        <v>2181</v>
      </c>
      <c r="G2986" s="3">
        <v>1</v>
      </c>
      <c r="H2986" s="3">
        <v>10</v>
      </c>
      <c r="I2986" s="3" t="s">
        <v>3166</v>
      </c>
      <c r="J2986" s="3" t="s">
        <v>2281</v>
      </c>
      <c r="L2986" s="3" t="s">
        <v>4474</v>
      </c>
      <c r="M2986" s="3">
        <f t="shared" si="46"/>
        <v>2</v>
      </c>
    </row>
    <row r="2987" spans="1:13">
      <c r="A2987" s="3">
        <v>2504</v>
      </c>
      <c r="B2987" s="3">
        <v>2</v>
      </c>
      <c r="C2987" s="3" t="s">
        <v>2809</v>
      </c>
      <c r="D2987" s="3" t="s">
        <v>4373</v>
      </c>
      <c r="E2987" s="3">
        <v>14</v>
      </c>
      <c r="F2987" s="3">
        <v>19</v>
      </c>
      <c r="G2987" s="3">
        <v>1</v>
      </c>
      <c r="H2987" s="3">
        <v>10</v>
      </c>
      <c r="I2987" s="3" t="s">
        <v>3166</v>
      </c>
      <c r="J2987" s="3" t="s">
        <v>2281</v>
      </c>
      <c r="L2987" s="3" t="s">
        <v>4474</v>
      </c>
      <c r="M2987" s="3">
        <f t="shared" si="46"/>
        <v>2</v>
      </c>
    </row>
    <row r="2988" spans="1:13">
      <c r="A2988" s="3">
        <v>2505</v>
      </c>
      <c r="B2988" s="3">
        <v>2</v>
      </c>
      <c r="C2988" s="3" t="s">
        <v>2811</v>
      </c>
      <c r="D2988" s="3" t="s">
        <v>4374</v>
      </c>
      <c r="E2988" s="3" t="s">
        <v>2653</v>
      </c>
      <c r="F2988" s="3" t="s">
        <v>2654</v>
      </c>
      <c r="G2988" s="3">
        <v>1</v>
      </c>
      <c r="H2988" s="3">
        <v>10</v>
      </c>
      <c r="I2988" s="3" t="s">
        <v>3166</v>
      </c>
      <c r="J2988" s="3" t="s">
        <v>2281</v>
      </c>
      <c r="L2988" s="3" t="s">
        <v>4474</v>
      </c>
      <c r="M2988" s="3">
        <f t="shared" si="46"/>
        <v>2</v>
      </c>
    </row>
    <row r="2989" spans="1:13">
      <c r="A2989" s="3">
        <v>2505</v>
      </c>
      <c r="B2989" s="3">
        <v>2</v>
      </c>
      <c r="C2989" s="3" t="s">
        <v>2811</v>
      </c>
      <c r="D2989" s="3" t="s">
        <v>4375</v>
      </c>
      <c r="E2989" s="3">
        <v>15</v>
      </c>
      <c r="F2989" s="3">
        <v>20</v>
      </c>
      <c r="G2989" s="3">
        <v>1</v>
      </c>
      <c r="H2989" s="3">
        <v>10</v>
      </c>
      <c r="I2989" s="3" t="s">
        <v>3166</v>
      </c>
      <c r="J2989" s="3" t="s">
        <v>2281</v>
      </c>
      <c r="L2989" s="3" t="s">
        <v>4474</v>
      </c>
      <c r="M2989" s="3">
        <f t="shared" si="46"/>
        <v>2</v>
      </c>
    </row>
    <row r="2990" spans="1:13">
      <c r="A2990" s="3">
        <v>2506</v>
      </c>
      <c r="B2990" s="3">
        <v>2</v>
      </c>
      <c r="C2990" s="3" t="s">
        <v>2812</v>
      </c>
      <c r="D2990" s="3" t="s">
        <v>4376</v>
      </c>
      <c r="E2990" s="3" t="s">
        <v>433</v>
      </c>
      <c r="F2990" s="3" t="s">
        <v>2181</v>
      </c>
      <c r="G2990" s="3">
        <v>1</v>
      </c>
      <c r="H2990" s="3">
        <v>10</v>
      </c>
      <c r="I2990" s="3" t="s">
        <v>3166</v>
      </c>
      <c r="J2990" s="3" t="s">
        <v>2281</v>
      </c>
      <c r="L2990" s="3" t="s">
        <v>4474</v>
      </c>
      <c r="M2990" s="3">
        <f t="shared" si="46"/>
        <v>2</v>
      </c>
    </row>
    <row r="2991" spans="1:13">
      <c r="A2991" s="3">
        <v>2506</v>
      </c>
      <c r="B2991" s="3">
        <v>2</v>
      </c>
      <c r="C2991" s="3" t="s">
        <v>2812</v>
      </c>
      <c r="D2991" s="3" t="s">
        <v>4377</v>
      </c>
      <c r="E2991" s="3">
        <v>14</v>
      </c>
      <c r="F2991" s="3">
        <v>19</v>
      </c>
      <c r="G2991" s="3">
        <v>1</v>
      </c>
      <c r="H2991" s="3">
        <v>10</v>
      </c>
      <c r="I2991" s="3" t="s">
        <v>3166</v>
      </c>
      <c r="J2991" s="3" t="s">
        <v>2281</v>
      </c>
      <c r="L2991" s="3" t="s">
        <v>4474</v>
      </c>
      <c r="M2991" s="3">
        <f t="shared" si="46"/>
        <v>2</v>
      </c>
    </row>
    <row r="2992" spans="1:13">
      <c r="A2992" s="3">
        <v>2507</v>
      </c>
      <c r="B2992" s="3">
        <v>2</v>
      </c>
      <c r="C2992" s="3" t="s">
        <v>2813</v>
      </c>
      <c r="D2992" s="3" t="s">
        <v>4378</v>
      </c>
      <c r="E2992" s="3" t="s">
        <v>290</v>
      </c>
      <c r="F2992" s="3" t="s">
        <v>722</v>
      </c>
      <c r="G2992" s="3">
        <v>1</v>
      </c>
      <c r="H2992" s="3">
        <v>10</v>
      </c>
      <c r="I2992" s="3" t="s">
        <v>3166</v>
      </c>
      <c r="J2992" s="3" t="s">
        <v>2281</v>
      </c>
      <c r="L2992" s="3" t="s">
        <v>4474</v>
      </c>
      <c r="M2992" s="3">
        <f t="shared" si="46"/>
        <v>2</v>
      </c>
    </row>
    <row r="2993" spans="1:13">
      <c r="A2993" s="3">
        <v>2507</v>
      </c>
      <c r="B2993" s="3">
        <v>2</v>
      </c>
      <c r="C2993" s="3" t="s">
        <v>2813</v>
      </c>
      <c r="D2993" s="3" t="s">
        <v>4379</v>
      </c>
      <c r="E2993" s="3">
        <v>28</v>
      </c>
      <c r="F2993" s="3">
        <v>32</v>
      </c>
      <c r="G2993" s="3">
        <v>1</v>
      </c>
      <c r="H2993" s="3">
        <v>10</v>
      </c>
      <c r="I2993" s="3" t="s">
        <v>3166</v>
      </c>
      <c r="J2993" s="3" t="s">
        <v>2281</v>
      </c>
      <c r="L2993" s="3" t="s">
        <v>4474</v>
      </c>
      <c r="M2993" s="3">
        <f t="shared" si="46"/>
        <v>2</v>
      </c>
    </row>
    <row r="2994" spans="1:13">
      <c r="A2994" s="3">
        <v>2508</v>
      </c>
      <c r="B2994" s="3">
        <v>2</v>
      </c>
      <c r="C2994" s="3" t="s">
        <v>2814</v>
      </c>
      <c r="D2994" s="3" t="s">
        <v>4380</v>
      </c>
      <c r="E2994" s="3" t="s">
        <v>2381</v>
      </c>
      <c r="F2994" s="3" t="s">
        <v>2658</v>
      </c>
      <c r="G2994" s="3">
        <v>1</v>
      </c>
      <c r="H2994" s="3">
        <v>10</v>
      </c>
      <c r="I2994" s="3" t="s">
        <v>3166</v>
      </c>
      <c r="J2994" s="3" t="s">
        <v>2281</v>
      </c>
      <c r="L2994" s="3" t="s">
        <v>4474</v>
      </c>
      <c r="M2994" s="3">
        <f t="shared" si="46"/>
        <v>2</v>
      </c>
    </row>
    <row r="2995" spans="1:13">
      <c r="A2995" s="3">
        <v>2508</v>
      </c>
      <c r="B2995" s="3">
        <v>2</v>
      </c>
      <c r="C2995" s="3" t="s">
        <v>2814</v>
      </c>
      <c r="D2995" s="3" t="s">
        <v>4381</v>
      </c>
      <c r="E2995" s="3">
        <v>13</v>
      </c>
      <c r="F2995" s="3">
        <v>18</v>
      </c>
      <c r="G2995" s="3">
        <v>1</v>
      </c>
      <c r="H2995" s="3">
        <v>10</v>
      </c>
      <c r="I2995" s="3" t="s">
        <v>3166</v>
      </c>
      <c r="J2995" s="3" t="s">
        <v>2281</v>
      </c>
      <c r="L2995" s="3" t="s">
        <v>4474</v>
      </c>
      <c r="M2995" s="3">
        <f t="shared" si="46"/>
        <v>2</v>
      </c>
    </row>
    <row r="2996" spans="1:13">
      <c r="A2996" s="3">
        <v>2509</v>
      </c>
      <c r="B2996" s="3">
        <v>2</v>
      </c>
      <c r="C2996" s="3" t="s">
        <v>2659</v>
      </c>
      <c r="D2996" s="3" t="s">
        <v>589</v>
      </c>
      <c r="E2996" s="3" t="s">
        <v>386</v>
      </c>
      <c r="F2996" s="3" t="s">
        <v>1996</v>
      </c>
      <c r="G2996" s="3">
        <v>1</v>
      </c>
      <c r="H2996" s="3">
        <v>10</v>
      </c>
      <c r="I2996" s="3" t="s">
        <v>3166</v>
      </c>
      <c r="J2996" s="3" t="s">
        <v>2281</v>
      </c>
      <c r="L2996" s="3" t="s">
        <v>4474</v>
      </c>
      <c r="M2996" s="3">
        <f t="shared" si="46"/>
        <v>1</v>
      </c>
    </row>
    <row r="2997" spans="1:13">
      <c r="A2997" s="3">
        <v>2510</v>
      </c>
      <c r="B2997" s="3">
        <v>2</v>
      </c>
      <c r="C2997" s="3" t="s">
        <v>2660</v>
      </c>
      <c r="D2997" s="3" t="s">
        <v>566</v>
      </c>
      <c r="E2997" s="3" t="s">
        <v>386</v>
      </c>
      <c r="F2997" s="3" t="s">
        <v>1996</v>
      </c>
      <c r="G2997" s="3">
        <v>1</v>
      </c>
      <c r="H2997" s="3">
        <v>10</v>
      </c>
      <c r="I2997" s="3" t="s">
        <v>3166</v>
      </c>
      <c r="J2997" s="3" t="s">
        <v>2281</v>
      </c>
      <c r="L2997" s="3" t="s">
        <v>4474</v>
      </c>
      <c r="M2997" s="3">
        <f t="shared" si="46"/>
        <v>1</v>
      </c>
    </row>
    <row r="2998" spans="1:13">
      <c r="A2998" s="3">
        <v>2511</v>
      </c>
      <c r="B2998" s="3">
        <v>2</v>
      </c>
      <c r="C2998" s="3" t="s">
        <v>2661</v>
      </c>
      <c r="D2998" s="3" t="s">
        <v>645</v>
      </c>
      <c r="E2998" s="3" t="s">
        <v>386</v>
      </c>
      <c r="F2998" s="3" t="s">
        <v>1996</v>
      </c>
      <c r="G2998" s="3">
        <v>1</v>
      </c>
      <c r="H2998" s="3">
        <v>10</v>
      </c>
      <c r="I2998" s="3" t="s">
        <v>3166</v>
      </c>
      <c r="J2998" s="3" t="s">
        <v>2281</v>
      </c>
      <c r="L2998" s="3" t="s">
        <v>4474</v>
      </c>
      <c r="M2998" s="3">
        <f t="shared" si="46"/>
        <v>1</v>
      </c>
    </row>
    <row r="2999" spans="1:13">
      <c r="A2999" s="3">
        <v>2512</v>
      </c>
      <c r="B2999" s="3">
        <v>2</v>
      </c>
      <c r="C2999" s="3" t="s">
        <v>2815</v>
      </c>
      <c r="D2999" s="3" t="s">
        <v>500</v>
      </c>
      <c r="E2999" s="3" t="s">
        <v>386</v>
      </c>
      <c r="F2999" s="3" t="s">
        <v>1996</v>
      </c>
      <c r="G2999" s="3">
        <v>1</v>
      </c>
      <c r="H2999" s="3">
        <v>10</v>
      </c>
      <c r="I2999" s="3" t="s">
        <v>3166</v>
      </c>
      <c r="J2999" s="3" t="s">
        <v>2281</v>
      </c>
      <c r="L2999" s="3" t="s">
        <v>4474</v>
      </c>
      <c r="M2999" s="3">
        <f t="shared" si="46"/>
        <v>1</v>
      </c>
    </row>
    <row r="3000" spans="1:13">
      <c r="A3000" s="3">
        <v>2513</v>
      </c>
      <c r="B3000" s="3">
        <v>2</v>
      </c>
      <c r="C3000" s="3" t="s">
        <v>2816</v>
      </c>
      <c r="D3000" s="3" t="s">
        <v>250</v>
      </c>
      <c r="E3000" s="3" t="s">
        <v>1781</v>
      </c>
      <c r="F3000" s="3" t="s">
        <v>291</v>
      </c>
      <c r="G3000" s="3">
        <v>1</v>
      </c>
      <c r="H3000" s="3">
        <v>10</v>
      </c>
      <c r="I3000" s="3" t="s">
        <v>3166</v>
      </c>
      <c r="J3000" s="3" t="s">
        <v>2281</v>
      </c>
      <c r="L3000" s="3" t="s">
        <v>4474</v>
      </c>
      <c r="M3000" s="3">
        <f t="shared" si="46"/>
        <v>1</v>
      </c>
    </row>
    <row r="3001" spans="1:13">
      <c r="A3001" s="3">
        <v>2514</v>
      </c>
      <c r="B3001" s="3">
        <v>0</v>
      </c>
      <c r="C3001" s="3" t="s">
        <v>3178</v>
      </c>
      <c r="D3001" s="3" t="s">
        <v>415</v>
      </c>
      <c r="E3001" s="3" t="s">
        <v>3179</v>
      </c>
      <c r="F3001" s="3" t="s">
        <v>3180</v>
      </c>
      <c r="G3001" s="3">
        <v>100</v>
      </c>
      <c r="H3001" s="3">
        <v>0</v>
      </c>
      <c r="I3001" s="3" t="s">
        <v>3166</v>
      </c>
      <c r="J3001" s="3" t="s">
        <v>2285</v>
      </c>
      <c r="K3001" s="3" t="s">
        <v>2286</v>
      </c>
      <c r="L3001" s="3" t="s">
        <v>4475</v>
      </c>
      <c r="M3001" s="3">
        <f t="shared" si="46"/>
        <v>1</v>
      </c>
    </row>
    <row r="3002" spans="1:13">
      <c r="A3002" s="3">
        <v>2515</v>
      </c>
      <c r="B3002" s="3">
        <v>0</v>
      </c>
      <c r="C3002" s="3" t="s">
        <v>3184</v>
      </c>
      <c r="D3002" s="3" t="s">
        <v>4374</v>
      </c>
      <c r="E3002" s="3" t="s">
        <v>3185</v>
      </c>
      <c r="F3002" s="3" t="s">
        <v>3186</v>
      </c>
      <c r="G3002" s="3">
        <v>100</v>
      </c>
      <c r="H3002" s="3">
        <v>0</v>
      </c>
      <c r="I3002" s="3" t="s">
        <v>3166</v>
      </c>
      <c r="J3002" s="3" t="s">
        <v>2285</v>
      </c>
      <c r="K3002" s="3" t="s">
        <v>2286</v>
      </c>
      <c r="L3002" s="3" t="s">
        <v>4475</v>
      </c>
      <c r="M3002" s="3">
        <f t="shared" si="46"/>
        <v>2</v>
      </c>
    </row>
    <row r="3003" spans="1:13">
      <c r="A3003" s="3">
        <v>2515</v>
      </c>
      <c r="B3003" s="3">
        <v>0</v>
      </c>
      <c r="C3003" s="3" t="s">
        <v>3184</v>
      </c>
      <c r="D3003" s="3" t="s">
        <v>4375</v>
      </c>
      <c r="E3003" s="3">
        <v>215</v>
      </c>
      <c r="F3003" s="3">
        <v>226</v>
      </c>
      <c r="G3003" s="3">
        <v>100</v>
      </c>
      <c r="H3003" s="3">
        <v>0</v>
      </c>
      <c r="I3003" s="3" t="s">
        <v>3166</v>
      </c>
      <c r="J3003" s="3" t="s">
        <v>2285</v>
      </c>
      <c r="K3003" s="3" t="s">
        <v>2286</v>
      </c>
      <c r="L3003" s="3" t="s">
        <v>4475</v>
      </c>
      <c r="M3003" s="3">
        <f t="shared" si="46"/>
        <v>2</v>
      </c>
    </row>
    <row r="3004" spans="1:13">
      <c r="A3004" s="3">
        <v>2516</v>
      </c>
      <c r="B3004" s="3">
        <v>0</v>
      </c>
      <c r="C3004" s="3" t="s">
        <v>3189</v>
      </c>
      <c r="D3004" s="3" t="s">
        <v>4376</v>
      </c>
      <c r="E3004" s="3" t="s">
        <v>3186</v>
      </c>
      <c r="F3004" s="3" t="s">
        <v>3190</v>
      </c>
      <c r="G3004" s="3">
        <v>100</v>
      </c>
      <c r="H3004" s="3">
        <v>0</v>
      </c>
      <c r="I3004" s="3" t="s">
        <v>3166</v>
      </c>
      <c r="J3004" s="3" t="s">
        <v>2285</v>
      </c>
      <c r="K3004" s="3" t="s">
        <v>2286</v>
      </c>
      <c r="L3004" s="3" t="s">
        <v>4475</v>
      </c>
      <c r="M3004" s="3">
        <f t="shared" si="46"/>
        <v>2</v>
      </c>
    </row>
    <row r="3005" spans="1:13">
      <c r="A3005" s="3">
        <v>2516</v>
      </c>
      <c r="B3005" s="3">
        <v>0</v>
      </c>
      <c r="C3005" s="3" t="s">
        <v>3189</v>
      </c>
      <c r="D3005" s="3" t="s">
        <v>4377</v>
      </c>
      <c r="E3005" s="3">
        <v>222</v>
      </c>
      <c r="F3005" s="3">
        <v>224</v>
      </c>
      <c r="G3005" s="3">
        <v>100</v>
      </c>
      <c r="H3005" s="3">
        <v>0</v>
      </c>
      <c r="I3005" s="3" t="s">
        <v>3166</v>
      </c>
      <c r="J3005" s="3" t="s">
        <v>2285</v>
      </c>
      <c r="K3005" s="3" t="s">
        <v>2286</v>
      </c>
      <c r="L3005" s="3" t="s">
        <v>4475</v>
      </c>
      <c r="M3005" s="3">
        <f t="shared" si="46"/>
        <v>2</v>
      </c>
    </row>
    <row r="3006" spans="1:13">
      <c r="A3006" s="3">
        <v>2517</v>
      </c>
      <c r="B3006" s="3">
        <v>0</v>
      </c>
      <c r="C3006" s="3" t="s">
        <v>3193</v>
      </c>
      <c r="D3006" s="3" t="s">
        <v>4378</v>
      </c>
      <c r="E3006" s="3" t="s">
        <v>3064</v>
      </c>
      <c r="F3006" s="3" t="s">
        <v>3194</v>
      </c>
      <c r="G3006" s="3">
        <v>100</v>
      </c>
      <c r="H3006" s="3">
        <v>0</v>
      </c>
      <c r="I3006" s="3" t="s">
        <v>3166</v>
      </c>
      <c r="J3006" s="3" t="s">
        <v>2285</v>
      </c>
      <c r="K3006" s="3" t="s">
        <v>2286</v>
      </c>
      <c r="L3006" s="3" t="s">
        <v>4475</v>
      </c>
      <c r="M3006" s="3">
        <f t="shared" si="46"/>
        <v>2</v>
      </c>
    </row>
    <row r="3007" spans="1:13">
      <c r="A3007" s="3">
        <v>2517</v>
      </c>
      <c r="B3007" s="3">
        <v>0</v>
      </c>
      <c r="C3007" s="3" t="s">
        <v>3193</v>
      </c>
      <c r="D3007" s="3" t="s">
        <v>4379</v>
      </c>
      <c r="E3007" s="3">
        <v>371</v>
      </c>
      <c r="F3007" s="3">
        <v>373</v>
      </c>
      <c r="G3007" s="3">
        <v>100</v>
      </c>
      <c r="H3007" s="3">
        <v>0</v>
      </c>
      <c r="I3007" s="3" t="s">
        <v>3166</v>
      </c>
      <c r="J3007" s="3" t="s">
        <v>2285</v>
      </c>
      <c r="K3007" s="3" t="s">
        <v>2286</v>
      </c>
      <c r="L3007" s="3" t="s">
        <v>4475</v>
      </c>
      <c r="M3007" s="3">
        <f t="shared" si="46"/>
        <v>2</v>
      </c>
    </row>
    <row r="3008" spans="1:13">
      <c r="A3008" s="3">
        <v>2518</v>
      </c>
      <c r="B3008" s="3">
        <v>0</v>
      </c>
      <c r="C3008" s="3" t="s">
        <v>3196</v>
      </c>
      <c r="D3008" s="3" t="s">
        <v>4380</v>
      </c>
      <c r="E3008" s="3" t="s">
        <v>3197</v>
      </c>
      <c r="F3008" s="3" t="s">
        <v>2818</v>
      </c>
      <c r="G3008" s="3">
        <v>100</v>
      </c>
      <c r="H3008" s="3">
        <v>0</v>
      </c>
      <c r="I3008" s="3" t="s">
        <v>3166</v>
      </c>
      <c r="J3008" s="3" t="s">
        <v>2285</v>
      </c>
      <c r="K3008" s="3" t="s">
        <v>2286</v>
      </c>
      <c r="L3008" s="3" t="s">
        <v>4475</v>
      </c>
      <c r="M3008" s="3">
        <f t="shared" si="46"/>
        <v>2</v>
      </c>
    </row>
    <row r="3009" spans="1:13">
      <c r="A3009" s="3">
        <v>2518</v>
      </c>
      <c r="B3009" s="3">
        <v>0</v>
      </c>
      <c r="C3009" s="3" t="s">
        <v>3196</v>
      </c>
      <c r="D3009" s="3" t="s">
        <v>4381</v>
      </c>
      <c r="E3009" s="3">
        <v>211</v>
      </c>
      <c r="F3009" s="3">
        <v>213</v>
      </c>
      <c r="G3009" s="3">
        <v>100</v>
      </c>
      <c r="H3009" s="3">
        <v>0</v>
      </c>
      <c r="I3009" s="3" t="s">
        <v>3166</v>
      </c>
      <c r="J3009" s="3" t="s">
        <v>2285</v>
      </c>
      <c r="K3009" s="3" t="s">
        <v>2286</v>
      </c>
      <c r="L3009" s="3" t="s">
        <v>4475</v>
      </c>
      <c r="M3009" s="3">
        <f t="shared" si="46"/>
        <v>2</v>
      </c>
    </row>
    <row r="3010" spans="1:13">
      <c r="A3010" s="3">
        <v>2519</v>
      </c>
      <c r="B3010" s="3">
        <v>0</v>
      </c>
      <c r="C3010" s="3" t="s">
        <v>3201</v>
      </c>
      <c r="D3010" s="3" t="s">
        <v>500</v>
      </c>
      <c r="E3010" s="3" t="s">
        <v>3072</v>
      </c>
      <c r="F3010" s="3" t="s">
        <v>3073</v>
      </c>
      <c r="G3010" s="3">
        <v>100</v>
      </c>
      <c r="H3010" s="3">
        <v>0</v>
      </c>
      <c r="I3010" s="3" t="s">
        <v>3166</v>
      </c>
      <c r="J3010" s="3" t="s">
        <v>2285</v>
      </c>
      <c r="K3010" s="3" t="s">
        <v>2286</v>
      </c>
      <c r="L3010" s="3" t="s">
        <v>4475</v>
      </c>
      <c r="M3010" s="3">
        <f t="shared" si="46"/>
        <v>1</v>
      </c>
    </row>
    <row r="3011" spans="1:13">
      <c r="A3011" s="3">
        <v>2520</v>
      </c>
      <c r="B3011" s="3">
        <v>0</v>
      </c>
      <c r="C3011" s="3" t="s">
        <v>3203</v>
      </c>
      <c r="D3011" s="3" t="s">
        <v>4371</v>
      </c>
      <c r="E3011" s="3" t="s">
        <v>3197</v>
      </c>
      <c r="F3011" s="3" t="s">
        <v>2818</v>
      </c>
      <c r="G3011" s="3">
        <v>100</v>
      </c>
      <c r="H3011" s="3">
        <v>0</v>
      </c>
      <c r="I3011" s="3" t="s">
        <v>3166</v>
      </c>
      <c r="J3011" s="3" t="s">
        <v>2285</v>
      </c>
      <c r="K3011" s="3" t="s">
        <v>2286</v>
      </c>
      <c r="L3011" s="3" t="s">
        <v>4475</v>
      </c>
      <c r="M3011" s="3">
        <f t="shared" ref="M3011:M3074" si="47">COUNTIF(A:A,A3011)</f>
        <v>2</v>
      </c>
    </row>
    <row r="3012" spans="1:13">
      <c r="A3012" s="3">
        <v>2520</v>
      </c>
      <c r="B3012" s="3">
        <v>0</v>
      </c>
      <c r="C3012" s="3" t="s">
        <v>3203</v>
      </c>
      <c r="D3012" s="3" t="s">
        <v>4373</v>
      </c>
      <c r="E3012" s="3">
        <v>211</v>
      </c>
      <c r="F3012" s="3">
        <v>213</v>
      </c>
      <c r="G3012" s="3">
        <v>100</v>
      </c>
      <c r="H3012" s="3">
        <v>0</v>
      </c>
      <c r="I3012" s="3" t="s">
        <v>3166</v>
      </c>
      <c r="J3012" s="3" t="s">
        <v>2285</v>
      </c>
      <c r="K3012" s="3" t="s">
        <v>2286</v>
      </c>
      <c r="L3012" s="3" t="s">
        <v>4475</v>
      </c>
      <c r="M3012" s="3">
        <f t="shared" si="47"/>
        <v>2</v>
      </c>
    </row>
    <row r="3013" spans="1:13">
      <c r="A3013" s="3">
        <v>2521</v>
      </c>
      <c r="B3013" s="3">
        <v>0</v>
      </c>
      <c r="C3013" s="3" t="s">
        <v>3205</v>
      </c>
      <c r="D3013" s="3" t="s">
        <v>415</v>
      </c>
      <c r="E3013" s="3" t="s">
        <v>2865</v>
      </c>
      <c r="F3013" s="3" t="s">
        <v>2802</v>
      </c>
      <c r="G3013" s="3">
        <v>100</v>
      </c>
      <c r="H3013" s="3">
        <v>0</v>
      </c>
      <c r="I3013" s="3" t="s">
        <v>3166</v>
      </c>
      <c r="J3013" s="3" t="s">
        <v>2285</v>
      </c>
      <c r="K3013" s="3" t="s">
        <v>2306</v>
      </c>
      <c r="L3013" s="3" t="s">
        <v>4475</v>
      </c>
      <c r="M3013" s="3">
        <f t="shared" si="47"/>
        <v>1</v>
      </c>
    </row>
    <row r="3014" spans="1:13">
      <c r="A3014" s="3">
        <v>2522</v>
      </c>
      <c r="B3014" s="3">
        <v>0</v>
      </c>
      <c r="C3014" s="3" t="s">
        <v>3092</v>
      </c>
      <c r="D3014" s="3" t="s">
        <v>112</v>
      </c>
      <c r="E3014" s="3" t="s">
        <v>2818</v>
      </c>
      <c r="F3014" s="3" t="s">
        <v>2819</v>
      </c>
      <c r="G3014" s="3">
        <v>100</v>
      </c>
      <c r="H3014" s="3">
        <v>0</v>
      </c>
      <c r="I3014" s="3" t="s">
        <v>3166</v>
      </c>
      <c r="J3014" s="3" t="s">
        <v>2285</v>
      </c>
      <c r="K3014" s="3" t="s">
        <v>2306</v>
      </c>
      <c r="L3014" s="3" t="s">
        <v>4475</v>
      </c>
      <c r="M3014" s="3">
        <f t="shared" si="47"/>
        <v>1</v>
      </c>
    </row>
    <row r="3015" spans="1:13">
      <c r="A3015" s="3">
        <v>2523</v>
      </c>
      <c r="B3015" s="3">
        <v>0</v>
      </c>
      <c r="C3015" s="3" t="s">
        <v>3090</v>
      </c>
      <c r="D3015" s="3" t="s">
        <v>111</v>
      </c>
      <c r="E3015" s="3" t="s">
        <v>2818</v>
      </c>
      <c r="F3015" s="3" t="s">
        <v>2819</v>
      </c>
      <c r="G3015" s="3">
        <v>100</v>
      </c>
      <c r="H3015" s="3">
        <v>0</v>
      </c>
      <c r="I3015" s="3" t="s">
        <v>3166</v>
      </c>
      <c r="J3015" s="3" t="s">
        <v>2285</v>
      </c>
      <c r="K3015" s="3" t="s">
        <v>2306</v>
      </c>
      <c r="L3015" s="3" t="s">
        <v>4475</v>
      </c>
      <c r="M3015" s="3">
        <f t="shared" si="47"/>
        <v>1</v>
      </c>
    </row>
    <row r="3016" spans="1:13">
      <c r="A3016" s="3">
        <v>2524</v>
      </c>
      <c r="B3016" s="3">
        <v>0</v>
      </c>
      <c r="C3016" s="3" t="s">
        <v>3088</v>
      </c>
      <c r="D3016" s="3" t="s">
        <v>110</v>
      </c>
      <c r="E3016" s="3" t="s">
        <v>2818</v>
      </c>
      <c r="F3016" s="3" t="s">
        <v>2819</v>
      </c>
      <c r="G3016" s="3">
        <v>100</v>
      </c>
      <c r="H3016" s="3">
        <v>0</v>
      </c>
      <c r="I3016" s="3" t="s">
        <v>3166</v>
      </c>
      <c r="J3016" s="3" t="s">
        <v>2285</v>
      </c>
      <c r="K3016" s="3" t="s">
        <v>2306</v>
      </c>
      <c r="L3016" s="3" t="s">
        <v>4475</v>
      </c>
      <c r="M3016" s="3">
        <f t="shared" si="47"/>
        <v>1</v>
      </c>
    </row>
    <row r="3017" spans="1:13">
      <c r="A3017" s="3">
        <v>2525</v>
      </c>
      <c r="B3017" s="3">
        <v>0</v>
      </c>
      <c r="C3017" s="3" t="s">
        <v>3208</v>
      </c>
      <c r="D3017" s="3" t="s">
        <v>2913</v>
      </c>
      <c r="E3017" s="3">
        <v>4</v>
      </c>
      <c r="G3017" s="3">
        <v>100</v>
      </c>
      <c r="H3017" s="3">
        <v>0</v>
      </c>
      <c r="I3017" s="3" t="s">
        <v>3166</v>
      </c>
      <c r="J3017" s="3" t="s">
        <v>2285</v>
      </c>
      <c r="K3017" s="3" t="s">
        <v>2306</v>
      </c>
      <c r="L3017" s="3" t="s">
        <v>4475</v>
      </c>
      <c r="M3017" s="3">
        <f t="shared" si="47"/>
        <v>1</v>
      </c>
    </row>
    <row r="3018" spans="1:13">
      <c r="A3018" s="3">
        <v>2526</v>
      </c>
      <c r="B3018" s="3">
        <v>0</v>
      </c>
      <c r="C3018" s="3" t="s">
        <v>3209</v>
      </c>
      <c r="D3018" s="3" t="s">
        <v>258</v>
      </c>
      <c r="E3018" s="3" t="s">
        <v>2301</v>
      </c>
      <c r="F3018" s="3" t="s">
        <v>2324</v>
      </c>
      <c r="G3018" s="3">
        <v>100</v>
      </c>
      <c r="H3018" s="3">
        <v>0</v>
      </c>
      <c r="I3018" s="3" t="s">
        <v>3166</v>
      </c>
      <c r="J3018" s="3" t="s">
        <v>2285</v>
      </c>
      <c r="K3018" s="3" t="s">
        <v>2333</v>
      </c>
      <c r="L3018" s="3" t="s">
        <v>4475</v>
      </c>
      <c r="M3018" s="3">
        <f t="shared" si="47"/>
        <v>1</v>
      </c>
    </row>
    <row r="3019" spans="1:13">
      <c r="A3019" s="3">
        <v>2527</v>
      </c>
      <c r="B3019" s="3">
        <v>0</v>
      </c>
      <c r="C3019" s="3" t="s">
        <v>3210</v>
      </c>
      <c r="D3019" s="3" t="s">
        <v>1830</v>
      </c>
      <c r="E3019" s="3">
        <v>5</v>
      </c>
      <c r="G3019" s="3">
        <v>100</v>
      </c>
      <c r="H3019" s="3">
        <v>0</v>
      </c>
      <c r="I3019" s="3" t="s">
        <v>3166</v>
      </c>
      <c r="J3019" s="3" t="s">
        <v>2285</v>
      </c>
      <c r="K3019" s="3" t="s">
        <v>2333</v>
      </c>
      <c r="L3019" s="3" t="s">
        <v>4475</v>
      </c>
      <c r="M3019" s="3">
        <f t="shared" si="47"/>
        <v>1</v>
      </c>
    </row>
    <row r="3020" spans="1:13">
      <c r="A3020" s="3">
        <v>2528</v>
      </c>
      <c r="B3020" s="3">
        <v>0</v>
      </c>
      <c r="C3020" s="3" t="s">
        <v>3212</v>
      </c>
      <c r="D3020" s="3" t="s">
        <v>584</v>
      </c>
      <c r="E3020" s="3">
        <v>5</v>
      </c>
      <c r="G3020" s="3">
        <v>100</v>
      </c>
      <c r="H3020" s="3">
        <v>0</v>
      </c>
      <c r="I3020" s="3" t="s">
        <v>3166</v>
      </c>
      <c r="J3020" s="3" t="s">
        <v>2285</v>
      </c>
      <c r="K3020" s="3" t="s">
        <v>2333</v>
      </c>
      <c r="L3020" s="3" t="s">
        <v>4475</v>
      </c>
      <c r="M3020" s="3">
        <f t="shared" si="47"/>
        <v>1</v>
      </c>
    </row>
    <row r="3021" spans="1:13">
      <c r="A3021" s="3">
        <v>2529</v>
      </c>
      <c r="B3021" s="3">
        <v>0</v>
      </c>
      <c r="C3021" s="3" t="s">
        <v>3096</v>
      </c>
      <c r="D3021" s="3" t="s">
        <v>2272</v>
      </c>
      <c r="E3021" s="3" t="s">
        <v>2328</v>
      </c>
      <c r="F3021" s="3" t="s">
        <v>2329</v>
      </c>
      <c r="G3021" s="3">
        <v>100</v>
      </c>
      <c r="H3021" s="3">
        <v>0</v>
      </c>
      <c r="I3021" s="3" t="s">
        <v>3166</v>
      </c>
      <c r="J3021" s="3" t="s">
        <v>2285</v>
      </c>
      <c r="K3021" s="3" t="s">
        <v>2333</v>
      </c>
      <c r="L3021" s="3" t="s">
        <v>4475</v>
      </c>
      <c r="M3021" s="3">
        <f t="shared" si="47"/>
        <v>1</v>
      </c>
    </row>
    <row r="3022" spans="1:13">
      <c r="A3022" s="3">
        <v>2530</v>
      </c>
      <c r="B3022" s="3">
        <v>0</v>
      </c>
      <c r="C3022" s="3" t="s">
        <v>3215</v>
      </c>
      <c r="D3022" s="3" t="s">
        <v>524</v>
      </c>
      <c r="E3022" s="3">
        <v>5</v>
      </c>
      <c r="G3022" s="3">
        <v>100</v>
      </c>
      <c r="H3022" s="3">
        <v>0</v>
      </c>
      <c r="I3022" s="3" t="s">
        <v>3166</v>
      </c>
      <c r="J3022" s="3" t="s">
        <v>2285</v>
      </c>
      <c r="K3022" s="3" t="s">
        <v>2333</v>
      </c>
      <c r="L3022" s="3" t="s">
        <v>4475</v>
      </c>
      <c r="M3022" s="3">
        <f t="shared" si="47"/>
        <v>1</v>
      </c>
    </row>
    <row r="3023" spans="1:13">
      <c r="A3023" s="3">
        <v>2531</v>
      </c>
      <c r="B3023" s="3">
        <v>0</v>
      </c>
      <c r="C3023" s="3" t="s">
        <v>3217</v>
      </c>
      <c r="D3023" s="3" t="s">
        <v>1989</v>
      </c>
      <c r="E3023" s="3" t="s">
        <v>665</v>
      </c>
      <c r="F3023" s="3" t="s">
        <v>562</v>
      </c>
      <c r="G3023" s="3">
        <v>100</v>
      </c>
      <c r="H3023" s="3">
        <v>0</v>
      </c>
      <c r="I3023" s="3" t="s">
        <v>3166</v>
      </c>
      <c r="J3023" s="3" t="s">
        <v>2285</v>
      </c>
      <c r="K3023" s="3" t="s">
        <v>2333</v>
      </c>
      <c r="L3023" s="3" t="s">
        <v>4475</v>
      </c>
      <c r="M3023" s="3">
        <f t="shared" si="47"/>
        <v>1</v>
      </c>
    </row>
    <row r="3024" spans="1:13">
      <c r="A3024" s="3">
        <v>2532</v>
      </c>
      <c r="B3024" s="3">
        <v>1</v>
      </c>
      <c r="C3024" s="3" t="s">
        <v>3181</v>
      </c>
      <c r="D3024" s="3" t="s">
        <v>415</v>
      </c>
      <c r="E3024" s="3" t="s">
        <v>3182</v>
      </c>
      <c r="F3024" s="3" t="s">
        <v>3183</v>
      </c>
      <c r="G3024" s="3">
        <v>86</v>
      </c>
      <c r="H3024" s="3">
        <v>100</v>
      </c>
      <c r="I3024" s="3" t="s">
        <v>3166</v>
      </c>
      <c r="J3024" s="3" t="s">
        <v>2285</v>
      </c>
      <c r="K3024" s="3" t="s">
        <v>2286</v>
      </c>
      <c r="L3024" s="3" t="s">
        <v>4476</v>
      </c>
      <c r="M3024" s="3">
        <f t="shared" si="47"/>
        <v>1</v>
      </c>
    </row>
    <row r="3025" spans="1:13">
      <c r="A3025" s="3">
        <v>2533</v>
      </c>
      <c r="B3025" s="3">
        <v>1</v>
      </c>
      <c r="C3025" s="3" t="s">
        <v>3187</v>
      </c>
      <c r="D3025" s="3" t="s">
        <v>4374</v>
      </c>
      <c r="E3025" s="3" t="s">
        <v>2683</v>
      </c>
      <c r="F3025" s="3" t="s">
        <v>3188</v>
      </c>
      <c r="G3025" s="3">
        <v>86</v>
      </c>
      <c r="H3025" s="3">
        <v>100</v>
      </c>
      <c r="I3025" s="3" t="s">
        <v>3166</v>
      </c>
      <c r="J3025" s="3" t="s">
        <v>2285</v>
      </c>
      <c r="K3025" s="3" t="s">
        <v>2286</v>
      </c>
      <c r="L3025" s="3" t="s">
        <v>4476</v>
      </c>
      <c r="M3025" s="3">
        <f t="shared" si="47"/>
        <v>2</v>
      </c>
    </row>
    <row r="3026" spans="1:13">
      <c r="A3026" s="3">
        <v>2533</v>
      </c>
      <c r="B3026" s="3">
        <v>1</v>
      </c>
      <c r="C3026" s="3" t="s">
        <v>3187</v>
      </c>
      <c r="D3026" s="3" t="s">
        <v>4375</v>
      </c>
      <c r="E3026" s="3">
        <v>164</v>
      </c>
      <c r="F3026" s="3">
        <v>174</v>
      </c>
      <c r="G3026" s="3">
        <v>86</v>
      </c>
      <c r="H3026" s="3">
        <v>100</v>
      </c>
      <c r="I3026" s="3" t="s">
        <v>3166</v>
      </c>
      <c r="J3026" s="3" t="s">
        <v>2285</v>
      </c>
      <c r="K3026" s="3" t="s">
        <v>2286</v>
      </c>
      <c r="L3026" s="3" t="s">
        <v>4476</v>
      </c>
      <c r="M3026" s="3">
        <f t="shared" si="47"/>
        <v>2</v>
      </c>
    </row>
    <row r="3027" spans="1:13">
      <c r="A3027" s="3">
        <v>2534</v>
      </c>
      <c r="B3027" s="3">
        <v>1</v>
      </c>
      <c r="C3027" s="3" t="s">
        <v>3191</v>
      </c>
      <c r="D3027" s="3" t="s">
        <v>4376</v>
      </c>
      <c r="E3027" s="3" t="s">
        <v>3192</v>
      </c>
      <c r="F3027" s="3" t="s">
        <v>2928</v>
      </c>
      <c r="G3027" s="3">
        <v>86</v>
      </c>
      <c r="H3027" s="3">
        <v>100</v>
      </c>
      <c r="I3027" s="3" t="s">
        <v>3166</v>
      </c>
      <c r="J3027" s="3" t="s">
        <v>2285</v>
      </c>
      <c r="K3027" s="3" t="s">
        <v>2286</v>
      </c>
      <c r="L3027" s="3" t="s">
        <v>4476</v>
      </c>
      <c r="M3027" s="3">
        <f t="shared" si="47"/>
        <v>2</v>
      </c>
    </row>
    <row r="3028" spans="1:13">
      <c r="A3028" s="3">
        <v>2534</v>
      </c>
      <c r="B3028" s="3">
        <v>1</v>
      </c>
      <c r="C3028" s="3" t="s">
        <v>3191</v>
      </c>
      <c r="D3028" s="3" t="s">
        <v>4377</v>
      </c>
      <c r="E3028" s="3">
        <v>170</v>
      </c>
      <c r="F3028" s="3">
        <v>172</v>
      </c>
      <c r="G3028" s="3">
        <v>86</v>
      </c>
      <c r="H3028" s="3">
        <v>100</v>
      </c>
      <c r="I3028" s="3" t="s">
        <v>3166</v>
      </c>
      <c r="J3028" s="3" t="s">
        <v>2285</v>
      </c>
      <c r="K3028" s="3" t="s">
        <v>2286</v>
      </c>
      <c r="L3028" s="3" t="s">
        <v>4476</v>
      </c>
      <c r="M3028" s="3">
        <f t="shared" si="47"/>
        <v>2</v>
      </c>
    </row>
    <row r="3029" spans="1:13">
      <c r="A3029" s="3">
        <v>2535</v>
      </c>
      <c r="B3029" s="3">
        <v>1</v>
      </c>
      <c r="C3029" s="3" t="s">
        <v>3195</v>
      </c>
      <c r="D3029" s="3" t="s">
        <v>4378</v>
      </c>
      <c r="E3029" s="3" t="s">
        <v>2654</v>
      </c>
      <c r="F3029" s="3" t="s">
        <v>2658</v>
      </c>
      <c r="G3029" s="3">
        <v>86</v>
      </c>
      <c r="H3029" s="3">
        <v>100</v>
      </c>
      <c r="I3029" s="3" t="s">
        <v>3166</v>
      </c>
      <c r="J3029" s="3" t="s">
        <v>2285</v>
      </c>
      <c r="K3029" s="3" t="s">
        <v>2286</v>
      </c>
      <c r="L3029" s="3" t="s">
        <v>4476</v>
      </c>
      <c r="M3029" s="3">
        <f t="shared" si="47"/>
        <v>2</v>
      </c>
    </row>
    <row r="3030" spans="1:13">
      <c r="A3030" s="3">
        <v>2535</v>
      </c>
      <c r="B3030" s="3">
        <v>1</v>
      </c>
      <c r="C3030" s="3" t="s">
        <v>3195</v>
      </c>
      <c r="D3030" s="3" t="s">
        <v>4379</v>
      </c>
      <c r="E3030" s="3">
        <v>284</v>
      </c>
      <c r="F3030" s="3">
        <v>286</v>
      </c>
      <c r="G3030" s="3">
        <v>86</v>
      </c>
      <c r="H3030" s="3">
        <v>100</v>
      </c>
      <c r="I3030" s="3" t="s">
        <v>3166</v>
      </c>
      <c r="J3030" s="3" t="s">
        <v>2285</v>
      </c>
      <c r="K3030" s="3" t="s">
        <v>2286</v>
      </c>
      <c r="L3030" s="3" t="s">
        <v>4476</v>
      </c>
      <c r="M3030" s="3">
        <f t="shared" si="47"/>
        <v>2</v>
      </c>
    </row>
    <row r="3031" spans="1:13">
      <c r="A3031" s="3">
        <v>2536</v>
      </c>
      <c r="B3031" s="3">
        <v>1</v>
      </c>
      <c r="C3031" s="3" t="s">
        <v>3198</v>
      </c>
      <c r="D3031" s="3" t="s">
        <v>4380</v>
      </c>
      <c r="E3031" s="3" t="s">
        <v>3199</v>
      </c>
      <c r="F3031" s="3" t="s">
        <v>3200</v>
      </c>
      <c r="G3031" s="3">
        <v>86</v>
      </c>
      <c r="H3031" s="3">
        <v>100</v>
      </c>
      <c r="I3031" s="3" t="s">
        <v>3166</v>
      </c>
      <c r="J3031" s="3" t="s">
        <v>2285</v>
      </c>
      <c r="K3031" s="3" t="s">
        <v>2286</v>
      </c>
      <c r="L3031" s="3" t="s">
        <v>4476</v>
      </c>
      <c r="M3031" s="3">
        <f t="shared" si="47"/>
        <v>2</v>
      </c>
    </row>
    <row r="3032" spans="1:13">
      <c r="A3032" s="3">
        <v>2536</v>
      </c>
      <c r="B3032" s="3">
        <v>1</v>
      </c>
      <c r="C3032" s="3" t="s">
        <v>3198</v>
      </c>
      <c r="D3032" s="3" t="s">
        <v>4381</v>
      </c>
      <c r="E3032" s="3">
        <v>161</v>
      </c>
      <c r="F3032" s="3">
        <v>163</v>
      </c>
      <c r="G3032" s="3">
        <v>86</v>
      </c>
      <c r="H3032" s="3">
        <v>100</v>
      </c>
      <c r="I3032" s="3" t="s">
        <v>3166</v>
      </c>
      <c r="J3032" s="3" t="s">
        <v>2285</v>
      </c>
      <c r="K3032" s="3" t="s">
        <v>2286</v>
      </c>
      <c r="L3032" s="3" t="s">
        <v>4476</v>
      </c>
      <c r="M3032" s="3">
        <f t="shared" si="47"/>
        <v>2</v>
      </c>
    </row>
    <row r="3033" spans="1:13">
      <c r="A3033" s="3">
        <v>2537</v>
      </c>
      <c r="B3033" s="3">
        <v>1</v>
      </c>
      <c r="C3033" s="3" t="s">
        <v>3202</v>
      </c>
      <c r="D3033" s="3" t="s">
        <v>500</v>
      </c>
      <c r="E3033" s="3" t="s">
        <v>3075</v>
      </c>
      <c r="F3033" s="3" t="s">
        <v>3076</v>
      </c>
      <c r="G3033" s="3">
        <v>86</v>
      </c>
      <c r="H3033" s="3">
        <v>100</v>
      </c>
      <c r="I3033" s="3" t="s">
        <v>3166</v>
      </c>
      <c r="J3033" s="3" t="s">
        <v>2285</v>
      </c>
      <c r="K3033" s="3" t="s">
        <v>2286</v>
      </c>
      <c r="L3033" s="3" t="s">
        <v>4476</v>
      </c>
      <c r="M3033" s="3">
        <f t="shared" si="47"/>
        <v>1</v>
      </c>
    </row>
    <row r="3034" spans="1:13">
      <c r="A3034" s="3">
        <v>2538</v>
      </c>
      <c r="B3034" s="3">
        <v>1</v>
      </c>
      <c r="C3034" s="3" t="s">
        <v>3204</v>
      </c>
      <c r="D3034" s="3" t="s">
        <v>4371</v>
      </c>
      <c r="E3034" s="3" t="s">
        <v>3199</v>
      </c>
      <c r="F3034" s="3" t="s">
        <v>3200</v>
      </c>
      <c r="G3034" s="3">
        <v>86</v>
      </c>
      <c r="H3034" s="3">
        <v>100</v>
      </c>
      <c r="I3034" s="3" t="s">
        <v>3166</v>
      </c>
      <c r="J3034" s="3" t="s">
        <v>2285</v>
      </c>
      <c r="K3034" s="3" t="s">
        <v>2286</v>
      </c>
      <c r="L3034" s="3" t="s">
        <v>4476</v>
      </c>
      <c r="M3034" s="3">
        <f t="shared" si="47"/>
        <v>2</v>
      </c>
    </row>
    <row r="3035" spans="1:13">
      <c r="A3035" s="3">
        <v>2538</v>
      </c>
      <c r="B3035" s="3">
        <v>1</v>
      </c>
      <c r="C3035" s="3" t="s">
        <v>3204</v>
      </c>
      <c r="D3035" s="3" t="s">
        <v>4373</v>
      </c>
      <c r="E3035" s="3">
        <v>161</v>
      </c>
      <c r="F3035" s="3">
        <v>163</v>
      </c>
      <c r="G3035" s="3">
        <v>86</v>
      </c>
      <c r="H3035" s="3">
        <v>100</v>
      </c>
      <c r="I3035" s="3" t="s">
        <v>3166</v>
      </c>
      <c r="J3035" s="3" t="s">
        <v>2285</v>
      </c>
      <c r="K3035" s="3" t="s">
        <v>2286</v>
      </c>
      <c r="L3035" s="3" t="s">
        <v>4476</v>
      </c>
      <c r="M3035" s="3">
        <f t="shared" si="47"/>
        <v>2</v>
      </c>
    </row>
    <row r="3036" spans="1:13">
      <c r="A3036" s="3">
        <v>2539</v>
      </c>
      <c r="B3036" s="3">
        <v>1</v>
      </c>
      <c r="C3036" s="3" t="s">
        <v>3206</v>
      </c>
      <c r="D3036" s="3" t="s">
        <v>415</v>
      </c>
      <c r="E3036" s="3" t="s">
        <v>2867</v>
      </c>
      <c r="F3036" s="3" t="s">
        <v>3207</v>
      </c>
      <c r="G3036" s="3">
        <v>86</v>
      </c>
      <c r="H3036" s="3">
        <v>100</v>
      </c>
      <c r="I3036" s="3" t="s">
        <v>3166</v>
      </c>
      <c r="J3036" s="3" t="s">
        <v>2285</v>
      </c>
      <c r="K3036" s="3" t="s">
        <v>2306</v>
      </c>
      <c r="L3036" s="3" t="s">
        <v>4476</v>
      </c>
      <c r="M3036" s="3">
        <f t="shared" si="47"/>
        <v>1</v>
      </c>
    </row>
    <row r="3037" spans="1:13">
      <c r="A3037" s="3">
        <v>2540</v>
      </c>
      <c r="B3037" s="3">
        <v>1</v>
      </c>
      <c r="C3037" s="3" t="s">
        <v>3093</v>
      </c>
      <c r="D3037" s="3" t="s">
        <v>112</v>
      </c>
      <c r="E3037" s="3" t="s">
        <v>2683</v>
      </c>
      <c r="F3037" s="3" t="s">
        <v>2821</v>
      </c>
      <c r="G3037" s="3">
        <v>86</v>
      </c>
      <c r="H3037" s="3">
        <v>100</v>
      </c>
      <c r="I3037" s="3" t="s">
        <v>3166</v>
      </c>
      <c r="J3037" s="3" t="s">
        <v>2285</v>
      </c>
      <c r="K3037" s="3" t="s">
        <v>2306</v>
      </c>
      <c r="L3037" s="3" t="s">
        <v>4476</v>
      </c>
      <c r="M3037" s="3">
        <f t="shared" si="47"/>
        <v>1</v>
      </c>
    </row>
    <row r="3038" spans="1:13">
      <c r="A3038" s="3">
        <v>2541</v>
      </c>
      <c r="B3038" s="3">
        <v>1</v>
      </c>
      <c r="C3038" s="3" t="s">
        <v>3091</v>
      </c>
      <c r="D3038" s="3" t="s">
        <v>111</v>
      </c>
      <c r="E3038" s="3" t="s">
        <v>2683</v>
      </c>
      <c r="F3038" s="3" t="s">
        <v>2821</v>
      </c>
      <c r="G3038" s="3">
        <v>86</v>
      </c>
      <c r="H3038" s="3">
        <v>100</v>
      </c>
      <c r="I3038" s="3" t="s">
        <v>3166</v>
      </c>
      <c r="J3038" s="3" t="s">
        <v>2285</v>
      </c>
      <c r="K3038" s="3" t="s">
        <v>2306</v>
      </c>
      <c r="L3038" s="3" t="s">
        <v>4476</v>
      </c>
      <c r="M3038" s="3">
        <f t="shared" si="47"/>
        <v>1</v>
      </c>
    </row>
    <row r="3039" spans="1:13">
      <c r="A3039" s="3">
        <v>2542</v>
      </c>
      <c r="B3039" s="3">
        <v>1</v>
      </c>
      <c r="C3039" s="3" t="s">
        <v>3089</v>
      </c>
      <c r="D3039" s="3" t="s">
        <v>110</v>
      </c>
      <c r="E3039" s="3" t="s">
        <v>2683</v>
      </c>
      <c r="F3039" s="3" t="s">
        <v>2821</v>
      </c>
      <c r="G3039" s="3">
        <v>86</v>
      </c>
      <c r="H3039" s="3">
        <v>100</v>
      </c>
      <c r="I3039" s="3" t="s">
        <v>3166</v>
      </c>
      <c r="J3039" s="3" t="s">
        <v>2285</v>
      </c>
      <c r="K3039" s="3" t="s">
        <v>2306</v>
      </c>
      <c r="L3039" s="3" t="s">
        <v>4476</v>
      </c>
      <c r="M3039" s="3">
        <f t="shared" si="47"/>
        <v>1</v>
      </c>
    </row>
    <row r="3040" spans="1:13">
      <c r="A3040" s="3">
        <v>2543</v>
      </c>
      <c r="B3040" s="3">
        <v>1</v>
      </c>
      <c r="C3040" s="3" t="s">
        <v>2912</v>
      </c>
      <c r="D3040" s="3" t="s">
        <v>2913</v>
      </c>
      <c r="E3040" s="3">
        <v>3</v>
      </c>
      <c r="G3040" s="3">
        <v>86</v>
      </c>
      <c r="H3040" s="3">
        <v>100</v>
      </c>
      <c r="I3040" s="3" t="s">
        <v>3166</v>
      </c>
      <c r="J3040" s="3" t="s">
        <v>2285</v>
      </c>
      <c r="K3040" s="3" t="s">
        <v>2306</v>
      </c>
      <c r="L3040" s="3" t="s">
        <v>4476</v>
      </c>
      <c r="M3040" s="3">
        <f t="shared" si="47"/>
        <v>1</v>
      </c>
    </row>
    <row r="3041" spans="1:13">
      <c r="A3041" s="3">
        <v>2544</v>
      </c>
      <c r="B3041" s="3">
        <v>1</v>
      </c>
      <c r="C3041" s="3" t="s">
        <v>3095</v>
      </c>
      <c r="D3041" s="3" t="s">
        <v>258</v>
      </c>
      <c r="E3041" s="3" t="s">
        <v>1775</v>
      </c>
      <c r="F3041" s="3" t="s">
        <v>289</v>
      </c>
      <c r="G3041" s="3">
        <v>100</v>
      </c>
      <c r="H3041" s="3">
        <v>100</v>
      </c>
      <c r="I3041" s="3" t="s">
        <v>3166</v>
      </c>
      <c r="J3041" s="3" t="s">
        <v>2285</v>
      </c>
      <c r="K3041" s="3" t="s">
        <v>2333</v>
      </c>
      <c r="L3041" s="3" t="s">
        <v>4476</v>
      </c>
      <c r="M3041" s="3">
        <f t="shared" si="47"/>
        <v>1</v>
      </c>
    </row>
    <row r="3042" spans="1:13">
      <c r="A3042" s="3">
        <v>2545</v>
      </c>
      <c r="B3042" s="3">
        <v>1</v>
      </c>
      <c r="C3042" s="3" t="s">
        <v>3211</v>
      </c>
      <c r="D3042" s="3" t="s">
        <v>1830</v>
      </c>
      <c r="E3042" s="3">
        <v>4</v>
      </c>
      <c r="G3042" s="3">
        <v>100</v>
      </c>
      <c r="H3042" s="3">
        <v>100</v>
      </c>
      <c r="I3042" s="3" t="s">
        <v>3166</v>
      </c>
      <c r="J3042" s="3" t="s">
        <v>2285</v>
      </c>
      <c r="K3042" s="3" t="s">
        <v>2333</v>
      </c>
      <c r="L3042" s="3" t="s">
        <v>4476</v>
      </c>
      <c r="M3042" s="3">
        <f t="shared" si="47"/>
        <v>1</v>
      </c>
    </row>
    <row r="3043" spans="1:13">
      <c r="A3043" s="3">
        <v>2546</v>
      </c>
      <c r="B3043" s="3">
        <v>1</v>
      </c>
      <c r="C3043" s="3" t="s">
        <v>3213</v>
      </c>
      <c r="D3043" s="3" t="s">
        <v>584</v>
      </c>
      <c r="E3043" s="3">
        <v>4</v>
      </c>
      <c r="G3043" s="3">
        <v>100</v>
      </c>
      <c r="H3043" s="3">
        <v>100</v>
      </c>
      <c r="I3043" s="3" t="s">
        <v>3166</v>
      </c>
      <c r="J3043" s="3" t="s">
        <v>2285</v>
      </c>
      <c r="K3043" s="3" t="s">
        <v>2333</v>
      </c>
      <c r="L3043" s="3" t="s">
        <v>4476</v>
      </c>
      <c r="M3043" s="3">
        <f t="shared" si="47"/>
        <v>1</v>
      </c>
    </row>
    <row r="3044" spans="1:13">
      <c r="A3044" s="3">
        <v>2547</v>
      </c>
      <c r="B3044" s="3">
        <v>1</v>
      </c>
      <c r="C3044" s="3" t="s">
        <v>3214</v>
      </c>
      <c r="D3044" s="3" t="s">
        <v>2272</v>
      </c>
      <c r="E3044" s="3" t="s">
        <v>1788</v>
      </c>
      <c r="F3044" s="3" t="s">
        <v>1809</v>
      </c>
      <c r="G3044" s="3">
        <v>100</v>
      </c>
      <c r="H3044" s="3">
        <v>100</v>
      </c>
      <c r="I3044" s="3" t="s">
        <v>3166</v>
      </c>
      <c r="J3044" s="3" t="s">
        <v>2285</v>
      </c>
      <c r="K3044" s="3" t="s">
        <v>2333</v>
      </c>
      <c r="L3044" s="3" t="s">
        <v>4476</v>
      </c>
      <c r="M3044" s="3">
        <f t="shared" si="47"/>
        <v>1</v>
      </c>
    </row>
    <row r="3045" spans="1:13">
      <c r="A3045" s="3">
        <v>2548</v>
      </c>
      <c r="B3045" s="3">
        <v>1</v>
      </c>
      <c r="C3045" s="3" t="s">
        <v>3216</v>
      </c>
      <c r="D3045" s="3" t="s">
        <v>524</v>
      </c>
      <c r="E3045" s="3">
        <v>4</v>
      </c>
      <c r="G3045" s="3">
        <v>100</v>
      </c>
      <c r="H3045" s="3">
        <v>100</v>
      </c>
      <c r="I3045" s="3" t="s">
        <v>3166</v>
      </c>
      <c r="J3045" s="3" t="s">
        <v>2285</v>
      </c>
      <c r="K3045" s="3" t="s">
        <v>2333</v>
      </c>
      <c r="L3045" s="3" t="s">
        <v>4476</v>
      </c>
      <c r="M3045" s="3">
        <f t="shared" si="47"/>
        <v>1</v>
      </c>
    </row>
    <row r="3046" spans="1:13">
      <c r="A3046" s="3">
        <v>2549</v>
      </c>
      <c r="B3046" s="3">
        <v>1</v>
      </c>
      <c r="C3046" s="3" t="s">
        <v>3218</v>
      </c>
      <c r="D3046" s="3" t="s">
        <v>1989</v>
      </c>
      <c r="E3046" s="3" t="s">
        <v>617</v>
      </c>
      <c r="F3046" s="3" t="s">
        <v>706</v>
      </c>
      <c r="G3046" s="3">
        <v>100</v>
      </c>
      <c r="H3046" s="3">
        <v>100</v>
      </c>
      <c r="I3046" s="3" t="s">
        <v>3166</v>
      </c>
      <c r="J3046" s="3" t="s">
        <v>2285</v>
      </c>
      <c r="K3046" s="3" t="s">
        <v>2333</v>
      </c>
      <c r="L3046" s="3" t="s">
        <v>4476</v>
      </c>
      <c r="M3046" s="3">
        <f t="shared" si="47"/>
        <v>1</v>
      </c>
    </row>
    <row r="3047" spans="1:13">
      <c r="A3047" s="3">
        <v>2550</v>
      </c>
      <c r="B3047" s="3">
        <v>0</v>
      </c>
      <c r="C3047" s="3" t="s">
        <v>3219</v>
      </c>
      <c r="D3047" s="3" t="s">
        <v>250</v>
      </c>
      <c r="E3047" s="3" t="s">
        <v>2298</v>
      </c>
      <c r="F3047" s="3" t="s">
        <v>2299</v>
      </c>
      <c r="G3047" s="3">
        <v>100</v>
      </c>
      <c r="H3047" s="3">
        <v>0</v>
      </c>
      <c r="I3047" s="3" t="s">
        <v>3166</v>
      </c>
      <c r="J3047" s="3" t="s">
        <v>2346</v>
      </c>
      <c r="K3047" s="3" t="s">
        <v>2286</v>
      </c>
      <c r="L3047" s="3" t="s">
        <v>4477</v>
      </c>
      <c r="M3047" s="3">
        <f t="shared" si="47"/>
        <v>2</v>
      </c>
    </row>
    <row r="3048" spans="1:13">
      <c r="A3048" s="3">
        <v>2550</v>
      </c>
      <c r="B3048" s="3">
        <v>0</v>
      </c>
      <c r="C3048" s="3" t="s">
        <v>3219</v>
      </c>
      <c r="D3048" s="3" t="s">
        <v>1461</v>
      </c>
      <c r="E3048" s="3" t="s">
        <v>2298</v>
      </c>
      <c r="F3048" s="3" t="s">
        <v>2299</v>
      </c>
      <c r="G3048" s="3">
        <v>100</v>
      </c>
      <c r="H3048" s="3">
        <v>0</v>
      </c>
      <c r="I3048" s="3" t="s">
        <v>3166</v>
      </c>
      <c r="J3048" s="3" t="s">
        <v>2346</v>
      </c>
      <c r="K3048" s="3" t="s">
        <v>2286</v>
      </c>
      <c r="L3048" s="3" t="s">
        <v>4477</v>
      </c>
      <c r="M3048" s="3">
        <f t="shared" si="47"/>
        <v>2</v>
      </c>
    </row>
    <row r="3049" spans="1:13">
      <c r="A3049" s="3">
        <v>2551</v>
      </c>
      <c r="B3049" s="3">
        <v>0</v>
      </c>
      <c r="C3049" s="3" t="s">
        <v>3109</v>
      </c>
      <c r="D3049" s="3" t="s">
        <v>261</v>
      </c>
      <c r="E3049" s="3" t="s">
        <v>2376</v>
      </c>
      <c r="F3049" s="3" t="s">
        <v>2710</v>
      </c>
      <c r="G3049" s="3">
        <v>100</v>
      </c>
      <c r="H3049" s="3">
        <v>0</v>
      </c>
      <c r="I3049" s="3" t="s">
        <v>3166</v>
      </c>
      <c r="J3049" s="3" t="s">
        <v>2346</v>
      </c>
      <c r="K3049" s="3" t="s">
        <v>2286</v>
      </c>
      <c r="L3049" s="3" t="s">
        <v>4477</v>
      </c>
      <c r="M3049" s="3">
        <f t="shared" si="47"/>
        <v>1</v>
      </c>
    </row>
    <row r="3050" spans="1:13">
      <c r="A3050" s="3">
        <v>2552</v>
      </c>
      <c r="B3050" s="3">
        <v>0</v>
      </c>
      <c r="C3050" s="3" t="s">
        <v>3111</v>
      </c>
      <c r="D3050" s="3" t="s">
        <v>264</v>
      </c>
      <c r="E3050" s="3" t="s">
        <v>2376</v>
      </c>
      <c r="F3050" s="3" t="s">
        <v>2710</v>
      </c>
      <c r="G3050" s="3">
        <v>100</v>
      </c>
      <c r="H3050" s="3">
        <v>0</v>
      </c>
      <c r="I3050" s="3" t="s">
        <v>3166</v>
      </c>
      <c r="J3050" s="3" t="s">
        <v>2346</v>
      </c>
      <c r="K3050" s="3" t="s">
        <v>2286</v>
      </c>
      <c r="L3050" s="3" t="s">
        <v>4477</v>
      </c>
      <c r="M3050" s="3">
        <f t="shared" si="47"/>
        <v>1</v>
      </c>
    </row>
    <row r="3051" spans="1:13">
      <c r="A3051" s="3">
        <v>2553</v>
      </c>
      <c r="B3051" s="3">
        <v>0</v>
      </c>
      <c r="C3051" s="3" t="s">
        <v>3221</v>
      </c>
      <c r="D3051" s="3" t="s">
        <v>589</v>
      </c>
      <c r="E3051" s="3" t="s">
        <v>3222</v>
      </c>
      <c r="F3051" s="3" t="s">
        <v>3073</v>
      </c>
      <c r="G3051" s="3">
        <v>100</v>
      </c>
      <c r="H3051" s="3">
        <v>0</v>
      </c>
      <c r="I3051" s="3" t="s">
        <v>3166</v>
      </c>
      <c r="J3051" s="3" t="s">
        <v>2346</v>
      </c>
      <c r="K3051" s="3" t="s">
        <v>2286</v>
      </c>
      <c r="L3051" s="3" t="s">
        <v>4477</v>
      </c>
      <c r="M3051" s="3">
        <f t="shared" si="47"/>
        <v>1</v>
      </c>
    </row>
    <row r="3052" spans="1:13">
      <c r="A3052" s="3">
        <v>2554</v>
      </c>
      <c r="B3052" s="3">
        <v>0</v>
      </c>
      <c r="C3052" s="3" t="s">
        <v>3223</v>
      </c>
      <c r="D3052" s="3" t="s">
        <v>566</v>
      </c>
      <c r="E3052" s="3" t="s">
        <v>3222</v>
      </c>
      <c r="F3052" s="3" t="s">
        <v>3073</v>
      </c>
      <c r="G3052" s="3">
        <v>100</v>
      </c>
      <c r="H3052" s="3">
        <v>0</v>
      </c>
      <c r="I3052" s="3" t="s">
        <v>3166</v>
      </c>
      <c r="J3052" s="3" t="s">
        <v>2346</v>
      </c>
      <c r="K3052" s="3" t="s">
        <v>2286</v>
      </c>
      <c r="L3052" s="3" t="s">
        <v>4477</v>
      </c>
      <c r="M3052" s="3">
        <f t="shared" si="47"/>
        <v>1</v>
      </c>
    </row>
    <row r="3053" spans="1:13">
      <c r="A3053" s="3">
        <v>2555</v>
      </c>
      <c r="B3053" s="3">
        <v>0</v>
      </c>
      <c r="C3053" s="3" t="s">
        <v>3117</v>
      </c>
      <c r="D3053" s="3" t="s">
        <v>645</v>
      </c>
      <c r="E3053" s="3" t="s">
        <v>3072</v>
      </c>
      <c r="F3053" s="3" t="s">
        <v>3073</v>
      </c>
      <c r="G3053" s="3">
        <v>100</v>
      </c>
      <c r="H3053" s="3">
        <v>0</v>
      </c>
      <c r="I3053" s="3" t="s">
        <v>3166</v>
      </c>
      <c r="J3053" s="3" t="s">
        <v>2346</v>
      </c>
      <c r="K3053" s="3" t="s">
        <v>2286</v>
      </c>
      <c r="L3053" s="3" t="s">
        <v>4477</v>
      </c>
      <c r="M3053" s="3">
        <f t="shared" si="47"/>
        <v>1</v>
      </c>
    </row>
    <row r="3054" spans="1:13">
      <c r="A3054" s="3">
        <v>2556</v>
      </c>
      <c r="B3054" s="3">
        <v>0</v>
      </c>
      <c r="C3054" s="3" t="s">
        <v>3224</v>
      </c>
      <c r="D3054" s="3" t="s">
        <v>529</v>
      </c>
      <c r="E3054" s="3" t="s">
        <v>2861</v>
      </c>
      <c r="F3054" s="3" t="s">
        <v>2738</v>
      </c>
      <c r="G3054" s="3">
        <v>100</v>
      </c>
      <c r="H3054" s="3">
        <v>0</v>
      </c>
      <c r="I3054" s="3" t="s">
        <v>3166</v>
      </c>
      <c r="J3054" s="3" t="s">
        <v>2346</v>
      </c>
      <c r="K3054" s="3" t="s">
        <v>2306</v>
      </c>
      <c r="L3054" s="3" t="s">
        <v>4477</v>
      </c>
      <c r="M3054" s="3">
        <f t="shared" si="47"/>
        <v>1</v>
      </c>
    </row>
    <row r="3055" spans="1:13">
      <c r="A3055" s="3">
        <v>2557</v>
      </c>
      <c r="B3055" s="3">
        <v>0</v>
      </c>
      <c r="C3055" s="3" t="s">
        <v>3226</v>
      </c>
      <c r="D3055" s="3" t="s">
        <v>4909</v>
      </c>
      <c r="E3055" s="3" t="s">
        <v>3227</v>
      </c>
      <c r="F3055" s="3" t="s">
        <v>3228</v>
      </c>
      <c r="G3055" s="3">
        <v>100</v>
      </c>
      <c r="H3055" s="3">
        <v>0</v>
      </c>
      <c r="I3055" s="3" t="s">
        <v>3166</v>
      </c>
      <c r="J3055" s="3" t="s">
        <v>2346</v>
      </c>
      <c r="K3055" s="3" t="s">
        <v>2306</v>
      </c>
      <c r="L3055" s="3" t="s">
        <v>4477</v>
      </c>
      <c r="M3055" s="3">
        <f t="shared" si="47"/>
        <v>1</v>
      </c>
    </row>
    <row r="3056" spans="1:13">
      <c r="A3056" s="3">
        <v>2558</v>
      </c>
      <c r="B3056" s="3">
        <v>0</v>
      </c>
      <c r="C3056" s="3" t="s">
        <v>3231</v>
      </c>
      <c r="D3056" s="3" t="s">
        <v>253</v>
      </c>
      <c r="E3056" s="3" t="s">
        <v>2861</v>
      </c>
      <c r="F3056" s="3" t="s">
        <v>2738</v>
      </c>
      <c r="G3056" s="3">
        <v>100</v>
      </c>
      <c r="H3056" s="3">
        <v>0</v>
      </c>
      <c r="I3056" s="3" t="s">
        <v>3166</v>
      </c>
      <c r="J3056" s="3" t="s">
        <v>2346</v>
      </c>
      <c r="K3056" s="3" t="s">
        <v>2306</v>
      </c>
      <c r="L3056" s="3" t="s">
        <v>4477</v>
      </c>
      <c r="M3056" s="3">
        <f t="shared" si="47"/>
        <v>1</v>
      </c>
    </row>
    <row r="3057" spans="1:13">
      <c r="A3057" s="3">
        <v>2559</v>
      </c>
      <c r="B3057" s="3">
        <v>0</v>
      </c>
      <c r="C3057" s="3" t="s">
        <v>3233</v>
      </c>
      <c r="D3057" s="3" t="s">
        <v>166</v>
      </c>
      <c r="E3057" s="3" t="s">
        <v>3234</v>
      </c>
      <c r="F3057" s="3" t="s">
        <v>3122</v>
      </c>
      <c r="G3057" s="3">
        <v>100</v>
      </c>
      <c r="H3057" s="3">
        <v>0</v>
      </c>
      <c r="I3057" s="3" t="s">
        <v>3166</v>
      </c>
      <c r="J3057" s="3" t="s">
        <v>2346</v>
      </c>
      <c r="K3057" s="3" t="s">
        <v>2306</v>
      </c>
      <c r="L3057" s="3" t="s">
        <v>4477</v>
      </c>
      <c r="M3057" s="3">
        <f t="shared" si="47"/>
        <v>1</v>
      </c>
    </row>
    <row r="3058" spans="1:13">
      <c r="A3058" s="3">
        <v>2560</v>
      </c>
      <c r="B3058" s="3">
        <v>0</v>
      </c>
      <c r="C3058" s="3" t="s">
        <v>3237</v>
      </c>
      <c r="D3058" s="3" t="s">
        <v>1972</v>
      </c>
      <c r="E3058" s="3">
        <v>6</v>
      </c>
      <c r="G3058" s="3">
        <v>100</v>
      </c>
      <c r="H3058" s="3">
        <v>0</v>
      </c>
      <c r="I3058" s="3" t="s">
        <v>3166</v>
      </c>
      <c r="J3058" s="3" t="s">
        <v>2346</v>
      </c>
      <c r="K3058" s="3" t="s">
        <v>2333</v>
      </c>
      <c r="L3058" s="3" t="s">
        <v>4477</v>
      </c>
      <c r="M3058" s="3">
        <f t="shared" si="47"/>
        <v>1</v>
      </c>
    </row>
    <row r="3059" spans="1:13">
      <c r="A3059" s="3">
        <v>2561</v>
      </c>
      <c r="B3059" s="3">
        <v>0</v>
      </c>
      <c r="C3059" s="3" t="s">
        <v>3137</v>
      </c>
      <c r="D3059" s="3" t="s">
        <v>279</v>
      </c>
      <c r="E3059" s="3" t="s">
        <v>2328</v>
      </c>
      <c r="F3059" s="3" t="s">
        <v>2329</v>
      </c>
      <c r="G3059" s="3">
        <v>100</v>
      </c>
      <c r="H3059" s="3">
        <v>0</v>
      </c>
      <c r="I3059" s="3" t="s">
        <v>3166</v>
      </c>
      <c r="J3059" s="3" t="s">
        <v>2346</v>
      </c>
      <c r="K3059" s="3" t="s">
        <v>2333</v>
      </c>
      <c r="L3059" s="3" t="s">
        <v>4477</v>
      </c>
      <c r="M3059" s="3">
        <f t="shared" si="47"/>
        <v>1</v>
      </c>
    </row>
    <row r="3060" spans="1:13">
      <c r="A3060" s="3">
        <v>2562</v>
      </c>
      <c r="B3060" s="3">
        <v>0</v>
      </c>
      <c r="C3060" s="3" t="s">
        <v>3239</v>
      </c>
      <c r="D3060" s="3" t="s">
        <v>3175</v>
      </c>
      <c r="E3060" s="3" t="s">
        <v>2328</v>
      </c>
      <c r="F3060" s="3" t="s">
        <v>2329</v>
      </c>
      <c r="G3060" s="3">
        <v>100</v>
      </c>
      <c r="H3060" s="3">
        <v>0</v>
      </c>
      <c r="I3060" s="3" t="s">
        <v>3166</v>
      </c>
      <c r="J3060" s="3" t="s">
        <v>2346</v>
      </c>
      <c r="K3060" s="3" t="s">
        <v>2333</v>
      </c>
      <c r="L3060" s="3" t="s">
        <v>4477</v>
      </c>
      <c r="M3060" s="3">
        <f t="shared" si="47"/>
        <v>1</v>
      </c>
    </row>
    <row r="3061" spans="1:13">
      <c r="A3061" s="3">
        <v>2563</v>
      </c>
      <c r="B3061" s="3">
        <v>0</v>
      </c>
      <c r="C3061" s="3" t="s">
        <v>3241</v>
      </c>
      <c r="D3061" s="3" t="s">
        <v>2873</v>
      </c>
      <c r="E3061" s="3">
        <v>2</v>
      </c>
      <c r="G3061" s="3">
        <v>100</v>
      </c>
      <c r="H3061" s="3">
        <v>0</v>
      </c>
      <c r="I3061" s="3" t="s">
        <v>3166</v>
      </c>
      <c r="J3061" s="3" t="s">
        <v>2346</v>
      </c>
      <c r="K3061" s="3" t="s">
        <v>2333</v>
      </c>
      <c r="L3061" s="3" t="s">
        <v>4477</v>
      </c>
      <c r="M3061" s="3">
        <f t="shared" si="47"/>
        <v>2</v>
      </c>
    </row>
    <row r="3062" spans="1:13">
      <c r="A3062" s="3">
        <v>2563</v>
      </c>
      <c r="B3062" s="3">
        <v>0</v>
      </c>
      <c r="C3062" s="3" t="s">
        <v>3241</v>
      </c>
      <c r="D3062" s="3" t="s">
        <v>175</v>
      </c>
      <c r="E3062" s="3">
        <v>0.25</v>
      </c>
      <c r="G3062" s="3">
        <v>100</v>
      </c>
      <c r="H3062" s="3">
        <v>0</v>
      </c>
      <c r="I3062" s="3" t="s">
        <v>3166</v>
      </c>
      <c r="J3062" s="3" t="s">
        <v>2346</v>
      </c>
      <c r="K3062" s="3" t="s">
        <v>2333</v>
      </c>
      <c r="L3062" s="3" t="s">
        <v>4477</v>
      </c>
      <c r="M3062" s="3">
        <f t="shared" si="47"/>
        <v>2</v>
      </c>
    </row>
    <row r="3063" spans="1:13">
      <c r="A3063" s="3">
        <v>2564</v>
      </c>
      <c r="B3063" s="3">
        <v>1</v>
      </c>
      <c r="C3063" s="3" t="s">
        <v>3220</v>
      </c>
      <c r="D3063" s="3" t="s">
        <v>250</v>
      </c>
      <c r="E3063" s="3" t="s">
        <v>2301</v>
      </c>
      <c r="F3063" s="3" t="s">
        <v>2302</v>
      </c>
      <c r="G3063" s="3">
        <v>86</v>
      </c>
      <c r="H3063" s="3">
        <v>100</v>
      </c>
      <c r="I3063" s="3" t="s">
        <v>3166</v>
      </c>
      <c r="J3063" s="3" t="s">
        <v>2346</v>
      </c>
      <c r="K3063" s="3" t="s">
        <v>2286</v>
      </c>
      <c r="L3063" s="3" t="s">
        <v>4478</v>
      </c>
      <c r="M3063" s="3">
        <f t="shared" si="47"/>
        <v>2</v>
      </c>
    </row>
    <row r="3064" spans="1:13">
      <c r="A3064" s="3">
        <v>2564</v>
      </c>
      <c r="B3064" s="3">
        <v>1</v>
      </c>
      <c r="C3064" s="3" t="s">
        <v>3220</v>
      </c>
      <c r="D3064" s="3" t="s">
        <v>1461</v>
      </c>
      <c r="E3064" s="3" t="s">
        <v>2301</v>
      </c>
      <c r="F3064" s="3" t="s">
        <v>2302</v>
      </c>
      <c r="G3064" s="3">
        <v>86</v>
      </c>
      <c r="H3064" s="3">
        <v>100</v>
      </c>
      <c r="I3064" s="3" t="s">
        <v>3166</v>
      </c>
      <c r="J3064" s="3" t="s">
        <v>2346</v>
      </c>
      <c r="K3064" s="3" t="s">
        <v>2286</v>
      </c>
      <c r="L3064" s="3" t="s">
        <v>4478</v>
      </c>
      <c r="M3064" s="3">
        <f t="shared" si="47"/>
        <v>2</v>
      </c>
    </row>
    <row r="3065" spans="1:13">
      <c r="A3065" s="3">
        <v>2565</v>
      </c>
      <c r="B3065" s="3">
        <v>1</v>
      </c>
      <c r="C3065" s="3" t="s">
        <v>3110</v>
      </c>
      <c r="D3065" s="3" t="s">
        <v>261</v>
      </c>
      <c r="E3065" s="3" t="s">
        <v>1793</v>
      </c>
      <c r="F3065" s="3" t="s">
        <v>1778</v>
      </c>
      <c r="G3065" s="3">
        <v>86</v>
      </c>
      <c r="H3065" s="3">
        <v>100</v>
      </c>
      <c r="I3065" s="3" t="s">
        <v>3166</v>
      </c>
      <c r="J3065" s="3" t="s">
        <v>2346</v>
      </c>
      <c r="K3065" s="3" t="s">
        <v>2286</v>
      </c>
      <c r="L3065" s="3" t="s">
        <v>4478</v>
      </c>
      <c r="M3065" s="3">
        <f t="shared" si="47"/>
        <v>1</v>
      </c>
    </row>
    <row r="3066" spans="1:13">
      <c r="A3066" s="3">
        <v>2566</v>
      </c>
      <c r="B3066" s="3">
        <v>1</v>
      </c>
      <c r="C3066" s="3" t="s">
        <v>3112</v>
      </c>
      <c r="D3066" s="3" t="s">
        <v>264</v>
      </c>
      <c r="E3066" s="3" t="s">
        <v>1793</v>
      </c>
      <c r="F3066" s="3" t="s">
        <v>1778</v>
      </c>
      <c r="G3066" s="3">
        <v>86</v>
      </c>
      <c r="H3066" s="3">
        <v>100</v>
      </c>
      <c r="I3066" s="3" t="s">
        <v>3166</v>
      </c>
      <c r="J3066" s="3" t="s">
        <v>2346</v>
      </c>
      <c r="K3066" s="3" t="s">
        <v>2286</v>
      </c>
      <c r="L3066" s="3" t="s">
        <v>4478</v>
      </c>
      <c r="M3066" s="3">
        <f t="shared" si="47"/>
        <v>1</v>
      </c>
    </row>
    <row r="3067" spans="1:13">
      <c r="A3067" s="3">
        <v>2567</v>
      </c>
      <c r="B3067" s="3">
        <v>1</v>
      </c>
      <c r="C3067" s="3" t="s">
        <v>3114</v>
      </c>
      <c r="D3067" s="3" t="s">
        <v>589</v>
      </c>
      <c r="E3067" s="3" t="s">
        <v>3075</v>
      </c>
      <c r="F3067" s="3" t="s">
        <v>3076</v>
      </c>
      <c r="G3067" s="3">
        <v>86</v>
      </c>
      <c r="H3067" s="3">
        <v>100</v>
      </c>
      <c r="I3067" s="3" t="s">
        <v>3166</v>
      </c>
      <c r="J3067" s="3" t="s">
        <v>2346</v>
      </c>
      <c r="K3067" s="3" t="s">
        <v>2286</v>
      </c>
      <c r="L3067" s="3" t="s">
        <v>4478</v>
      </c>
      <c r="M3067" s="3">
        <f t="shared" si="47"/>
        <v>1</v>
      </c>
    </row>
    <row r="3068" spans="1:13">
      <c r="A3068" s="3">
        <v>2568</v>
      </c>
      <c r="B3068" s="3">
        <v>1</v>
      </c>
      <c r="C3068" s="3" t="s">
        <v>3116</v>
      </c>
      <c r="D3068" s="3" t="s">
        <v>566</v>
      </c>
      <c r="E3068" s="3" t="s">
        <v>3075</v>
      </c>
      <c r="F3068" s="3" t="s">
        <v>3076</v>
      </c>
      <c r="G3068" s="3">
        <v>86</v>
      </c>
      <c r="H3068" s="3">
        <v>100</v>
      </c>
      <c r="I3068" s="3" t="s">
        <v>3166</v>
      </c>
      <c r="J3068" s="3" t="s">
        <v>2346</v>
      </c>
      <c r="K3068" s="3" t="s">
        <v>2286</v>
      </c>
      <c r="L3068" s="3" t="s">
        <v>4478</v>
      </c>
      <c r="M3068" s="3">
        <f t="shared" si="47"/>
        <v>1</v>
      </c>
    </row>
    <row r="3069" spans="1:13">
      <c r="A3069" s="3">
        <v>2569</v>
      </c>
      <c r="B3069" s="3">
        <v>1</v>
      </c>
      <c r="C3069" s="3" t="s">
        <v>3118</v>
      </c>
      <c r="D3069" s="3" t="s">
        <v>645</v>
      </c>
      <c r="E3069" s="3" t="s">
        <v>3075</v>
      </c>
      <c r="F3069" s="3" t="s">
        <v>3076</v>
      </c>
      <c r="G3069" s="3">
        <v>86</v>
      </c>
      <c r="H3069" s="3">
        <v>100</v>
      </c>
      <c r="I3069" s="3" t="s">
        <v>3166</v>
      </c>
      <c r="J3069" s="3" t="s">
        <v>2346</v>
      </c>
      <c r="K3069" s="3" t="s">
        <v>2286</v>
      </c>
      <c r="L3069" s="3" t="s">
        <v>4478</v>
      </c>
      <c r="M3069" s="3">
        <f t="shared" si="47"/>
        <v>1</v>
      </c>
    </row>
    <row r="3070" spans="1:13">
      <c r="A3070" s="3">
        <v>2570</v>
      </c>
      <c r="B3070" s="3">
        <v>1</v>
      </c>
      <c r="C3070" s="3" t="s">
        <v>3225</v>
      </c>
      <c r="D3070" s="3" t="s">
        <v>529</v>
      </c>
      <c r="E3070" s="3" t="s">
        <v>2863</v>
      </c>
      <c r="F3070" s="3" t="s">
        <v>2741</v>
      </c>
      <c r="G3070" s="3">
        <v>86</v>
      </c>
      <c r="H3070" s="3">
        <v>100</v>
      </c>
      <c r="I3070" s="3" t="s">
        <v>3166</v>
      </c>
      <c r="J3070" s="3" t="s">
        <v>2346</v>
      </c>
      <c r="K3070" s="3" t="s">
        <v>2306</v>
      </c>
      <c r="L3070" s="3" t="s">
        <v>4478</v>
      </c>
      <c r="M3070" s="3">
        <f t="shared" si="47"/>
        <v>1</v>
      </c>
    </row>
    <row r="3071" spans="1:13">
      <c r="A3071" s="3">
        <v>2571</v>
      </c>
      <c r="B3071" s="3">
        <v>1</v>
      </c>
      <c r="C3071" s="3" t="s">
        <v>3229</v>
      </c>
      <c r="D3071" s="3" t="s">
        <v>4909</v>
      </c>
      <c r="E3071" s="3" t="s">
        <v>2492</v>
      </c>
      <c r="F3071" s="3" t="s">
        <v>3230</v>
      </c>
      <c r="G3071" s="3">
        <v>86</v>
      </c>
      <c r="H3071" s="3">
        <v>100</v>
      </c>
      <c r="I3071" s="3" t="s">
        <v>3166</v>
      </c>
      <c r="J3071" s="3" t="s">
        <v>2346</v>
      </c>
      <c r="K3071" s="3" t="s">
        <v>2306</v>
      </c>
      <c r="L3071" s="3" t="s">
        <v>4478</v>
      </c>
      <c r="M3071" s="3">
        <f t="shared" si="47"/>
        <v>1</v>
      </c>
    </row>
    <row r="3072" spans="1:13">
      <c r="A3072" s="3">
        <v>2572</v>
      </c>
      <c r="B3072" s="3">
        <v>1</v>
      </c>
      <c r="C3072" s="3" t="s">
        <v>3232</v>
      </c>
      <c r="D3072" s="3" t="s">
        <v>253</v>
      </c>
      <c r="E3072" s="3" t="s">
        <v>2863</v>
      </c>
      <c r="F3072" s="3" t="s">
        <v>2741</v>
      </c>
      <c r="G3072" s="3">
        <v>86</v>
      </c>
      <c r="H3072" s="3">
        <v>100</v>
      </c>
      <c r="I3072" s="3" t="s">
        <v>3166</v>
      </c>
      <c r="J3072" s="3" t="s">
        <v>2346</v>
      </c>
      <c r="K3072" s="3" t="s">
        <v>2306</v>
      </c>
      <c r="L3072" s="3" t="s">
        <v>4478</v>
      </c>
      <c r="M3072" s="3">
        <f t="shared" si="47"/>
        <v>1</v>
      </c>
    </row>
    <row r="3073" spans="1:13">
      <c r="A3073" s="3">
        <v>2573</v>
      </c>
      <c r="B3073" s="3">
        <v>1</v>
      </c>
      <c r="C3073" s="3" t="s">
        <v>3235</v>
      </c>
      <c r="D3073" s="3" t="s">
        <v>166</v>
      </c>
      <c r="E3073" s="3" t="s">
        <v>3236</v>
      </c>
      <c r="F3073" s="3" t="s">
        <v>3125</v>
      </c>
      <c r="G3073" s="3">
        <v>86</v>
      </c>
      <c r="H3073" s="3">
        <v>100</v>
      </c>
      <c r="I3073" s="3" t="s">
        <v>3166</v>
      </c>
      <c r="J3073" s="3" t="s">
        <v>2346</v>
      </c>
      <c r="K3073" s="3" t="s">
        <v>2306</v>
      </c>
      <c r="L3073" s="3" t="s">
        <v>4478</v>
      </c>
      <c r="M3073" s="3">
        <f t="shared" si="47"/>
        <v>1</v>
      </c>
    </row>
    <row r="3074" spans="1:13">
      <c r="A3074" s="3">
        <v>2574</v>
      </c>
      <c r="B3074" s="3">
        <v>1</v>
      </c>
      <c r="C3074" s="3" t="s">
        <v>3238</v>
      </c>
      <c r="D3074" s="3" t="s">
        <v>1972</v>
      </c>
      <c r="E3074" s="3">
        <v>4</v>
      </c>
      <c r="G3074" s="3">
        <v>100</v>
      </c>
      <c r="H3074" s="3">
        <v>100</v>
      </c>
      <c r="I3074" s="3" t="s">
        <v>3166</v>
      </c>
      <c r="J3074" s="3" t="s">
        <v>2346</v>
      </c>
      <c r="K3074" s="3" t="s">
        <v>2333</v>
      </c>
      <c r="L3074" s="3" t="s">
        <v>4478</v>
      </c>
      <c r="M3074" s="3">
        <f t="shared" si="47"/>
        <v>1</v>
      </c>
    </row>
    <row r="3075" spans="1:13">
      <c r="A3075" s="3">
        <v>2575</v>
      </c>
      <c r="B3075" s="3">
        <v>1</v>
      </c>
      <c r="C3075" s="3" t="s">
        <v>3138</v>
      </c>
      <c r="D3075" s="3" t="s">
        <v>279</v>
      </c>
      <c r="E3075" s="3" t="s">
        <v>2331</v>
      </c>
      <c r="F3075" s="3" t="s">
        <v>1809</v>
      </c>
      <c r="G3075" s="3">
        <v>100</v>
      </c>
      <c r="H3075" s="3">
        <v>100</v>
      </c>
      <c r="I3075" s="3" t="s">
        <v>3166</v>
      </c>
      <c r="J3075" s="3" t="s">
        <v>2346</v>
      </c>
      <c r="K3075" s="3" t="s">
        <v>2333</v>
      </c>
      <c r="L3075" s="3" t="s">
        <v>4478</v>
      </c>
      <c r="M3075" s="3">
        <f t="shared" ref="M3075:M3138" si="48">COUNTIF(A:A,A3075)</f>
        <v>1</v>
      </c>
    </row>
    <row r="3076" spans="1:13">
      <c r="A3076" s="3">
        <v>2576</v>
      </c>
      <c r="B3076" s="3">
        <v>1</v>
      </c>
      <c r="C3076" s="3" t="s">
        <v>3240</v>
      </c>
      <c r="D3076" s="3" t="s">
        <v>3175</v>
      </c>
      <c r="E3076" s="3" t="s">
        <v>1788</v>
      </c>
      <c r="F3076" s="3" t="s">
        <v>1809</v>
      </c>
      <c r="G3076" s="3">
        <v>100</v>
      </c>
      <c r="H3076" s="3">
        <v>100</v>
      </c>
      <c r="I3076" s="3" t="s">
        <v>3166</v>
      </c>
      <c r="J3076" s="3" t="s">
        <v>2346</v>
      </c>
      <c r="K3076" s="3" t="s">
        <v>2333</v>
      </c>
      <c r="L3076" s="3" t="s">
        <v>4478</v>
      </c>
      <c r="M3076" s="3">
        <f t="shared" si="48"/>
        <v>1</v>
      </c>
    </row>
    <row r="3077" spans="1:13">
      <c r="A3077" s="3">
        <v>2577</v>
      </c>
      <c r="B3077" s="3">
        <v>1</v>
      </c>
      <c r="C3077" s="3" t="s">
        <v>3242</v>
      </c>
      <c r="D3077" s="3" t="s">
        <v>2873</v>
      </c>
      <c r="E3077" s="3">
        <v>2</v>
      </c>
      <c r="G3077" s="3">
        <v>100</v>
      </c>
      <c r="H3077" s="3">
        <v>100</v>
      </c>
      <c r="I3077" s="3" t="s">
        <v>3166</v>
      </c>
      <c r="J3077" s="3" t="s">
        <v>2346</v>
      </c>
      <c r="K3077" s="3" t="s">
        <v>2333</v>
      </c>
      <c r="L3077" s="3" t="s">
        <v>4478</v>
      </c>
      <c r="M3077" s="3">
        <f t="shared" si="48"/>
        <v>2</v>
      </c>
    </row>
    <row r="3078" spans="1:13">
      <c r="A3078" s="3">
        <v>2577</v>
      </c>
      <c r="B3078" s="3">
        <v>1</v>
      </c>
      <c r="C3078" s="3" t="s">
        <v>3242</v>
      </c>
      <c r="D3078" s="3" t="s">
        <v>175</v>
      </c>
      <c r="E3078" s="3">
        <v>0.01</v>
      </c>
      <c r="G3078" s="3">
        <v>100</v>
      </c>
      <c r="H3078" s="3">
        <v>100</v>
      </c>
      <c r="I3078" s="3" t="s">
        <v>3166</v>
      </c>
      <c r="J3078" s="3" t="s">
        <v>2346</v>
      </c>
      <c r="K3078" s="3" t="s">
        <v>2333</v>
      </c>
      <c r="L3078" s="3" t="s">
        <v>4478</v>
      </c>
      <c r="M3078" s="3">
        <f t="shared" si="48"/>
        <v>2</v>
      </c>
    </row>
    <row r="3079" spans="1:13">
      <c r="A3079" s="3">
        <v>2578</v>
      </c>
      <c r="B3079" s="3">
        <v>0</v>
      </c>
      <c r="C3079" s="3" t="s">
        <v>3036</v>
      </c>
      <c r="D3079" s="3" t="s">
        <v>427</v>
      </c>
      <c r="E3079" s="3">
        <v>2</v>
      </c>
      <c r="G3079" s="3">
        <v>1</v>
      </c>
      <c r="H3079" s="3">
        <v>1</v>
      </c>
      <c r="I3079" s="3" t="s">
        <v>3243</v>
      </c>
      <c r="J3079" s="3" t="s">
        <v>2259</v>
      </c>
      <c r="L3079" s="3" t="s">
        <v>4479</v>
      </c>
      <c r="M3079" s="3">
        <f t="shared" si="48"/>
        <v>1</v>
      </c>
    </row>
    <row r="3080" spans="1:13">
      <c r="A3080" s="3">
        <v>2579</v>
      </c>
      <c r="B3080" s="3">
        <v>0</v>
      </c>
      <c r="C3080" s="3" t="s">
        <v>3037</v>
      </c>
      <c r="D3080" s="3" t="s">
        <v>485</v>
      </c>
      <c r="E3080" s="3">
        <v>2</v>
      </c>
      <c r="G3080" s="3">
        <v>1</v>
      </c>
      <c r="H3080" s="3">
        <v>1</v>
      </c>
      <c r="I3080" s="3" t="s">
        <v>3243</v>
      </c>
      <c r="J3080" s="3" t="s">
        <v>2259</v>
      </c>
      <c r="L3080" s="3" t="s">
        <v>4479</v>
      </c>
      <c r="M3080" s="3">
        <f t="shared" si="48"/>
        <v>1</v>
      </c>
    </row>
    <row r="3081" spans="1:13">
      <c r="A3081" s="3">
        <v>2580</v>
      </c>
      <c r="B3081" s="3">
        <v>0</v>
      </c>
      <c r="C3081" s="3" t="s">
        <v>3038</v>
      </c>
      <c r="D3081" s="3" t="s">
        <v>525</v>
      </c>
      <c r="E3081" s="3">
        <v>2</v>
      </c>
      <c r="G3081" s="3">
        <v>1</v>
      </c>
      <c r="H3081" s="3">
        <v>1</v>
      </c>
      <c r="I3081" s="3" t="s">
        <v>3243</v>
      </c>
      <c r="J3081" s="3" t="s">
        <v>2259</v>
      </c>
      <c r="L3081" s="3" t="s">
        <v>4479</v>
      </c>
      <c r="M3081" s="3">
        <f t="shared" si="48"/>
        <v>1</v>
      </c>
    </row>
    <row r="3082" spans="1:13">
      <c r="A3082" s="3">
        <v>2581</v>
      </c>
      <c r="B3082" s="3">
        <v>0</v>
      </c>
      <c r="C3082" s="3" t="s">
        <v>3042</v>
      </c>
      <c r="D3082" s="3" t="s">
        <v>4703</v>
      </c>
      <c r="E3082" s="3" t="s">
        <v>2056</v>
      </c>
      <c r="F3082" s="3" t="s">
        <v>3043</v>
      </c>
      <c r="G3082" s="3">
        <v>1</v>
      </c>
      <c r="H3082" s="3">
        <v>1</v>
      </c>
      <c r="I3082" s="3" t="s">
        <v>3243</v>
      </c>
      <c r="J3082" s="3" t="s">
        <v>2259</v>
      </c>
      <c r="L3082" s="3" t="s">
        <v>4479</v>
      </c>
      <c r="M3082" s="3">
        <f t="shared" si="48"/>
        <v>2</v>
      </c>
    </row>
    <row r="3083" spans="1:13">
      <c r="A3083" s="3">
        <v>2581</v>
      </c>
      <c r="B3083" s="3">
        <v>0</v>
      </c>
      <c r="C3083" s="3" t="s">
        <v>3042</v>
      </c>
      <c r="D3083" s="3" t="s">
        <v>100</v>
      </c>
      <c r="G3083" s="3">
        <v>1</v>
      </c>
      <c r="H3083" s="3">
        <v>1</v>
      </c>
      <c r="I3083" s="3" t="s">
        <v>3243</v>
      </c>
      <c r="J3083" s="3" t="s">
        <v>2259</v>
      </c>
      <c r="L3083" s="3" t="s">
        <v>4479</v>
      </c>
      <c r="M3083" s="3">
        <f t="shared" si="48"/>
        <v>2</v>
      </c>
    </row>
    <row r="3084" spans="1:13">
      <c r="A3084" s="3">
        <v>2582</v>
      </c>
      <c r="B3084" s="3">
        <v>1</v>
      </c>
      <c r="C3084" s="3" t="s">
        <v>3244</v>
      </c>
      <c r="D3084" s="3" t="s">
        <v>2665</v>
      </c>
      <c r="E3084" s="3" t="s">
        <v>1821</v>
      </c>
      <c r="F3084" s="3" t="s">
        <v>285</v>
      </c>
      <c r="G3084" s="3">
        <v>1</v>
      </c>
      <c r="H3084" s="3">
        <v>5</v>
      </c>
      <c r="I3084" s="3" t="s">
        <v>3243</v>
      </c>
      <c r="J3084" s="3" t="s">
        <v>2259</v>
      </c>
      <c r="L3084" s="3" t="s">
        <v>4480</v>
      </c>
      <c r="M3084" s="3">
        <f t="shared" si="48"/>
        <v>1</v>
      </c>
    </row>
    <row r="3085" spans="1:13">
      <c r="A3085" s="3">
        <v>2583</v>
      </c>
      <c r="B3085" s="3">
        <v>1</v>
      </c>
      <c r="C3085" s="3" t="s">
        <v>3174</v>
      </c>
      <c r="D3085" s="3" t="s">
        <v>3175</v>
      </c>
      <c r="E3085" s="3" t="s">
        <v>1821</v>
      </c>
      <c r="F3085" s="3" t="s">
        <v>285</v>
      </c>
      <c r="G3085" s="3">
        <v>1</v>
      </c>
      <c r="H3085" s="3">
        <v>5</v>
      </c>
      <c r="I3085" s="3" t="s">
        <v>3243</v>
      </c>
      <c r="J3085" s="3" t="s">
        <v>2259</v>
      </c>
      <c r="L3085" s="3" t="s">
        <v>4480</v>
      </c>
      <c r="M3085" s="3">
        <f t="shared" si="48"/>
        <v>1</v>
      </c>
    </row>
    <row r="3086" spans="1:13">
      <c r="A3086" s="3">
        <v>2584</v>
      </c>
      <c r="B3086" s="3">
        <v>1</v>
      </c>
      <c r="C3086" s="3" t="s">
        <v>3034</v>
      </c>
      <c r="D3086" s="3" t="s">
        <v>2272</v>
      </c>
      <c r="E3086" s="3" t="s">
        <v>1821</v>
      </c>
      <c r="F3086" s="3" t="s">
        <v>285</v>
      </c>
      <c r="G3086" s="3">
        <v>1</v>
      </c>
      <c r="H3086" s="3">
        <v>5</v>
      </c>
      <c r="I3086" s="3" t="s">
        <v>3243</v>
      </c>
      <c r="J3086" s="3" t="s">
        <v>2259</v>
      </c>
      <c r="L3086" s="3" t="s">
        <v>4480</v>
      </c>
      <c r="M3086" s="3">
        <f t="shared" si="48"/>
        <v>1</v>
      </c>
    </row>
    <row r="3087" spans="1:13">
      <c r="A3087" s="3">
        <v>2585</v>
      </c>
      <c r="B3087" s="3">
        <v>1</v>
      </c>
      <c r="C3087" s="3" t="s">
        <v>3035</v>
      </c>
      <c r="D3087" s="3" t="s">
        <v>258</v>
      </c>
      <c r="E3087" s="3" t="s">
        <v>284</v>
      </c>
      <c r="F3087" s="3" t="s">
        <v>1928</v>
      </c>
      <c r="G3087" s="3">
        <v>1</v>
      </c>
      <c r="H3087" s="3">
        <v>5</v>
      </c>
      <c r="I3087" s="3" t="s">
        <v>3243</v>
      </c>
      <c r="J3087" s="3" t="s">
        <v>2259</v>
      </c>
      <c r="L3087" s="3" t="s">
        <v>4480</v>
      </c>
      <c r="M3087" s="3">
        <f t="shared" si="48"/>
        <v>1</v>
      </c>
    </row>
    <row r="3088" spans="1:13">
      <c r="A3088" s="3">
        <v>2586</v>
      </c>
      <c r="B3088" s="3">
        <v>1</v>
      </c>
      <c r="C3088" s="3" t="s">
        <v>3039</v>
      </c>
      <c r="D3088" s="3" t="s">
        <v>2697</v>
      </c>
      <c r="E3088" s="3" t="s">
        <v>1789</v>
      </c>
      <c r="F3088" s="3" t="s">
        <v>2734</v>
      </c>
      <c r="G3088" s="3">
        <v>1</v>
      </c>
      <c r="H3088" s="3">
        <v>5</v>
      </c>
      <c r="I3088" s="3" t="s">
        <v>3243</v>
      </c>
      <c r="J3088" s="3" t="s">
        <v>2259</v>
      </c>
      <c r="L3088" s="3" t="s">
        <v>4480</v>
      </c>
      <c r="M3088" s="3">
        <f t="shared" si="48"/>
        <v>1</v>
      </c>
    </row>
    <row r="3089" spans="1:13">
      <c r="A3089" s="3">
        <v>2587</v>
      </c>
      <c r="B3089" s="3">
        <v>1</v>
      </c>
      <c r="C3089" s="3" t="s">
        <v>3040</v>
      </c>
      <c r="D3089" s="3" t="s">
        <v>4314</v>
      </c>
      <c r="E3089" s="3" t="s">
        <v>2062</v>
      </c>
      <c r="F3089" s="3" t="s">
        <v>3041</v>
      </c>
      <c r="G3089" s="3">
        <v>1</v>
      </c>
      <c r="H3089" s="3">
        <v>5</v>
      </c>
      <c r="I3089" s="3" t="s">
        <v>3243</v>
      </c>
      <c r="J3089" s="3" t="s">
        <v>2259</v>
      </c>
      <c r="L3089" s="3" t="s">
        <v>4480</v>
      </c>
      <c r="M3089" s="3">
        <f t="shared" si="48"/>
        <v>2</v>
      </c>
    </row>
    <row r="3090" spans="1:13">
      <c r="A3090" s="3">
        <v>2587</v>
      </c>
      <c r="B3090" s="3">
        <v>1</v>
      </c>
      <c r="C3090" s="3" t="s">
        <v>3040</v>
      </c>
      <c r="D3090" s="3" t="s">
        <v>4316</v>
      </c>
      <c r="E3090" s="3">
        <v>80</v>
      </c>
      <c r="F3090" s="3">
        <v>84</v>
      </c>
      <c r="G3090" s="3">
        <v>1</v>
      </c>
      <c r="H3090" s="3">
        <v>5</v>
      </c>
      <c r="I3090" s="3" t="s">
        <v>3243</v>
      </c>
      <c r="J3090" s="3" t="s">
        <v>2259</v>
      </c>
      <c r="L3090" s="3" t="s">
        <v>4480</v>
      </c>
      <c r="M3090" s="3">
        <f t="shared" si="48"/>
        <v>2</v>
      </c>
    </row>
    <row r="3091" spans="1:13">
      <c r="A3091" s="3">
        <v>2588</v>
      </c>
      <c r="B3091" s="3">
        <v>2</v>
      </c>
      <c r="C3091" s="3" t="s">
        <v>3019</v>
      </c>
      <c r="D3091" s="3" t="s">
        <v>4300</v>
      </c>
      <c r="E3091" s="3" t="s">
        <v>2114</v>
      </c>
      <c r="F3091" s="3" t="s">
        <v>365</v>
      </c>
      <c r="G3091" s="3">
        <v>1</v>
      </c>
      <c r="H3091" s="3">
        <v>10</v>
      </c>
      <c r="I3091" s="3" t="s">
        <v>3243</v>
      </c>
      <c r="J3091" s="3" t="s">
        <v>2259</v>
      </c>
      <c r="L3091" s="3" t="s">
        <v>4481</v>
      </c>
      <c r="M3091" s="3">
        <f t="shared" si="48"/>
        <v>2</v>
      </c>
    </row>
    <row r="3092" spans="1:13">
      <c r="A3092" s="3">
        <v>2588</v>
      </c>
      <c r="B3092" s="3">
        <v>2</v>
      </c>
      <c r="C3092" s="3" t="s">
        <v>3019</v>
      </c>
      <c r="D3092" s="3" t="s">
        <v>4302</v>
      </c>
      <c r="E3092" s="3">
        <v>33</v>
      </c>
      <c r="F3092" s="3">
        <v>38</v>
      </c>
      <c r="G3092" s="3">
        <v>1</v>
      </c>
      <c r="H3092" s="3">
        <v>10</v>
      </c>
      <c r="I3092" s="3" t="s">
        <v>3243</v>
      </c>
      <c r="J3092" s="3" t="s">
        <v>2259</v>
      </c>
      <c r="L3092" s="3" t="s">
        <v>4481</v>
      </c>
      <c r="M3092" s="3">
        <f t="shared" si="48"/>
        <v>2</v>
      </c>
    </row>
    <row r="3093" spans="1:13">
      <c r="A3093" s="3">
        <v>2589</v>
      </c>
      <c r="B3093" s="3">
        <v>2</v>
      </c>
      <c r="C3093" s="3" t="s">
        <v>3021</v>
      </c>
      <c r="D3093" s="3" t="s">
        <v>4303</v>
      </c>
      <c r="E3093" s="3" t="s">
        <v>2980</v>
      </c>
      <c r="F3093" s="3" t="s">
        <v>3022</v>
      </c>
      <c r="G3093" s="3">
        <v>1</v>
      </c>
      <c r="H3093" s="3">
        <v>10</v>
      </c>
      <c r="I3093" s="3" t="s">
        <v>3243</v>
      </c>
      <c r="J3093" s="3" t="s">
        <v>2259</v>
      </c>
      <c r="L3093" s="3" t="s">
        <v>4481</v>
      </c>
      <c r="M3093" s="3">
        <f t="shared" si="48"/>
        <v>2</v>
      </c>
    </row>
    <row r="3094" spans="1:13">
      <c r="A3094" s="3">
        <v>2589</v>
      </c>
      <c r="B3094" s="3">
        <v>2</v>
      </c>
      <c r="C3094" s="3" t="s">
        <v>3021</v>
      </c>
      <c r="D3094" s="3" t="s">
        <v>4304</v>
      </c>
      <c r="E3094" s="3">
        <v>34</v>
      </c>
      <c r="F3094" s="3">
        <v>39</v>
      </c>
      <c r="G3094" s="3">
        <v>1</v>
      </c>
      <c r="H3094" s="3">
        <v>10</v>
      </c>
      <c r="I3094" s="3" t="s">
        <v>3243</v>
      </c>
      <c r="J3094" s="3" t="s">
        <v>2259</v>
      </c>
      <c r="L3094" s="3" t="s">
        <v>4481</v>
      </c>
      <c r="M3094" s="3">
        <f t="shared" si="48"/>
        <v>2</v>
      </c>
    </row>
    <row r="3095" spans="1:13">
      <c r="A3095" s="3">
        <v>2590</v>
      </c>
      <c r="B3095" s="3">
        <v>2</v>
      </c>
      <c r="C3095" s="3" t="s">
        <v>3023</v>
      </c>
      <c r="D3095" s="3" t="s">
        <v>4305</v>
      </c>
      <c r="E3095" s="3" t="s">
        <v>2980</v>
      </c>
      <c r="F3095" s="3" t="s">
        <v>3022</v>
      </c>
      <c r="G3095" s="3">
        <v>1</v>
      </c>
      <c r="H3095" s="3">
        <v>10</v>
      </c>
      <c r="I3095" s="3" t="s">
        <v>3243</v>
      </c>
      <c r="J3095" s="3" t="s">
        <v>2259</v>
      </c>
      <c r="L3095" s="3" t="s">
        <v>4481</v>
      </c>
      <c r="M3095" s="3">
        <f t="shared" si="48"/>
        <v>2</v>
      </c>
    </row>
    <row r="3096" spans="1:13">
      <c r="A3096" s="3">
        <v>2590</v>
      </c>
      <c r="B3096" s="3">
        <v>2</v>
      </c>
      <c r="C3096" s="3" t="s">
        <v>3023</v>
      </c>
      <c r="D3096" s="3" t="s">
        <v>4306</v>
      </c>
      <c r="E3096" s="3">
        <v>34</v>
      </c>
      <c r="F3096" s="3">
        <v>39</v>
      </c>
      <c r="G3096" s="3">
        <v>1</v>
      </c>
      <c r="H3096" s="3">
        <v>10</v>
      </c>
      <c r="I3096" s="3" t="s">
        <v>3243</v>
      </c>
      <c r="J3096" s="3" t="s">
        <v>2259</v>
      </c>
      <c r="L3096" s="3" t="s">
        <v>4481</v>
      </c>
      <c r="M3096" s="3">
        <f t="shared" si="48"/>
        <v>2</v>
      </c>
    </row>
    <row r="3097" spans="1:13">
      <c r="A3097" s="3">
        <v>2591</v>
      </c>
      <c r="B3097" s="3">
        <v>2</v>
      </c>
      <c r="C3097" s="3" t="s">
        <v>3024</v>
      </c>
      <c r="D3097" s="3" t="s">
        <v>4307</v>
      </c>
      <c r="E3097" s="3" t="s">
        <v>290</v>
      </c>
      <c r="F3097" s="3" t="s">
        <v>617</v>
      </c>
      <c r="G3097" s="3">
        <v>1</v>
      </c>
      <c r="H3097" s="3">
        <v>10</v>
      </c>
      <c r="I3097" s="3" t="s">
        <v>3243</v>
      </c>
      <c r="J3097" s="3" t="s">
        <v>2259</v>
      </c>
      <c r="L3097" s="3" t="s">
        <v>4481</v>
      </c>
      <c r="M3097" s="3">
        <f t="shared" si="48"/>
        <v>2</v>
      </c>
    </row>
    <row r="3098" spans="1:13">
      <c r="A3098" s="3">
        <v>2591</v>
      </c>
      <c r="B3098" s="3">
        <v>2</v>
      </c>
      <c r="C3098" s="3" t="s">
        <v>3024</v>
      </c>
      <c r="D3098" s="3" t="s">
        <v>4308</v>
      </c>
      <c r="E3098" s="3">
        <v>60</v>
      </c>
      <c r="F3098" s="3">
        <v>65</v>
      </c>
      <c r="G3098" s="3">
        <v>1</v>
      </c>
      <c r="H3098" s="3">
        <v>10</v>
      </c>
      <c r="I3098" s="3" t="s">
        <v>3243</v>
      </c>
      <c r="J3098" s="3" t="s">
        <v>2259</v>
      </c>
      <c r="L3098" s="3" t="s">
        <v>4481</v>
      </c>
      <c r="M3098" s="3">
        <f t="shared" si="48"/>
        <v>2</v>
      </c>
    </row>
    <row r="3099" spans="1:13">
      <c r="A3099" s="3">
        <v>2592</v>
      </c>
      <c r="B3099" s="3">
        <v>2</v>
      </c>
      <c r="C3099" s="3" t="s">
        <v>3025</v>
      </c>
      <c r="D3099" s="3" t="s">
        <v>4309</v>
      </c>
      <c r="E3099" s="3" t="s">
        <v>3026</v>
      </c>
      <c r="F3099" s="3" t="s">
        <v>2978</v>
      </c>
      <c r="G3099" s="3">
        <v>1</v>
      </c>
      <c r="H3099" s="3">
        <v>10</v>
      </c>
      <c r="I3099" s="3" t="s">
        <v>3243</v>
      </c>
      <c r="J3099" s="3" t="s">
        <v>2259</v>
      </c>
      <c r="L3099" s="3" t="s">
        <v>4481</v>
      </c>
      <c r="M3099" s="3">
        <f t="shared" si="48"/>
        <v>2</v>
      </c>
    </row>
    <row r="3100" spans="1:13">
      <c r="A3100" s="3">
        <v>2592</v>
      </c>
      <c r="B3100" s="3">
        <v>2</v>
      </c>
      <c r="C3100" s="3" t="s">
        <v>3025</v>
      </c>
      <c r="D3100" s="3" t="s">
        <v>4310</v>
      </c>
      <c r="E3100" s="3">
        <v>32</v>
      </c>
      <c r="F3100" s="3">
        <v>37</v>
      </c>
      <c r="G3100" s="3">
        <v>1</v>
      </c>
      <c r="H3100" s="3">
        <v>10</v>
      </c>
      <c r="I3100" s="3" t="s">
        <v>3243</v>
      </c>
      <c r="J3100" s="3" t="s">
        <v>2259</v>
      </c>
      <c r="L3100" s="3" t="s">
        <v>4481</v>
      </c>
      <c r="M3100" s="3">
        <f t="shared" si="48"/>
        <v>2</v>
      </c>
    </row>
    <row r="3101" spans="1:13">
      <c r="A3101" s="3">
        <v>2593</v>
      </c>
      <c r="B3101" s="3">
        <v>2</v>
      </c>
      <c r="C3101" s="3" t="s">
        <v>3027</v>
      </c>
      <c r="D3101" s="3" t="s">
        <v>589</v>
      </c>
      <c r="E3101" s="3" t="s">
        <v>1776</v>
      </c>
      <c r="F3101" s="3" t="s">
        <v>1789</v>
      </c>
      <c r="G3101" s="3">
        <v>1</v>
      </c>
      <c r="H3101" s="3">
        <v>10</v>
      </c>
      <c r="I3101" s="3" t="s">
        <v>3243</v>
      </c>
      <c r="J3101" s="3" t="s">
        <v>2259</v>
      </c>
      <c r="L3101" s="3" t="s">
        <v>4481</v>
      </c>
      <c r="M3101" s="3">
        <f t="shared" si="48"/>
        <v>1</v>
      </c>
    </row>
    <row r="3102" spans="1:13">
      <c r="A3102" s="3">
        <v>2594</v>
      </c>
      <c r="B3102" s="3">
        <v>2</v>
      </c>
      <c r="C3102" s="3" t="s">
        <v>3028</v>
      </c>
      <c r="D3102" s="3" t="s">
        <v>566</v>
      </c>
      <c r="E3102" s="3" t="s">
        <v>1776</v>
      </c>
      <c r="F3102" s="3" t="s">
        <v>1789</v>
      </c>
      <c r="G3102" s="3">
        <v>1</v>
      </c>
      <c r="H3102" s="3">
        <v>10</v>
      </c>
      <c r="I3102" s="3" t="s">
        <v>3243</v>
      </c>
      <c r="J3102" s="3" t="s">
        <v>2259</v>
      </c>
      <c r="L3102" s="3" t="s">
        <v>4481</v>
      </c>
      <c r="M3102" s="3">
        <f t="shared" si="48"/>
        <v>1</v>
      </c>
    </row>
    <row r="3103" spans="1:13">
      <c r="A3103" s="3">
        <v>2595</v>
      </c>
      <c r="B3103" s="3">
        <v>2</v>
      </c>
      <c r="C3103" s="3" t="s">
        <v>3029</v>
      </c>
      <c r="D3103" s="3" t="s">
        <v>645</v>
      </c>
      <c r="E3103" s="3" t="s">
        <v>1776</v>
      </c>
      <c r="F3103" s="3" t="s">
        <v>1789</v>
      </c>
      <c r="G3103" s="3">
        <v>1</v>
      </c>
      <c r="H3103" s="3">
        <v>10</v>
      </c>
      <c r="I3103" s="3" t="s">
        <v>3243</v>
      </c>
      <c r="J3103" s="3" t="s">
        <v>2259</v>
      </c>
      <c r="L3103" s="3" t="s">
        <v>4481</v>
      </c>
      <c r="M3103" s="3">
        <f t="shared" si="48"/>
        <v>1</v>
      </c>
    </row>
    <row r="3104" spans="1:13">
      <c r="A3104" s="3">
        <v>2596</v>
      </c>
      <c r="B3104" s="3">
        <v>2</v>
      </c>
      <c r="C3104" s="3" t="s">
        <v>3030</v>
      </c>
      <c r="D3104" s="3" t="s">
        <v>611</v>
      </c>
      <c r="E3104" s="3" t="s">
        <v>1776</v>
      </c>
      <c r="F3104" s="3" t="s">
        <v>1789</v>
      </c>
      <c r="G3104" s="3">
        <v>1</v>
      </c>
      <c r="H3104" s="3">
        <v>10</v>
      </c>
      <c r="I3104" s="3" t="s">
        <v>3243</v>
      </c>
      <c r="J3104" s="3" t="s">
        <v>2259</v>
      </c>
      <c r="L3104" s="3" t="s">
        <v>4481</v>
      </c>
      <c r="M3104" s="3">
        <f t="shared" si="48"/>
        <v>1</v>
      </c>
    </row>
    <row r="3105" spans="1:13">
      <c r="A3105" s="3">
        <v>2597</v>
      </c>
      <c r="B3105" s="3">
        <v>2</v>
      </c>
      <c r="C3105" s="3" t="s">
        <v>3031</v>
      </c>
      <c r="D3105" s="3" t="s">
        <v>249</v>
      </c>
      <c r="E3105" s="3" t="s">
        <v>1821</v>
      </c>
      <c r="F3105" s="3" t="s">
        <v>285</v>
      </c>
      <c r="G3105" s="3">
        <v>1</v>
      </c>
      <c r="H3105" s="3">
        <v>10</v>
      </c>
      <c r="I3105" s="3" t="s">
        <v>3243</v>
      </c>
      <c r="J3105" s="3" t="s">
        <v>2259</v>
      </c>
      <c r="L3105" s="3" t="s">
        <v>4481</v>
      </c>
      <c r="M3105" s="3">
        <f t="shared" si="48"/>
        <v>1</v>
      </c>
    </row>
    <row r="3106" spans="1:13">
      <c r="A3106" s="3">
        <v>2598</v>
      </c>
      <c r="B3106" s="3">
        <v>0</v>
      </c>
      <c r="C3106" s="3" t="s">
        <v>1113</v>
      </c>
      <c r="D3106" s="3" t="s">
        <v>427</v>
      </c>
      <c r="E3106" s="3">
        <v>1</v>
      </c>
      <c r="G3106" s="3">
        <v>1</v>
      </c>
      <c r="H3106" s="3">
        <v>1</v>
      </c>
      <c r="I3106" s="3" t="s">
        <v>3243</v>
      </c>
      <c r="J3106" s="3" t="s">
        <v>2281</v>
      </c>
      <c r="L3106" s="3" t="s">
        <v>4482</v>
      </c>
      <c r="M3106" s="3">
        <f t="shared" si="48"/>
        <v>1</v>
      </c>
    </row>
    <row r="3107" spans="1:13">
      <c r="A3107" s="3">
        <v>2599</v>
      </c>
      <c r="B3107" s="3">
        <v>0</v>
      </c>
      <c r="C3107" s="3" t="s">
        <v>1148</v>
      </c>
      <c r="D3107" s="3" t="s">
        <v>485</v>
      </c>
      <c r="E3107" s="3">
        <v>1</v>
      </c>
      <c r="G3107" s="3">
        <v>1</v>
      </c>
      <c r="H3107" s="3">
        <v>1</v>
      </c>
      <c r="I3107" s="3" t="s">
        <v>3243</v>
      </c>
      <c r="J3107" s="3" t="s">
        <v>2281</v>
      </c>
      <c r="L3107" s="3" t="s">
        <v>4482</v>
      </c>
      <c r="M3107" s="3">
        <f t="shared" si="48"/>
        <v>1</v>
      </c>
    </row>
    <row r="3108" spans="1:13">
      <c r="A3108" s="3">
        <v>2600</v>
      </c>
      <c r="B3108" s="3">
        <v>0</v>
      </c>
      <c r="C3108" s="3" t="s">
        <v>1175</v>
      </c>
      <c r="D3108" s="3" t="s">
        <v>525</v>
      </c>
      <c r="E3108" s="3">
        <v>1</v>
      </c>
      <c r="G3108" s="3">
        <v>1</v>
      </c>
      <c r="H3108" s="3">
        <v>1</v>
      </c>
      <c r="I3108" s="3" t="s">
        <v>3243</v>
      </c>
      <c r="J3108" s="3" t="s">
        <v>2281</v>
      </c>
      <c r="L3108" s="3" t="s">
        <v>4482</v>
      </c>
      <c r="M3108" s="3">
        <f t="shared" si="48"/>
        <v>1</v>
      </c>
    </row>
    <row r="3109" spans="1:13">
      <c r="A3109" s="3">
        <v>2601</v>
      </c>
      <c r="B3109" s="3">
        <v>0</v>
      </c>
      <c r="C3109" s="3" t="s">
        <v>3015</v>
      </c>
      <c r="D3109" s="3" t="s">
        <v>4703</v>
      </c>
      <c r="E3109" s="3" t="s">
        <v>2061</v>
      </c>
      <c r="F3109" s="3" t="s">
        <v>3016</v>
      </c>
      <c r="G3109" s="3">
        <v>1</v>
      </c>
      <c r="H3109" s="3">
        <v>1</v>
      </c>
      <c r="I3109" s="3" t="s">
        <v>3243</v>
      </c>
      <c r="J3109" s="3" t="s">
        <v>2281</v>
      </c>
      <c r="L3109" s="3" t="s">
        <v>4482</v>
      </c>
      <c r="M3109" s="3">
        <f t="shared" si="48"/>
        <v>2</v>
      </c>
    </row>
    <row r="3110" spans="1:13">
      <c r="A3110" s="3">
        <v>2601</v>
      </c>
      <c r="B3110" s="3">
        <v>0</v>
      </c>
      <c r="C3110" s="3" t="s">
        <v>3015</v>
      </c>
      <c r="D3110" s="3" t="s">
        <v>100</v>
      </c>
      <c r="G3110" s="3">
        <v>1</v>
      </c>
      <c r="H3110" s="3">
        <v>1</v>
      </c>
      <c r="I3110" s="3" t="s">
        <v>3243</v>
      </c>
      <c r="J3110" s="3" t="s">
        <v>2281</v>
      </c>
      <c r="L3110" s="3" t="s">
        <v>4482</v>
      </c>
      <c r="M3110" s="3">
        <f t="shared" si="48"/>
        <v>2</v>
      </c>
    </row>
    <row r="3111" spans="1:13">
      <c r="A3111" s="3">
        <v>2602</v>
      </c>
      <c r="B3111" s="3">
        <v>1</v>
      </c>
      <c r="C3111" s="3" t="s">
        <v>2664</v>
      </c>
      <c r="D3111" s="3" t="s">
        <v>2665</v>
      </c>
      <c r="E3111" s="3" t="s">
        <v>1781</v>
      </c>
      <c r="F3111" s="3" t="s">
        <v>291</v>
      </c>
      <c r="G3111" s="3">
        <v>1</v>
      </c>
      <c r="H3111" s="3">
        <v>5</v>
      </c>
      <c r="I3111" s="3" t="s">
        <v>3243</v>
      </c>
      <c r="J3111" s="3" t="s">
        <v>2281</v>
      </c>
      <c r="L3111" s="3" t="s">
        <v>4483</v>
      </c>
      <c r="M3111" s="3">
        <f t="shared" si="48"/>
        <v>1</v>
      </c>
    </row>
    <row r="3112" spans="1:13">
      <c r="A3112" s="3">
        <v>2603</v>
      </c>
      <c r="B3112" s="3">
        <v>1</v>
      </c>
      <c r="C3112" s="3" t="s">
        <v>3177</v>
      </c>
      <c r="D3112" s="3" t="s">
        <v>3175</v>
      </c>
      <c r="E3112" s="3" t="s">
        <v>1781</v>
      </c>
      <c r="F3112" s="3" t="s">
        <v>291</v>
      </c>
      <c r="G3112" s="3">
        <v>1</v>
      </c>
      <c r="H3112" s="3">
        <v>5</v>
      </c>
      <c r="I3112" s="3" t="s">
        <v>3243</v>
      </c>
      <c r="J3112" s="3" t="s">
        <v>2281</v>
      </c>
      <c r="L3112" s="3" t="s">
        <v>4483</v>
      </c>
      <c r="M3112" s="3">
        <f t="shared" si="48"/>
        <v>1</v>
      </c>
    </row>
    <row r="3113" spans="1:13">
      <c r="A3113" s="3">
        <v>2604</v>
      </c>
      <c r="B3113" s="3">
        <v>1</v>
      </c>
      <c r="C3113" s="3" t="s">
        <v>2666</v>
      </c>
      <c r="D3113" s="3" t="s">
        <v>2272</v>
      </c>
      <c r="E3113" s="3" t="s">
        <v>1781</v>
      </c>
      <c r="F3113" s="3" t="s">
        <v>291</v>
      </c>
      <c r="G3113" s="3">
        <v>1</v>
      </c>
      <c r="H3113" s="3">
        <v>5</v>
      </c>
      <c r="I3113" s="3" t="s">
        <v>3243</v>
      </c>
      <c r="J3113" s="3" t="s">
        <v>2281</v>
      </c>
      <c r="L3113" s="3" t="s">
        <v>4483</v>
      </c>
      <c r="M3113" s="3">
        <f t="shared" si="48"/>
        <v>1</v>
      </c>
    </row>
    <row r="3114" spans="1:13">
      <c r="A3114" s="3">
        <v>2605</v>
      </c>
      <c r="B3114" s="3">
        <v>1</v>
      </c>
      <c r="C3114" s="3" t="s">
        <v>2667</v>
      </c>
      <c r="D3114" s="3" t="s">
        <v>258</v>
      </c>
      <c r="E3114" s="3" t="s">
        <v>282</v>
      </c>
      <c r="F3114" s="3" t="s">
        <v>1782</v>
      </c>
      <c r="G3114" s="3">
        <v>1</v>
      </c>
      <c r="H3114" s="3">
        <v>5</v>
      </c>
      <c r="I3114" s="3" t="s">
        <v>3243</v>
      </c>
      <c r="J3114" s="3" t="s">
        <v>2281</v>
      </c>
      <c r="L3114" s="3" t="s">
        <v>4483</v>
      </c>
      <c r="M3114" s="3">
        <f t="shared" si="48"/>
        <v>1</v>
      </c>
    </row>
    <row r="3115" spans="1:13">
      <c r="A3115" s="3">
        <v>2606</v>
      </c>
      <c r="B3115" s="3">
        <v>1</v>
      </c>
      <c r="C3115" s="3" t="s">
        <v>3012</v>
      </c>
      <c r="D3115" s="3" t="s">
        <v>2697</v>
      </c>
      <c r="E3115" s="3" t="s">
        <v>1996</v>
      </c>
      <c r="F3115" s="3" t="s">
        <v>1791</v>
      </c>
      <c r="G3115" s="3">
        <v>1</v>
      </c>
      <c r="H3115" s="3">
        <v>5</v>
      </c>
      <c r="I3115" s="3" t="s">
        <v>3243</v>
      </c>
      <c r="J3115" s="3" t="s">
        <v>2281</v>
      </c>
      <c r="L3115" s="3" t="s">
        <v>4483</v>
      </c>
      <c r="M3115" s="3">
        <f t="shared" si="48"/>
        <v>1</v>
      </c>
    </row>
    <row r="3116" spans="1:13">
      <c r="A3116" s="3">
        <v>2607</v>
      </c>
      <c r="B3116" s="3">
        <v>1</v>
      </c>
      <c r="C3116" s="3" t="s">
        <v>3013</v>
      </c>
      <c r="D3116" s="3" t="s">
        <v>4314</v>
      </c>
      <c r="E3116" s="3" t="s">
        <v>2064</v>
      </c>
      <c r="F3116" s="3" t="s">
        <v>3014</v>
      </c>
      <c r="G3116" s="3">
        <v>1</v>
      </c>
      <c r="H3116" s="3">
        <v>5</v>
      </c>
      <c r="I3116" s="3" t="s">
        <v>3243</v>
      </c>
      <c r="J3116" s="3" t="s">
        <v>2281</v>
      </c>
      <c r="L3116" s="3" t="s">
        <v>4483</v>
      </c>
      <c r="M3116" s="3">
        <f t="shared" si="48"/>
        <v>2</v>
      </c>
    </row>
    <row r="3117" spans="1:13">
      <c r="A3117" s="3">
        <v>2607</v>
      </c>
      <c r="B3117" s="3">
        <v>1</v>
      </c>
      <c r="C3117" s="3" t="s">
        <v>3013</v>
      </c>
      <c r="D3117" s="3" t="s">
        <v>4316</v>
      </c>
      <c r="E3117" s="3">
        <v>40</v>
      </c>
      <c r="F3117" s="3">
        <v>42</v>
      </c>
      <c r="G3117" s="3">
        <v>1</v>
      </c>
      <c r="H3117" s="3">
        <v>5</v>
      </c>
      <c r="I3117" s="3" t="s">
        <v>3243</v>
      </c>
      <c r="J3117" s="3" t="s">
        <v>2281</v>
      </c>
      <c r="L3117" s="3" t="s">
        <v>4483</v>
      </c>
      <c r="M3117" s="3">
        <f t="shared" si="48"/>
        <v>2</v>
      </c>
    </row>
    <row r="3118" spans="1:13">
      <c r="A3118" s="3">
        <v>2608</v>
      </c>
      <c r="B3118" s="3">
        <v>2</v>
      </c>
      <c r="C3118" s="3" t="s">
        <v>2650</v>
      </c>
      <c r="D3118" s="3" t="s">
        <v>4300</v>
      </c>
      <c r="E3118" s="3" t="s">
        <v>433</v>
      </c>
      <c r="F3118" s="3" t="s">
        <v>2181</v>
      </c>
      <c r="G3118" s="3">
        <v>1</v>
      </c>
      <c r="H3118" s="3">
        <v>10</v>
      </c>
      <c r="I3118" s="3" t="s">
        <v>3243</v>
      </c>
      <c r="J3118" s="3" t="s">
        <v>2281</v>
      </c>
      <c r="L3118" s="3" t="s">
        <v>4484</v>
      </c>
      <c r="M3118" s="3">
        <f t="shared" si="48"/>
        <v>2</v>
      </c>
    </row>
    <row r="3119" spans="1:13">
      <c r="A3119" s="3">
        <v>2608</v>
      </c>
      <c r="B3119" s="3">
        <v>2</v>
      </c>
      <c r="C3119" s="3" t="s">
        <v>2650</v>
      </c>
      <c r="D3119" s="3" t="s">
        <v>4302</v>
      </c>
      <c r="E3119" s="3">
        <v>14</v>
      </c>
      <c r="F3119" s="3">
        <v>19</v>
      </c>
      <c r="G3119" s="3">
        <v>1</v>
      </c>
      <c r="H3119" s="3">
        <v>10</v>
      </c>
      <c r="I3119" s="3" t="s">
        <v>3243</v>
      </c>
      <c r="J3119" s="3" t="s">
        <v>2281</v>
      </c>
      <c r="L3119" s="3" t="s">
        <v>4484</v>
      </c>
      <c r="M3119" s="3">
        <f t="shared" si="48"/>
        <v>2</v>
      </c>
    </row>
    <row r="3120" spans="1:13">
      <c r="A3120" s="3">
        <v>2609</v>
      </c>
      <c r="B3120" s="3">
        <v>2</v>
      </c>
      <c r="C3120" s="3" t="s">
        <v>2652</v>
      </c>
      <c r="D3120" s="3" t="s">
        <v>4303</v>
      </c>
      <c r="E3120" s="3" t="s">
        <v>2653</v>
      </c>
      <c r="F3120" s="3" t="s">
        <v>2654</v>
      </c>
      <c r="G3120" s="3">
        <v>1</v>
      </c>
      <c r="H3120" s="3">
        <v>10</v>
      </c>
      <c r="I3120" s="3" t="s">
        <v>3243</v>
      </c>
      <c r="J3120" s="3" t="s">
        <v>2281</v>
      </c>
      <c r="L3120" s="3" t="s">
        <v>4484</v>
      </c>
      <c r="M3120" s="3">
        <f t="shared" si="48"/>
        <v>2</v>
      </c>
    </row>
    <row r="3121" spans="1:13">
      <c r="A3121" s="3">
        <v>2609</v>
      </c>
      <c r="B3121" s="3">
        <v>2</v>
      </c>
      <c r="C3121" s="3" t="s">
        <v>2652</v>
      </c>
      <c r="D3121" s="3" t="s">
        <v>4304</v>
      </c>
      <c r="E3121" s="3">
        <v>15</v>
      </c>
      <c r="F3121" s="3">
        <v>20</v>
      </c>
      <c r="G3121" s="3">
        <v>1</v>
      </c>
      <c r="H3121" s="3">
        <v>10</v>
      </c>
      <c r="I3121" s="3" t="s">
        <v>3243</v>
      </c>
      <c r="J3121" s="3" t="s">
        <v>2281</v>
      </c>
      <c r="L3121" s="3" t="s">
        <v>4484</v>
      </c>
      <c r="M3121" s="3">
        <f t="shared" si="48"/>
        <v>2</v>
      </c>
    </row>
    <row r="3122" spans="1:13">
      <c r="A3122" s="3">
        <v>2610</v>
      </c>
      <c r="B3122" s="3">
        <v>2</v>
      </c>
      <c r="C3122" s="3" t="s">
        <v>2655</v>
      </c>
      <c r="D3122" s="3" t="s">
        <v>4305</v>
      </c>
      <c r="E3122" s="3" t="s">
        <v>433</v>
      </c>
      <c r="F3122" s="3" t="s">
        <v>2181</v>
      </c>
      <c r="G3122" s="3">
        <v>1</v>
      </c>
      <c r="H3122" s="3">
        <v>10</v>
      </c>
      <c r="I3122" s="3" t="s">
        <v>3243</v>
      </c>
      <c r="J3122" s="3" t="s">
        <v>2281</v>
      </c>
      <c r="L3122" s="3" t="s">
        <v>4484</v>
      </c>
      <c r="M3122" s="3">
        <f t="shared" si="48"/>
        <v>2</v>
      </c>
    </row>
    <row r="3123" spans="1:13">
      <c r="A3123" s="3">
        <v>2610</v>
      </c>
      <c r="B3123" s="3">
        <v>2</v>
      </c>
      <c r="C3123" s="3" t="s">
        <v>2655</v>
      </c>
      <c r="D3123" s="3" t="s">
        <v>4306</v>
      </c>
      <c r="E3123" s="3">
        <v>14</v>
      </c>
      <c r="F3123" s="3">
        <v>19</v>
      </c>
      <c r="G3123" s="3">
        <v>1</v>
      </c>
      <c r="H3123" s="3">
        <v>10</v>
      </c>
      <c r="I3123" s="3" t="s">
        <v>3243</v>
      </c>
      <c r="J3123" s="3" t="s">
        <v>2281</v>
      </c>
      <c r="L3123" s="3" t="s">
        <v>4484</v>
      </c>
      <c r="M3123" s="3">
        <f t="shared" si="48"/>
        <v>2</v>
      </c>
    </row>
    <row r="3124" spans="1:13">
      <c r="A3124" s="3">
        <v>2611</v>
      </c>
      <c r="B3124" s="3">
        <v>2</v>
      </c>
      <c r="C3124" s="3" t="s">
        <v>2656</v>
      </c>
      <c r="D3124" s="3" t="s">
        <v>4307</v>
      </c>
      <c r="E3124" s="3" t="s">
        <v>290</v>
      </c>
      <c r="F3124" s="3" t="s">
        <v>722</v>
      </c>
      <c r="G3124" s="3">
        <v>1</v>
      </c>
      <c r="H3124" s="3">
        <v>10</v>
      </c>
      <c r="I3124" s="3" t="s">
        <v>3243</v>
      </c>
      <c r="J3124" s="3" t="s">
        <v>2281</v>
      </c>
      <c r="L3124" s="3" t="s">
        <v>4484</v>
      </c>
      <c r="M3124" s="3">
        <f t="shared" si="48"/>
        <v>2</v>
      </c>
    </row>
    <row r="3125" spans="1:13">
      <c r="A3125" s="3">
        <v>2611</v>
      </c>
      <c r="B3125" s="3">
        <v>2</v>
      </c>
      <c r="C3125" s="3" t="s">
        <v>2656</v>
      </c>
      <c r="D3125" s="3" t="s">
        <v>4308</v>
      </c>
      <c r="E3125" s="3">
        <v>28</v>
      </c>
      <c r="F3125" s="3">
        <v>32</v>
      </c>
      <c r="G3125" s="3">
        <v>1</v>
      </c>
      <c r="H3125" s="3">
        <v>10</v>
      </c>
      <c r="I3125" s="3" t="s">
        <v>3243</v>
      </c>
      <c r="J3125" s="3" t="s">
        <v>2281</v>
      </c>
      <c r="L3125" s="3" t="s">
        <v>4484</v>
      </c>
      <c r="M3125" s="3">
        <f t="shared" si="48"/>
        <v>2</v>
      </c>
    </row>
    <row r="3126" spans="1:13">
      <c r="A3126" s="3">
        <v>2612</v>
      </c>
      <c r="B3126" s="3">
        <v>2</v>
      </c>
      <c r="C3126" s="3" t="s">
        <v>2657</v>
      </c>
      <c r="D3126" s="3" t="s">
        <v>4309</v>
      </c>
      <c r="E3126" s="3" t="s">
        <v>2381</v>
      </c>
      <c r="F3126" s="3" t="s">
        <v>2658</v>
      </c>
      <c r="G3126" s="3">
        <v>1</v>
      </c>
      <c r="H3126" s="3">
        <v>10</v>
      </c>
      <c r="I3126" s="3" t="s">
        <v>3243</v>
      </c>
      <c r="J3126" s="3" t="s">
        <v>2281</v>
      </c>
      <c r="L3126" s="3" t="s">
        <v>4484</v>
      </c>
      <c r="M3126" s="3">
        <f t="shared" si="48"/>
        <v>2</v>
      </c>
    </row>
    <row r="3127" spans="1:13">
      <c r="A3127" s="3">
        <v>2612</v>
      </c>
      <c r="B3127" s="3">
        <v>2</v>
      </c>
      <c r="C3127" s="3" t="s">
        <v>2657</v>
      </c>
      <c r="D3127" s="3" t="s">
        <v>4310</v>
      </c>
      <c r="E3127" s="3">
        <v>13</v>
      </c>
      <c r="F3127" s="3">
        <v>18</v>
      </c>
      <c r="G3127" s="3">
        <v>1</v>
      </c>
      <c r="H3127" s="3">
        <v>10</v>
      </c>
      <c r="I3127" s="3" t="s">
        <v>3243</v>
      </c>
      <c r="J3127" s="3" t="s">
        <v>2281</v>
      </c>
      <c r="L3127" s="3" t="s">
        <v>4484</v>
      </c>
      <c r="M3127" s="3">
        <f t="shared" si="48"/>
        <v>2</v>
      </c>
    </row>
    <row r="3128" spans="1:13">
      <c r="A3128" s="3">
        <v>2613</v>
      </c>
      <c r="B3128" s="3">
        <v>2</v>
      </c>
      <c r="C3128" s="3" t="s">
        <v>2659</v>
      </c>
      <c r="D3128" s="3" t="s">
        <v>589</v>
      </c>
      <c r="E3128" s="3" t="s">
        <v>386</v>
      </c>
      <c r="F3128" s="3" t="s">
        <v>1996</v>
      </c>
      <c r="G3128" s="3">
        <v>1</v>
      </c>
      <c r="H3128" s="3">
        <v>10</v>
      </c>
      <c r="I3128" s="3" t="s">
        <v>3243</v>
      </c>
      <c r="J3128" s="3" t="s">
        <v>2281</v>
      </c>
      <c r="L3128" s="3" t="s">
        <v>4484</v>
      </c>
      <c r="M3128" s="3">
        <f t="shared" si="48"/>
        <v>1</v>
      </c>
    </row>
    <row r="3129" spans="1:13">
      <c r="A3129" s="3">
        <v>2614</v>
      </c>
      <c r="B3129" s="3">
        <v>2</v>
      </c>
      <c r="C3129" s="3" t="s">
        <v>2660</v>
      </c>
      <c r="D3129" s="3" t="s">
        <v>566</v>
      </c>
      <c r="E3129" s="3" t="s">
        <v>386</v>
      </c>
      <c r="F3129" s="3" t="s">
        <v>1996</v>
      </c>
      <c r="G3129" s="3">
        <v>1</v>
      </c>
      <c r="H3129" s="3">
        <v>10</v>
      </c>
      <c r="I3129" s="3" t="s">
        <v>3243</v>
      </c>
      <c r="J3129" s="3" t="s">
        <v>2281</v>
      </c>
      <c r="L3129" s="3" t="s">
        <v>4484</v>
      </c>
      <c r="M3129" s="3">
        <f t="shared" si="48"/>
        <v>1</v>
      </c>
    </row>
    <row r="3130" spans="1:13">
      <c r="A3130" s="3">
        <v>2615</v>
      </c>
      <c r="B3130" s="3">
        <v>2</v>
      </c>
      <c r="C3130" s="3" t="s">
        <v>2661</v>
      </c>
      <c r="D3130" s="3" t="s">
        <v>645</v>
      </c>
      <c r="E3130" s="3" t="s">
        <v>386</v>
      </c>
      <c r="F3130" s="3" t="s">
        <v>1996</v>
      </c>
      <c r="G3130" s="3">
        <v>1</v>
      </c>
      <c r="H3130" s="3">
        <v>10</v>
      </c>
      <c r="I3130" s="3" t="s">
        <v>3243</v>
      </c>
      <c r="J3130" s="3" t="s">
        <v>2281</v>
      </c>
      <c r="L3130" s="3" t="s">
        <v>4484</v>
      </c>
      <c r="M3130" s="3">
        <f t="shared" si="48"/>
        <v>1</v>
      </c>
    </row>
    <row r="3131" spans="1:13">
      <c r="A3131" s="3">
        <v>2616</v>
      </c>
      <c r="B3131" s="3">
        <v>2</v>
      </c>
      <c r="C3131" s="3" t="s">
        <v>2662</v>
      </c>
      <c r="D3131" s="3" t="s">
        <v>611</v>
      </c>
      <c r="E3131" s="3" t="s">
        <v>386</v>
      </c>
      <c r="F3131" s="3" t="s">
        <v>1996</v>
      </c>
      <c r="G3131" s="3">
        <v>1</v>
      </c>
      <c r="H3131" s="3">
        <v>10</v>
      </c>
      <c r="I3131" s="3" t="s">
        <v>3243</v>
      </c>
      <c r="J3131" s="3" t="s">
        <v>2281</v>
      </c>
      <c r="L3131" s="3" t="s">
        <v>4484</v>
      </c>
      <c r="M3131" s="3">
        <f t="shared" si="48"/>
        <v>1</v>
      </c>
    </row>
    <row r="3132" spans="1:13">
      <c r="A3132" s="3">
        <v>2617</v>
      </c>
      <c r="B3132" s="3">
        <v>2</v>
      </c>
      <c r="C3132" s="3" t="s">
        <v>2663</v>
      </c>
      <c r="D3132" s="3" t="s">
        <v>249</v>
      </c>
      <c r="E3132" s="3" t="s">
        <v>1781</v>
      </c>
      <c r="F3132" s="3" t="s">
        <v>291</v>
      </c>
      <c r="G3132" s="3">
        <v>1</v>
      </c>
      <c r="H3132" s="3">
        <v>10</v>
      </c>
      <c r="I3132" s="3" t="s">
        <v>3243</v>
      </c>
      <c r="J3132" s="3" t="s">
        <v>2281</v>
      </c>
      <c r="L3132" s="3" t="s">
        <v>4484</v>
      </c>
      <c r="M3132" s="3">
        <f t="shared" si="48"/>
        <v>1</v>
      </c>
    </row>
    <row r="3133" spans="1:13">
      <c r="A3133" s="3">
        <v>2618</v>
      </c>
      <c r="B3133" s="3">
        <v>0</v>
      </c>
      <c r="C3133" s="3" t="s">
        <v>3046</v>
      </c>
      <c r="D3133" s="3" t="s">
        <v>4314</v>
      </c>
      <c r="E3133" s="3" t="s">
        <v>3047</v>
      </c>
      <c r="F3133" s="3" t="s">
        <v>3048</v>
      </c>
      <c r="G3133" s="3">
        <v>100</v>
      </c>
      <c r="H3133" s="3">
        <v>0</v>
      </c>
      <c r="I3133" s="3" t="s">
        <v>3243</v>
      </c>
      <c r="J3133" s="3" t="s">
        <v>2285</v>
      </c>
      <c r="K3133" s="3" t="s">
        <v>2286</v>
      </c>
      <c r="L3133" s="3" t="s">
        <v>4485</v>
      </c>
      <c r="M3133" s="3">
        <f t="shared" si="48"/>
        <v>2</v>
      </c>
    </row>
    <row r="3134" spans="1:13">
      <c r="A3134" s="3">
        <v>2618</v>
      </c>
      <c r="B3134" s="3">
        <v>0</v>
      </c>
      <c r="C3134" s="3" t="s">
        <v>3046</v>
      </c>
      <c r="D3134" s="3" t="s">
        <v>4316</v>
      </c>
      <c r="E3134" s="3">
        <v>113</v>
      </c>
      <c r="F3134" s="3">
        <v>115</v>
      </c>
      <c r="G3134" s="3">
        <v>100</v>
      </c>
      <c r="H3134" s="3">
        <v>0</v>
      </c>
      <c r="I3134" s="3" t="s">
        <v>3243</v>
      </c>
      <c r="J3134" s="3" t="s">
        <v>2285</v>
      </c>
      <c r="K3134" s="3" t="s">
        <v>2286</v>
      </c>
      <c r="L3134" s="3" t="s">
        <v>4485</v>
      </c>
      <c r="M3134" s="3">
        <f t="shared" si="48"/>
        <v>2</v>
      </c>
    </row>
    <row r="3135" spans="1:13">
      <c r="A3135" s="3">
        <v>2619</v>
      </c>
      <c r="B3135" s="3">
        <v>0</v>
      </c>
      <c r="C3135" s="3" t="s">
        <v>3052</v>
      </c>
      <c r="D3135" s="3" t="s">
        <v>4317</v>
      </c>
      <c r="E3135" s="3" t="s">
        <v>3053</v>
      </c>
      <c r="F3135" s="3" t="s">
        <v>3054</v>
      </c>
      <c r="G3135" s="3">
        <v>100</v>
      </c>
      <c r="H3135" s="3">
        <v>0</v>
      </c>
      <c r="I3135" s="3" t="s">
        <v>3243</v>
      </c>
      <c r="J3135" s="3" t="s">
        <v>2285</v>
      </c>
      <c r="K3135" s="3" t="s">
        <v>2286</v>
      </c>
      <c r="L3135" s="3" t="s">
        <v>4485</v>
      </c>
      <c r="M3135" s="3">
        <f t="shared" si="48"/>
        <v>2</v>
      </c>
    </row>
    <row r="3136" spans="1:13">
      <c r="A3136" s="3">
        <v>2619</v>
      </c>
      <c r="B3136" s="3">
        <v>0</v>
      </c>
      <c r="C3136" s="3" t="s">
        <v>3052</v>
      </c>
      <c r="D3136" s="3" t="s">
        <v>4318</v>
      </c>
      <c r="E3136" s="3">
        <v>256</v>
      </c>
      <c r="F3136" s="3">
        <v>270</v>
      </c>
      <c r="G3136" s="3">
        <v>100</v>
      </c>
      <c r="H3136" s="3">
        <v>0</v>
      </c>
      <c r="I3136" s="3" t="s">
        <v>3243</v>
      </c>
      <c r="J3136" s="3" t="s">
        <v>2285</v>
      </c>
      <c r="K3136" s="3" t="s">
        <v>2286</v>
      </c>
      <c r="L3136" s="3" t="s">
        <v>4485</v>
      </c>
      <c r="M3136" s="3">
        <f t="shared" si="48"/>
        <v>2</v>
      </c>
    </row>
    <row r="3137" spans="1:13">
      <c r="A3137" s="3">
        <v>2620</v>
      </c>
      <c r="B3137" s="3">
        <v>0</v>
      </c>
      <c r="C3137" s="3" t="s">
        <v>3057</v>
      </c>
      <c r="D3137" s="3" t="s">
        <v>4319</v>
      </c>
      <c r="E3137" s="3" t="s">
        <v>3054</v>
      </c>
      <c r="F3137" s="3" t="s">
        <v>3058</v>
      </c>
      <c r="G3137" s="3">
        <v>100</v>
      </c>
      <c r="H3137" s="3">
        <v>0</v>
      </c>
      <c r="I3137" s="3" t="s">
        <v>3243</v>
      </c>
      <c r="J3137" s="3" t="s">
        <v>2285</v>
      </c>
      <c r="K3137" s="3" t="s">
        <v>2286</v>
      </c>
      <c r="L3137" s="3" t="s">
        <v>4485</v>
      </c>
      <c r="M3137" s="3">
        <f t="shared" si="48"/>
        <v>2</v>
      </c>
    </row>
    <row r="3138" spans="1:13">
      <c r="A3138" s="3">
        <v>2620</v>
      </c>
      <c r="B3138" s="3">
        <v>0</v>
      </c>
      <c r="C3138" s="3" t="s">
        <v>3057</v>
      </c>
      <c r="D3138" s="3" t="s">
        <v>4320</v>
      </c>
      <c r="E3138" s="3">
        <v>266</v>
      </c>
      <c r="F3138" s="3">
        <v>268</v>
      </c>
      <c r="G3138" s="3">
        <v>100</v>
      </c>
      <c r="H3138" s="3">
        <v>0</v>
      </c>
      <c r="I3138" s="3" t="s">
        <v>3243</v>
      </c>
      <c r="J3138" s="3" t="s">
        <v>2285</v>
      </c>
      <c r="K3138" s="3" t="s">
        <v>2286</v>
      </c>
      <c r="L3138" s="3" t="s">
        <v>4485</v>
      </c>
      <c r="M3138" s="3">
        <f t="shared" si="48"/>
        <v>2</v>
      </c>
    </row>
    <row r="3139" spans="1:13">
      <c r="A3139" s="3">
        <v>2621</v>
      </c>
      <c r="B3139" s="3">
        <v>0</v>
      </c>
      <c r="C3139" s="3" t="s">
        <v>3060</v>
      </c>
      <c r="D3139" s="3" t="s">
        <v>4321</v>
      </c>
      <c r="E3139" s="3" t="s">
        <v>3061</v>
      </c>
      <c r="F3139" s="3" t="s">
        <v>2980</v>
      </c>
      <c r="G3139" s="3">
        <v>100</v>
      </c>
      <c r="H3139" s="3">
        <v>0</v>
      </c>
      <c r="I3139" s="3" t="s">
        <v>3243</v>
      </c>
      <c r="J3139" s="3" t="s">
        <v>2285</v>
      </c>
      <c r="K3139" s="3" t="s">
        <v>2286</v>
      </c>
      <c r="L3139" s="3" t="s">
        <v>4485</v>
      </c>
      <c r="M3139" s="3">
        <f t="shared" ref="M3139:M3202" si="49">COUNTIF(A:A,A3139)</f>
        <v>2</v>
      </c>
    </row>
    <row r="3140" spans="1:13">
      <c r="A3140" s="3">
        <v>2621</v>
      </c>
      <c r="B3140" s="3">
        <v>0</v>
      </c>
      <c r="C3140" s="3" t="s">
        <v>3060</v>
      </c>
      <c r="D3140" s="3" t="s">
        <v>4322</v>
      </c>
      <c r="E3140" s="3">
        <v>444</v>
      </c>
      <c r="F3140" s="3">
        <v>446</v>
      </c>
      <c r="G3140" s="3">
        <v>100</v>
      </c>
      <c r="H3140" s="3">
        <v>0</v>
      </c>
      <c r="I3140" s="3" t="s">
        <v>3243</v>
      </c>
      <c r="J3140" s="3" t="s">
        <v>2285</v>
      </c>
      <c r="K3140" s="3" t="s">
        <v>2286</v>
      </c>
      <c r="L3140" s="3" t="s">
        <v>4485</v>
      </c>
      <c r="M3140" s="3">
        <f t="shared" si="49"/>
        <v>2</v>
      </c>
    </row>
    <row r="3141" spans="1:13">
      <c r="A3141" s="3">
        <v>2622</v>
      </c>
      <c r="B3141" s="3">
        <v>0</v>
      </c>
      <c r="C3141" s="3" t="s">
        <v>3065</v>
      </c>
      <c r="D3141" s="3" t="s">
        <v>4323</v>
      </c>
      <c r="E3141" s="3" t="s">
        <v>3066</v>
      </c>
      <c r="F3141" s="3" t="s">
        <v>3067</v>
      </c>
      <c r="G3141" s="3">
        <v>100</v>
      </c>
      <c r="H3141" s="3">
        <v>0</v>
      </c>
      <c r="I3141" s="3" t="s">
        <v>3243</v>
      </c>
      <c r="J3141" s="3" t="s">
        <v>2285</v>
      </c>
      <c r="K3141" s="3" t="s">
        <v>2286</v>
      </c>
      <c r="L3141" s="3" t="s">
        <v>4485</v>
      </c>
      <c r="M3141" s="3">
        <f t="shared" si="49"/>
        <v>2</v>
      </c>
    </row>
    <row r="3142" spans="1:13">
      <c r="A3142" s="3">
        <v>2622</v>
      </c>
      <c r="B3142" s="3">
        <v>0</v>
      </c>
      <c r="C3142" s="3" t="s">
        <v>3065</v>
      </c>
      <c r="D3142" s="3" t="s">
        <v>4324</v>
      </c>
      <c r="E3142" s="3">
        <v>252</v>
      </c>
      <c r="F3142" s="3">
        <v>254</v>
      </c>
      <c r="G3142" s="3">
        <v>100</v>
      </c>
      <c r="H3142" s="3">
        <v>0</v>
      </c>
      <c r="I3142" s="3" t="s">
        <v>3243</v>
      </c>
      <c r="J3142" s="3" t="s">
        <v>2285</v>
      </c>
      <c r="K3142" s="3" t="s">
        <v>2286</v>
      </c>
      <c r="L3142" s="3" t="s">
        <v>4485</v>
      </c>
      <c r="M3142" s="3">
        <f t="shared" si="49"/>
        <v>2</v>
      </c>
    </row>
    <row r="3143" spans="1:13">
      <c r="A3143" s="3">
        <v>2623</v>
      </c>
      <c r="B3143" s="3">
        <v>0</v>
      </c>
      <c r="C3143" s="3" t="s">
        <v>3071</v>
      </c>
      <c r="D3143" s="3" t="s">
        <v>611</v>
      </c>
      <c r="E3143" s="3" t="s">
        <v>3072</v>
      </c>
      <c r="F3143" s="3" t="s">
        <v>3073</v>
      </c>
      <c r="G3143" s="3">
        <v>100</v>
      </c>
      <c r="H3143" s="3">
        <v>0</v>
      </c>
      <c r="I3143" s="3" t="s">
        <v>3243</v>
      </c>
      <c r="J3143" s="3" t="s">
        <v>2285</v>
      </c>
      <c r="K3143" s="3" t="s">
        <v>2286</v>
      </c>
      <c r="L3143" s="3" t="s">
        <v>4485</v>
      </c>
      <c r="M3143" s="3">
        <f t="shared" si="49"/>
        <v>1</v>
      </c>
    </row>
    <row r="3144" spans="1:13">
      <c r="A3144" s="3">
        <v>2624</v>
      </c>
      <c r="B3144" s="3">
        <v>0</v>
      </c>
      <c r="C3144" s="3" t="s">
        <v>3083</v>
      </c>
      <c r="D3144" s="3" t="s">
        <v>2464</v>
      </c>
      <c r="E3144" s="3" t="s">
        <v>2328</v>
      </c>
      <c r="F3144" s="3" t="s">
        <v>2329</v>
      </c>
      <c r="G3144" s="3">
        <v>100</v>
      </c>
      <c r="H3144" s="3">
        <v>0</v>
      </c>
      <c r="I3144" s="3" t="s">
        <v>3243</v>
      </c>
      <c r="J3144" s="3" t="s">
        <v>2285</v>
      </c>
      <c r="K3144" s="3" t="s">
        <v>2306</v>
      </c>
      <c r="L3144" s="3" t="s">
        <v>4485</v>
      </c>
      <c r="M3144" s="3">
        <f t="shared" si="49"/>
        <v>1</v>
      </c>
    </row>
    <row r="3145" spans="1:13">
      <c r="A3145" s="3">
        <v>2625</v>
      </c>
      <c r="B3145" s="3">
        <v>0</v>
      </c>
      <c r="C3145" s="3" t="s">
        <v>3084</v>
      </c>
      <c r="D3145" s="3" t="s">
        <v>2697</v>
      </c>
      <c r="E3145" s="3" t="s">
        <v>2987</v>
      </c>
      <c r="F3145" s="3" t="s">
        <v>3085</v>
      </c>
      <c r="G3145" s="3">
        <v>100</v>
      </c>
      <c r="H3145" s="3">
        <v>0</v>
      </c>
      <c r="I3145" s="3" t="s">
        <v>3243</v>
      </c>
      <c r="J3145" s="3" t="s">
        <v>2285</v>
      </c>
      <c r="K3145" s="3" t="s">
        <v>2306</v>
      </c>
      <c r="L3145" s="3" t="s">
        <v>4485</v>
      </c>
      <c r="M3145" s="3">
        <f t="shared" si="49"/>
        <v>1</v>
      </c>
    </row>
    <row r="3146" spans="1:13">
      <c r="A3146" s="3">
        <v>2626</v>
      </c>
      <c r="B3146" s="3">
        <v>0</v>
      </c>
      <c r="C3146" s="3" t="s">
        <v>3088</v>
      </c>
      <c r="D3146" s="3" t="s">
        <v>110</v>
      </c>
      <c r="E3146" s="3" t="s">
        <v>2818</v>
      </c>
      <c r="F3146" s="3" t="s">
        <v>2819</v>
      </c>
      <c r="G3146" s="3">
        <v>100</v>
      </c>
      <c r="H3146" s="3">
        <v>0</v>
      </c>
      <c r="I3146" s="3" t="s">
        <v>3243</v>
      </c>
      <c r="J3146" s="3" t="s">
        <v>2285</v>
      </c>
      <c r="K3146" s="3" t="s">
        <v>2306</v>
      </c>
      <c r="L3146" s="3" t="s">
        <v>4485</v>
      </c>
      <c r="M3146" s="3">
        <f t="shared" si="49"/>
        <v>1</v>
      </c>
    </row>
    <row r="3147" spans="1:13">
      <c r="A3147" s="3">
        <v>2627</v>
      </c>
      <c r="B3147" s="3">
        <v>0</v>
      </c>
      <c r="C3147" s="3" t="s">
        <v>3090</v>
      </c>
      <c r="D3147" s="3" t="s">
        <v>111</v>
      </c>
      <c r="E3147" s="3" t="s">
        <v>2818</v>
      </c>
      <c r="F3147" s="3" t="s">
        <v>2819</v>
      </c>
      <c r="G3147" s="3">
        <v>100</v>
      </c>
      <c r="H3147" s="3">
        <v>0</v>
      </c>
      <c r="I3147" s="3" t="s">
        <v>3243</v>
      </c>
      <c r="J3147" s="3" t="s">
        <v>2285</v>
      </c>
      <c r="K3147" s="3" t="s">
        <v>2306</v>
      </c>
      <c r="L3147" s="3" t="s">
        <v>4485</v>
      </c>
      <c r="M3147" s="3">
        <f t="shared" si="49"/>
        <v>1</v>
      </c>
    </row>
    <row r="3148" spans="1:13">
      <c r="A3148" s="3">
        <v>2628</v>
      </c>
      <c r="B3148" s="3">
        <v>0</v>
      </c>
      <c r="C3148" s="3" t="s">
        <v>3092</v>
      </c>
      <c r="D3148" s="3" t="s">
        <v>112</v>
      </c>
      <c r="E3148" s="3" t="s">
        <v>2818</v>
      </c>
      <c r="F3148" s="3" t="s">
        <v>2819</v>
      </c>
      <c r="G3148" s="3">
        <v>100</v>
      </c>
      <c r="H3148" s="3">
        <v>0</v>
      </c>
      <c r="I3148" s="3" t="s">
        <v>3243</v>
      </c>
      <c r="J3148" s="3" t="s">
        <v>2285</v>
      </c>
      <c r="K3148" s="3" t="s">
        <v>2306</v>
      </c>
      <c r="L3148" s="3" t="s">
        <v>4485</v>
      </c>
      <c r="M3148" s="3">
        <f t="shared" si="49"/>
        <v>1</v>
      </c>
    </row>
    <row r="3149" spans="1:13">
      <c r="A3149" s="3">
        <v>2629</v>
      </c>
      <c r="B3149" s="3">
        <v>0</v>
      </c>
      <c r="C3149" s="3" t="s">
        <v>3094</v>
      </c>
      <c r="D3149" s="3" t="s">
        <v>258</v>
      </c>
      <c r="E3149" s="3" t="s">
        <v>2301</v>
      </c>
      <c r="F3149" s="3" t="s">
        <v>2734</v>
      </c>
      <c r="G3149" s="3">
        <v>100</v>
      </c>
      <c r="H3149" s="3">
        <v>0</v>
      </c>
      <c r="I3149" s="3" t="s">
        <v>3243</v>
      </c>
      <c r="J3149" s="3" t="s">
        <v>2285</v>
      </c>
      <c r="K3149" s="3" t="s">
        <v>2333</v>
      </c>
      <c r="L3149" s="3" t="s">
        <v>4485</v>
      </c>
      <c r="M3149" s="3">
        <f t="shared" si="49"/>
        <v>1</v>
      </c>
    </row>
    <row r="3150" spans="1:13">
      <c r="A3150" s="3">
        <v>2630</v>
      </c>
      <c r="B3150" s="3">
        <v>0</v>
      </c>
      <c r="C3150" s="3" t="s">
        <v>3096</v>
      </c>
      <c r="D3150" s="3" t="s">
        <v>2272</v>
      </c>
      <c r="E3150" s="3" t="s">
        <v>2328</v>
      </c>
      <c r="F3150" s="3" t="s">
        <v>2329</v>
      </c>
      <c r="G3150" s="3">
        <v>100</v>
      </c>
      <c r="H3150" s="3">
        <v>0</v>
      </c>
      <c r="I3150" s="3" t="s">
        <v>3243</v>
      </c>
      <c r="J3150" s="3" t="s">
        <v>2285</v>
      </c>
      <c r="K3150" s="3" t="s">
        <v>2333</v>
      </c>
      <c r="L3150" s="3" t="s">
        <v>4485</v>
      </c>
      <c r="M3150" s="3">
        <f t="shared" si="49"/>
        <v>1</v>
      </c>
    </row>
    <row r="3151" spans="1:13">
      <c r="A3151" s="3">
        <v>2631</v>
      </c>
      <c r="B3151" s="3">
        <v>0</v>
      </c>
      <c r="C3151" s="3" t="s">
        <v>3098</v>
      </c>
      <c r="D3151" s="3" t="s">
        <v>495</v>
      </c>
      <c r="E3151" s="3" t="s">
        <v>2360</v>
      </c>
      <c r="F3151" s="3" t="s">
        <v>2361</v>
      </c>
      <c r="G3151" s="3">
        <v>100</v>
      </c>
      <c r="H3151" s="3">
        <v>0</v>
      </c>
      <c r="I3151" s="3" t="s">
        <v>3243</v>
      </c>
      <c r="J3151" s="3" t="s">
        <v>2285</v>
      </c>
      <c r="K3151" s="3" t="s">
        <v>2333</v>
      </c>
      <c r="L3151" s="3" t="s">
        <v>4485</v>
      </c>
      <c r="M3151" s="3">
        <f t="shared" si="49"/>
        <v>1</v>
      </c>
    </row>
    <row r="3152" spans="1:13">
      <c r="A3152" s="3">
        <v>2632</v>
      </c>
      <c r="B3152" s="3">
        <v>0</v>
      </c>
      <c r="C3152" s="3" t="s">
        <v>3100</v>
      </c>
      <c r="D3152" s="3" t="s">
        <v>342</v>
      </c>
      <c r="E3152" s="3">
        <v>5</v>
      </c>
      <c r="G3152" s="3">
        <v>100</v>
      </c>
      <c r="H3152" s="3">
        <v>0</v>
      </c>
      <c r="I3152" s="3" t="s">
        <v>3243</v>
      </c>
      <c r="J3152" s="3" t="s">
        <v>2285</v>
      </c>
      <c r="K3152" s="3" t="s">
        <v>2333</v>
      </c>
      <c r="L3152" s="3" t="s">
        <v>4485</v>
      </c>
      <c r="M3152" s="3">
        <f t="shared" si="49"/>
        <v>1</v>
      </c>
    </row>
    <row r="3153" spans="1:13">
      <c r="A3153" s="3">
        <v>2633</v>
      </c>
      <c r="B3153" s="3">
        <v>0</v>
      </c>
      <c r="C3153" s="3" t="s">
        <v>3102</v>
      </c>
      <c r="D3153" s="3" t="s">
        <v>2697</v>
      </c>
      <c r="E3153" s="3" t="s">
        <v>3103</v>
      </c>
      <c r="F3153" s="3" t="s">
        <v>3104</v>
      </c>
      <c r="G3153" s="3">
        <v>100</v>
      </c>
      <c r="H3153" s="3">
        <v>0</v>
      </c>
      <c r="I3153" s="3" t="s">
        <v>3243</v>
      </c>
      <c r="J3153" s="3" t="s">
        <v>2285</v>
      </c>
      <c r="K3153" s="3" t="s">
        <v>2333</v>
      </c>
      <c r="L3153" s="3" t="s">
        <v>4485</v>
      </c>
      <c r="M3153" s="3">
        <f t="shared" si="49"/>
        <v>3</v>
      </c>
    </row>
    <row r="3154" spans="1:13">
      <c r="A3154" s="3">
        <v>2633</v>
      </c>
      <c r="B3154" s="3">
        <v>0</v>
      </c>
      <c r="C3154" s="3" t="s">
        <v>3102</v>
      </c>
      <c r="D3154" s="3" t="s">
        <v>4314</v>
      </c>
      <c r="E3154" s="3" t="s">
        <v>2837</v>
      </c>
      <c r="F3154" s="3" t="s">
        <v>3050</v>
      </c>
      <c r="G3154" s="3">
        <v>100</v>
      </c>
      <c r="H3154" s="3">
        <v>0</v>
      </c>
      <c r="I3154" s="3" t="s">
        <v>3243</v>
      </c>
      <c r="J3154" s="3" t="s">
        <v>2285</v>
      </c>
      <c r="K3154" s="3" t="s">
        <v>2333</v>
      </c>
      <c r="L3154" s="3" t="s">
        <v>4485</v>
      </c>
      <c r="M3154" s="3">
        <f t="shared" si="49"/>
        <v>3</v>
      </c>
    </row>
    <row r="3155" spans="1:13">
      <c r="A3155" s="3">
        <v>2633</v>
      </c>
      <c r="B3155" s="3">
        <v>0</v>
      </c>
      <c r="C3155" s="3" t="s">
        <v>3102</v>
      </c>
      <c r="D3155" s="3" t="s">
        <v>4316</v>
      </c>
      <c r="E3155" s="3">
        <v>85</v>
      </c>
      <c r="F3155" s="3">
        <v>87</v>
      </c>
      <c r="G3155" s="3">
        <v>100</v>
      </c>
      <c r="H3155" s="3">
        <v>0</v>
      </c>
      <c r="I3155" s="3" t="s">
        <v>3243</v>
      </c>
      <c r="J3155" s="3" t="s">
        <v>2285</v>
      </c>
      <c r="K3155" s="3" t="s">
        <v>2333</v>
      </c>
      <c r="L3155" s="3" t="s">
        <v>4485</v>
      </c>
      <c r="M3155" s="3">
        <f t="shared" si="49"/>
        <v>3</v>
      </c>
    </row>
    <row r="3156" spans="1:13">
      <c r="A3156" s="3">
        <v>2634</v>
      </c>
      <c r="B3156" s="3">
        <v>1</v>
      </c>
      <c r="C3156" s="3" t="s">
        <v>3049</v>
      </c>
      <c r="D3156" s="3" t="s">
        <v>4314</v>
      </c>
      <c r="E3156" s="3" t="s">
        <v>3050</v>
      </c>
      <c r="F3156" s="3" t="s">
        <v>3051</v>
      </c>
      <c r="G3156" s="3">
        <v>86</v>
      </c>
      <c r="H3156" s="3">
        <v>100</v>
      </c>
      <c r="I3156" s="3" t="s">
        <v>3243</v>
      </c>
      <c r="J3156" s="3" t="s">
        <v>2285</v>
      </c>
      <c r="K3156" s="3" t="s">
        <v>2286</v>
      </c>
      <c r="L3156" s="3" t="s">
        <v>4486</v>
      </c>
      <c r="M3156" s="3">
        <f t="shared" si="49"/>
        <v>2</v>
      </c>
    </row>
    <row r="3157" spans="1:13">
      <c r="A3157" s="3">
        <v>2634</v>
      </c>
      <c r="B3157" s="3">
        <v>1</v>
      </c>
      <c r="C3157" s="3" t="s">
        <v>3049</v>
      </c>
      <c r="D3157" s="3" t="s">
        <v>4316</v>
      </c>
      <c r="E3157" s="3">
        <v>87</v>
      </c>
      <c r="F3157" s="3">
        <v>89</v>
      </c>
      <c r="G3157" s="3">
        <v>86</v>
      </c>
      <c r="H3157" s="3">
        <v>100</v>
      </c>
      <c r="I3157" s="3" t="s">
        <v>3243</v>
      </c>
      <c r="J3157" s="3" t="s">
        <v>2285</v>
      </c>
      <c r="K3157" s="3" t="s">
        <v>2286</v>
      </c>
      <c r="L3157" s="3" t="s">
        <v>4486</v>
      </c>
      <c r="M3157" s="3">
        <f t="shared" si="49"/>
        <v>2</v>
      </c>
    </row>
    <row r="3158" spans="1:13">
      <c r="A3158" s="3">
        <v>2635</v>
      </c>
      <c r="B3158" s="3">
        <v>1</v>
      </c>
      <c r="C3158" s="3" t="s">
        <v>3055</v>
      </c>
      <c r="D3158" s="3" t="s">
        <v>4317</v>
      </c>
      <c r="E3158" s="3" t="s">
        <v>3056</v>
      </c>
      <c r="F3158" s="3" t="s">
        <v>2288</v>
      </c>
      <c r="G3158" s="3">
        <v>86</v>
      </c>
      <c r="H3158" s="3">
        <v>100</v>
      </c>
      <c r="I3158" s="3" t="s">
        <v>3243</v>
      </c>
      <c r="J3158" s="3" t="s">
        <v>2285</v>
      </c>
      <c r="K3158" s="3" t="s">
        <v>2286</v>
      </c>
      <c r="L3158" s="3" t="s">
        <v>4486</v>
      </c>
      <c r="M3158" s="3">
        <f t="shared" si="49"/>
        <v>2</v>
      </c>
    </row>
    <row r="3159" spans="1:13">
      <c r="A3159" s="3">
        <v>2635</v>
      </c>
      <c r="B3159" s="3">
        <v>1</v>
      </c>
      <c r="C3159" s="3" t="s">
        <v>3055</v>
      </c>
      <c r="D3159" s="3" t="s">
        <v>4318</v>
      </c>
      <c r="E3159" s="3">
        <v>197</v>
      </c>
      <c r="F3159" s="3">
        <v>208</v>
      </c>
      <c r="G3159" s="3">
        <v>86</v>
      </c>
      <c r="H3159" s="3">
        <v>100</v>
      </c>
      <c r="I3159" s="3" t="s">
        <v>3243</v>
      </c>
      <c r="J3159" s="3" t="s">
        <v>2285</v>
      </c>
      <c r="K3159" s="3" t="s">
        <v>2286</v>
      </c>
      <c r="L3159" s="3" t="s">
        <v>4486</v>
      </c>
      <c r="M3159" s="3">
        <f t="shared" si="49"/>
        <v>2</v>
      </c>
    </row>
    <row r="3160" spans="1:13">
      <c r="A3160" s="3">
        <v>2636</v>
      </c>
      <c r="B3160" s="3">
        <v>1</v>
      </c>
      <c r="C3160" s="3" t="s">
        <v>3059</v>
      </c>
      <c r="D3160" s="3" t="s">
        <v>4319</v>
      </c>
      <c r="E3160" s="3" t="s">
        <v>2288</v>
      </c>
      <c r="F3160" s="3" t="s">
        <v>2345</v>
      </c>
      <c r="G3160" s="3">
        <v>86</v>
      </c>
      <c r="H3160" s="3">
        <v>100</v>
      </c>
      <c r="I3160" s="3" t="s">
        <v>3243</v>
      </c>
      <c r="J3160" s="3" t="s">
        <v>2285</v>
      </c>
      <c r="K3160" s="3" t="s">
        <v>2286</v>
      </c>
      <c r="L3160" s="3" t="s">
        <v>4486</v>
      </c>
      <c r="M3160" s="3">
        <f t="shared" si="49"/>
        <v>2</v>
      </c>
    </row>
    <row r="3161" spans="1:13">
      <c r="A3161" s="3">
        <v>2636</v>
      </c>
      <c r="B3161" s="3">
        <v>1</v>
      </c>
      <c r="C3161" s="3" t="s">
        <v>3059</v>
      </c>
      <c r="D3161" s="3" t="s">
        <v>4320</v>
      </c>
      <c r="E3161" s="3">
        <v>204</v>
      </c>
      <c r="F3161" s="3">
        <v>206</v>
      </c>
      <c r="G3161" s="3">
        <v>86</v>
      </c>
      <c r="H3161" s="3">
        <v>100</v>
      </c>
      <c r="I3161" s="3" t="s">
        <v>3243</v>
      </c>
      <c r="J3161" s="3" t="s">
        <v>2285</v>
      </c>
      <c r="K3161" s="3" t="s">
        <v>2286</v>
      </c>
      <c r="L3161" s="3" t="s">
        <v>4486</v>
      </c>
      <c r="M3161" s="3">
        <f t="shared" si="49"/>
        <v>2</v>
      </c>
    </row>
    <row r="3162" spans="1:13">
      <c r="A3162" s="3">
        <v>2637</v>
      </c>
      <c r="B3162" s="3">
        <v>1</v>
      </c>
      <c r="C3162" s="3" t="s">
        <v>3062</v>
      </c>
      <c r="D3162" s="3" t="s">
        <v>4321</v>
      </c>
      <c r="E3162" s="3" t="s">
        <v>3063</v>
      </c>
      <c r="F3162" s="3" t="s">
        <v>3064</v>
      </c>
      <c r="G3162" s="3">
        <v>86</v>
      </c>
      <c r="H3162" s="3">
        <v>100</v>
      </c>
      <c r="I3162" s="3" t="s">
        <v>3243</v>
      </c>
      <c r="J3162" s="3" t="s">
        <v>2285</v>
      </c>
      <c r="K3162" s="3" t="s">
        <v>2286</v>
      </c>
      <c r="L3162" s="3" t="s">
        <v>4486</v>
      </c>
      <c r="M3162" s="3">
        <f t="shared" si="49"/>
        <v>2</v>
      </c>
    </row>
    <row r="3163" spans="1:13">
      <c r="A3163" s="3">
        <v>2637</v>
      </c>
      <c r="B3163" s="3">
        <v>1</v>
      </c>
      <c r="C3163" s="3" t="s">
        <v>3062</v>
      </c>
      <c r="D3163" s="3" t="s">
        <v>4322</v>
      </c>
      <c r="E3163" s="3">
        <v>341</v>
      </c>
      <c r="F3163" s="3">
        <v>343</v>
      </c>
      <c r="G3163" s="3">
        <v>86</v>
      </c>
      <c r="H3163" s="3">
        <v>100</v>
      </c>
      <c r="I3163" s="3" t="s">
        <v>3243</v>
      </c>
      <c r="J3163" s="3" t="s">
        <v>2285</v>
      </c>
      <c r="K3163" s="3" t="s">
        <v>2286</v>
      </c>
      <c r="L3163" s="3" t="s">
        <v>4486</v>
      </c>
      <c r="M3163" s="3">
        <f t="shared" si="49"/>
        <v>2</v>
      </c>
    </row>
    <row r="3164" spans="1:13">
      <c r="A3164" s="3">
        <v>2638</v>
      </c>
      <c r="B3164" s="3">
        <v>1</v>
      </c>
      <c r="C3164" s="3" t="s">
        <v>3068</v>
      </c>
      <c r="D3164" s="3" t="s">
        <v>4323</v>
      </c>
      <c r="E3164" s="3" t="s">
        <v>3069</v>
      </c>
      <c r="F3164" s="3" t="s">
        <v>3070</v>
      </c>
      <c r="G3164" s="3">
        <v>86</v>
      </c>
      <c r="H3164" s="3">
        <v>100</v>
      </c>
      <c r="I3164" s="3" t="s">
        <v>3243</v>
      </c>
      <c r="J3164" s="3" t="s">
        <v>2285</v>
      </c>
      <c r="K3164" s="3" t="s">
        <v>2286</v>
      </c>
      <c r="L3164" s="3" t="s">
        <v>4486</v>
      </c>
      <c r="M3164" s="3">
        <f t="shared" si="49"/>
        <v>2</v>
      </c>
    </row>
    <row r="3165" spans="1:13">
      <c r="A3165" s="3">
        <v>2638</v>
      </c>
      <c r="B3165" s="3">
        <v>1</v>
      </c>
      <c r="C3165" s="3" t="s">
        <v>3068</v>
      </c>
      <c r="D3165" s="3" t="s">
        <v>4324</v>
      </c>
      <c r="E3165" s="3">
        <v>193</v>
      </c>
      <c r="F3165" s="3">
        <v>195</v>
      </c>
      <c r="G3165" s="3">
        <v>86</v>
      </c>
      <c r="H3165" s="3">
        <v>100</v>
      </c>
      <c r="I3165" s="3" t="s">
        <v>3243</v>
      </c>
      <c r="J3165" s="3" t="s">
        <v>2285</v>
      </c>
      <c r="K3165" s="3" t="s">
        <v>2286</v>
      </c>
      <c r="L3165" s="3" t="s">
        <v>4486</v>
      </c>
      <c r="M3165" s="3">
        <f t="shared" si="49"/>
        <v>2</v>
      </c>
    </row>
    <row r="3166" spans="1:13">
      <c r="A3166" s="3">
        <v>2639</v>
      </c>
      <c r="B3166" s="3">
        <v>1</v>
      </c>
      <c r="C3166" s="3" t="s">
        <v>3074</v>
      </c>
      <c r="D3166" s="3" t="s">
        <v>611</v>
      </c>
      <c r="E3166" s="3" t="s">
        <v>3075</v>
      </c>
      <c r="F3166" s="3" t="s">
        <v>3076</v>
      </c>
      <c r="G3166" s="3">
        <v>86</v>
      </c>
      <c r="H3166" s="3">
        <v>100</v>
      </c>
      <c r="I3166" s="3" t="s">
        <v>3243</v>
      </c>
      <c r="J3166" s="3" t="s">
        <v>2285</v>
      </c>
      <c r="K3166" s="3" t="s">
        <v>2286</v>
      </c>
      <c r="L3166" s="3" t="s">
        <v>4486</v>
      </c>
      <c r="M3166" s="3">
        <f t="shared" si="49"/>
        <v>1</v>
      </c>
    </row>
    <row r="3167" spans="1:13">
      <c r="A3167" s="3">
        <v>2640</v>
      </c>
      <c r="B3167" s="3">
        <v>1</v>
      </c>
      <c r="C3167" s="3" t="s">
        <v>3086</v>
      </c>
      <c r="D3167" s="3" t="s">
        <v>2697</v>
      </c>
      <c r="E3167" s="3" t="s">
        <v>2370</v>
      </c>
      <c r="F3167" s="3" t="s">
        <v>3087</v>
      </c>
      <c r="G3167" s="3">
        <v>86</v>
      </c>
      <c r="H3167" s="3">
        <v>100</v>
      </c>
      <c r="I3167" s="3" t="s">
        <v>3243</v>
      </c>
      <c r="J3167" s="3" t="s">
        <v>2285</v>
      </c>
      <c r="K3167" s="3" t="s">
        <v>2306</v>
      </c>
      <c r="L3167" s="3" t="s">
        <v>4486</v>
      </c>
      <c r="M3167" s="3">
        <f t="shared" si="49"/>
        <v>1</v>
      </c>
    </row>
    <row r="3168" spans="1:13">
      <c r="A3168" s="3">
        <v>2641</v>
      </c>
      <c r="B3168" s="3">
        <v>1</v>
      </c>
      <c r="C3168" s="3" t="s">
        <v>3089</v>
      </c>
      <c r="D3168" s="3" t="s">
        <v>110</v>
      </c>
      <c r="E3168" s="3" t="s">
        <v>2683</v>
      </c>
      <c r="F3168" s="3" t="s">
        <v>2821</v>
      </c>
      <c r="G3168" s="3">
        <v>86</v>
      </c>
      <c r="H3168" s="3">
        <v>100</v>
      </c>
      <c r="I3168" s="3" t="s">
        <v>3243</v>
      </c>
      <c r="J3168" s="3" t="s">
        <v>2285</v>
      </c>
      <c r="K3168" s="3" t="s">
        <v>2306</v>
      </c>
      <c r="L3168" s="3" t="s">
        <v>4486</v>
      </c>
      <c r="M3168" s="3">
        <f t="shared" si="49"/>
        <v>1</v>
      </c>
    </row>
    <row r="3169" spans="1:13">
      <c r="A3169" s="3">
        <v>2642</v>
      </c>
      <c r="B3169" s="3">
        <v>1</v>
      </c>
      <c r="C3169" s="3" t="s">
        <v>3091</v>
      </c>
      <c r="D3169" s="3" t="s">
        <v>111</v>
      </c>
      <c r="E3169" s="3" t="s">
        <v>2683</v>
      </c>
      <c r="F3169" s="3" t="s">
        <v>2821</v>
      </c>
      <c r="G3169" s="3">
        <v>86</v>
      </c>
      <c r="H3169" s="3">
        <v>100</v>
      </c>
      <c r="I3169" s="3" t="s">
        <v>3243</v>
      </c>
      <c r="J3169" s="3" t="s">
        <v>2285</v>
      </c>
      <c r="K3169" s="3" t="s">
        <v>2306</v>
      </c>
      <c r="L3169" s="3" t="s">
        <v>4486</v>
      </c>
      <c r="M3169" s="3">
        <f t="shared" si="49"/>
        <v>1</v>
      </c>
    </row>
    <row r="3170" spans="1:13">
      <c r="A3170" s="3">
        <v>2643</v>
      </c>
      <c r="B3170" s="3">
        <v>1</v>
      </c>
      <c r="C3170" s="3" t="s">
        <v>3093</v>
      </c>
      <c r="D3170" s="3" t="s">
        <v>112</v>
      </c>
      <c r="E3170" s="3" t="s">
        <v>2683</v>
      </c>
      <c r="F3170" s="3" t="s">
        <v>2821</v>
      </c>
      <c r="G3170" s="3">
        <v>86</v>
      </c>
      <c r="H3170" s="3">
        <v>100</v>
      </c>
      <c r="I3170" s="3" t="s">
        <v>3243</v>
      </c>
      <c r="J3170" s="3" t="s">
        <v>2285</v>
      </c>
      <c r="K3170" s="3" t="s">
        <v>2306</v>
      </c>
      <c r="L3170" s="3" t="s">
        <v>4486</v>
      </c>
      <c r="M3170" s="3">
        <f t="shared" si="49"/>
        <v>1</v>
      </c>
    </row>
    <row r="3171" spans="1:13">
      <c r="A3171" s="3">
        <v>2644</v>
      </c>
      <c r="B3171" s="3">
        <v>1</v>
      </c>
      <c r="C3171" s="3" t="s">
        <v>3095</v>
      </c>
      <c r="D3171" s="3" t="s">
        <v>258</v>
      </c>
      <c r="E3171" s="3" t="s">
        <v>1775</v>
      </c>
      <c r="F3171" s="3" t="s">
        <v>289</v>
      </c>
      <c r="G3171" s="3">
        <v>100</v>
      </c>
      <c r="H3171" s="3">
        <v>100</v>
      </c>
      <c r="I3171" s="3" t="s">
        <v>3243</v>
      </c>
      <c r="J3171" s="3" t="s">
        <v>2285</v>
      </c>
      <c r="K3171" s="3" t="s">
        <v>2333</v>
      </c>
      <c r="L3171" s="3" t="s">
        <v>4486</v>
      </c>
      <c r="M3171" s="3">
        <f t="shared" si="49"/>
        <v>1</v>
      </c>
    </row>
    <row r="3172" spans="1:13">
      <c r="A3172" s="3">
        <v>2645</v>
      </c>
      <c r="B3172" s="3">
        <v>1</v>
      </c>
      <c r="C3172" s="3" t="s">
        <v>3097</v>
      </c>
      <c r="D3172" s="3" t="s">
        <v>2272</v>
      </c>
      <c r="E3172" s="3" t="s">
        <v>2331</v>
      </c>
      <c r="F3172" s="3" t="s">
        <v>1809</v>
      </c>
      <c r="G3172" s="3">
        <v>100</v>
      </c>
      <c r="H3172" s="3">
        <v>100</v>
      </c>
      <c r="I3172" s="3" t="s">
        <v>3243</v>
      </c>
      <c r="J3172" s="3" t="s">
        <v>2285</v>
      </c>
      <c r="K3172" s="3" t="s">
        <v>2333</v>
      </c>
      <c r="L3172" s="3" t="s">
        <v>4486</v>
      </c>
      <c r="M3172" s="3">
        <f t="shared" si="49"/>
        <v>1</v>
      </c>
    </row>
    <row r="3173" spans="1:13">
      <c r="A3173" s="3">
        <v>2646</v>
      </c>
      <c r="B3173" s="3">
        <v>1</v>
      </c>
      <c r="C3173" s="3" t="s">
        <v>3099</v>
      </c>
      <c r="D3173" s="3" t="s">
        <v>495</v>
      </c>
      <c r="E3173" s="3" t="s">
        <v>2569</v>
      </c>
      <c r="F3173" s="3" t="s">
        <v>2364</v>
      </c>
      <c r="G3173" s="3">
        <v>100</v>
      </c>
      <c r="H3173" s="3">
        <v>100</v>
      </c>
      <c r="I3173" s="3" t="s">
        <v>3243</v>
      </c>
      <c r="J3173" s="3" t="s">
        <v>2285</v>
      </c>
      <c r="K3173" s="3" t="s">
        <v>2333</v>
      </c>
      <c r="L3173" s="3" t="s">
        <v>4486</v>
      </c>
      <c r="M3173" s="3">
        <f t="shared" si="49"/>
        <v>1</v>
      </c>
    </row>
    <row r="3174" spans="1:13">
      <c r="A3174" s="3">
        <v>2647</v>
      </c>
      <c r="B3174" s="3">
        <v>1</v>
      </c>
      <c r="C3174" s="3" t="s">
        <v>3101</v>
      </c>
      <c r="D3174" s="3" t="s">
        <v>342</v>
      </c>
      <c r="E3174" s="3">
        <v>4</v>
      </c>
      <c r="G3174" s="3">
        <v>100</v>
      </c>
      <c r="H3174" s="3">
        <v>100</v>
      </c>
      <c r="I3174" s="3" t="s">
        <v>3243</v>
      </c>
      <c r="J3174" s="3" t="s">
        <v>2285</v>
      </c>
      <c r="K3174" s="3" t="s">
        <v>2333</v>
      </c>
      <c r="L3174" s="3" t="s">
        <v>4486</v>
      </c>
      <c r="M3174" s="3">
        <f t="shared" si="49"/>
        <v>1</v>
      </c>
    </row>
    <row r="3175" spans="1:13">
      <c r="A3175" s="3">
        <v>2648</v>
      </c>
      <c r="B3175" s="3">
        <v>1</v>
      </c>
      <c r="C3175" s="3" t="s">
        <v>3105</v>
      </c>
      <c r="D3175" s="3" t="s">
        <v>2697</v>
      </c>
      <c r="E3175" s="3" t="s">
        <v>2941</v>
      </c>
      <c r="F3175" s="3" t="s">
        <v>3106</v>
      </c>
      <c r="G3175" s="3">
        <v>100</v>
      </c>
      <c r="H3175" s="3">
        <v>100</v>
      </c>
      <c r="I3175" s="3" t="s">
        <v>3243</v>
      </c>
      <c r="J3175" s="3" t="s">
        <v>2285</v>
      </c>
      <c r="K3175" s="3" t="s">
        <v>2333</v>
      </c>
      <c r="L3175" s="3" t="s">
        <v>4486</v>
      </c>
      <c r="M3175" s="3">
        <f t="shared" si="49"/>
        <v>3</v>
      </c>
    </row>
    <row r="3176" spans="1:13">
      <c r="A3176" s="3">
        <v>2648</v>
      </c>
      <c r="B3176" s="3">
        <v>1</v>
      </c>
      <c r="C3176" s="3" t="s">
        <v>3105</v>
      </c>
      <c r="D3176" s="3" t="s">
        <v>4314</v>
      </c>
      <c r="E3176" s="3" t="s">
        <v>3107</v>
      </c>
      <c r="F3176" s="3" t="s">
        <v>2467</v>
      </c>
      <c r="G3176" s="3">
        <v>100</v>
      </c>
      <c r="H3176" s="3">
        <v>100</v>
      </c>
      <c r="I3176" s="3" t="s">
        <v>3243</v>
      </c>
      <c r="J3176" s="3" t="s">
        <v>2285</v>
      </c>
      <c r="K3176" s="3" t="s">
        <v>2333</v>
      </c>
      <c r="L3176" s="3" t="s">
        <v>4486</v>
      </c>
      <c r="M3176" s="3">
        <f t="shared" si="49"/>
        <v>3</v>
      </c>
    </row>
    <row r="3177" spans="1:13">
      <c r="A3177" s="3">
        <v>2648</v>
      </c>
      <c r="B3177" s="3">
        <v>1</v>
      </c>
      <c r="C3177" s="3" t="s">
        <v>3105</v>
      </c>
      <c r="D3177" s="3" t="s">
        <v>4316</v>
      </c>
      <c r="E3177" s="3">
        <v>65</v>
      </c>
      <c r="F3177" s="3">
        <v>67</v>
      </c>
      <c r="G3177" s="3">
        <v>100</v>
      </c>
      <c r="H3177" s="3">
        <v>100</v>
      </c>
      <c r="I3177" s="3" t="s">
        <v>3243</v>
      </c>
      <c r="J3177" s="3" t="s">
        <v>2285</v>
      </c>
      <c r="K3177" s="3" t="s">
        <v>2333</v>
      </c>
      <c r="L3177" s="3" t="s">
        <v>4486</v>
      </c>
      <c r="M3177" s="3">
        <f t="shared" si="49"/>
        <v>3</v>
      </c>
    </row>
    <row r="3178" spans="1:13">
      <c r="A3178" s="3">
        <v>2649</v>
      </c>
      <c r="B3178" s="3">
        <v>0</v>
      </c>
      <c r="C3178" s="3" t="s">
        <v>3108</v>
      </c>
      <c r="D3178" s="3" t="s">
        <v>2720</v>
      </c>
      <c r="E3178" s="3" t="s">
        <v>1812</v>
      </c>
      <c r="F3178" s="3" t="s">
        <v>2445</v>
      </c>
      <c r="G3178" s="3">
        <v>100</v>
      </c>
      <c r="H3178" s="3">
        <v>0</v>
      </c>
      <c r="I3178" s="3" t="s">
        <v>3243</v>
      </c>
      <c r="J3178" s="3" t="s">
        <v>2346</v>
      </c>
      <c r="K3178" s="3" t="s">
        <v>2286</v>
      </c>
      <c r="L3178" s="3" t="s">
        <v>4487</v>
      </c>
      <c r="M3178" s="3">
        <f t="shared" si="49"/>
        <v>1</v>
      </c>
    </row>
    <row r="3179" spans="1:13">
      <c r="A3179" s="3">
        <v>2650</v>
      </c>
      <c r="B3179" s="3">
        <v>0</v>
      </c>
      <c r="C3179" s="3" t="s">
        <v>3111</v>
      </c>
      <c r="D3179" s="3" t="s">
        <v>264</v>
      </c>
      <c r="E3179" s="3" t="s">
        <v>2376</v>
      </c>
      <c r="F3179" s="3" t="s">
        <v>2710</v>
      </c>
      <c r="G3179" s="3">
        <v>100</v>
      </c>
      <c r="H3179" s="3">
        <v>0</v>
      </c>
      <c r="I3179" s="3" t="s">
        <v>3243</v>
      </c>
      <c r="J3179" s="3" t="s">
        <v>2346</v>
      </c>
      <c r="K3179" s="3" t="s">
        <v>2286</v>
      </c>
      <c r="L3179" s="3" t="s">
        <v>4487</v>
      </c>
      <c r="M3179" s="3">
        <f t="shared" si="49"/>
        <v>1</v>
      </c>
    </row>
    <row r="3180" spans="1:13">
      <c r="A3180" s="3">
        <v>2651</v>
      </c>
      <c r="B3180" s="3">
        <v>0</v>
      </c>
      <c r="C3180" s="3" t="s">
        <v>3109</v>
      </c>
      <c r="D3180" s="3" t="s">
        <v>261</v>
      </c>
      <c r="E3180" s="3" t="s">
        <v>2376</v>
      </c>
      <c r="F3180" s="3" t="s">
        <v>2710</v>
      </c>
      <c r="G3180" s="3">
        <v>100</v>
      </c>
      <c r="H3180" s="3">
        <v>0</v>
      </c>
      <c r="I3180" s="3" t="s">
        <v>3243</v>
      </c>
      <c r="J3180" s="3" t="s">
        <v>2346</v>
      </c>
      <c r="K3180" s="3" t="s">
        <v>2286</v>
      </c>
      <c r="L3180" s="3" t="s">
        <v>4487</v>
      </c>
      <c r="M3180" s="3">
        <f t="shared" si="49"/>
        <v>1</v>
      </c>
    </row>
    <row r="3181" spans="1:13">
      <c r="A3181" s="3">
        <v>2652</v>
      </c>
      <c r="B3181" s="3">
        <v>0</v>
      </c>
      <c r="C3181" s="3" t="s">
        <v>3113</v>
      </c>
      <c r="D3181" s="3" t="s">
        <v>589</v>
      </c>
      <c r="E3181" s="3" t="s">
        <v>3072</v>
      </c>
      <c r="F3181" s="3" t="s">
        <v>3073</v>
      </c>
      <c r="G3181" s="3">
        <v>100</v>
      </c>
      <c r="H3181" s="3">
        <v>0</v>
      </c>
      <c r="I3181" s="3" t="s">
        <v>3243</v>
      </c>
      <c r="J3181" s="3" t="s">
        <v>2346</v>
      </c>
      <c r="K3181" s="3" t="s">
        <v>2286</v>
      </c>
      <c r="L3181" s="3" t="s">
        <v>4487</v>
      </c>
      <c r="M3181" s="3">
        <f t="shared" si="49"/>
        <v>1</v>
      </c>
    </row>
    <row r="3182" spans="1:13">
      <c r="A3182" s="3">
        <v>2653</v>
      </c>
      <c r="B3182" s="3">
        <v>0</v>
      </c>
      <c r="C3182" s="3" t="s">
        <v>3115</v>
      </c>
      <c r="D3182" s="3" t="s">
        <v>566</v>
      </c>
      <c r="E3182" s="3" t="s">
        <v>3072</v>
      </c>
      <c r="F3182" s="3" t="s">
        <v>3073</v>
      </c>
      <c r="G3182" s="3">
        <v>100</v>
      </c>
      <c r="H3182" s="3">
        <v>0</v>
      </c>
      <c r="I3182" s="3" t="s">
        <v>3243</v>
      </c>
      <c r="J3182" s="3" t="s">
        <v>2346</v>
      </c>
      <c r="K3182" s="3" t="s">
        <v>2286</v>
      </c>
      <c r="L3182" s="3" t="s">
        <v>4487</v>
      </c>
      <c r="M3182" s="3">
        <f t="shared" si="49"/>
        <v>1</v>
      </c>
    </row>
    <row r="3183" spans="1:13">
      <c r="A3183" s="3">
        <v>2654</v>
      </c>
      <c r="B3183" s="3">
        <v>0</v>
      </c>
      <c r="C3183" s="3" t="s">
        <v>3117</v>
      </c>
      <c r="D3183" s="3" t="s">
        <v>645</v>
      </c>
      <c r="E3183" s="3" t="s">
        <v>3072</v>
      </c>
      <c r="F3183" s="3" t="s">
        <v>3073</v>
      </c>
      <c r="G3183" s="3">
        <v>100</v>
      </c>
      <c r="H3183" s="3">
        <v>0</v>
      </c>
      <c r="I3183" s="3" t="s">
        <v>3243</v>
      </c>
      <c r="J3183" s="3" t="s">
        <v>2346</v>
      </c>
      <c r="K3183" s="3" t="s">
        <v>2286</v>
      </c>
      <c r="L3183" s="3" t="s">
        <v>4487</v>
      </c>
      <c r="M3183" s="3">
        <f t="shared" si="49"/>
        <v>1</v>
      </c>
    </row>
    <row r="3184" spans="1:13">
      <c r="A3184" s="3">
        <v>2655</v>
      </c>
      <c r="B3184" s="3">
        <v>0</v>
      </c>
      <c r="C3184" s="3" t="s">
        <v>3119</v>
      </c>
      <c r="D3184" s="3" t="s">
        <v>2733</v>
      </c>
      <c r="E3184" s="3" t="s">
        <v>2301</v>
      </c>
      <c r="F3184" s="3" t="s">
        <v>2324</v>
      </c>
      <c r="G3184" s="3">
        <v>100</v>
      </c>
      <c r="H3184" s="3">
        <v>0</v>
      </c>
      <c r="I3184" s="3" t="s">
        <v>3243</v>
      </c>
      <c r="J3184" s="3" t="s">
        <v>2346</v>
      </c>
      <c r="K3184" s="3" t="s">
        <v>2306</v>
      </c>
      <c r="L3184" s="3" t="s">
        <v>4487</v>
      </c>
      <c r="M3184" s="3">
        <f t="shared" si="49"/>
        <v>1</v>
      </c>
    </row>
    <row r="3185" spans="1:13">
      <c r="A3185" s="3">
        <v>2656</v>
      </c>
      <c r="B3185" s="3">
        <v>0</v>
      </c>
      <c r="C3185" s="3" t="s">
        <v>3120</v>
      </c>
      <c r="D3185" s="3" t="s">
        <v>166</v>
      </c>
      <c r="E3185" s="3" t="s">
        <v>3121</v>
      </c>
      <c r="F3185" s="3" t="s">
        <v>3122</v>
      </c>
      <c r="G3185" s="3">
        <v>100</v>
      </c>
      <c r="H3185" s="3">
        <v>0</v>
      </c>
      <c r="I3185" s="3" t="s">
        <v>3243</v>
      </c>
      <c r="J3185" s="3" t="s">
        <v>2346</v>
      </c>
      <c r="K3185" s="3" t="s">
        <v>2306</v>
      </c>
      <c r="L3185" s="3" t="s">
        <v>4487</v>
      </c>
      <c r="M3185" s="3">
        <f t="shared" si="49"/>
        <v>1</v>
      </c>
    </row>
    <row r="3186" spans="1:13">
      <c r="A3186" s="3">
        <v>2657</v>
      </c>
      <c r="B3186" s="3">
        <v>0</v>
      </c>
      <c r="C3186" s="3" t="s">
        <v>3126</v>
      </c>
      <c r="D3186" s="3" t="s">
        <v>411</v>
      </c>
      <c r="E3186" s="3" t="s">
        <v>2438</v>
      </c>
      <c r="F3186" s="3" t="s">
        <v>2299</v>
      </c>
      <c r="G3186" s="3">
        <v>100</v>
      </c>
      <c r="H3186" s="3">
        <v>0</v>
      </c>
      <c r="I3186" s="3" t="s">
        <v>3243</v>
      </c>
      <c r="J3186" s="3" t="s">
        <v>2346</v>
      </c>
      <c r="K3186" s="3" t="s">
        <v>2306</v>
      </c>
      <c r="L3186" s="3" t="s">
        <v>4487</v>
      </c>
      <c r="M3186" s="3">
        <f t="shared" si="49"/>
        <v>2</v>
      </c>
    </row>
    <row r="3187" spans="1:13">
      <c r="A3187" s="3">
        <v>2657</v>
      </c>
      <c r="B3187" s="3">
        <v>0</v>
      </c>
      <c r="C3187" s="3" t="s">
        <v>3126</v>
      </c>
      <c r="D3187" s="3" t="s">
        <v>412</v>
      </c>
      <c r="E3187" s="3" t="s">
        <v>2438</v>
      </c>
      <c r="F3187" s="3" t="s">
        <v>2299</v>
      </c>
      <c r="G3187" s="3">
        <v>100</v>
      </c>
      <c r="H3187" s="3">
        <v>0</v>
      </c>
      <c r="I3187" s="3" t="s">
        <v>3243</v>
      </c>
      <c r="J3187" s="3" t="s">
        <v>2346</v>
      </c>
      <c r="K3187" s="3" t="s">
        <v>2306</v>
      </c>
      <c r="L3187" s="3" t="s">
        <v>4487</v>
      </c>
      <c r="M3187" s="3">
        <f t="shared" si="49"/>
        <v>2</v>
      </c>
    </row>
    <row r="3188" spans="1:13">
      <c r="A3188" s="3">
        <v>2658</v>
      </c>
      <c r="B3188" s="3">
        <v>0</v>
      </c>
      <c r="C3188" s="3" t="s">
        <v>3128</v>
      </c>
      <c r="D3188" s="3" t="s">
        <v>103</v>
      </c>
      <c r="E3188" s="3" t="s">
        <v>2861</v>
      </c>
      <c r="F3188" s="3" t="s">
        <v>2738</v>
      </c>
      <c r="G3188" s="3">
        <v>100</v>
      </c>
      <c r="H3188" s="3">
        <v>0</v>
      </c>
      <c r="I3188" s="3" t="s">
        <v>3243</v>
      </c>
      <c r="J3188" s="3" t="s">
        <v>2346</v>
      </c>
      <c r="K3188" s="3" t="s">
        <v>2306</v>
      </c>
      <c r="L3188" s="3" t="s">
        <v>4487</v>
      </c>
      <c r="M3188" s="3">
        <f t="shared" si="49"/>
        <v>1</v>
      </c>
    </row>
    <row r="3189" spans="1:13">
      <c r="A3189" s="3">
        <v>2659</v>
      </c>
      <c r="B3189" s="3">
        <v>0</v>
      </c>
      <c r="C3189" s="3" t="s">
        <v>3135</v>
      </c>
      <c r="D3189" s="3" t="s">
        <v>13</v>
      </c>
      <c r="E3189" s="3" t="s">
        <v>2938</v>
      </c>
      <c r="F3189" s="3" t="s">
        <v>2939</v>
      </c>
      <c r="G3189" s="3">
        <v>100</v>
      </c>
      <c r="H3189" s="3">
        <v>0</v>
      </c>
      <c r="I3189" s="3" t="s">
        <v>3243</v>
      </c>
      <c r="J3189" s="3" t="s">
        <v>2346</v>
      </c>
      <c r="K3189" s="3" t="s">
        <v>2306</v>
      </c>
      <c r="L3189" s="3" t="s">
        <v>4487</v>
      </c>
      <c r="M3189" s="3">
        <f t="shared" si="49"/>
        <v>1</v>
      </c>
    </row>
    <row r="3190" spans="1:13">
      <c r="A3190" s="3">
        <v>2660</v>
      </c>
      <c r="B3190" s="3">
        <v>0</v>
      </c>
      <c r="C3190" s="3" t="s">
        <v>3130</v>
      </c>
      <c r="D3190" s="3" t="s">
        <v>221</v>
      </c>
      <c r="E3190" s="3" t="s">
        <v>3104</v>
      </c>
      <c r="F3190" s="3" t="s">
        <v>3131</v>
      </c>
      <c r="G3190" s="3">
        <v>100</v>
      </c>
      <c r="H3190" s="3">
        <v>0</v>
      </c>
      <c r="I3190" s="3" t="s">
        <v>3243</v>
      </c>
      <c r="J3190" s="3" t="s">
        <v>2346</v>
      </c>
      <c r="K3190" s="3" t="s">
        <v>2306</v>
      </c>
      <c r="L3190" s="3" t="s">
        <v>4487</v>
      </c>
      <c r="M3190" s="3">
        <f t="shared" si="49"/>
        <v>1</v>
      </c>
    </row>
    <row r="3191" spans="1:13">
      <c r="A3191" s="3">
        <v>2661</v>
      </c>
      <c r="B3191" s="3">
        <v>0</v>
      </c>
      <c r="C3191" s="3" t="s">
        <v>3245</v>
      </c>
      <c r="D3191" s="3" t="s">
        <v>584</v>
      </c>
      <c r="E3191" s="3" t="s">
        <v>617</v>
      </c>
      <c r="F3191" s="3" t="s">
        <v>706</v>
      </c>
      <c r="G3191" s="3">
        <v>100</v>
      </c>
      <c r="H3191" s="3">
        <v>0</v>
      </c>
      <c r="I3191" s="3" t="s">
        <v>3243</v>
      </c>
      <c r="J3191" s="3" t="s">
        <v>2346</v>
      </c>
      <c r="K3191" s="3" t="s">
        <v>2333</v>
      </c>
      <c r="L3191" s="3" t="s">
        <v>4487</v>
      </c>
      <c r="M3191" s="3">
        <f t="shared" si="49"/>
        <v>1</v>
      </c>
    </row>
    <row r="3192" spans="1:13">
      <c r="A3192" s="3">
        <v>2662</v>
      </c>
      <c r="B3192" s="3">
        <v>0</v>
      </c>
      <c r="C3192" s="3" t="s">
        <v>3137</v>
      </c>
      <c r="D3192" s="3" t="s">
        <v>279</v>
      </c>
      <c r="E3192" s="3" t="s">
        <v>2328</v>
      </c>
      <c r="F3192" s="3" t="s">
        <v>2329</v>
      </c>
      <c r="G3192" s="3">
        <v>100</v>
      </c>
      <c r="H3192" s="3">
        <v>0</v>
      </c>
      <c r="I3192" s="3" t="s">
        <v>3243</v>
      </c>
      <c r="J3192" s="3" t="s">
        <v>2346</v>
      </c>
      <c r="K3192" s="3" t="s">
        <v>2333</v>
      </c>
      <c r="L3192" s="3" t="s">
        <v>4487</v>
      </c>
      <c r="M3192" s="3">
        <f t="shared" si="49"/>
        <v>1</v>
      </c>
    </row>
    <row r="3193" spans="1:13">
      <c r="A3193" s="3">
        <v>2663</v>
      </c>
      <c r="B3193" s="3">
        <v>0</v>
      </c>
      <c r="C3193" s="3" t="s">
        <v>3139</v>
      </c>
      <c r="D3193" s="3" t="s">
        <v>1860</v>
      </c>
      <c r="E3193" s="3" t="s">
        <v>2941</v>
      </c>
      <c r="F3193" s="3" t="s">
        <v>3140</v>
      </c>
      <c r="G3193" s="3">
        <v>100</v>
      </c>
      <c r="H3193" s="3">
        <v>0</v>
      </c>
      <c r="I3193" s="3" t="s">
        <v>3243</v>
      </c>
      <c r="J3193" s="3" t="s">
        <v>2346</v>
      </c>
      <c r="K3193" s="3" t="s">
        <v>2333</v>
      </c>
      <c r="L3193" s="3" t="s">
        <v>4487</v>
      </c>
      <c r="M3193" s="3">
        <f t="shared" si="49"/>
        <v>1</v>
      </c>
    </row>
    <row r="3194" spans="1:13">
      <c r="A3194" s="3">
        <v>2664</v>
      </c>
      <c r="B3194" s="3">
        <v>0</v>
      </c>
      <c r="C3194" s="3" t="s">
        <v>3247</v>
      </c>
      <c r="D3194" s="3" t="s">
        <v>1830</v>
      </c>
      <c r="E3194" s="3" t="s">
        <v>617</v>
      </c>
      <c r="F3194" s="3" t="s">
        <v>706</v>
      </c>
      <c r="G3194" s="3">
        <v>100</v>
      </c>
      <c r="H3194" s="3">
        <v>0</v>
      </c>
      <c r="I3194" s="3" t="s">
        <v>3243</v>
      </c>
      <c r="J3194" s="3" t="s">
        <v>2346</v>
      </c>
      <c r="K3194" s="3" t="s">
        <v>2333</v>
      </c>
      <c r="L3194" s="3" t="s">
        <v>4487</v>
      </c>
      <c r="M3194" s="3">
        <f t="shared" si="49"/>
        <v>1</v>
      </c>
    </row>
    <row r="3195" spans="1:13">
      <c r="A3195" s="3">
        <v>2665</v>
      </c>
      <c r="B3195" s="3">
        <v>1</v>
      </c>
      <c r="C3195" s="3" t="s">
        <v>2721</v>
      </c>
      <c r="D3195" s="3" t="s">
        <v>2720</v>
      </c>
      <c r="E3195" s="3" t="s">
        <v>2143</v>
      </c>
      <c r="F3195" s="3" t="s">
        <v>1791</v>
      </c>
      <c r="G3195" s="3">
        <v>86</v>
      </c>
      <c r="H3195" s="3">
        <v>100</v>
      </c>
      <c r="I3195" s="3" t="s">
        <v>3243</v>
      </c>
      <c r="J3195" s="3" t="s">
        <v>2346</v>
      </c>
      <c r="K3195" s="3" t="s">
        <v>2286</v>
      </c>
      <c r="L3195" s="3" t="s">
        <v>4488</v>
      </c>
      <c r="M3195" s="3">
        <f t="shared" si="49"/>
        <v>1</v>
      </c>
    </row>
    <row r="3196" spans="1:13">
      <c r="A3196" s="3">
        <v>2666</v>
      </c>
      <c r="B3196" s="3">
        <v>1</v>
      </c>
      <c r="C3196" s="3" t="s">
        <v>3112</v>
      </c>
      <c r="D3196" s="3" t="s">
        <v>264</v>
      </c>
      <c r="E3196" s="3" t="s">
        <v>1793</v>
      </c>
      <c r="F3196" s="3" t="s">
        <v>1778</v>
      </c>
      <c r="G3196" s="3">
        <v>86</v>
      </c>
      <c r="H3196" s="3">
        <v>100</v>
      </c>
      <c r="I3196" s="3" t="s">
        <v>3243</v>
      </c>
      <c r="J3196" s="3" t="s">
        <v>2346</v>
      </c>
      <c r="K3196" s="3" t="s">
        <v>2286</v>
      </c>
      <c r="L3196" s="3" t="s">
        <v>4488</v>
      </c>
      <c r="M3196" s="3">
        <f t="shared" si="49"/>
        <v>1</v>
      </c>
    </row>
    <row r="3197" spans="1:13">
      <c r="A3197" s="3">
        <v>2667</v>
      </c>
      <c r="B3197" s="3">
        <v>1</v>
      </c>
      <c r="C3197" s="3" t="s">
        <v>3110</v>
      </c>
      <c r="D3197" s="3" t="s">
        <v>261</v>
      </c>
      <c r="E3197" s="3" t="s">
        <v>1793</v>
      </c>
      <c r="F3197" s="3" t="s">
        <v>1778</v>
      </c>
      <c r="G3197" s="3">
        <v>86</v>
      </c>
      <c r="H3197" s="3">
        <v>100</v>
      </c>
      <c r="I3197" s="3" t="s">
        <v>3243</v>
      </c>
      <c r="J3197" s="3" t="s">
        <v>2346</v>
      </c>
      <c r="K3197" s="3" t="s">
        <v>2286</v>
      </c>
      <c r="L3197" s="3" t="s">
        <v>4488</v>
      </c>
      <c r="M3197" s="3">
        <f t="shared" si="49"/>
        <v>1</v>
      </c>
    </row>
    <row r="3198" spans="1:13">
      <c r="A3198" s="3">
        <v>2668</v>
      </c>
      <c r="B3198" s="3">
        <v>1</v>
      </c>
      <c r="C3198" s="3" t="s">
        <v>3114</v>
      </c>
      <c r="D3198" s="3" t="s">
        <v>589</v>
      </c>
      <c r="E3198" s="3" t="s">
        <v>3075</v>
      </c>
      <c r="F3198" s="3" t="s">
        <v>3076</v>
      </c>
      <c r="G3198" s="3">
        <v>86</v>
      </c>
      <c r="H3198" s="3">
        <v>100</v>
      </c>
      <c r="I3198" s="3" t="s">
        <v>3243</v>
      </c>
      <c r="J3198" s="3" t="s">
        <v>2346</v>
      </c>
      <c r="K3198" s="3" t="s">
        <v>2286</v>
      </c>
      <c r="L3198" s="3" t="s">
        <v>4488</v>
      </c>
      <c r="M3198" s="3">
        <f t="shared" si="49"/>
        <v>1</v>
      </c>
    </row>
    <row r="3199" spans="1:13">
      <c r="A3199" s="3">
        <v>2669</v>
      </c>
      <c r="B3199" s="3">
        <v>1</v>
      </c>
      <c r="C3199" s="3" t="s">
        <v>3116</v>
      </c>
      <c r="D3199" s="3" t="s">
        <v>566</v>
      </c>
      <c r="E3199" s="3" t="s">
        <v>3075</v>
      </c>
      <c r="F3199" s="3" t="s">
        <v>3076</v>
      </c>
      <c r="G3199" s="3">
        <v>86</v>
      </c>
      <c r="H3199" s="3">
        <v>100</v>
      </c>
      <c r="I3199" s="3" t="s">
        <v>3243</v>
      </c>
      <c r="J3199" s="3" t="s">
        <v>2346</v>
      </c>
      <c r="K3199" s="3" t="s">
        <v>2286</v>
      </c>
      <c r="L3199" s="3" t="s">
        <v>4488</v>
      </c>
      <c r="M3199" s="3">
        <f t="shared" si="49"/>
        <v>1</v>
      </c>
    </row>
    <row r="3200" spans="1:13">
      <c r="A3200" s="3">
        <v>2670</v>
      </c>
      <c r="B3200" s="3">
        <v>1</v>
      </c>
      <c r="C3200" s="3" t="s">
        <v>3118</v>
      </c>
      <c r="D3200" s="3" t="s">
        <v>645</v>
      </c>
      <c r="E3200" s="3" t="s">
        <v>3075</v>
      </c>
      <c r="F3200" s="3" t="s">
        <v>3076</v>
      </c>
      <c r="G3200" s="3">
        <v>86</v>
      </c>
      <c r="H3200" s="3">
        <v>100</v>
      </c>
      <c r="I3200" s="3" t="s">
        <v>3243</v>
      </c>
      <c r="J3200" s="3" t="s">
        <v>2346</v>
      </c>
      <c r="K3200" s="3" t="s">
        <v>2286</v>
      </c>
      <c r="L3200" s="3" t="s">
        <v>4488</v>
      </c>
      <c r="M3200" s="3">
        <f t="shared" si="49"/>
        <v>1</v>
      </c>
    </row>
    <row r="3201" spans="1:13">
      <c r="A3201" s="3">
        <v>2671</v>
      </c>
      <c r="B3201" s="3">
        <v>1</v>
      </c>
      <c r="C3201" s="3" t="s">
        <v>2735</v>
      </c>
      <c r="D3201" s="3" t="s">
        <v>2733</v>
      </c>
      <c r="E3201" s="3" t="s">
        <v>1775</v>
      </c>
      <c r="F3201" s="3" t="s">
        <v>289</v>
      </c>
      <c r="G3201" s="3">
        <v>86</v>
      </c>
      <c r="H3201" s="3">
        <v>100</v>
      </c>
      <c r="I3201" s="3" t="s">
        <v>3243</v>
      </c>
      <c r="J3201" s="3" t="s">
        <v>2346</v>
      </c>
      <c r="K3201" s="3" t="s">
        <v>2306</v>
      </c>
      <c r="L3201" s="3" t="s">
        <v>4488</v>
      </c>
      <c r="M3201" s="3">
        <f t="shared" si="49"/>
        <v>1</v>
      </c>
    </row>
    <row r="3202" spans="1:13">
      <c r="A3202" s="3">
        <v>2672</v>
      </c>
      <c r="B3202" s="3">
        <v>1</v>
      </c>
      <c r="C3202" s="3" t="s">
        <v>3123</v>
      </c>
      <c r="D3202" s="3" t="s">
        <v>166</v>
      </c>
      <c r="E3202" s="3" t="s">
        <v>3124</v>
      </c>
      <c r="F3202" s="3" t="s">
        <v>3125</v>
      </c>
      <c r="G3202" s="3">
        <v>86</v>
      </c>
      <c r="H3202" s="3">
        <v>100</v>
      </c>
      <c r="I3202" s="3" t="s">
        <v>3243</v>
      </c>
      <c r="J3202" s="3" t="s">
        <v>2346</v>
      </c>
      <c r="K3202" s="3" t="s">
        <v>2306</v>
      </c>
      <c r="L3202" s="3" t="s">
        <v>4488</v>
      </c>
      <c r="M3202" s="3">
        <f t="shared" si="49"/>
        <v>1</v>
      </c>
    </row>
    <row r="3203" spans="1:13">
      <c r="A3203" s="3">
        <v>2673</v>
      </c>
      <c r="B3203" s="3">
        <v>1</v>
      </c>
      <c r="C3203" s="3" t="s">
        <v>3127</v>
      </c>
      <c r="D3203" s="3" t="s">
        <v>411</v>
      </c>
      <c r="E3203" s="3" t="s">
        <v>2301</v>
      </c>
      <c r="F3203" s="3" t="s">
        <v>2302</v>
      </c>
      <c r="G3203" s="3">
        <v>86</v>
      </c>
      <c r="H3203" s="3">
        <v>100</v>
      </c>
      <c r="I3203" s="3" t="s">
        <v>3243</v>
      </c>
      <c r="J3203" s="3" t="s">
        <v>2346</v>
      </c>
      <c r="K3203" s="3" t="s">
        <v>2306</v>
      </c>
      <c r="L3203" s="3" t="s">
        <v>4488</v>
      </c>
      <c r="M3203" s="3">
        <f t="shared" ref="M3203:M3266" si="50">COUNTIF(A:A,A3203)</f>
        <v>2</v>
      </c>
    </row>
    <row r="3204" spans="1:13">
      <c r="A3204" s="3">
        <v>2673</v>
      </c>
      <c r="B3204" s="3">
        <v>1</v>
      </c>
      <c r="C3204" s="3" t="s">
        <v>3127</v>
      </c>
      <c r="D3204" s="3" t="s">
        <v>412</v>
      </c>
      <c r="E3204" s="3" t="s">
        <v>2301</v>
      </c>
      <c r="F3204" s="3" t="s">
        <v>2302</v>
      </c>
      <c r="G3204" s="3">
        <v>86</v>
      </c>
      <c r="H3204" s="3">
        <v>100</v>
      </c>
      <c r="I3204" s="3" t="s">
        <v>3243</v>
      </c>
      <c r="J3204" s="3" t="s">
        <v>2346</v>
      </c>
      <c r="K3204" s="3" t="s">
        <v>2306</v>
      </c>
      <c r="L3204" s="3" t="s">
        <v>4488</v>
      </c>
      <c r="M3204" s="3">
        <f t="shared" si="50"/>
        <v>2</v>
      </c>
    </row>
    <row r="3205" spans="1:13">
      <c r="A3205" s="3">
        <v>2674</v>
      </c>
      <c r="B3205" s="3">
        <v>1</v>
      </c>
      <c r="C3205" s="3" t="s">
        <v>3129</v>
      </c>
      <c r="D3205" s="3" t="s">
        <v>103</v>
      </c>
      <c r="E3205" s="3" t="s">
        <v>2863</v>
      </c>
      <c r="F3205" s="3" t="s">
        <v>2741</v>
      </c>
      <c r="G3205" s="3">
        <v>86</v>
      </c>
      <c r="H3205" s="3">
        <v>100</v>
      </c>
      <c r="I3205" s="3" t="s">
        <v>3243</v>
      </c>
      <c r="J3205" s="3" t="s">
        <v>2346</v>
      </c>
      <c r="K3205" s="3" t="s">
        <v>2306</v>
      </c>
      <c r="L3205" s="3" t="s">
        <v>4488</v>
      </c>
      <c r="M3205" s="3">
        <f t="shared" si="50"/>
        <v>1</v>
      </c>
    </row>
    <row r="3206" spans="1:13">
      <c r="A3206" s="3">
        <v>2675</v>
      </c>
      <c r="B3206" s="3">
        <v>1</v>
      </c>
      <c r="C3206" s="3" t="s">
        <v>3136</v>
      </c>
      <c r="D3206" s="3" t="s">
        <v>13</v>
      </c>
      <c r="E3206" s="3" t="s">
        <v>2941</v>
      </c>
      <c r="F3206" s="3" t="s">
        <v>641</v>
      </c>
      <c r="G3206" s="3">
        <v>86</v>
      </c>
      <c r="H3206" s="3">
        <v>100</v>
      </c>
      <c r="I3206" s="3" t="s">
        <v>3243</v>
      </c>
      <c r="J3206" s="3" t="s">
        <v>2346</v>
      </c>
      <c r="K3206" s="3" t="s">
        <v>2306</v>
      </c>
      <c r="L3206" s="3" t="s">
        <v>4488</v>
      </c>
      <c r="M3206" s="3">
        <f t="shared" si="50"/>
        <v>1</v>
      </c>
    </row>
    <row r="3207" spans="1:13">
      <c r="A3207" s="3">
        <v>2676</v>
      </c>
      <c r="B3207" s="3">
        <v>1</v>
      </c>
      <c r="C3207" s="3" t="s">
        <v>3132</v>
      </c>
      <c r="D3207" s="3" t="s">
        <v>221</v>
      </c>
      <c r="E3207" s="3" t="s">
        <v>3133</v>
      </c>
      <c r="F3207" s="3" t="s">
        <v>3134</v>
      </c>
      <c r="G3207" s="3">
        <v>86</v>
      </c>
      <c r="H3207" s="3">
        <v>100</v>
      </c>
      <c r="I3207" s="3" t="s">
        <v>3243</v>
      </c>
      <c r="J3207" s="3" t="s">
        <v>2346</v>
      </c>
      <c r="K3207" s="3" t="s">
        <v>2306</v>
      </c>
      <c r="L3207" s="3" t="s">
        <v>4488</v>
      </c>
      <c r="M3207" s="3">
        <f t="shared" si="50"/>
        <v>1</v>
      </c>
    </row>
    <row r="3208" spans="1:13">
      <c r="A3208" s="3">
        <v>2677</v>
      </c>
      <c r="B3208" s="3">
        <v>1</v>
      </c>
      <c r="C3208" s="3" t="s">
        <v>3246</v>
      </c>
      <c r="D3208" s="3" t="s">
        <v>584</v>
      </c>
      <c r="E3208" s="3" t="s">
        <v>290</v>
      </c>
      <c r="F3208" s="3" t="s">
        <v>722</v>
      </c>
      <c r="G3208" s="3">
        <v>100</v>
      </c>
      <c r="H3208" s="3">
        <v>100</v>
      </c>
      <c r="I3208" s="3" t="s">
        <v>3243</v>
      </c>
      <c r="J3208" s="3" t="s">
        <v>2346</v>
      </c>
      <c r="K3208" s="3" t="s">
        <v>2333</v>
      </c>
      <c r="L3208" s="3" t="s">
        <v>4488</v>
      </c>
      <c r="M3208" s="3">
        <f t="shared" si="50"/>
        <v>1</v>
      </c>
    </row>
    <row r="3209" spans="1:13">
      <c r="A3209" s="3">
        <v>2678</v>
      </c>
      <c r="B3209" s="3">
        <v>1</v>
      </c>
      <c r="C3209" s="3" t="s">
        <v>3138</v>
      </c>
      <c r="D3209" s="3" t="s">
        <v>279</v>
      </c>
      <c r="E3209" s="3" t="s">
        <v>2331</v>
      </c>
      <c r="F3209" s="3" t="s">
        <v>1809</v>
      </c>
      <c r="G3209" s="3">
        <v>100</v>
      </c>
      <c r="H3209" s="3">
        <v>100</v>
      </c>
      <c r="I3209" s="3" t="s">
        <v>3243</v>
      </c>
      <c r="J3209" s="3" t="s">
        <v>2346</v>
      </c>
      <c r="K3209" s="3" t="s">
        <v>2333</v>
      </c>
      <c r="L3209" s="3" t="s">
        <v>4488</v>
      </c>
      <c r="M3209" s="3">
        <f t="shared" si="50"/>
        <v>1</v>
      </c>
    </row>
    <row r="3210" spans="1:13">
      <c r="A3210" s="3">
        <v>2679</v>
      </c>
      <c r="B3210" s="3">
        <v>1</v>
      </c>
      <c r="C3210" s="3" t="s">
        <v>3141</v>
      </c>
      <c r="D3210" s="3" t="s">
        <v>1860</v>
      </c>
      <c r="E3210" s="3" t="s">
        <v>1919</v>
      </c>
      <c r="F3210" s="3" t="s">
        <v>3142</v>
      </c>
      <c r="G3210" s="3">
        <v>100</v>
      </c>
      <c r="H3210" s="3">
        <v>100</v>
      </c>
      <c r="I3210" s="3" t="s">
        <v>3243</v>
      </c>
      <c r="J3210" s="3" t="s">
        <v>2346</v>
      </c>
      <c r="K3210" s="3" t="s">
        <v>2333</v>
      </c>
      <c r="L3210" s="3" t="s">
        <v>4488</v>
      </c>
      <c r="M3210" s="3">
        <f t="shared" si="50"/>
        <v>1</v>
      </c>
    </row>
    <row r="3211" spans="1:13">
      <c r="A3211" s="3">
        <v>2680</v>
      </c>
      <c r="B3211" s="3">
        <v>1</v>
      </c>
      <c r="C3211" s="3" t="s">
        <v>3248</v>
      </c>
      <c r="D3211" s="3" t="s">
        <v>1830</v>
      </c>
      <c r="E3211" s="3" t="s">
        <v>290</v>
      </c>
      <c r="F3211" s="3" t="s">
        <v>722</v>
      </c>
      <c r="G3211" s="3">
        <v>100</v>
      </c>
      <c r="H3211" s="3">
        <v>100</v>
      </c>
      <c r="I3211" s="3" t="s">
        <v>3243</v>
      </c>
      <c r="J3211" s="3" t="s">
        <v>2346</v>
      </c>
      <c r="K3211" s="3" t="s">
        <v>2333</v>
      </c>
      <c r="L3211" s="3" t="s">
        <v>4488</v>
      </c>
      <c r="M3211" s="3">
        <f t="shared" si="50"/>
        <v>1</v>
      </c>
    </row>
    <row r="3212" spans="1:13">
      <c r="A3212" s="3">
        <v>2681</v>
      </c>
      <c r="B3212" s="3">
        <v>0</v>
      </c>
      <c r="C3212" s="3" t="s">
        <v>3036</v>
      </c>
      <c r="D3212" s="3" t="s">
        <v>427</v>
      </c>
      <c r="E3212" s="3">
        <v>2</v>
      </c>
      <c r="G3212" s="3">
        <v>1</v>
      </c>
      <c r="H3212" s="3">
        <v>1</v>
      </c>
      <c r="I3212" s="3" t="s">
        <v>3249</v>
      </c>
      <c r="J3212" s="3" t="s">
        <v>2259</v>
      </c>
      <c r="L3212" s="3" t="s">
        <v>4489</v>
      </c>
      <c r="M3212" s="3">
        <f t="shared" si="50"/>
        <v>1</v>
      </c>
    </row>
    <row r="3213" spans="1:13">
      <c r="A3213" s="3">
        <v>2682</v>
      </c>
      <c r="B3213" s="3">
        <v>0</v>
      </c>
      <c r="C3213" s="3" t="s">
        <v>3037</v>
      </c>
      <c r="D3213" s="3" t="s">
        <v>485</v>
      </c>
      <c r="E3213" s="3">
        <v>2</v>
      </c>
      <c r="G3213" s="3">
        <v>1</v>
      </c>
      <c r="H3213" s="3">
        <v>1</v>
      </c>
      <c r="I3213" s="3" t="s">
        <v>3249</v>
      </c>
      <c r="J3213" s="3" t="s">
        <v>2259</v>
      </c>
      <c r="L3213" s="3" t="s">
        <v>4489</v>
      </c>
      <c r="M3213" s="3">
        <f t="shared" si="50"/>
        <v>1</v>
      </c>
    </row>
    <row r="3214" spans="1:13">
      <c r="A3214" s="3">
        <v>2683</v>
      </c>
      <c r="B3214" s="3">
        <v>0</v>
      </c>
      <c r="C3214" s="3" t="s">
        <v>3038</v>
      </c>
      <c r="D3214" s="3" t="s">
        <v>525</v>
      </c>
      <c r="E3214" s="3">
        <v>2</v>
      </c>
      <c r="G3214" s="3">
        <v>1</v>
      </c>
      <c r="H3214" s="3">
        <v>1</v>
      </c>
      <c r="I3214" s="3" t="s">
        <v>3249</v>
      </c>
      <c r="J3214" s="3" t="s">
        <v>2259</v>
      </c>
      <c r="L3214" s="3" t="s">
        <v>4489</v>
      </c>
      <c r="M3214" s="3">
        <f t="shared" si="50"/>
        <v>1</v>
      </c>
    </row>
    <row r="3215" spans="1:13">
      <c r="A3215" s="3">
        <v>2684</v>
      </c>
      <c r="B3215" s="3">
        <v>0</v>
      </c>
      <c r="C3215" s="3" t="s">
        <v>3042</v>
      </c>
      <c r="D3215" s="3" t="s">
        <v>4703</v>
      </c>
      <c r="E3215" s="3" t="s">
        <v>2056</v>
      </c>
      <c r="F3215" s="3" t="s">
        <v>3043</v>
      </c>
      <c r="G3215" s="3">
        <v>1</v>
      </c>
      <c r="H3215" s="3">
        <v>1</v>
      </c>
      <c r="I3215" s="3" t="s">
        <v>3249</v>
      </c>
      <c r="J3215" s="3" t="s">
        <v>2259</v>
      </c>
      <c r="L3215" s="3" t="s">
        <v>4489</v>
      </c>
      <c r="M3215" s="3">
        <f t="shared" si="50"/>
        <v>2</v>
      </c>
    </row>
    <row r="3216" spans="1:13">
      <c r="A3216" s="3">
        <v>2684</v>
      </c>
      <c r="B3216" s="3">
        <v>0</v>
      </c>
      <c r="C3216" s="3" t="s">
        <v>3042</v>
      </c>
      <c r="D3216" s="3" t="s">
        <v>100</v>
      </c>
      <c r="G3216" s="3">
        <v>1</v>
      </c>
      <c r="H3216" s="3">
        <v>1</v>
      </c>
      <c r="I3216" s="3" t="s">
        <v>3249</v>
      </c>
      <c r="J3216" s="3" t="s">
        <v>2259</v>
      </c>
      <c r="L3216" s="3" t="s">
        <v>4489</v>
      </c>
      <c r="M3216" s="3">
        <f t="shared" si="50"/>
        <v>2</v>
      </c>
    </row>
    <row r="3217" spans="1:13">
      <c r="A3217" s="3">
        <v>2685</v>
      </c>
      <c r="B3217" s="3">
        <v>1</v>
      </c>
      <c r="C3217" s="3" t="s">
        <v>3251</v>
      </c>
      <c r="D3217" s="3" t="s">
        <v>1945</v>
      </c>
      <c r="E3217" s="3">
        <v>2</v>
      </c>
      <c r="G3217" s="3">
        <v>1</v>
      </c>
      <c r="H3217" s="3">
        <v>5</v>
      </c>
      <c r="I3217" s="3" t="s">
        <v>3249</v>
      </c>
      <c r="J3217" s="3" t="s">
        <v>2259</v>
      </c>
      <c r="L3217" s="3" t="s">
        <v>4490</v>
      </c>
      <c r="M3217" s="3">
        <f t="shared" si="50"/>
        <v>1</v>
      </c>
    </row>
    <row r="3218" spans="1:13">
      <c r="A3218" s="3">
        <v>2686</v>
      </c>
      <c r="B3218" s="3">
        <v>1</v>
      </c>
      <c r="C3218" s="3" t="s">
        <v>1136</v>
      </c>
      <c r="D3218" s="3" t="s">
        <v>465</v>
      </c>
      <c r="E3218" s="3">
        <v>2</v>
      </c>
      <c r="G3218" s="3">
        <v>1</v>
      </c>
      <c r="H3218" s="3">
        <v>5</v>
      </c>
      <c r="I3218" s="3" t="s">
        <v>3249</v>
      </c>
      <c r="J3218" s="3" t="s">
        <v>2259</v>
      </c>
      <c r="L3218" s="3" t="s">
        <v>4490</v>
      </c>
      <c r="M3218" s="3">
        <f t="shared" si="50"/>
        <v>1</v>
      </c>
    </row>
    <row r="3219" spans="1:13">
      <c r="A3219" s="3">
        <v>2687</v>
      </c>
      <c r="B3219" s="3">
        <v>1</v>
      </c>
      <c r="C3219" s="3" t="s">
        <v>3034</v>
      </c>
      <c r="D3219" s="3" t="s">
        <v>2272</v>
      </c>
      <c r="E3219" s="3" t="s">
        <v>1821</v>
      </c>
      <c r="F3219" s="3" t="s">
        <v>285</v>
      </c>
      <c r="G3219" s="3">
        <v>1</v>
      </c>
      <c r="H3219" s="3">
        <v>5</v>
      </c>
      <c r="I3219" s="3" t="s">
        <v>3249</v>
      </c>
      <c r="J3219" s="3" t="s">
        <v>2259</v>
      </c>
      <c r="L3219" s="3" t="s">
        <v>4490</v>
      </c>
      <c r="M3219" s="3">
        <f t="shared" si="50"/>
        <v>1</v>
      </c>
    </row>
    <row r="3220" spans="1:13">
      <c r="A3220" s="3">
        <v>2688</v>
      </c>
      <c r="B3220" s="3">
        <v>1</v>
      </c>
      <c r="C3220" s="3" t="s">
        <v>3035</v>
      </c>
      <c r="D3220" s="3" t="s">
        <v>258</v>
      </c>
      <c r="E3220" s="3" t="s">
        <v>284</v>
      </c>
      <c r="F3220" s="3" t="s">
        <v>1928</v>
      </c>
      <c r="G3220" s="3">
        <v>1</v>
      </c>
      <c r="H3220" s="3">
        <v>5</v>
      </c>
      <c r="I3220" s="3" t="s">
        <v>3249</v>
      </c>
      <c r="J3220" s="3" t="s">
        <v>2259</v>
      </c>
      <c r="L3220" s="3" t="s">
        <v>4490</v>
      </c>
      <c r="M3220" s="3">
        <f t="shared" si="50"/>
        <v>1</v>
      </c>
    </row>
    <row r="3221" spans="1:13">
      <c r="A3221" s="3">
        <v>2689</v>
      </c>
      <c r="B3221" s="3">
        <v>1</v>
      </c>
      <c r="C3221" s="3" t="s">
        <v>3039</v>
      </c>
      <c r="D3221" s="3" t="s">
        <v>2697</v>
      </c>
      <c r="E3221" s="3" t="s">
        <v>1789</v>
      </c>
      <c r="F3221" s="3" t="s">
        <v>2734</v>
      </c>
      <c r="G3221" s="3">
        <v>1</v>
      </c>
      <c r="H3221" s="3">
        <v>5</v>
      </c>
      <c r="I3221" s="3" t="s">
        <v>3249</v>
      </c>
      <c r="J3221" s="3" t="s">
        <v>2259</v>
      </c>
      <c r="L3221" s="3" t="s">
        <v>4490</v>
      </c>
      <c r="M3221" s="3">
        <f t="shared" si="50"/>
        <v>1</v>
      </c>
    </row>
    <row r="3222" spans="1:13">
      <c r="A3222" s="3">
        <v>2690</v>
      </c>
      <c r="B3222" s="3">
        <v>1</v>
      </c>
      <c r="C3222" s="3" t="s">
        <v>3040</v>
      </c>
      <c r="D3222" s="3" t="s">
        <v>4314</v>
      </c>
      <c r="E3222" s="3" t="s">
        <v>2062</v>
      </c>
      <c r="F3222" s="3" t="s">
        <v>3041</v>
      </c>
      <c r="G3222" s="3">
        <v>1</v>
      </c>
      <c r="H3222" s="3">
        <v>5</v>
      </c>
      <c r="I3222" s="3" t="s">
        <v>3249</v>
      </c>
      <c r="J3222" s="3" t="s">
        <v>2259</v>
      </c>
      <c r="L3222" s="3" t="s">
        <v>4490</v>
      </c>
      <c r="M3222" s="3">
        <f t="shared" si="50"/>
        <v>2</v>
      </c>
    </row>
    <row r="3223" spans="1:13">
      <c r="A3223" s="3">
        <v>2690</v>
      </c>
      <c r="B3223" s="3">
        <v>1</v>
      </c>
      <c r="C3223" s="3" t="s">
        <v>3040</v>
      </c>
      <c r="D3223" s="3" t="s">
        <v>4316</v>
      </c>
      <c r="E3223" s="3">
        <v>80</v>
      </c>
      <c r="F3223" s="3">
        <v>84</v>
      </c>
      <c r="G3223" s="3">
        <v>1</v>
      </c>
      <c r="H3223" s="3">
        <v>5</v>
      </c>
      <c r="I3223" s="3" t="s">
        <v>3249</v>
      </c>
      <c r="J3223" s="3" t="s">
        <v>2259</v>
      </c>
      <c r="L3223" s="3" t="s">
        <v>4490</v>
      </c>
      <c r="M3223" s="3">
        <f t="shared" si="50"/>
        <v>2</v>
      </c>
    </row>
    <row r="3224" spans="1:13">
      <c r="A3224" s="3">
        <v>2691</v>
      </c>
      <c r="B3224" s="3">
        <v>2</v>
      </c>
      <c r="C3224" s="3" t="s">
        <v>3019</v>
      </c>
      <c r="D3224" s="3" t="s">
        <v>4300</v>
      </c>
      <c r="E3224" s="3" t="s">
        <v>2114</v>
      </c>
      <c r="F3224" s="3" t="s">
        <v>365</v>
      </c>
      <c r="G3224" s="3">
        <v>1</v>
      </c>
      <c r="H3224" s="3">
        <v>10</v>
      </c>
      <c r="I3224" s="3" t="s">
        <v>3249</v>
      </c>
      <c r="J3224" s="3" t="s">
        <v>2259</v>
      </c>
      <c r="L3224" s="3" t="s">
        <v>4491</v>
      </c>
      <c r="M3224" s="3">
        <f t="shared" si="50"/>
        <v>2</v>
      </c>
    </row>
    <row r="3225" spans="1:13">
      <c r="A3225" s="3">
        <v>2691</v>
      </c>
      <c r="B3225" s="3">
        <v>2</v>
      </c>
      <c r="C3225" s="3" t="s">
        <v>3019</v>
      </c>
      <c r="D3225" s="3" t="s">
        <v>4302</v>
      </c>
      <c r="E3225" s="3">
        <v>33</v>
      </c>
      <c r="F3225" s="3">
        <v>38</v>
      </c>
      <c r="G3225" s="3">
        <v>1</v>
      </c>
      <c r="H3225" s="3">
        <v>10</v>
      </c>
      <c r="I3225" s="3" t="s">
        <v>3249</v>
      </c>
      <c r="J3225" s="3" t="s">
        <v>2259</v>
      </c>
      <c r="L3225" s="3" t="s">
        <v>4491</v>
      </c>
      <c r="M3225" s="3">
        <f t="shared" si="50"/>
        <v>2</v>
      </c>
    </row>
    <row r="3226" spans="1:13">
      <c r="A3226" s="3">
        <v>2692</v>
      </c>
      <c r="B3226" s="3">
        <v>2</v>
      </c>
      <c r="C3226" s="3" t="s">
        <v>3021</v>
      </c>
      <c r="D3226" s="3" t="s">
        <v>4303</v>
      </c>
      <c r="E3226" s="3" t="s">
        <v>2980</v>
      </c>
      <c r="F3226" s="3" t="s">
        <v>3022</v>
      </c>
      <c r="G3226" s="3">
        <v>1</v>
      </c>
      <c r="H3226" s="3">
        <v>10</v>
      </c>
      <c r="I3226" s="3" t="s">
        <v>3249</v>
      </c>
      <c r="J3226" s="3" t="s">
        <v>2259</v>
      </c>
      <c r="L3226" s="3" t="s">
        <v>4491</v>
      </c>
      <c r="M3226" s="3">
        <f t="shared" si="50"/>
        <v>2</v>
      </c>
    </row>
    <row r="3227" spans="1:13">
      <c r="A3227" s="3">
        <v>2692</v>
      </c>
      <c r="B3227" s="3">
        <v>2</v>
      </c>
      <c r="C3227" s="3" t="s">
        <v>3021</v>
      </c>
      <c r="D3227" s="3" t="s">
        <v>4304</v>
      </c>
      <c r="E3227" s="3">
        <v>34</v>
      </c>
      <c r="F3227" s="3">
        <v>39</v>
      </c>
      <c r="G3227" s="3">
        <v>1</v>
      </c>
      <c r="H3227" s="3">
        <v>10</v>
      </c>
      <c r="I3227" s="3" t="s">
        <v>3249</v>
      </c>
      <c r="J3227" s="3" t="s">
        <v>2259</v>
      </c>
      <c r="L3227" s="3" t="s">
        <v>4491</v>
      </c>
      <c r="M3227" s="3">
        <f t="shared" si="50"/>
        <v>2</v>
      </c>
    </row>
    <row r="3228" spans="1:13">
      <c r="A3228" s="3">
        <v>2693</v>
      </c>
      <c r="B3228" s="3">
        <v>2</v>
      </c>
      <c r="C3228" s="3" t="s">
        <v>3023</v>
      </c>
      <c r="D3228" s="3" t="s">
        <v>4305</v>
      </c>
      <c r="E3228" s="3" t="s">
        <v>2980</v>
      </c>
      <c r="F3228" s="3" t="s">
        <v>3022</v>
      </c>
      <c r="G3228" s="3">
        <v>1</v>
      </c>
      <c r="H3228" s="3">
        <v>10</v>
      </c>
      <c r="I3228" s="3" t="s">
        <v>3249</v>
      </c>
      <c r="J3228" s="3" t="s">
        <v>2259</v>
      </c>
      <c r="L3228" s="3" t="s">
        <v>4491</v>
      </c>
      <c r="M3228" s="3">
        <f t="shared" si="50"/>
        <v>2</v>
      </c>
    </row>
    <row r="3229" spans="1:13">
      <c r="A3229" s="3">
        <v>2693</v>
      </c>
      <c r="B3229" s="3">
        <v>2</v>
      </c>
      <c r="C3229" s="3" t="s">
        <v>3023</v>
      </c>
      <c r="D3229" s="3" t="s">
        <v>4306</v>
      </c>
      <c r="E3229" s="3">
        <v>34</v>
      </c>
      <c r="F3229" s="3">
        <v>39</v>
      </c>
      <c r="G3229" s="3">
        <v>1</v>
      </c>
      <c r="H3229" s="3">
        <v>10</v>
      </c>
      <c r="I3229" s="3" t="s">
        <v>3249</v>
      </c>
      <c r="J3229" s="3" t="s">
        <v>2259</v>
      </c>
      <c r="L3229" s="3" t="s">
        <v>4491</v>
      </c>
      <c r="M3229" s="3">
        <f t="shared" si="50"/>
        <v>2</v>
      </c>
    </row>
    <row r="3230" spans="1:13">
      <c r="A3230" s="3">
        <v>2694</v>
      </c>
      <c r="B3230" s="3">
        <v>2</v>
      </c>
      <c r="C3230" s="3" t="s">
        <v>3024</v>
      </c>
      <c r="D3230" s="3" t="s">
        <v>4307</v>
      </c>
      <c r="E3230" s="3" t="s">
        <v>290</v>
      </c>
      <c r="F3230" s="3" t="s">
        <v>617</v>
      </c>
      <c r="G3230" s="3">
        <v>1</v>
      </c>
      <c r="H3230" s="3">
        <v>10</v>
      </c>
      <c r="I3230" s="3" t="s">
        <v>3249</v>
      </c>
      <c r="J3230" s="3" t="s">
        <v>2259</v>
      </c>
      <c r="L3230" s="3" t="s">
        <v>4491</v>
      </c>
      <c r="M3230" s="3">
        <f t="shared" si="50"/>
        <v>2</v>
      </c>
    </row>
    <row r="3231" spans="1:13">
      <c r="A3231" s="3">
        <v>2694</v>
      </c>
      <c r="B3231" s="3">
        <v>2</v>
      </c>
      <c r="C3231" s="3" t="s">
        <v>3024</v>
      </c>
      <c r="D3231" s="3" t="s">
        <v>4308</v>
      </c>
      <c r="E3231" s="3">
        <v>60</v>
      </c>
      <c r="F3231" s="3">
        <v>65</v>
      </c>
      <c r="G3231" s="3">
        <v>1</v>
      </c>
      <c r="H3231" s="3">
        <v>10</v>
      </c>
      <c r="I3231" s="3" t="s">
        <v>3249</v>
      </c>
      <c r="J3231" s="3" t="s">
        <v>2259</v>
      </c>
      <c r="L3231" s="3" t="s">
        <v>4491</v>
      </c>
      <c r="M3231" s="3">
        <f t="shared" si="50"/>
        <v>2</v>
      </c>
    </row>
    <row r="3232" spans="1:13">
      <c r="A3232" s="3">
        <v>2695</v>
      </c>
      <c r="B3232" s="3">
        <v>2</v>
      </c>
      <c r="C3232" s="3" t="s">
        <v>3025</v>
      </c>
      <c r="D3232" s="3" t="s">
        <v>4309</v>
      </c>
      <c r="E3232" s="3" t="s">
        <v>3026</v>
      </c>
      <c r="F3232" s="3" t="s">
        <v>2978</v>
      </c>
      <c r="G3232" s="3">
        <v>1</v>
      </c>
      <c r="H3232" s="3">
        <v>10</v>
      </c>
      <c r="I3232" s="3" t="s">
        <v>3249</v>
      </c>
      <c r="J3232" s="3" t="s">
        <v>2259</v>
      </c>
      <c r="L3232" s="3" t="s">
        <v>4491</v>
      </c>
      <c r="M3232" s="3">
        <f t="shared" si="50"/>
        <v>2</v>
      </c>
    </row>
    <row r="3233" spans="1:13">
      <c r="A3233" s="3">
        <v>2695</v>
      </c>
      <c r="B3233" s="3">
        <v>2</v>
      </c>
      <c r="C3233" s="3" t="s">
        <v>3025</v>
      </c>
      <c r="D3233" s="3" t="s">
        <v>4310</v>
      </c>
      <c r="E3233" s="3">
        <v>32</v>
      </c>
      <c r="F3233" s="3">
        <v>37</v>
      </c>
      <c r="G3233" s="3">
        <v>1</v>
      </c>
      <c r="H3233" s="3">
        <v>10</v>
      </c>
      <c r="I3233" s="3" t="s">
        <v>3249</v>
      </c>
      <c r="J3233" s="3" t="s">
        <v>2259</v>
      </c>
      <c r="L3233" s="3" t="s">
        <v>4491</v>
      </c>
      <c r="M3233" s="3">
        <f t="shared" si="50"/>
        <v>2</v>
      </c>
    </row>
    <row r="3234" spans="1:13">
      <c r="A3234" s="3">
        <v>2696</v>
      </c>
      <c r="B3234" s="3">
        <v>2</v>
      </c>
      <c r="C3234" s="3" t="s">
        <v>3027</v>
      </c>
      <c r="D3234" s="3" t="s">
        <v>589</v>
      </c>
      <c r="E3234" s="3" t="s">
        <v>1776</v>
      </c>
      <c r="F3234" s="3" t="s">
        <v>1789</v>
      </c>
      <c r="G3234" s="3">
        <v>1</v>
      </c>
      <c r="H3234" s="3">
        <v>10</v>
      </c>
      <c r="I3234" s="3" t="s">
        <v>3249</v>
      </c>
      <c r="J3234" s="3" t="s">
        <v>2259</v>
      </c>
      <c r="L3234" s="3" t="s">
        <v>4491</v>
      </c>
      <c r="M3234" s="3">
        <f t="shared" si="50"/>
        <v>1</v>
      </c>
    </row>
    <row r="3235" spans="1:13">
      <c r="A3235" s="3">
        <v>2697</v>
      </c>
      <c r="B3235" s="3">
        <v>2</v>
      </c>
      <c r="C3235" s="3" t="s">
        <v>3028</v>
      </c>
      <c r="D3235" s="3" t="s">
        <v>566</v>
      </c>
      <c r="E3235" s="3" t="s">
        <v>1776</v>
      </c>
      <c r="F3235" s="3" t="s">
        <v>1789</v>
      </c>
      <c r="G3235" s="3">
        <v>1</v>
      </c>
      <c r="H3235" s="3">
        <v>10</v>
      </c>
      <c r="I3235" s="3" t="s">
        <v>3249</v>
      </c>
      <c r="J3235" s="3" t="s">
        <v>2259</v>
      </c>
      <c r="L3235" s="3" t="s">
        <v>4491</v>
      </c>
      <c r="M3235" s="3">
        <f t="shared" si="50"/>
        <v>1</v>
      </c>
    </row>
    <row r="3236" spans="1:13">
      <c r="A3236" s="3">
        <v>2698</v>
      </c>
      <c r="B3236" s="3">
        <v>2</v>
      </c>
      <c r="C3236" s="3" t="s">
        <v>3029</v>
      </c>
      <c r="D3236" s="3" t="s">
        <v>645</v>
      </c>
      <c r="E3236" s="3" t="s">
        <v>1776</v>
      </c>
      <c r="F3236" s="3" t="s">
        <v>1789</v>
      </c>
      <c r="G3236" s="3">
        <v>1</v>
      </c>
      <c r="H3236" s="3">
        <v>10</v>
      </c>
      <c r="I3236" s="3" t="s">
        <v>3249</v>
      </c>
      <c r="J3236" s="3" t="s">
        <v>2259</v>
      </c>
      <c r="L3236" s="3" t="s">
        <v>4491</v>
      </c>
      <c r="M3236" s="3">
        <f t="shared" si="50"/>
        <v>1</v>
      </c>
    </row>
    <row r="3237" spans="1:13">
      <c r="A3237" s="3">
        <v>2699</v>
      </c>
      <c r="B3237" s="3">
        <v>2</v>
      </c>
      <c r="C3237" s="3" t="s">
        <v>3250</v>
      </c>
      <c r="D3237" s="3" t="s">
        <v>3006</v>
      </c>
      <c r="E3237" s="3" t="s">
        <v>1776</v>
      </c>
      <c r="F3237" s="3" t="s">
        <v>1789</v>
      </c>
      <c r="G3237" s="3">
        <v>1</v>
      </c>
      <c r="H3237" s="3">
        <v>10</v>
      </c>
      <c r="I3237" s="3" t="s">
        <v>3249</v>
      </c>
      <c r="J3237" s="3" t="s">
        <v>2259</v>
      </c>
      <c r="L3237" s="3" t="s">
        <v>4491</v>
      </c>
      <c r="M3237" s="3">
        <f t="shared" si="50"/>
        <v>1</v>
      </c>
    </row>
    <row r="3238" spans="1:13">
      <c r="A3238" s="3">
        <v>2700</v>
      </c>
      <c r="B3238" s="3">
        <v>2</v>
      </c>
      <c r="C3238" s="3" t="s">
        <v>3031</v>
      </c>
      <c r="D3238" s="3" t="s">
        <v>249</v>
      </c>
      <c r="E3238" s="3" t="s">
        <v>1821</v>
      </c>
      <c r="F3238" s="3" t="s">
        <v>285</v>
      </c>
      <c r="G3238" s="3">
        <v>1</v>
      </c>
      <c r="H3238" s="3">
        <v>10</v>
      </c>
      <c r="I3238" s="3" t="s">
        <v>3249</v>
      </c>
      <c r="J3238" s="3" t="s">
        <v>2259</v>
      </c>
      <c r="L3238" s="3" t="s">
        <v>4491</v>
      </c>
      <c r="M3238" s="3">
        <f t="shared" si="50"/>
        <v>1</v>
      </c>
    </row>
    <row r="3239" spans="1:13">
      <c r="A3239" s="3">
        <v>2701</v>
      </c>
      <c r="B3239" s="3">
        <v>0</v>
      </c>
      <c r="C3239" s="3" t="s">
        <v>1113</v>
      </c>
      <c r="D3239" s="3" t="s">
        <v>427</v>
      </c>
      <c r="E3239" s="3">
        <v>1</v>
      </c>
      <c r="G3239" s="3">
        <v>1</v>
      </c>
      <c r="H3239" s="3">
        <v>1</v>
      </c>
      <c r="I3239" s="3" t="s">
        <v>3249</v>
      </c>
      <c r="J3239" s="3" t="s">
        <v>2281</v>
      </c>
      <c r="L3239" s="3" t="s">
        <v>4492</v>
      </c>
      <c r="M3239" s="3">
        <f t="shared" si="50"/>
        <v>1</v>
      </c>
    </row>
    <row r="3240" spans="1:13">
      <c r="A3240" s="3">
        <v>2702</v>
      </c>
      <c r="B3240" s="3">
        <v>0</v>
      </c>
      <c r="C3240" s="3" t="s">
        <v>1148</v>
      </c>
      <c r="D3240" s="3" t="s">
        <v>485</v>
      </c>
      <c r="E3240" s="3">
        <v>1</v>
      </c>
      <c r="G3240" s="3">
        <v>1</v>
      </c>
      <c r="H3240" s="3">
        <v>1</v>
      </c>
      <c r="I3240" s="3" t="s">
        <v>3249</v>
      </c>
      <c r="J3240" s="3" t="s">
        <v>2281</v>
      </c>
      <c r="L3240" s="3" t="s">
        <v>4492</v>
      </c>
      <c r="M3240" s="3">
        <f t="shared" si="50"/>
        <v>1</v>
      </c>
    </row>
    <row r="3241" spans="1:13">
      <c r="A3241" s="3">
        <v>2703</v>
      </c>
      <c r="B3241" s="3">
        <v>0</v>
      </c>
      <c r="C3241" s="3" t="s">
        <v>1175</v>
      </c>
      <c r="D3241" s="3" t="s">
        <v>525</v>
      </c>
      <c r="E3241" s="3">
        <v>1</v>
      </c>
      <c r="G3241" s="3">
        <v>1</v>
      </c>
      <c r="H3241" s="3">
        <v>1</v>
      </c>
      <c r="I3241" s="3" t="s">
        <v>3249</v>
      </c>
      <c r="J3241" s="3" t="s">
        <v>2281</v>
      </c>
      <c r="L3241" s="3" t="s">
        <v>4492</v>
      </c>
      <c r="M3241" s="3">
        <f t="shared" si="50"/>
        <v>1</v>
      </c>
    </row>
    <row r="3242" spans="1:13">
      <c r="A3242" s="3">
        <v>2704</v>
      </c>
      <c r="B3242" s="3">
        <v>0</v>
      </c>
      <c r="C3242" s="3" t="s">
        <v>3015</v>
      </c>
      <c r="D3242" s="3" t="s">
        <v>4703</v>
      </c>
      <c r="E3242" s="3" t="s">
        <v>2061</v>
      </c>
      <c r="F3242" s="3" t="s">
        <v>3016</v>
      </c>
      <c r="G3242" s="3">
        <v>1</v>
      </c>
      <c r="H3242" s="3">
        <v>1</v>
      </c>
      <c r="I3242" s="3" t="s">
        <v>3249</v>
      </c>
      <c r="J3242" s="3" t="s">
        <v>2281</v>
      </c>
      <c r="L3242" s="3" t="s">
        <v>4492</v>
      </c>
      <c r="M3242" s="3">
        <f t="shared" si="50"/>
        <v>2</v>
      </c>
    </row>
    <row r="3243" spans="1:13">
      <c r="A3243" s="3">
        <v>2704</v>
      </c>
      <c r="B3243" s="3">
        <v>0</v>
      </c>
      <c r="C3243" s="3" t="s">
        <v>3015</v>
      </c>
      <c r="D3243" s="3" t="s">
        <v>100</v>
      </c>
      <c r="G3243" s="3">
        <v>1</v>
      </c>
      <c r="H3243" s="3">
        <v>1</v>
      </c>
      <c r="I3243" s="3" t="s">
        <v>3249</v>
      </c>
      <c r="J3243" s="3" t="s">
        <v>2281</v>
      </c>
      <c r="L3243" s="3" t="s">
        <v>4492</v>
      </c>
      <c r="M3243" s="3">
        <f t="shared" si="50"/>
        <v>2</v>
      </c>
    </row>
    <row r="3244" spans="1:13">
      <c r="A3244" s="3">
        <v>2705</v>
      </c>
      <c r="B3244" s="3">
        <v>1</v>
      </c>
      <c r="C3244" s="3" t="s">
        <v>1944</v>
      </c>
      <c r="D3244" s="3" t="s">
        <v>1945</v>
      </c>
      <c r="E3244" s="3">
        <v>1</v>
      </c>
      <c r="G3244" s="3">
        <v>1</v>
      </c>
      <c r="H3244" s="3">
        <v>5</v>
      </c>
      <c r="I3244" s="3" t="s">
        <v>3249</v>
      </c>
      <c r="J3244" s="3" t="s">
        <v>2281</v>
      </c>
      <c r="L3244" s="3" t="s">
        <v>4493</v>
      </c>
      <c r="M3244" s="3">
        <f t="shared" si="50"/>
        <v>1</v>
      </c>
    </row>
    <row r="3245" spans="1:13">
      <c r="A3245" s="3">
        <v>2706</v>
      </c>
      <c r="B3245" s="3">
        <v>1</v>
      </c>
      <c r="C3245" s="3" t="s">
        <v>3252</v>
      </c>
      <c r="D3245" s="3" t="s">
        <v>465</v>
      </c>
      <c r="E3245" s="3">
        <v>1</v>
      </c>
      <c r="G3245" s="3">
        <v>1</v>
      </c>
      <c r="H3245" s="3">
        <v>5</v>
      </c>
      <c r="I3245" s="3" t="s">
        <v>3249</v>
      </c>
      <c r="J3245" s="3" t="s">
        <v>2281</v>
      </c>
      <c r="L3245" s="3" t="s">
        <v>4493</v>
      </c>
      <c r="M3245" s="3">
        <f t="shared" si="50"/>
        <v>1</v>
      </c>
    </row>
    <row r="3246" spans="1:13">
      <c r="A3246" s="3">
        <v>2707</v>
      </c>
      <c r="B3246" s="3">
        <v>1</v>
      </c>
      <c r="C3246" s="3" t="s">
        <v>2666</v>
      </c>
      <c r="D3246" s="3" t="s">
        <v>2272</v>
      </c>
      <c r="E3246" s="3" t="s">
        <v>1781</v>
      </c>
      <c r="F3246" s="3" t="s">
        <v>291</v>
      </c>
      <c r="G3246" s="3">
        <v>1</v>
      </c>
      <c r="H3246" s="3">
        <v>5</v>
      </c>
      <c r="I3246" s="3" t="s">
        <v>3249</v>
      </c>
      <c r="J3246" s="3" t="s">
        <v>2281</v>
      </c>
      <c r="L3246" s="3" t="s">
        <v>4493</v>
      </c>
      <c r="M3246" s="3">
        <f t="shared" si="50"/>
        <v>1</v>
      </c>
    </row>
    <row r="3247" spans="1:13">
      <c r="A3247" s="3">
        <v>2708</v>
      </c>
      <c r="B3247" s="3">
        <v>1</v>
      </c>
      <c r="C3247" s="3" t="s">
        <v>2667</v>
      </c>
      <c r="D3247" s="3" t="s">
        <v>258</v>
      </c>
      <c r="E3247" s="3" t="s">
        <v>282</v>
      </c>
      <c r="F3247" s="3" t="s">
        <v>1782</v>
      </c>
      <c r="G3247" s="3">
        <v>1</v>
      </c>
      <c r="H3247" s="3">
        <v>5</v>
      </c>
      <c r="I3247" s="3" t="s">
        <v>3249</v>
      </c>
      <c r="J3247" s="3" t="s">
        <v>2281</v>
      </c>
      <c r="L3247" s="3" t="s">
        <v>4493</v>
      </c>
      <c r="M3247" s="3">
        <f t="shared" si="50"/>
        <v>1</v>
      </c>
    </row>
    <row r="3248" spans="1:13">
      <c r="A3248" s="3">
        <v>2709</v>
      </c>
      <c r="B3248" s="3">
        <v>1</v>
      </c>
      <c r="C3248" s="3" t="s">
        <v>3012</v>
      </c>
      <c r="D3248" s="3" t="s">
        <v>2697</v>
      </c>
      <c r="E3248" s="3" t="s">
        <v>1996</v>
      </c>
      <c r="F3248" s="3" t="s">
        <v>1791</v>
      </c>
      <c r="G3248" s="3">
        <v>1</v>
      </c>
      <c r="H3248" s="3">
        <v>5</v>
      </c>
      <c r="I3248" s="3" t="s">
        <v>3249</v>
      </c>
      <c r="J3248" s="3" t="s">
        <v>2281</v>
      </c>
      <c r="L3248" s="3" t="s">
        <v>4493</v>
      </c>
      <c r="M3248" s="3">
        <f t="shared" si="50"/>
        <v>1</v>
      </c>
    </row>
    <row r="3249" spans="1:13">
      <c r="A3249" s="3">
        <v>2710</v>
      </c>
      <c r="B3249" s="3">
        <v>1</v>
      </c>
      <c r="C3249" s="3" t="s">
        <v>3013</v>
      </c>
      <c r="D3249" s="3" t="s">
        <v>4314</v>
      </c>
      <c r="E3249" s="3" t="s">
        <v>2064</v>
      </c>
      <c r="F3249" s="3" t="s">
        <v>3014</v>
      </c>
      <c r="G3249" s="3">
        <v>1</v>
      </c>
      <c r="H3249" s="3">
        <v>5</v>
      </c>
      <c r="I3249" s="3" t="s">
        <v>3249</v>
      </c>
      <c r="J3249" s="3" t="s">
        <v>2281</v>
      </c>
      <c r="L3249" s="3" t="s">
        <v>4493</v>
      </c>
      <c r="M3249" s="3">
        <f t="shared" si="50"/>
        <v>2</v>
      </c>
    </row>
    <row r="3250" spans="1:13">
      <c r="A3250" s="3">
        <v>2710</v>
      </c>
      <c r="B3250" s="3">
        <v>1</v>
      </c>
      <c r="C3250" s="3" t="s">
        <v>3013</v>
      </c>
      <c r="D3250" s="3" t="s">
        <v>4316</v>
      </c>
      <c r="E3250" s="3">
        <v>40</v>
      </c>
      <c r="F3250" s="3">
        <v>42</v>
      </c>
      <c r="G3250" s="3">
        <v>1</v>
      </c>
      <c r="H3250" s="3">
        <v>5</v>
      </c>
      <c r="I3250" s="3" t="s">
        <v>3249</v>
      </c>
      <c r="J3250" s="3" t="s">
        <v>2281</v>
      </c>
      <c r="L3250" s="3" t="s">
        <v>4493</v>
      </c>
      <c r="M3250" s="3">
        <f t="shared" si="50"/>
        <v>2</v>
      </c>
    </row>
    <row r="3251" spans="1:13">
      <c r="A3251" s="3">
        <v>2711</v>
      </c>
      <c r="B3251" s="3">
        <v>2</v>
      </c>
      <c r="C3251" s="3" t="s">
        <v>2650</v>
      </c>
      <c r="D3251" s="3" t="s">
        <v>4300</v>
      </c>
      <c r="E3251" s="3" t="s">
        <v>433</v>
      </c>
      <c r="F3251" s="3" t="s">
        <v>2181</v>
      </c>
      <c r="G3251" s="3">
        <v>1</v>
      </c>
      <c r="H3251" s="3">
        <v>10</v>
      </c>
      <c r="I3251" s="3" t="s">
        <v>3249</v>
      </c>
      <c r="J3251" s="3" t="s">
        <v>2281</v>
      </c>
      <c r="L3251" s="3" t="s">
        <v>4494</v>
      </c>
      <c r="M3251" s="3">
        <f t="shared" si="50"/>
        <v>2</v>
      </c>
    </row>
    <row r="3252" spans="1:13">
      <c r="A3252" s="3">
        <v>2711</v>
      </c>
      <c r="B3252" s="3">
        <v>2</v>
      </c>
      <c r="C3252" s="3" t="s">
        <v>2650</v>
      </c>
      <c r="D3252" s="3" t="s">
        <v>4302</v>
      </c>
      <c r="E3252" s="3">
        <v>14</v>
      </c>
      <c r="F3252" s="3">
        <v>19</v>
      </c>
      <c r="G3252" s="3">
        <v>1</v>
      </c>
      <c r="H3252" s="3">
        <v>10</v>
      </c>
      <c r="I3252" s="3" t="s">
        <v>3249</v>
      </c>
      <c r="J3252" s="3" t="s">
        <v>2281</v>
      </c>
      <c r="L3252" s="3" t="s">
        <v>4494</v>
      </c>
      <c r="M3252" s="3">
        <f t="shared" si="50"/>
        <v>2</v>
      </c>
    </row>
    <row r="3253" spans="1:13">
      <c r="A3253" s="3">
        <v>2712</v>
      </c>
      <c r="B3253" s="3">
        <v>2</v>
      </c>
      <c r="C3253" s="3" t="s">
        <v>2652</v>
      </c>
      <c r="D3253" s="3" t="s">
        <v>4303</v>
      </c>
      <c r="E3253" s="3" t="s">
        <v>2653</v>
      </c>
      <c r="F3253" s="3" t="s">
        <v>2654</v>
      </c>
      <c r="G3253" s="3">
        <v>1</v>
      </c>
      <c r="H3253" s="3">
        <v>10</v>
      </c>
      <c r="I3253" s="3" t="s">
        <v>3249</v>
      </c>
      <c r="J3253" s="3" t="s">
        <v>2281</v>
      </c>
      <c r="L3253" s="3" t="s">
        <v>4494</v>
      </c>
      <c r="M3253" s="3">
        <f t="shared" si="50"/>
        <v>2</v>
      </c>
    </row>
    <row r="3254" spans="1:13">
      <c r="A3254" s="3">
        <v>2712</v>
      </c>
      <c r="B3254" s="3">
        <v>2</v>
      </c>
      <c r="C3254" s="3" t="s">
        <v>2652</v>
      </c>
      <c r="D3254" s="3" t="s">
        <v>4304</v>
      </c>
      <c r="E3254" s="3">
        <v>15</v>
      </c>
      <c r="F3254" s="3">
        <v>20</v>
      </c>
      <c r="G3254" s="3">
        <v>1</v>
      </c>
      <c r="H3254" s="3">
        <v>10</v>
      </c>
      <c r="I3254" s="3" t="s">
        <v>3249</v>
      </c>
      <c r="J3254" s="3" t="s">
        <v>2281</v>
      </c>
      <c r="L3254" s="3" t="s">
        <v>4494</v>
      </c>
      <c r="M3254" s="3">
        <f t="shared" si="50"/>
        <v>2</v>
      </c>
    </row>
    <row r="3255" spans="1:13">
      <c r="A3255" s="3">
        <v>2713</v>
      </c>
      <c r="B3255" s="3">
        <v>2</v>
      </c>
      <c r="C3255" s="3" t="s">
        <v>2655</v>
      </c>
      <c r="D3255" s="3" t="s">
        <v>4305</v>
      </c>
      <c r="E3255" s="3" t="s">
        <v>433</v>
      </c>
      <c r="F3255" s="3" t="s">
        <v>2181</v>
      </c>
      <c r="G3255" s="3">
        <v>1</v>
      </c>
      <c r="H3255" s="3">
        <v>10</v>
      </c>
      <c r="I3255" s="3" t="s">
        <v>3249</v>
      </c>
      <c r="J3255" s="3" t="s">
        <v>2281</v>
      </c>
      <c r="L3255" s="3" t="s">
        <v>4494</v>
      </c>
      <c r="M3255" s="3">
        <f t="shared" si="50"/>
        <v>2</v>
      </c>
    </row>
    <row r="3256" spans="1:13">
      <c r="A3256" s="3">
        <v>2713</v>
      </c>
      <c r="B3256" s="3">
        <v>2</v>
      </c>
      <c r="C3256" s="3" t="s">
        <v>2655</v>
      </c>
      <c r="D3256" s="3" t="s">
        <v>4306</v>
      </c>
      <c r="E3256" s="3">
        <v>14</v>
      </c>
      <c r="F3256" s="3">
        <v>19</v>
      </c>
      <c r="G3256" s="3">
        <v>1</v>
      </c>
      <c r="H3256" s="3">
        <v>10</v>
      </c>
      <c r="I3256" s="3" t="s">
        <v>3249</v>
      </c>
      <c r="J3256" s="3" t="s">
        <v>2281</v>
      </c>
      <c r="L3256" s="3" t="s">
        <v>4494</v>
      </c>
      <c r="M3256" s="3">
        <f t="shared" si="50"/>
        <v>2</v>
      </c>
    </row>
    <row r="3257" spans="1:13">
      <c r="A3257" s="3">
        <v>2714</v>
      </c>
      <c r="B3257" s="3">
        <v>2</v>
      </c>
      <c r="C3257" s="3" t="s">
        <v>2656</v>
      </c>
      <c r="D3257" s="3" t="s">
        <v>4307</v>
      </c>
      <c r="E3257" s="3" t="s">
        <v>290</v>
      </c>
      <c r="F3257" s="3" t="s">
        <v>722</v>
      </c>
      <c r="G3257" s="3">
        <v>1</v>
      </c>
      <c r="H3257" s="3">
        <v>10</v>
      </c>
      <c r="I3257" s="3" t="s">
        <v>3249</v>
      </c>
      <c r="J3257" s="3" t="s">
        <v>2281</v>
      </c>
      <c r="L3257" s="3" t="s">
        <v>4494</v>
      </c>
      <c r="M3257" s="3">
        <f t="shared" si="50"/>
        <v>2</v>
      </c>
    </row>
    <row r="3258" spans="1:13">
      <c r="A3258" s="3">
        <v>2714</v>
      </c>
      <c r="B3258" s="3">
        <v>2</v>
      </c>
      <c r="C3258" s="3" t="s">
        <v>2656</v>
      </c>
      <c r="D3258" s="3" t="s">
        <v>4308</v>
      </c>
      <c r="E3258" s="3">
        <v>28</v>
      </c>
      <c r="F3258" s="3">
        <v>32</v>
      </c>
      <c r="G3258" s="3">
        <v>1</v>
      </c>
      <c r="H3258" s="3">
        <v>10</v>
      </c>
      <c r="I3258" s="3" t="s">
        <v>3249</v>
      </c>
      <c r="J3258" s="3" t="s">
        <v>2281</v>
      </c>
      <c r="L3258" s="3" t="s">
        <v>4494</v>
      </c>
      <c r="M3258" s="3">
        <f t="shared" si="50"/>
        <v>2</v>
      </c>
    </row>
    <row r="3259" spans="1:13">
      <c r="A3259" s="3">
        <v>2715</v>
      </c>
      <c r="B3259" s="3">
        <v>2</v>
      </c>
      <c r="C3259" s="3" t="s">
        <v>2657</v>
      </c>
      <c r="D3259" s="3" t="s">
        <v>4309</v>
      </c>
      <c r="E3259" s="3" t="s">
        <v>2381</v>
      </c>
      <c r="F3259" s="3" t="s">
        <v>2658</v>
      </c>
      <c r="G3259" s="3">
        <v>1</v>
      </c>
      <c r="H3259" s="3">
        <v>10</v>
      </c>
      <c r="I3259" s="3" t="s">
        <v>3249</v>
      </c>
      <c r="J3259" s="3" t="s">
        <v>2281</v>
      </c>
      <c r="L3259" s="3" t="s">
        <v>4494</v>
      </c>
      <c r="M3259" s="3">
        <f t="shared" si="50"/>
        <v>2</v>
      </c>
    </row>
    <row r="3260" spans="1:13">
      <c r="A3260" s="3">
        <v>2715</v>
      </c>
      <c r="B3260" s="3">
        <v>2</v>
      </c>
      <c r="C3260" s="3" t="s">
        <v>2657</v>
      </c>
      <c r="D3260" s="3" t="s">
        <v>4310</v>
      </c>
      <c r="E3260" s="3">
        <v>13</v>
      </c>
      <c r="F3260" s="3">
        <v>18</v>
      </c>
      <c r="G3260" s="3">
        <v>1</v>
      </c>
      <c r="H3260" s="3">
        <v>10</v>
      </c>
      <c r="I3260" s="3" t="s">
        <v>3249</v>
      </c>
      <c r="J3260" s="3" t="s">
        <v>2281</v>
      </c>
      <c r="L3260" s="3" t="s">
        <v>4494</v>
      </c>
      <c r="M3260" s="3">
        <f t="shared" si="50"/>
        <v>2</v>
      </c>
    </row>
    <row r="3261" spans="1:13">
      <c r="A3261" s="3">
        <v>2716</v>
      </c>
      <c r="B3261" s="3">
        <v>2</v>
      </c>
      <c r="C3261" s="3" t="s">
        <v>2659</v>
      </c>
      <c r="D3261" s="3" t="s">
        <v>589</v>
      </c>
      <c r="E3261" s="3" t="s">
        <v>386</v>
      </c>
      <c r="F3261" s="3" t="s">
        <v>1996</v>
      </c>
      <c r="G3261" s="3">
        <v>1</v>
      </c>
      <c r="H3261" s="3">
        <v>10</v>
      </c>
      <c r="I3261" s="3" t="s">
        <v>3249</v>
      </c>
      <c r="J3261" s="3" t="s">
        <v>2281</v>
      </c>
      <c r="L3261" s="3" t="s">
        <v>4494</v>
      </c>
      <c r="M3261" s="3">
        <f t="shared" si="50"/>
        <v>1</v>
      </c>
    </row>
    <row r="3262" spans="1:13">
      <c r="A3262" s="3">
        <v>2717</v>
      </c>
      <c r="B3262" s="3">
        <v>2</v>
      </c>
      <c r="C3262" s="3" t="s">
        <v>2660</v>
      </c>
      <c r="D3262" s="3" t="s">
        <v>566</v>
      </c>
      <c r="E3262" s="3" t="s">
        <v>386</v>
      </c>
      <c r="F3262" s="3" t="s">
        <v>1996</v>
      </c>
      <c r="G3262" s="3">
        <v>1</v>
      </c>
      <c r="H3262" s="3">
        <v>10</v>
      </c>
      <c r="I3262" s="3" t="s">
        <v>3249</v>
      </c>
      <c r="J3262" s="3" t="s">
        <v>2281</v>
      </c>
      <c r="L3262" s="3" t="s">
        <v>4494</v>
      </c>
      <c r="M3262" s="3">
        <f t="shared" si="50"/>
        <v>1</v>
      </c>
    </row>
    <row r="3263" spans="1:13">
      <c r="A3263" s="3">
        <v>2718</v>
      </c>
      <c r="B3263" s="3">
        <v>2</v>
      </c>
      <c r="C3263" s="3" t="s">
        <v>2661</v>
      </c>
      <c r="D3263" s="3" t="s">
        <v>645</v>
      </c>
      <c r="E3263" s="3" t="s">
        <v>386</v>
      </c>
      <c r="F3263" s="3" t="s">
        <v>1996</v>
      </c>
      <c r="G3263" s="3">
        <v>1</v>
      </c>
      <c r="H3263" s="3">
        <v>10</v>
      </c>
      <c r="I3263" s="3" t="s">
        <v>3249</v>
      </c>
      <c r="J3263" s="3" t="s">
        <v>2281</v>
      </c>
      <c r="L3263" s="3" t="s">
        <v>4494</v>
      </c>
      <c r="M3263" s="3">
        <f t="shared" si="50"/>
        <v>1</v>
      </c>
    </row>
    <row r="3264" spans="1:13">
      <c r="A3264" s="3">
        <v>2719</v>
      </c>
      <c r="B3264" s="3">
        <v>2</v>
      </c>
      <c r="C3264" s="3" t="s">
        <v>3005</v>
      </c>
      <c r="D3264" s="3" t="s">
        <v>3006</v>
      </c>
      <c r="E3264" s="3" t="s">
        <v>386</v>
      </c>
      <c r="F3264" s="3" t="s">
        <v>1996</v>
      </c>
      <c r="G3264" s="3">
        <v>1</v>
      </c>
      <c r="H3264" s="3">
        <v>10</v>
      </c>
      <c r="I3264" s="3" t="s">
        <v>3249</v>
      </c>
      <c r="J3264" s="3" t="s">
        <v>2281</v>
      </c>
      <c r="L3264" s="3" t="s">
        <v>4494</v>
      </c>
      <c r="M3264" s="3">
        <f t="shared" si="50"/>
        <v>1</v>
      </c>
    </row>
    <row r="3265" spans="1:13">
      <c r="A3265" s="3">
        <v>2720</v>
      </c>
      <c r="B3265" s="3">
        <v>2</v>
      </c>
      <c r="C3265" s="3" t="s">
        <v>2663</v>
      </c>
      <c r="D3265" s="3" t="s">
        <v>249</v>
      </c>
      <c r="E3265" s="3" t="s">
        <v>1781</v>
      </c>
      <c r="F3265" s="3" t="s">
        <v>291</v>
      </c>
      <c r="G3265" s="3">
        <v>1</v>
      </c>
      <c r="H3265" s="3">
        <v>10</v>
      </c>
      <c r="I3265" s="3" t="s">
        <v>3249</v>
      </c>
      <c r="J3265" s="3" t="s">
        <v>2281</v>
      </c>
      <c r="L3265" s="3" t="s">
        <v>4494</v>
      </c>
      <c r="M3265" s="3">
        <f t="shared" si="50"/>
        <v>1</v>
      </c>
    </row>
    <row r="3266" spans="1:13">
      <c r="A3266" s="3">
        <v>2721</v>
      </c>
      <c r="B3266" s="3">
        <v>0</v>
      </c>
      <c r="C3266" s="3" t="s">
        <v>3046</v>
      </c>
      <c r="D3266" s="3" t="s">
        <v>4314</v>
      </c>
      <c r="E3266" s="3" t="s">
        <v>3047</v>
      </c>
      <c r="F3266" s="3" t="s">
        <v>3048</v>
      </c>
      <c r="G3266" s="3">
        <v>100</v>
      </c>
      <c r="H3266" s="3">
        <v>0</v>
      </c>
      <c r="I3266" s="3" t="s">
        <v>3249</v>
      </c>
      <c r="J3266" s="3" t="s">
        <v>2285</v>
      </c>
      <c r="K3266" s="3" t="s">
        <v>2286</v>
      </c>
      <c r="L3266" s="3" t="s">
        <v>4495</v>
      </c>
      <c r="M3266" s="3">
        <f t="shared" si="50"/>
        <v>2</v>
      </c>
    </row>
    <row r="3267" spans="1:13">
      <c r="A3267" s="3">
        <v>2721</v>
      </c>
      <c r="B3267" s="3">
        <v>0</v>
      </c>
      <c r="C3267" s="3" t="s">
        <v>3046</v>
      </c>
      <c r="D3267" s="3" t="s">
        <v>4316</v>
      </c>
      <c r="E3267" s="3">
        <v>113</v>
      </c>
      <c r="F3267" s="3">
        <v>115</v>
      </c>
      <c r="G3267" s="3">
        <v>100</v>
      </c>
      <c r="H3267" s="3">
        <v>0</v>
      </c>
      <c r="I3267" s="3" t="s">
        <v>3249</v>
      </c>
      <c r="J3267" s="3" t="s">
        <v>2285</v>
      </c>
      <c r="K3267" s="3" t="s">
        <v>2286</v>
      </c>
      <c r="L3267" s="3" t="s">
        <v>4495</v>
      </c>
      <c r="M3267" s="3">
        <f t="shared" ref="M3267:M3330" si="51">COUNTIF(A:A,A3267)</f>
        <v>2</v>
      </c>
    </row>
    <row r="3268" spans="1:13">
      <c r="A3268" s="3">
        <v>2722</v>
      </c>
      <c r="B3268" s="3">
        <v>0</v>
      </c>
      <c r="C3268" s="3" t="s">
        <v>3052</v>
      </c>
      <c r="D3268" s="3" t="s">
        <v>4317</v>
      </c>
      <c r="E3268" s="3" t="s">
        <v>3053</v>
      </c>
      <c r="F3268" s="3" t="s">
        <v>3054</v>
      </c>
      <c r="G3268" s="3">
        <v>100</v>
      </c>
      <c r="H3268" s="3">
        <v>0</v>
      </c>
      <c r="I3268" s="3" t="s">
        <v>3249</v>
      </c>
      <c r="J3268" s="3" t="s">
        <v>2285</v>
      </c>
      <c r="K3268" s="3" t="s">
        <v>2286</v>
      </c>
      <c r="L3268" s="3" t="s">
        <v>4495</v>
      </c>
      <c r="M3268" s="3">
        <f t="shared" si="51"/>
        <v>2</v>
      </c>
    </row>
    <row r="3269" spans="1:13">
      <c r="A3269" s="3">
        <v>2722</v>
      </c>
      <c r="B3269" s="3">
        <v>0</v>
      </c>
      <c r="C3269" s="3" t="s">
        <v>3052</v>
      </c>
      <c r="D3269" s="3" t="s">
        <v>4318</v>
      </c>
      <c r="E3269" s="3">
        <v>256</v>
      </c>
      <c r="F3269" s="3">
        <v>270</v>
      </c>
      <c r="G3269" s="3">
        <v>100</v>
      </c>
      <c r="H3269" s="3">
        <v>0</v>
      </c>
      <c r="I3269" s="3" t="s">
        <v>3249</v>
      </c>
      <c r="J3269" s="3" t="s">
        <v>2285</v>
      </c>
      <c r="K3269" s="3" t="s">
        <v>2286</v>
      </c>
      <c r="L3269" s="3" t="s">
        <v>4495</v>
      </c>
      <c r="M3269" s="3">
        <f t="shared" si="51"/>
        <v>2</v>
      </c>
    </row>
    <row r="3270" spans="1:13">
      <c r="A3270" s="3">
        <v>2723</v>
      </c>
      <c r="B3270" s="3">
        <v>0</v>
      </c>
      <c r="C3270" s="3" t="s">
        <v>3057</v>
      </c>
      <c r="D3270" s="3" t="s">
        <v>4319</v>
      </c>
      <c r="E3270" s="3" t="s">
        <v>3054</v>
      </c>
      <c r="F3270" s="3" t="s">
        <v>3058</v>
      </c>
      <c r="G3270" s="3">
        <v>100</v>
      </c>
      <c r="H3270" s="3">
        <v>0</v>
      </c>
      <c r="I3270" s="3" t="s">
        <v>3249</v>
      </c>
      <c r="J3270" s="3" t="s">
        <v>2285</v>
      </c>
      <c r="K3270" s="3" t="s">
        <v>2286</v>
      </c>
      <c r="L3270" s="3" t="s">
        <v>4495</v>
      </c>
      <c r="M3270" s="3">
        <f t="shared" si="51"/>
        <v>2</v>
      </c>
    </row>
    <row r="3271" spans="1:13">
      <c r="A3271" s="3">
        <v>2723</v>
      </c>
      <c r="B3271" s="3">
        <v>0</v>
      </c>
      <c r="C3271" s="3" t="s">
        <v>3057</v>
      </c>
      <c r="D3271" s="3" t="s">
        <v>4320</v>
      </c>
      <c r="E3271" s="3">
        <v>266</v>
      </c>
      <c r="F3271" s="3">
        <v>268</v>
      </c>
      <c r="G3271" s="3">
        <v>100</v>
      </c>
      <c r="H3271" s="3">
        <v>0</v>
      </c>
      <c r="I3271" s="3" t="s">
        <v>3249</v>
      </c>
      <c r="J3271" s="3" t="s">
        <v>2285</v>
      </c>
      <c r="K3271" s="3" t="s">
        <v>2286</v>
      </c>
      <c r="L3271" s="3" t="s">
        <v>4495</v>
      </c>
      <c r="M3271" s="3">
        <f t="shared" si="51"/>
        <v>2</v>
      </c>
    </row>
    <row r="3272" spans="1:13">
      <c r="A3272" s="3">
        <v>2724</v>
      </c>
      <c r="B3272" s="3">
        <v>0</v>
      </c>
      <c r="C3272" s="3" t="s">
        <v>3060</v>
      </c>
      <c r="D3272" s="3" t="s">
        <v>4321</v>
      </c>
      <c r="E3272" s="3" t="s">
        <v>3061</v>
      </c>
      <c r="F3272" s="3" t="s">
        <v>2980</v>
      </c>
      <c r="G3272" s="3">
        <v>100</v>
      </c>
      <c r="H3272" s="3">
        <v>0</v>
      </c>
      <c r="I3272" s="3" t="s">
        <v>3249</v>
      </c>
      <c r="J3272" s="3" t="s">
        <v>2285</v>
      </c>
      <c r="K3272" s="3" t="s">
        <v>2286</v>
      </c>
      <c r="L3272" s="3" t="s">
        <v>4495</v>
      </c>
      <c r="M3272" s="3">
        <f t="shared" si="51"/>
        <v>2</v>
      </c>
    </row>
    <row r="3273" spans="1:13">
      <c r="A3273" s="3">
        <v>2724</v>
      </c>
      <c r="B3273" s="3">
        <v>0</v>
      </c>
      <c r="C3273" s="3" t="s">
        <v>3060</v>
      </c>
      <c r="D3273" s="3" t="s">
        <v>4322</v>
      </c>
      <c r="E3273" s="3">
        <v>444</v>
      </c>
      <c r="F3273" s="3">
        <v>446</v>
      </c>
      <c r="G3273" s="3">
        <v>100</v>
      </c>
      <c r="H3273" s="3">
        <v>0</v>
      </c>
      <c r="I3273" s="3" t="s">
        <v>3249</v>
      </c>
      <c r="J3273" s="3" t="s">
        <v>2285</v>
      </c>
      <c r="K3273" s="3" t="s">
        <v>2286</v>
      </c>
      <c r="L3273" s="3" t="s">
        <v>4495</v>
      </c>
      <c r="M3273" s="3">
        <f t="shared" si="51"/>
        <v>2</v>
      </c>
    </row>
    <row r="3274" spans="1:13">
      <c r="A3274" s="3">
        <v>2725</v>
      </c>
      <c r="B3274" s="3">
        <v>0</v>
      </c>
      <c r="C3274" s="3" t="s">
        <v>3065</v>
      </c>
      <c r="D3274" s="3" t="s">
        <v>4323</v>
      </c>
      <c r="E3274" s="3" t="s">
        <v>3066</v>
      </c>
      <c r="F3274" s="3" t="s">
        <v>3067</v>
      </c>
      <c r="G3274" s="3">
        <v>100</v>
      </c>
      <c r="H3274" s="3">
        <v>0</v>
      </c>
      <c r="I3274" s="3" t="s">
        <v>3249</v>
      </c>
      <c r="J3274" s="3" t="s">
        <v>2285</v>
      </c>
      <c r="K3274" s="3" t="s">
        <v>2286</v>
      </c>
      <c r="L3274" s="3" t="s">
        <v>4495</v>
      </c>
      <c r="M3274" s="3">
        <f t="shared" si="51"/>
        <v>2</v>
      </c>
    </row>
    <row r="3275" spans="1:13">
      <c r="A3275" s="3">
        <v>2725</v>
      </c>
      <c r="B3275" s="3">
        <v>0</v>
      </c>
      <c r="C3275" s="3" t="s">
        <v>3065</v>
      </c>
      <c r="D3275" s="3" t="s">
        <v>4324</v>
      </c>
      <c r="E3275" s="3">
        <v>252</v>
      </c>
      <c r="F3275" s="3">
        <v>254</v>
      </c>
      <c r="G3275" s="3">
        <v>100</v>
      </c>
      <c r="H3275" s="3">
        <v>0</v>
      </c>
      <c r="I3275" s="3" t="s">
        <v>3249</v>
      </c>
      <c r="J3275" s="3" t="s">
        <v>2285</v>
      </c>
      <c r="K3275" s="3" t="s">
        <v>2286</v>
      </c>
      <c r="L3275" s="3" t="s">
        <v>4495</v>
      </c>
      <c r="M3275" s="3">
        <f t="shared" si="51"/>
        <v>2</v>
      </c>
    </row>
    <row r="3276" spans="1:13">
      <c r="A3276" s="3">
        <v>2726</v>
      </c>
      <c r="B3276" s="3">
        <v>0</v>
      </c>
      <c r="C3276" s="3" t="s">
        <v>3253</v>
      </c>
      <c r="D3276" s="3" t="s">
        <v>255</v>
      </c>
      <c r="E3276" s="3" t="s">
        <v>3222</v>
      </c>
      <c r="F3276" s="3" t="s">
        <v>3073</v>
      </c>
      <c r="G3276" s="3">
        <v>100</v>
      </c>
      <c r="H3276" s="3">
        <v>0</v>
      </c>
      <c r="I3276" s="3" t="s">
        <v>3249</v>
      </c>
      <c r="J3276" s="3" t="s">
        <v>2285</v>
      </c>
      <c r="K3276" s="3" t="s">
        <v>2286</v>
      </c>
      <c r="L3276" s="3" t="s">
        <v>4495</v>
      </c>
      <c r="M3276" s="3">
        <f t="shared" si="51"/>
        <v>1</v>
      </c>
    </row>
    <row r="3277" spans="1:13">
      <c r="A3277" s="3">
        <v>2727</v>
      </c>
      <c r="B3277" s="3">
        <v>0</v>
      </c>
      <c r="C3277" s="3" t="s">
        <v>3084</v>
      </c>
      <c r="D3277" s="3" t="s">
        <v>2697</v>
      </c>
      <c r="E3277" s="3" t="s">
        <v>2987</v>
      </c>
      <c r="F3277" s="3" t="s">
        <v>3085</v>
      </c>
      <c r="G3277" s="3">
        <v>100</v>
      </c>
      <c r="H3277" s="3">
        <v>0</v>
      </c>
      <c r="I3277" s="3" t="s">
        <v>3249</v>
      </c>
      <c r="J3277" s="3" t="s">
        <v>2285</v>
      </c>
      <c r="K3277" s="3" t="s">
        <v>2306</v>
      </c>
      <c r="L3277" s="3" t="s">
        <v>4495</v>
      </c>
      <c r="M3277" s="3">
        <f t="shared" si="51"/>
        <v>1</v>
      </c>
    </row>
    <row r="3278" spans="1:13">
      <c r="A3278" s="3">
        <v>2728</v>
      </c>
      <c r="B3278" s="3">
        <v>0</v>
      </c>
      <c r="C3278" s="3" t="s">
        <v>3090</v>
      </c>
      <c r="D3278" s="3" t="s">
        <v>111</v>
      </c>
      <c r="E3278" s="3" t="s">
        <v>2818</v>
      </c>
      <c r="F3278" s="3" t="s">
        <v>2819</v>
      </c>
      <c r="G3278" s="3">
        <v>100</v>
      </c>
      <c r="H3278" s="3">
        <v>0</v>
      </c>
      <c r="I3278" s="3" t="s">
        <v>3249</v>
      </c>
      <c r="J3278" s="3" t="s">
        <v>2285</v>
      </c>
      <c r="K3278" s="3" t="s">
        <v>2306</v>
      </c>
      <c r="L3278" s="3" t="s">
        <v>4495</v>
      </c>
      <c r="M3278" s="3">
        <f t="shared" si="51"/>
        <v>1</v>
      </c>
    </row>
    <row r="3279" spans="1:13">
      <c r="A3279" s="3">
        <v>2729</v>
      </c>
      <c r="B3279" s="3">
        <v>0</v>
      </c>
      <c r="C3279" s="3" t="s">
        <v>3088</v>
      </c>
      <c r="D3279" s="3" t="s">
        <v>110</v>
      </c>
      <c r="E3279" s="3" t="s">
        <v>2818</v>
      </c>
      <c r="F3279" s="3" t="s">
        <v>2819</v>
      </c>
      <c r="G3279" s="3">
        <v>100</v>
      </c>
      <c r="H3279" s="3">
        <v>0</v>
      </c>
      <c r="I3279" s="3" t="s">
        <v>3249</v>
      </c>
      <c r="J3279" s="3" t="s">
        <v>2285</v>
      </c>
      <c r="K3279" s="3" t="s">
        <v>2306</v>
      </c>
      <c r="L3279" s="3" t="s">
        <v>4495</v>
      </c>
      <c r="M3279" s="3">
        <f t="shared" si="51"/>
        <v>1</v>
      </c>
    </row>
    <row r="3280" spans="1:13">
      <c r="A3280" s="3">
        <v>2730</v>
      </c>
      <c r="B3280" s="3">
        <v>0</v>
      </c>
      <c r="C3280" s="3" t="s">
        <v>3092</v>
      </c>
      <c r="D3280" s="3" t="s">
        <v>112</v>
      </c>
      <c r="E3280" s="3" t="s">
        <v>2818</v>
      </c>
      <c r="F3280" s="3" t="s">
        <v>2819</v>
      </c>
      <c r="G3280" s="3">
        <v>100</v>
      </c>
      <c r="H3280" s="3">
        <v>0</v>
      </c>
      <c r="I3280" s="3" t="s">
        <v>3249</v>
      </c>
      <c r="J3280" s="3" t="s">
        <v>2285</v>
      </c>
      <c r="K3280" s="3" t="s">
        <v>2306</v>
      </c>
      <c r="L3280" s="3" t="s">
        <v>4495</v>
      </c>
      <c r="M3280" s="3">
        <f t="shared" si="51"/>
        <v>1</v>
      </c>
    </row>
    <row r="3281" spans="1:13">
      <c r="A3281" s="3">
        <v>2731</v>
      </c>
      <c r="B3281" s="3">
        <v>0</v>
      </c>
      <c r="C3281" s="3" t="s">
        <v>3083</v>
      </c>
      <c r="D3281" s="3" t="s">
        <v>2464</v>
      </c>
      <c r="E3281" s="3" t="s">
        <v>2328</v>
      </c>
      <c r="F3281" s="3" t="s">
        <v>2329</v>
      </c>
      <c r="G3281" s="3">
        <v>100</v>
      </c>
      <c r="H3281" s="3">
        <v>0</v>
      </c>
      <c r="I3281" s="3" t="s">
        <v>3249</v>
      </c>
      <c r="J3281" s="3" t="s">
        <v>2285</v>
      </c>
      <c r="K3281" s="3" t="s">
        <v>2306</v>
      </c>
      <c r="L3281" s="3" t="s">
        <v>4495</v>
      </c>
      <c r="M3281" s="3">
        <f t="shared" si="51"/>
        <v>1</v>
      </c>
    </row>
    <row r="3282" spans="1:13">
      <c r="A3282" s="3">
        <v>2732</v>
      </c>
      <c r="B3282" s="3">
        <v>0</v>
      </c>
      <c r="C3282" s="3" t="s">
        <v>3094</v>
      </c>
      <c r="D3282" s="3" t="s">
        <v>258</v>
      </c>
      <c r="E3282" s="3" t="s">
        <v>2301</v>
      </c>
      <c r="F3282" s="3" t="s">
        <v>2734</v>
      </c>
      <c r="G3282" s="3">
        <v>100</v>
      </c>
      <c r="H3282" s="3">
        <v>0</v>
      </c>
      <c r="I3282" s="3" t="s">
        <v>3249</v>
      </c>
      <c r="J3282" s="3" t="s">
        <v>2285</v>
      </c>
      <c r="K3282" s="3" t="s">
        <v>2333</v>
      </c>
      <c r="L3282" s="3" t="s">
        <v>4495</v>
      </c>
      <c r="M3282" s="3">
        <f t="shared" si="51"/>
        <v>1</v>
      </c>
    </row>
    <row r="3283" spans="1:13">
      <c r="A3283" s="3">
        <v>2733</v>
      </c>
      <c r="B3283" s="3">
        <v>0</v>
      </c>
      <c r="C3283" s="3" t="s">
        <v>3096</v>
      </c>
      <c r="D3283" s="3" t="s">
        <v>2272</v>
      </c>
      <c r="E3283" s="3" t="s">
        <v>2328</v>
      </c>
      <c r="F3283" s="3" t="s">
        <v>2329</v>
      </c>
      <c r="G3283" s="3">
        <v>100</v>
      </c>
      <c r="H3283" s="3">
        <v>0</v>
      </c>
      <c r="I3283" s="3" t="s">
        <v>3249</v>
      </c>
      <c r="J3283" s="3" t="s">
        <v>2285</v>
      </c>
      <c r="K3283" s="3" t="s">
        <v>2333</v>
      </c>
      <c r="L3283" s="3" t="s">
        <v>4495</v>
      </c>
      <c r="M3283" s="3">
        <f t="shared" si="51"/>
        <v>1</v>
      </c>
    </row>
    <row r="3284" spans="1:13">
      <c r="A3284" s="3">
        <v>2734</v>
      </c>
      <c r="B3284" s="3">
        <v>0</v>
      </c>
      <c r="C3284" s="3" t="s">
        <v>3098</v>
      </c>
      <c r="D3284" s="3" t="s">
        <v>495</v>
      </c>
      <c r="E3284" s="3" t="s">
        <v>2360</v>
      </c>
      <c r="F3284" s="3" t="s">
        <v>2361</v>
      </c>
      <c r="G3284" s="3">
        <v>100</v>
      </c>
      <c r="H3284" s="3">
        <v>0</v>
      </c>
      <c r="I3284" s="3" t="s">
        <v>3249</v>
      </c>
      <c r="J3284" s="3" t="s">
        <v>2285</v>
      </c>
      <c r="K3284" s="3" t="s">
        <v>2333</v>
      </c>
      <c r="L3284" s="3" t="s">
        <v>4495</v>
      </c>
      <c r="M3284" s="3">
        <f t="shared" si="51"/>
        <v>1</v>
      </c>
    </row>
    <row r="3285" spans="1:13">
      <c r="A3285" s="3">
        <v>2735</v>
      </c>
      <c r="B3285" s="3">
        <v>0</v>
      </c>
      <c r="C3285" s="3" t="s">
        <v>3100</v>
      </c>
      <c r="D3285" s="3" t="s">
        <v>342</v>
      </c>
      <c r="E3285" s="3">
        <v>5</v>
      </c>
      <c r="G3285" s="3">
        <v>100</v>
      </c>
      <c r="H3285" s="3">
        <v>0</v>
      </c>
      <c r="I3285" s="3" t="s">
        <v>3249</v>
      </c>
      <c r="J3285" s="3" t="s">
        <v>2285</v>
      </c>
      <c r="K3285" s="3" t="s">
        <v>2333</v>
      </c>
      <c r="L3285" s="3" t="s">
        <v>4495</v>
      </c>
      <c r="M3285" s="3">
        <f t="shared" si="51"/>
        <v>1</v>
      </c>
    </row>
    <row r="3286" spans="1:13">
      <c r="A3286" s="3">
        <v>2736</v>
      </c>
      <c r="B3286" s="3">
        <v>0</v>
      </c>
      <c r="C3286" s="3" t="s">
        <v>3255</v>
      </c>
      <c r="D3286" s="3" t="s">
        <v>263</v>
      </c>
      <c r="E3286" s="3" t="s">
        <v>2987</v>
      </c>
      <c r="F3286" s="3" t="s">
        <v>3085</v>
      </c>
      <c r="G3286" s="3">
        <v>100</v>
      </c>
      <c r="H3286" s="3">
        <v>0</v>
      </c>
      <c r="I3286" s="3" t="s">
        <v>3249</v>
      </c>
      <c r="J3286" s="3" t="s">
        <v>2285</v>
      </c>
      <c r="K3286" s="3" t="s">
        <v>2333</v>
      </c>
      <c r="L3286" s="3" t="s">
        <v>4495</v>
      </c>
      <c r="M3286" s="3">
        <f t="shared" si="51"/>
        <v>2</v>
      </c>
    </row>
    <row r="3287" spans="1:13">
      <c r="A3287" s="3">
        <v>2736</v>
      </c>
      <c r="B3287" s="3">
        <v>0</v>
      </c>
      <c r="C3287" s="3" t="s">
        <v>3255</v>
      </c>
      <c r="D3287" s="3" t="s">
        <v>175</v>
      </c>
      <c r="E3287" s="3">
        <v>0.14000000000000001</v>
      </c>
      <c r="G3287" s="3">
        <v>100</v>
      </c>
      <c r="H3287" s="3">
        <v>0</v>
      </c>
      <c r="I3287" s="3" t="s">
        <v>3249</v>
      </c>
      <c r="J3287" s="3" t="s">
        <v>2285</v>
      </c>
      <c r="K3287" s="3" t="s">
        <v>2333</v>
      </c>
      <c r="L3287" s="3" t="s">
        <v>4495</v>
      </c>
      <c r="M3287" s="3">
        <f t="shared" si="51"/>
        <v>2</v>
      </c>
    </row>
    <row r="3288" spans="1:13">
      <c r="A3288" s="3">
        <v>2737</v>
      </c>
      <c r="B3288" s="3">
        <v>0</v>
      </c>
      <c r="C3288" s="3" t="s">
        <v>3102</v>
      </c>
      <c r="D3288" s="3" t="s">
        <v>2697</v>
      </c>
      <c r="E3288" s="3" t="s">
        <v>3103</v>
      </c>
      <c r="F3288" s="3" t="s">
        <v>3104</v>
      </c>
      <c r="G3288" s="3">
        <v>100</v>
      </c>
      <c r="H3288" s="3">
        <v>0</v>
      </c>
      <c r="I3288" s="3" t="s">
        <v>3249</v>
      </c>
      <c r="J3288" s="3" t="s">
        <v>2285</v>
      </c>
      <c r="K3288" s="3" t="s">
        <v>2333</v>
      </c>
      <c r="L3288" s="3" t="s">
        <v>4495</v>
      </c>
      <c r="M3288" s="3">
        <f t="shared" si="51"/>
        <v>3</v>
      </c>
    </row>
    <row r="3289" spans="1:13">
      <c r="A3289" s="3">
        <v>2737</v>
      </c>
      <c r="B3289" s="3">
        <v>0</v>
      </c>
      <c r="C3289" s="3" t="s">
        <v>3102</v>
      </c>
      <c r="D3289" s="3" t="s">
        <v>4314</v>
      </c>
      <c r="E3289" s="3" t="s">
        <v>2837</v>
      </c>
      <c r="F3289" s="3" t="s">
        <v>3050</v>
      </c>
      <c r="G3289" s="3">
        <v>100</v>
      </c>
      <c r="H3289" s="3">
        <v>0</v>
      </c>
      <c r="I3289" s="3" t="s">
        <v>3249</v>
      </c>
      <c r="J3289" s="3" t="s">
        <v>2285</v>
      </c>
      <c r="K3289" s="3" t="s">
        <v>2333</v>
      </c>
      <c r="L3289" s="3" t="s">
        <v>4495</v>
      </c>
      <c r="M3289" s="3">
        <f t="shared" si="51"/>
        <v>3</v>
      </c>
    </row>
    <row r="3290" spans="1:13">
      <c r="A3290" s="3">
        <v>2737</v>
      </c>
      <c r="B3290" s="3">
        <v>0</v>
      </c>
      <c r="C3290" s="3" t="s">
        <v>3102</v>
      </c>
      <c r="D3290" s="3" t="s">
        <v>4316</v>
      </c>
      <c r="E3290" s="3">
        <v>85</v>
      </c>
      <c r="F3290" s="3">
        <v>87</v>
      </c>
      <c r="G3290" s="3">
        <v>100</v>
      </c>
      <c r="H3290" s="3">
        <v>0</v>
      </c>
      <c r="I3290" s="3" t="s">
        <v>3249</v>
      </c>
      <c r="J3290" s="3" t="s">
        <v>2285</v>
      </c>
      <c r="K3290" s="3" t="s">
        <v>2333</v>
      </c>
      <c r="L3290" s="3" t="s">
        <v>4495</v>
      </c>
      <c r="M3290" s="3">
        <f t="shared" si="51"/>
        <v>3</v>
      </c>
    </row>
    <row r="3291" spans="1:13">
      <c r="A3291" s="3">
        <v>2738</v>
      </c>
      <c r="B3291" s="3">
        <v>1</v>
      </c>
      <c r="C3291" s="3" t="s">
        <v>3049</v>
      </c>
      <c r="D3291" s="3" t="s">
        <v>4314</v>
      </c>
      <c r="E3291" s="3" t="s">
        <v>3050</v>
      </c>
      <c r="F3291" s="3" t="s">
        <v>3051</v>
      </c>
      <c r="G3291" s="3">
        <v>86</v>
      </c>
      <c r="H3291" s="3">
        <v>100</v>
      </c>
      <c r="I3291" s="3" t="s">
        <v>3249</v>
      </c>
      <c r="J3291" s="3" t="s">
        <v>2285</v>
      </c>
      <c r="K3291" s="3" t="s">
        <v>2286</v>
      </c>
      <c r="L3291" s="3" t="s">
        <v>4496</v>
      </c>
      <c r="M3291" s="3">
        <f t="shared" si="51"/>
        <v>2</v>
      </c>
    </row>
    <row r="3292" spans="1:13">
      <c r="A3292" s="3">
        <v>2738</v>
      </c>
      <c r="B3292" s="3">
        <v>1</v>
      </c>
      <c r="C3292" s="3" t="s">
        <v>3049</v>
      </c>
      <c r="D3292" s="3" t="s">
        <v>4316</v>
      </c>
      <c r="E3292" s="3">
        <v>87</v>
      </c>
      <c r="F3292" s="3">
        <v>89</v>
      </c>
      <c r="G3292" s="3">
        <v>86</v>
      </c>
      <c r="H3292" s="3">
        <v>100</v>
      </c>
      <c r="I3292" s="3" t="s">
        <v>3249</v>
      </c>
      <c r="J3292" s="3" t="s">
        <v>2285</v>
      </c>
      <c r="K3292" s="3" t="s">
        <v>2286</v>
      </c>
      <c r="L3292" s="3" t="s">
        <v>4496</v>
      </c>
      <c r="M3292" s="3">
        <f t="shared" si="51"/>
        <v>2</v>
      </c>
    </row>
    <row r="3293" spans="1:13">
      <c r="A3293" s="3">
        <v>2739</v>
      </c>
      <c r="B3293" s="3">
        <v>1</v>
      </c>
      <c r="C3293" s="3" t="s">
        <v>3055</v>
      </c>
      <c r="D3293" s="3" t="s">
        <v>4317</v>
      </c>
      <c r="E3293" s="3" t="s">
        <v>3056</v>
      </c>
      <c r="F3293" s="3" t="s">
        <v>2288</v>
      </c>
      <c r="G3293" s="3">
        <v>86</v>
      </c>
      <c r="H3293" s="3">
        <v>100</v>
      </c>
      <c r="I3293" s="3" t="s">
        <v>3249</v>
      </c>
      <c r="J3293" s="3" t="s">
        <v>2285</v>
      </c>
      <c r="K3293" s="3" t="s">
        <v>2286</v>
      </c>
      <c r="L3293" s="3" t="s">
        <v>4496</v>
      </c>
      <c r="M3293" s="3">
        <f t="shared" si="51"/>
        <v>2</v>
      </c>
    </row>
    <row r="3294" spans="1:13">
      <c r="A3294" s="3">
        <v>2739</v>
      </c>
      <c r="B3294" s="3">
        <v>1</v>
      </c>
      <c r="C3294" s="3" t="s">
        <v>3055</v>
      </c>
      <c r="D3294" s="3" t="s">
        <v>4318</v>
      </c>
      <c r="E3294" s="3">
        <v>197</v>
      </c>
      <c r="F3294" s="3">
        <v>208</v>
      </c>
      <c r="G3294" s="3">
        <v>86</v>
      </c>
      <c r="H3294" s="3">
        <v>100</v>
      </c>
      <c r="I3294" s="3" t="s">
        <v>3249</v>
      </c>
      <c r="J3294" s="3" t="s">
        <v>2285</v>
      </c>
      <c r="K3294" s="3" t="s">
        <v>2286</v>
      </c>
      <c r="L3294" s="3" t="s">
        <v>4496</v>
      </c>
      <c r="M3294" s="3">
        <f t="shared" si="51"/>
        <v>2</v>
      </c>
    </row>
    <row r="3295" spans="1:13">
      <c r="A3295" s="3">
        <v>2740</v>
      </c>
      <c r="B3295" s="3">
        <v>1</v>
      </c>
      <c r="C3295" s="3" t="s">
        <v>3059</v>
      </c>
      <c r="D3295" s="3" t="s">
        <v>4319</v>
      </c>
      <c r="E3295" s="3" t="s">
        <v>2288</v>
      </c>
      <c r="F3295" s="3" t="s">
        <v>2345</v>
      </c>
      <c r="G3295" s="3">
        <v>86</v>
      </c>
      <c r="H3295" s="3">
        <v>100</v>
      </c>
      <c r="I3295" s="3" t="s">
        <v>3249</v>
      </c>
      <c r="J3295" s="3" t="s">
        <v>2285</v>
      </c>
      <c r="K3295" s="3" t="s">
        <v>2286</v>
      </c>
      <c r="L3295" s="3" t="s">
        <v>4496</v>
      </c>
      <c r="M3295" s="3">
        <f t="shared" si="51"/>
        <v>2</v>
      </c>
    </row>
    <row r="3296" spans="1:13">
      <c r="A3296" s="3">
        <v>2740</v>
      </c>
      <c r="B3296" s="3">
        <v>1</v>
      </c>
      <c r="C3296" s="3" t="s">
        <v>3059</v>
      </c>
      <c r="D3296" s="3" t="s">
        <v>4320</v>
      </c>
      <c r="E3296" s="3">
        <v>204</v>
      </c>
      <c r="F3296" s="3">
        <v>206</v>
      </c>
      <c r="G3296" s="3">
        <v>86</v>
      </c>
      <c r="H3296" s="3">
        <v>100</v>
      </c>
      <c r="I3296" s="3" t="s">
        <v>3249</v>
      </c>
      <c r="J3296" s="3" t="s">
        <v>2285</v>
      </c>
      <c r="K3296" s="3" t="s">
        <v>2286</v>
      </c>
      <c r="L3296" s="3" t="s">
        <v>4496</v>
      </c>
      <c r="M3296" s="3">
        <f t="shared" si="51"/>
        <v>2</v>
      </c>
    </row>
    <row r="3297" spans="1:13">
      <c r="A3297" s="3">
        <v>2741</v>
      </c>
      <c r="B3297" s="3">
        <v>1</v>
      </c>
      <c r="C3297" s="3" t="s">
        <v>3062</v>
      </c>
      <c r="D3297" s="3" t="s">
        <v>4321</v>
      </c>
      <c r="E3297" s="3" t="s">
        <v>3063</v>
      </c>
      <c r="F3297" s="3" t="s">
        <v>3064</v>
      </c>
      <c r="G3297" s="3">
        <v>86</v>
      </c>
      <c r="H3297" s="3">
        <v>100</v>
      </c>
      <c r="I3297" s="3" t="s">
        <v>3249</v>
      </c>
      <c r="J3297" s="3" t="s">
        <v>2285</v>
      </c>
      <c r="K3297" s="3" t="s">
        <v>2286</v>
      </c>
      <c r="L3297" s="3" t="s">
        <v>4496</v>
      </c>
      <c r="M3297" s="3">
        <f t="shared" si="51"/>
        <v>2</v>
      </c>
    </row>
    <row r="3298" spans="1:13">
      <c r="A3298" s="3">
        <v>2741</v>
      </c>
      <c r="B3298" s="3">
        <v>1</v>
      </c>
      <c r="C3298" s="3" t="s">
        <v>3062</v>
      </c>
      <c r="D3298" s="3" t="s">
        <v>4322</v>
      </c>
      <c r="E3298" s="3">
        <v>341</v>
      </c>
      <c r="F3298" s="3">
        <v>343</v>
      </c>
      <c r="G3298" s="3">
        <v>86</v>
      </c>
      <c r="H3298" s="3">
        <v>100</v>
      </c>
      <c r="I3298" s="3" t="s">
        <v>3249</v>
      </c>
      <c r="J3298" s="3" t="s">
        <v>2285</v>
      </c>
      <c r="K3298" s="3" t="s">
        <v>2286</v>
      </c>
      <c r="L3298" s="3" t="s">
        <v>4496</v>
      </c>
      <c r="M3298" s="3">
        <f t="shared" si="51"/>
        <v>2</v>
      </c>
    </row>
    <row r="3299" spans="1:13">
      <c r="A3299" s="3">
        <v>2742</v>
      </c>
      <c r="B3299" s="3">
        <v>1</v>
      </c>
      <c r="C3299" s="3" t="s">
        <v>3068</v>
      </c>
      <c r="D3299" s="3" t="s">
        <v>4323</v>
      </c>
      <c r="E3299" s="3" t="s">
        <v>3069</v>
      </c>
      <c r="F3299" s="3" t="s">
        <v>3070</v>
      </c>
      <c r="G3299" s="3">
        <v>86</v>
      </c>
      <c r="H3299" s="3">
        <v>100</v>
      </c>
      <c r="I3299" s="3" t="s">
        <v>3249</v>
      </c>
      <c r="J3299" s="3" t="s">
        <v>2285</v>
      </c>
      <c r="K3299" s="3" t="s">
        <v>2286</v>
      </c>
      <c r="L3299" s="3" t="s">
        <v>4496</v>
      </c>
      <c r="M3299" s="3">
        <f t="shared" si="51"/>
        <v>2</v>
      </c>
    </row>
    <row r="3300" spans="1:13">
      <c r="A3300" s="3">
        <v>2742</v>
      </c>
      <c r="B3300" s="3">
        <v>1</v>
      </c>
      <c r="C3300" s="3" t="s">
        <v>3068</v>
      </c>
      <c r="D3300" s="3" t="s">
        <v>4324</v>
      </c>
      <c r="E3300" s="3">
        <v>193</v>
      </c>
      <c r="F3300" s="3">
        <v>195</v>
      </c>
      <c r="G3300" s="3">
        <v>86</v>
      </c>
      <c r="H3300" s="3">
        <v>100</v>
      </c>
      <c r="I3300" s="3" t="s">
        <v>3249</v>
      </c>
      <c r="J3300" s="3" t="s">
        <v>2285</v>
      </c>
      <c r="K3300" s="3" t="s">
        <v>2286</v>
      </c>
      <c r="L3300" s="3" t="s">
        <v>4496</v>
      </c>
      <c r="M3300" s="3">
        <f t="shared" si="51"/>
        <v>2</v>
      </c>
    </row>
    <row r="3301" spans="1:13">
      <c r="A3301" s="3">
        <v>2743</v>
      </c>
      <c r="B3301" s="3">
        <v>1</v>
      </c>
      <c r="C3301" s="3" t="s">
        <v>3254</v>
      </c>
      <c r="D3301" s="3" t="s">
        <v>255</v>
      </c>
      <c r="E3301" s="3" t="s">
        <v>3075</v>
      </c>
      <c r="F3301" s="3" t="s">
        <v>3076</v>
      </c>
      <c r="G3301" s="3">
        <v>86</v>
      </c>
      <c r="H3301" s="3">
        <v>100</v>
      </c>
      <c r="I3301" s="3" t="s">
        <v>3249</v>
      </c>
      <c r="J3301" s="3" t="s">
        <v>2285</v>
      </c>
      <c r="K3301" s="3" t="s">
        <v>2286</v>
      </c>
      <c r="L3301" s="3" t="s">
        <v>4496</v>
      </c>
      <c r="M3301" s="3">
        <f t="shared" si="51"/>
        <v>1</v>
      </c>
    </row>
    <row r="3302" spans="1:13">
      <c r="A3302" s="3">
        <v>2744</v>
      </c>
      <c r="B3302" s="3">
        <v>1</v>
      </c>
      <c r="C3302" s="3" t="s">
        <v>3086</v>
      </c>
      <c r="D3302" s="3" t="s">
        <v>2697</v>
      </c>
      <c r="E3302" s="3" t="s">
        <v>2370</v>
      </c>
      <c r="F3302" s="3" t="s">
        <v>3087</v>
      </c>
      <c r="G3302" s="3">
        <v>86</v>
      </c>
      <c r="H3302" s="3">
        <v>100</v>
      </c>
      <c r="I3302" s="3" t="s">
        <v>3249</v>
      </c>
      <c r="J3302" s="3" t="s">
        <v>2285</v>
      </c>
      <c r="K3302" s="3" t="s">
        <v>2306</v>
      </c>
      <c r="L3302" s="3" t="s">
        <v>4496</v>
      </c>
      <c r="M3302" s="3">
        <f t="shared" si="51"/>
        <v>1</v>
      </c>
    </row>
    <row r="3303" spans="1:13">
      <c r="A3303" s="3">
        <v>2745</v>
      </c>
      <c r="B3303" s="3">
        <v>1</v>
      </c>
      <c r="C3303" s="3" t="s">
        <v>3091</v>
      </c>
      <c r="D3303" s="3" t="s">
        <v>111</v>
      </c>
      <c r="E3303" s="3" t="s">
        <v>2683</v>
      </c>
      <c r="F3303" s="3" t="s">
        <v>2821</v>
      </c>
      <c r="G3303" s="3">
        <v>86</v>
      </c>
      <c r="H3303" s="3">
        <v>100</v>
      </c>
      <c r="I3303" s="3" t="s">
        <v>3249</v>
      </c>
      <c r="J3303" s="3" t="s">
        <v>2285</v>
      </c>
      <c r="K3303" s="3" t="s">
        <v>2306</v>
      </c>
      <c r="L3303" s="3" t="s">
        <v>4496</v>
      </c>
      <c r="M3303" s="3">
        <f t="shared" si="51"/>
        <v>1</v>
      </c>
    </row>
    <row r="3304" spans="1:13">
      <c r="A3304" s="3">
        <v>2746</v>
      </c>
      <c r="B3304" s="3">
        <v>1</v>
      </c>
      <c r="C3304" s="3" t="s">
        <v>3089</v>
      </c>
      <c r="D3304" s="3" t="s">
        <v>110</v>
      </c>
      <c r="E3304" s="3" t="s">
        <v>2683</v>
      </c>
      <c r="F3304" s="3" t="s">
        <v>2821</v>
      </c>
      <c r="G3304" s="3">
        <v>86</v>
      </c>
      <c r="H3304" s="3">
        <v>100</v>
      </c>
      <c r="I3304" s="3" t="s">
        <v>3249</v>
      </c>
      <c r="J3304" s="3" t="s">
        <v>2285</v>
      </c>
      <c r="K3304" s="3" t="s">
        <v>2306</v>
      </c>
      <c r="L3304" s="3" t="s">
        <v>4496</v>
      </c>
      <c r="M3304" s="3">
        <f t="shared" si="51"/>
        <v>1</v>
      </c>
    </row>
    <row r="3305" spans="1:13">
      <c r="A3305" s="3">
        <v>2747</v>
      </c>
      <c r="B3305" s="3">
        <v>1</v>
      </c>
      <c r="C3305" s="3" t="s">
        <v>3093</v>
      </c>
      <c r="D3305" s="3" t="s">
        <v>112</v>
      </c>
      <c r="E3305" s="3" t="s">
        <v>2683</v>
      </c>
      <c r="F3305" s="3" t="s">
        <v>2821</v>
      </c>
      <c r="G3305" s="3">
        <v>86</v>
      </c>
      <c r="H3305" s="3">
        <v>100</v>
      </c>
      <c r="I3305" s="3" t="s">
        <v>3249</v>
      </c>
      <c r="J3305" s="3" t="s">
        <v>2285</v>
      </c>
      <c r="K3305" s="3" t="s">
        <v>2306</v>
      </c>
      <c r="L3305" s="3" t="s">
        <v>4496</v>
      </c>
      <c r="M3305" s="3">
        <f t="shared" si="51"/>
        <v>1</v>
      </c>
    </row>
    <row r="3306" spans="1:13">
      <c r="A3306" s="3">
        <v>2748</v>
      </c>
      <c r="B3306" s="3">
        <v>1</v>
      </c>
      <c r="C3306" s="3" t="s">
        <v>3095</v>
      </c>
      <c r="D3306" s="3" t="s">
        <v>258</v>
      </c>
      <c r="E3306" s="3" t="s">
        <v>1775</v>
      </c>
      <c r="F3306" s="3" t="s">
        <v>289</v>
      </c>
      <c r="G3306" s="3">
        <v>100</v>
      </c>
      <c r="H3306" s="3">
        <v>100</v>
      </c>
      <c r="I3306" s="3" t="s">
        <v>3249</v>
      </c>
      <c r="J3306" s="3" t="s">
        <v>2285</v>
      </c>
      <c r="K3306" s="3" t="s">
        <v>2333</v>
      </c>
      <c r="L3306" s="3" t="s">
        <v>4496</v>
      </c>
      <c r="M3306" s="3">
        <f t="shared" si="51"/>
        <v>1</v>
      </c>
    </row>
    <row r="3307" spans="1:13">
      <c r="A3307" s="3">
        <v>2749</v>
      </c>
      <c r="B3307" s="3">
        <v>1</v>
      </c>
      <c r="C3307" s="3" t="s">
        <v>3097</v>
      </c>
      <c r="D3307" s="3" t="s">
        <v>2272</v>
      </c>
      <c r="E3307" s="3" t="s">
        <v>2331</v>
      </c>
      <c r="F3307" s="3" t="s">
        <v>1809</v>
      </c>
      <c r="G3307" s="3">
        <v>100</v>
      </c>
      <c r="H3307" s="3">
        <v>100</v>
      </c>
      <c r="I3307" s="3" t="s">
        <v>3249</v>
      </c>
      <c r="J3307" s="3" t="s">
        <v>2285</v>
      </c>
      <c r="K3307" s="3" t="s">
        <v>2333</v>
      </c>
      <c r="L3307" s="3" t="s">
        <v>4496</v>
      </c>
      <c r="M3307" s="3">
        <f t="shared" si="51"/>
        <v>1</v>
      </c>
    </row>
    <row r="3308" spans="1:13">
      <c r="A3308" s="3">
        <v>2750</v>
      </c>
      <c r="B3308" s="3">
        <v>1</v>
      </c>
      <c r="C3308" s="3" t="s">
        <v>3099</v>
      </c>
      <c r="D3308" s="3" t="s">
        <v>495</v>
      </c>
      <c r="E3308" s="3" t="s">
        <v>2569</v>
      </c>
      <c r="F3308" s="3" t="s">
        <v>2364</v>
      </c>
      <c r="G3308" s="3">
        <v>100</v>
      </c>
      <c r="H3308" s="3">
        <v>100</v>
      </c>
      <c r="I3308" s="3" t="s">
        <v>3249</v>
      </c>
      <c r="J3308" s="3" t="s">
        <v>2285</v>
      </c>
      <c r="K3308" s="3" t="s">
        <v>2333</v>
      </c>
      <c r="L3308" s="3" t="s">
        <v>4496</v>
      </c>
      <c r="M3308" s="3">
        <f t="shared" si="51"/>
        <v>1</v>
      </c>
    </row>
    <row r="3309" spans="1:13">
      <c r="A3309" s="3">
        <v>2751</v>
      </c>
      <c r="B3309" s="3">
        <v>1</v>
      </c>
      <c r="C3309" s="3" t="s">
        <v>3101</v>
      </c>
      <c r="D3309" s="3" t="s">
        <v>342</v>
      </c>
      <c r="E3309" s="3">
        <v>4</v>
      </c>
      <c r="G3309" s="3">
        <v>100</v>
      </c>
      <c r="H3309" s="3">
        <v>100</v>
      </c>
      <c r="I3309" s="3" t="s">
        <v>3249</v>
      </c>
      <c r="J3309" s="3" t="s">
        <v>2285</v>
      </c>
      <c r="K3309" s="3" t="s">
        <v>2333</v>
      </c>
      <c r="L3309" s="3" t="s">
        <v>4496</v>
      </c>
      <c r="M3309" s="3">
        <f t="shared" si="51"/>
        <v>1</v>
      </c>
    </row>
    <row r="3310" spans="1:13">
      <c r="A3310" s="3">
        <v>2752</v>
      </c>
      <c r="B3310" s="3">
        <v>1</v>
      </c>
      <c r="C3310" s="3" t="s">
        <v>3256</v>
      </c>
      <c r="D3310" s="3" t="s">
        <v>263</v>
      </c>
      <c r="E3310" s="3" t="s">
        <v>3257</v>
      </c>
      <c r="F3310" s="3" t="s">
        <v>3087</v>
      </c>
      <c r="G3310" s="3">
        <v>100</v>
      </c>
      <c r="H3310" s="3">
        <v>100</v>
      </c>
      <c r="I3310" s="3" t="s">
        <v>3249</v>
      </c>
      <c r="J3310" s="3" t="s">
        <v>2285</v>
      </c>
      <c r="K3310" s="3" t="s">
        <v>2333</v>
      </c>
      <c r="L3310" s="3" t="s">
        <v>4496</v>
      </c>
      <c r="M3310" s="3">
        <f t="shared" si="51"/>
        <v>2</v>
      </c>
    </row>
    <row r="3311" spans="1:13">
      <c r="A3311" s="3">
        <v>2752</v>
      </c>
      <c r="B3311" s="3">
        <v>1</v>
      </c>
      <c r="C3311" s="3" t="s">
        <v>3256</v>
      </c>
      <c r="D3311" s="3" t="s">
        <v>175</v>
      </c>
      <c r="E3311" s="3">
        <v>0.1</v>
      </c>
      <c r="G3311" s="3">
        <v>100</v>
      </c>
      <c r="H3311" s="3">
        <v>100</v>
      </c>
      <c r="I3311" s="3" t="s">
        <v>3249</v>
      </c>
      <c r="J3311" s="3" t="s">
        <v>2285</v>
      </c>
      <c r="K3311" s="3" t="s">
        <v>2333</v>
      </c>
      <c r="L3311" s="3" t="s">
        <v>4496</v>
      </c>
      <c r="M3311" s="3">
        <f t="shared" si="51"/>
        <v>2</v>
      </c>
    </row>
    <row r="3312" spans="1:13">
      <c r="A3312" s="3">
        <v>2753</v>
      </c>
      <c r="B3312" s="3">
        <v>1</v>
      </c>
      <c r="C3312" s="3" t="s">
        <v>3105</v>
      </c>
      <c r="D3312" s="3" t="s">
        <v>2697</v>
      </c>
      <c r="E3312" s="3" t="s">
        <v>2941</v>
      </c>
      <c r="F3312" s="3" t="s">
        <v>3106</v>
      </c>
      <c r="G3312" s="3">
        <v>100</v>
      </c>
      <c r="H3312" s="3">
        <v>100</v>
      </c>
      <c r="I3312" s="3" t="s">
        <v>3249</v>
      </c>
      <c r="J3312" s="3" t="s">
        <v>2285</v>
      </c>
      <c r="K3312" s="3" t="s">
        <v>2333</v>
      </c>
      <c r="L3312" s="3" t="s">
        <v>4496</v>
      </c>
      <c r="M3312" s="3">
        <f t="shared" si="51"/>
        <v>3</v>
      </c>
    </row>
    <row r="3313" spans="1:13">
      <c r="A3313" s="3">
        <v>2753</v>
      </c>
      <c r="B3313" s="3">
        <v>1</v>
      </c>
      <c r="C3313" s="3" t="s">
        <v>3105</v>
      </c>
      <c r="D3313" s="3" t="s">
        <v>4314</v>
      </c>
      <c r="E3313" s="3" t="s">
        <v>3107</v>
      </c>
      <c r="F3313" s="3" t="s">
        <v>2467</v>
      </c>
      <c r="G3313" s="3">
        <v>100</v>
      </c>
      <c r="H3313" s="3">
        <v>100</v>
      </c>
      <c r="I3313" s="3" t="s">
        <v>3249</v>
      </c>
      <c r="J3313" s="3" t="s">
        <v>2285</v>
      </c>
      <c r="K3313" s="3" t="s">
        <v>2333</v>
      </c>
      <c r="L3313" s="3" t="s">
        <v>4496</v>
      </c>
      <c r="M3313" s="3">
        <f t="shared" si="51"/>
        <v>3</v>
      </c>
    </row>
    <row r="3314" spans="1:13">
      <c r="A3314" s="3">
        <v>2753</v>
      </c>
      <c r="B3314" s="3">
        <v>1</v>
      </c>
      <c r="C3314" s="3" t="s">
        <v>3105</v>
      </c>
      <c r="D3314" s="3" t="s">
        <v>4316</v>
      </c>
      <c r="E3314" s="3">
        <v>65</v>
      </c>
      <c r="F3314" s="3">
        <v>67</v>
      </c>
      <c r="G3314" s="3">
        <v>100</v>
      </c>
      <c r="H3314" s="3">
        <v>100</v>
      </c>
      <c r="I3314" s="3" t="s">
        <v>3249</v>
      </c>
      <c r="J3314" s="3" t="s">
        <v>2285</v>
      </c>
      <c r="K3314" s="3" t="s">
        <v>2333</v>
      </c>
      <c r="L3314" s="3" t="s">
        <v>4496</v>
      </c>
      <c r="M3314" s="3">
        <f t="shared" si="51"/>
        <v>3</v>
      </c>
    </row>
    <row r="3315" spans="1:13">
      <c r="A3315" s="3">
        <v>2754</v>
      </c>
      <c r="B3315" s="3">
        <v>0</v>
      </c>
      <c r="C3315" s="3" t="s">
        <v>3108</v>
      </c>
      <c r="D3315" s="3" t="s">
        <v>2720</v>
      </c>
      <c r="E3315" s="3" t="s">
        <v>1812</v>
      </c>
      <c r="F3315" s="3" t="s">
        <v>2445</v>
      </c>
      <c r="G3315" s="3">
        <v>100</v>
      </c>
      <c r="H3315" s="3">
        <v>0</v>
      </c>
      <c r="I3315" s="3" t="s">
        <v>3249</v>
      </c>
      <c r="J3315" s="3" t="s">
        <v>2346</v>
      </c>
      <c r="K3315" s="3" t="s">
        <v>2286</v>
      </c>
      <c r="L3315" s="3" t="s">
        <v>4497</v>
      </c>
      <c r="M3315" s="3">
        <f t="shared" si="51"/>
        <v>1</v>
      </c>
    </row>
    <row r="3316" spans="1:13">
      <c r="A3316" s="3">
        <v>2755</v>
      </c>
      <c r="B3316" s="3">
        <v>0</v>
      </c>
      <c r="C3316" s="3" t="s">
        <v>3109</v>
      </c>
      <c r="D3316" s="3" t="s">
        <v>261</v>
      </c>
      <c r="E3316" s="3" t="s">
        <v>2376</v>
      </c>
      <c r="F3316" s="3" t="s">
        <v>2710</v>
      </c>
      <c r="G3316" s="3">
        <v>100</v>
      </c>
      <c r="H3316" s="3">
        <v>0</v>
      </c>
      <c r="I3316" s="3" t="s">
        <v>3249</v>
      </c>
      <c r="J3316" s="3" t="s">
        <v>2346</v>
      </c>
      <c r="K3316" s="3" t="s">
        <v>2286</v>
      </c>
      <c r="L3316" s="3" t="s">
        <v>4497</v>
      </c>
      <c r="M3316" s="3">
        <f t="shared" si="51"/>
        <v>1</v>
      </c>
    </row>
    <row r="3317" spans="1:13">
      <c r="A3317" s="3">
        <v>2756</v>
      </c>
      <c r="B3317" s="3">
        <v>0</v>
      </c>
      <c r="C3317" s="3" t="s">
        <v>3111</v>
      </c>
      <c r="D3317" s="3" t="s">
        <v>264</v>
      </c>
      <c r="E3317" s="3" t="s">
        <v>2376</v>
      </c>
      <c r="F3317" s="3" t="s">
        <v>2710</v>
      </c>
      <c r="G3317" s="3">
        <v>100</v>
      </c>
      <c r="H3317" s="3">
        <v>0</v>
      </c>
      <c r="I3317" s="3" t="s">
        <v>3249</v>
      </c>
      <c r="J3317" s="3" t="s">
        <v>2346</v>
      </c>
      <c r="K3317" s="3" t="s">
        <v>2286</v>
      </c>
      <c r="L3317" s="3" t="s">
        <v>4497</v>
      </c>
      <c r="M3317" s="3">
        <f t="shared" si="51"/>
        <v>1</v>
      </c>
    </row>
    <row r="3318" spans="1:13">
      <c r="A3318" s="3">
        <v>2757</v>
      </c>
      <c r="B3318" s="3">
        <v>0</v>
      </c>
      <c r="C3318" s="3" t="s">
        <v>3113</v>
      </c>
      <c r="D3318" s="3" t="s">
        <v>589</v>
      </c>
      <c r="E3318" s="3" t="s">
        <v>3072</v>
      </c>
      <c r="F3318" s="3" t="s">
        <v>3073</v>
      </c>
      <c r="G3318" s="3">
        <v>100</v>
      </c>
      <c r="H3318" s="3">
        <v>0</v>
      </c>
      <c r="I3318" s="3" t="s">
        <v>3249</v>
      </c>
      <c r="J3318" s="3" t="s">
        <v>2346</v>
      </c>
      <c r="K3318" s="3" t="s">
        <v>2286</v>
      </c>
      <c r="L3318" s="3" t="s">
        <v>4497</v>
      </c>
      <c r="M3318" s="3">
        <f t="shared" si="51"/>
        <v>1</v>
      </c>
    </row>
    <row r="3319" spans="1:13">
      <c r="A3319" s="3">
        <v>2758</v>
      </c>
      <c r="B3319" s="3">
        <v>0</v>
      </c>
      <c r="C3319" s="3" t="s">
        <v>3115</v>
      </c>
      <c r="D3319" s="3" t="s">
        <v>566</v>
      </c>
      <c r="E3319" s="3" t="s">
        <v>3072</v>
      </c>
      <c r="F3319" s="3" t="s">
        <v>3073</v>
      </c>
      <c r="G3319" s="3">
        <v>100</v>
      </c>
      <c r="H3319" s="3">
        <v>0</v>
      </c>
      <c r="I3319" s="3" t="s">
        <v>3249</v>
      </c>
      <c r="J3319" s="3" t="s">
        <v>2346</v>
      </c>
      <c r="K3319" s="3" t="s">
        <v>2286</v>
      </c>
      <c r="L3319" s="3" t="s">
        <v>4497</v>
      </c>
      <c r="M3319" s="3">
        <f t="shared" si="51"/>
        <v>1</v>
      </c>
    </row>
    <row r="3320" spans="1:13">
      <c r="A3320" s="3">
        <v>2759</v>
      </c>
      <c r="B3320" s="3">
        <v>0</v>
      </c>
      <c r="C3320" s="3" t="s">
        <v>3117</v>
      </c>
      <c r="D3320" s="3" t="s">
        <v>645</v>
      </c>
      <c r="E3320" s="3" t="s">
        <v>3072</v>
      </c>
      <c r="F3320" s="3" t="s">
        <v>3073</v>
      </c>
      <c r="G3320" s="3">
        <v>100</v>
      </c>
      <c r="H3320" s="3">
        <v>0</v>
      </c>
      <c r="I3320" s="3" t="s">
        <v>3249</v>
      </c>
      <c r="J3320" s="3" t="s">
        <v>2346</v>
      </c>
      <c r="K3320" s="3" t="s">
        <v>2286</v>
      </c>
      <c r="L3320" s="3" t="s">
        <v>4497</v>
      </c>
      <c r="M3320" s="3">
        <f t="shared" si="51"/>
        <v>1</v>
      </c>
    </row>
    <row r="3321" spans="1:13">
      <c r="A3321" s="3">
        <v>2760</v>
      </c>
      <c r="B3321" s="3">
        <v>0</v>
      </c>
      <c r="C3321" s="3" t="s">
        <v>3119</v>
      </c>
      <c r="D3321" s="3" t="s">
        <v>2733</v>
      </c>
      <c r="E3321" s="3" t="s">
        <v>2301</v>
      </c>
      <c r="F3321" s="3" t="s">
        <v>2324</v>
      </c>
      <c r="G3321" s="3">
        <v>100</v>
      </c>
      <c r="H3321" s="3">
        <v>0</v>
      </c>
      <c r="I3321" s="3" t="s">
        <v>3249</v>
      </c>
      <c r="J3321" s="3" t="s">
        <v>2346</v>
      </c>
      <c r="K3321" s="3" t="s">
        <v>2306</v>
      </c>
      <c r="L3321" s="3" t="s">
        <v>4497</v>
      </c>
      <c r="M3321" s="3">
        <f t="shared" si="51"/>
        <v>1</v>
      </c>
    </row>
    <row r="3322" spans="1:13">
      <c r="A3322" s="3">
        <v>2761</v>
      </c>
      <c r="B3322" s="3">
        <v>0</v>
      </c>
      <c r="C3322" s="3" t="s">
        <v>3120</v>
      </c>
      <c r="D3322" s="3" t="s">
        <v>166</v>
      </c>
      <c r="E3322" s="3" t="s">
        <v>3121</v>
      </c>
      <c r="F3322" s="3" t="s">
        <v>3122</v>
      </c>
      <c r="G3322" s="3">
        <v>100</v>
      </c>
      <c r="H3322" s="3">
        <v>0</v>
      </c>
      <c r="I3322" s="3" t="s">
        <v>3249</v>
      </c>
      <c r="J3322" s="3" t="s">
        <v>2346</v>
      </c>
      <c r="K3322" s="3" t="s">
        <v>2306</v>
      </c>
      <c r="L3322" s="3" t="s">
        <v>4497</v>
      </c>
      <c r="M3322" s="3">
        <f t="shared" si="51"/>
        <v>1</v>
      </c>
    </row>
    <row r="3323" spans="1:13">
      <c r="A3323" s="3">
        <v>2762</v>
      </c>
      <c r="B3323" s="3">
        <v>0</v>
      </c>
      <c r="C3323" s="3" t="s">
        <v>3126</v>
      </c>
      <c r="D3323" s="3" t="s">
        <v>411</v>
      </c>
      <c r="E3323" s="3" t="s">
        <v>2438</v>
      </c>
      <c r="F3323" s="3" t="s">
        <v>2299</v>
      </c>
      <c r="G3323" s="3">
        <v>100</v>
      </c>
      <c r="H3323" s="3">
        <v>0</v>
      </c>
      <c r="I3323" s="3" t="s">
        <v>3249</v>
      </c>
      <c r="J3323" s="3" t="s">
        <v>2346</v>
      </c>
      <c r="K3323" s="3" t="s">
        <v>2306</v>
      </c>
      <c r="L3323" s="3" t="s">
        <v>4497</v>
      </c>
      <c r="M3323" s="3">
        <f t="shared" si="51"/>
        <v>2</v>
      </c>
    </row>
    <row r="3324" spans="1:13">
      <c r="A3324" s="3">
        <v>2762</v>
      </c>
      <c r="B3324" s="3">
        <v>0</v>
      </c>
      <c r="C3324" s="3" t="s">
        <v>3126</v>
      </c>
      <c r="D3324" s="3" t="s">
        <v>412</v>
      </c>
      <c r="E3324" s="3" t="s">
        <v>2438</v>
      </c>
      <c r="F3324" s="3" t="s">
        <v>2299</v>
      </c>
      <c r="G3324" s="3">
        <v>100</v>
      </c>
      <c r="H3324" s="3">
        <v>0</v>
      </c>
      <c r="I3324" s="3" t="s">
        <v>3249</v>
      </c>
      <c r="J3324" s="3" t="s">
        <v>2346</v>
      </c>
      <c r="K3324" s="3" t="s">
        <v>2306</v>
      </c>
      <c r="L3324" s="3" t="s">
        <v>4497</v>
      </c>
      <c r="M3324" s="3">
        <f t="shared" si="51"/>
        <v>2</v>
      </c>
    </row>
    <row r="3325" spans="1:13">
      <c r="A3325" s="3">
        <v>2763</v>
      </c>
      <c r="B3325" s="3">
        <v>0</v>
      </c>
      <c r="C3325" s="3" t="s">
        <v>3128</v>
      </c>
      <c r="D3325" s="3" t="s">
        <v>103</v>
      </c>
      <c r="E3325" s="3" t="s">
        <v>2861</v>
      </c>
      <c r="F3325" s="3" t="s">
        <v>2738</v>
      </c>
      <c r="G3325" s="3">
        <v>100</v>
      </c>
      <c r="H3325" s="3">
        <v>0</v>
      </c>
      <c r="I3325" s="3" t="s">
        <v>3249</v>
      </c>
      <c r="J3325" s="3" t="s">
        <v>2346</v>
      </c>
      <c r="K3325" s="3" t="s">
        <v>2306</v>
      </c>
      <c r="L3325" s="3" t="s">
        <v>4497</v>
      </c>
      <c r="M3325" s="3">
        <f t="shared" si="51"/>
        <v>1</v>
      </c>
    </row>
    <row r="3326" spans="1:13">
      <c r="A3326" s="3">
        <v>2764</v>
      </c>
      <c r="B3326" s="3">
        <v>0</v>
      </c>
      <c r="C3326" s="3" t="s">
        <v>3135</v>
      </c>
      <c r="D3326" s="3" t="s">
        <v>13</v>
      </c>
      <c r="E3326" s="3" t="s">
        <v>2938</v>
      </c>
      <c r="F3326" s="3" t="s">
        <v>2939</v>
      </c>
      <c r="G3326" s="3">
        <v>100</v>
      </c>
      <c r="H3326" s="3">
        <v>0</v>
      </c>
      <c r="I3326" s="3" t="s">
        <v>3249</v>
      </c>
      <c r="J3326" s="3" t="s">
        <v>2346</v>
      </c>
      <c r="K3326" s="3" t="s">
        <v>2306</v>
      </c>
      <c r="L3326" s="3" t="s">
        <v>4497</v>
      </c>
      <c r="M3326" s="3">
        <f t="shared" si="51"/>
        <v>1</v>
      </c>
    </row>
    <row r="3327" spans="1:13">
      <c r="A3327" s="3">
        <v>2765</v>
      </c>
      <c r="B3327" s="3">
        <v>0</v>
      </c>
      <c r="C3327" s="3" t="s">
        <v>3130</v>
      </c>
      <c r="D3327" s="3" t="s">
        <v>221</v>
      </c>
      <c r="E3327" s="3" t="s">
        <v>3104</v>
      </c>
      <c r="F3327" s="3" t="s">
        <v>3131</v>
      </c>
      <c r="G3327" s="3">
        <v>100</v>
      </c>
      <c r="H3327" s="3">
        <v>0</v>
      </c>
      <c r="I3327" s="3" t="s">
        <v>3249</v>
      </c>
      <c r="J3327" s="3" t="s">
        <v>2346</v>
      </c>
      <c r="K3327" s="3" t="s">
        <v>2306</v>
      </c>
      <c r="L3327" s="3" t="s">
        <v>4497</v>
      </c>
      <c r="M3327" s="3">
        <f t="shared" si="51"/>
        <v>1</v>
      </c>
    </row>
    <row r="3328" spans="1:13">
      <c r="A3328" s="3">
        <v>2766</v>
      </c>
      <c r="B3328" s="3">
        <v>0</v>
      </c>
      <c r="C3328" s="3" t="s">
        <v>3139</v>
      </c>
      <c r="D3328" s="3" t="s">
        <v>1860</v>
      </c>
      <c r="E3328" s="3" t="s">
        <v>2941</v>
      </c>
      <c r="F3328" s="3" t="s">
        <v>3140</v>
      </c>
      <c r="G3328" s="3">
        <v>100</v>
      </c>
      <c r="H3328" s="3">
        <v>0</v>
      </c>
      <c r="I3328" s="3" t="s">
        <v>3249</v>
      </c>
      <c r="J3328" s="3" t="s">
        <v>2346</v>
      </c>
      <c r="K3328" s="3" t="s">
        <v>2333</v>
      </c>
      <c r="L3328" s="3" t="s">
        <v>4497</v>
      </c>
      <c r="M3328" s="3">
        <f t="shared" si="51"/>
        <v>1</v>
      </c>
    </row>
    <row r="3329" spans="1:13">
      <c r="A3329" s="3">
        <v>2767</v>
      </c>
      <c r="B3329" s="3">
        <v>0</v>
      </c>
      <c r="C3329" s="3" t="s">
        <v>3258</v>
      </c>
      <c r="D3329" s="3" t="s">
        <v>3259</v>
      </c>
      <c r="E3329" s="3">
        <v>2</v>
      </c>
      <c r="G3329" s="3">
        <v>100</v>
      </c>
      <c r="H3329" s="3">
        <v>0</v>
      </c>
      <c r="I3329" s="3" t="s">
        <v>3249</v>
      </c>
      <c r="J3329" s="3" t="s">
        <v>2346</v>
      </c>
      <c r="K3329" s="3" t="s">
        <v>2333</v>
      </c>
      <c r="L3329" s="3" t="s">
        <v>4497</v>
      </c>
      <c r="M3329" s="3">
        <f t="shared" si="51"/>
        <v>2</v>
      </c>
    </row>
    <row r="3330" spans="1:13">
      <c r="A3330" s="3">
        <v>2767</v>
      </c>
      <c r="B3330" s="3">
        <v>0</v>
      </c>
      <c r="C3330" s="3" t="s">
        <v>3258</v>
      </c>
      <c r="D3330" s="3" t="s">
        <v>175</v>
      </c>
      <c r="E3330" s="3">
        <v>0.1</v>
      </c>
      <c r="G3330" s="3">
        <v>100</v>
      </c>
      <c r="H3330" s="3">
        <v>0</v>
      </c>
      <c r="I3330" s="3" t="s">
        <v>3249</v>
      </c>
      <c r="J3330" s="3" t="s">
        <v>2346</v>
      </c>
      <c r="K3330" s="3" t="s">
        <v>2333</v>
      </c>
      <c r="L3330" s="3" t="s">
        <v>4497</v>
      </c>
      <c r="M3330" s="3">
        <f t="shared" si="51"/>
        <v>2</v>
      </c>
    </row>
    <row r="3331" spans="1:13">
      <c r="A3331" s="3">
        <v>2768</v>
      </c>
      <c r="B3331" s="3">
        <v>0</v>
      </c>
      <c r="C3331" s="3" t="s">
        <v>3137</v>
      </c>
      <c r="D3331" s="3" t="s">
        <v>279</v>
      </c>
      <c r="E3331" s="3" t="s">
        <v>2328</v>
      </c>
      <c r="F3331" s="3" t="s">
        <v>2329</v>
      </c>
      <c r="G3331" s="3">
        <v>100</v>
      </c>
      <c r="H3331" s="3">
        <v>0</v>
      </c>
      <c r="I3331" s="3" t="s">
        <v>3249</v>
      </c>
      <c r="J3331" s="3" t="s">
        <v>2346</v>
      </c>
      <c r="K3331" s="3" t="s">
        <v>2333</v>
      </c>
      <c r="L3331" s="3" t="s">
        <v>4497</v>
      </c>
      <c r="M3331" s="3">
        <f t="shared" ref="M3331:M3394" si="52">COUNTIF(A:A,A3331)</f>
        <v>1</v>
      </c>
    </row>
    <row r="3332" spans="1:13">
      <c r="A3332" s="3">
        <v>2769</v>
      </c>
      <c r="B3332" s="3">
        <v>0</v>
      </c>
      <c r="C3332" s="3" t="s">
        <v>3261</v>
      </c>
      <c r="D3332" s="3" t="s">
        <v>3008</v>
      </c>
      <c r="E3332" s="3" t="s">
        <v>2328</v>
      </c>
      <c r="F3332" s="3" t="s">
        <v>2329</v>
      </c>
      <c r="G3332" s="3">
        <v>100</v>
      </c>
      <c r="H3332" s="3">
        <v>0</v>
      </c>
      <c r="I3332" s="3" t="s">
        <v>3249</v>
      </c>
      <c r="J3332" s="3" t="s">
        <v>2346</v>
      </c>
      <c r="K3332" s="3" t="s">
        <v>2333</v>
      </c>
      <c r="L3332" s="3" t="s">
        <v>4497</v>
      </c>
      <c r="M3332" s="3">
        <f t="shared" si="52"/>
        <v>1</v>
      </c>
    </row>
    <row r="3333" spans="1:13">
      <c r="A3333" s="3">
        <v>2770</v>
      </c>
      <c r="B3333" s="3">
        <v>1</v>
      </c>
      <c r="C3333" s="3" t="s">
        <v>2721</v>
      </c>
      <c r="D3333" s="3" t="s">
        <v>2720</v>
      </c>
      <c r="E3333" s="3" t="s">
        <v>2143</v>
      </c>
      <c r="F3333" s="3" t="s">
        <v>1791</v>
      </c>
      <c r="G3333" s="3">
        <v>86</v>
      </c>
      <c r="H3333" s="3">
        <v>100</v>
      </c>
      <c r="I3333" s="3" t="s">
        <v>3249</v>
      </c>
      <c r="J3333" s="3" t="s">
        <v>2346</v>
      </c>
      <c r="K3333" s="3" t="s">
        <v>2286</v>
      </c>
      <c r="L3333" s="3" t="s">
        <v>4498</v>
      </c>
      <c r="M3333" s="3">
        <f t="shared" si="52"/>
        <v>1</v>
      </c>
    </row>
    <row r="3334" spans="1:13">
      <c r="A3334" s="3">
        <v>2771</v>
      </c>
      <c r="B3334" s="3">
        <v>1</v>
      </c>
      <c r="C3334" s="3" t="s">
        <v>3110</v>
      </c>
      <c r="D3334" s="3" t="s">
        <v>261</v>
      </c>
      <c r="E3334" s="3" t="s">
        <v>1793</v>
      </c>
      <c r="F3334" s="3" t="s">
        <v>1778</v>
      </c>
      <c r="G3334" s="3">
        <v>86</v>
      </c>
      <c r="H3334" s="3">
        <v>100</v>
      </c>
      <c r="I3334" s="3" t="s">
        <v>3249</v>
      </c>
      <c r="J3334" s="3" t="s">
        <v>2346</v>
      </c>
      <c r="K3334" s="3" t="s">
        <v>2286</v>
      </c>
      <c r="L3334" s="3" t="s">
        <v>4498</v>
      </c>
      <c r="M3334" s="3">
        <f t="shared" si="52"/>
        <v>1</v>
      </c>
    </row>
    <row r="3335" spans="1:13">
      <c r="A3335" s="3">
        <v>2772</v>
      </c>
      <c r="B3335" s="3">
        <v>1</v>
      </c>
      <c r="C3335" s="3" t="s">
        <v>3112</v>
      </c>
      <c r="D3335" s="3" t="s">
        <v>264</v>
      </c>
      <c r="E3335" s="3" t="s">
        <v>1793</v>
      </c>
      <c r="F3335" s="3" t="s">
        <v>1778</v>
      </c>
      <c r="G3335" s="3">
        <v>86</v>
      </c>
      <c r="H3335" s="3">
        <v>100</v>
      </c>
      <c r="I3335" s="3" t="s">
        <v>3249</v>
      </c>
      <c r="J3335" s="3" t="s">
        <v>2346</v>
      </c>
      <c r="K3335" s="3" t="s">
        <v>2286</v>
      </c>
      <c r="L3335" s="3" t="s">
        <v>4498</v>
      </c>
      <c r="M3335" s="3">
        <f t="shared" si="52"/>
        <v>1</v>
      </c>
    </row>
    <row r="3336" spans="1:13">
      <c r="A3336" s="3">
        <v>2773</v>
      </c>
      <c r="B3336" s="3">
        <v>1</v>
      </c>
      <c r="C3336" s="3" t="s">
        <v>3114</v>
      </c>
      <c r="D3336" s="3" t="s">
        <v>589</v>
      </c>
      <c r="E3336" s="3" t="s">
        <v>3075</v>
      </c>
      <c r="F3336" s="3" t="s">
        <v>3076</v>
      </c>
      <c r="G3336" s="3">
        <v>86</v>
      </c>
      <c r="H3336" s="3">
        <v>100</v>
      </c>
      <c r="I3336" s="3" t="s">
        <v>3249</v>
      </c>
      <c r="J3336" s="3" t="s">
        <v>2346</v>
      </c>
      <c r="K3336" s="3" t="s">
        <v>2286</v>
      </c>
      <c r="L3336" s="3" t="s">
        <v>4498</v>
      </c>
      <c r="M3336" s="3">
        <f t="shared" si="52"/>
        <v>1</v>
      </c>
    </row>
    <row r="3337" spans="1:13">
      <c r="A3337" s="3">
        <v>2774</v>
      </c>
      <c r="B3337" s="3">
        <v>1</v>
      </c>
      <c r="C3337" s="3" t="s">
        <v>3116</v>
      </c>
      <c r="D3337" s="3" t="s">
        <v>566</v>
      </c>
      <c r="E3337" s="3" t="s">
        <v>3075</v>
      </c>
      <c r="F3337" s="3" t="s">
        <v>3076</v>
      </c>
      <c r="G3337" s="3">
        <v>86</v>
      </c>
      <c r="H3337" s="3">
        <v>100</v>
      </c>
      <c r="I3337" s="3" t="s">
        <v>3249</v>
      </c>
      <c r="J3337" s="3" t="s">
        <v>2346</v>
      </c>
      <c r="K3337" s="3" t="s">
        <v>2286</v>
      </c>
      <c r="L3337" s="3" t="s">
        <v>4498</v>
      </c>
      <c r="M3337" s="3">
        <f t="shared" si="52"/>
        <v>1</v>
      </c>
    </row>
    <row r="3338" spans="1:13">
      <c r="A3338" s="3">
        <v>2775</v>
      </c>
      <c r="B3338" s="3">
        <v>1</v>
      </c>
      <c r="C3338" s="3" t="s">
        <v>3118</v>
      </c>
      <c r="D3338" s="3" t="s">
        <v>645</v>
      </c>
      <c r="E3338" s="3" t="s">
        <v>3075</v>
      </c>
      <c r="F3338" s="3" t="s">
        <v>3076</v>
      </c>
      <c r="G3338" s="3">
        <v>86</v>
      </c>
      <c r="H3338" s="3">
        <v>100</v>
      </c>
      <c r="I3338" s="3" t="s">
        <v>3249</v>
      </c>
      <c r="J3338" s="3" t="s">
        <v>2346</v>
      </c>
      <c r="K3338" s="3" t="s">
        <v>2286</v>
      </c>
      <c r="L3338" s="3" t="s">
        <v>4498</v>
      </c>
      <c r="M3338" s="3">
        <f t="shared" si="52"/>
        <v>1</v>
      </c>
    </row>
    <row r="3339" spans="1:13">
      <c r="A3339" s="3">
        <v>2776</v>
      </c>
      <c r="B3339" s="3">
        <v>1</v>
      </c>
      <c r="C3339" s="3" t="s">
        <v>2735</v>
      </c>
      <c r="D3339" s="3" t="s">
        <v>2733</v>
      </c>
      <c r="E3339" s="3" t="s">
        <v>1775</v>
      </c>
      <c r="F3339" s="3" t="s">
        <v>289</v>
      </c>
      <c r="G3339" s="3">
        <v>86</v>
      </c>
      <c r="H3339" s="3">
        <v>100</v>
      </c>
      <c r="I3339" s="3" t="s">
        <v>3249</v>
      </c>
      <c r="J3339" s="3" t="s">
        <v>2346</v>
      </c>
      <c r="K3339" s="3" t="s">
        <v>2306</v>
      </c>
      <c r="L3339" s="3" t="s">
        <v>4498</v>
      </c>
      <c r="M3339" s="3">
        <f t="shared" si="52"/>
        <v>1</v>
      </c>
    </row>
    <row r="3340" spans="1:13">
      <c r="A3340" s="3">
        <v>2777</v>
      </c>
      <c r="B3340" s="3">
        <v>1</v>
      </c>
      <c r="C3340" s="3" t="s">
        <v>3123</v>
      </c>
      <c r="D3340" s="3" t="s">
        <v>166</v>
      </c>
      <c r="E3340" s="3" t="s">
        <v>3124</v>
      </c>
      <c r="F3340" s="3" t="s">
        <v>3125</v>
      </c>
      <c r="G3340" s="3">
        <v>86</v>
      </c>
      <c r="H3340" s="3">
        <v>100</v>
      </c>
      <c r="I3340" s="3" t="s">
        <v>3249</v>
      </c>
      <c r="J3340" s="3" t="s">
        <v>2346</v>
      </c>
      <c r="K3340" s="3" t="s">
        <v>2306</v>
      </c>
      <c r="L3340" s="3" t="s">
        <v>4498</v>
      </c>
      <c r="M3340" s="3">
        <f t="shared" si="52"/>
        <v>1</v>
      </c>
    </row>
    <row r="3341" spans="1:13">
      <c r="A3341" s="3">
        <v>2778</v>
      </c>
      <c r="B3341" s="3">
        <v>1</v>
      </c>
      <c r="C3341" s="3" t="s">
        <v>3127</v>
      </c>
      <c r="D3341" s="3" t="s">
        <v>411</v>
      </c>
      <c r="E3341" s="3" t="s">
        <v>2301</v>
      </c>
      <c r="F3341" s="3" t="s">
        <v>2302</v>
      </c>
      <c r="G3341" s="3">
        <v>86</v>
      </c>
      <c r="H3341" s="3">
        <v>100</v>
      </c>
      <c r="I3341" s="3" t="s">
        <v>3249</v>
      </c>
      <c r="J3341" s="3" t="s">
        <v>2346</v>
      </c>
      <c r="K3341" s="3" t="s">
        <v>2306</v>
      </c>
      <c r="L3341" s="3" t="s">
        <v>4498</v>
      </c>
      <c r="M3341" s="3">
        <f t="shared" si="52"/>
        <v>2</v>
      </c>
    </row>
    <row r="3342" spans="1:13">
      <c r="A3342" s="3">
        <v>2778</v>
      </c>
      <c r="B3342" s="3">
        <v>1</v>
      </c>
      <c r="C3342" s="3" t="s">
        <v>3127</v>
      </c>
      <c r="D3342" s="3" t="s">
        <v>412</v>
      </c>
      <c r="E3342" s="3" t="s">
        <v>2301</v>
      </c>
      <c r="F3342" s="3" t="s">
        <v>2302</v>
      </c>
      <c r="G3342" s="3">
        <v>86</v>
      </c>
      <c r="H3342" s="3">
        <v>100</v>
      </c>
      <c r="I3342" s="3" t="s">
        <v>3249</v>
      </c>
      <c r="J3342" s="3" t="s">
        <v>2346</v>
      </c>
      <c r="K3342" s="3" t="s">
        <v>2306</v>
      </c>
      <c r="L3342" s="3" t="s">
        <v>4498</v>
      </c>
      <c r="M3342" s="3">
        <f t="shared" si="52"/>
        <v>2</v>
      </c>
    </row>
    <row r="3343" spans="1:13">
      <c r="A3343" s="3">
        <v>2779</v>
      </c>
      <c r="B3343" s="3">
        <v>1</v>
      </c>
      <c r="C3343" s="3" t="s">
        <v>3129</v>
      </c>
      <c r="D3343" s="3" t="s">
        <v>103</v>
      </c>
      <c r="E3343" s="3" t="s">
        <v>2863</v>
      </c>
      <c r="F3343" s="3" t="s">
        <v>2741</v>
      </c>
      <c r="G3343" s="3">
        <v>86</v>
      </c>
      <c r="H3343" s="3">
        <v>100</v>
      </c>
      <c r="I3343" s="3" t="s">
        <v>3249</v>
      </c>
      <c r="J3343" s="3" t="s">
        <v>2346</v>
      </c>
      <c r="K3343" s="3" t="s">
        <v>2306</v>
      </c>
      <c r="L3343" s="3" t="s">
        <v>4498</v>
      </c>
      <c r="M3343" s="3">
        <f t="shared" si="52"/>
        <v>1</v>
      </c>
    </row>
    <row r="3344" spans="1:13">
      <c r="A3344" s="3">
        <v>2780</v>
      </c>
      <c r="B3344" s="3">
        <v>1</v>
      </c>
      <c r="C3344" s="3" t="s">
        <v>3136</v>
      </c>
      <c r="D3344" s="3" t="s">
        <v>13</v>
      </c>
      <c r="E3344" s="3" t="s">
        <v>2941</v>
      </c>
      <c r="F3344" s="3" t="s">
        <v>641</v>
      </c>
      <c r="G3344" s="3">
        <v>86</v>
      </c>
      <c r="H3344" s="3">
        <v>100</v>
      </c>
      <c r="I3344" s="3" t="s">
        <v>3249</v>
      </c>
      <c r="J3344" s="3" t="s">
        <v>2346</v>
      </c>
      <c r="K3344" s="3" t="s">
        <v>2306</v>
      </c>
      <c r="L3344" s="3" t="s">
        <v>4498</v>
      </c>
      <c r="M3344" s="3">
        <f t="shared" si="52"/>
        <v>1</v>
      </c>
    </row>
    <row r="3345" spans="1:13">
      <c r="A3345" s="3">
        <v>2781</v>
      </c>
      <c r="B3345" s="3">
        <v>1</v>
      </c>
      <c r="C3345" s="3" t="s">
        <v>3132</v>
      </c>
      <c r="D3345" s="3" t="s">
        <v>221</v>
      </c>
      <c r="E3345" s="3" t="s">
        <v>3133</v>
      </c>
      <c r="F3345" s="3" t="s">
        <v>3134</v>
      </c>
      <c r="G3345" s="3">
        <v>86</v>
      </c>
      <c r="H3345" s="3">
        <v>100</v>
      </c>
      <c r="I3345" s="3" t="s">
        <v>3249</v>
      </c>
      <c r="J3345" s="3" t="s">
        <v>2346</v>
      </c>
      <c r="K3345" s="3" t="s">
        <v>2306</v>
      </c>
      <c r="L3345" s="3" t="s">
        <v>4498</v>
      </c>
      <c r="M3345" s="3">
        <f t="shared" si="52"/>
        <v>1</v>
      </c>
    </row>
    <row r="3346" spans="1:13">
      <c r="A3346" s="3">
        <v>2782</v>
      </c>
      <c r="B3346" s="3">
        <v>1</v>
      </c>
      <c r="C3346" s="3" t="s">
        <v>3141</v>
      </c>
      <c r="D3346" s="3" t="s">
        <v>1860</v>
      </c>
      <c r="E3346" s="3" t="s">
        <v>1919</v>
      </c>
      <c r="F3346" s="3" t="s">
        <v>3142</v>
      </c>
      <c r="G3346" s="3">
        <v>100</v>
      </c>
      <c r="H3346" s="3">
        <v>100</v>
      </c>
      <c r="I3346" s="3" t="s">
        <v>3249</v>
      </c>
      <c r="J3346" s="3" t="s">
        <v>2346</v>
      </c>
      <c r="K3346" s="3" t="s">
        <v>2333</v>
      </c>
      <c r="L3346" s="3" t="s">
        <v>4498</v>
      </c>
      <c r="M3346" s="3">
        <f t="shared" si="52"/>
        <v>1</v>
      </c>
    </row>
    <row r="3347" spans="1:13">
      <c r="A3347" s="3">
        <v>2783</v>
      </c>
      <c r="B3347" s="3">
        <v>1</v>
      </c>
      <c r="C3347" s="3" t="s">
        <v>3260</v>
      </c>
      <c r="D3347" s="3" t="s">
        <v>3259</v>
      </c>
      <c r="E3347" s="3">
        <v>2</v>
      </c>
      <c r="G3347" s="3">
        <v>100</v>
      </c>
      <c r="H3347" s="3">
        <v>100</v>
      </c>
      <c r="I3347" s="3" t="s">
        <v>3249</v>
      </c>
      <c r="J3347" s="3" t="s">
        <v>2346</v>
      </c>
      <c r="K3347" s="3" t="s">
        <v>2333</v>
      </c>
      <c r="L3347" s="3" t="s">
        <v>4498</v>
      </c>
      <c r="M3347" s="3">
        <f t="shared" si="52"/>
        <v>1</v>
      </c>
    </row>
    <row r="3348" spans="1:13">
      <c r="A3348" s="3">
        <v>2784</v>
      </c>
      <c r="B3348" s="3">
        <v>1</v>
      </c>
      <c r="C3348" s="3" t="s">
        <v>3138</v>
      </c>
      <c r="D3348" s="3" t="s">
        <v>279</v>
      </c>
      <c r="E3348" s="3" t="s">
        <v>2331</v>
      </c>
      <c r="F3348" s="3" t="s">
        <v>1809</v>
      </c>
      <c r="G3348" s="3">
        <v>100</v>
      </c>
      <c r="H3348" s="3">
        <v>100</v>
      </c>
      <c r="I3348" s="3" t="s">
        <v>3249</v>
      </c>
      <c r="J3348" s="3" t="s">
        <v>2346</v>
      </c>
      <c r="K3348" s="3" t="s">
        <v>2333</v>
      </c>
      <c r="L3348" s="3" t="s">
        <v>4498</v>
      </c>
      <c r="M3348" s="3">
        <f t="shared" si="52"/>
        <v>1</v>
      </c>
    </row>
    <row r="3349" spans="1:13">
      <c r="A3349" s="3">
        <v>2785</v>
      </c>
      <c r="B3349" s="3">
        <v>1</v>
      </c>
      <c r="C3349" s="3" t="s">
        <v>3262</v>
      </c>
      <c r="D3349" s="3" t="s">
        <v>3008</v>
      </c>
      <c r="E3349" s="3" t="s">
        <v>2331</v>
      </c>
      <c r="F3349" s="3" t="s">
        <v>1809</v>
      </c>
      <c r="G3349" s="3">
        <v>100</v>
      </c>
      <c r="H3349" s="3">
        <v>100</v>
      </c>
      <c r="I3349" s="3" t="s">
        <v>3249</v>
      </c>
      <c r="J3349" s="3" t="s">
        <v>2346</v>
      </c>
      <c r="K3349" s="3" t="s">
        <v>2333</v>
      </c>
      <c r="L3349" s="3" t="s">
        <v>4498</v>
      </c>
      <c r="M3349" s="3">
        <f t="shared" si="52"/>
        <v>1</v>
      </c>
    </row>
    <row r="3350" spans="1:13">
      <c r="A3350" s="3">
        <v>2786</v>
      </c>
      <c r="B3350" s="3">
        <v>0</v>
      </c>
      <c r="C3350" s="3" t="s">
        <v>3036</v>
      </c>
      <c r="D3350" s="3" t="s">
        <v>427</v>
      </c>
      <c r="E3350" s="3">
        <v>2</v>
      </c>
      <c r="G3350" s="3">
        <v>1</v>
      </c>
      <c r="H3350" s="3">
        <v>1</v>
      </c>
      <c r="I3350" s="3" t="s">
        <v>3263</v>
      </c>
      <c r="J3350" s="3" t="s">
        <v>2259</v>
      </c>
      <c r="L3350" s="3" t="s">
        <v>4499</v>
      </c>
      <c r="M3350" s="3">
        <f t="shared" si="52"/>
        <v>1</v>
      </c>
    </row>
    <row r="3351" spans="1:13">
      <c r="A3351" s="3">
        <v>2787</v>
      </c>
      <c r="B3351" s="3">
        <v>0</v>
      </c>
      <c r="C3351" s="3" t="s">
        <v>3037</v>
      </c>
      <c r="D3351" s="3" t="s">
        <v>485</v>
      </c>
      <c r="E3351" s="3">
        <v>2</v>
      </c>
      <c r="G3351" s="3">
        <v>1</v>
      </c>
      <c r="H3351" s="3">
        <v>1</v>
      </c>
      <c r="I3351" s="3" t="s">
        <v>3263</v>
      </c>
      <c r="J3351" s="3" t="s">
        <v>2259</v>
      </c>
      <c r="L3351" s="3" t="s">
        <v>4499</v>
      </c>
      <c r="M3351" s="3">
        <f t="shared" si="52"/>
        <v>1</v>
      </c>
    </row>
    <row r="3352" spans="1:13">
      <c r="A3352" s="3">
        <v>2788</v>
      </c>
      <c r="B3352" s="3">
        <v>0</v>
      </c>
      <c r="C3352" s="3" t="s">
        <v>3038</v>
      </c>
      <c r="D3352" s="3" t="s">
        <v>525</v>
      </c>
      <c r="E3352" s="3">
        <v>2</v>
      </c>
      <c r="G3352" s="3">
        <v>1</v>
      </c>
      <c r="H3352" s="3">
        <v>1</v>
      </c>
      <c r="I3352" s="3" t="s">
        <v>3263</v>
      </c>
      <c r="J3352" s="3" t="s">
        <v>2259</v>
      </c>
      <c r="L3352" s="3" t="s">
        <v>4499</v>
      </c>
      <c r="M3352" s="3">
        <f t="shared" si="52"/>
        <v>1</v>
      </c>
    </row>
    <row r="3353" spans="1:13">
      <c r="A3353" s="3">
        <v>2789</v>
      </c>
      <c r="B3353" s="3">
        <v>0</v>
      </c>
      <c r="C3353" s="3" t="s">
        <v>3042</v>
      </c>
      <c r="D3353" s="3" t="s">
        <v>4703</v>
      </c>
      <c r="E3353" s="3" t="s">
        <v>2056</v>
      </c>
      <c r="F3353" s="3" t="s">
        <v>3043</v>
      </c>
      <c r="G3353" s="3">
        <v>1</v>
      </c>
      <c r="H3353" s="3">
        <v>1</v>
      </c>
      <c r="I3353" s="3" t="s">
        <v>3263</v>
      </c>
      <c r="J3353" s="3" t="s">
        <v>2259</v>
      </c>
      <c r="L3353" s="3" t="s">
        <v>4499</v>
      </c>
      <c r="M3353" s="3">
        <f t="shared" si="52"/>
        <v>2</v>
      </c>
    </row>
    <row r="3354" spans="1:13">
      <c r="A3354" s="3">
        <v>2789</v>
      </c>
      <c r="B3354" s="3">
        <v>0</v>
      </c>
      <c r="C3354" s="3" t="s">
        <v>3042</v>
      </c>
      <c r="D3354" s="3" t="s">
        <v>100</v>
      </c>
      <c r="G3354" s="3">
        <v>1</v>
      </c>
      <c r="H3354" s="3">
        <v>1</v>
      </c>
      <c r="I3354" s="3" t="s">
        <v>3263</v>
      </c>
      <c r="J3354" s="3" t="s">
        <v>2259</v>
      </c>
      <c r="L3354" s="3" t="s">
        <v>4499</v>
      </c>
      <c r="M3354" s="3">
        <f t="shared" si="52"/>
        <v>2</v>
      </c>
    </row>
    <row r="3355" spans="1:13">
      <c r="A3355" s="3">
        <v>2790</v>
      </c>
      <c r="B3355" s="3">
        <v>1</v>
      </c>
      <c r="C3355" s="3" t="s">
        <v>3251</v>
      </c>
      <c r="D3355" s="3" t="s">
        <v>1945</v>
      </c>
      <c r="E3355" s="3">
        <v>2</v>
      </c>
      <c r="G3355" s="3">
        <v>1</v>
      </c>
      <c r="H3355" s="3">
        <v>5</v>
      </c>
      <c r="I3355" s="3" t="s">
        <v>3263</v>
      </c>
      <c r="J3355" s="3" t="s">
        <v>2259</v>
      </c>
      <c r="L3355" s="3" t="s">
        <v>4500</v>
      </c>
      <c r="M3355" s="3">
        <f t="shared" si="52"/>
        <v>1</v>
      </c>
    </row>
    <row r="3356" spans="1:13">
      <c r="A3356" s="3">
        <v>2791</v>
      </c>
      <c r="B3356" s="3">
        <v>1</v>
      </c>
      <c r="C3356" s="3" t="s">
        <v>1136</v>
      </c>
      <c r="D3356" s="3" t="s">
        <v>465</v>
      </c>
      <c r="E3356" s="3">
        <v>2</v>
      </c>
      <c r="G3356" s="3">
        <v>1</v>
      </c>
      <c r="H3356" s="3">
        <v>5</v>
      </c>
      <c r="I3356" s="3" t="s">
        <v>3263</v>
      </c>
      <c r="J3356" s="3" t="s">
        <v>2259</v>
      </c>
      <c r="L3356" s="3" t="s">
        <v>4500</v>
      </c>
      <c r="M3356" s="3">
        <f t="shared" si="52"/>
        <v>1</v>
      </c>
    </row>
    <row r="3357" spans="1:13">
      <c r="A3357" s="3">
        <v>2792</v>
      </c>
      <c r="B3357" s="3">
        <v>1</v>
      </c>
      <c r="C3357" s="3" t="s">
        <v>3034</v>
      </c>
      <c r="D3357" s="3" t="s">
        <v>2272</v>
      </c>
      <c r="E3357" s="3" t="s">
        <v>1821</v>
      </c>
      <c r="F3357" s="3" t="s">
        <v>285</v>
      </c>
      <c r="G3357" s="3">
        <v>1</v>
      </c>
      <c r="H3357" s="3">
        <v>5</v>
      </c>
      <c r="I3357" s="3" t="s">
        <v>3263</v>
      </c>
      <c r="J3357" s="3" t="s">
        <v>2259</v>
      </c>
      <c r="L3357" s="3" t="s">
        <v>4500</v>
      </c>
      <c r="M3357" s="3">
        <f t="shared" si="52"/>
        <v>1</v>
      </c>
    </row>
    <row r="3358" spans="1:13">
      <c r="A3358" s="3">
        <v>2793</v>
      </c>
      <c r="B3358" s="3">
        <v>1</v>
      </c>
      <c r="C3358" s="3" t="s">
        <v>3035</v>
      </c>
      <c r="D3358" s="3" t="s">
        <v>258</v>
      </c>
      <c r="E3358" s="3" t="s">
        <v>284</v>
      </c>
      <c r="F3358" s="3" t="s">
        <v>1928</v>
      </c>
      <c r="G3358" s="3">
        <v>1</v>
      </c>
      <c r="H3358" s="3">
        <v>5</v>
      </c>
      <c r="I3358" s="3" t="s">
        <v>3263</v>
      </c>
      <c r="J3358" s="3" t="s">
        <v>2259</v>
      </c>
      <c r="L3358" s="3" t="s">
        <v>4500</v>
      </c>
      <c r="M3358" s="3">
        <f t="shared" si="52"/>
        <v>1</v>
      </c>
    </row>
    <row r="3359" spans="1:13">
      <c r="A3359" s="3">
        <v>2794</v>
      </c>
      <c r="B3359" s="3">
        <v>1</v>
      </c>
      <c r="C3359" s="3" t="s">
        <v>3039</v>
      </c>
      <c r="D3359" s="3" t="s">
        <v>2697</v>
      </c>
      <c r="E3359" s="3" t="s">
        <v>1789</v>
      </c>
      <c r="F3359" s="3" t="s">
        <v>2734</v>
      </c>
      <c r="G3359" s="3">
        <v>1</v>
      </c>
      <c r="H3359" s="3">
        <v>5</v>
      </c>
      <c r="I3359" s="3" t="s">
        <v>3263</v>
      </c>
      <c r="J3359" s="3" t="s">
        <v>2259</v>
      </c>
      <c r="L3359" s="3" t="s">
        <v>4500</v>
      </c>
      <c r="M3359" s="3">
        <f t="shared" si="52"/>
        <v>1</v>
      </c>
    </row>
    <row r="3360" spans="1:13">
      <c r="A3360" s="3">
        <v>2795</v>
      </c>
      <c r="B3360" s="3">
        <v>1</v>
      </c>
      <c r="C3360" s="3" t="s">
        <v>3040</v>
      </c>
      <c r="D3360" s="3" t="s">
        <v>4314</v>
      </c>
      <c r="E3360" s="3" t="s">
        <v>2062</v>
      </c>
      <c r="F3360" s="3" t="s">
        <v>3041</v>
      </c>
      <c r="G3360" s="3">
        <v>1</v>
      </c>
      <c r="H3360" s="3">
        <v>5</v>
      </c>
      <c r="I3360" s="3" t="s">
        <v>3263</v>
      </c>
      <c r="J3360" s="3" t="s">
        <v>2259</v>
      </c>
      <c r="L3360" s="3" t="s">
        <v>4500</v>
      </c>
      <c r="M3360" s="3">
        <f t="shared" si="52"/>
        <v>2</v>
      </c>
    </row>
    <row r="3361" spans="1:13">
      <c r="A3361" s="3">
        <v>2795</v>
      </c>
      <c r="B3361" s="3">
        <v>1</v>
      </c>
      <c r="C3361" s="3" t="s">
        <v>3040</v>
      </c>
      <c r="D3361" s="3" t="s">
        <v>4316</v>
      </c>
      <c r="E3361" s="3">
        <v>80</v>
      </c>
      <c r="F3361" s="3">
        <v>84</v>
      </c>
      <c r="G3361" s="3">
        <v>1</v>
      </c>
      <c r="H3361" s="3">
        <v>5</v>
      </c>
      <c r="I3361" s="3" t="s">
        <v>3263</v>
      </c>
      <c r="J3361" s="3" t="s">
        <v>2259</v>
      </c>
      <c r="L3361" s="3" t="s">
        <v>4500</v>
      </c>
      <c r="M3361" s="3">
        <f t="shared" si="52"/>
        <v>2</v>
      </c>
    </row>
    <row r="3362" spans="1:13">
      <c r="A3362" s="3">
        <v>2796</v>
      </c>
      <c r="B3362" s="3">
        <v>2</v>
      </c>
      <c r="C3362" s="3" t="s">
        <v>3019</v>
      </c>
      <c r="D3362" s="3" t="s">
        <v>4300</v>
      </c>
      <c r="E3362" s="3" t="s">
        <v>2114</v>
      </c>
      <c r="F3362" s="3" t="s">
        <v>365</v>
      </c>
      <c r="G3362" s="3">
        <v>1</v>
      </c>
      <c r="H3362" s="3">
        <v>10</v>
      </c>
      <c r="I3362" s="3" t="s">
        <v>3263</v>
      </c>
      <c r="J3362" s="3" t="s">
        <v>2259</v>
      </c>
      <c r="L3362" s="3" t="s">
        <v>4501</v>
      </c>
      <c r="M3362" s="3">
        <f t="shared" si="52"/>
        <v>2</v>
      </c>
    </row>
    <row r="3363" spans="1:13">
      <c r="A3363" s="3">
        <v>2796</v>
      </c>
      <c r="B3363" s="3">
        <v>2</v>
      </c>
      <c r="C3363" s="3" t="s">
        <v>3019</v>
      </c>
      <c r="D3363" s="3" t="s">
        <v>4302</v>
      </c>
      <c r="E3363" s="3">
        <v>33</v>
      </c>
      <c r="F3363" s="3">
        <v>38</v>
      </c>
      <c r="G3363" s="3">
        <v>1</v>
      </c>
      <c r="H3363" s="3">
        <v>10</v>
      </c>
      <c r="I3363" s="3" t="s">
        <v>3263</v>
      </c>
      <c r="J3363" s="3" t="s">
        <v>2259</v>
      </c>
      <c r="L3363" s="3" t="s">
        <v>4501</v>
      </c>
      <c r="M3363" s="3">
        <f t="shared" si="52"/>
        <v>2</v>
      </c>
    </row>
    <row r="3364" spans="1:13">
      <c r="A3364" s="3">
        <v>2797</v>
      </c>
      <c r="B3364" s="3">
        <v>2</v>
      </c>
      <c r="C3364" s="3" t="s">
        <v>3021</v>
      </c>
      <c r="D3364" s="3" t="s">
        <v>4303</v>
      </c>
      <c r="E3364" s="3" t="s">
        <v>2980</v>
      </c>
      <c r="F3364" s="3" t="s">
        <v>3022</v>
      </c>
      <c r="G3364" s="3">
        <v>1</v>
      </c>
      <c r="H3364" s="3">
        <v>10</v>
      </c>
      <c r="I3364" s="3" t="s">
        <v>3263</v>
      </c>
      <c r="J3364" s="3" t="s">
        <v>2259</v>
      </c>
      <c r="L3364" s="3" t="s">
        <v>4501</v>
      </c>
      <c r="M3364" s="3">
        <f t="shared" si="52"/>
        <v>2</v>
      </c>
    </row>
    <row r="3365" spans="1:13">
      <c r="A3365" s="3">
        <v>2797</v>
      </c>
      <c r="B3365" s="3">
        <v>2</v>
      </c>
      <c r="C3365" s="3" t="s">
        <v>3021</v>
      </c>
      <c r="D3365" s="3" t="s">
        <v>4304</v>
      </c>
      <c r="E3365" s="3">
        <v>34</v>
      </c>
      <c r="F3365" s="3">
        <v>39</v>
      </c>
      <c r="G3365" s="3">
        <v>1</v>
      </c>
      <c r="H3365" s="3">
        <v>10</v>
      </c>
      <c r="I3365" s="3" t="s">
        <v>3263</v>
      </c>
      <c r="J3365" s="3" t="s">
        <v>2259</v>
      </c>
      <c r="L3365" s="3" t="s">
        <v>4501</v>
      </c>
      <c r="M3365" s="3">
        <f t="shared" si="52"/>
        <v>2</v>
      </c>
    </row>
    <row r="3366" spans="1:13">
      <c r="A3366" s="3">
        <v>2798</v>
      </c>
      <c r="B3366" s="3">
        <v>2</v>
      </c>
      <c r="C3366" s="3" t="s">
        <v>3023</v>
      </c>
      <c r="D3366" s="3" t="s">
        <v>4305</v>
      </c>
      <c r="E3366" s="3" t="s">
        <v>2980</v>
      </c>
      <c r="F3366" s="3" t="s">
        <v>3022</v>
      </c>
      <c r="G3366" s="3">
        <v>1</v>
      </c>
      <c r="H3366" s="3">
        <v>10</v>
      </c>
      <c r="I3366" s="3" t="s">
        <v>3263</v>
      </c>
      <c r="J3366" s="3" t="s">
        <v>2259</v>
      </c>
      <c r="L3366" s="3" t="s">
        <v>4501</v>
      </c>
      <c r="M3366" s="3">
        <f t="shared" si="52"/>
        <v>2</v>
      </c>
    </row>
    <row r="3367" spans="1:13">
      <c r="A3367" s="3">
        <v>2798</v>
      </c>
      <c r="B3367" s="3">
        <v>2</v>
      </c>
      <c r="C3367" s="3" t="s">
        <v>3023</v>
      </c>
      <c r="D3367" s="3" t="s">
        <v>4306</v>
      </c>
      <c r="E3367" s="3">
        <v>34</v>
      </c>
      <c r="F3367" s="3">
        <v>39</v>
      </c>
      <c r="G3367" s="3">
        <v>1</v>
      </c>
      <c r="H3367" s="3">
        <v>10</v>
      </c>
      <c r="I3367" s="3" t="s">
        <v>3263</v>
      </c>
      <c r="J3367" s="3" t="s">
        <v>2259</v>
      </c>
      <c r="L3367" s="3" t="s">
        <v>4501</v>
      </c>
      <c r="M3367" s="3">
        <f t="shared" si="52"/>
        <v>2</v>
      </c>
    </row>
    <row r="3368" spans="1:13">
      <c r="A3368" s="3">
        <v>2799</v>
      </c>
      <c r="B3368" s="3">
        <v>2</v>
      </c>
      <c r="C3368" s="3" t="s">
        <v>3024</v>
      </c>
      <c r="D3368" s="3" t="s">
        <v>4307</v>
      </c>
      <c r="E3368" s="3" t="s">
        <v>290</v>
      </c>
      <c r="F3368" s="3" t="s">
        <v>617</v>
      </c>
      <c r="G3368" s="3">
        <v>1</v>
      </c>
      <c r="H3368" s="3">
        <v>10</v>
      </c>
      <c r="I3368" s="3" t="s">
        <v>3263</v>
      </c>
      <c r="J3368" s="3" t="s">
        <v>2259</v>
      </c>
      <c r="L3368" s="3" t="s">
        <v>4501</v>
      </c>
      <c r="M3368" s="3">
        <f t="shared" si="52"/>
        <v>2</v>
      </c>
    </row>
    <row r="3369" spans="1:13">
      <c r="A3369" s="3">
        <v>2799</v>
      </c>
      <c r="B3369" s="3">
        <v>2</v>
      </c>
      <c r="C3369" s="3" t="s">
        <v>3024</v>
      </c>
      <c r="D3369" s="3" t="s">
        <v>4308</v>
      </c>
      <c r="E3369" s="3">
        <v>60</v>
      </c>
      <c r="F3369" s="3">
        <v>65</v>
      </c>
      <c r="G3369" s="3">
        <v>1</v>
      </c>
      <c r="H3369" s="3">
        <v>10</v>
      </c>
      <c r="I3369" s="3" t="s">
        <v>3263</v>
      </c>
      <c r="J3369" s="3" t="s">
        <v>2259</v>
      </c>
      <c r="L3369" s="3" t="s">
        <v>4501</v>
      </c>
      <c r="M3369" s="3">
        <f t="shared" si="52"/>
        <v>2</v>
      </c>
    </row>
    <row r="3370" spans="1:13">
      <c r="A3370" s="3">
        <v>2800</v>
      </c>
      <c r="B3370" s="3">
        <v>2</v>
      </c>
      <c r="C3370" s="3" t="s">
        <v>3025</v>
      </c>
      <c r="D3370" s="3" t="s">
        <v>4309</v>
      </c>
      <c r="E3370" s="3" t="s">
        <v>3026</v>
      </c>
      <c r="F3370" s="3" t="s">
        <v>2978</v>
      </c>
      <c r="G3370" s="3">
        <v>1</v>
      </c>
      <c r="H3370" s="3">
        <v>10</v>
      </c>
      <c r="I3370" s="3" t="s">
        <v>3263</v>
      </c>
      <c r="J3370" s="3" t="s">
        <v>2259</v>
      </c>
      <c r="L3370" s="3" t="s">
        <v>4501</v>
      </c>
      <c r="M3370" s="3">
        <f t="shared" si="52"/>
        <v>2</v>
      </c>
    </row>
    <row r="3371" spans="1:13">
      <c r="A3371" s="3">
        <v>2800</v>
      </c>
      <c r="B3371" s="3">
        <v>2</v>
      </c>
      <c r="C3371" s="3" t="s">
        <v>3025</v>
      </c>
      <c r="D3371" s="3" t="s">
        <v>4310</v>
      </c>
      <c r="E3371" s="3">
        <v>32</v>
      </c>
      <c r="F3371" s="3">
        <v>37</v>
      </c>
      <c r="G3371" s="3">
        <v>1</v>
      </c>
      <c r="H3371" s="3">
        <v>10</v>
      </c>
      <c r="I3371" s="3" t="s">
        <v>3263</v>
      </c>
      <c r="J3371" s="3" t="s">
        <v>2259</v>
      </c>
      <c r="L3371" s="3" t="s">
        <v>4501</v>
      </c>
      <c r="M3371" s="3">
        <f t="shared" si="52"/>
        <v>2</v>
      </c>
    </row>
    <row r="3372" spans="1:13">
      <c r="A3372" s="3">
        <v>2801</v>
      </c>
      <c r="B3372" s="3">
        <v>2</v>
      </c>
      <c r="C3372" s="3" t="s">
        <v>3027</v>
      </c>
      <c r="D3372" s="3" t="s">
        <v>589</v>
      </c>
      <c r="E3372" s="3" t="s">
        <v>1776</v>
      </c>
      <c r="F3372" s="3" t="s">
        <v>1789</v>
      </c>
      <c r="G3372" s="3">
        <v>1</v>
      </c>
      <c r="H3372" s="3">
        <v>10</v>
      </c>
      <c r="I3372" s="3" t="s">
        <v>3263</v>
      </c>
      <c r="J3372" s="3" t="s">
        <v>2259</v>
      </c>
      <c r="L3372" s="3" t="s">
        <v>4501</v>
      </c>
      <c r="M3372" s="3">
        <f t="shared" si="52"/>
        <v>1</v>
      </c>
    </row>
    <row r="3373" spans="1:13">
      <c r="A3373" s="3">
        <v>2802</v>
      </c>
      <c r="B3373" s="3">
        <v>2</v>
      </c>
      <c r="C3373" s="3" t="s">
        <v>3028</v>
      </c>
      <c r="D3373" s="3" t="s">
        <v>566</v>
      </c>
      <c r="E3373" s="3" t="s">
        <v>1776</v>
      </c>
      <c r="F3373" s="3" t="s">
        <v>1789</v>
      </c>
      <c r="G3373" s="3">
        <v>1</v>
      </c>
      <c r="H3373" s="3">
        <v>10</v>
      </c>
      <c r="I3373" s="3" t="s">
        <v>3263</v>
      </c>
      <c r="J3373" s="3" t="s">
        <v>2259</v>
      </c>
      <c r="L3373" s="3" t="s">
        <v>4501</v>
      </c>
      <c r="M3373" s="3">
        <f t="shared" si="52"/>
        <v>1</v>
      </c>
    </row>
    <row r="3374" spans="1:13">
      <c r="A3374" s="3">
        <v>2803</v>
      </c>
      <c r="B3374" s="3">
        <v>2</v>
      </c>
      <c r="C3374" s="3" t="s">
        <v>3029</v>
      </c>
      <c r="D3374" s="3" t="s">
        <v>645</v>
      </c>
      <c r="E3374" s="3" t="s">
        <v>1776</v>
      </c>
      <c r="F3374" s="3" t="s">
        <v>1789</v>
      </c>
      <c r="G3374" s="3">
        <v>1</v>
      </c>
      <c r="H3374" s="3">
        <v>10</v>
      </c>
      <c r="I3374" s="3" t="s">
        <v>3263</v>
      </c>
      <c r="J3374" s="3" t="s">
        <v>2259</v>
      </c>
      <c r="L3374" s="3" t="s">
        <v>4501</v>
      </c>
      <c r="M3374" s="3">
        <f t="shared" si="52"/>
        <v>1</v>
      </c>
    </row>
    <row r="3375" spans="1:13">
      <c r="A3375" s="3">
        <v>2804</v>
      </c>
      <c r="B3375" s="3">
        <v>2</v>
      </c>
      <c r="C3375" s="3" t="s">
        <v>3250</v>
      </c>
      <c r="D3375" s="3" t="s">
        <v>3006</v>
      </c>
      <c r="E3375" s="3" t="s">
        <v>1776</v>
      </c>
      <c r="F3375" s="3" t="s">
        <v>1789</v>
      </c>
      <c r="G3375" s="3">
        <v>1</v>
      </c>
      <c r="H3375" s="3">
        <v>10</v>
      </c>
      <c r="I3375" s="3" t="s">
        <v>3263</v>
      </c>
      <c r="J3375" s="3" t="s">
        <v>2259</v>
      </c>
      <c r="L3375" s="3" t="s">
        <v>4501</v>
      </c>
      <c r="M3375" s="3">
        <f t="shared" si="52"/>
        <v>1</v>
      </c>
    </row>
    <row r="3376" spans="1:13">
      <c r="A3376" s="3">
        <v>2805</v>
      </c>
      <c r="B3376" s="3">
        <v>2</v>
      </c>
      <c r="C3376" s="3" t="s">
        <v>3031</v>
      </c>
      <c r="D3376" s="3" t="s">
        <v>249</v>
      </c>
      <c r="E3376" s="3" t="s">
        <v>1821</v>
      </c>
      <c r="F3376" s="3" t="s">
        <v>285</v>
      </c>
      <c r="G3376" s="3">
        <v>1</v>
      </c>
      <c r="H3376" s="3">
        <v>10</v>
      </c>
      <c r="I3376" s="3" t="s">
        <v>3263</v>
      </c>
      <c r="J3376" s="3" t="s">
        <v>2259</v>
      </c>
      <c r="L3376" s="3" t="s">
        <v>4501</v>
      </c>
      <c r="M3376" s="3">
        <f t="shared" si="52"/>
        <v>1</v>
      </c>
    </row>
    <row r="3377" spans="1:13">
      <c r="A3377" s="3">
        <v>2806</v>
      </c>
      <c r="B3377" s="3">
        <v>0</v>
      </c>
      <c r="C3377" s="3" t="s">
        <v>1113</v>
      </c>
      <c r="D3377" s="3" t="s">
        <v>427</v>
      </c>
      <c r="E3377" s="3">
        <v>1</v>
      </c>
      <c r="G3377" s="3">
        <v>1</v>
      </c>
      <c r="H3377" s="3">
        <v>1</v>
      </c>
      <c r="I3377" s="3" t="s">
        <v>3263</v>
      </c>
      <c r="J3377" s="3" t="s">
        <v>2281</v>
      </c>
      <c r="L3377" s="3" t="s">
        <v>4502</v>
      </c>
      <c r="M3377" s="3">
        <f t="shared" si="52"/>
        <v>1</v>
      </c>
    </row>
    <row r="3378" spans="1:13">
      <c r="A3378" s="3">
        <v>2807</v>
      </c>
      <c r="B3378" s="3">
        <v>0</v>
      </c>
      <c r="C3378" s="3" t="s">
        <v>1148</v>
      </c>
      <c r="D3378" s="3" t="s">
        <v>485</v>
      </c>
      <c r="E3378" s="3">
        <v>1</v>
      </c>
      <c r="G3378" s="3">
        <v>1</v>
      </c>
      <c r="H3378" s="3">
        <v>1</v>
      </c>
      <c r="I3378" s="3" t="s">
        <v>3263</v>
      </c>
      <c r="J3378" s="3" t="s">
        <v>2281</v>
      </c>
      <c r="L3378" s="3" t="s">
        <v>4502</v>
      </c>
      <c r="M3378" s="3">
        <f t="shared" si="52"/>
        <v>1</v>
      </c>
    </row>
    <row r="3379" spans="1:13">
      <c r="A3379" s="3">
        <v>2808</v>
      </c>
      <c r="B3379" s="3">
        <v>0</v>
      </c>
      <c r="C3379" s="3" t="s">
        <v>1175</v>
      </c>
      <c r="D3379" s="3" t="s">
        <v>525</v>
      </c>
      <c r="E3379" s="3">
        <v>1</v>
      </c>
      <c r="G3379" s="3">
        <v>1</v>
      </c>
      <c r="H3379" s="3">
        <v>1</v>
      </c>
      <c r="I3379" s="3" t="s">
        <v>3263</v>
      </c>
      <c r="J3379" s="3" t="s">
        <v>2281</v>
      </c>
      <c r="L3379" s="3" t="s">
        <v>4502</v>
      </c>
      <c r="M3379" s="3">
        <f t="shared" si="52"/>
        <v>1</v>
      </c>
    </row>
    <row r="3380" spans="1:13">
      <c r="A3380" s="3">
        <v>2809</v>
      </c>
      <c r="B3380" s="3">
        <v>0</v>
      </c>
      <c r="C3380" s="3" t="s">
        <v>3015</v>
      </c>
      <c r="D3380" s="3" t="s">
        <v>4703</v>
      </c>
      <c r="E3380" s="3" t="s">
        <v>2061</v>
      </c>
      <c r="F3380" s="3" t="s">
        <v>3016</v>
      </c>
      <c r="G3380" s="3">
        <v>1</v>
      </c>
      <c r="H3380" s="3">
        <v>1</v>
      </c>
      <c r="I3380" s="3" t="s">
        <v>3263</v>
      </c>
      <c r="J3380" s="3" t="s">
        <v>2281</v>
      </c>
      <c r="L3380" s="3" t="s">
        <v>4502</v>
      </c>
      <c r="M3380" s="3">
        <f t="shared" si="52"/>
        <v>2</v>
      </c>
    </row>
    <row r="3381" spans="1:13">
      <c r="A3381" s="3">
        <v>2809</v>
      </c>
      <c r="B3381" s="3">
        <v>0</v>
      </c>
      <c r="C3381" s="3" t="s">
        <v>3015</v>
      </c>
      <c r="D3381" s="3" t="s">
        <v>100</v>
      </c>
      <c r="G3381" s="3">
        <v>1</v>
      </c>
      <c r="H3381" s="3">
        <v>1</v>
      </c>
      <c r="I3381" s="3" t="s">
        <v>3263</v>
      </c>
      <c r="J3381" s="3" t="s">
        <v>2281</v>
      </c>
      <c r="L3381" s="3" t="s">
        <v>4502</v>
      </c>
      <c r="M3381" s="3">
        <f t="shared" si="52"/>
        <v>2</v>
      </c>
    </row>
    <row r="3382" spans="1:13">
      <c r="A3382" s="3">
        <v>2810</v>
      </c>
      <c r="B3382" s="3">
        <v>1</v>
      </c>
      <c r="C3382" s="3" t="s">
        <v>1944</v>
      </c>
      <c r="D3382" s="3" t="s">
        <v>1945</v>
      </c>
      <c r="E3382" s="3">
        <v>1</v>
      </c>
      <c r="G3382" s="3">
        <v>1</v>
      </c>
      <c r="H3382" s="3">
        <v>5</v>
      </c>
      <c r="I3382" s="3" t="s">
        <v>3263</v>
      </c>
      <c r="J3382" s="3" t="s">
        <v>2281</v>
      </c>
      <c r="L3382" s="3" t="s">
        <v>4503</v>
      </c>
      <c r="M3382" s="3">
        <f t="shared" si="52"/>
        <v>1</v>
      </c>
    </row>
    <row r="3383" spans="1:13">
      <c r="A3383" s="3">
        <v>2811</v>
      </c>
      <c r="B3383" s="3">
        <v>1</v>
      </c>
      <c r="C3383" s="3" t="s">
        <v>3252</v>
      </c>
      <c r="D3383" s="3" t="s">
        <v>465</v>
      </c>
      <c r="E3383" s="3">
        <v>1</v>
      </c>
      <c r="G3383" s="3">
        <v>1</v>
      </c>
      <c r="H3383" s="3">
        <v>5</v>
      </c>
      <c r="I3383" s="3" t="s">
        <v>3263</v>
      </c>
      <c r="J3383" s="3" t="s">
        <v>2281</v>
      </c>
      <c r="L3383" s="3" t="s">
        <v>4503</v>
      </c>
      <c r="M3383" s="3">
        <f t="shared" si="52"/>
        <v>1</v>
      </c>
    </row>
    <row r="3384" spans="1:13">
      <c r="A3384" s="3">
        <v>2812</v>
      </c>
      <c r="B3384" s="3">
        <v>1</v>
      </c>
      <c r="C3384" s="3" t="s">
        <v>2666</v>
      </c>
      <c r="D3384" s="3" t="s">
        <v>2272</v>
      </c>
      <c r="E3384" s="3" t="s">
        <v>1781</v>
      </c>
      <c r="F3384" s="3" t="s">
        <v>291</v>
      </c>
      <c r="G3384" s="3">
        <v>1</v>
      </c>
      <c r="H3384" s="3">
        <v>5</v>
      </c>
      <c r="I3384" s="3" t="s">
        <v>3263</v>
      </c>
      <c r="J3384" s="3" t="s">
        <v>2281</v>
      </c>
      <c r="L3384" s="3" t="s">
        <v>4503</v>
      </c>
      <c r="M3384" s="3">
        <f t="shared" si="52"/>
        <v>1</v>
      </c>
    </row>
    <row r="3385" spans="1:13">
      <c r="A3385" s="3">
        <v>2813</v>
      </c>
      <c r="B3385" s="3">
        <v>1</v>
      </c>
      <c r="C3385" s="3" t="s">
        <v>2667</v>
      </c>
      <c r="D3385" s="3" t="s">
        <v>258</v>
      </c>
      <c r="E3385" s="3" t="s">
        <v>282</v>
      </c>
      <c r="F3385" s="3" t="s">
        <v>1782</v>
      </c>
      <c r="G3385" s="3">
        <v>1</v>
      </c>
      <c r="H3385" s="3">
        <v>5</v>
      </c>
      <c r="I3385" s="3" t="s">
        <v>3263</v>
      </c>
      <c r="J3385" s="3" t="s">
        <v>2281</v>
      </c>
      <c r="L3385" s="3" t="s">
        <v>4503</v>
      </c>
      <c r="M3385" s="3">
        <f t="shared" si="52"/>
        <v>1</v>
      </c>
    </row>
    <row r="3386" spans="1:13">
      <c r="A3386" s="3">
        <v>2814</v>
      </c>
      <c r="B3386" s="3">
        <v>1</v>
      </c>
      <c r="C3386" s="3" t="s">
        <v>3012</v>
      </c>
      <c r="D3386" s="3" t="s">
        <v>2697</v>
      </c>
      <c r="E3386" s="3" t="s">
        <v>1996</v>
      </c>
      <c r="F3386" s="3" t="s">
        <v>1791</v>
      </c>
      <c r="G3386" s="3">
        <v>1</v>
      </c>
      <c r="H3386" s="3">
        <v>5</v>
      </c>
      <c r="I3386" s="3" t="s">
        <v>3263</v>
      </c>
      <c r="J3386" s="3" t="s">
        <v>2281</v>
      </c>
      <c r="L3386" s="3" t="s">
        <v>4503</v>
      </c>
      <c r="M3386" s="3">
        <f t="shared" si="52"/>
        <v>1</v>
      </c>
    </row>
    <row r="3387" spans="1:13">
      <c r="A3387" s="3">
        <v>2815</v>
      </c>
      <c r="B3387" s="3">
        <v>1</v>
      </c>
      <c r="C3387" s="3" t="s">
        <v>3013</v>
      </c>
      <c r="D3387" s="3" t="s">
        <v>4314</v>
      </c>
      <c r="E3387" s="3" t="s">
        <v>2064</v>
      </c>
      <c r="F3387" s="3" t="s">
        <v>3014</v>
      </c>
      <c r="G3387" s="3">
        <v>1</v>
      </c>
      <c r="H3387" s="3">
        <v>5</v>
      </c>
      <c r="I3387" s="3" t="s">
        <v>3263</v>
      </c>
      <c r="J3387" s="3" t="s">
        <v>2281</v>
      </c>
      <c r="L3387" s="3" t="s">
        <v>4503</v>
      </c>
      <c r="M3387" s="3">
        <f t="shared" si="52"/>
        <v>2</v>
      </c>
    </row>
    <row r="3388" spans="1:13">
      <c r="A3388" s="3">
        <v>2815</v>
      </c>
      <c r="B3388" s="3">
        <v>1</v>
      </c>
      <c r="C3388" s="3" t="s">
        <v>3013</v>
      </c>
      <c r="D3388" s="3" t="s">
        <v>4316</v>
      </c>
      <c r="E3388" s="3">
        <v>40</v>
      </c>
      <c r="F3388" s="3">
        <v>42</v>
      </c>
      <c r="G3388" s="3">
        <v>1</v>
      </c>
      <c r="H3388" s="3">
        <v>5</v>
      </c>
      <c r="I3388" s="3" t="s">
        <v>3263</v>
      </c>
      <c r="J3388" s="3" t="s">
        <v>2281</v>
      </c>
      <c r="L3388" s="3" t="s">
        <v>4503</v>
      </c>
      <c r="M3388" s="3">
        <f t="shared" si="52"/>
        <v>2</v>
      </c>
    </row>
    <row r="3389" spans="1:13">
      <c r="A3389" s="3">
        <v>2816</v>
      </c>
      <c r="B3389" s="3">
        <v>2</v>
      </c>
      <c r="C3389" s="3" t="s">
        <v>2650</v>
      </c>
      <c r="D3389" s="3" t="s">
        <v>4300</v>
      </c>
      <c r="E3389" s="3" t="s">
        <v>433</v>
      </c>
      <c r="F3389" s="3" t="s">
        <v>2181</v>
      </c>
      <c r="G3389" s="3">
        <v>1</v>
      </c>
      <c r="H3389" s="3">
        <v>10</v>
      </c>
      <c r="I3389" s="3" t="s">
        <v>3263</v>
      </c>
      <c r="J3389" s="3" t="s">
        <v>2281</v>
      </c>
      <c r="L3389" s="3" t="s">
        <v>4504</v>
      </c>
      <c r="M3389" s="3">
        <f t="shared" si="52"/>
        <v>2</v>
      </c>
    </row>
    <row r="3390" spans="1:13">
      <c r="A3390" s="3">
        <v>2816</v>
      </c>
      <c r="B3390" s="3">
        <v>2</v>
      </c>
      <c r="C3390" s="3" t="s">
        <v>2650</v>
      </c>
      <c r="D3390" s="3" t="s">
        <v>4302</v>
      </c>
      <c r="E3390" s="3">
        <v>14</v>
      </c>
      <c r="F3390" s="3">
        <v>19</v>
      </c>
      <c r="G3390" s="3">
        <v>1</v>
      </c>
      <c r="H3390" s="3">
        <v>10</v>
      </c>
      <c r="I3390" s="3" t="s">
        <v>3263</v>
      </c>
      <c r="J3390" s="3" t="s">
        <v>2281</v>
      </c>
      <c r="L3390" s="3" t="s">
        <v>4504</v>
      </c>
      <c r="M3390" s="3">
        <f t="shared" si="52"/>
        <v>2</v>
      </c>
    </row>
    <row r="3391" spans="1:13">
      <c r="A3391" s="3">
        <v>2817</v>
      </c>
      <c r="B3391" s="3">
        <v>2</v>
      </c>
      <c r="C3391" s="3" t="s">
        <v>2652</v>
      </c>
      <c r="D3391" s="3" t="s">
        <v>4303</v>
      </c>
      <c r="E3391" s="3" t="s">
        <v>2653</v>
      </c>
      <c r="F3391" s="3" t="s">
        <v>2654</v>
      </c>
      <c r="G3391" s="3">
        <v>1</v>
      </c>
      <c r="H3391" s="3">
        <v>10</v>
      </c>
      <c r="I3391" s="3" t="s">
        <v>3263</v>
      </c>
      <c r="J3391" s="3" t="s">
        <v>2281</v>
      </c>
      <c r="L3391" s="3" t="s">
        <v>4504</v>
      </c>
      <c r="M3391" s="3">
        <f t="shared" si="52"/>
        <v>2</v>
      </c>
    </row>
    <row r="3392" spans="1:13">
      <c r="A3392" s="3">
        <v>2817</v>
      </c>
      <c r="B3392" s="3">
        <v>2</v>
      </c>
      <c r="C3392" s="3" t="s">
        <v>2652</v>
      </c>
      <c r="D3392" s="3" t="s">
        <v>4304</v>
      </c>
      <c r="E3392" s="3">
        <v>15</v>
      </c>
      <c r="F3392" s="3">
        <v>20</v>
      </c>
      <c r="G3392" s="3">
        <v>1</v>
      </c>
      <c r="H3392" s="3">
        <v>10</v>
      </c>
      <c r="I3392" s="3" t="s">
        <v>3263</v>
      </c>
      <c r="J3392" s="3" t="s">
        <v>2281</v>
      </c>
      <c r="L3392" s="3" t="s">
        <v>4504</v>
      </c>
      <c r="M3392" s="3">
        <f t="shared" si="52"/>
        <v>2</v>
      </c>
    </row>
    <row r="3393" spans="1:13">
      <c r="A3393" s="3">
        <v>2818</v>
      </c>
      <c r="B3393" s="3">
        <v>2</v>
      </c>
      <c r="C3393" s="3" t="s">
        <v>2655</v>
      </c>
      <c r="D3393" s="3" t="s">
        <v>4305</v>
      </c>
      <c r="E3393" s="3" t="s">
        <v>433</v>
      </c>
      <c r="F3393" s="3" t="s">
        <v>2181</v>
      </c>
      <c r="G3393" s="3">
        <v>1</v>
      </c>
      <c r="H3393" s="3">
        <v>10</v>
      </c>
      <c r="I3393" s="3" t="s">
        <v>3263</v>
      </c>
      <c r="J3393" s="3" t="s">
        <v>2281</v>
      </c>
      <c r="L3393" s="3" t="s">
        <v>4504</v>
      </c>
      <c r="M3393" s="3">
        <f t="shared" si="52"/>
        <v>2</v>
      </c>
    </row>
    <row r="3394" spans="1:13">
      <c r="A3394" s="3">
        <v>2818</v>
      </c>
      <c r="B3394" s="3">
        <v>2</v>
      </c>
      <c r="C3394" s="3" t="s">
        <v>2655</v>
      </c>
      <c r="D3394" s="3" t="s">
        <v>4306</v>
      </c>
      <c r="E3394" s="3">
        <v>14</v>
      </c>
      <c r="F3394" s="3">
        <v>19</v>
      </c>
      <c r="G3394" s="3">
        <v>1</v>
      </c>
      <c r="H3394" s="3">
        <v>10</v>
      </c>
      <c r="I3394" s="3" t="s">
        <v>3263</v>
      </c>
      <c r="J3394" s="3" t="s">
        <v>2281</v>
      </c>
      <c r="L3394" s="3" t="s">
        <v>4504</v>
      </c>
      <c r="M3394" s="3">
        <f t="shared" si="52"/>
        <v>2</v>
      </c>
    </row>
    <row r="3395" spans="1:13">
      <c r="A3395" s="3">
        <v>2819</v>
      </c>
      <c r="B3395" s="3">
        <v>2</v>
      </c>
      <c r="C3395" s="3" t="s">
        <v>2656</v>
      </c>
      <c r="D3395" s="3" t="s">
        <v>4307</v>
      </c>
      <c r="E3395" s="3" t="s">
        <v>290</v>
      </c>
      <c r="F3395" s="3" t="s">
        <v>722</v>
      </c>
      <c r="G3395" s="3">
        <v>1</v>
      </c>
      <c r="H3395" s="3">
        <v>10</v>
      </c>
      <c r="I3395" s="3" t="s">
        <v>3263</v>
      </c>
      <c r="J3395" s="3" t="s">
        <v>2281</v>
      </c>
      <c r="L3395" s="3" t="s">
        <v>4504</v>
      </c>
      <c r="M3395" s="3">
        <f t="shared" ref="M3395:M3458" si="53">COUNTIF(A:A,A3395)</f>
        <v>2</v>
      </c>
    </row>
    <row r="3396" spans="1:13">
      <c r="A3396" s="3">
        <v>2819</v>
      </c>
      <c r="B3396" s="3">
        <v>2</v>
      </c>
      <c r="C3396" s="3" t="s">
        <v>2656</v>
      </c>
      <c r="D3396" s="3" t="s">
        <v>4308</v>
      </c>
      <c r="E3396" s="3">
        <v>28</v>
      </c>
      <c r="F3396" s="3">
        <v>32</v>
      </c>
      <c r="G3396" s="3">
        <v>1</v>
      </c>
      <c r="H3396" s="3">
        <v>10</v>
      </c>
      <c r="I3396" s="3" t="s">
        <v>3263</v>
      </c>
      <c r="J3396" s="3" t="s">
        <v>2281</v>
      </c>
      <c r="L3396" s="3" t="s">
        <v>4504</v>
      </c>
      <c r="M3396" s="3">
        <f t="shared" si="53"/>
        <v>2</v>
      </c>
    </row>
    <row r="3397" spans="1:13">
      <c r="A3397" s="3">
        <v>2820</v>
      </c>
      <c r="B3397" s="3">
        <v>2</v>
      </c>
      <c r="C3397" s="3" t="s">
        <v>2657</v>
      </c>
      <c r="D3397" s="3" t="s">
        <v>4309</v>
      </c>
      <c r="E3397" s="3" t="s">
        <v>2381</v>
      </c>
      <c r="F3397" s="3" t="s">
        <v>2658</v>
      </c>
      <c r="G3397" s="3">
        <v>1</v>
      </c>
      <c r="H3397" s="3">
        <v>10</v>
      </c>
      <c r="I3397" s="3" t="s">
        <v>3263</v>
      </c>
      <c r="J3397" s="3" t="s">
        <v>2281</v>
      </c>
      <c r="L3397" s="3" t="s">
        <v>4504</v>
      </c>
      <c r="M3397" s="3">
        <f t="shared" si="53"/>
        <v>2</v>
      </c>
    </row>
    <row r="3398" spans="1:13">
      <c r="A3398" s="3">
        <v>2820</v>
      </c>
      <c r="B3398" s="3">
        <v>2</v>
      </c>
      <c r="C3398" s="3" t="s">
        <v>2657</v>
      </c>
      <c r="D3398" s="3" t="s">
        <v>4310</v>
      </c>
      <c r="E3398" s="3">
        <v>13</v>
      </c>
      <c r="F3398" s="3">
        <v>18</v>
      </c>
      <c r="G3398" s="3">
        <v>1</v>
      </c>
      <c r="H3398" s="3">
        <v>10</v>
      </c>
      <c r="I3398" s="3" t="s">
        <v>3263</v>
      </c>
      <c r="J3398" s="3" t="s">
        <v>2281</v>
      </c>
      <c r="L3398" s="3" t="s">
        <v>4504</v>
      </c>
      <c r="M3398" s="3">
        <f t="shared" si="53"/>
        <v>2</v>
      </c>
    </row>
    <row r="3399" spans="1:13">
      <c r="A3399" s="3">
        <v>2821</v>
      </c>
      <c r="B3399" s="3">
        <v>2</v>
      </c>
      <c r="C3399" s="3" t="s">
        <v>2659</v>
      </c>
      <c r="D3399" s="3" t="s">
        <v>589</v>
      </c>
      <c r="E3399" s="3" t="s">
        <v>386</v>
      </c>
      <c r="F3399" s="3" t="s">
        <v>1996</v>
      </c>
      <c r="G3399" s="3">
        <v>1</v>
      </c>
      <c r="H3399" s="3">
        <v>10</v>
      </c>
      <c r="I3399" s="3" t="s">
        <v>3263</v>
      </c>
      <c r="J3399" s="3" t="s">
        <v>2281</v>
      </c>
      <c r="L3399" s="3" t="s">
        <v>4504</v>
      </c>
      <c r="M3399" s="3">
        <f t="shared" si="53"/>
        <v>1</v>
      </c>
    </row>
    <row r="3400" spans="1:13">
      <c r="A3400" s="3">
        <v>2822</v>
      </c>
      <c r="B3400" s="3">
        <v>2</v>
      </c>
      <c r="C3400" s="3" t="s">
        <v>2660</v>
      </c>
      <c r="D3400" s="3" t="s">
        <v>566</v>
      </c>
      <c r="E3400" s="3" t="s">
        <v>386</v>
      </c>
      <c r="F3400" s="3" t="s">
        <v>1996</v>
      </c>
      <c r="G3400" s="3">
        <v>1</v>
      </c>
      <c r="H3400" s="3">
        <v>10</v>
      </c>
      <c r="I3400" s="3" t="s">
        <v>3263</v>
      </c>
      <c r="J3400" s="3" t="s">
        <v>2281</v>
      </c>
      <c r="L3400" s="3" t="s">
        <v>4504</v>
      </c>
      <c r="M3400" s="3">
        <f t="shared" si="53"/>
        <v>1</v>
      </c>
    </row>
    <row r="3401" spans="1:13">
      <c r="A3401" s="3">
        <v>2823</v>
      </c>
      <c r="B3401" s="3">
        <v>2</v>
      </c>
      <c r="C3401" s="3" t="s">
        <v>2661</v>
      </c>
      <c r="D3401" s="3" t="s">
        <v>645</v>
      </c>
      <c r="E3401" s="3" t="s">
        <v>386</v>
      </c>
      <c r="F3401" s="3" t="s">
        <v>1996</v>
      </c>
      <c r="G3401" s="3">
        <v>1</v>
      </c>
      <c r="H3401" s="3">
        <v>10</v>
      </c>
      <c r="I3401" s="3" t="s">
        <v>3263</v>
      </c>
      <c r="J3401" s="3" t="s">
        <v>2281</v>
      </c>
      <c r="L3401" s="3" t="s">
        <v>4504</v>
      </c>
      <c r="M3401" s="3">
        <f t="shared" si="53"/>
        <v>1</v>
      </c>
    </row>
    <row r="3402" spans="1:13">
      <c r="A3402" s="3">
        <v>2824</v>
      </c>
      <c r="B3402" s="3">
        <v>2</v>
      </c>
      <c r="C3402" s="3" t="s">
        <v>3005</v>
      </c>
      <c r="D3402" s="3" t="s">
        <v>3006</v>
      </c>
      <c r="E3402" s="3" t="s">
        <v>386</v>
      </c>
      <c r="F3402" s="3" t="s">
        <v>1996</v>
      </c>
      <c r="G3402" s="3">
        <v>1</v>
      </c>
      <c r="H3402" s="3">
        <v>10</v>
      </c>
      <c r="I3402" s="3" t="s">
        <v>3263</v>
      </c>
      <c r="J3402" s="3" t="s">
        <v>2281</v>
      </c>
      <c r="L3402" s="3" t="s">
        <v>4504</v>
      </c>
      <c r="M3402" s="3">
        <f t="shared" si="53"/>
        <v>1</v>
      </c>
    </row>
    <row r="3403" spans="1:13">
      <c r="A3403" s="3">
        <v>2825</v>
      </c>
      <c r="B3403" s="3">
        <v>2</v>
      </c>
      <c r="C3403" s="3" t="s">
        <v>2663</v>
      </c>
      <c r="D3403" s="3" t="s">
        <v>249</v>
      </c>
      <c r="E3403" s="3" t="s">
        <v>1781</v>
      </c>
      <c r="F3403" s="3" t="s">
        <v>291</v>
      </c>
      <c r="G3403" s="3">
        <v>1</v>
      </c>
      <c r="H3403" s="3">
        <v>10</v>
      </c>
      <c r="I3403" s="3" t="s">
        <v>3263</v>
      </c>
      <c r="J3403" s="3" t="s">
        <v>2281</v>
      </c>
      <c r="L3403" s="3" t="s">
        <v>4504</v>
      </c>
      <c r="M3403" s="3">
        <f t="shared" si="53"/>
        <v>1</v>
      </c>
    </row>
    <row r="3404" spans="1:13">
      <c r="A3404" s="3">
        <v>2826</v>
      </c>
      <c r="B3404" s="3">
        <v>0</v>
      </c>
      <c r="C3404" s="3" t="s">
        <v>3046</v>
      </c>
      <c r="D3404" s="3" t="s">
        <v>4314</v>
      </c>
      <c r="E3404" s="3" t="s">
        <v>3047</v>
      </c>
      <c r="F3404" s="3" t="s">
        <v>3048</v>
      </c>
      <c r="G3404" s="3">
        <v>100</v>
      </c>
      <c r="H3404" s="3">
        <v>0</v>
      </c>
      <c r="I3404" s="3" t="s">
        <v>3263</v>
      </c>
      <c r="J3404" s="3" t="s">
        <v>2285</v>
      </c>
      <c r="K3404" s="3" t="s">
        <v>2286</v>
      </c>
      <c r="L3404" s="3" t="s">
        <v>4505</v>
      </c>
      <c r="M3404" s="3">
        <f t="shared" si="53"/>
        <v>2</v>
      </c>
    </row>
    <row r="3405" spans="1:13">
      <c r="A3405" s="3">
        <v>2826</v>
      </c>
      <c r="B3405" s="3">
        <v>0</v>
      </c>
      <c r="C3405" s="3" t="s">
        <v>3046</v>
      </c>
      <c r="D3405" s="3" t="s">
        <v>4316</v>
      </c>
      <c r="E3405" s="3">
        <v>113</v>
      </c>
      <c r="F3405" s="3">
        <v>115</v>
      </c>
      <c r="G3405" s="3">
        <v>100</v>
      </c>
      <c r="H3405" s="3">
        <v>0</v>
      </c>
      <c r="I3405" s="3" t="s">
        <v>3263</v>
      </c>
      <c r="J3405" s="3" t="s">
        <v>2285</v>
      </c>
      <c r="K3405" s="3" t="s">
        <v>2286</v>
      </c>
      <c r="L3405" s="3" t="s">
        <v>4505</v>
      </c>
      <c r="M3405" s="3">
        <f t="shared" si="53"/>
        <v>2</v>
      </c>
    </row>
    <row r="3406" spans="1:13">
      <c r="A3406" s="3">
        <v>2827</v>
      </c>
      <c r="B3406" s="3">
        <v>0</v>
      </c>
      <c r="C3406" s="3" t="s">
        <v>3052</v>
      </c>
      <c r="D3406" s="3" t="s">
        <v>4317</v>
      </c>
      <c r="E3406" s="3" t="s">
        <v>3053</v>
      </c>
      <c r="F3406" s="3" t="s">
        <v>3054</v>
      </c>
      <c r="G3406" s="3">
        <v>100</v>
      </c>
      <c r="H3406" s="3">
        <v>0</v>
      </c>
      <c r="I3406" s="3" t="s">
        <v>3263</v>
      </c>
      <c r="J3406" s="3" t="s">
        <v>2285</v>
      </c>
      <c r="K3406" s="3" t="s">
        <v>2286</v>
      </c>
      <c r="L3406" s="3" t="s">
        <v>4505</v>
      </c>
      <c r="M3406" s="3">
        <f t="shared" si="53"/>
        <v>2</v>
      </c>
    </row>
    <row r="3407" spans="1:13">
      <c r="A3407" s="3">
        <v>2827</v>
      </c>
      <c r="B3407" s="3">
        <v>0</v>
      </c>
      <c r="C3407" s="3" t="s">
        <v>3052</v>
      </c>
      <c r="D3407" s="3" t="s">
        <v>4318</v>
      </c>
      <c r="E3407" s="3">
        <v>256</v>
      </c>
      <c r="F3407" s="3">
        <v>270</v>
      </c>
      <c r="G3407" s="3">
        <v>100</v>
      </c>
      <c r="H3407" s="3">
        <v>0</v>
      </c>
      <c r="I3407" s="3" t="s">
        <v>3263</v>
      </c>
      <c r="J3407" s="3" t="s">
        <v>2285</v>
      </c>
      <c r="K3407" s="3" t="s">
        <v>2286</v>
      </c>
      <c r="L3407" s="3" t="s">
        <v>4505</v>
      </c>
      <c r="M3407" s="3">
        <f t="shared" si="53"/>
        <v>2</v>
      </c>
    </row>
    <row r="3408" spans="1:13">
      <c r="A3408" s="3">
        <v>2828</v>
      </c>
      <c r="B3408" s="3">
        <v>0</v>
      </c>
      <c r="C3408" s="3" t="s">
        <v>3057</v>
      </c>
      <c r="D3408" s="3" t="s">
        <v>4319</v>
      </c>
      <c r="E3408" s="3" t="s">
        <v>3054</v>
      </c>
      <c r="F3408" s="3" t="s">
        <v>3058</v>
      </c>
      <c r="G3408" s="3">
        <v>100</v>
      </c>
      <c r="H3408" s="3">
        <v>0</v>
      </c>
      <c r="I3408" s="3" t="s">
        <v>3263</v>
      </c>
      <c r="J3408" s="3" t="s">
        <v>2285</v>
      </c>
      <c r="K3408" s="3" t="s">
        <v>2286</v>
      </c>
      <c r="L3408" s="3" t="s">
        <v>4505</v>
      </c>
      <c r="M3408" s="3">
        <f t="shared" si="53"/>
        <v>2</v>
      </c>
    </row>
    <row r="3409" spans="1:13">
      <c r="A3409" s="3">
        <v>2828</v>
      </c>
      <c r="B3409" s="3">
        <v>0</v>
      </c>
      <c r="C3409" s="3" t="s">
        <v>3057</v>
      </c>
      <c r="D3409" s="3" t="s">
        <v>4320</v>
      </c>
      <c r="E3409" s="3">
        <v>266</v>
      </c>
      <c r="F3409" s="3">
        <v>268</v>
      </c>
      <c r="G3409" s="3">
        <v>100</v>
      </c>
      <c r="H3409" s="3">
        <v>0</v>
      </c>
      <c r="I3409" s="3" t="s">
        <v>3263</v>
      </c>
      <c r="J3409" s="3" t="s">
        <v>2285</v>
      </c>
      <c r="K3409" s="3" t="s">
        <v>2286</v>
      </c>
      <c r="L3409" s="3" t="s">
        <v>4505</v>
      </c>
      <c r="M3409" s="3">
        <f t="shared" si="53"/>
        <v>2</v>
      </c>
    </row>
    <row r="3410" spans="1:13">
      <c r="A3410" s="3">
        <v>2829</v>
      </c>
      <c r="B3410" s="3">
        <v>0</v>
      </c>
      <c r="C3410" s="3" t="s">
        <v>3060</v>
      </c>
      <c r="D3410" s="3" t="s">
        <v>4321</v>
      </c>
      <c r="E3410" s="3" t="s">
        <v>3061</v>
      </c>
      <c r="F3410" s="3" t="s">
        <v>2980</v>
      </c>
      <c r="G3410" s="3">
        <v>100</v>
      </c>
      <c r="H3410" s="3">
        <v>0</v>
      </c>
      <c r="I3410" s="3" t="s">
        <v>3263</v>
      </c>
      <c r="J3410" s="3" t="s">
        <v>2285</v>
      </c>
      <c r="K3410" s="3" t="s">
        <v>2286</v>
      </c>
      <c r="L3410" s="3" t="s">
        <v>4505</v>
      </c>
      <c r="M3410" s="3">
        <f t="shared" si="53"/>
        <v>2</v>
      </c>
    </row>
    <row r="3411" spans="1:13">
      <c r="A3411" s="3">
        <v>2829</v>
      </c>
      <c r="B3411" s="3">
        <v>0</v>
      </c>
      <c r="C3411" s="3" t="s">
        <v>3060</v>
      </c>
      <c r="D3411" s="3" t="s">
        <v>4322</v>
      </c>
      <c r="E3411" s="3">
        <v>444</v>
      </c>
      <c r="F3411" s="3">
        <v>446</v>
      </c>
      <c r="G3411" s="3">
        <v>100</v>
      </c>
      <c r="H3411" s="3">
        <v>0</v>
      </c>
      <c r="I3411" s="3" t="s">
        <v>3263</v>
      </c>
      <c r="J3411" s="3" t="s">
        <v>2285</v>
      </c>
      <c r="K3411" s="3" t="s">
        <v>2286</v>
      </c>
      <c r="L3411" s="3" t="s">
        <v>4505</v>
      </c>
      <c r="M3411" s="3">
        <f t="shared" si="53"/>
        <v>2</v>
      </c>
    </row>
    <row r="3412" spans="1:13">
      <c r="A3412" s="3">
        <v>2830</v>
      </c>
      <c r="B3412" s="3">
        <v>0</v>
      </c>
      <c r="C3412" s="3" t="s">
        <v>3065</v>
      </c>
      <c r="D3412" s="3" t="s">
        <v>4323</v>
      </c>
      <c r="E3412" s="3" t="s">
        <v>3066</v>
      </c>
      <c r="F3412" s="3" t="s">
        <v>3067</v>
      </c>
      <c r="G3412" s="3">
        <v>100</v>
      </c>
      <c r="H3412" s="3">
        <v>0</v>
      </c>
      <c r="I3412" s="3" t="s">
        <v>3263</v>
      </c>
      <c r="J3412" s="3" t="s">
        <v>2285</v>
      </c>
      <c r="K3412" s="3" t="s">
        <v>2286</v>
      </c>
      <c r="L3412" s="3" t="s">
        <v>4505</v>
      </c>
      <c r="M3412" s="3">
        <f t="shared" si="53"/>
        <v>2</v>
      </c>
    </row>
    <row r="3413" spans="1:13">
      <c r="A3413" s="3">
        <v>2830</v>
      </c>
      <c r="B3413" s="3">
        <v>0</v>
      </c>
      <c r="C3413" s="3" t="s">
        <v>3065</v>
      </c>
      <c r="D3413" s="3" t="s">
        <v>4324</v>
      </c>
      <c r="E3413" s="3">
        <v>252</v>
      </c>
      <c r="F3413" s="3">
        <v>254</v>
      </c>
      <c r="G3413" s="3">
        <v>100</v>
      </c>
      <c r="H3413" s="3">
        <v>0</v>
      </c>
      <c r="I3413" s="3" t="s">
        <v>3263</v>
      </c>
      <c r="J3413" s="3" t="s">
        <v>2285</v>
      </c>
      <c r="K3413" s="3" t="s">
        <v>2286</v>
      </c>
      <c r="L3413" s="3" t="s">
        <v>4505</v>
      </c>
      <c r="M3413" s="3">
        <f t="shared" si="53"/>
        <v>2</v>
      </c>
    </row>
    <row r="3414" spans="1:13">
      <c r="A3414" s="3">
        <v>2831</v>
      </c>
      <c r="B3414" s="3">
        <v>0</v>
      </c>
      <c r="C3414" s="3" t="s">
        <v>3253</v>
      </c>
      <c r="D3414" s="3" t="s">
        <v>255</v>
      </c>
      <c r="E3414" s="3" t="s">
        <v>3222</v>
      </c>
      <c r="F3414" s="3" t="s">
        <v>3073</v>
      </c>
      <c r="G3414" s="3">
        <v>100</v>
      </c>
      <c r="H3414" s="3">
        <v>0</v>
      </c>
      <c r="I3414" s="3" t="s">
        <v>3263</v>
      </c>
      <c r="J3414" s="3" t="s">
        <v>2285</v>
      </c>
      <c r="K3414" s="3" t="s">
        <v>2286</v>
      </c>
      <c r="L3414" s="3" t="s">
        <v>4505</v>
      </c>
      <c r="M3414" s="3">
        <f t="shared" si="53"/>
        <v>1</v>
      </c>
    </row>
    <row r="3415" spans="1:13">
      <c r="A3415" s="3">
        <v>2832</v>
      </c>
      <c r="B3415" s="3">
        <v>0</v>
      </c>
      <c r="C3415" s="3" t="s">
        <v>3161</v>
      </c>
      <c r="D3415" s="3" t="s">
        <v>3841</v>
      </c>
      <c r="E3415" s="3" t="s">
        <v>3078</v>
      </c>
      <c r="F3415" s="3" t="s">
        <v>3079</v>
      </c>
      <c r="G3415" s="3">
        <v>100</v>
      </c>
      <c r="H3415" s="3">
        <v>0</v>
      </c>
      <c r="I3415" s="3" t="s">
        <v>3263</v>
      </c>
      <c r="J3415" s="3" t="s">
        <v>2285</v>
      </c>
      <c r="K3415" s="3" t="s">
        <v>2286</v>
      </c>
      <c r="L3415" s="3" t="s">
        <v>4505</v>
      </c>
      <c r="M3415" s="3">
        <f t="shared" si="53"/>
        <v>1</v>
      </c>
    </row>
    <row r="3416" spans="1:13">
      <c r="A3416" s="3">
        <v>2833</v>
      </c>
      <c r="B3416" s="3">
        <v>0</v>
      </c>
      <c r="C3416" s="3" t="s">
        <v>3084</v>
      </c>
      <c r="D3416" s="3" t="s">
        <v>2697</v>
      </c>
      <c r="E3416" s="3" t="s">
        <v>2987</v>
      </c>
      <c r="F3416" s="3" t="s">
        <v>3085</v>
      </c>
      <c r="G3416" s="3">
        <v>100</v>
      </c>
      <c r="H3416" s="3">
        <v>0</v>
      </c>
      <c r="I3416" s="3" t="s">
        <v>3263</v>
      </c>
      <c r="J3416" s="3" t="s">
        <v>2285</v>
      </c>
      <c r="K3416" s="3" t="s">
        <v>2306</v>
      </c>
      <c r="L3416" s="3" t="s">
        <v>4505</v>
      </c>
      <c r="M3416" s="3">
        <f t="shared" si="53"/>
        <v>1</v>
      </c>
    </row>
    <row r="3417" spans="1:13">
      <c r="A3417" s="3">
        <v>2834</v>
      </c>
      <c r="B3417" s="3">
        <v>0</v>
      </c>
      <c r="C3417" s="3" t="s">
        <v>3090</v>
      </c>
      <c r="D3417" s="3" t="s">
        <v>111</v>
      </c>
      <c r="E3417" s="3" t="s">
        <v>2818</v>
      </c>
      <c r="F3417" s="3" t="s">
        <v>2819</v>
      </c>
      <c r="G3417" s="3">
        <v>100</v>
      </c>
      <c r="H3417" s="3">
        <v>0</v>
      </c>
      <c r="I3417" s="3" t="s">
        <v>3263</v>
      </c>
      <c r="J3417" s="3" t="s">
        <v>2285</v>
      </c>
      <c r="K3417" s="3" t="s">
        <v>2306</v>
      </c>
      <c r="L3417" s="3" t="s">
        <v>4505</v>
      </c>
      <c r="M3417" s="3">
        <f t="shared" si="53"/>
        <v>1</v>
      </c>
    </row>
    <row r="3418" spans="1:13">
      <c r="A3418" s="3">
        <v>2835</v>
      </c>
      <c r="B3418" s="3">
        <v>0</v>
      </c>
      <c r="C3418" s="3" t="s">
        <v>3088</v>
      </c>
      <c r="D3418" s="3" t="s">
        <v>110</v>
      </c>
      <c r="E3418" s="3" t="s">
        <v>2818</v>
      </c>
      <c r="F3418" s="3" t="s">
        <v>2819</v>
      </c>
      <c r="G3418" s="3">
        <v>100</v>
      </c>
      <c r="H3418" s="3">
        <v>0</v>
      </c>
      <c r="I3418" s="3" t="s">
        <v>3263</v>
      </c>
      <c r="J3418" s="3" t="s">
        <v>2285</v>
      </c>
      <c r="K3418" s="3" t="s">
        <v>2306</v>
      </c>
      <c r="L3418" s="3" t="s">
        <v>4505</v>
      </c>
      <c r="M3418" s="3">
        <f t="shared" si="53"/>
        <v>1</v>
      </c>
    </row>
    <row r="3419" spans="1:13">
      <c r="A3419" s="3">
        <v>2836</v>
      </c>
      <c r="B3419" s="3">
        <v>0</v>
      </c>
      <c r="C3419" s="3" t="s">
        <v>3092</v>
      </c>
      <c r="D3419" s="3" t="s">
        <v>112</v>
      </c>
      <c r="E3419" s="3" t="s">
        <v>2818</v>
      </c>
      <c r="F3419" s="3" t="s">
        <v>2819</v>
      </c>
      <c r="G3419" s="3">
        <v>100</v>
      </c>
      <c r="H3419" s="3">
        <v>0</v>
      </c>
      <c r="I3419" s="3" t="s">
        <v>3263</v>
      </c>
      <c r="J3419" s="3" t="s">
        <v>2285</v>
      </c>
      <c r="K3419" s="3" t="s">
        <v>2306</v>
      </c>
      <c r="L3419" s="3" t="s">
        <v>4505</v>
      </c>
      <c r="M3419" s="3">
        <f t="shared" si="53"/>
        <v>1</v>
      </c>
    </row>
    <row r="3420" spans="1:13">
      <c r="A3420" s="3">
        <v>2837</v>
      </c>
      <c r="B3420" s="3">
        <v>0</v>
      </c>
      <c r="C3420" s="3" t="s">
        <v>3083</v>
      </c>
      <c r="D3420" s="3" t="s">
        <v>2464</v>
      </c>
      <c r="E3420" s="3" t="s">
        <v>2328</v>
      </c>
      <c r="F3420" s="3" t="s">
        <v>2329</v>
      </c>
      <c r="G3420" s="3">
        <v>100</v>
      </c>
      <c r="H3420" s="3">
        <v>0</v>
      </c>
      <c r="I3420" s="3" t="s">
        <v>3263</v>
      </c>
      <c r="J3420" s="3" t="s">
        <v>2285</v>
      </c>
      <c r="K3420" s="3" t="s">
        <v>2306</v>
      </c>
      <c r="L3420" s="3" t="s">
        <v>4505</v>
      </c>
      <c r="M3420" s="3">
        <f t="shared" si="53"/>
        <v>1</v>
      </c>
    </row>
    <row r="3421" spans="1:13">
      <c r="A3421" s="3">
        <v>2838</v>
      </c>
      <c r="B3421" s="3">
        <v>0</v>
      </c>
      <c r="C3421" s="3" t="s">
        <v>3094</v>
      </c>
      <c r="D3421" s="3" t="s">
        <v>258</v>
      </c>
      <c r="E3421" s="3" t="s">
        <v>2301</v>
      </c>
      <c r="F3421" s="3" t="s">
        <v>2734</v>
      </c>
      <c r="G3421" s="3">
        <v>100</v>
      </c>
      <c r="H3421" s="3">
        <v>0</v>
      </c>
      <c r="I3421" s="3" t="s">
        <v>3263</v>
      </c>
      <c r="J3421" s="3" t="s">
        <v>2285</v>
      </c>
      <c r="K3421" s="3" t="s">
        <v>2333</v>
      </c>
      <c r="L3421" s="3" t="s">
        <v>4505</v>
      </c>
      <c r="M3421" s="3">
        <f t="shared" si="53"/>
        <v>1</v>
      </c>
    </row>
    <row r="3422" spans="1:13">
      <c r="A3422" s="3">
        <v>2839</v>
      </c>
      <c r="B3422" s="3">
        <v>0</v>
      </c>
      <c r="C3422" s="3" t="s">
        <v>3098</v>
      </c>
      <c r="D3422" s="3" t="s">
        <v>495</v>
      </c>
      <c r="E3422" s="3" t="s">
        <v>2360</v>
      </c>
      <c r="F3422" s="3" t="s">
        <v>2361</v>
      </c>
      <c r="G3422" s="3">
        <v>100</v>
      </c>
      <c r="H3422" s="3">
        <v>0</v>
      </c>
      <c r="I3422" s="3" t="s">
        <v>3263</v>
      </c>
      <c r="J3422" s="3" t="s">
        <v>2285</v>
      </c>
      <c r="K3422" s="3" t="s">
        <v>2333</v>
      </c>
      <c r="L3422" s="3" t="s">
        <v>4505</v>
      </c>
      <c r="M3422" s="3">
        <f t="shared" si="53"/>
        <v>1</v>
      </c>
    </row>
    <row r="3423" spans="1:13">
      <c r="A3423" s="3">
        <v>2840</v>
      </c>
      <c r="B3423" s="3">
        <v>0</v>
      </c>
      <c r="C3423" s="3" t="s">
        <v>3100</v>
      </c>
      <c r="D3423" s="3" t="s">
        <v>342</v>
      </c>
      <c r="E3423" s="3">
        <v>5</v>
      </c>
      <c r="G3423" s="3">
        <v>100</v>
      </c>
      <c r="H3423" s="3">
        <v>0</v>
      </c>
      <c r="I3423" s="3" t="s">
        <v>3263</v>
      </c>
      <c r="J3423" s="3" t="s">
        <v>2285</v>
      </c>
      <c r="K3423" s="3" t="s">
        <v>2333</v>
      </c>
      <c r="L3423" s="3" t="s">
        <v>4505</v>
      </c>
      <c r="M3423" s="3">
        <f t="shared" si="53"/>
        <v>1</v>
      </c>
    </row>
    <row r="3424" spans="1:13">
      <c r="A3424" s="3">
        <v>2841</v>
      </c>
      <c r="B3424" s="3">
        <v>0</v>
      </c>
      <c r="C3424" s="3" t="s">
        <v>3096</v>
      </c>
      <c r="D3424" s="3" t="s">
        <v>2272</v>
      </c>
      <c r="E3424" s="3" t="s">
        <v>2328</v>
      </c>
      <c r="F3424" s="3" t="s">
        <v>2329</v>
      </c>
      <c r="G3424" s="3">
        <v>100</v>
      </c>
      <c r="H3424" s="3">
        <v>0</v>
      </c>
      <c r="I3424" s="3" t="s">
        <v>3263</v>
      </c>
      <c r="J3424" s="3" t="s">
        <v>2285</v>
      </c>
      <c r="K3424" s="3" t="s">
        <v>2333</v>
      </c>
      <c r="L3424" s="3" t="s">
        <v>4505</v>
      </c>
      <c r="M3424" s="3">
        <f t="shared" si="53"/>
        <v>1</v>
      </c>
    </row>
    <row r="3425" spans="1:13">
      <c r="A3425" s="3">
        <v>2842</v>
      </c>
      <c r="B3425" s="3">
        <v>0</v>
      </c>
      <c r="C3425" s="3" t="s">
        <v>3102</v>
      </c>
      <c r="D3425" s="3" t="s">
        <v>2697</v>
      </c>
      <c r="E3425" s="3" t="s">
        <v>3103</v>
      </c>
      <c r="F3425" s="3" t="s">
        <v>3104</v>
      </c>
      <c r="G3425" s="3">
        <v>100</v>
      </c>
      <c r="H3425" s="3">
        <v>0</v>
      </c>
      <c r="I3425" s="3" t="s">
        <v>3263</v>
      </c>
      <c r="J3425" s="3" t="s">
        <v>2285</v>
      </c>
      <c r="K3425" s="3" t="s">
        <v>2333</v>
      </c>
      <c r="L3425" s="3" t="s">
        <v>4505</v>
      </c>
      <c r="M3425" s="3">
        <f t="shared" si="53"/>
        <v>3</v>
      </c>
    </row>
    <row r="3426" spans="1:13">
      <c r="A3426" s="3">
        <v>2842</v>
      </c>
      <c r="B3426" s="3">
        <v>0</v>
      </c>
      <c r="C3426" s="3" t="s">
        <v>3102</v>
      </c>
      <c r="D3426" s="3" t="s">
        <v>4314</v>
      </c>
      <c r="E3426" s="3" t="s">
        <v>2837</v>
      </c>
      <c r="F3426" s="3" t="s">
        <v>3050</v>
      </c>
      <c r="G3426" s="3">
        <v>100</v>
      </c>
      <c r="H3426" s="3">
        <v>0</v>
      </c>
      <c r="I3426" s="3" t="s">
        <v>3263</v>
      </c>
      <c r="J3426" s="3" t="s">
        <v>2285</v>
      </c>
      <c r="K3426" s="3" t="s">
        <v>2333</v>
      </c>
      <c r="L3426" s="3" t="s">
        <v>4505</v>
      </c>
      <c r="M3426" s="3">
        <f t="shared" si="53"/>
        <v>3</v>
      </c>
    </row>
    <row r="3427" spans="1:13">
      <c r="A3427" s="3">
        <v>2842</v>
      </c>
      <c r="B3427" s="3">
        <v>0</v>
      </c>
      <c r="C3427" s="3" t="s">
        <v>3102</v>
      </c>
      <c r="D3427" s="3" t="s">
        <v>4316</v>
      </c>
      <c r="E3427" s="3">
        <v>85</v>
      </c>
      <c r="F3427" s="3">
        <v>87</v>
      </c>
      <c r="G3427" s="3">
        <v>100</v>
      </c>
      <c r="H3427" s="3">
        <v>0</v>
      </c>
      <c r="I3427" s="3" t="s">
        <v>3263</v>
      </c>
      <c r="J3427" s="3" t="s">
        <v>2285</v>
      </c>
      <c r="K3427" s="3" t="s">
        <v>2333</v>
      </c>
      <c r="L3427" s="3" t="s">
        <v>4505</v>
      </c>
      <c r="M3427" s="3">
        <f t="shared" si="53"/>
        <v>3</v>
      </c>
    </row>
    <row r="3428" spans="1:13">
      <c r="A3428" s="3">
        <v>2843</v>
      </c>
      <c r="B3428" s="3">
        <v>1</v>
      </c>
      <c r="C3428" s="3" t="s">
        <v>3049</v>
      </c>
      <c r="D3428" s="3" t="s">
        <v>4314</v>
      </c>
      <c r="E3428" s="3" t="s">
        <v>3050</v>
      </c>
      <c r="F3428" s="3" t="s">
        <v>3051</v>
      </c>
      <c r="G3428" s="3">
        <v>86</v>
      </c>
      <c r="H3428" s="3">
        <v>100</v>
      </c>
      <c r="I3428" s="3" t="s">
        <v>3263</v>
      </c>
      <c r="J3428" s="3" t="s">
        <v>2285</v>
      </c>
      <c r="K3428" s="3" t="s">
        <v>2286</v>
      </c>
      <c r="L3428" s="3" t="s">
        <v>4506</v>
      </c>
      <c r="M3428" s="3">
        <f t="shared" si="53"/>
        <v>2</v>
      </c>
    </row>
    <row r="3429" spans="1:13">
      <c r="A3429" s="3">
        <v>2843</v>
      </c>
      <c r="B3429" s="3">
        <v>1</v>
      </c>
      <c r="C3429" s="3" t="s">
        <v>3049</v>
      </c>
      <c r="D3429" s="3" t="s">
        <v>4316</v>
      </c>
      <c r="E3429" s="3">
        <v>87</v>
      </c>
      <c r="F3429" s="3">
        <v>89</v>
      </c>
      <c r="G3429" s="3">
        <v>86</v>
      </c>
      <c r="H3429" s="3">
        <v>100</v>
      </c>
      <c r="I3429" s="3" t="s">
        <v>3263</v>
      </c>
      <c r="J3429" s="3" t="s">
        <v>2285</v>
      </c>
      <c r="K3429" s="3" t="s">
        <v>2286</v>
      </c>
      <c r="L3429" s="3" t="s">
        <v>4506</v>
      </c>
      <c r="M3429" s="3">
        <f t="shared" si="53"/>
        <v>2</v>
      </c>
    </row>
    <row r="3430" spans="1:13">
      <c r="A3430" s="3">
        <v>2844</v>
      </c>
      <c r="B3430" s="3">
        <v>1</v>
      </c>
      <c r="C3430" s="3" t="s">
        <v>3055</v>
      </c>
      <c r="D3430" s="3" t="s">
        <v>4317</v>
      </c>
      <c r="E3430" s="3" t="s">
        <v>3056</v>
      </c>
      <c r="F3430" s="3" t="s">
        <v>2288</v>
      </c>
      <c r="G3430" s="3">
        <v>86</v>
      </c>
      <c r="H3430" s="3">
        <v>100</v>
      </c>
      <c r="I3430" s="3" t="s">
        <v>3263</v>
      </c>
      <c r="J3430" s="3" t="s">
        <v>2285</v>
      </c>
      <c r="K3430" s="3" t="s">
        <v>2286</v>
      </c>
      <c r="L3430" s="3" t="s">
        <v>4506</v>
      </c>
      <c r="M3430" s="3">
        <f t="shared" si="53"/>
        <v>2</v>
      </c>
    </row>
    <row r="3431" spans="1:13">
      <c r="A3431" s="3">
        <v>2844</v>
      </c>
      <c r="B3431" s="3">
        <v>1</v>
      </c>
      <c r="C3431" s="3" t="s">
        <v>3055</v>
      </c>
      <c r="D3431" s="3" t="s">
        <v>4318</v>
      </c>
      <c r="E3431" s="3">
        <v>197</v>
      </c>
      <c r="F3431" s="3">
        <v>208</v>
      </c>
      <c r="G3431" s="3">
        <v>86</v>
      </c>
      <c r="H3431" s="3">
        <v>100</v>
      </c>
      <c r="I3431" s="3" t="s">
        <v>3263</v>
      </c>
      <c r="J3431" s="3" t="s">
        <v>2285</v>
      </c>
      <c r="K3431" s="3" t="s">
        <v>2286</v>
      </c>
      <c r="L3431" s="3" t="s">
        <v>4506</v>
      </c>
      <c r="M3431" s="3">
        <f t="shared" si="53"/>
        <v>2</v>
      </c>
    </row>
    <row r="3432" spans="1:13">
      <c r="A3432" s="3">
        <v>2845</v>
      </c>
      <c r="B3432" s="3">
        <v>1</v>
      </c>
      <c r="C3432" s="3" t="s">
        <v>3059</v>
      </c>
      <c r="D3432" s="3" t="s">
        <v>4319</v>
      </c>
      <c r="E3432" s="3" t="s">
        <v>2288</v>
      </c>
      <c r="F3432" s="3" t="s">
        <v>2345</v>
      </c>
      <c r="G3432" s="3">
        <v>86</v>
      </c>
      <c r="H3432" s="3">
        <v>100</v>
      </c>
      <c r="I3432" s="3" t="s">
        <v>3263</v>
      </c>
      <c r="J3432" s="3" t="s">
        <v>2285</v>
      </c>
      <c r="K3432" s="3" t="s">
        <v>2286</v>
      </c>
      <c r="L3432" s="3" t="s">
        <v>4506</v>
      </c>
      <c r="M3432" s="3">
        <f t="shared" si="53"/>
        <v>2</v>
      </c>
    </row>
    <row r="3433" spans="1:13">
      <c r="A3433" s="3">
        <v>2845</v>
      </c>
      <c r="B3433" s="3">
        <v>1</v>
      </c>
      <c r="C3433" s="3" t="s">
        <v>3059</v>
      </c>
      <c r="D3433" s="3" t="s">
        <v>4320</v>
      </c>
      <c r="E3433" s="3">
        <v>204</v>
      </c>
      <c r="F3433" s="3">
        <v>206</v>
      </c>
      <c r="G3433" s="3">
        <v>86</v>
      </c>
      <c r="H3433" s="3">
        <v>100</v>
      </c>
      <c r="I3433" s="3" t="s">
        <v>3263</v>
      </c>
      <c r="J3433" s="3" t="s">
        <v>2285</v>
      </c>
      <c r="K3433" s="3" t="s">
        <v>2286</v>
      </c>
      <c r="L3433" s="3" t="s">
        <v>4506</v>
      </c>
      <c r="M3433" s="3">
        <f t="shared" si="53"/>
        <v>2</v>
      </c>
    </row>
    <row r="3434" spans="1:13">
      <c r="A3434" s="3">
        <v>2846</v>
      </c>
      <c r="B3434" s="3">
        <v>1</v>
      </c>
      <c r="C3434" s="3" t="s">
        <v>3062</v>
      </c>
      <c r="D3434" s="3" t="s">
        <v>4321</v>
      </c>
      <c r="E3434" s="3" t="s">
        <v>3063</v>
      </c>
      <c r="F3434" s="3" t="s">
        <v>3064</v>
      </c>
      <c r="G3434" s="3">
        <v>86</v>
      </c>
      <c r="H3434" s="3">
        <v>100</v>
      </c>
      <c r="I3434" s="3" t="s">
        <v>3263</v>
      </c>
      <c r="J3434" s="3" t="s">
        <v>2285</v>
      </c>
      <c r="K3434" s="3" t="s">
        <v>2286</v>
      </c>
      <c r="L3434" s="3" t="s">
        <v>4506</v>
      </c>
      <c r="M3434" s="3">
        <f t="shared" si="53"/>
        <v>2</v>
      </c>
    </row>
    <row r="3435" spans="1:13">
      <c r="A3435" s="3">
        <v>2846</v>
      </c>
      <c r="B3435" s="3">
        <v>1</v>
      </c>
      <c r="C3435" s="3" t="s">
        <v>3062</v>
      </c>
      <c r="D3435" s="3" t="s">
        <v>4322</v>
      </c>
      <c r="E3435" s="3">
        <v>341</v>
      </c>
      <c r="F3435" s="3">
        <v>343</v>
      </c>
      <c r="G3435" s="3">
        <v>86</v>
      </c>
      <c r="H3435" s="3">
        <v>100</v>
      </c>
      <c r="I3435" s="3" t="s">
        <v>3263</v>
      </c>
      <c r="J3435" s="3" t="s">
        <v>2285</v>
      </c>
      <c r="K3435" s="3" t="s">
        <v>2286</v>
      </c>
      <c r="L3435" s="3" t="s">
        <v>4506</v>
      </c>
      <c r="M3435" s="3">
        <f t="shared" si="53"/>
        <v>2</v>
      </c>
    </row>
    <row r="3436" spans="1:13">
      <c r="A3436" s="3">
        <v>2847</v>
      </c>
      <c r="B3436" s="3">
        <v>1</v>
      </c>
      <c r="C3436" s="3" t="s">
        <v>3068</v>
      </c>
      <c r="D3436" s="3" t="s">
        <v>4323</v>
      </c>
      <c r="E3436" s="3" t="s">
        <v>3069</v>
      </c>
      <c r="F3436" s="3" t="s">
        <v>3070</v>
      </c>
      <c r="G3436" s="3">
        <v>86</v>
      </c>
      <c r="H3436" s="3">
        <v>100</v>
      </c>
      <c r="I3436" s="3" t="s">
        <v>3263</v>
      </c>
      <c r="J3436" s="3" t="s">
        <v>2285</v>
      </c>
      <c r="K3436" s="3" t="s">
        <v>2286</v>
      </c>
      <c r="L3436" s="3" t="s">
        <v>4506</v>
      </c>
      <c r="M3436" s="3">
        <f t="shared" si="53"/>
        <v>2</v>
      </c>
    </row>
    <row r="3437" spans="1:13">
      <c r="A3437" s="3">
        <v>2847</v>
      </c>
      <c r="B3437" s="3">
        <v>1</v>
      </c>
      <c r="C3437" s="3" t="s">
        <v>3068</v>
      </c>
      <c r="D3437" s="3" t="s">
        <v>4324</v>
      </c>
      <c r="E3437" s="3">
        <v>193</v>
      </c>
      <c r="F3437" s="3">
        <v>195</v>
      </c>
      <c r="G3437" s="3">
        <v>86</v>
      </c>
      <c r="H3437" s="3">
        <v>100</v>
      </c>
      <c r="I3437" s="3" t="s">
        <v>3263</v>
      </c>
      <c r="J3437" s="3" t="s">
        <v>2285</v>
      </c>
      <c r="K3437" s="3" t="s">
        <v>2286</v>
      </c>
      <c r="L3437" s="3" t="s">
        <v>4506</v>
      </c>
      <c r="M3437" s="3">
        <f t="shared" si="53"/>
        <v>2</v>
      </c>
    </row>
    <row r="3438" spans="1:13">
      <c r="A3438" s="3">
        <v>2848</v>
      </c>
      <c r="B3438" s="3">
        <v>1</v>
      </c>
      <c r="C3438" s="3" t="s">
        <v>3254</v>
      </c>
      <c r="D3438" s="3" t="s">
        <v>255</v>
      </c>
      <c r="E3438" s="3" t="s">
        <v>3075</v>
      </c>
      <c r="F3438" s="3" t="s">
        <v>3076</v>
      </c>
      <c r="G3438" s="3">
        <v>86</v>
      </c>
      <c r="H3438" s="3">
        <v>100</v>
      </c>
      <c r="I3438" s="3" t="s">
        <v>3263</v>
      </c>
      <c r="J3438" s="3" t="s">
        <v>2285</v>
      </c>
      <c r="K3438" s="3" t="s">
        <v>2286</v>
      </c>
      <c r="L3438" s="3" t="s">
        <v>4506</v>
      </c>
      <c r="M3438" s="3">
        <f t="shared" si="53"/>
        <v>1</v>
      </c>
    </row>
    <row r="3439" spans="1:13">
      <c r="A3439" s="3">
        <v>2849</v>
      </c>
      <c r="B3439" s="3">
        <v>1</v>
      </c>
      <c r="C3439" s="3" t="s">
        <v>3162</v>
      </c>
      <c r="D3439" s="3" t="s">
        <v>3841</v>
      </c>
      <c r="E3439" s="3" t="s">
        <v>3081</v>
      </c>
      <c r="F3439" s="3" t="s">
        <v>3082</v>
      </c>
      <c r="G3439" s="3">
        <v>86</v>
      </c>
      <c r="H3439" s="3">
        <v>100</v>
      </c>
      <c r="I3439" s="3" t="s">
        <v>3263</v>
      </c>
      <c r="J3439" s="3" t="s">
        <v>2285</v>
      </c>
      <c r="K3439" s="3" t="s">
        <v>2286</v>
      </c>
      <c r="L3439" s="3" t="s">
        <v>4506</v>
      </c>
      <c r="M3439" s="3">
        <f t="shared" si="53"/>
        <v>1</v>
      </c>
    </row>
    <row r="3440" spans="1:13">
      <c r="A3440" s="3">
        <v>2850</v>
      </c>
      <c r="B3440" s="3">
        <v>1</v>
      </c>
      <c r="C3440" s="3" t="s">
        <v>3086</v>
      </c>
      <c r="D3440" s="3" t="s">
        <v>2697</v>
      </c>
      <c r="E3440" s="3" t="s">
        <v>2370</v>
      </c>
      <c r="F3440" s="3" t="s">
        <v>3087</v>
      </c>
      <c r="G3440" s="3">
        <v>86</v>
      </c>
      <c r="H3440" s="3">
        <v>100</v>
      </c>
      <c r="I3440" s="3" t="s">
        <v>3263</v>
      </c>
      <c r="J3440" s="3" t="s">
        <v>2285</v>
      </c>
      <c r="K3440" s="3" t="s">
        <v>2306</v>
      </c>
      <c r="L3440" s="3" t="s">
        <v>4506</v>
      </c>
      <c r="M3440" s="3">
        <f t="shared" si="53"/>
        <v>1</v>
      </c>
    </row>
    <row r="3441" spans="1:13">
      <c r="A3441" s="3">
        <v>2851</v>
      </c>
      <c r="B3441" s="3">
        <v>1</v>
      </c>
      <c r="C3441" s="3" t="s">
        <v>3091</v>
      </c>
      <c r="D3441" s="3" t="s">
        <v>111</v>
      </c>
      <c r="E3441" s="3" t="s">
        <v>2683</v>
      </c>
      <c r="F3441" s="3" t="s">
        <v>2821</v>
      </c>
      <c r="G3441" s="3">
        <v>86</v>
      </c>
      <c r="H3441" s="3">
        <v>100</v>
      </c>
      <c r="I3441" s="3" t="s">
        <v>3263</v>
      </c>
      <c r="J3441" s="3" t="s">
        <v>2285</v>
      </c>
      <c r="K3441" s="3" t="s">
        <v>2306</v>
      </c>
      <c r="L3441" s="3" t="s">
        <v>4506</v>
      </c>
      <c r="M3441" s="3">
        <f t="shared" si="53"/>
        <v>1</v>
      </c>
    </row>
    <row r="3442" spans="1:13">
      <c r="A3442" s="3">
        <v>2852</v>
      </c>
      <c r="B3442" s="3">
        <v>1</v>
      </c>
      <c r="C3442" s="3" t="s">
        <v>3089</v>
      </c>
      <c r="D3442" s="3" t="s">
        <v>110</v>
      </c>
      <c r="E3442" s="3" t="s">
        <v>2683</v>
      </c>
      <c r="F3442" s="3" t="s">
        <v>2821</v>
      </c>
      <c r="G3442" s="3">
        <v>86</v>
      </c>
      <c r="H3442" s="3">
        <v>100</v>
      </c>
      <c r="I3442" s="3" t="s">
        <v>3263</v>
      </c>
      <c r="J3442" s="3" t="s">
        <v>2285</v>
      </c>
      <c r="K3442" s="3" t="s">
        <v>2306</v>
      </c>
      <c r="L3442" s="3" t="s">
        <v>4506</v>
      </c>
      <c r="M3442" s="3">
        <f t="shared" si="53"/>
        <v>1</v>
      </c>
    </row>
    <row r="3443" spans="1:13">
      <c r="A3443" s="3">
        <v>2853</v>
      </c>
      <c r="B3443" s="3">
        <v>1</v>
      </c>
      <c r="C3443" s="3" t="s">
        <v>3093</v>
      </c>
      <c r="D3443" s="3" t="s">
        <v>112</v>
      </c>
      <c r="E3443" s="3" t="s">
        <v>2683</v>
      </c>
      <c r="F3443" s="3" t="s">
        <v>2821</v>
      </c>
      <c r="G3443" s="3">
        <v>86</v>
      </c>
      <c r="H3443" s="3">
        <v>100</v>
      </c>
      <c r="I3443" s="3" t="s">
        <v>3263</v>
      </c>
      <c r="J3443" s="3" t="s">
        <v>2285</v>
      </c>
      <c r="K3443" s="3" t="s">
        <v>2306</v>
      </c>
      <c r="L3443" s="3" t="s">
        <v>4506</v>
      </c>
      <c r="M3443" s="3">
        <f t="shared" si="53"/>
        <v>1</v>
      </c>
    </row>
    <row r="3444" spans="1:13">
      <c r="A3444" s="3">
        <v>2854</v>
      </c>
      <c r="B3444" s="3">
        <v>1</v>
      </c>
      <c r="C3444" s="3" t="s">
        <v>3095</v>
      </c>
      <c r="D3444" s="3" t="s">
        <v>258</v>
      </c>
      <c r="E3444" s="3" t="s">
        <v>1775</v>
      </c>
      <c r="F3444" s="3" t="s">
        <v>289</v>
      </c>
      <c r="G3444" s="3">
        <v>100</v>
      </c>
      <c r="H3444" s="3">
        <v>100</v>
      </c>
      <c r="I3444" s="3" t="s">
        <v>3263</v>
      </c>
      <c r="J3444" s="3" t="s">
        <v>2285</v>
      </c>
      <c r="K3444" s="3" t="s">
        <v>2333</v>
      </c>
      <c r="L3444" s="3" t="s">
        <v>4506</v>
      </c>
      <c r="M3444" s="3">
        <f t="shared" si="53"/>
        <v>1</v>
      </c>
    </row>
    <row r="3445" spans="1:13">
      <c r="A3445" s="3">
        <v>2855</v>
      </c>
      <c r="B3445" s="3">
        <v>1</v>
      </c>
      <c r="C3445" s="3" t="s">
        <v>3099</v>
      </c>
      <c r="D3445" s="3" t="s">
        <v>495</v>
      </c>
      <c r="E3445" s="3" t="s">
        <v>2569</v>
      </c>
      <c r="F3445" s="3" t="s">
        <v>2364</v>
      </c>
      <c r="G3445" s="3">
        <v>100</v>
      </c>
      <c r="H3445" s="3">
        <v>100</v>
      </c>
      <c r="I3445" s="3" t="s">
        <v>3263</v>
      </c>
      <c r="J3445" s="3" t="s">
        <v>2285</v>
      </c>
      <c r="K3445" s="3" t="s">
        <v>2333</v>
      </c>
      <c r="L3445" s="3" t="s">
        <v>4506</v>
      </c>
      <c r="M3445" s="3">
        <f t="shared" si="53"/>
        <v>1</v>
      </c>
    </row>
    <row r="3446" spans="1:13">
      <c r="A3446" s="3">
        <v>2856</v>
      </c>
      <c r="B3446" s="3">
        <v>1</v>
      </c>
      <c r="C3446" s="3" t="s">
        <v>3101</v>
      </c>
      <c r="D3446" s="3" t="s">
        <v>342</v>
      </c>
      <c r="E3446" s="3">
        <v>4</v>
      </c>
      <c r="G3446" s="3">
        <v>100</v>
      </c>
      <c r="H3446" s="3">
        <v>100</v>
      </c>
      <c r="I3446" s="3" t="s">
        <v>3263</v>
      </c>
      <c r="J3446" s="3" t="s">
        <v>2285</v>
      </c>
      <c r="K3446" s="3" t="s">
        <v>2333</v>
      </c>
      <c r="L3446" s="3" t="s">
        <v>4506</v>
      </c>
      <c r="M3446" s="3">
        <f t="shared" si="53"/>
        <v>1</v>
      </c>
    </row>
    <row r="3447" spans="1:13">
      <c r="A3447" s="3">
        <v>2857</v>
      </c>
      <c r="B3447" s="3">
        <v>1</v>
      </c>
      <c r="C3447" s="3" t="s">
        <v>3097</v>
      </c>
      <c r="D3447" s="3" t="s">
        <v>2272</v>
      </c>
      <c r="E3447" s="3" t="s">
        <v>2331</v>
      </c>
      <c r="F3447" s="3" t="s">
        <v>1809</v>
      </c>
      <c r="G3447" s="3">
        <v>100</v>
      </c>
      <c r="H3447" s="3">
        <v>100</v>
      </c>
      <c r="I3447" s="3" t="s">
        <v>3263</v>
      </c>
      <c r="J3447" s="3" t="s">
        <v>2285</v>
      </c>
      <c r="K3447" s="3" t="s">
        <v>2333</v>
      </c>
      <c r="L3447" s="3" t="s">
        <v>4506</v>
      </c>
      <c r="M3447" s="3">
        <f t="shared" si="53"/>
        <v>1</v>
      </c>
    </row>
    <row r="3448" spans="1:13">
      <c r="A3448" s="3">
        <v>2858</v>
      </c>
      <c r="B3448" s="3">
        <v>1</v>
      </c>
      <c r="C3448" s="3" t="s">
        <v>3105</v>
      </c>
      <c r="D3448" s="3" t="s">
        <v>2697</v>
      </c>
      <c r="E3448" s="3" t="s">
        <v>2941</v>
      </c>
      <c r="F3448" s="3" t="s">
        <v>3106</v>
      </c>
      <c r="G3448" s="3">
        <v>100</v>
      </c>
      <c r="H3448" s="3">
        <v>100</v>
      </c>
      <c r="I3448" s="3" t="s">
        <v>3263</v>
      </c>
      <c r="J3448" s="3" t="s">
        <v>2285</v>
      </c>
      <c r="K3448" s="3" t="s">
        <v>2333</v>
      </c>
      <c r="L3448" s="3" t="s">
        <v>4506</v>
      </c>
      <c r="M3448" s="3">
        <f t="shared" si="53"/>
        <v>3</v>
      </c>
    </row>
    <row r="3449" spans="1:13">
      <c r="A3449" s="3">
        <v>2858</v>
      </c>
      <c r="B3449" s="3">
        <v>1</v>
      </c>
      <c r="C3449" s="3" t="s">
        <v>3105</v>
      </c>
      <c r="D3449" s="3" t="s">
        <v>4314</v>
      </c>
      <c r="E3449" s="3" t="s">
        <v>3107</v>
      </c>
      <c r="F3449" s="3" t="s">
        <v>2467</v>
      </c>
      <c r="G3449" s="3">
        <v>100</v>
      </c>
      <c r="H3449" s="3">
        <v>100</v>
      </c>
      <c r="I3449" s="3" t="s">
        <v>3263</v>
      </c>
      <c r="J3449" s="3" t="s">
        <v>2285</v>
      </c>
      <c r="K3449" s="3" t="s">
        <v>2333</v>
      </c>
      <c r="L3449" s="3" t="s">
        <v>4506</v>
      </c>
      <c r="M3449" s="3">
        <f t="shared" si="53"/>
        <v>3</v>
      </c>
    </row>
    <row r="3450" spans="1:13">
      <c r="A3450" s="3">
        <v>2858</v>
      </c>
      <c r="B3450" s="3">
        <v>1</v>
      </c>
      <c r="C3450" s="3" t="s">
        <v>3105</v>
      </c>
      <c r="D3450" s="3" t="s">
        <v>4316</v>
      </c>
      <c r="E3450" s="3">
        <v>65</v>
      </c>
      <c r="F3450" s="3">
        <v>67</v>
      </c>
      <c r="G3450" s="3">
        <v>100</v>
      </c>
      <c r="H3450" s="3">
        <v>100</v>
      </c>
      <c r="I3450" s="3" t="s">
        <v>3263</v>
      </c>
      <c r="J3450" s="3" t="s">
        <v>2285</v>
      </c>
      <c r="K3450" s="3" t="s">
        <v>2333</v>
      </c>
      <c r="L3450" s="3" t="s">
        <v>4506</v>
      </c>
      <c r="M3450" s="3">
        <f t="shared" si="53"/>
        <v>3</v>
      </c>
    </row>
    <row r="3451" spans="1:13">
      <c r="A3451" s="3">
        <v>2859</v>
      </c>
      <c r="B3451" s="3">
        <v>0</v>
      </c>
      <c r="C3451" s="3" t="s">
        <v>3108</v>
      </c>
      <c r="D3451" s="3" t="s">
        <v>2720</v>
      </c>
      <c r="E3451" s="3" t="s">
        <v>1812</v>
      </c>
      <c r="F3451" s="3" t="s">
        <v>2445</v>
      </c>
      <c r="G3451" s="3">
        <v>100</v>
      </c>
      <c r="H3451" s="3">
        <v>0</v>
      </c>
      <c r="I3451" s="3" t="s">
        <v>3263</v>
      </c>
      <c r="J3451" s="3" t="s">
        <v>2346</v>
      </c>
      <c r="K3451" s="3" t="s">
        <v>2286</v>
      </c>
      <c r="L3451" s="3" t="s">
        <v>4507</v>
      </c>
      <c r="M3451" s="3">
        <f t="shared" si="53"/>
        <v>1</v>
      </c>
    </row>
    <row r="3452" spans="1:13">
      <c r="A3452" s="3">
        <v>2860</v>
      </c>
      <c r="B3452" s="3">
        <v>0</v>
      </c>
      <c r="C3452" s="3" t="s">
        <v>3109</v>
      </c>
      <c r="D3452" s="3" t="s">
        <v>261</v>
      </c>
      <c r="E3452" s="3" t="s">
        <v>2376</v>
      </c>
      <c r="F3452" s="3" t="s">
        <v>2710</v>
      </c>
      <c r="G3452" s="3">
        <v>100</v>
      </c>
      <c r="H3452" s="3">
        <v>0</v>
      </c>
      <c r="I3452" s="3" t="s">
        <v>3263</v>
      </c>
      <c r="J3452" s="3" t="s">
        <v>2346</v>
      </c>
      <c r="K3452" s="3" t="s">
        <v>2286</v>
      </c>
      <c r="L3452" s="3" t="s">
        <v>4507</v>
      </c>
      <c r="M3452" s="3">
        <f t="shared" si="53"/>
        <v>1</v>
      </c>
    </row>
    <row r="3453" spans="1:13">
      <c r="A3453" s="3">
        <v>2861</v>
      </c>
      <c r="B3453" s="3">
        <v>0</v>
      </c>
      <c r="C3453" s="3" t="s">
        <v>3111</v>
      </c>
      <c r="D3453" s="3" t="s">
        <v>264</v>
      </c>
      <c r="E3453" s="3" t="s">
        <v>2376</v>
      </c>
      <c r="F3453" s="3" t="s">
        <v>2710</v>
      </c>
      <c r="G3453" s="3">
        <v>100</v>
      </c>
      <c r="H3453" s="3">
        <v>0</v>
      </c>
      <c r="I3453" s="3" t="s">
        <v>3263</v>
      </c>
      <c r="J3453" s="3" t="s">
        <v>2346</v>
      </c>
      <c r="K3453" s="3" t="s">
        <v>2286</v>
      </c>
      <c r="L3453" s="3" t="s">
        <v>4507</v>
      </c>
      <c r="M3453" s="3">
        <f t="shared" si="53"/>
        <v>1</v>
      </c>
    </row>
    <row r="3454" spans="1:13">
      <c r="A3454" s="3">
        <v>2862</v>
      </c>
      <c r="B3454" s="3">
        <v>0</v>
      </c>
      <c r="C3454" s="3" t="s">
        <v>3113</v>
      </c>
      <c r="D3454" s="3" t="s">
        <v>589</v>
      </c>
      <c r="E3454" s="3" t="s">
        <v>3072</v>
      </c>
      <c r="F3454" s="3" t="s">
        <v>3073</v>
      </c>
      <c r="G3454" s="3">
        <v>100</v>
      </c>
      <c r="H3454" s="3">
        <v>0</v>
      </c>
      <c r="I3454" s="3" t="s">
        <v>3263</v>
      </c>
      <c r="J3454" s="3" t="s">
        <v>2346</v>
      </c>
      <c r="K3454" s="3" t="s">
        <v>2286</v>
      </c>
      <c r="L3454" s="3" t="s">
        <v>4507</v>
      </c>
      <c r="M3454" s="3">
        <f t="shared" si="53"/>
        <v>1</v>
      </c>
    </row>
    <row r="3455" spans="1:13">
      <c r="A3455" s="3">
        <v>2863</v>
      </c>
      <c r="B3455" s="3">
        <v>0</v>
      </c>
      <c r="C3455" s="3" t="s">
        <v>3115</v>
      </c>
      <c r="D3455" s="3" t="s">
        <v>566</v>
      </c>
      <c r="E3455" s="3" t="s">
        <v>3072</v>
      </c>
      <c r="F3455" s="3" t="s">
        <v>3073</v>
      </c>
      <c r="G3455" s="3">
        <v>100</v>
      </c>
      <c r="H3455" s="3">
        <v>0</v>
      </c>
      <c r="I3455" s="3" t="s">
        <v>3263</v>
      </c>
      <c r="J3455" s="3" t="s">
        <v>2346</v>
      </c>
      <c r="K3455" s="3" t="s">
        <v>2286</v>
      </c>
      <c r="L3455" s="3" t="s">
        <v>4507</v>
      </c>
      <c r="M3455" s="3">
        <f t="shared" si="53"/>
        <v>1</v>
      </c>
    </row>
    <row r="3456" spans="1:13">
      <c r="A3456" s="3">
        <v>2864</v>
      </c>
      <c r="B3456" s="3">
        <v>0</v>
      </c>
      <c r="C3456" s="3" t="s">
        <v>3117</v>
      </c>
      <c r="D3456" s="3" t="s">
        <v>645</v>
      </c>
      <c r="E3456" s="3" t="s">
        <v>3072</v>
      </c>
      <c r="F3456" s="3" t="s">
        <v>3073</v>
      </c>
      <c r="G3456" s="3">
        <v>100</v>
      </c>
      <c r="H3456" s="3">
        <v>0</v>
      </c>
      <c r="I3456" s="3" t="s">
        <v>3263</v>
      </c>
      <c r="J3456" s="3" t="s">
        <v>2346</v>
      </c>
      <c r="K3456" s="3" t="s">
        <v>2286</v>
      </c>
      <c r="L3456" s="3" t="s">
        <v>4507</v>
      </c>
      <c r="M3456" s="3">
        <f t="shared" si="53"/>
        <v>1</v>
      </c>
    </row>
    <row r="3457" spans="1:13">
      <c r="A3457" s="3">
        <v>2865</v>
      </c>
      <c r="B3457" s="3">
        <v>0</v>
      </c>
      <c r="C3457" s="3" t="s">
        <v>3119</v>
      </c>
      <c r="D3457" s="3" t="s">
        <v>2733</v>
      </c>
      <c r="E3457" s="3" t="s">
        <v>2301</v>
      </c>
      <c r="F3457" s="3" t="s">
        <v>2324</v>
      </c>
      <c r="G3457" s="3">
        <v>100</v>
      </c>
      <c r="H3457" s="3">
        <v>0</v>
      </c>
      <c r="I3457" s="3" t="s">
        <v>3263</v>
      </c>
      <c r="J3457" s="3" t="s">
        <v>2346</v>
      </c>
      <c r="K3457" s="3" t="s">
        <v>2306</v>
      </c>
      <c r="L3457" s="3" t="s">
        <v>4507</v>
      </c>
      <c r="M3457" s="3">
        <f t="shared" si="53"/>
        <v>1</v>
      </c>
    </row>
    <row r="3458" spans="1:13">
      <c r="A3458" s="3">
        <v>2866</v>
      </c>
      <c r="B3458" s="3">
        <v>0</v>
      </c>
      <c r="C3458" s="3" t="s">
        <v>3120</v>
      </c>
      <c r="D3458" s="3" t="s">
        <v>166</v>
      </c>
      <c r="E3458" s="3" t="s">
        <v>3121</v>
      </c>
      <c r="F3458" s="3" t="s">
        <v>3122</v>
      </c>
      <c r="G3458" s="3">
        <v>100</v>
      </c>
      <c r="H3458" s="3">
        <v>0</v>
      </c>
      <c r="I3458" s="3" t="s">
        <v>3263</v>
      </c>
      <c r="J3458" s="3" t="s">
        <v>2346</v>
      </c>
      <c r="K3458" s="3" t="s">
        <v>2306</v>
      </c>
      <c r="L3458" s="3" t="s">
        <v>4507</v>
      </c>
      <c r="M3458" s="3">
        <f t="shared" si="53"/>
        <v>1</v>
      </c>
    </row>
    <row r="3459" spans="1:13">
      <c r="A3459" s="3">
        <v>2867</v>
      </c>
      <c r="B3459" s="3">
        <v>0</v>
      </c>
      <c r="C3459" s="3" t="s">
        <v>3126</v>
      </c>
      <c r="D3459" s="3" t="s">
        <v>411</v>
      </c>
      <c r="E3459" s="3" t="s">
        <v>2438</v>
      </c>
      <c r="F3459" s="3" t="s">
        <v>2299</v>
      </c>
      <c r="G3459" s="3">
        <v>100</v>
      </c>
      <c r="H3459" s="3">
        <v>0</v>
      </c>
      <c r="I3459" s="3" t="s">
        <v>3263</v>
      </c>
      <c r="J3459" s="3" t="s">
        <v>2346</v>
      </c>
      <c r="K3459" s="3" t="s">
        <v>2306</v>
      </c>
      <c r="L3459" s="3" t="s">
        <v>4507</v>
      </c>
      <c r="M3459" s="3">
        <f t="shared" ref="M3459:M3522" si="54">COUNTIF(A:A,A3459)</f>
        <v>2</v>
      </c>
    </row>
    <row r="3460" spans="1:13">
      <c r="A3460" s="3">
        <v>2867</v>
      </c>
      <c r="B3460" s="3">
        <v>0</v>
      </c>
      <c r="C3460" s="3" t="s">
        <v>3126</v>
      </c>
      <c r="D3460" s="3" t="s">
        <v>412</v>
      </c>
      <c r="E3460" s="3" t="s">
        <v>2438</v>
      </c>
      <c r="F3460" s="3" t="s">
        <v>2299</v>
      </c>
      <c r="G3460" s="3">
        <v>100</v>
      </c>
      <c r="H3460" s="3">
        <v>0</v>
      </c>
      <c r="I3460" s="3" t="s">
        <v>3263</v>
      </c>
      <c r="J3460" s="3" t="s">
        <v>2346</v>
      </c>
      <c r="K3460" s="3" t="s">
        <v>2306</v>
      </c>
      <c r="L3460" s="3" t="s">
        <v>4507</v>
      </c>
      <c r="M3460" s="3">
        <f t="shared" si="54"/>
        <v>2</v>
      </c>
    </row>
    <row r="3461" spans="1:13">
      <c r="A3461" s="3">
        <v>2868</v>
      </c>
      <c r="B3461" s="3">
        <v>0</v>
      </c>
      <c r="C3461" s="3" t="s">
        <v>3128</v>
      </c>
      <c r="D3461" s="3" t="s">
        <v>103</v>
      </c>
      <c r="E3461" s="3" t="s">
        <v>2861</v>
      </c>
      <c r="F3461" s="3" t="s">
        <v>2738</v>
      </c>
      <c r="G3461" s="3">
        <v>100</v>
      </c>
      <c r="H3461" s="3">
        <v>0</v>
      </c>
      <c r="I3461" s="3" t="s">
        <v>3263</v>
      </c>
      <c r="J3461" s="3" t="s">
        <v>2346</v>
      </c>
      <c r="K3461" s="3" t="s">
        <v>2306</v>
      </c>
      <c r="L3461" s="3" t="s">
        <v>4507</v>
      </c>
      <c r="M3461" s="3">
        <f t="shared" si="54"/>
        <v>1</v>
      </c>
    </row>
    <row r="3462" spans="1:13">
      <c r="A3462" s="3">
        <v>2869</v>
      </c>
      <c r="B3462" s="3">
        <v>0</v>
      </c>
      <c r="C3462" s="3" t="s">
        <v>3130</v>
      </c>
      <c r="D3462" s="3" t="s">
        <v>221</v>
      </c>
      <c r="E3462" s="3" t="s">
        <v>3104</v>
      </c>
      <c r="F3462" s="3" t="s">
        <v>3131</v>
      </c>
      <c r="G3462" s="3">
        <v>100</v>
      </c>
      <c r="H3462" s="3">
        <v>0</v>
      </c>
      <c r="I3462" s="3" t="s">
        <v>3263</v>
      </c>
      <c r="J3462" s="3" t="s">
        <v>2346</v>
      </c>
      <c r="K3462" s="3" t="s">
        <v>2306</v>
      </c>
      <c r="L3462" s="3" t="s">
        <v>4507</v>
      </c>
      <c r="M3462" s="3">
        <f t="shared" si="54"/>
        <v>1</v>
      </c>
    </row>
    <row r="3463" spans="1:13">
      <c r="A3463" s="3">
        <v>2870</v>
      </c>
      <c r="B3463" s="3">
        <v>0</v>
      </c>
      <c r="C3463" s="3" t="s">
        <v>3135</v>
      </c>
      <c r="D3463" s="3" t="s">
        <v>13</v>
      </c>
      <c r="E3463" s="3" t="s">
        <v>2938</v>
      </c>
      <c r="F3463" s="3" t="s">
        <v>2939</v>
      </c>
      <c r="G3463" s="3">
        <v>100</v>
      </c>
      <c r="H3463" s="3">
        <v>0</v>
      </c>
      <c r="I3463" s="3" t="s">
        <v>3263</v>
      </c>
      <c r="J3463" s="3" t="s">
        <v>2346</v>
      </c>
      <c r="K3463" s="3" t="s">
        <v>2306</v>
      </c>
      <c r="L3463" s="3" t="s">
        <v>4507</v>
      </c>
      <c r="M3463" s="3">
        <f t="shared" si="54"/>
        <v>1</v>
      </c>
    </row>
    <row r="3464" spans="1:13">
      <c r="A3464" s="3">
        <v>2871</v>
      </c>
      <c r="B3464" s="3">
        <v>0</v>
      </c>
      <c r="C3464" s="3" t="s">
        <v>3137</v>
      </c>
      <c r="D3464" s="3" t="s">
        <v>279</v>
      </c>
      <c r="E3464" s="3" t="s">
        <v>2328</v>
      </c>
      <c r="F3464" s="3" t="s">
        <v>2329</v>
      </c>
      <c r="G3464" s="3">
        <v>100</v>
      </c>
      <c r="H3464" s="3">
        <v>0</v>
      </c>
      <c r="I3464" s="3" t="s">
        <v>3263</v>
      </c>
      <c r="J3464" s="3" t="s">
        <v>2346</v>
      </c>
      <c r="K3464" s="3" t="s">
        <v>2333</v>
      </c>
      <c r="L3464" s="3" t="s">
        <v>4507</v>
      </c>
      <c r="M3464" s="3">
        <f t="shared" si="54"/>
        <v>1</v>
      </c>
    </row>
    <row r="3465" spans="1:13">
      <c r="A3465" s="3">
        <v>2872</v>
      </c>
      <c r="B3465" s="3">
        <v>0</v>
      </c>
      <c r="C3465" s="3" t="s">
        <v>3139</v>
      </c>
      <c r="D3465" s="3" t="s">
        <v>1860</v>
      </c>
      <c r="E3465" s="3" t="s">
        <v>2941</v>
      </c>
      <c r="F3465" s="3" t="s">
        <v>3140</v>
      </c>
      <c r="G3465" s="3">
        <v>100</v>
      </c>
      <c r="H3465" s="3">
        <v>0</v>
      </c>
      <c r="I3465" s="3" t="s">
        <v>3263</v>
      </c>
      <c r="J3465" s="3" t="s">
        <v>2346</v>
      </c>
      <c r="K3465" s="3" t="s">
        <v>2333</v>
      </c>
      <c r="L3465" s="3" t="s">
        <v>4507</v>
      </c>
      <c r="M3465" s="3">
        <f t="shared" si="54"/>
        <v>1</v>
      </c>
    </row>
    <row r="3466" spans="1:13">
      <c r="A3466" s="3">
        <v>2873</v>
      </c>
      <c r="B3466" s="3">
        <v>0</v>
      </c>
      <c r="C3466" s="3" t="s">
        <v>3264</v>
      </c>
      <c r="D3466" s="3" t="s">
        <v>2764</v>
      </c>
      <c r="E3466" s="3" t="s">
        <v>2569</v>
      </c>
      <c r="G3466" s="3">
        <v>100</v>
      </c>
      <c r="H3466" s="3">
        <v>0</v>
      </c>
      <c r="I3466" s="3" t="s">
        <v>3263</v>
      </c>
      <c r="J3466" s="3" t="s">
        <v>2346</v>
      </c>
      <c r="K3466" s="3" t="s">
        <v>2333</v>
      </c>
      <c r="L3466" s="3" t="s">
        <v>4507</v>
      </c>
      <c r="M3466" s="3">
        <f t="shared" si="54"/>
        <v>1</v>
      </c>
    </row>
    <row r="3467" spans="1:13">
      <c r="A3467" s="3">
        <v>2874</v>
      </c>
      <c r="B3467" s="3">
        <v>0</v>
      </c>
      <c r="C3467" s="3" t="s">
        <v>3261</v>
      </c>
      <c r="D3467" s="3" t="s">
        <v>3008</v>
      </c>
      <c r="E3467" s="3" t="s">
        <v>2328</v>
      </c>
      <c r="F3467" s="3" t="s">
        <v>2329</v>
      </c>
      <c r="G3467" s="3">
        <v>100</v>
      </c>
      <c r="H3467" s="3">
        <v>0</v>
      </c>
      <c r="I3467" s="3" t="s">
        <v>3263</v>
      </c>
      <c r="J3467" s="3" t="s">
        <v>2346</v>
      </c>
      <c r="K3467" s="3" t="s">
        <v>2333</v>
      </c>
      <c r="L3467" s="3" t="s">
        <v>4507</v>
      </c>
      <c r="M3467" s="3">
        <f t="shared" si="54"/>
        <v>1</v>
      </c>
    </row>
    <row r="3468" spans="1:13">
      <c r="A3468" s="3">
        <v>2875</v>
      </c>
      <c r="B3468" s="3">
        <v>1</v>
      </c>
      <c r="C3468" s="3" t="s">
        <v>2721</v>
      </c>
      <c r="D3468" s="3" t="s">
        <v>2720</v>
      </c>
      <c r="E3468" s="3" t="s">
        <v>2143</v>
      </c>
      <c r="F3468" s="3" t="s">
        <v>1791</v>
      </c>
      <c r="G3468" s="3">
        <v>86</v>
      </c>
      <c r="H3468" s="3">
        <v>100</v>
      </c>
      <c r="I3468" s="3" t="s">
        <v>3263</v>
      </c>
      <c r="J3468" s="3" t="s">
        <v>2346</v>
      </c>
      <c r="K3468" s="3" t="s">
        <v>2286</v>
      </c>
      <c r="L3468" s="3" t="s">
        <v>4508</v>
      </c>
      <c r="M3468" s="3">
        <f t="shared" si="54"/>
        <v>1</v>
      </c>
    </row>
    <row r="3469" spans="1:13">
      <c r="A3469" s="3">
        <v>2876</v>
      </c>
      <c r="B3469" s="3">
        <v>1</v>
      </c>
      <c r="C3469" s="3" t="s">
        <v>3110</v>
      </c>
      <c r="D3469" s="3" t="s">
        <v>261</v>
      </c>
      <c r="E3469" s="3" t="s">
        <v>1793</v>
      </c>
      <c r="F3469" s="3" t="s">
        <v>1778</v>
      </c>
      <c r="G3469" s="3">
        <v>86</v>
      </c>
      <c r="H3469" s="3">
        <v>100</v>
      </c>
      <c r="I3469" s="3" t="s">
        <v>3263</v>
      </c>
      <c r="J3469" s="3" t="s">
        <v>2346</v>
      </c>
      <c r="K3469" s="3" t="s">
        <v>2286</v>
      </c>
      <c r="L3469" s="3" t="s">
        <v>4508</v>
      </c>
      <c r="M3469" s="3">
        <f t="shared" si="54"/>
        <v>1</v>
      </c>
    </row>
    <row r="3470" spans="1:13">
      <c r="A3470" s="3">
        <v>2877</v>
      </c>
      <c r="B3470" s="3">
        <v>1</v>
      </c>
      <c r="C3470" s="3" t="s">
        <v>3112</v>
      </c>
      <c r="D3470" s="3" t="s">
        <v>264</v>
      </c>
      <c r="E3470" s="3" t="s">
        <v>1793</v>
      </c>
      <c r="F3470" s="3" t="s">
        <v>1778</v>
      </c>
      <c r="G3470" s="3">
        <v>86</v>
      </c>
      <c r="H3470" s="3">
        <v>100</v>
      </c>
      <c r="I3470" s="3" t="s">
        <v>3263</v>
      </c>
      <c r="J3470" s="3" t="s">
        <v>2346</v>
      </c>
      <c r="K3470" s="3" t="s">
        <v>2286</v>
      </c>
      <c r="L3470" s="3" t="s">
        <v>4508</v>
      </c>
      <c r="M3470" s="3">
        <f t="shared" si="54"/>
        <v>1</v>
      </c>
    </row>
    <row r="3471" spans="1:13">
      <c r="A3471" s="3">
        <v>2878</v>
      </c>
      <c r="B3471" s="3">
        <v>1</v>
      </c>
      <c r="C3471" s="3" t="s">
        <v>3114</v>
      </c>
      <c r="D3471" s="3" t="s">
        <v>589</v>
      </c>
      <c r="E3471" s="3" t="s">
        <v>3075</v>
      </c>
      <c r="F3471" s="3" t="s">
        <v>3076</v>
      </c>
      <c r="G3471" s="3">
        <v>86</v>
      </c>
      <c r="H3471" s="3">
        <v>100</v>
      </c>
      <c r="I3471" s="3" t="s">
        <v>3263</v>
      </c>
      <c r="J3471" s="3" t="s">
        <v>2346</v>
      </c>
      <c r="K3471" s="3" t="s">
        <v>2286</v>
      </c>
      <c r="L3471" s="3" t="s">
        <v>4508</v>
      </c>
      <c r="M3471" s="3">
        <f t="shared" si="54"/>
        <v>1</v>
      </c>
    </row>
    <row r="3472" spans="1:13">
      <c r="A3472" s="3">
        <v>2879</v>
      </c>
      <c r="B3472" s="3">
        <v>1</v>
      </c>
      <c r="C3472" s="3" t="s">
        <v>3116</v>
      </c>
      <c r="D3472" s="3" t="s">
        <v>566</v>
      </c>
      <c r="E3472" s="3" t="s">
        <v>3075</v>
      </c>
      <c r="F3472" s="3" t="s">
        <v>3076</v>
      </c>
      <c r="G3472" s="3">
        <v>86</v>
      </c>
      <c r="H3472" s="3">
        <v>100</v>
      </c>
      <c r="I3472" s="3" t="s">
        <v>3263</v>
      </c>
      <c r="J3472" s="3" t="s">
        <v>2346</v>
      </c>
      <c r="K3472" s="3" t="s">
        <v>2286</v>
      </c>
      <c r="L3472" s="3" t="s">
        <v>4508</v>
      </c>
      <c r="M3472" s="3">
        <f t="shared" si="54"/>
        <v>1</v>
      </c>
    </row>
    <row r="3473" spans="1:13">
      <c r="A3473" s="3">
        <v>2880</v>
      </c>
      <c r="B3473" s="3">
        <v>1</v>
      </c>
      <c r="C3473" s="3" t="s">
        <v>3118</v>
      </c>
      <c r="D3473" s="3" t="s">
        <v>645</v>
      </c>
      <c r="E3473" s="3" t="s">
        <v>3075</v>
      </c>
      <c r="F3473" s="3" t="s">
        <v>3076</v>
      </c>
      <c r="G3473" s="3">
        <v>86</v>
      </c>
      <c r="H3473" s="3">
        <v>100</v>
      </c>
      <c r="I3473" s="3" t="s">
        <v>3263</v>
      </c>
      <c r="J3473" s="3" t="s">
        <v>2346</v>
      </c>
      <c r="K3473" s="3" t="s">
        <v>2286</v>
      </c>
      <c r="L3473" s="3" t="s">
        <v>4508</v>
      </c>
      <c r="M3473" s="3">
        <f t="shared" si="54"/>
        <v>1</v>
      </c>
    </row>
    <row r="3474" spans="1:13">
      <c r="A3474" s="3">
        <v>2881</v>
      </c>
      <c r="B3474" s="3">
        <v>1</v>
      </c>
      <c r="C3474" s="3" t="s">
        <v>2735</v>
      </c>
      <c r="D3474" s="3" t="s">
        <v>2733</v>
      </c>
      <c r="E3474" s="3" t="s">
        <v>1775</v>
      </c>
      <c r="F3474" s="3" t="s">
        <v>289</v>
      </c>
      <c r="G3474" s="3">
        <v>86</v>
      </c>
      <c r="H3474" s="3">
        <v>100</v>
      </c>
      <c r="I3474" s="3" t="s">
        <v>3263</v>
      </c>
      <c r="J3474" s="3" t="s">
        <v>2346</v>
      </c>
      <c r="K3474" s="3" t="s">
        <v>2306</v>
      </c>
      <c r="L3474" s="3" t="s">
        <v>4508</v>
      </c>
      <c r="M3474" s="3">
        <f t="shared" si="54"/>
        <v>1</v>
      </c>
    </row>
    <row r="3475" spans="1:13">
      <c r="A3475" s="3">
        <v>2882</v>
      </c>
      <c r="B3475" s="3">
        <v>1</v>
      </c>
      <c r="C3475" s="3" t="s">
        <v>3123</v>
      </c>
      <c r="D3475" s="3" t="s">
        <v>166</v>
      </c>
      <c r="E3475" s="3" t="s">
        <v>3124</v>
      </c>
      <c r="F3475" s="3" t="s">
        <v>3125</v>
      </c>
      <c r="G3475" s="3">
        <v>86</v>
      </c>
      <c r="H3475" s="3">
        <v>100</v>
      </c>
      <c r="I3475" s="3" t="s">
        <v>3263</v>
      </c>
      <c r="J3475" s="3" t="s">
        <v>2346</v>
      </c>
      <c r="K3475" s="3" t="s">
        <v>2306</v>
      </c>
      <c r="L3475" s="3" t="s">
        <v>4508</v>
      </c>
      <c r="M3475" s="3">
        <f t="shared" si="54"/>
        <v>1</v>
      </c>
    </row>
    <row r="3476" spans="1:13">
      <c r="A3476" s="3">
        <v>2883</v>
      </c>
      <c r="B3476" s="3">
        <v>1</v>
      </c>
      <c r="C3476" s="3" t="s">
        <v>3127</v>
      </c>
      <c r="D3476" s="3" t="s">
        <v>411</v>
      </c>
      <c r="E3476" s="3" t="s">
        <v>2301</v>
      </c>
      <c r="F3476" s="3" t="s">
        <v>2302</v>
      </c>
      <c r="G3476" s="3">
        <v>86</v>
      </c>
      <c r="H3476" s="3">
        <v>100</v>
      </c>
      <c r="I3476" s="3" t="s">
        <v>3263</v>
      </c>
      <c r="J3476" s="3" t="s">
        <v>2346</v>
      </c>
      <c r="K3476" s="3" t="s">
        <v>2306</v>
      </c>
      <c r="L3476" s="3" t="s">
        <v>4508</v>
      </c>
      <c r="M3476" s="3">
        <f t="shared" si="54"/>
        <v>2</v>
      </c>
    </row>
    <row r="3477" spans="1:13">
      <c r="A3477" s="3">
        <v>2883</v>
      </c>
      <c r="B3477" s="3">
        <v>1</v>
      </c>
      <c r="C3477" s="3" t="s">
        <v>3127</v>
      </c>
      <c r="D3477" s="3" t="s">
        <v>412</v>
      </c>
      <c r="E3477" s="3" t="s">
        <v>2301</v>
      </c>
      <c r="F3477" s="3" t="s">
        <v>2302</v>
      </c>
      <c r="G3477" s="3">
        <v>86</v>
      </c>
      <c r="H3477" s="3">
        <v>100</v>
      </c>
      <c r="I3477" s="3" t="s">
        <v>3263</v>
      </c>
      <c r="J3477" s="3" t="s">
        <v>2346</v>
      </c>
      <c r="K3477" s="3" t="s">
        <v>2306</v>
      </c>
      <c r="L3477" s="3" t="s">
        <v>4508</v>
      </c>
      <c r="M3477" s="3">
        <f t="shared" si="54"/>
        <v>2</v>
      </c>
    </row>
    <row r="3478" spans="1:13">
      <c r="A3478" s="3">
        <v>2884</v>
      </c>
      <c r="B3478" s="3">
        <v>1</v>
      </c>
      <c r="C3478" s="3" t="s">
        <v>3129</v>
      </c>
      <c r="D3478" s="3" t="s">
        <v>103</v>
      </c>
      <c r="E3478" s="3" t="s">
        <v>2863</v>
      </c>
      <c r="F3478" s="3" t="s">
        <v>2741</v>
      </c>
      <c r="G3478" s="3">
        <v>86</v>
      </c>
      <c r="H3478" s="3">
        <v>100</v>
      </c>
      <c r="I3478" s="3" t="s">
        <v>3263</v>
      </c>
      <c r="J3478" s="3" t="s">
        <v>2346</v>
      </c>
      <c r="K3478" s="3" t="s">
        <v>2306</v>
      </c>
      <c r="L3478" s="3" t="s">
        <v>4508</v>
      </c>
      <c r="M3478" s="3">
        <f t="shared" si="54"/>
        <v>1</v>
      </c>
    </row>
    <row r="3479" spans="1:13">
      <c r="A3479" s="3">
        <v>2885</v>
      </c>
      <c r="B3479" s="3">
        <v>1</v>
      </c>
      <c r="C3479" s="3" t="s">
        <v>3132</v>
      </c>
      <c r="D3479" s="3" t="s">
        <v>221</v>
      </c>
      <c r="E3479" s="3" t="s">
        <v>3133</v>
      </c>
      <c r="F3479" s="3" t="s">
        <v>3134</v>
      </c>
      <c r="G3479" s="3">
        <v>86</v>
      </c>
      <c r="H3479" s="3">
        <v>100</v>
      </c>
      <c r="I3479" s="3" t="s">
        <v>3263</v>
      </c>
      <c r="J3479" s="3" t="s">
        <v>2346</v>
      </c>
      <c r="K3479" s="3" t="s">
        <v>2306</v>
      </c>
      <c r="L3479" s="3" t="s">
        <v>4508</v>
      </c>
      <c r="M3479" s="3">
        <f t="shared" si="54"/>
        <v>1</v>
      </c>
    </row>
    <row r="3480" spans="1:13">
      <c r="A3480" s="3">
        <v>2886</v>
      </c>
      <c r="B3480" s="3">
        <v>1</v>
      </c>
      <c r="C3480" s="3" t="s">
        <v>3136</v>
      </c>
      <c r="D3480" s="3" t="s">
        <v>13</v>
      </c>
      <c r="E3480" s="3" t="s">
        <v>2941</v>
      </c>
      <c r="F3480" s="3" t="s">
        <v>641</v>
      </c>
      <c r="G3480" s="3">
        <v>86</v>
      </c>
      <c r="H3480" s="3">
        <v>100</v>
      </c>
      <c r="I3480" s="3" t="s">
        <v>3263</v>
      </c>
      <c r="J3480" s="3" t="s">
        <v>2346</v>
      </c>
      <c r="K3480" s="3" t="s">
        <v>2306</v>
      </c>
      <c r="L3480" s="3" t="s">
        <v>4508</v>
      </c>
      <c r="M3480" s="3">
        <f t="shared" si="54"/>
        <v>1</v>
      </c>
    </row>
    <row r="3481" spans="1:13">
      <c r="A3481" s="3">
        <v>2887</v>
      </c>
      <c r="B3481" s="3">
        <v>1</v>
      </c>
      <c r="C3481" s="3" t="s">
        <v>3138</v>
      </c>
      <c r="D3481" s="3" t="s">
        <v>279</v>
      </c>
      <c r="E3481" s="3" t="s">
        <v>2331</v>
      </c>
      <c r="F3481" s="3" t="s">
        <v>1809</v>
      </c>
      <c r="G3481" s="3">
        <v>100</v>
      </c>
      <c r="H3481" s="3">
        <v>100</v>
      </c>
      <c r="I3481" s="3" t="s">
        <v>3263</v>
      </c>
      <c r="J3481" s="3" t="s">
        <v>2346</v>
      </c>
      <c r="K3481" s="3" t="s">
        <v>2333</v>
      </c>
      <c r="L3481" s="3" t="s">
        <v>4508</v>
      </c>
      <c r="M3481" s="3">
        <f t="shared" si="54"/>
        <v>1</v>
      </c>
    </row>
    <row r="3482" spans="1:13">
      <c r="A3482" s="3">
        <v>2888</v>
      </c>
      <c r="B3482" s="3">
        <v>1</v>
      </c>
      <c r="C3482" s="3" t="s">
        <v>3141</v>
      </c>
      <c r="D3482" s="3" t="s">
        <v>1860</v>
      </c>
      <c r="E3482" s="3" t="s">
        <v>1919</v>
      </c>
      <c r="F3482" s="3" t="s">
        <v>3142</v>
      </c>
      <c r="G3482" s="3">
        <v>100</v>
      </c>
      <c r="H3482" s="3">
        <v>100</v>
      </c>
      <c r="I3482" s="3" t="s">
        <v>3263</v>
      </c>
      <c r="J3482" s="3" t="s">
        <v>2346</v>
      </c>
      <c r="K3482" s="3" t="s">
        <v>2333</v>
      </c>
      <c r="L3482" s="3" t="s">
        <v>4508</v>
      </c>
      <c r="M3482" s="3">
        <f t="shared" si="54"/>
        <v>1</v>
      </c>
    </row>
    <row r="3483" spans="1:13">
      <c r="A3483" s="3">
        <v>2889</v>
      </c>
      <c r="B3483" s="3">
        <v>1</v>
      </c>
      <c r="C3483" s="3" t="s">
        <v>3164</v>
      </c>
      <c r="D3483" s="3" t="s">
        <v>2764</v>
      </c>
      <c r="E3483" s="3" t="s">
        <v>2695</v>
      </c>
      <c r="G3483" s="3">
        <v>100</v>
      </c>
      <c r="H3483" s="3">
        <v>100</v>
      </c>
      <c r="I3483" s="3" t="s">
        <v>3263</v>
      </c>
      <c r="J3483" s="3" t="s">
        <v>2346</v>
      </c>
      <c r="K3483" s="3" t="s">
        <v>2333</v>
      </c>
      <c r="L3483" s="3" t="s">
        <v>4508</v>
      </c>
      <c r="M3483" s="3">
        <f t="shared" si="54"/>
        <v>1</v>
      </c>
    </row>
    <row r="3484" spans="1:13">
      <c r="A3484" s="3">
        <v>2890</v>
      </c>
      <c r="B3484" s="3">
        <v>1</v>
      </c>
      <c r="C3484" s="3" t="s">
        <v>3262</v>
      </c>
      <c r="D3484" s="3" t="s">
        <v>3008</v>
      </c>
      <c r="E3484" s="3" t="s">
        <v>2331</v>
      </c>
      <c r="F3484" s="3" t="s">
        <v>1809</v>
      </c>
      <c r="G3484" s="3">
        <v>100</v>
      </c>
      <c r="H3484" s="3">
        <v>100</v>
      </c>
      <c r="I3484" s="3" t="s">
        <v>3263</v>
      </c>
      <c r="J3484" s="3" t="s">
        <v>2346</v>
      </c>
      <c r="K3484" s="3" t="s">
        <v>2333</v>
      </c>
      <c r="L3484" s="3" t="s">
        <v>4508</v>
      </c>
      <c r="M3484" s="3">
        <f t="shared" si="54"/>
        <v>1</v>
      </c>
    </row>
    <row r="3485" spans="1:13">
      <c r="A3485" s="3">
        <v>2891</v>
      </c>
      <c r="B3485" s="3">
        <v>0</v>
      </c>
      <c r="C3485" s="3" t="s">
        <v>3036</v>
      </c>
      <c r="D3485" s="3" t="s">
        <v>427</v>
      </c>
      <c r="E3485" s="3">
        <v>2</v>
      </c>
      <c r="G3485" s="3">
        <v>1</v>
      </c>
      <c r="H3485" s="3">
        <v>1</v>
      </c>
      <c r="I3485" s="3" t="s">
        <v>3265</v>
      </c>
      <c r="J3485" s="3" t="s">
        <v>2259</v>
      </c>
      <c r="L3485" s="3" t="s">
        <v>4509</v>
      </c>
      <c r="M3485" s="3">
        <f t="shared" si="54"/>
        <v>1</v>
      </c>
    </row>
    <row r="3486" spans="1:13">
      <c r="A3486" s="3">
        <v>2892</v>
      </c>
      <c r="B3486" s="3">
        <v>0</v>
      </c>
      <c r="C3486" s="3" t="s">
        <v>3037</v>
      </c>
      <c r="D3486" s="3" t="s">
        <v>485</v>
      </c>
      <c r="E3486" s="3">
        <v>2</v>
      </c>
      <c r="G3486" s="3">
        <v>1</v>
      </c>
      <c r="H3486" s="3">
        <v>1</v>
      </c>
      <c r="I3486" s="3" t="s">
        <v>3265</v>
      </c>
      <c r="J3486" s="3" t="s">
        <v>2259</v>
      </c>
      <c r="L3486" s="3" t="s">
        <v>4509</v>
      </c>
      <c r="M3486" s="3">
        <f t="shared" si="54"/>
        <v>1</v>
      </c>
    </row>
    <row r="3487" spans="1:13">
      <c r="A3487" s="3">
        <v>2893</v>
      </c>
      <c r="B3487" s="3">
        <v>0</v>
      </c>
      <c r="C3487" s="3" t="s">
        <v>3038</v>
      </c>
      <c r="D3487" s="3" t="s">
        <v>525</v>
      </c>
      <c r="E3487" s="3">
        <v>2</v>
      </c>
      <c r="G3487" s="3">
        <v>1</v>
      </c>
      <c r="H3487" s="3">
        <v>1</v>
      </c>
      <c r="I3487" s="3" t="s">
        <v>3265</v>
      </c>
      <c r="J3487" s="3" t="s">
        <v>2259</v>
      </c>
      <c r="L3487" s="3" t="s">
        <v>4509</v>
      </c>
      <c r="M3487" s="3">
        <f t="shared" si="54"/>
        <v>1</v>
      </c>
    </row>
    <row r="3488" spans="1:13">
      <c r="A3488" s="3">
        <v>2894</v>
      </c>
      <c r="B3488" s="3">
        <v>0</v>
      </c>
      <c r="C3488" s="3" t="s">
        <v>3042</v>
      </c>
      <c r="D3488" s="3" t="s">
        <v>4703</v>
      </c>
      <c r="E3488" s="3" t="s">
        <v>2056</v>
      </c>
      <c r="F3488" s="3" t="s">
        <v>3043</v>
      </c>
      <c r="G3488" s="3">
        <v>1</v>
      </c>
      <c r="H3488" s="3">
        <v>1</v>
      </c>
      <c r="I3488" s="3" t="s">
        <v>3265</v>
      </c>
      <c r="J3488" s="3" t="s">
        <v>2259</v>
      </c>
      <c r="L3488" s="3" t="s">
        <v>4509</v>
      </c>
      <c r="M3488" s="3">
        <f t="shared" si="54"/>
        <v>2</v>
      </c>
    </row>
    <row r="3489" spans="1:13">
      <c r="A3489" s="3">
        <v>2894</v>
      </c>
      <c r="B3489" s="3">
        <v>0</v>
      </c>
      <c r="C3489" s="3" t="s">
        <v>3042</v>
      </c>
      <c r="D3489" s="3" t="s">
        <v>100</v>
      </c>
      <c r="G3489" s="3">
        <v>1</v>
      </c>
      <c r="H3489" s="3">
        <v>1</v>
      </c>
      <c r="I3489" s="3" t="s">
        <v>3265</v>
      </c>
      <c r="J3489" s="3" t="s">
        <v>2259</v>
      </c>
      <c r="L3489" s="3" t="s">
        <v>4509</v>
      </c>
      <c r="M3489" s="3">
        <f t="shared" si="54"/>
        <v>2</v>
      </c>
    </row>
    <row r="3490" spans="1:13">
      <c r="A3490" s="3">
        <v>2895</v>
      </c>
      <c r="B3490" s="3">
        <v>1</v>
      </c>
      <c r="C3490" s="3" t="s">
        <v>3251</v>
      </c>
      <c r="D3490" s="3" t="s">
        <v>1945</v>
      </c>
      <c r="E3490" s="3">
        <v>2</v>
      </c>
      <c r="G3490" s="3">
        <v>1</v>
      </c>
      <c r="H3490" s="3">
        <v>5</v>
      </c>
      <c r="I3490" s="3" t="s">
        <v>3265</v>
      </c>
      <c r="J3490" s="3" t="s">
        <v>2259</v>
      </c>
      <c r="L3490" s="3" t="s">
        <v>4510</v>
      </c>
      <c r="M3490" s="3">
        <f t="shared" si="54"/>
        <v>1</v>
      </c>
    </row>
    <row r="3491" spans="1:13">
      <c r="A3491" s="3">
        <v>2896</v>
      </c>
      <c r="B3491" s="3">
        <v>1</v>
      </c>
      <c r="C3491" s="3" t="s">
        <v>1136</v>
      </c>
      <c r="D3491" s="3" t="s">
        <v>465</v>
      </c>
      <c r="E3491" s="3">
        <v>2</v>
      </c>
      <c r="G3491" s="3">
        <v>1</v>
      </c>
      <c r="H3491" s="3">
        <v>5</v>
      </c>
      <c r="I3491" s="3" t="s">
        <v>3265</v>
      </c>
      <c r="J3491" s="3" t="s">
        <v>2259</v>
      </c>
      <c r="L3491" s="3" t="s">
        <v>4510</v>
      </c>
      <c r="M3491" s="3">
        <f t="shared" si="54"/>
        <v>1</v>
      </c>
    </row>
    <row r="3492" spans="1:13">
      <c r="A3492" s="3">
        <v>2897</v>
      </c>
      <c r="B3492" s="3">
        <v>1</v>
      </c>
      <c r="C3492" s="3" t="s">
        <v>3034</v>
      </c>
      <c r="D3492" s="3" t="s">
        <v>2272</v>
      </c>
      <c r="E3492" s="3" t="s">
        <v>1821</v>
      </c>
      <c r="F3492" s="3" t="s">
        <v>285</v>
      </c>
      <c r="G3492" s="3">
        <v>1</v>
      </c>
      <c r="H3492" s="3">
        <v>5</v>
      </c>
      <c r="I3492" s="3" t="s">
        <v>3265</v>
      </c>
      <c r="J3492" s="3" t="s">
        <v>2259</v>
      </c>
      <c r="L3492" s="3" t="s">
        <v>4510</v>
      </c>
      <c r="M3492" s="3">
        <f t="shared" si="54"/>
        <v>1</v>
      </c>
    </row>
    <row r="3493" spans="1:13">
      <c r="A3493" s="3">
        <v>2898</v>
      </c>
      <c r="B3493" s="3">
        <v>1</v>
      </c>
      <c r="C3493" s="3" t="s">
        <v>3035</v>
      </c>
      <c r="D3493" s="3" t="s">
        <v>258</v>
      </c>
      <c r="E3493" s="3" t="s">
        <v>284</v>
      </c>
      <c r="F3493" s="3" t="s">
        <v>1928</v>
      </c>
      <c r="G3493" s="3">
        <v>1</v>
      </c>
      <c r="H3493" s="3">
        <v>5</v>
      </c>
      <c r="I3493" s="3" t="s">
        <v>3265</v>
      </c>
      <c r="J3493" s="3" t="s">
        <v>2259</v>
      </c>
      <c r="L3493" s="3" t="s">
        <v>4510</v>
      </c>
      <c r="M3493" s="3">
        <f t="shared" si="54"/>
        <v>1</v>
      </c>
    </row>
    <row r="3494" spans="1:13">
      <c r="A3494" s="3">
        <v>2899</v>
      </c>
      <c r="B3494" s="3">
        <v>1</v>
      </c>
      <c r="C3494" s="3" t="s">
        <v>3039</v>
      </c>
      <c r="D3494" s="3" t="s">
        <v>2697</v>
      </c>
      <c r="E3494" s="3" t="s">
        <v>1789</v>
      </c>
      <c r="F3494" s="3" t="s">
        <v>2734</v>
      </c>
      <c r="G3494" s="3">
        <v>1</v>
      </c>
      <c r="H3494" s="3">
        <v>5</v>
      </c>
      <c r="I3494" s="3" t="s">
        <v>3265</v>
      </c>
      <c r="J3494" s="3" t="s">
        <v>2259</v>
      </c>
      <c r="L3494" s="3" t="s">
        <v>4510</v>
      </c>
      <c r="M3494" s="3">
        <f t="shared" si="54"/>
        <v>1</v>
      </c>
    </row>
    <row r="3495" spans="1:13">
      <c r="A3495" s="3">
        <v>2900</v>
      </c>
      <c r="B3495" s="3">
        <v>1</v>
      </c>
      <c r="C3495" s="3" t="s">
        <v>3040</v>
      </c>
      <c r="D3495" s="3" t="s">
        <v>4314</v>
      </c>
      <c r="E3495" s="3" t="s">
        <v>2062</v>
      </c>
      <c r="F3495" s="3" t="s">
        <v>3041</v>
      </c>
      <c r="G3495" s="3">
        <v>1</v>
      </c>
      <c r="H3495" s="3">
        <v>5</v>
      </c>
      <c r="I3495" s="3" t="s">
        <v>3265</v>
      </c>
      <c r="J3495" s="3" t="s">
        <v>2259</v>
      </c>
      <c r="L3495" s="3" t="s">
        <v>4510</v>
      </c>
      <c r="M3495" s="3">
        <f t="shared" si="54"/>
        <v>2</v>
      </c>
    </row>
    <row r="3496" spans="1:13">
      <c r="A3496" s="3">
        <v>2900</v>
      </c>
      <c r="B3496" s="3">
        <v>1</v>
      </c>
      <c r="C3496" s="3" t="s">
        <v>3040</v>
      </c>
      <c r="D3496" s="3" t="s">
        <v>4316</v>
      </c>
      <c r="E3496" s="3">
        <v>80</v>
      </c>
      <c r="F3496" s="3">
        <v>84</v>
      </c>
      <c r="G3496" s="3">
        <v>1</v>
      </c>
      <c r="H3496" s="3">
        <v>5</v>
      </c>
      <c r="I3496" s="3" t="s">
        <v>3265</v>
      </c>
      <c r="J3496" s="3" t="s">
        <v>2259</v>
      </c>
      <c r="L3496" s="3" t="s">
        <v>4510</v>
      </c>
      <c r="M3496" s="3">
        <f t="shared" si="54"/>
        <v>2</v>
      </c>
    </row>
    <row r="3497" spans="1:13">
      <c r="A3497" s="3">
        <v>2901</v>
      </c>
      <c r="B3497" s="3">
        <v>2</v>
      </c>
      <c r="C3497" s="3" t="s">
        <v>3019</v>
      </c>
      <c r="D3497" s="3" t="s">
        <v>4300</v>
      </c>
      <c r="E3497" s="3" t="s">
        <v>2114</v>
      </c>
      <c r="F3497" s="3" t="s">
        <v>365</v>
      </c>
      <c r="G3497" s="3">
        <v>1</v>
      </c>
      <c r="H3497" s="3">
        <v>10</v>
      </c>
      <c r="I3497" s="3" t="s">
        <v>3265</v>
      </c>
      <c r="J3497" s="3" t="s">
        <v>2259</v>
      </c>
      <c r="L3497" s="3" t="s">
        <v>4511</v>
      </c>
      <c r="M3497" s="3">
        <f t="shared" si="54"/>
        <v>2</v>
      </c>
    </row>
    <row r="3498" spans="1:13">
      <c r="A3498" s="3">
        <v>2901</v>
      </c>
      <c r="B3498" s="3">
        <v>2</v>
      </c>
      <c r="C3498" s="3" t="s">
        <v>3019</v>
      </c>
      <c r="D3498" s="3" t="s">
        <v>4302</v>
      </c>
      <c r="E3498" s="3">
        <v>33</v>
      </c>
      <c r="F3498" s="3">
        <v>38</v>
      </c>
      <c r="G3498" s="3">
        <v>1</v>
      </c>
      <c r="H3498" s="3">
        <v>10</v>
      </c>
      <c r="I3498" s="3" t="s">
        <v>3265</v>
      </c>
      <c r="J3498" s="3" t="s">
        <v>2259</v>
      </c>
      <c r="L3498" s="3" t="s">
        <v>4511</v>
      </c>
      <c r="M3498" s="3">
        <f t="shared" si="54"/>
        <v>2</v>
      </c>
    </row>
    <row r="3499" spans="1:13">
      <c r="A3499" s="3">
        <v>2902</v>
      </c>
      <c r="B3499" s="3">
        <v>2</v>
      </c>
      <c r="C3499" s="3" t="s">
        <v>3021</v>
      </c>
      <c r="D3499" s="3" t="s">
        <v>4303</v>
      </c>
      <c r="E3499" s="3" t="s">
        <v>2980</v>
      </c>
      <c r="F3499" s="3" t="s">
        <v>3022</v>
      </c>
      <c r="G3499" s="3">
        <v>1</v>
      </c>
      <c r="H3499" s="3">
        <v>10</v>
      </c>
      <c r="I3499" s="3" t="s">
        <v>3265</v>
      </c>
      <c r="J3499" s="3" t="s">
        <v>2259</v>
      </c>
      <c r="L3499" s="3" t="s">
        <v>4511</v>
      </c>
      <c r="M3499" s="3">
        <f t="shared" si="54"/>
        <v>2</v>
      </c>
    </row>
    <row r="3500" spans="1:13">
      <c r="A3500" s="3">
        <v>2902</v>
      </c>
      <c r="B3500" s="3">
        <v>2</v>
      </c>
      <c r="C3500" s="3" t="s">
        <v>3021</v>
      </c>
      <c r="D3500" s="3" t="s">
        <v>4304</v>
      </c>
      <c r="E3500" s="3">
        <v>34</v>
      </c>
      <c r="F3500" s="3">
        <v>39</v>
      </c>
      <c r="G3500" s="3">
        <v>1</v>
      </c>
      <c r="H3500" s="3">
        <v>10</v>
      </c>
      <c r="I3500" s="3" t="s">
        <v>3265</v>
      </c>
      <c r="J3500" s="3" t="s">
        <v>2259</v>
      </c>
      <c r="L3500" s="3" t="s">
        <v>4511</v>
      </c>
      <c r="M3500" s="3">
        <f t="shared" si="54"/>
        <v>2</v>
      </c>
    </row>
    <row r="3501" spans="1:13">
      <c r="A3501" s="3">
        <v>2903</v>
      </c>
      <c r="B3501" s="3">
        <v>2</v>
      </c>
      <c r="C3501" s="3" t="s">
        <v>3023</v>
      </c>
      <c r="D3501" s="3" t="s">
        <v>4305</v>
      </c>
      <c r="E3501" s="3" t="s">
        <v>2980</v>
      </c>
      <c r="F3501" s="3" t="s">
        <v>3022</v>
      </c>
      <c r="G3501" s="3">
        <v>1</v>
      </c>
      <c r="H3501" s="3">
        <v>10</v>
      </c>
      <c r="I3501" s="3" t="s">
        <v>3265</v>
      </c>
      <c r="J3501" s="3" t="s">
        <v>2259</v>
      </c>
      <c r="L3501" s="3" t="s">
        <v>4511</v>
      </c>
      <c r="M3501" s="3">
        <f t="shared" si="54"/>
        <v>2</v>
      </c>
    </row>
    <row r="3502" spans="1:13">
      <c r="A3502" s="3">
        <v>2903</v>
      </c>
      <c r="B3502" s="3">
        <v>2</v>
      </c>
      <c r="C3502" s="3" t="s">
        <v>3023</v>
      </c>
      <c r="D3502" s="3" t="s">
        <v>4306</v>
      </c>
      <c r="E3502" s="3">
        <v>34</v>
      </c>
      <c r="F3502" s="3">
        <v>39</v>
      </c>
      <c r="G3502" s="3">
        <v>1</v>
      </c>
      <c r="H3502" s="3">
        <v>10</v>
      </c>
      <c r="I3502" s="3" t="s">
        <v>3265</v>
      </c>
      <c r="J3502" s="3" t="s">
        <v>2259</v>
      </c>
      <c r="L3502" s="3" t="s">
        <v>4511</v>
      </c>
      <c r="M3502" s="3">
        <f t="shared" si="54"/>
        <v>2</v>
      </c>
    </row>
    <row r="3503" spans="1:13">
      <c r="A3503" s="3">
        <v>2904</v>
      </c>
      <c r="B3503" s="3">
        <v>2</v>
      </c>
      <c r="C3503" s="3" t="s">
        <v>3024</v>
      </c>
      <c r="D3503" s="3" t="s">
        <v>4307</v>
      </c>
      <c r="E3503" s="3" t="s">
        <v>290</v>
      </c>
      <c r="F3503" s="3" t="s">
        <v>617</v>
      </c>
      <c r="G3503" s="3">
        <v>1</v>
      </c>
      <c r="H3503" s="3">
        <v>10</v>
      </c>
      <c r="I3503" s="3" t="s">
        <v>3265</v>
      </c>
      <c r="J3503" s="3" t="s">
        <v>2259</v>
      </c>
      <c r="L3503" s="3" t="s">
        <v>4511</v>
      </c>
      <c r="M3503" s="3">
        <f t="shared" si="54"/>
        <v>2</v>
      </c>
    </row>
    <row r="3504" spans="1:13">
      <c r="A3504" s="3">
        <v>2904</v>
      </c>
      <c r="B3504" s="3">
        <v>2</v>
      </c>
      <c r="C3504" s="3" t="s">
        <v>3024</v>
      </c>
      <c r="D3504" s="3" t="s">
        <v>4308</v>
      </c>
      <c r="E3504" s="3">
        <v>60</v>
      </c>
      <c r="F3504" s="3">
        <v>65</v>
      </c>
      <c r="G3504" s="3">
        <v>1</v>
      </c>
      <c r="H3504" s="3">
        <v>10</v>
      </c>
      <c r="I3504" s="3" t="s">
        <v>3265</v>
      </c>
      <c r="J3504" s="3" t="s">
        <v>2259</v>
      </c>
      <c r="L3504" s="3" t="s">
        <v>4511</v>
      </c>
      <c r="M3504" s="3">
        <f t="shared" si="54"/>
        <v>2</v>
      </c>
    </row>
    <row r="3505" spans="1:13">
      <c r="A3505" s="3">
        <v>2905</v>
      </c>
      <c r="B3505" s="3">
        <v>2</v>
      </c>
      <c r="C3505" s="3" t="s">
        <v>3025</v>
      </c>
      <c r="D3505" s="3" t="s">
        <v>4309</v>
      </c>
      <c r="E3505" s="3" t="s">
        <v>3026</v>
      </c>
      <c r="F3505" s="3" t="s">
        <v>2978</v>
      </c>
      <c r="G3505" s="3">
        <v>1</v>
      </c>
      <c r="H3505" s="3">
        <v>10</v>
      </c>
      <c r="I3505" s="3" t="s">
        <v>3265</v>
      </c>
      <c r="J3505" s="3" t="s">
        <v>2259</v>
      </c>
      <c r="L3505" s="3" t="s">
        <v>4511</v>
      </c>
      <c r="M3505" s="3">
        <f t="shared" si="54"/>
        <v>2</v>
      </c>
    </row>
    <row r="3506" spans="1:13">
      <c r="A3506" s="3">
        <v>2905</v>
      </c>
      <c r="B3506" s="3">
        <v>2</v>
      </c>
      <c r="C3506" s="3" t="s">
        <v>3025</v>
      </c>
      <c r="D3506" s="3" t="s">
        <v>4310</v>
      </c>
      <c r="E3506" s="3">
        <v>32</v>
      </c>
      <c r="F3506" s="3">
        <v>37</v>
      </c>
      <c r="G3506" s="3">
        <v>1</v>
      </c>
      <c r="H3506" s="3">
        <v>10</v>
      </c>
      <c r="I3506" s="3" t="s">
        <v>3265</v>
      </c>
      <c r="J3506" s="3" t="s">
        <v>2259</v>
      </c>
      <c r="L3506" s="3" t="s">
        <v>4511</v>
      </c>
      <c r="M3506" s="3">
        <f t="shared" si="54"/>
        <v>2</v>
      </c>
    </row>
    <row r="3507" spans="1:13">
      <c r="A3507" s="3">
        <v>2906</v>
      </c>
      <c r="B3507" s="3">
        <v>2</v>
      </c>
      <c r="C3507" s="3" t="s">
        <v>3027</v>
      </c>
      <c r="D3507" s="3" t="s">
        <v>589</v>
      </c>
      <c r="E3507" s="3" t="s">
        <v>1776</v>
      </c>
      <c r="F3507" s="3" t="s">
        <v>1789</v>
      </c>
      <c r="G3507" s="3">
        <v>1</v>
      </c>
      <c r="H3507" s="3">
        <v>10</v>
      </c>
      <c r="I3507" s="3" t="s">
        <v>3265</v>
      </c>
      <c r="J3507" s="3" t="s">
        <v>2259</v>
      </c>
      <c r="L3507" s="3" t="s">
        <v>4511</v>
      </c>
      <c r="M3507" s="3">
        <f t="shared" si="54"/>
        <v>1</v>
      </c>
    </row>
    <row r="3508" spans="1:13">
      <c r="A3508" s="3">
        <v>2907</v>
      </c>
      <c r="B3508" s="3">
        <v>2</v>
      </c>
      <c r="C3508" s="3" t="s">
        <v>3028</v>
      </c>
      <c r="D3508" s="3" t="s">
        <v>566</v>
      </c>
      <c r="E3508" s="3" t="s">
        <v>1776</v>
      </c>
      <c r="F3508" s="3" t="s">
        <v>1789</v>
      </c>
      <c r="G3508" s="3">
        <v>1</v>
      </c>
      <c r="H3508" s="3">
        <v>10</v>
      </c>
      <c r="I3508" s="3" t="s">
        <v>3265</v>
      </c>
      <c r="J3508" s="3" t="s">
        <v>2259</v>
      </c>
      <c r="L3508" s="3" t="s">
        <v>4511</v>
      </c>
      <c r="M3508" s="3">
        <f t="shared" si="54"/>
        <v>1</v>
      </c>
    </row>
    <row r="3509" spans="1:13">
      <c r="A3509" s="3">
        <v>2908</v>
      </c>
      <c r="B3509" s="3">
        <v>2</v>
      </c>
      <c r="C3509" s="3" t="s">
        <v>3029</v>
      </c>
      <c r="D3509" s="3" t="s">
        <v>645</v>
      </c>
      <c r="E3509" s="3" t="s">
        <v>1776</v>
      </c>
      <c r="F3509" s="3" t="s">
        <v>1789</v>
      </c>
      <c r="G3509" s="3">
        <v>1</v>
      </c>
      <c r="H3509" s="3">
        <v>10</v>
      </c>
      <c r="I3509" s="3" t="s">
        <v>3265</v>
      </c>
      <c r="J3509" s="3" t="s">
        <v>2259</v>
      </c>
      <c r="L3509" s="3" t="s">
        <v>4511</v>
      </c>
      <c r="M3509" s="3">
        <f t="shared" si="54"/>
        <v>1</v>
      </c>
    </row>
    <row r="3510" spans="1:13">
      <c r="A3510" s="3">
        <v>2909</v>
      </c>
      <c r="B3510" s="3">
        <v>2</v>
      </c>
      <c r="C3510" s="3" t="s">
        <v>3250</v>
      </c>
      <c r="D3510" s="3" t="s">
        <v>3006</v>
      </c>
      <c r="E3510" s="3" t="s">
        <v>1776</v>
      </c>
      <c r="F3510" s="3" t="s">
        <v>1789</v>
      </c>
      <c r="G3510" s="3">
        <v>1</v>
      </c>
      <c r="H3510" s="3">
        <v>10</v>
      </c>
      <c r="I3510" s="3" t="s">
        <v>3265</v>
      </c>
      <c r="J3510" s="3" t="s">
        <v>2259</v>
      </c>
      <c r="L3510" s="3" t="s">
        <v>4511</v>
      </c>
      <c r="M3510" s="3">
        <f t="shared" si="54"/>
        <v>1</v>
      </c>
    </row>
    <row r="3511" spans="1:13">
      <c r="A3511" s="3">
        <v>2910</v>
      </c>
      <c r="B3511" s="3">
        <v>2</v>
      </c>
      <c r="C3511" s="3" t="s">
        <v>3031</v>
      </c>
      <c r="D3511" s="3" t="s">
        <v>249</v>
      </c>
      <c r="E3511" s="3" t="s">
        <v>1821</v>
      </c>
      <c r="F3511" s="3" t="s">
        <v>285</v>
      </c>
      <c r="G3511" s="3">
        <v>1</v>
      </c>
      <c r="H3511" s="3">
        <v>10</v>
      </c>
      <c r="I3511" s="3" t="s">
        <v>3265</v>
      </c>
      <c r="J3511" s="3" t="s">
        <v>2259</v>
      </c>
      <c r="L3511" s="3" t="s">
        <v>4511</v>
      </c>
      <c r="M3511" s="3">
        <f t="shared" si="54"/>
        <v>1</v>
      </c>
    </row>
    <row r="3512" spans="1:13">
      <c r="A3512" s="3">
        <v>2911</v>
      </c>
      <c r="B3512" s="3">
        <v>0</v>
      </c>
      <c r="C3512" s="3" t="s">
        <v>1113</v>
      </c>
      <c r="D3512" s="3" t="s">
        <v>427</v>
      </c>
      <c r="E3512" s="3">
        <v>1</v>
      </c>
      <c r="G3512" s="3">
        <v>1</v>
      </c>
      <c r="H3512" s="3">
        <v>1</v>
      </c>
      <c r="I3512" s="3" t="s">
        <v>3265</v>
      </c>
      <c r="J3512" s="3" t="s">
        <v>2281</v>
      </c>
      <c r="L3512" s="3" t="s">
        <v>4512</v>
      </c>
      <c r="M3512" s="3">
        <f t="shared" si="54"/>
        <v>1</v>
      </c>
    </row>
    <row r="3513" spans="1:13">
      <c r="A3513" s="3">
        <v>2912</v>
      </c>
      <c r="B3513" s="3">
        <v>0</v>
      </c>
      <c r="C3513" s="3" t="s">
        <v>1148</v>
      </c>
      <c r="D3513" s="3" t="s">
        <v>485</v>
      </c>
      <c r="E3513" s="3">
        <v>1</v>
      </c>
      <c r="G3513" s="3">
        <v>1</v>
      </c>
      <c r="H3513" s="3">
        <v>1</v>
      </c>
      <c r="I3513" s="3" t="s">
        <v>3265</v>
      </c>
      <c r="J3513" s="3" t="s">
        <v>2281</v>
      </c>
      <c r="L3513" s="3" t="s">
        <v>4512</v>
      </c>
      <c r="M3513" s="3">
        <f t="shared" si="54"/>
        <v>1</v>
      </c>
    </row>
    <row r="3514" spans="1:13">
      <c r="A3514" s="3">
        <v>2913</v>
      </c>
      <c r="B3514" s="3">
        <v>0</v>
      </c>
      <c r="C3514" s="3" t="s">
        <v>1175</v>
      </c>
      <c r="D3514" s="3" t="s">
        <v>525</v>
      </c>
      <c r="E3514" s="3">
        <v>1</v>
      </c>
      <c r="G3514" s="3">
        <v>1</v>
      </c>
      <c r="H3514" s="3">
        <v>1</v>
      </c>
      <c r="I3514" s="3" t="s">
        <v>3265</v>
      </c>
      <c r="J3514" s="3" t="s">
        <v>2281</v>
      </c>
      <c r="L3514" s="3" t="s">
        <v>4512</v>
      </c>
      <c r="M3514" s="3">
        <f t="shared" si="54"/>
        <v>1</v>
      </c>
    </row>
    <row r="3515" spans="1:13">
      <c r="A3515" s="3">
        <v>2914</v>
      </c>
      <c r="B3515" s="3">
        <v>0</v>
      </c>
      <c r="C3515" s="3" t="s">
        <v>3015</v>
      </c>
      <c r="D3515" s="3" t="s">
        <v>4703</v>
      </c>
      <c r="E3515" s="3" t="s">
        <v>2061</v>
      </c>
      <c r="F3515" s="3" t="s">
        <v>3016</v>
      </c>
      <c r="G3515" s="3">
        <v>1</v>
      </c>
      <c r="H3515" s="3">
        <v>1</v>
      </c>
      <c r="I3515" s="3" t="s">
        <v>3265</v>
      </c>
      <c r="J3515" s="3" t="s">
        <v>2281</v>
      </c>
      <c r="L3515" s="3" t="s">
        <v>4512</v>
      </c>
      <c r="M3515" s="3">
        <f t="shared" si="54"/>
        <v>2</v>
      </c>
    </row>
    <row r="3516" spans="1:13">
      <c r="A3516" s="3">
        <v>2914</v>
      </c>
      <c r="B3516" s="3">
        <v>0</v>
      </c>
      <c r="C3516" s="3" t="s">
        <v>3015</v>
      </c>
      <c r="D3516" s="3" t="s">
        <v>100</v>
      </c>
      <c r="G3516" s="3">
        <v>1</v>
      </c>
      <c r="H3516" s="3">
        <v>1</v>
      </c>
      <c r="I3516" s="3" t="s">
        <v>3265</v>
      </c>
      <c r="J3516" s="3" t="s">
        <v>2281</v>
      </c>
      <c r="L3516" s="3" t="s">
        <v>4512</v>
      </c>
      <c r="M3516" s="3">
        <f t="shared" si="54"/>
        <v>2</v>
      </c>
    </row>
    <row r="3517" spans="1:13">
      <c r="A3517" s="3">
        <v>2915</v>
      </c>
      <c r="B3517" s="3">
        <v>1</v>
      </c>
      <c r="C3517" s="3" t="s">
        <v>1944</v>
      </c>
      <c r="D3517" s="3" t="s">
        <v>1945</v>
      </c>
      <c r="E3517" s="3">
        <v>1</v>
      </c>
      <c r="G3517" s="3">
        <v>1</v>
      </c>
      <c r="H3517" s="3">
        <v>5</v>
      </c>
      <c r="I3517" s="3" t="s">
        <v>3265</v>
      </c>
      <c r="J3517" s="3" t="s">
        <v>2281</v>
      </c>
      <c r="L3517" s="3" t="s">
        <v>4513</v>
      </c>
      <c r="M3517" s="3">
        <f t="shared" si="54"/>
        <v>1</v>
      </c>
    </row>
    <row r="3518" spans="1:13">
      <c r="A3518" s="3">
        <v>2916</v>
      </c>
      <c r="B3518" s="3">
        <v>1</v>
      </c>
      <c r="C3518" s="3" t="s">
        <v>3252</v>
      </c>
      <c r="D3518" s="3" t="s">
        <v>465</v>
      </c>
      <c r="E3518" s="3">
        <v>1</v>
      </c>
      <c r="G3518" s="3">
        <v>1</v>
      </c>
      <c r="H3518" s="3">
        <v>5</v>
      </c>
      <c r="I3518" s="3" t="s">
        <v>3265</v>
      </c>
      <c r="J3518" s="3" t="s">
        <v>2281</v>
      </c>
      <c r="L3518" s="3" t="s">
        <v>4513</v>
      </c>
      <c r="M3518" s="3">
        <f t="shared" si="54"/>
        <v>1</v>
      </c>
    </row>
    <row r="3519" spans="1:13">
      <c r="A3519" s="3">
        <v>2917</v>
      </c>
      <c r="B3519" s="3">
        <v>1</v>
      </c>
      <c r="C3519" s="3" t="s">
        <v>2666</v>
      </c>
      <c r="D3519" s="3" t="s">
        <v>2272</v>
      </c>
      <c r="E3519" s="3" t="s">
        <v>1781</v>
      </c>
      <c r="F3519" s="3" t="s">
        <v>291</v>
      </c>
      <c r="G3519" s="3">
        <v>1</v>
      </c>
      <c r="H3519" s="3">
        <v>5</v>
      </c>
      <c r="I3519" s="3" t="s">
        <v>3265</v>
      </c>
      <c r="J3519" s="3" t="s">
        <v>2281</v>
      </c>
      <c r="L3519" s="3" t="s">
        <v>4513</v>
      </c>
      <c r="M3519" s="3">
        <f t="shared" si="54"/>
        <v>1</v>
      </c>
    </row>
    <row r="3520" spans="1:13">
      <c r="A3520" s="3">
        <v>2918</v>
      </c>
      <c r="B3520" s="3">
        <v>1</v>
      </c>
      <c r="C3520" s="3" t="s">
        <v>2667</v>
      </c>
      <c r="D3520" s="3" t="s">
        <v>258</v>
      </c>
      <c r="E3520" s="3" t="s">
        <v>282</v>
      </c>
      <c r="F3520" s="3" t="s">
        <v>1782</v>
      </c>
      <c r="G3520" s="3">
        <v>1</v>
      </c>
      <c r="H3520" s="3">
        <v>5</v>
      </c>
      <c r="I3520" s="3" t="s">
        <v>3265</v>
      </c>
      <c r="J3520" s="3" t="s">
        <v>2281</v>
      </c>
      <c r="L3520" s="3" t="s">
        <v>4513</v>
      </c>
      <c r="M3520" s="3">
        <f t="shared" si="54"/>
        <v>1</v>
      </c>
    </row>
    <row r="3521" spans="1:13">
      <c r="A3521" s="3">
        <v>2919</v>
      </c>
      <c r="B3521" s="3">
        <v>1</v>
      </c>
      <c r="C3521" s="3" t="s">
        <v>3012</v>
      </c>
      <c r="D3521" s="3" t="s">
        <v>2697</v>
      </c>
      <c r="E3521" s="3" t="s">
        <v>1996</v>
      </c>
      <c r="F3521" s="3" t="s">
        <v>1791</v>
      </c>
      <c r="G3521" s="3">
        <v>1</v>
      </c>
      <c r="H3521" s="3">
        <v>5</v>
      </c>
      <c r="I3521" s="3" t="s">
        <v>3265</v>
      </c>
      <c r="J3521" s="3" t="s">
        <v>2281</v>
      </c>
      <c r="L3521" s="3" t="s">
        <v>4513</v>
      </c>
      <c r="M3521" s="3">
        <f t="shared" si="54"/>
        <v>1</v>
      </c>
    </row>
    <row r="3522" spans="1:13">
      <c r="A3522" s="3">
        <v>2920</v>
      </c>
      <c r="B3522" s="3">
        <v>1</v>
      </c>
      <c r="C3522" s="3" t="s">
        <v>3013</v>
      </c>
      <c r="D3522" s="3" t="s">
        <v>4314</v>
      </c>
      <c r="E3522" s="3" t="s">
        <v>2064</v>
      </c>
      <c r="F3522" s="3" t="s">
        <v>3014</v>
      </c>
      <c r="G3522" s="3">
        <v>1</v>
      </c>
      <c r="H3522" s="3">
        <v>5</v>
      </c>
      <c r="I3522" s="3" t="s">
        <v>3265</v>
      </c>
      <c r="J3522" s="3" t="s">
        <v>2281</v>
      </c>
      <c r="L3522" s="3" t="s">
        <v>4513</v>
      </c>
      <c r="M3522" s="3">
        <f t="shared" si="54"/>
        <v>2</v>
      </c>
    </row>
    <row r="3523" spans="1:13">
      <c r="A3523" s="3">
        <v>2920</v>
      </c>
      <c r="B3523" s="3">
        <v>1</v>
      </c>
      <c r="C3523" s="3" t="s">
        <v>3013</v>
      </c>
      <c r="D3523" s="3" t="s">
        <v>4316</v>
      </c>
      <c r="E3523" s="3">
        <v>40</v>
      </c>
      <c r="F3523" s="3">
        <v>42</v>
      </c>
      <c r="G3523" s="3">
        <v>1</v>
      </c>
      <c r="H3523" s="3">
        <v>5</v>
      </c>
      <c r="I3523" s="3" t="s">
        <v>3265</v>
      </c>
      <c r="J3523" s="3" t="s">
        <v>2281</v>
      </c>
      <c r="L3523" s="3" t="s">
        <v>4513</v>
      </c>
      <c r="M3523" s="3">
        <f t="shared" ref="M3523:M3586" si="55">COUNTIF(A:A,A3523)</f>
        <v>2</v>
      </c>
    </row>
    <row r="3524" spans="1:13">
      <c r="A3524" s="3">
        <v>2921</v>
      </c>
      <c r="B3524" s="3">
        <v>2</v>
      </c>
      <c r="C3524" s="3" t="s">
        <v>2650</v>
      </c>
      <c r="D3524" s="3" t="s">
        <v>4300</v>
      </c>
      <c r="E3524" s="3" t="s">
        <v>433</v>
      </c>
      <c r="F3524" s="3" t="s">
        <v>2181</v>
      </c>
      <c r="G3524" s="3">
        <v>1</v>
      </c>
      <c r="H3524" s="3">
        <v>10</v>
      </c>
      <c r="I3524" s="3" t="s">
        <v>3265</v>
      </c>
      <c r="J3524" s="3" t="s">
        <v>2281</v>
      </c>
      <c r="L3524" s="3" t="s">
        <v>4514</v>
      </c>
      <c r="M3524" s="3">
        <f t="shared" si="55"/>
        <v>2</v>
      </c>
    </row>
    <row r="3525" spans="1:13">
      <c r="A3525" s="3">
        <v>2921</v>
      </c>
      <c r="B3525" s="3">
        <v>2</v>
      </c>
      <c r="C3525" s="3" t="s">
        <v>2650</v>
      </c>
      <c r="D3525" s="3" t="s">
        <v>4302</v>
      </c>
      <c r="E3525" s="3">
        <v>14</v>
      </c>
      <c r="F3525" s="3">
        <v>19</v>
      </c>
      <c r="G3525" s="3">
        <v>1</v>
      </c>
      <c r="H3525" s="3">
        <v>10</v>
      </c>
      <c r="I3525" s="3" t="s">
        <v>3265</v>
      </c>
      <c r="J3525" s="3" t="s">
        <v>2281</v>
      </c>
      <c r="L3525" s="3" t="s">
        <v>4514</v>
      </c>
      <c r="M3525" s="3">
        <f t="shared" si="55"/>
        <v>2</v>
      </c>
    </row>
    <row r="3526" spans="1:13">
      <c r="A3526" s="3">
        <v>2922</v>
      </c>
      <c r="B3526" s="3">
        <v>2</v>
      </c>
      <c r="C3526" s="3" t="s">
        <v>2652</v>
      </c>
      <c r="D3526" s="3" t="s">
        <v>4303</v>
      </c>
      <c r="E3526" s="3" t="s">
        <v>2653</v>
      </c>
      <c r="F3526" s="3" t="s">
        <v>2654</v>
      </c>
      <c r="G3526" s="3">
        <v>1</v>
      </c>
      <c r="H3526" s="3">
        <v>10</v>
      </c>
      <c r="I3526" s="3" t="s">
        <v>3265</v>
      </c>
      <c r="J3526" s="3" t="s">
        <v>2281</v>
      </c>
      <c r="L3526" s="3" t="s">
        <v>4514</v>
      </c>
      <c r="M3526" s="3">
        <f t="shared" si="55"/>
        <v>2</v>
      </c>
    </row>
    <row r="3527" spans="1:13">
      <c r="A3527" s="3">
        <v>2922</v>
      </c>
      <c r="B3527" s="3">
        <v>2</v>
      </c>
      <c r="C3527" s="3" t="s">
        <v>2652</v>
      </c>
      <c r="D3527" s="3" t="s">
        <v>4304</v>
      </c>
      <c r="E3527" s="3">
        <v>15</v>
      </c>
      <c r="F3527" s="3">
        <v>20</v>
      </c>
      <c r="G3527" s="3">
        <v>1</v>
      </c>
      <c r="H3527" s="3">
        <v>10</v>
      </c>
      <c r="I3527" s="3" t="s">
        <v>3265</v>
      </c>
      <c r="J3527" s="3" t="s">
        <v>2281</v>
      </c>
      <c r="L3527" s="3" t="s">
        <v>4514</v>
      </c>
      <c r="M3527" s="3">
        <f t="shared" si="55"/>
        <v>2</v>
      </c>
    </row>
    <row r="3528" spans="1:13">
      <c r="A3528" s="3">
        <v>2923</v>
      </c>
      <c r="B3528" s="3">
        <v>2</v>
      </c>
      <c r="C3528" s="3" t="s">
        <v>2655</v>
      </c>
      <c r="D3528" s="3" t="s">
        <v>4305</v>
      </c>
      <c r="E3528" s="3" t="s">
        <v>433</v>
      </c>
      <c r="F3528" s="3" t="s">
        <v>2181</v>
      </c>
      <c r="G3528" s="3">
        <v>1</v>
      </c>
      <c r="H3528" s="3">
        <v>10</v>
      </c>
      <c r="I3528" s="3" t="s">
        <v>3265</v>
      </c>
      <c r="J3528" s="3" t="s">
        <v>2281</v>
      </c>
      <c r="L3528" s="3" t="s">
        <v>4514</v>
      </c>
      <c r="M3528" s="3">
        <f t="shared" si="55"/>
        <v>2</v>
      </c>
    </row>
    <row r="3529" spans="1:13">
      <c r="A3529" s="3">
        <v>2923</v>
      </c>
      <c r="B3529" s="3">
        <v>2</v>
      </c>
      <c r="C3529" s="3" t="s">
        <v>2655</v>
      </c>
      <c r="D3529" s="3" t="s">
        <v>4306</v>
      </c>
      <c r="E3529" s="3">
        <v>14</v>
      </c>
      <c r="F3529" s="3">
        <v>19</v>
      </c>
      <c r="G3529" s="3">
        <v>1</v>
      </c>
      <c r="H3529" s="3">
        <v>10</v>
      </c>
      <c r="I3529" s="3" t="s">
        <v>3265</v>
      </c>
      <c r="J3529" s="3" t="s">
        <v>2281</v>
      </c>
      <c r="L3529" s="3" t="s">
        <v>4514</v>
      </c>
      <c r="M3529" s="3">
        <f t="shared" si="55"/>
        <v>2</v>
      </c>
    </row>
    <row r="3530" spans="1:13">
      <c r="A3530" s="3">
        <v>2924</v>
      </c>
      <c r="B3530" s="3">
        <v>2</v>
      </c>
      <c r="C3530" s="3" t="s">
        <v>2656</v>
      </c>
      <c r="D3530" s="3" t="s">
        <v>4307</v>
      </c>
      <c r="E3530" s="3" t="s">
        <v>290</v>
      </c>
      <c r="F3530" s="3" t="s">
        <v>722</v>
      </c>
      <c r="G3530" s="3">
        <v>1</v>
      </c>
      <c r="H3530" s="3">
        <v>10</v>
      </c>
      <c r="I3530" s="3" t="s">
        <v>3265</v>
      </c>
      <c r="J3530" s="3" t="s">
        <v>2281</v>
      </c>
      <c r="L3530" s="3" t="s">
        <v>4514</v>
      </c>
      <c r="M3530" s="3">
        <f t="shared" si="55"/>
        <v>2</v>
      </c>
    </row>
    <row r="3531" spans="1:13">
      <c r="A3531" s="3">
        <v>2924</v>
      </c>
      <c r="B3531" s="3">
        <v>2</v>
      </c>
      <c r="C3531" s="3" t="s">
        <v>2656</v>
      </c>
      <c r="D3531" s="3" t="s">
        <v>4308</v>
      </c>
      <c r="E3531" s="3">
        <v>28</v>
      </c>
      <c r="F3531" s="3">
        <v>32</v>
      </c>
      <c r="G3531" s="3">
        <v>1</v>
      </c>
      <c r="H3531" s="3">
        <v>10</v>
      </c>
      <c r="I3531" s="3" t="s">
        <v>3265</v>
      </c>
      <c r="J3531" s="3" t="s">
        <v>2281</v>
      </c>
      <c r="L3531" s="3" t="s">
        <v>4514</v>
      </c>
      <c r="M3531" s="3">
        <f t="shared" si="55"/>
        <v>2</v>
      </c>
    </row>
    <row r="3532" spans="1:13">
      <c r="A3532" s="3">
        <v>2925</v>
      </c>
      <c r="B3532" s="3">
        <v>2</v>
      </c>
      <c r="C3532" s="3" t="s">
        <v>2657</v>
      </c>
      <c r="D3532" s="3" t="s">
        <v>4309</v>
      </c>
      <c r="E3532" s="3" t="s">
        <v>2381</v>
      </c>
      <c r="F3532" s="3" t="s">
        <v>2658</v>
      </c>
      <c r="G3532" s="3">
        <v>1</v>
      </c>
      <c r="H3532" s="3">
        <v>10</v>
      </c>
      <c r="I3532" s="3" t="s">
        <v>3265</v>
      </c>
      <c r="J3532" s="3" t="s">
        <v>2281</v>
      </c>
      <c r="L3532" s="3" t="s">
        <v>4514</v>
      </c>
      <c r="M3532" s="3">
        <f t="shared" si="55"/>
        <v>2</v>
      </c>
    </row>
    <row r="3533" spans="1:13">
      <c r="A3533" s="3">
        <v>2925</v>
      </c>
      <c r="B3533" s="3">
        <v>2</v>
      </c>
      <c r="C3533" s="3" t="s">
        <v>2657</v>
      </c>
      <c r="D3533" s="3" t="s">
        <v>4310</v>
      </c>
      <c r="E3533" s="3">
        <v>13</v>
      </c>
      <c r="F3533" s="3">
        <v>18</v>
      </c>
      <c r="G3533" s="3">
        <v>1</v>
      </c>
      <c r="H3533" s="3">
        <v>10</v>
      </c>
      <c r="I3533" s="3" t="s">
        <v>3265</v>
      </c>
      <c r="J3533" s="3" t="s">
        <v>2281</v>
      </c>
      <c r="L3533" s="3" t="s">
        <v>4514</v>
      </c>
      <c r="M3533" s="3">
        <f t="shared" si="55"/>
        <v>2</v>
      </c>
    </row>
    <row r="3534" spans="1:13">
      <c r="A3534" s="3">
        <v>2926</v>
      </c>
      <c r="B3534" s="3">
        <v>2</v>
      </c>
      <c r="C3534" s="3" t="s">
        <v>2659</v>
      </c>
      <c r="D3534" s="3" t="s">
        <v>589</v>
      </c>
      <c r="E3534" s="3" t="s">
        <v>386</v>
      </c>
      <c r="F3534" s="3" t="s">
        <v>1996</v>
      </c>
      <c r="G3534" s="3">
        <v>1</v>
      </c>
      <c r="H3534" s="3">
        <v>10</v>
      </c>
      <c r="I3534" s="3" t="s">
        <v>3265</v>
      </c>
      <c r="J3534" s="3" t="s">
        <v>2281</v>
      </c>
      <c r="L3534" s="3" t="s">
        <v>4514</v>
      </c>
      <c r="M3534" s="3">
        <f t="shared" si="55"/>
        <v>1</v>
      </c>
    </row>
    <row r="3535" spans="1:13">
      <c r="A3535" s="3">
        <v>2927</v>
      </c>
      <c r="B3535" s="3">
        <v>2</v>
      </c>
      <c r="C3535" s="3" t="s">
        <v>2660</v>
      </c>
      <c r="D3535" s="3" t="s">
        <v>566</v>
      </c>
      <c r="E3535" s="3" t="s">
        <v>386</v>
      </c>
      <c r="F3535" s="3" t="s">
        <v>1996</v>
      </c>
      <c r="G3535" s="3">
        <v>1</v>
      </c>
      <c r="H3535" s="3">
        <v>10</v>
      </c>
      <c r="I3535" s="3" t="s">
        <v>3265</v>
      </c>
      <c r="J3535" s="3" t="s">
        <v>2281</v>
      </c>
      <c r="L3535" s="3" t="s">
        <v>4514</v>
      </c>
      <c r="M3535" s="3">
        <f t="shared" si="55"/>
        <v>1</v>
      </c>
    </row>
    <row r="3536" spans="1:13">
      <c r="A3536" s="3">
        <v>2928</v>
      </c>
      <c r="B3536" s="3">
        <v>2</v>
      </c>
      <c r="C3536" s="3" t="s">
        <v>2661</v>
      </c>
      <c r="D3536" s="3" t="s">
        <v>645</v>
      </c>
      <c r="E3536" s="3" t="s">
        <v>386</v>
      </c>
      <c r="F3536" s="3" t="s">
        <v>1996</v>
      </c>
      <c r="G3536" s="3">
        <v>1</v>
      </c>
      <c r="H3536" s="3">
        <v>10</v>
      </c>
      <c r="I3536" s="3" t="s">
        <v>3265</v>
      </c>
      <c r="J3536" s="3" t="s">
        <v>2281</v>
      </c>
      <c r="L3536" s="3" t="s">
        <v>4514</v>
      </c>
      <c r="M3536" s="3">
        <f t="shared" si="55"/>
        <v>1</v>
      </c>
    </row>
    <row r="3537" spans="1:13">
      <c r="A3537" s="3">
        <v>2929</v>
      </c>
      <c r="B3537" s="3">
        <v>2</v>
      </c>
      <c r="C3537" s="3" t="s">
        <v>3005</v>
      </c>
      <c r="D3537" s="3" t="s">
        <v>3006</v>
      </c>
      <c r="E3537" s="3" t="s">
        <v>386</v>
      </c>
      <c r="F3537" s="3" t="s">
        <v>1996</v>
      </c>
      <c r="G3537" s="3">
        <v>1</v>
      </c>
      <c r="H3537" s="3">
        <v>10</v>
      </c>
      <c r="I3537" s="3" t="s">
        <v>3265</v>
      </c>
      <c r="J3537" s="3" t="s">
        <v>2281</v>
      </c>
      <c r="L3537" s="3" t="s">
        <v>4514</v>
      </c>
      <c r="M3537" s="3">
        <f t="shared" si="55"/>
        <v>1</v>
      </c>
    </row>
    <row r="3538" spans="1:13">
      <c r="A3538" s="3">
        <v>2930</v>
      </c>
      <c r="B3538" s="3">
        <v>2</v>
      </c>
      <c r="C3538" s="3" t="s">
        <v>2663</v>
      </c>
      <c r="D3538" s="3" t="s">
        <v>249</v>
      </c>
      <c r="E3538" s="3" t="s">
        <v>1781</v>
      </c>
      <c r="F3538" s="3" t="s">
        <v>291</v>
      </c>
      <c r="G3538" s="3">
        <v>1</v>
      </c>
      <c r="H3538" s="3">
        <v>10</v>
      </c>
      <c r="I3538" s="3" t="s">
        <v>3265</v>
      </c>
      <c r="J3538" s="3" t="s">
        <v>2281</v>
      </c>
      <c r="L3538" s="3" t="s">
        <v>4514</v>
      </c>
      <c r="M3538" s="3">
        <f t="shared" si="55"/>
        <v>1</v>
      </c>
    </row>
    <row r="3539" spans="1:13">
      <c r="A3539" s="3">
        <v>2931</v>
      </c>
      <c r="B3539" s="3">
        <v>0</v>
      </c>
      <c r="C3539" s="3" t="s">
        <v>3046</v>
      </c>
      <c r="D3539" s="3" t="s">
        <v>4314</v>
      </c>
      <c r="E3539" s="3" t="s">
        <v>3047</v>
      </c>
      <c r="F3539" s="3" t="s">
        <v>3048</v>
      </c>
      <c r="G3539" s="3">
        <v>100</v>
      </c>
      <c r="H3539" s="3">
        <v>0</v>
      </c>
      <c r="I3539" s="3" t="s">
        <v>3265</v>
      </c>
      <c r="J3539" s="3" t="s">
        <v>2285</v>
      </c>
      <c r="K3539" s="3" t="s">
        <v>2286</v>
      </c>
      <c r="L3539" s="3" t="s">
        <v>4515</v>
      </c>
      <c r="M3539" s="3">
        <f t="shared" si="55"/>
        <v>2</v>
      </c>
    </row>
    <row r="3540" spans="1:13">
      <c r="A3540" s="3">
        <v>2931</v>
      </c>
      <c r="B3540" s="3">
        <v>0</v>
      </c>
      <c r="C3540" s="3" t="s">
        <v>3046</v>
      </c>
      <c r="D3540" s="3" t="s">
        <v>4316</v>
      </c>
      <c r="E3540" s="3">
        <v>113</v>
      </c>
      <c r="F3540" s="3">
        <v>115</v>
      </c>
      <c r="G3540" s="3">
        <v>100</v>
      </c>
      <c r="H3540" s="3">
        <v>0</v>
      </c>
      <c r="I3540" s="3" t="s">
        <v>3265</v>
      </c>
      <c r="J3540" s="3" t="s">
        <v>2285</v>
      </c>
      <c r="K3540" s="3" t="s">
        <v>2286</v>
      </c>
      <c r="L3540" s="3" t="s">
        <v>4515</v>
      </c>
      <c r="M3540" s="3">
        <f t="shared" si="55"/>
        <v>2</v>
      </c>
    </row>
    <row r="3541" spans="1:13">
      <c r="A3541" s="3">
        <v>2932</v>
      </c>
      <c r="B3541" s="3">
        <v>0</v>
      </c>
      <c r="C3541" s="3" t="s">
        <v>3052</v>
      </c>
      <c r="D3541" s="3" t="s">
        <v>4317</v>
      </c>
      <c r="E3541" s="3" t="s">
        <v>3053</v>
      </c>
      <c r="F3541" s="3" t="s">
        <v>3054</v>
      </c>
      <c r="G3541" s="3">
        <v>100</v>
      </c>
      <c r="H3541" s="3">
        <v>0</v>
      </c>
      <c r="I3541" s="3" t="s">
        <v>3265</v>
      </c>
      <c r="J3541" s="3" t="s">
        <v>2285</v>
      </c>
      <c r="K3541" s="3" t="s">
        <v>2286</v>
      </c>
      <c r="L3541" s="3" t="s">
        <v>4515</v>
      </c>
      <c r="M3541" s="3">
        <f t="shared" si="55"/>
        <v>2</v>
      </c>
    </row>
    <row r="3542" spans="1:13">
      <c r="A3542" s="3">
        <v>2932</v>
      </c>
      <c r="B3542" s="3">
        <v>0</v>
      </c>
      <c r="C3542" s="3" t="s">
        <v>3052</v>
      </c>
      <c r="D3542" s="3" t="s">
        <v>4318</v>
      </c>
      <c r="E3542" s="3">
        <v>256</v>
      </c>
      <c r="F3542" s="3">
        <v>270</v>
      </c>
      <c r="G3542" s="3">
        <v>100</v>
      </c>
      <c r="H3542" s="3">
        <v>0</v>
      </c>
      <c r="I3542" s="3" t="s">
        <v>3265</v>
      </c>
      <c r="J3542" s="3" t="s">
        <v>2285</v>
      </c>
      <c r="K3542" s="3" t="s">
        <v>2286</v>
      </c>
      <c r="L3542" s="3" t="s">
        <v>4515</v>
      </c>
      <c r="M3542" s="3">
        <f t="shared" si="55"/>
        <v>2</v>
      </c>
    </row>
    <row r="3543" spans="1:13">
      <c r="A3543" s="3">
        <v>2933</v>
      </c>
      <c r="B3543" s="3">
        <v>0</v>
      </c>
      <c r="C3543" s="3" t="s">
        <v>3057</v>
      </c>
      <c r="D3543" s="3" t="s">
        <v>4319</v>
      </c>
      <c r="E3543" s="3" t="s">
        <v>3054</v>
      </c>
      <c r="F3543" s="3" t="s">
        <v>3058</v>
      </c>
      <c r="G3543" s="3">
        <v>100</v>
      </c>
      <c r="H3543" s="3">
        <v>0</v>
      </c>
      <c r="I3543" s="3" t="s">
        <v>3265</v>
      </c>
      <c r="J3543" s="3" t="s">
        <v>2285</v>
      </c>
      <c r="K3543" s="3" t="s">
        <v>2286</v>
      </c>
      <c r="L3543" s="3" t="s">
        <v>4515</v>
      </c>
      <c r="M3543" s="3">
        <f t="shared" si="55"/>
        <v>2</v>
      </c>
    </row>
    <row r="3544" spans="1:13">
      <c r="A3544" s="3">
        <v>2933</v>
      </c>
      <c r="B3544" s="3">
        <v>0</v>
      </c>
      <c r="C3544" s="3" t="s">
        <v>3057</v>
      </c>
      <c r="D3544" s="3" t="s">
        <v>4320</v>
      </c>
      <c r="E3544" s="3">
        <v>266</v>
      </c>
      <c r="F3544" s="3">
        <v>268</v>
      </c>
      <c r="G3544" s="3">
        <v>100</v>
      </c>
      <c r="H3544" s="3">
        <v>0</v>
      </c>
      <c r="I3544" s="3" t="s">
        <v>3265</v>
      </c>
      <c r="J3544" s="3" t="s">
        <v>2285</v>
      </c>
      <c r="K3544" s="3" t="s">
        <v>2286</v>
      </c>
      <c r="L3544" s="3" t="s">
        <v>4515</v>
      </c>
      <c r="M3544" s="3">
        <f t="shared" si="55"/>
        <v>2</v>
      </c>
    </row>
    <row r="3545" spans="1:13">
      <c r="A3545" s="3">
        <v>2934</v>
      </c>
      <c r="B3545" s="3">
        <v>0</v>
      </c>
      <c r="C3545" s="3" t="s">
        <v>3060</v>
      </c>
      <c r="D3545" s="3" t="s">
        <v>4321</v>
      </c>
      <c r="E3545" s="3" t="s">
        <v>3061</v>
      </c>
      <c r="F3545" s="3" t="s">
        <v>2980</v>
      </c>
      <c r="G3545" s="3">
        <v>100</v>
      </c>
      <c r="H3545" s="3">
        <v>0</v>
      </c>
      <c r="I3545" s="3" t="s">
        <v>3265</v>
      </c>
      <c r="J3545" s="3" t="s">
        <v>2285</v>
      </c>
      <c r="K3545" s="3" t="s">
        <v>2286</v>
      </c>
      <c r="L3545" s="3" t="s">
        <v>4515</v>
      </c>
      <c r="M3545" s="3">
        <f t="shared" si="55"/>
        <v>2</v>
      </c>
    </row>
    <row r="3546" spans="1:13">
      <c r="A3546" s="3">
        <v>2934</v>
      </c>
      <c r="B3546" s="3">
        <v>0</v>
      </c>
      <c r="C3546" s="3" t="s">
        <v>3060</v>
      </c>
      <c r="D3546" s="3" t="s">
        <v>4322</v>
      </c>
      <c r="E3546" s="3">
        <v>444</v>
      </c>
      <c r="F3546" s="3">
        <v>446</v>
      </c>
      <c r="G3546" s="3">
        <v>100</v>
      </c>
      <c r="H3546" s="3">
        <v>0</v>
      </c>
      <c r="I3546" s="3" t="s">
        <v>3265</v>
      </c>
      <c r="J3546" s="3" t="s">
        <v>2285</v>
      </c>
      <c r="K3546" s="3" t="s">
        <v>2286</v>
      </c>
      <c r="L3546" s="3" t="s">
        <v>4515</v>
      </c>
      <c r="M3546" s="3">
        <f t="shared" si="55"/>
        <v>2</v>
      </c>
    </row>
    <row r="3547" spans="1:13">
      <c r="A3547" s="3">
        <v>2935</v>
      </c>
      <c r="B3547" s="3">
        <v>0</v>
      </c>
      <c r="C3547" s="3" t="s">
        <v>3065</v>
      </c>
      <c r="D3547" s="3" t="s">
        <v>4323</v>
      </c>
      <c r="E3547" s="3" t="s">
        <v>3066</v>
      </c>
      <c r="F3547" s="3" t="s">
        <v>3067</v>
      </c>
      <c r="G3547" s="3">
        <v>100</v>
      </c>
      <c r="H3547" s="3">
        <v>0</v>
      </c>
      <c r="I3547" s="3" t="s">
        <v>3265</v>
      </c>
      <c r="J3547" s="3" t="s">
        <v>2285</v>
      </c>
      <c r="K3547" s="3" t="s">
        <v>2286</v>
      </c>
      <c r="L3547" s="3" t="s">
        <v>4515</v>
      </c>
      <c r="M3547" s="3">
        <f t="shared" si="55"/>
        <v>2</v>
      </c>
    </row>
    <row r="3548" spans="1:13">
      <c r="A3548" s="3">
        <v>2935</v>
      </c>
      <c r="B3548" s="3">
        <v>0</v>
      </c>
      <c r="C3548" s="3" t="s">
        <v>3065</v>
      </c>
      <c r="D3548" s="3" t="s">
        <v>4324</v>
      </c>
      <c r="E3548" s="3">
        <v>252</v>
      </c>
      <c r="F3548" s="3">
        <v>254</v>
      </c>
      <c r="G3548" s="3">
        <v>100</v>
      </c>
      <c r="H3548" s="3">
        <v>0</v>
      </c>
      <c r="I3548" s="3" t="s">
        <v>3265</v>
      </c>
      <c r="J3548" s="3" t="s">
        <v>2285</v>
      </c>
      <c r="K3548" s="3" t="s">
        <v>2286</v>
      </c>
      <c r="L3548" s="3" t="s">
        <v>4515</v>
      </c>
      <c r="M3548" s="3">
        <f t="shared" si="55"/>
        <v>2</v>
      </c>
    </row>
    <row r="3549" spans="1:13">
      <c r="A3549" s="3">
        <v>2936</v>
      </c>
      <c r="B3549" s="3">
        <v>0</v>
      </c>
      <c r="C3549" s="3" t="s">
        <v>3253</v>
      </c>
      <c r="D3549" s="3" t="s">
        <v>255</v>
      </c>
      <c r="E3549" s="3" t="s">
        <v>3222</v>
      </c>
      <c r="F3549" s="3" t="s">
        <v>3073</v>
      </c>
      <c r="G3549" s="3">
        <v>100</v>
      </c>
      <c r="H3549" s="3">
        <v>0</v>
      </c>
      <c r="I3549" s="3" t="s">
        <v>3265</v>
      </c>
      <c r="J3549" s="3" t="s">
        <v>2285</v>
      </c>
      <c r="K3549" s="3" t="s">
        <v>2286</v>
      </c>
      <c r="L3549" s="3" t="s">
        <v>4515</v>
      </c>
      <c r="M3549" s="3">
        <f t="shared" si="55"/>
        <v>1</v>
      </c>
    </row>
    <row r="3550" spans="1:13">
      <c r="A3550" s="3">
        <v>2937</v>
      </c>
      <c r="B3550" s="3">
        <v>0</v>
      </c>
      <c r="C3550" s="3" t="s">
        <v>3077</v>
      </c>
      <c r="D3550" s="3" t="s">
        <v>3842</v>
      </c>
      <c r="E3550" s="3" t="s">
        <v>3078</v>
      </c>
      <c r="F3550" s="3" t="s">
        <v>3079</v>
      </c>
      <c r="G3550" s="3">
        <v>100</v>
      </c>
      <c r="H3550" s="3">
        <v>0</v>
      </c>
      <c r="I3550" s="3" t="s">
        <v>3265</v>
      </c>
      <c r="J3550" s="3" t="s">
        <v>2285</v>
      </c>
      <c r="K3550" s="3" t="s">
        <v>2286</v>
      </c>
      <c r="L3550" s="3" t="s">
        <v>4515</v>
      </c>
      <c r="M3550" s="3">
        <f t="shared" si="55"/>
        <v>1</v>
      </c>
    </row>
    <row r="3551" spans="1:13">
      <c r="A3551" s="3">
        <v>2938</v>
      </c>
      <c r="B3551" s="3">
        <v>0</v>
      </c>
      <c r="C3551" s="3" t="s">
        <v>3084</v>
      </c>
      <c r="D3551" s="3" t="s">
        <v>2697</v>
      </c>
      <c r="E3551" s="3" t="s">
        <v>2987</v>
      </c>
      <c r="F3551" s="3" t="s">
        <v>3085</v>
      </c>
      <c r="G3551" s="3">
        <v>100</v>
      </c>
      <c r="H3551" s="3">
        <v>0</v>
      </c>
      <c r="I3551" s="3" t="s">
        <v>3265</v>
      </c>
      <c r="J3551" s="3" t="s">
        <v>2285</v>
      </c>
      <c r="K3551" s="3" t="s">
        <v>2306</v>
      </c>
      <c r="L3551" s="3" t="s">
        <v>4515</v>
      </c>
      <c r="M3551" s="3">
        <f t="shared" si="55"/>
        <v>1</v>
      </c>
    </row>
    <row r="3552" spans="1:13">
      <c r="A3552" s="3">
        <v>2939</v>
      </c>
      <c r="B3552" s="3">
        <v>0</v>
      </c>
      <c r="C3552" s="3" t="s">
        <v>3088</v>
      </c>
      <c r="D3552" s="3" t="s">
        <v>110</v>
      </c>
      <c r="E3552" s="3" t="s">
        <v>2818</v>
      </c>
      <c r="F3552" s="3" t="s">
        <v>2819</v>
      </c>
      <c r="G3552" s="3">
        <v>100</v>
      </c>
      <c r="H3552" s="3">
        <v>0</v>
      </c>
      <c r="I3552" s="3" t="s">
        <v>3265</v>
      </c>
      <c r="J3552" s="3" t="s">
        <v>2285</v>
      </c>
      <c r="K3552" s="3" t="s">
        <v>2306</v>
      </c>
      <c r="L3552" s="3" t="s">
        <v>4515</v>
      </c>
      <c r="M3552" s="3">
        <f t="shared" si="55"/>
        <v>1</v>
      </c>
    </row>
    <row r="3553" spans="1:13">
      <c r="A3553" s="3">
        <v>2940</v>
      </c>
      <c r="B3553" s="3">
        <v>0</v>
      </c>
      <c r="C3553" s="3" t="s">
        <v>3090</v>
      </c>
      <c r="D3553" s="3" t="s">
        <v>111</v>
      </c>
      <c r="E3553" s="3" t="s">
        <v>2818</v>
      </c>
      <c r="F3553" s="3" t="s">
        <v>2819</v>
      </c>
      <c r="G3553" s="3">
        <v>100</v>
      </c>
      <c r="H3553" s="3">
        <v>0</v>
      </c>
      <c r="I3553" s="3" t="s">
        <v>3265</v>
      </c>
      <c r="J3553" s="3" t="s">
        <v>2285</v>
      </c>
      <c r="K3553" s="3" t="s">
        <v>2306</v>
      </c>
      <c r="L3553" s="3" t="s">
        <v>4515</v>
      </c>
      <c r="M3553" s="3">
        <f t="shared" si="55"/>
        <v>1</v>
      </c>
    </row>
    <row r="3554" spans="1:13">
      <c r="A3554" s="3">
        <v>2941</v>
      </c>
      <c r="B3554" s="3">
        <v>0</v>
      </c>
      <c r="C3554" s="3" t="s">
        <v>3092</v>
      </c>
      <c r="D3554" s="3" t="s">
        <v>112</v>
      </c>
      <c r="E3554" s="3" t="s">
        <v>2818</v>
      </c>
      <c r="F3554" s="3" t="s">
        <v>2819</v>
      </c>
      <c r="G3554" s="3">
        <v>100</v>
      </c>
      <c r="H3554" s="3">
        <v>0</v>
      </c>
      <c r="I3554" s="3" t="s">
        <v>3265</v>
      </c>
      <c r="J3554" s="3" t="s">
        <v>2285</v>
      </c>
      <c r="K3554" s="3" t="s">
        <v>2306</v>
      </c>
      <c r="L3554" s="3" t="s">
        <v>4515</v>
      </c>
      <c r="M3554" s="3">
        <f t="shared" si="55"/>
        <v>1</v>
      </c>
    </row>
    <row r="3555" spans="1:13">
      <c r="A3555" s="3">
        <v>2942</v>
      </c>
      <c r="B3555" s="3">
        <v>0</v>
      </c>
      <c r="C3555" s="3" t="s">
        <v>3083</v>
      </c>
      <c r="D3555" s="3" t="s">
        <v>2464</v>
      </c>
      <c r="E3555" s="3" t="s">
        <v>2328</v>
      </c>
      <c r="F3555" s="3" t="s">
        <v>2329</v>
      </c>
      <c r="G3555" s="3">
        <v>100</v>
      </c>
      <c r="H3555" s="3">
        <v>0</v>
      </c>
      <c r="I3555" s="3" t="s">
        <v>3265</v>
      </c>
      <c r="J3555" s="3" t="s">
        <v>2285</v>
      </c>
      <c r="K3555" s="3" t="s">
        <v>2306</v>
      </c>
      <c r="L3555" s="3" t="s">
        <v>4515</v>
      </c>
      <c r="M3555" s="3">
        <f t="shared" si="55"/>
        <v>1</v>
      </c>
    </row>
    <row r="3556" spans="1:13">
      <c r="A3556" s="3">
        <v>2943</v>
      </c>
      <c r="B3556" s="3">
        <v>0</v>
      </c>
      <c r="C3556" s="3" t="s">
        <v>3094</v>
      </c>
      <c r="D3556" s="3" t="s">
        <v>258</v>
      </c>
      <c r="E3556" s="3" t="s">
        <v>2301</v>
      </c>
      <c r="F3556" s="3" t="s">
        <v>2734</v>
      </c>
      <c r="G3556" s="3">
        <v>100</v>
      </c>
      <c r="H3556" s="3">
        <v>0</v>
      </c>
      <c r="I3556" s="3" t="s">
        <v>3265</v>
      </c>
      <c r="J3556" s="3" t="s">
        <v>2285</v>
      </c>
      <c r="K3556" s="3" t="s">
        <v>2333</v>
      </c>
      <c r="L3556" s="3" t="s">
        <v>4515</v>
      </c>
      <c r="M3556" s="3">
        <f t="shared" si="55"/>
        <v>1</v>
      </c>
    </row>
    <row r="3557" spans="1:13">
      <c r="A3557" s="3">
        <v>2944</v>
      </c>
      <c r="B3557" s="3">
        <v>0</v>
      </c>
      <c r="C3557" s="3" t="s">
        <v>3096</v>
      </c>
      <c r="D3557" s="3" t="s">
        <v>2272</v>
      </c>
      <c r="E3557" s="3" t="s">
        <v>2328</v>
      </c>
      <c r="F3557" s="3" t="s">
        <v>2329</v>
      </c>
      <c r="G3557" s="3">
        <v>100</v>
      </c>
      <c r="H3557" s="3">
        <v>0</v>
      </c>
      <c r="I3557" s="3" t="s">
        <v>3265</v>
      </c>
      <c r="J3557" s="3" t="s">
        <v>2285</v>
      </c>
      <c r="K3557" s="3" t="s">
        <v>2333</v>
      </c>
      <c r="L3557" s="3" t="s">
        <v>4515</v>
      </c>
      <c r="M3557" s="3">
        <f t="shared" si="55"/>
        <v>1</v>
      </c>
    </row>
    <row r="3558" spans="1:13">
      <c r="A3558" s="3">
        <v>2945</v>
      </c>
      <c r="B3558" s="3">
        <v>0</v>
      </c>
      <c r="C3558" s="3" t="s">
        <v>3098</v>
      </c>
      <c r="D3558" s="3" t="s">
        <v>495</v>
      </c>
      <c r="E3558" s="3" t="s">
        <v>2360</v>
      </c>
      <c r="F3558" s="3" t="s">
        <v>2361</v>
      </c>
      <c r="G3558" s="3">
        <v>100</v>
      </c>
      <c r="H3558" s="3">
        <v>0</v>
      </c>
      <c r="I3558" s="3" t="s">
        <v>3265</v>
      </c>
      <c r="J3558" s="3" t="s">
        <v>2285</v>
      </c>
      <c r="K3558" s="3" t="s">
        <v>2333</v>
      </c>
      <c r="L3558" s="3" t="s">
        <v>4515</v>
      </c>
      <c r="M3558" s="3">
        <f t="shared" si="55"/>
        <v>1</v>
      </c>
    </row>
    <row r="3559" spans="1:13">
      <c r="A3559" s="3">
        <v>2946</v>
      </c>
      <c r="B3559" s="3">
        <v>0</v>
      </c>
      <c r="C3559" s="3" t="s">
        <v>3100</v>
      </c>
      <c r="D3559" s="3" t="s">
        <v>342</v>
      </c>
      <c r="E3559" s="3">
        <v>5</v>
      </c>
      <c r="G3559" s="3">
        <v>100</v>
      </c>
      <c r="H3559" s="3">
        <v>0</v>
      </c>
      <c r="I3559" s="3" t="s">
        <v>3265</v>
      </c>
      <c r="J3559" s="3" t="s">
        <v>2285</v>
      </c>
      <c r="K3559" s="3" t="s">
        <v>2333</v>
      </c>
      <c r="L3559" s="3" t="s">
        <v>4515</v>
      </c>
      <c r="M3559" s="3">
        <f t="shared" si="55"/>
        <v>1</v>
      </c>
    </row>
    <row r="3560" spans="1:13">
      <c r="A3560" s="3">
        <v>2947</v>
      </c>
      <c r="B3560" s="3">
        <v>0</v>
      </c>
      <c r="C3560" s="3" t="s">
        <v>3102</v>
      </c>
      <c r="D3560" s="3" t="s">
        <v>2697</v>
      </c>
      <c r="E3560" s="3" t="s">
        <v>3103</v>
      </c>
      <c r="F3560" s="3" t="s">
        <v>3104</v>
      </c>
      <c r="G3560" s="3">
        <v>100</v>
      </c>
      <c r="H3560" s="3">
        <v>0</v>
      </c>
      <c r="I3560" s="3" t="s">
        <v>3265</v>
      </c>
      <c r="J3560" s="3" t="s">
        <v>2285</v>
      </c>
      <c r="K3560" s="3" t="s">
        <v>2333</v>
      </c>
      <c r="L3560" s="3" t="s">
        <v>4515</v>
      </c>
      <c r="M3560" s="3">
        <f t="shared" si="55"/>
        <v>3</v>
      </c>
    </row>
    <row r="3561" spans="1:13">
      <c r="A3561" s="3">
        <v>2947</v>
      </c>
      <c r="B3561" s="3">
        <v>0</v>
      </c>
      <c r="C3561" s="3" t="s">
        <v>3102</v>
      </c>
      <c r="D3561" s="3" t="s">
        <v>4314</v>
      </c>
      <c r="E3561" s="3" t="s">
        <v>2837</v>
      </c>
      <c r="F3561" s="3" t="s">
        <v>3050</v>
      </c>
      <c r="G3561" s="3">
        <v>100</v>
      </c>
      <c r="H3561" s="3">
        <v>0</v>
      </c>
      <c r="I3561" s="3" t="s">
        <v>3265</v>
      </c>
      <c r="J3561" s="3" t="s">
        <v>2285</v>
      </c>
      <c r="K3561" s="3" t="s">
        <v>2333</v>
      </c>
      <c r="L3561" s="3" t="s">
        <v>4515</v>
      </c>
      <c r="M3561" s="3">
        <f t="shared" si="55"/>
        <v>3</v>
      </c>
    </row>
    <row r="3562" spans="1:13">
      <c r="A3562" s="3">
        <v>2947</v>
      </c>
      <c r="B3562" s="3">
        <v>0</v>
      </c>
      <c r="C3562" s="3" t="s">
        <v>3102</v>
      </c>
      <c r="D3562" s="3" t="s">
        <v>4316</v>
      </c>
      <c r="E3562" s="3">
        <v>85</v>
      </c>
      <c r="F3562" s="3">
        <v>87</v>
      </c>
      <c r="G3562" s="3">
        <v>100</v>
      </c>
      <c r="H3562" s="3">
        <v>0</v>
      </c>
      <c r="I3562" s="3" t="s">
        <v>3265</v>
      </c>
      <c r="J3562" s="3" t="s">
        <v>2285</v>
      </c>
      <c r="K3562" s="3" t="s">
        <v>2333</v>
      </c>
      <c r="L3562" s="3" t="s">
        <v>4515</v>
      </c>
      <c r="M3562" s="3">
        <f t="shared" si="55"/>
        <v>3</v>
      </c>
    </row>
    <row r="3563" spans="1:13">
      <c r="A3563" s="3">
        <v>2948</v>
      </c>
      <c r="B3563" s="3">
        <v>1</v>
      </c>
      <c r="C3563" s="3" t="s">
        <v>3049</v>
      </c>
      <c r="D3563" s="3" t="s">
        <v>4314</v>
      </c>
      <c r="E3563" s="3" t="s">
        <v>3050</v>
      </c>
      <c r="F3563" s="3" t="s">
        <v>3051</v>
      </c>
      <c r="G3563" s="3">
        <v>86</v>
      </c>
      <c r="H3563" s="3">
        <v>100</v>
      </c>
      <c r="I3563" s="3" t="s">
        <v>3265</v>
      </c>
      <c r="J3563" s="3" t="s">
        <v>2285</v>
      </c>
      <c r="K3563" s="3" t="s">
        <v>2286</v>
      </c>
      <c r="L3563" s="3" t="s">
        <v>4516</v>
      </c>
      <c r="M3563" s="3">
        <f t="shared" si="55"/>
        <v>2</v>
      </c>
    </row>
    <row r="3564" spans="1:13">
      <c r="A3564" s="3">
        <v>2948</v>
      </c>
      <c r="B3564" s="3">
        <v>1</v>
      </c>
      <c r="C3564" s="3" t="s">
        <v>3049</v>
      </c>
      <c r="D3564" s="3" t="s">
        <v>4316</v>
      </c>
      <c r="E3564" s="3">
        <v>87</v>
      </c>
      <c r="F3564" s="3">
        <v>89</v>
      </c>
      <c r="G3564" s="3">
        <v>86</v>
      </c>
      <c r="H3564" s="3">
        <v>100</v>
      </c>
      <c r="I3564" s="3" t="s">
        <v>3265</v>
      </c>
      <c r="J3564" s="3" t="s">
        <v>2285</v>
      </c>
      <c r="K3564" s="3" t="s">
        <v>2286</v>
      </c>
      <c r="L3564" s="3" t="s">
        <v>4516</v>
      </c>
      <c r="M3564" s="3">
        <f t="shared" si="55"/>
        <v>2</v>
      </c>
    </row>
    <row r="3565" spans="1:13">
      <c r="A3565" s="3">
        <v>2949</v>
      </c>
      <c r="B3565" s="3">
        <v>1</v>
      </c>
      <c r="C3565" s="3" t="s">
        <v>3055</v>
      </c>
      <c r="D3565" s="3" t="s">
        <v>4317</v>
      </c>
      <c r="E3565" s="3" t="s">
        <v>3056</v>
      </c>
      <c r="F3565" s="3" t="s">
        <v>2288</v>
      </c>
      <c r="G3565" s="3">
        <v>86</v>
      </c>
      <c r="H3565" s="3">
        <v>100</v>
      </c>
      <c r="I3565" s="3" t="s">
        <v>3265</v>
      </c>
      <c r="J3565" s="3" t="s">
        <v>2285</v>
      </c>
      <c r="K3565" s="3" t="s">
        <v>2286</v>
      </c>
      <c r="L3565" s="3" t="s">
        <v>4516</v>
      </c>
      <c r="M3565" s="3">
        <f t="shared" si="55"/>
        <v>2</v>
      </c>
    </row>
    <row r="3566" spans="1:13">
      <c r="A3566" s="3">
        <v>2949</v>
      </c>
      <c r="B3566" s="3">
        <v>1</v>
      </c>
      <c r="C3566" s="3" t="s">
        <v>3055</v>
      </c>
      <c r="D3566" s="3" t="s">
        <v>4318</v>
      </c>
      <c r="E3566" s="3">
        <v>197</v>
      </c>
      <c r="F3566" s="3">
        <v>208</v>
      </c>
      <c r="G3566" s="3">
        <v>86</v>
      </c>
      <c r="H3566" s="3">
        <v>100</v>
      </c>
      <c r="I3566" s="3" t="s">
        <v>3265</v>
      </c>
      <c r="J3566" s="3" t="s">
        <v>2285</v>
      </c>
      <c r="K3566" s="3" t="s">
        <v>2286</v>
      </c>
      <c r="L3566" s="3" t="s">
        <v>4516</v>
      </c>
      <c r="M3566" s="3">
        <f t="shared" si="55"/>
        <v>2</v>
      </c>
    </row>
    <row r="3567" spans="1:13">
      <c r="A3567" s="3">
        <v>2950</v>
      </c>
      <c r="B3567" s="3">
        <v>1</v>
      </c>
      <c r="C3567" s="3" t="s">
        <v>3059</v>
      </c>
      <c r="D3567" s="3" t="s">
        <v>4319</v>
      </c>
      <c r="E3567" s="3" t="s">
        <v>2288</v>
      </c>
      <c r="F3567" s="3" t="s">
        <v>2345</v>
      </c>
      <c r="G3567" s="3">
        <v>86</v>
      </c>
      <c r="H3567" s="3">
        <v>100</v>
      </c>
      <c r="I3567" s="3" t="s">
        <v>3265</v>
      </c>
      <c r="J3567" s="3" t="s">
        <v>2285</v>
      </c>
      <c r="K3567" s="3" t="s">
        <v>2286</v>
      </c>
      <c r="L3567" s="3" t="s">
        <v>4516</v>
      </c>
      <c r="M3567" s="3">
        <f t="shared" si="55"/>
        <v>2</v>
      </c>
    </row>
    <row r="3568" spans="1:13">
      <c r="A3568" s="3">
        <v>2950</v>
      </c>
      <c r="B3568" s="3">
        <v>1</v>
      </c>
      <c r="C3568" s="3" t="s">
        <v>3059</v>
      </c>
      <c r="D3568" s="3" t="s">
        <v>4320</v>
      </c>
      <c r="E3568" s="3">
        <v>204</v>
      </c>
      <c r="F3568" s="3">
        <v>206</v>
      </c>
      <c r="G3568" s="3">
        <v>86</v>
      </c>
      <c r="H3568" s="3">
        <v>100</v>
      </c>
      <c r="I3568" s="3" t="s">
        <v>3265</v>
      </c>
      <c r="J3568" s="3" t="s">
        <v>2285</v>
      </c>
      <c r="K3568" s="3" t="s">
        <v>2286</v>
      </c>
      <c r="L3568" s="3" t="s">
        <v>4516</v>
      </c>
      <c r="M3568" s="3">
        <f t="shared" si="55"/>
        <v>2</v>
      </c>
    </row>
    <row r="3569" spans="1:13">
      <c r="A3569" s="3">
        <v>2951</v>
      </c>
      <c r="B3569" s="3">
        <v>1</v>
      </c>
      <c r="C3569" s="3" t="s">
        <v>3062</v>
      </c>
      <c r="D3569" s="3" t="s">
        <v>4321</v>
      </c>
      <c r="E3569" s="3" t="s">
        <v>3063</v>
      </c>
      <c r="F3569" s="3" t="s">
        <v>3064</v>
      </c>
      <c r="G3569" s="3">
        <v>86</v>
      </c>
      <c r="H3569" s="3">
        <v>100</v>
      </c>
      <c r="I3569" s="3" t="s">
        <v>3265</v>
      </c>
      <c r="J3569" s="3" t="s">
        <v>2285</v>
      </c>
      <c r="K3569" s="3" t="s">
        <v>2286</v>
      </c>
      <c r="L3569" s="3" t="s">
        <v>4516</v>
      </c>
      <c r="M3569" s="3">
        <f t="shared" si="55"/>
        <v>2</v>
      </c>
    </row>
    <row r="3570" spans="1:13">
      <c r="A3570" s="3">
        <v>2951</v>
      </c>
      <c r="B3570" s="3">
        <v>1</v>
      </c>
      <c r="C3570" s="3" t="s">
        <v>3062</v>
      </c>
      <c r="D3570" s="3" t="s">
        <v>4322</v>
      </c>
      <c r="E3570" s="3">
        <v>341</v>
      </c>
      <c r="F3570" s="3">
        <v>343</v>
      </c>
      <c r="G3570" s="3">
        <v>86</v>
      </c>
      <c r="H3570" s="3">
        <v>100</v>
      </c>
      <c r="I3570" s="3" t="s">
        <v>3265</v>
      </c>
      <c r="J3570" s="3" t="s">
        <v>2285</v>
      </c>
      <c r="K3570" s="3" t="s">
        <v>2286</v>
      </c>
      <c r="L3570" s="3" t="s">
        <v>4516</v>
      </c>
      <c r="M3570" s="3">
        <f t="shared" si="55"/>
        <v>2</v>
      </c>
    </row>
    <row r="3571" spans="1:13">
      <c r="A3571" s="3">
        <v>2952</v>
      </c>
      <c r="B3571" s="3">
        <v>1</v>
      </c>
      <c r="C3571" s="3" t="s">
        <v>3068</v>
      </c>
      <c r="D3571" s="3" t="s">
        <v>4323</v>
      </c>
      <c r="E3571" s="3" t="s">
        <v>3069</v>
      </c>
      <c r="F3571" s="3" t="s">
        <v>3070</v>
      </c>
      <c r="G3571" s="3">
        <v>86</v>
      </c>
      <c r="H3571" s="3">
        <v>100</v>
      </c>
      <c r="I3571" s="3" t="s">
        <v>3265</v>
      </c>
      <c r="J3571" s="3" t="s">
        <v>2285</v>
      </c>
      <c r="K3571" s="3" t="s">
        <v>2286</v>
      </c>
      <c r="L3571" s="3" t="s">
        <v>4516</v>
      </c>
      <c r="M3571" s="3">
        <f t="shared" si="55"/>
        <v>2</v>
      </c>
    </row>
    <row r="3572" spans="1:13">
      <c r="A3572" s="3">
        <v>2952</v>
      </c>
      <c r="B3572" s="3">
        <v>1</v>
      </c>
      <c r="C3572" s="3" t="s">
        <v>3068</v>
      </c>
      <c r="D3572" s="3" t="s">
        <v>4324</v>
      </c>
      <c r="E3572" s="3">
        <v>193</v>
      </c>
      <c r="F3572" s="3">
        <v>195</v>
      </c>
      <c r="G3572" s="3">
        <v>86</v>
      </c>
      <c r="H3572" s="3">
        <v>100</v>
      </c>
      <c r="I3572" s="3" t="s">
        <v>3265</v>
      </c>
      <c r="J3572" s="3" t="s">
        <v>2285</v>
      </c>
      <c r="K3572" s="3" t="s">
        <v>2286</v>
      </c>
      <c r="L3572" s="3" t="s">
        <v>4516</v>
      </c>
      <c r="M3572" s="3">
        <f t="shared" si="55"/>
        <v>2</v>
      </c>
    </row>
    <row r="3573" spans="1:13">
      <c r="A3573" s="3">
        <v>2953</v>
      </c>
      <c r="B3573" s="3">
        <v>1</v>
      </c>
      <c r="C3573" s="3" t="s">
        <v>3254</v>
      </c>
      <c r="D3573" s="3" t="s">
        <v>255</v>
      </c>
      <c r="E3573" s="3" t="s">
        <v>3075</v>
      </c>
      <c r="F3573" s="3" t="s">
        <v>3076</v>
      </c>
      <c r="G3573" s="3">
        <v>86</v>
      </c>
      <c r="H3573" s="3">
        <v>100</v>
      </c>
      <c r="I3573" s="3" t="s">
        <v>3265</v>
      </c>
      <c r="J3573" s="3" t="s">
        <v>2285</v>
      </c>
      <c r="K3573" s="3" t="s">
        <v>2286</v>
      </c>
      <c r="L3573" s="3" t="s">
        <v>4516</v>
      </c>
      <c r="M3573" s="3">
        <f t="shared" si="55"/>
        <v>1</v>
      </c>
    </row>
    <row r="3574" spans="1:13">
      <c r="A3574" s="3">
        <v>2954</v>
      </c>
      <c r="B3574" s="3">
        <v>1</v>
      </c>
      <c r="C3574" s="3" t="s">
        <v>3080</v>
      </c>
      <c r="D3574" s="3" t="s">
        <v>3842</v>
      </c>
      <c r="E3574" s="3" t="s">
        <v>3081</v>
      </c>
      <c r="F3574" s="3" t="s">
        <v>3082</v>
      </c>
      <c r="G3574" s="3">
        <v>86</v>
      </c>
      <c r="H3574" s="3">
        <v>100</v>
      </c>
      <c r="I3574" s="3" t="s">
        <v>3265</v>
      </c>
      <c r="J3574" s="3" t="s">
        <v>2285</v>
      </c>
      <c r="K3574" s="3" t="s">
        <v>2286</v>
      </c>
      <c r="L3574" s="3" t="s">
        <v>4516</v>
      </c>
      <c r="M3574" s="3">
        <f t="shared" si="55"/>
        <v>1</v>
      </c>
    </row>
    <row r="3575" spans="1:13">
      <c r="A3575" s="3">
        <v>2955</v>
      </c>
      <c r="B3575" s="3">
        <v>1</v>
      </c>
      <c r="C3575" s="3" t="s">
        <v>3086</v>
      </c>
      <c r="D3575" s="3" t="s">
        <v>2697</v>
      </c>
      <c r="E3575" s="3" t="s">
        <v>2370</v>
      </c>
      <c r="F3575" s="3" t="s">
        <v>3087</v>
      </c>
      <c r="G3575" s="3">
        <v>86</v>
      </c>
      <c r="H3575" s="3">
        <v>100</v>
      </c>
      <c r="I3575" s="3" t="s">
        <v>3265</v>
      </c>
      <c r="J3575" s="3" t="s">
        <v>2285</v>
      </c>
      <c r="K3575" s="3" t="s">
        <v>2306</v>
      </c>
      <c r="L3575" s="3" t="s">
        <v>4516</v>
      </c>
      <c r="M3575" s="3">
        <f t="shared" si="55"/>
        <v>1</v>
      </c>
    </row>
    <row r="3576" spans="1:13">
      <c r="A3576" s="3">
        <v>2956</v>
      </c>
      <c r="B3576" s="3">
        <v>1</v>
      </c>
      <c r="C3576" s="3" t="s">
        <v>3089</v>
      </c>
      <c r="D3576" s="3" t="s">
        <v>110</v>
      </c>
      <c r="E3576" s="3" t="s">
        <v>2683</v>
      </c>
      <c r="F3576" s="3" t="s">
        <v>2821</v>
      </c>
      <c r="G3576" s="3">
        <v>86</v>
      </c>
      <c r="H3576" s="3">
        <v>100</v>
      </c>
      <c r="I3576" s="3" t="s">
        <v>3265</v>
      </c>
      <c r="J3576" s="3" t="s">
        <v>2285</v>
      </c>
      <c r="K3576" s="3" t="s">
        <v>2306</v>
      </c>
      <c r="L3576" s="3" t="s">
        <v>4516</v>
      </c>
      <c r="M3576" s="3">
        <f t="shared" si="55"/>
        <v>1</v>
      </c>
    </row>
    <row r="3577" spans="1:13">
      <c r="A3577" s="3">
        <v>2957</v>
      </c>
      <c r="B3577" s="3">
        <v>1</v>
      </c>
      <c r="C3577" s="3" t="s">
        <v>3091</v>
      </c>
      <c r="D3577" s="3" t="s">
        <v>111</v>
      </c>
      <c r="E3577" s="3" t="s">
        <v>2683</v>
      </c>
      <c r="F3577" s="3" t="s">
        <v>2821</v>
      </c>
      <c r="G3577" s="3">
        <v>86</v>
      </c>
      <c r="H3577" s="3">
        <v>100</v>
      </c>
      <c r="I3577" s="3" t="s">
        <v>3265</v>
      </c>
      <c r="J3577" s="3" t="s">
        <v>2285</v>
      </c>
      <c r="K3577" s="3" t="s">
        <v>2306</v>
      </c>
      <c r="L3577" s="3" t="s">
        <v>4516</v>
      </c>
      <c r="M3577" s="3">
        <f t="shared" si="55"/>
        <v>1</v>
      </c>
    </row>
    <row r="3578" spans="1:13">
      <c r="A3578" s="3">
        <v>2958</v>
      </c>
      <c r="B3578" s="3">
        <v>1</v>
      </c>
      <c r="C3578" s="3" t="s">
        <v>3093</v>
      </c>
      <c r="D3578" s="3" t="s">
        <v>112</v>
      </c>
      <c r="E3578" s="3" t="s">
        <v>2683</v>
      </c>
      <c r="F3578" s="3" t="s">
        <v>2821</v>
      </c>
      <c r="G3578" s="3">
        <v>86</v>
      </c>
      <c r="H3578" s="3">
        <v>100</v>
      </c>
      <c r="I3578" s="3" t="s">
        <v>3265</v>
      </c>
      <c r="J3578" s="3" t="s">
        <v>2285</v>
      </c>
      <c r="K3578" s="3" t="s">
        <v>2306</v>
      </c>
      <c r="L3578" s="3" t="s">
        <v>4516</v>
      </c>
      <c r="M3578" s="3">
        <f t="shared" si="55"/>
        <v>1</v>
      </c>
    </row>
    <row r="3579" spans="1:13">
      <c r="A3579" s="3">
        <v>2959</v>
      </c>
      <c r="B3579" s="3">
        <v>1</v>
      </c>
      <c r="C3579" s="3" t="s">
        <v>3095</v>
      </c>
      <c r="D3579" s="3" t="s">
        <v>258</v>
      </c>
      <c r="E3579" s="3" t="s">
        <v>1775</v>
      </c>
      <c r="F3579" s="3" t="s">
        <v>289</v>
      </c>
      <c r="G3579" s="3">
        <v>100</v>
      </c>
      <c r="H3579" s="3">
        <v>100</v>
      </c>
      <c r="I3579" s="3" t="s">
        <v>3265</v>
      </c>
      <c r="J3579" s="3" t="s">
        <v>2285</v>
      </c>
      <c r="K3579" s="3" t="s">
        <v>2333</v>
      </c>
      <c r="L3579" s="3" t="s">
        <v>4516</v>
      </c>
      <c r="M3579" s="3">
        <f t="shared" si="55"/>
        <v>1</v>
      </c>
    </row>
    <row r="3580" spans="1:13">
      <c r="A3580" s="3">
        <v>2960</v>
      </c>
      <c r="B3580" s="3">
        <v>1</v>
      </c>
      <c r="C3580" s="3" t="s">
        <v>3097</v>
      </c>
      <c r="D3580" s="3" t="s">
        <v>2272</v>
      </c>
      <c r="E3580" s="3" t="s">
        <v>2331</v>
      </c>
      <c r="F3580" s="3" t="s">
        <v>1809</v>
      </c>
      <c r="G3580" s="3">
        <v>100</v>
      </c>
      <c r="H3580" s="3">
        <v>100</v>
      </c>
      <c r="I3580" s="3" t="s">
        <v>3265</v>
      </c>
      <c r="J3580" s="3" t="s">
        <v>2285</v>
      </c>
      <c r="K3580" s="3" t="s">
        <v>2333</v>
      </c>
      <c r="L3580" s="3" t="s">
        <v>4516</v>
      </c>
      <c r="M3580" s="3">
        <f t="shared" si="55"/>
        <v>1</v>
      </c>
    </row>
    <row r="3581" spans="1:13">
      <c r="A3581" s="3">
        <v>2961</v>
      </c>
      <c r="B3581" s="3">
        <v>1</v>
      </c>
      <c r="C3581" s="3" t="s">
        <v>3099</v>
      </c>
      <c r="D3581" s="3" t="s">
        <v>495</v>
      </c>
      <c r="E3581" s="3" t="s">
        <v>2569</v>
      </c>
      <c r="F3581" s="3" t="s">
        <v>2364</v>
      </c>
      <c r="G3581" s="3">
        <v>100</v>
      </c>
      <c r="H3581" s="3">
        <v>100</v>
      </c>
      <c r="I3581" s="3" t="s">
        <v>3265</v>
      </c>
      <c r="J3581" s="3" t="s">
        <v>2285</v>
      </c>
      <c r="K3581" s="3" t="s">
        <v>2333</v>
      </c>
      <c r="L3581" s="3" t="s">
        <v>4516</v>
      </c>
      <c r="M3581" s="3">
        <f t="shared" si="55"/>
        <v>1</v>
      </c>
    </row>
    <row r="3582" spans="1:13">
      <c r="A3582" s="3">
        <v>2962</v>
      </c>
      <c r="B3582" s="3">
        <v>1</v>
      </c>
      <c r="C3582" s="3" t="s">
        <v>3101</v>
      </c>
      <c r="D3582" s="3" t="s">
        <v>342</v>
      </c>
      <c r="E3582" s="3">
        <v>4</v>
      </c>
      <c r="G3582" s="3">
        <v>100</v>
      </c>
      <c r="H3582" s="3">
        <v>100</v>
      </c>
      <c r="I3582" s="3" t="s">
        <v>3265</v>
      </c>
      <c r="J3582" s="3" t="s">
        <v>2285</v>
      </c>
      <c r="K3582" s="3" t="s">
        <v>2333</v>
      </c>
      <c r="L3582" s="3" t="s">
        <v>4516</v>
      </c>
      <c r="M3582" s="3">
        <f t="shared" si="55"/>
        <v>1</v>
      </c>
    </row>
    <row r="3583" spans="1:13">
      <c r="A3583" s="3">
        <v>2963</v>
      </c>
      <c r="B3583" s="3">
        <v>1</v>
      </c>
      <c r="C3583" s="3" t="s">
        <v>3105</v>
      </c>
      <c r="D3583" s="3" t="s">
        <v>2697</v>
      </c>
      <c r="E3583" s="3" t="s">
        <v>2941</v>
      </c>
      <c r="F3583" s="3" t="s">
        <v>3106</v>
      </c>
      <c r="G3583" s="3">
        <v>100</v>
      </c>
      <c r="H3583" s="3">
        <v>100</v>
      </c>
      <c r="I3583" s="3" t="s">
        <v>3265</v>
      </c>
      <c r="J3583" s="3" t="s">
        <v>2285</v>
      </c>
      <c r="K3583" s="3" t="s">
        <v>2333</v>
      </c>
      <c r="L3583" s="3" t="s">
        <v>4516</v>
      </c>
      <c r="M3583" s="3">
        <f t="shared" si="55"/>
        <v>3</v>
      </c>
    </row>
    <row r="3584" spans="1:13">
      <c r="A3584" s="3">
        <v>2963</v>
      </c>
      <c r="B3584" s="3">
        <v>1</v>
      </c>
      <c r="C3584" s="3" t="s">
        <v>3105</v>
      </c>
      <c r="D3584" s="3" t="s">
        <v>4314</v>
      </c>
      <c r="E3584" s="3" t="s">
        <v>3107</v>
      </c>
      <c r="F3584" s="3" t="s">
        <v>2467</v>
      </c>
      <c r="G3584" s="3">
        <v>100</v>
      </c>
      <c r="H3584" s="3">
        <v>100</v>
      </c>
      <c r="I3584" s="3" t="s">
        <v>3265</v>
      </c>
      <c r="J3584" s="3" t="s">
        <v>2285</v>
      </c>
      <c r="K3584" s="3" t="s">
        <v>2333</v>
      </c>
      <c r="L3584" s="3" t="s">
        <v>4516</v>
      </c>
      <c r="M3584" s="3">
        <f t="shared" si="55"/>
        <v>3</v>
      </c>
    </row>
    <row r="3585" spans="1:13">
      <c r="A3585" s="3">
        <v>2963</v>
      </c>
      <c r="B3585" s="3">
        <v>1</v>
      </c>
      <c r="C3585" s="3" t="s">
        <v>3105</v>
      </c>
      <c r="D3585" s="3" t="s">
        <v>4316</v>
      </c>
      <c r="E3585" s="3">
        <v>65</v>
      </c>
      <c r="F3585" s="3">
        <v>67</v>
      </c>
      <c r="G3585" s="3">
        <v>100</v>
      </c>
      <c r="H3585" s="3">
        <v>100</v>
      </c>
      <c r="I3585" s="3" t="s">
        <v>3265</v>
      </c>
      <c r="J3585" s="3" t="s">
        <v>2285</v>
      </c>
      <c r="K3585" s="3" t="s">
        <v>2333</v>
      </c>
      <c r="L3585" s="3" t="s">
        <v>4516</v>
      </c>
      <c r="M3585" s="3">
        <f t="shared" si="55"/>
        <v>3</v>
      </c>
    </row>
    <row r="3586" spans="1:13">
      <c r="A3586" s="3">
        <v>2964</v>
      </c>
      <c r="B3586" s="3">
        <v>0</v>
      </c>
      <c r="C3586" s="3" t="s">
        <v>3108</v>
      </c>
      <c r="D3586" s="3" t="s">
        <v>2720</v>
      </c>
      <c r="E3586" s="3" t="s">
        <v>1812</v>
      </c>
      <c r="F3586" s="3" t="s">
        <v>2445</v>
      </c>
      <c r="G3586" s="3">
        <v>100</v>
      </c>
      <c r="H3586" s="3">
        <v>0</v>
      </c>
      <c r="I3586" s="3" t="s">
        <v>3265</v>
      </c>
      <c r="J3586" s="3" t="s">
        <v>2346</v>
      </c>
      <c r="K3586" s="3" t="s">
        <v>2286</v>
      </c>
      <c r="L3586" s="3" t="s">
        <v>4517</v>
      </c>
      <c r="M3586" s="3">
        <f t="shared" si="55"/>
        <v>1</v>
      </c>
    </row>
    <row r="3587" spans="1:13">
      <c r="A3587" s="3">
        <v>2965</v>
      </c>
      <c r="B3587" s="3">
        <v>0</v>
      </c>
      <c r="C3587" s="3" t="s">
        <v>3109</v>
      </c>
      <c r="D3587" s="3" t="s">
        <v>261</v>
      </c>
      <c r="E3587" s="3" t="s">
        <v>2376</v>
      </c>
      <c r="F3587" s="3" t="s">
        <v>2710</v>
      </c>
      <c r="G3587" s="3">
        <v>100</v>
      </c>
      <c r="H3587" s="3">
        <v>0</v>
      </c>
      <c r="I3587" s="3" t="s">
        <v>3265</v>
      </c>
      <c r="J3587" s="3" t="s">
        <v>2346</v>
      </c>
      <c r="K3587" s="3" t="s">
        <v>2286</v>
      </c>
      <c r="L3587" s="3" t="s">
        <v>4517</v>
      </c>
      <c r="M3587" s="3">
        <f t="shared" ref="M3587:M3650" si="56">COUNTIF(A:A,A3587)</f>
        <v>1</v>
      </c>
    </row>
    <row r="3588" spans="1:13">
      <c r="A3588" s="3">
        <v>2966</v>
      </c>
      <c r="B3588" s="3">
        <v>0</v>
      </c>
      <c r="C3588" s="3" t="s">
        <v>3111</v>
      </c>
      <c r="D3588" s="3" t="s">
        <v>264</v>
      </c>
      <c r="E3588" s="3" t="s">
        <v>2376</v>
      </c>
      <c r="F3588" s="3" t="s">
        <v>2710</v>
      </c>
      <c r="G3588" s="3">
        <v>100</v>
      </c>
      <c r="H3588" s="3">
        <v>0</v>
      </c>
      <c r="I3588" s="3" t="s">
        <v>3265</v>
      </c>
      <c r="J3588" s="3" t="s">
        <v>2346</v>
      </c>
      <c r="K3588" s="3" t="s">
        <v>2286</v>
      </c>
      <c r="L3588" s="3" t="s">
        <v>4517</v>
      </c>
      <c r="M3588" s="3">
        <f t="shared" si="56"/>
        <v>1</v>
      </c>
    </row>
    <row r="3589" spans="1:13">
      <c r="A3589" s="3">
        <v>2967</v>
      </c>
      <c r="B3589" s="3">
        <v>0</v>
      </c>
      <c r="C3589" s="3" t="s">
        <v>3113</v>
      </c>
      <c r="D3589" s="3" t="s">
        <v>589</v>
      </c>
      <c r="E3589" s="3" t="s">
        <v>3072</v>
      </c>
      <c r="F3589" s="3" t="s">
        <v>3073</v>
      </c>
      <c r="G3589" s="3">
        <v>100</v>
      </c>
      <c r="H3589" s="3">
        <v>0</v>
      </c>
      <c r="I3589" s="3" t="s">
        <v>3265</v>
      </c>
      <c r="J3589" s="3" t="s">
        <v>2346</v>
      </c>
      <c r="K3589" s="3" t="s">
        <v>2286</v>
      </c>
      <c r="L3589" s="3" t="s">
        <v>4517</v>
      </c>
      <c r="M3589" s="3">
        <f t="shared" si="56"/>
        <v>1</v>
      </c>
    </row>
    <row r="3590" spans="1:13">
      <c r="A3590" s="3">
        <v>2968</v>
      </c>
      <c r="B3590" s="3">
        <v>0</v>
      </c>
      <c r="C3590" s="3" t="s">
        <v>3115</v>
      </c>
      <c r="D3590" s="3" t="s">
        <v>566</v>
      </c>
      <c r="E3590" s="3" t="s">
        <v>3072</v>
      </c>
      <c r="F3590" s="3" t="s">
        <v>3073</v>
      </c>
      <c r="G3590" s="3">
        <v>100</v>
      </c>
      <c r="H3590" s="3">
        <v>0</v>
      </c>
      <c r="I3590" s="3" t="s">
        <v>3265</v>
      </c>
      <c r="J3590" s="3" t="s">
        <v>2346</v>
      </c>
      <c r="K3590" s="3" t="s">
        <v>2286</v>
      </c>
      <c r="L3590" s="3" t="s">
        <v>4517</v>
      </c>
      <c r="M3590" s="3">
        <f t="shared" si="56"/>
        <v>1</v>
      </c>
    </row>
    <row r="3591" spans="1:13">
      <c r="A3591" s="3">
        <v>2969</v>
      </c>
      <c r="B3591" s="3">
        <v>0</v>
      </c>
      <c r="C3591" s="3" t="s">
        <v>3117</v>
      </c>
      <c r="D3591" s="3" t="s">
        <v>645</v>
      </c>
      <c r="E3591" s="3" t="s">
        <v>3072</v>
      </c>
      <c r="F3591" s="3" t="s">
        <v>3073</v>
      </c>
      <c r="G3591" s="3">
        <v>100</v>
      </c>
      <c r="H3591" s="3">
        <v>0</v>
      </c>
      <c r="I3591" s="3" t="s">
        <v>3265</v>
      </c>
      <c r="J3591" s="3" t="s">
        <v>2346</v>
      </c>
      <c r="K3591" s="3" t="s">
        <v>2286</v>
      </c>
      <c r="L3591" s="3" t="s">
        <v>4517</v>
      </c>
      <c r="M3591" s="3">
        <f t="shared" si="56"/>
        <v>1</v>
      </c>
    </row>
    <row r="3592" spans="1:13">
      <c r="A3592" s="3">
        <v>2970</v>
      </c>
      <c r="B3592" s="3">
        <v>0</v>
      </c>
      <c r="C3592" s="3" t="s">
        <v>3119</v>
      </c>
      <c r="D3592" s="3" t="s">
        <v>2733</v>
      </c>
      <c r="E3592" s="3" t="s">
        <v>2301</v>
      </c>
      <c r="F3592" s="3" t="s">
        <v>2324</v>
      </c>
      <c r="G3592" s="3">
        <v>100</v>
      </c>
      <c r="H3592" s="3">
        <v>0</v>
      </c>
      <c r="I3592" s="3" t="s">
        <v>3265</v>
      </c>
      <c r="J3592" s="3" t="s">
        <v>2346</v>
      </c>
      <c r="K3592" s="3" t="s">
        <v>2306</v>
      </c>
      <c r="L3592" s="3" t="s">
        <v>4517</v>
      </c>
      <c r="M3592" s="3">
        <f t="shared" si="56"/>
        <v>1</v>
      </c>
    </row>
    <row r="3593" spans="1:13">
      <c r="A3593" s="3">
        <v>2971</v>
      </c>
      <c r="B3593" s="3">
        <v>0</v>
      </c>
      <c r="C3593" s="3" t="s">
        <v>3120</v>
      </c>
      <c r="D3593" s="3" t="s">
        <v>166</v>
      </c>
      <c r="E3593" s="3" t="s">
        <v>3121</v>
      </c>
      <c r="F3593" s="3" t="s">
        <v>3122</v>
      </c>
      <c r="G3593" s="3">
        <v>100</v>
      </c>
      <c r="H3593" s="3">
        <v>0</v>
      </c>
      <c r="I3593" s="3" t="s">
        <v>3265</v>
      </c>
      <c r="J3593" s="3" t="s">
        <v>2346</v>
      </c>
      <c r="K3593" s="3" t="s">
        <v>2306</v>
      </c>
      <c r="L3593" s="3" t="s">
        <v>4517</v>
      </c>
      <c r="M3593" s="3">
        <f t="shared" si="56"/>
        <v>1</v>
      </c>
    </row>
    <row r="3594" spans="1:13">
      <c r="A3594" s="3">
        <v>2972</v>
      </c>
      <c r="B3594" s="3">
        <v>0</v>
      </c>
      <c r="C3594" s="3" t="s">
        <v>3126</v>
      </c>
      <c r="D3594" s="3" t="s">
        <v>411</v>
      </c>
      <c r="E3594" s="3" t="s">
        <v>2438</v>
      </c>
      <c r="F3594" s="3" t="s">
        <v>2299</v>
      </c>
      <c r="G3594" s="3">
        <v>100</v>
      </c>
      <c r="H3594" s="3">
        <v>0</v>
      </c>
      <c r="I3594" s="3" t="s">
        <v>3265</v>
      </c>
      <c r="J3594" s="3" t="s">
        <v>2346</v>
      </c>
      <c r="K3594" s="3" t="s">
        <v>2306</v>
      </c>
      <c r="L3594" s="3" t="s">
        <v>4517</v>
      </c>
      <c r="M3594" s="3">
        <f t="shared" si="56"/>
        <v>2</v>
      </c>
    </row>
    <row r="3595" spans="1:13">
      <c r="A3595" s="3">
        <v>2972</v>
      </c>
      <c r="B3595" s="3">
        <v>0</v>
      </c>
      <c r="C3595" s="3" t="s">
        <v>3126</v>
      </c>
      <c r="D3595" s="3" t="s">
        <v>412</v>
      </c>
      <c r="E3595" s="3" t="s">
        <v>2438</v>
      </c>
      <c r="F3595" s="3" t="s">
        <v>2299</v>
      </c>
      <c r="G3595" s="3">
        <v>100</v>
      </c>
      <c r="H3595" s="3">
        <v>0</v>
      </c>
      <c r="I3595" s="3" t="s">
        <v>3265</v>
      </c>
      <c r="J3595" s="3" t="s">
        <v>2346</v>
      </c>
      <c r="K3595" s="3" t="s">
        <v>2306</v>
      </c>
      <c r="L3595" s="3" t="s">
        <v>4517</v>
      </c>
      <c r="M3595" s="3">
        <f t="shared" si="56"/>
        <v>2</v>
      </c>
    </row>
    <row r="3596" spans="1:13">
      <c r="A3596" s="3">
        <v>2973</v>
      </c>
      <c r="B3596" s="3">
        <v>0</v>
      </c>
      <c r="C3596" s="3" t="s">
        <v>3128</v>
      </c>
      <c r="D3596" s="3" t="s">
        <v>103</v>
      </c>
      <c r="E3596" s="3" t="s">
        <v>2861</v>
      </c>
      <c r="F3596" s="3" t="s">
        <v>2738</v>
      </c>
      <c r="G3596" s="3">
        <v>100</v>
      </c>
      <c r="H3596" s="3">
        <v>0</v>
      </c>
      <c r="I3596" s="3" t="s">
        <v>3265</v>
      </c>
      <c r="J3596" s="3" t="s">
        <v>2346</v>
      </c>
      <c r="K3596" s="3" t="s">
        <v>2306</v>
      </c>
      <c r="L3596" s="3" t="s">
        <v>4517</v>
      </c>
      <c r="M3596" s="3">
        <f t="shared" si="56"/>
        <v>1</v>
      </c>
    </row>
    <row r="3597" spans="1:13">
      <c r="A3597" s="3">
        <v>2974</v>
      </c>
      <c r="B3597" s="3">
        <v>0</v>
      </c>
      <c r="C3597" s="3" t="s">
        <v>3130</v>
      </c>
      <c r="D3597" s="3" t="s">
        <v>221</v>
      </c>
      <c r="E3597" s="3" t="s">
        <v>3104</v>
      </c>
      <c r="F3597" s="3" t="s">
        <v>3131</v>
      </c>
      <c r="G3597" s="3">
        <v>100</v>
      </c>
      <c r="H3597" s="3">
        <v>0</v>
      </c>
      <c r="I3597" s="3" t="s">
        <v>3265</v>
      </c>
      <c r="J3597" s="3" t="s">
        <v>2346</v>
      </c>
      <c r="K3597" s="3" t="s">
        <v>2306</v>
      </c>
      <c r="L3597" s="3" t="s">
        <v>4517</v>
      </c>
      <c r="M3597" s="3">
        <f t="shared" si="56"/>
        <v>1</v>
      </c>
    </row>
    <row r="3598" spans="1:13">
      <c r="A3598" s="3">
        <v>2975</v>
      </c>
      <c r="B3598" s="3">
        <v>0</v>
      </c>
      <c r="C3598" s="3" t="s">
        <v>3135</v>
      </c>
      <c r="D3598" s="3" t="s">
        <v>13</v>
      </c>
      <c r="E3598" s="3" t="s">
        <v>2938</v>
      </c>
      <c r="F3598" s="3" t="s">
        <v>2939</v>
      </c>
      <c r="G3598" s="3">
        <v>100</v>
      </c>
      <c r="H3598" s="3">
        <v>0</v>
      </c>
      <c r="I3598" s="3" t="s">
        <v>3265</v>
      </c>
      <c r="J3598" s="3" t="s">
        <v>2346</v>
      </c>
      <c r="K3598" s="3" t="s">
        <v>2306</v>
      </c>
      <c r="L3598" s="3" t="s">
        <v>4517</v>
      </c>
      <c r="M3598" s="3">
        <f t="shared" si="56"/>
        <v>1</v>
      </c>
    </row>
    <row r="3599" spans="1:13">
      <c r="A3599" s="3">
        <v>2976</v>
      </c>
      <c r="B3599" s="3">
        <v>0</v>
      </c>
      <c r="C3599" s="3" t="s">
        <v>3137</v>
      </c>
      <c r="D3599" s="3" t="s">
        <v>279</v>
      </c>
      <c r="E3599" s="3" t="s">
        <v>2328</v>
      </c>
      <c r="F3599" s="3" t="s">
        <v>2329</v>
      </c>
      <c r="G3599" s="3">
        <v>100</v>
      </c>
      <c r="H3599" s="3">
        <v>0</v>
      </c>
      <c r="I3599" s="3" t="s">
        <v>3265</v>
      </c>
      <c r="J3599" s="3" t="s">
        <v>2346</v>
      </c>
      <c r="K3599" s="3" t="s">
        <v>2333</v>
      </c>
      <c r="L3599" s="3" t="s">
        <v>4517</v>
      </c>
      <c r="M3599" s="3">
        <f t="shared" si="56"/>
        <v>1</v>
      </c>
    </row>
    <row r="3600" spans="1:13">
      <c r="A3600" s="3">
        <v>2977</v>
      </c>
      <c r="B3600" s="3">
        <v>0</v>
      </c>
      <c r="C3600" s="3" t="s">
        <v>3139</v>
      </c>
      <c r="D3600" s="3" t="s">
        <v>1860</v>
      </c>
      <c r="E3600" s="3" t="s">
        <v>2941</v>
      </c>
      <c r="F3600" s="3" t="s">
        <v>3140</v>
      </c>
      <c r="G3600" s="3">
        <v>100</v>
      </c>
      <c r="H3600" s="3">
        <v>0</v>
      </c>
      <c r="I3600" s="3" t="s">
        <v>3265</v>
      </c>
      <c r="J3600" s="3" t="s">
        <v>2346</v>
      </c>
      <c r="K3600" s="3" t="s">
        <v>2333</v>
      </c>
      <c r="L3600" s="3" t="s">
        <v>4517</v>
      </c>
      <c r="M3600" s="3">
        <f t="shared" si="56"/>
        <v>1</v>
      </c>
    </row>
    <row r="3601" spans="1:13">
      <c r="A3601" s="3">
        <v>2978</v>
      </c>
      <c r="B3601" s="3">
        <v>0</v>
      </c>
      <c r="C3601" s="3" t="s">
        <v>3145</v>
      </c>
      <c r="D3601" s="3" t="s">
        <v>2790</v>
      </c>
      <c r="E3601" s="3" t="s">
        <v>1808</v>
      </c>
      <c r="G3601" s="3">
        <v>100</v>
      </c>
      <c r="H3601" s="3">
        <v>0</v>
      </c>
      <c r="I3601" s="3" t="s">
        <v>3265</v>
      </c>
      <c r="J3601" s="3" t="s">
        <v>2346</v>
      </c>
      <c r="K3601" s="3" t="s">
        <v>2333</v>
      </c>
      <c r="L3601" s="3" t="s">
        <v>4517</v>
      </c>
      <c r="M3601" s="3">
        <f t="shared" si="56"/>
        <v>1</v>
      </c>
    </row>
    <row r="3602" spans="1:13">
      <c r="A3602" s="3">
        <v>2979</v>
      </c>
      <c r="B3602" s="3">
        <v>0</v>
      </c>
      <c r="C3602" s="3" t="s">
        <v>3261</v>
      </c>
      <c r="D3602" s="3" t="s">
        <v>3008</v>
      </c>
      <c r="E3602" s="3" t="s">
        <v>2328</v>
      </c>
      <c r="F3602" s="3" t="s">
        <v>2329</v>
      </c>
      <c r="G3602" s="3">
        <v>100</v>
      </c>
      <c r="H3602" s="3">
        <v>0</v>
      </c>
      <c r="I3602" s="3" t="s">
        <v>3265</v>
      </c>
      <c r="J3602" s="3" t="s">
        <v>2346</v>
      </c>
      <c r="K3602" s="3" t="s">
        <v>2333</v>
      </c>
      <c r="L3602" s="3" t="s">
        <v>4517</v>
      </c>
      <c r="M3602" s="3">
        <f t="shared" si="56"/>
        <v>1</v>
      </c>
    </row>
    <row r="3603" spans="1:13">
      <c r="A3603" s="3">
        <v>2980</v>
      </c>
      <c r="B3603" s="3">
        <v>0</v>
      </c>
      <c r="C3603" s="3" t="s">
        <v>3266</v>
      </c>
      <c r="D3603" s="3" t="s">
        <v>2873</v>
      </c>
      <c r="E3603" s="3">
        <v>2</v>
      </c>
      <c r="G3603" s="3">
        <v>100</v>
      </c>
      <c r="H3603" s="3">
        <v>0</v>
      </c>
      <c r="I3603" s="3" t="s">
        <v>3265</v>
      </c>
      <c r="J3603" s="3" t="s">
        <v>2346</v>
      </c>
      <c r="K3603" s="3" t="s">
        <v>2333</v>
      </c>
      <c r="L3603" s="3" t="s">
        <v>4517</v>
      </c>
      <c r="M3603" s="3">
        <f t="shared" si="56"/>
        <v>2</v>
      </c>
    </row>
    <row r="3604" spans="1:13">
      <c r="A3604" s="3">
        <v>2980</v>
      </c>
      <c r="B3604" s="3">
        <v>0</v>
      </c>
      <c r="C3604" s="3" t="s">
        <v>3266</v>
      </c>
      <c r="D3604" s="3" t="s">
        <v>175</v>
      </c>
      <c r="E3604" s="3">
        <v>0.2</v>
      </c>
      <c r="G3604" s="3">
        <v>100</v>
      </c>
      <c r="H3604" s="3">
        <v>0</v>
      </c>
      <c r="I3604" s="3" t="s">
        <v>3265</v>
      </c>
      <c r="J3604" s="3" t="s">
        <v>2346</v>
      </c>
      <c r="K3604" s="3" t="s">
        <v>2333</v>
      </c>
      <c r="L3604" s="3" t="s">
        <v>4517</v>
      </c>
      <c r="M3604" s="3">
        <f t="shared" si="56"/>
        <v>2</v>
      </c>
    </row>
    <row r="3605" spans="1:13">
      <c r="A3605" s="3">
        <v>2981</v>
      </c>
      <c r="B3605" s="3">
        <v>1</v>
      </c>
      <c r="C3605" s="3" t="s">
        <v>2721</v>
      </c>
      <c r="D3605" s="3" t="s">
        <v>2720</v>
      </c>
      <c r="E3605" s="3" t="s">
        <v>2143</v>
      </c>
      <c r="F3605" s="3" t="s">
        <v>1791</v>
      </c>
      <c r="G3605" s="3">
        <v>86</v>
      </c>
      <c r="H3605" s="3">
        <v>100</v>
      </c>
      <c r="I3605" s="3" t="s">
        <v>3265</v>
      </c>
      <c r="J3605" s="3" t="s">
        <v>2346</v>
      </c>
      <c r="K3605" s="3" t="s">
        <v>2286</v>
      </c>
      <c r="L3605" s="3" t="s">
        <v>4518</v>
      </c>
      <c r="M3605" s="3">
        <f t="shared" si="56"/>
        <v>1</v>
      </c>
    </row>
    <row r="3606" spans="1:13">
      <c r="A3606" s="3">
        <v>2982</v>
      </c>
      <c r="B3606" s="3">
        <v>1</v>
      </c>
      <c r="C3606" s="3" t="s">
        <v>3110</v>
      </c>
      <c r="D3606" s="3" t="s">
        <v>261</v>
      </c>
      <c r="E3606" s="3" t="s">
        <v>1793</v>
      </c>
      <c r="F3606" s="3" t="s">
        <v>1778</v>
      </c>
      <c r="G3606" s="3">
        <v>86</v>
      </c>
      <c r="H3606" s="3">
        <v>100</v>
      </c>
      <c r="I3606" s="3" t="s">
        <v>3265</v>
      </c>
      <c r="J3606" s="3" t="s">
        <v>2346</v>
      </c>
      <c r="K3606" s="3" t="s">
        <v>2286</v>
      </c>
      <c r="L3606" s="3" t="s">
        <v>4518</v>
      </c>
      <c r="M3606" s="3">
        <f t="shared" si="56"/>
        <v>1</v>
      </c>
    </row>
    <row r="3607" spans="1:13">
      <c r="A3607" s="3">
        <v>2983</v>
      </c>
      <c r="B3607" s="3">
        <v>1</v>
      </c>
      <c r="C3607" s="3" t="s">
        <v>3112</v>
      </c>
      <c r="D3607" s="3" t="s">
        <v>264</v>
      </c>
      <c r="E3607" s="3" t="s">
        <v>1793</v>
      </c>
      <c r="F3607" s="3" t="s">
        <v>1778</v>
      </c>
      <c r="G3607" s="3">
        <v>86</v>
      </c>
      <c r="H3607" s="3">
        <v>100</v>
      </c>
      <c r="I3607" s="3" t="s">
        <v>3265</v>
      </c>
      <c r="J3607" s="3" t="s">
        <v>2346</v>
      </c>
      <c r="K3607" s="3" t="s">
        <v>2286</v>
      </c>
      <c r="L3607" s="3" t="s">
        <v>4518</v>
      </c>
      <c r="M3607" s="3">
        <f t="shared" si="56"/>
        <v>1</v>
      </c>
    </row>
    <row r="3608" spans="1:13">
      <c r="A3608" s="3">
        <v>2984</v>
      </c>
      <c r="B3608" s="3">
        <v>1</v>
      </c>
      <c r="C3608" s="3" t="s">
        <v>3114</v>
      </c>
      <c r="D3608" s="3" t="s">
        <v>589</v>
      </c>
      <c r="E3608" s="3" t="s">
        <v>3075</v>
      </c>
      <c r="F3608" s="3" t="s">
        <v>3076</v>
      </c>
      <c r="G3608" s="3">
        <v>86</v>
      </c>
      <c r="H3608" s="3">
        <v>100</v>
      </c>
      <c r="I3608" s="3" t="s">
        <v>3265</v>
      </c>
      <c r="J3608" s="3" t="s">
        <v>2346</v>
      </c>
      <c r="K3608" s="3" t="s">
        <v>2286</v>
      </c>
      <c r="L3608" s="3" t="s">
        <v>4518</v>
      </c>
      <c r="M3608" s="3">
        <f t="shared" si="56"/>
        <v>1</v>
      </c>
    </row>
    <row r="3609" spans="1:13">
      <c r="A3609" s="3">
        <v>2985</v>
      </c>
      <c r="B3609" s="3">
        <v>1</v>
      </c>
      <c r="C3609" s="3" t="s">
        <v>3116</v>
      </c>
      <c r="D3609" s="3" t="s">
        <v>566</v>
      </c>
      <c r="E3609" s="3" t="s">
        <v>3075</v>
      </c>
      <c r="F3609" s="3" t="s">
        <v>3076</v>
      </c>
      <c r="G3609" s="3">
        <v>86</v>
      </c>
      <c r="H3609" s="3">
        <v>100</v>
      </c>
      <c r="I3609" s="3" t="s">
        <v>3265</v>
      </c>
      <c r="J3609" s="3" t="s">
        <v>2346</v>
      </c>
      <c r="K3609" s="3" t="s">
        <v>2286</v>
      </c>
      <c r="L3609" s="3" t="s">
        <v>4518</v>
      </c>
      <c r="M3609" s="3">
        <f t="shared" si="56"/>
        <v>1</v>
      </c>
    </row>
    <row r="3610" spans="1:13">
      <c r="A3610" s="3">
        <v>2986</v>
      </c>
      <c r="B3610" s="3">
        <v>1</v>
      </c>
      <c r="C3610" s="3" t="s">
        <v>3118</v>
      </c>
      <c r="D3610" s="3" t="s">
        <v>645</v>
      </c>
      <c r="E3610" s="3" t="s">
        <v>3075</v>
      </c>
      <c r="F3610" s="3" t="s">
        <v>3076</v>
      </c>
      <c r="G3610" s="3">
        <v>86</v>
      </c>
      <c r="H3610" s="3">
        <v>100</v>
      </c>
      <c r="I3610" s="3" t="s">
        <v>3265</v>
      </c>
      <c r="J3610" s="3" t="s">
        <v>2346</v>
      </c>
      <c r="K3610" s="3" t="s">
        <v>2286</v>
      </c>
      <c r="L3610" s="3" t="s">
        <v>4518</v>
      </c>
      <c r="M3610" s="3">
        <f t="shared" si="56"/>
        <v>1</v>
      </c>
    </row>
    <row r="3611" spans="1:13">
      <c r="A3611" s="3">
        <v>2987</v>
      </c>
      <c r="B3611" s="3">
        <v>1</v>
      </c>
      <c r="C3611" s="3" t="s">
        <v>2735</v>
      </c>
      <c r="D3611" s="3" t="s">
        <v>2733</v>
      </c>
      <c r="E3611" s="3" t="s">
        <v>1775</v>
      </c>
      <c r="F3611" s="3" t="s">
        <v>289</v>
      </c>
      <c r="G3611" s="3">
        <v>86</v>
      </c>
      <c r="H3611" s="3">
        <v>100</v>
      </c>
      <c r="I3611" s="3" t="s">
        <v>3265</v>
      </c>
      <c r="J3611" s="3" t="s">
        <v>2346</v>
      </c>
      <c r="K3611" s="3" t="s">
        <v>2306</v>
      </c>
      <c r="L3611" s="3" t="s">
        <v>4518</v>
      </c>
      <c r="M3611" s="3">
        <f t="shared" si="56"/>
        <v>1</v>
      </c>
    </row>
    <row r="3612" spans="1:13">
      <c r="A3612" s="3">
        <v>2988</v>
      </c>
      <c r="B3612" s="3">
        <v>1</v>
      </c>
      <c r="C3612" s="3" t="s">
        <v>3123</v>
      </c>
      <c r="D3612" s="3" t="s">
        <v>166</v>
      </c>
      <c r="E3612" s="3" t="s">
        <v>3124</v>
      </c>
      <c r="F3612" s="3" t="s">
        <v>3125</v>
      </c>
      <c r="G3612" s="3">
        <v>86</v>
      </c>
      <c r="H3612" s="3">
        <v>100</v>
      </c>
      <c r="I3612" s="3" t="s">
        <v>3265</v>
      </c>
      <c r="J3612" s="3" t="s">
        <v>2346</v>
      </c>
      <c r="K3612" s="3" t="s">
        <v>2306</v>
      </c>
      <c r="L3612" s="3" t="s">
        <v>4518</v>
      </c>
      <c r="M3612" s="3">
        <f t="shared" si="56"/>
        <v>1</v>
      </c>
    </row>
    <row r="3613" spans="1:13">
      <c r="A3613" s="3">
        <v>2989</v>
      </c>
      <c r="B3613" s="3">
        <v>1</v>
      </c>
      <c r="C3613" s="3" t="s">
        <v>3127</v>
      </c>
      <c r="D3613" s="3" t="s">
        <v>411</v>
      </c>
      <c r="E3613" s="3" t="s">
        <v>2301</v>
      </c>
      <c r="F3613" s="3" t="s">
        <v>2302</v>
      </c>
      <c r="G3613" s="3">
        <v>86</v>
      </c>
      <c r="H3613" s="3">
        <v>100</v>
      </c>
      <c r="I3613" s="3" t="s">
        <v>3265</v>
      </c>
      <c r="J3613" s="3" t="s">
        <v>2346</v>
      </c>
      <c r="K3613" s="3" t="s">
        <v>2306</v>
      </c>
      <c r="L3613" s="3" t="s">
        <v>4518</v>
      </c>
      <c r="M3613" s="3">
        <f t="shared" si="56"/>
        <v>2</v>
      </c>
    </row>
    <row r="3614" spans="1:13">
      <c r="A3614" s="3">
        <v>2989</v>
      </c>
      <c r="B3614" s="3">
        <v>1</v>
      </c>
      <c r="C3614" s="3" t="s">
        <v>3127</v>
      </c>
      <c r="D3614" s="3" t="s">
        <v>412</v>
      </c>
      <c r="E3614" s="3" t="s">
        <v>2301</v>
      </c>
      <c r="F3614" s="3" t="s">
        <v>2302</v>
      </c>
      <c r="G3614" s="3">
        <v>86</v>
      </c>
      <c r="H3614" s="3">
        <v>100</v>
      </c>
      <c r="I3614" s="3" t="s">
        <v>3265</v>
      </c>
      <c r="J3614" s="3" t="s">
        <v>2346</v>
      </c>
      <c r="K3614" s="3" t="s">
        <v>2306</v>
      </c>
      <c r="L3614" s="3" t="s">
        <v>4518</v>
      </c>
      <c r="M3614" s="3">
        <f t="shared" si="56"/>
        <v>2</v>
      </c>
    </row>
    <row r="3615" spans="1:13">
      <c r="A3615" s="3">
        <v>2990</v>
      </c>
      <c r="B3615" s="3">
        <v>1</v>
      </c>
      <c r="C3615" s="3" t="s">
        <v>3129</v>
      </c>
      <c r="D3615" s="3" t="s">
        <v>103</v>
      </c>
      <c r="E3615" s="3" t="s">
        <v>2863</v>
      </c>
      <c r="F3615" s="3" t="s">
        <v>2741</v>
      </c>
      <c r="G3615" s="3">
        <v>86</v>
      </c>
      <c r="H3615" s="3">
        <v>100</v>
      </c>
      <c r="I3615" s="3" t="s">
        <v>3265</v>
      </c>
      <c r="J3615" s="3" t="s">
        <v>2346</v>
      </c>
      <c r="K3615" s="3" t="s">
        <v>2306</v>
      </c>
      <c r="L3615" s="3" t="s">
        <v>4518</v>
      </c>
      <c r="M3615" s="3">
        <f t="shared" si="56"/>
        <v>1</v>
      </c>
    </row>
    <row r="3616" spans="1:13">
      <c r="A3616" s="3">
        <v>2991</v>
      </c>
      <c r="B3616" s="3">
        <v>1</v>
      </c>
      <c r="C3616" s="3" t="s">
        <v>3132</v>
      </c>
      <c r="D3616" s="3" t="s">
        <v>221</v>
      </c>
      <c r="E3616" s="3" t="s">
        <v>3133</v>
      </c>
      <c r="F3616" s="3" t="s">
        <v>3134</v>
      </c>
      <c r="G3616" s="3">
        <v>86</v>
      </c>
      <c r="H3616" s="3">
        <v>100</v>
      </c>
      <c r="I3616" s="3" t="s">
        <v>3265</v>
      </c>
      <c r="J3616" s="3" t="s">
        <v>2346</v>
      </c>
      <c r="K3616" s="3" t="s">
        <v>2306</v>
      </c>
      <c r="L3616" s="3" t="s">
        <v>4518</v>
      </c>
      <c r="M3616" s="3">
        <f t="shared" si="56"/>
        <v>1</v>
      </c>
    </row>
    <row r="3617" spans="1:13">
      <c r="A3617" s="3">
        <v>2992</v>
      </c>
      <c r="B3617" s="3">
        <v>1</v>
      </c>
      <c r="C3617" s="3" t="s">
        <v>3136</v>
      </c>
      <c r="D3617" s="3" t="s">
        <v>13</v>
      </c>
      <c r="E3617" s="3" t="s">
        <v>2941</v>
      </c>
      <c r="F3617" s="3" t="s">
        <v>641</v>
      </c>
      <c r="G3617" s="3">
        <v>86</v>
      </c>
      <c r="H3617" s="3">
        <v>100</v>
      </c>
      <c r="I3617" s="3" t="s">
        <v>3265</v>
      </c>
      <c r="J3617" s="3" t="s">
        <v>2346</v>
      </c>
      <c r="K3617" s="3" t="s">
        <v>2306</v>
      </c>
      <c r="L3617" s="3" t="s">
        <v>4518</v>
      </c>
      <c r="M3617" s="3">
        <f t="shared" si="56"/>
        <v>1</v>
      </c>
    </row>
    <row r="3618" spans="1:13">
      <c r="A3618" s="3">
        <v>2993</v>
      </c>
      <c r="B3618" s="3">
        <v>1</v>
      </c>
      <c r="C3618" s="3" t="s">
        <v>3138</v>
      </c>
      <c r="D3618" s="3" t="s">
        <v>279</v>
      </c>
      <c r="E3618" s="3" t="s">
        <v>2331</v>
      </c>
      <c r="F3618" s="3" t="s">
        <v>1809</v>
      </c>
      <c r="G3618" s="3">
        <v>100</v>
      </c>
      <c r="H3618" s="3">
        <v>100</v>
      </c>
      <c r="I3618" s="3" t="s">
        <v>3265</v>
      </c>
      <c r="J3618" s="3" t="s">
        <v>2346</v>
      </c>
      <c r="K3618" s="3" t="s">
        <v>2333</v>
      </c>
      <c r="L3618" s="3" t="s">
        <v>4518</v>
      </c>
      <c r="M3618" s="3">
        <f t="shared" si="56"/>
        <v>1</v>
      </c>
    </row>
    <row r="3619" spans="1:13">
      <c r="A3619" s="3">
        <v>2994</v>
      </c>
      <c r="B3619" s="3">
        <v>1</v>
      </c>
      <c r="C3619" s="3" t="s">
        <v>3141</v>
      </c>
      <c r="D3619" s="3" t="s">
        <v>1860</v>
      </c>
      <c r="E3619" s="3" t="s">
        <v>1919</v>
      </c>
      <c r="F3619" s="3" t="s">
        <v>3142</v>
      </c>
      <c r="G3619" s="3">
        <v>100</v>
      </c>
      <c r="H3619" s="3">
        <v>100</v>
      </c>
      <c r="I3619" s="3" t="s">
        <v>3265</v>
      </c>
      <c r="J3619" s="3" t="s">
        <v>2346</v>
      </c>
      <c r="K3619" s="3" t="s">
        <v>2333</v>
      </c>
      <c r="L3619" s="3" t="s">
        <v>4518</v>
      </c>
      <c r="M3619" s="3">
        <f t="shared" si="56"/>
        <v>1</v>
      </c>
    </row>
    <row r="3620" spans="1:13">
      <c r="A3620" s="3">
        <v>2995</v>
      </c>
      <c r="B3620" s="3">
        <v>1</v>
      </c>
      <c r="C3620" s="3" t="s">
        <v>3146</v>
      </c>
      <c r="D3620" s="3" t="s">
        <v>2790</v>
      </c>
      <c r="E3620" s="3" t="s">
        <v>1789</v>
      </c>
      <c r="G3620" s="3">
        <v>100</v>
      </c>
      <c r="H3620" s="3">
        <v>100</v>
      </c>
      <c r="I3620" s="3" t="s">
        <v>3265</v>
      </c>
      <c r="J3620" s="3" t="s">
        <v>2346</v>
      </c>
      <c r="K3620" s="3" t="s">
        <v>2333</v>
      </c>
      <c r="L3620" s="3" t="s">
        <v>4518</v>
      </c>
      <c r="M3620" s="3">
        <f t="shared" si="56"/>
        <v>1</v>
      </c>
    </row>
    <row r="3621" spans="1:13">
      <c r="A3621" s="3">
        <v>2996</v>
      </c>
      <c r="B3621" s="3">
        <v>1</v>
      </c>
      <c r="C3621" s="3" t="s">
        <v>3262</v>
      </c>
      <c r="D3621" s="3" t="s">
        <v>3008</v>
      </c>
      <c r="E3621" s="3" t="s">
        <v>2331</v>
      </c>
      <c r="F3621" s="3" t="s">
        <v>1809</v>
      </c>
      <c r="G3621" s="3">
        <v>100</v>
      </c>
      <c r="H3621" s="3">
        <v>100</v>
      </c>
      <c r="I3621" s="3" t="s">
        <v>3265</v>
      </c>
      <c r="J3621" s="3" t="s">
        <v>2346</v>
      </c>
      <c r="K3621" s="3" t="s">
        <v>2333</v>
      </c>
      <c r="L3621" s="3" t="s">
        <v>4518</v>
      </c>
      <c r="M3621" s="3">
        <f t="shared" si="56"/>
        <v>1</v>
      </c>
    </row>
    <row r="3622" spans="1:13">
      <c r="A3622" s="3">
        <v>2997</v>
      </c>
      <c r="B3622" s="3">
        <v>1</v>
      </c>
      <c r="C3622" s="3" t="s">
        <v>3242</v>
      </c>
      <c r="D3622" s="3" t="s">
        <v>2873</v>
      </c>
      <c r="E3622" s="3">
        <v>2</v>
      </c>
      <c r="G3622" s="3">
        <v>100</v>
      </c>
      <c r="H3622" s="3">
        <v>100</v>
      </c>
      <c r="I3622" s="3" t="s">
        <v>3265</v>
      </c>
      <c r="J3622" s="3" t="s">
        <v>2346</v>
      </c>
      <c r="K3622" s="3" t="s">
        <v>2333</v>
      </c>
      <c r="L3622" s="3" t="s">
        <v>4518</v>
      </c>
      <c r="M3622" s="3">
        <f t="shared" si="56"/>
        <v>2</v>
      </c>
    </row>
    <row r="3623" spans="1:13">
      <c r="A3623" s="3">
        <v>2997</v>
      </c>
      <c r="B3623" s="3">
        <v>1</v>
      </c>
      <c r="C3623" s="3" t="s">
        <v>3242</v>
      </c>
      <c r="D3623" s="3" t="s">
        <v>175</v>
      </c>
      <c r="E3623" s="3">
        <v>0.01</v>
      </c>
      <c r="G3623" s="3">
        <v>100</v>
      </c>
      <c r="H3623" s="3">
        <v>100</v>
      </c>
      <c r="I3623" s="3" t="s">
        <v>3265</v>
      </c>
      <c r="J3623" s="3" t="s">
        <v>2346</v>
      </c>
      <c r="K3623" s="3" t="s">
        <v>2333</v>
      </c>
      <c r="L3623" s="3" t="s">
        <v>4518</v>
      </c>
      <c r="M3623" s="3">
        <f t="shared" si="56"/>
        <v>2</v>
      </c>
    </row>
    <row r="3624" spans="1:13">
      <c r="A3624" s="3">
        <v>2998</v>
      </c>
      <c r="B3624" s="3">
        <v>0</v>
      </c>
      <c r="C3624" s="3" t="s">
        <v>3036</v>
      </c>
      <c r="D3624" s="3" t="s">
        <v>427</v>
      </c>
      <c r="E3624" s="3">
        <v>2</v>
      </c>
      <c r="G3624" s="3">
        <v>1</v>
      </c>
      <c r="H3624" s="3">
        <v>1</v>
      </c>
      <c r="I3624" s="3" t="s">
        <v>3267</v>
      </c>
      <c r="J3624" s="3" t="s">
        <v>2259</v>
      </c>
      <c r="L3624" s="3" t="s">
        <v>4519</v>
      </c>
      <c r="M3624" s="3">
        <f t="shared" si="56"/>
        <v>1</v>
      </c>
    </row>
    <row r="3625" spans="1:13">
      <c r="A3625" s="3">
        <v>2999</v>
      </c>
      <c r="B3625" s="3">
        <v>0</v>
      </c>
      <c r="C3625" s="3" t="s">
        <v>3037</v>
      </c>
      <c r="D3625" s="3" t="s">
        <v>485</v>
      </c>
      <c r="E3625" s="3">
        <v>2</v>
      </c>
      <c r="G3625" s="3">
        <v>1</v>
      </c>
      <c r="H3625" s="3">
        <v>1</v>
      </c>
      <c r="I3625" s="3" t="s">
        <v>3267</v>
      </c>
      <c r="J3625" s="3" t="s">
        <v>2259</v>
      </c>
      <c r="L3625" s="3" t="s">
        <v>4519</v>
      </c>
      <c r="M3625" s="3">
        <f t="shared" si="56"/>
        <v>1</v>
      </c>
    </row>
    <row r="3626" spans="1:13">
      <c r="A3626" s="3">
        <v>3000</v>
      </c>
      <c r="B3626" s="3">
        <v>0</v>
      </c>
      <c r="C3626" s="3" t="s">
        <v>3038</v>
      </c>
      <c r="D3626" s="3" t="s">
        <v>525</v>
      </c>
      <c r="E3626" s="3">
        <v>2</v>
      </c>
      <c r="G3626" s="3">
        <v>1</v>
      </c>
      <c r="H3626" s="3">
        <v>1</v>
      </c>
      <c r="I3626" s="3" t="s">
        <v>3267</v>
      </c>
      <c r="J3626" s="3" t="s">
        <v>2259</v>
      </c>
      <c r="L3626" s="3" t="s">
        <v>4519</v>
      </c>
      <c r="M3626" s="3">
        <f t="shared" si="56"/>
        <v>1</v>
      </c>
    </row>
    <row r="3627" spans="1:13">
      <c r="A3627" s="3">
        <v>3001</v>
      </c>
      <c r="B3627" s="3">
        <v>0</v>
      </c>
      <c r="C3627" s="3" t="s">
        <v>3042</v>
      </c>
      <c r="D3627" s="3" t="s">
        <v>4703</v>
      </c>
      <c r="E3627" s="3" t="s">
        <v>2056</v>
      </c>
      <c r="F3627" s="3" t="s">
        <v>3043</v>
      </c>
      <c r="G3627" s="3">
        <v>1</v>
      </c>
      <c r="H3627" s="3">
        <v>1</v>
      </c>
      <c r="I3627" s="3" t="s">
        <v>3267</v>
      </c>
      <c r="J3627" s="3" t="s">
        <v>2259</v>
      </c>
      <c r="L3627" s="3" t="s">
        <v>4519</v>
      </c>
      <c r="M3627" s="3">
        <f t="shared" si="56"/>
        <v>2</v>
      </c>
    </row>
    <row r="3628" spans="1:13">
      <c r="A3628" s="3">
        <v>3001</v>
      </c>
      <c r="B3628" s="3">
        <v>0</v>
      </c>
      <c r="C3628" s="3" t="s">
        <v>3042</v>
      </c>
      <c r="D3628" s="3" t="s">
        <v>100</v>
      </c>
      <c r="G3628" s="3">
        <v>1</v>
      </c>
      <c r="H3628" s="3">
        <v>1</v>
      </c>
      <c r="I3628" s="3" t="s">
        <v>3267</v>
      </c>
      <c r="J3628" s="3" t="s">
        <v>2259</v>
      </c>
      <c r="L3628" s="3" t="s">
        <v>4519</v>
      </c>
      <c r="M3628" s="3">
        <f t="shared" si="56"/>
        <v>2</v>
      </c>
    </row>
    <row r="3629" spans="1:13">
      <c r="A3629" s="3">
        <v>3002</v>
      </c>
      <c r="B3629" s="3">
        <v>1</v>
      </c>
      <c r="C3629" s="3" t="s">
        <v>3251</v>
      </c>
      <c r="D3629" s="3" t="s">
        <v>1945</v>
      </c>
      <c r="E3629" s="3">
        <v>2</v>
      </c>
      <c r="G3629" s="3">
        <v>1</v>
      </c>
      <c r="H3629" s="3">
        <v>5</v>
      </c>
      <c r="I3629" s="3" t="s">
        <v>3267</v>
      </c>
      <c r="J3629" s="3" t="s">
        <v>2259</v>
      </c>
      <c r="L3629" s="3" t="s">
        <v>4520</v>
      </c>
      <c r="M3629" s="3">
        <f t="shared" si="56"/>
        <v>1</v>
      </c>
    </row>
    <row r="3630" spans="1:13">
      <c r="A3630" s="3">
        <v>3003</v>
      </c>
      <c r="B3630" s="3">
        <v>1</v>
      </c>
      <c r="C3630" s="3" t="s">
        <v>3268</v>
      </c>
      <c r="D3630" s="3" t="s">
        <v>462</v>
      </c>
      <c r="E3630" s="3">
        <v>2</v>
      </c>
      <c r="G3630" s="3">
        <v>1</v>
      </c>
      <c r="H3630" s="3">
        <v>5</v>
      </c>
      <c r="I3630" s="3" t="s">
        <v>3267</v>
      </c>
      <c r="J3630" s="3" t="s">
        <v>2259</v>
      </c>
      <c r="L3630" s="3" t="s">
        <v>4520</v>
      </c>
      <c r="M3630" s="3">
        <f t="shared" si="56"/>
        <v>1</v>
      </c>
    </row>
    <row r="3631" spans="1:13">
      <c r="A3631" s="3">
        <v>3004</v>
      </c>
      <c r="B3631" s="3">
        <v>1</v>
      </c>
      <c r="C3631" s="3" t="s">
        <v>3034</v>
      </c>
      <c r="D3631" s="3" t="s">
        <v>2272</v>
      </c>
      <c r="E3631" s="3" t="s">
        <v>1821</v>
      </c>
      <c r="F3631" s="3" t="s">
        <v>285</v>
      </c>
      <c r="G3631" s="3">
        <v>1</v>
      </c>
      <c r="H3631" s="3">
        <v>5</v>
      </c>
      <c r="I3631" s="3" t="s">
        <v>3267</v>
      </c>
      <c r="J3631" s="3" t="s">
        <v>2259</v>
      </c>
      <c r="L3631" s="3" t="s">
        <v>4520</v>
      </c>
      <c r="M3631" s="3">
        <f t="shared" si="56"/>
        <v>1</v>
      </c>
    </row>
    <row r="3632" spans="1:13">
      <c r="A3632" s="3">
        <v>3005</v>
      </c>
      <c r="B3632" s="3">
        <v>1</v>
      </c>
      <c r="C3632" s="3" t="s">
        <v>3035</v>
      </c>
      <c r="D3632" s="3" t="s">
        <v>258</v>
      </c>
      <c r="E3632" s="3" t="s">
        <v>284</v>
      </c>
      <c r="F3632" s="3" t="s">
        <v>1928</v>
      </c>
      <c r="G3632" s="3">
        <v>1</v>
      </c>
      <c r="H3632" s="3">
        <v>5</v>
      </c>
      <c r="I3632" s="3" t="s">
        <v>3267</v>
      </c>
      <c r="J3632" s="3" t="s">
        <v>2259</v>
      </c>
      <c r="L3632" s="3" t="s">
        <v>4520</v>
      </c>
      <c r="M3632" s="3">
        <f t="shared" si="56"/>
        <v>1</v>
      </c>
    </row>
    <row r="3633" spans="1:13">
      <c r="A3633" s="3">
        <v>3006</v>
      </c>
      <c r="B3633" s="3">
        <v>1</v>
      </c>
      <c r="C3633" s="3" t="s">
        <v>3039</v>
      </c>
      <c r="D3633" s="3" t="s">
        <v>2697</v>
      </c>
      <c r="E3633" s="3" t="s">
        <v>1789</v>
      </c>
      <c r="F3633" s="3" t="s">
        <v>2734</v>
      </c>
      <c r="G3633" s="3">
        <v>1</v>
      </c>
      <c r="H3633" s="3">
        <v>5</v>
      </c>
      <c r="I3633" s="3" t="s">
        <v>3267</v>
      </c>
      <c r="J3633" s="3" t="s">
        <v>2259</v>
      </c>
      <c r="L3633" s="3" t="s">
        <v>4520</v>
      </c>
      <c r="M3633" s="3">
        <f t="shared" si="56"/>
        <v>1</v>
      </c>
    </row>
    <row r="3634" spans="1:13">
      <c r="A3634" s="3">
        <v>3007</v>
      </c>
      <c r="B3634" s="3">
        <v>1</v>
      </c>
      <c r="C3634" s="3" t="s">
        <v>3040</v>
      </c>
      <c r="D3634" s="3" t="s">
        <v>4314</v>
      </c>
      <c r="E3634" s="3" t="s">
        <v>2062</v>
      </c>
      <c r="F3634" s="3" t="s">
        <v>3041</v>
      </c>
      <c r="G3634" s="3">
        <v>1</v>
      </c>
      <c r="H3634" s="3">
        <v>5</v>
      </c>
      <c r="I3634" s="3" t="s">
        <v>3267</v>
      </c>
      <c r="J3634" s="3" t="s">
        <v>2259</v>
      </c>
      <c r="L3634" s="3" t="s">
        <v>4520</v>
      </c>
      <c r="M3634" s="3">
        <f t="shared" si="56"/>
        <v>2</v>
      </c>
    </row>
    <row r="3635" spans="1:13">
      <c r="A3635" s="3">
        <v>3007</v>
      </c>
      <c r="B3635" s="3">
        <v>1</v>
      </c>
      <c r="C3635" s="3" t="s">
        <v>3040</v>
      </c>
      <c r="D3635" s="3" t="s">
        <v>4316</v>
      </c>
      <c r="E3635" s="3">
        <v>80</v>
      </c>
      <c r="F3635" s="3">
        <v>84</v>
      </c>
      <c r="G3635" s="3">
        <v>1</v>
      </c>
      <c r="H3635" s="3">
        <v>5</v>
      </c>
      <c r="I3635" s="3" t="s">
        <v>3267</v>
      </c>
      <c r="J3635" s="3" t="s">
        <v>2259</v>
      </c>
      <c r="L3635" s="3" t="s">
        <v>4520</v>
      </c>
      <c r="M3635" s="3">
        <f t="shared" si="56"/>
        <v>2</v>
      </c>
    </row>
    <row r="3636" spans="1:13">
      <c r="A3636" s="3">
        <v>3008</v>
      </c>
      <c r="B3636" s="3">
        <v>2</v>
      </c>
      <c r="C3636" s="3" t="s">
        <v>3019</v>
      </c>
      <c r="D3636" s="3" t="s">
        <v>4300</v>
      </c>
      <c r="E3636" s="3" t="s">
        <v>2114</v>
      </c>
      <c r="F3636" s="3" t="s">
        <v>365</v>
      </c>
      <c r="G3636" s="3">
        <v>1</v>
      </c>
      <c r="H3636" s="3">
        <v>10</v>
      </c>
      <c r="I3636" s="3" t="s">
        <v>3267</v>
      </c>
      <c r="J3636" s="3" t="s">
        <v>2259</v>
      </c>
      <c r="L3636" s="3" t="s">
        <v>4521</v>
      </c>
      <c r="M3636" s="3">
        <f t="shared" si="56"/>
        <v>2</v>
      </c>
    </row>
    <row r="3637" spans="1:13">
      <c r="A3637" s="3">
        <v>3008</v>
      </c>
      <c r="B3637" s="3">
        <v>2</v>
      </c>
      <c r="C3637" s="3" t="s">
        <v>3019</v>
      </c>
      <c r="D3637" s="3" t="s">
        <v>4302</v>
      </c>
      <c r="E3637" s="3">
        <v>33</v>
      </c>
      <c r="F3637" s="3">
        <v>38</v>
      </c>
      <c r="G3637" s="3">
        <v>1</v>
      </c>
      <c r="H3637" s="3">
        <v>10</v>
      </c>
      <c r="I3637" s="3" t="s">
        <v>3267</v>
      </c>
      <c r="J3637" s="3" t="s">
        <v>2259</v>
      </c>
      <c r="L3637" s="3" t="s">
        <v>4521</v>
      </c>
      <c r="M3637" s="3">
        <f t="shared" si="56"/>
        <v>2</v>
      </c>
    </row>
    <row r="3638" spans="1:13">
      <c r="A3638" s="3">
        <v>3009</v>
      </c>
      <c r="B3638" s="3">
        <v>2</v>
      </c>
      <c r="C3638" s="3" t="s">
        <v>3021</v>
      </c>
      <c r="D3638" s="3" t="s">
        <v>4303</v>
      </c>
      <c r="E3638" s="3" t="s">
        <v>2980</v>
      </c>
      <c r="F3638" s="3" t="s">
        <v>3022</v>
      </c>
      <c r="G3638" s="3">
        <v>1</v>
      </c>
      <c r="H3638" s="3">
        <v>10</v>
      </c>
      <c r="I3638" s="3" t="s">
        <v>3267</v>
      </c>
      <c r="J3638" s="3" t="s">
        <v>2259</v>
      </c>
      <c r="L3638" s="3" t="s">
        <v>4521</v>
      </c>
      <c r="M3638" s="3">
        <f t="shared" si="56"/>
        <v>2</v>
      </c>
    </row>
    <row r="3639" spans="1:13">
      <c r="A3639" s="3">
        <v>3009</v>
      </c>
      <c r="B3639" s="3">
        <v>2</v>
      </c>
      <c r="C3639" s="3" t="s">
        <v>3021</v>
      </c>
      <c r="D3639" s="3" t="s">
        <v>4304</v>
      </c>
      <c r="E3639" s="3">
        <v>34</v>
      </c>
      <c r="F3639" s="3">
        <v>39</v>
      </c>
      <c r="G3639" s="3">
        <v>1</v>
      </c>
      <c r="H3639" s="3">
        <v>10</v>
      </c>
      <c r="I3639" s="3" t="s">
        <v>3267</v>
      </c>
      <c r="J3639" s="3" t="s">
        <v>2259</v>
      </c>
      <c r="L3639" s="3" t="s">
        <v>4521</v>
      </c>
      <c r="M3639" s="3">
        <f t="shared" si="56"/>
        <v>2</v>
      </c>
    </row>
    <row r="3640" spans="1:13">
      <c r="A3640" s="3">
        <v>3010</v>
      </c>
      <c r="B3640" s="3">
        <v>2</v>
      </c>
      <c r="C3640" s="3" t="s">
        <v>3023</v>
      </c>
      <c r="D3640" s="3" t="s">
        <v>4305</v>
      </c>
      <c r="E3640" s="3" t="s">
        <v>2980</v>
      </c>
      <c r="F3640" s="3" t="s">
        <v>3022</v>
      </c>
      <c r="G3640" s="3">
        <v>1</v>
      </c>
      <c r="H3640" s="3">
        <v>10</v>
      </c>
      <c r="I3640" s="3" t="s">
        <v>3267</v>
      </c>
      <c r="J3640" s="3" t="s">
        <v>2259</v>
      </c>
      <c r="L3640" s="3" t="s">
        <v>4521</v>
      </c>
      <c r="M3640" s="3">
        <f t="shared" si="56"/>
        <v>2</v>
      </c>
    </row>
    <row r="3641" spans="1:13">
      <c r="A3641" s="3">
        <v>3010</v>
      </c>
      <c r="B3641" s="3">
        <v>2</v>
      </c>
      <c r="C3641" s="3" t="s">
        <v>3023</v>
      </c>
      <c r="D3641" s="3" t="s">
        <v>4306</v>
      </c>
      <c r="E3641" s="3">
        <v>34</v>
      </c>
      <c r="F3641" s="3">
        <v>39</v>
      </c>
      <c r="G3641" s="3">
        <v>1</v>
      </c>
      <c r="H3641" s="3">
        <v>10</v>
      </c>
      <c r="I3641" s="3" t="s">
        <v>3267</v>
      </c>
      <c r="J3641" s="3" t="s">
        <v>2259</v>
      </c>
      <c r="L3641" s="3" t="s">
        <v>4521</v>
      </c>
      <c r="M3641" s="3">
        <f t="shared" si="56"/>
        <v>2</v>
      </c>
    </row>
    <row r="3642" spans="1:13">
      <c r="A3642" s="3">
        <v>3011</v>
      </c>
      <c r="B3642" s="3">
        <v>2</v>
      </c>
      <c r="C3642" s="3" t="s">
        <v>3024</v>
      </c>
      <c r="D3642" s="3" t="s">
        <v>4307</v>
      </c>
      <c r="E3642" s="3" t="s">
        <v>290</v>
      </c>
      <c r="F3642" s="3" t="s">
        <v>617</v>
      </c>
      <c r="G3642" s="3">
        <v>1</v>
      </c>
      <c r="H3642" s="3">
        <v>10</v>
      </c>
      <c r="I3642" s="3" t="s">
        <v>3267</v>
      </c>
      <c r="J3642" s="3" t="s">
        <v>2259</v>
      </c>
      <c r="L3642" s="3" t="s">
        <v>4521</v>
      </c>
      <c r="M3642" s="3">
        <f t="shared" si="56"/>
        <v>2</v>
      </c>
    </row>
    <row r="3643" spans="1:13">
      <c r="A3643" s="3">
        <v>3011</v>
      </c>
      <c r="B3643" s="3">
        <v>2</v>
      </c>
      <c r="C3643" s="3" t="s">
        <v>3024</v>
      </c>
      <c r="D3643" s="3" t="s">
        <v>4308</v>
      </c>
      <c r="E3643" s="3">
        <v>60</v>
      </c>
      <c r="F3643" s="3">
        <v>65</v>
      </c>
      <c r="G3643" s="3">
        <v>1</v>
      </c>
      <c r="H3643" s="3">
        <v>10</v>
      </c>
      <c r="I3643" s="3" t="s">
        <v>3267</v>
      </c>
      <c r="J3643" s="3" t="s">
        <v>2259</v>
      </c>
      <c r="L3643" s="3" t="s">
        <v>4521</v>
      </c>
      <c r="M3643" s="3">
        <f t="shared" si="56"/>
        <v>2</v>
      </c>
    </row>
    <row r="3644" spans="1:13">
      <c r="A3644" s="3">
        <v>3012</v>
      </c>
      <c r="B3644" s="3">
        <v>2</v>
      </c>
      <c r="C3644" s="3" t="s">
        <v>3025</v>
      </c>
      <c r="D3644" s="3" t="s">
        <v>4309</v>
      </c>
      <c r="E3644" s="3" t="s">
        <v>3026</v>
      </c>
      <c r="F3644" s="3" t="s">
        <v>2978</v>
      </c>
      <c r="G3644" s="3">
        <v>1</v>
      </c>
      <c r="H3644" s="3">
        <v>10</v>
      </c>
      <c r="I3644" s="3" t="s">
        <v>3267</v>
      </c>
      <c r="J3644" s="3" t="s">
        <v>2259</v>
      </c>
      <c r="L3644" s="3" t="s">
        <v>4521</v>
      </c>
      <c r="M3644" s="3">
        <f t="shared" si="56"/>
        <v>2</v>
      </c>
    </row>
    <row r="3645" spans="1:13">
      <c r="A3645" s="3">
        <v>3012</v>
      </c>
      <c r="B3645" s="3">
        <v>2</v>
      </c>
      <c r="C3645" s="3" t="s">
        <v>3025</v>
      </c>
      <c r="D3645" s="3" t="s">
        <v>4310</v>
      </c>
      <c r="E3645" s="3">
        <v>32</v>
      </c>
      <c r="F3645" s="3">
        <v>37</v>
      </c>
      <c r="G3645" s="3">
        <v>1</v>
      </c>
      <c r="H3645" s="3">
        <v>10</v>
      </c>
      <c r="I3645" s="3" t="s">
        <v>3267</v>
      </c>
      <c r="J3645" s="3" t="s">
        <v>2259</v>
      </c>
      <c r="L3645" s="3" t="s">
        <v>4521</v>
      </c>
      <c r="M3645" s="3">
        <f t="shared" si="56"/>
        <v>2</v>
      </c>
    </row>
    <row r="3646" spans="1:13">
      <c r="A3646" s="3">
        <v>3013</v>
      </c>
      <c r="B3646" s="3">
        <v>2</v>
      </c>
      <c r="C3646" s="3" t="s">
        <v>3027</v>
      </c>
      <c r="D3646" s="3" t="s">
        <v>589</v>
      </c>
      <c r="E3646" s="3" t="s">
        <v>1776</v>
      </c>
      <c r="F3646" s="3" t="s">
        <v>1789</v>
      </c>
      <c r="G3646" s="3">
        <v>1</v>
      </c>
      <c r="H3646" s="3">
        <v>10</v>
      </c>
      <c r="I3646" s="3" t="s">
        <v>3267</v>
      </c>
      <c r="J3646" s="3" t="s">
        <v>2259</v>
      </c>
      <c r="L3646" s="3" t="s">
        <v>4521</v>
      </c>
      <c r="M3646" s="3">
        <f t="shared" si="56"/>
        <v>1</v>
      </c>
    </row>
    <row r="3647" spans="1:13">
      <c r="A3647" s="3">
        <v>3014</v>
      </c>
      <c r="B3647" s="3">
        <v>2</v>
      </c>
      <c r="C3647" s="3" t="s">
        <v>3028</v>
      </c>
      <c r="D3647" s="3" t="s">
        <v>566</v>
      </c>
      <c r="E3647" s="3" t="s">
        <v>1776</v>
      </c>
      <c r="F3647" s="3" t="s">
        <v>1789</v>
      </c>
      <c r="G3647" s="3">
        <v>1</v>
      </c>
      <c r="H3647" s="3">
        <v>10</v>
      </c>
      <c r="I3647" s="3" t="s">
        <v>3267</v>
      </c>
      <c r="J3647" s="3" t="s">
        <v>2259</v>
      </c>
      <c r="L3647" s="3" t="s">
        <v>4521</v>
      </c>
      <c r="M3647" s="3">
        <f t="shared" si="56"/>
        <v>1</v>
      </c>
    </row>
    <row r="3648" spans="1:13">
      <c r="A3648" s="3">
        <v>3015</v>
      </c>
      <c r="B3648" s="3">
        <v>2</v>
      </c>
      <c r="C3648" s="3" t="s">
        <v>3029</v>
      </c>
      <c r="D3648" s="3" t="s">
        <v>645</v>
      </c>
      <c r="E3648" s="3" t="s">
        <v>1776</v>
      </c>
      <c r="F3648" s="3" t="s">
        <v>1789</v>
      </c>
      <c r="G3648" s="3">
        <v>1</v>
      </c>
      <c r="H3648" s="3">
        <v>10</v>
      </c>
      <c r="I3648" s="3" t="s">
        <v>3267</v>
      </c>
      <c r="J3648" s="3" t="s">
        <v>2259</v>
      </c>
      <c r="L3648" s="3" t="s">
        <v>4521</v>
      </c>
      <c r="M3648" s="3">
        <f t="shared" si="56"/>
        <v>1</v>
      </c>
    </row>
    <row r="3649" spans="1:13">
      <c r="A3649" s="3">
        <v>3016</v>
      </c>
      <c r="B3649" s="3">
        <v>2</v>
      </c>
      <c r="C3649" s="3" t="s">
        <v>3250</v>
      </c>
      <c r="D3649" s="3" t="s">
        <v>3006</v>
      </c>
      <c r="E3649" s="3" t="s">
        <v>1776</v>
      </c>
      <c r="F3649" s="3" t="s">
        <v>1789</v>
      </c>
      <c r="G3649" s="3">
        <v>1</v>
      </c>
      <c r="H3649" s="3">
        <v>10</v>
      </c>
      <c r="I3649" s="3" t="s">
        <v>3267</v>
      </c>
      <c r="J3649" s="3" t="s">
        <v>2259</v>
      </c>
      <c r="L3649" s="3" t="s">
        <v>4521</v>
      </c>
      <c r="M3649" s="3">
        <f t="shared" si="56"/>
        <v>1</v>
      </c>
    </row>
    <row r="3650" spans="1:13">
      <c r="A3650" s="3">
        <v>3017</v>
      </c>
      <c r="B3650" s="3">
        <v>2</v>
      </c>
      <c r="C3650" s="3" t="s">
        <v>3031</v>
      </c>
      <c r="D3650" s="3" t="s">
        <v>249</v>
      </c>
      <c r="E3650" s="3" t="s">
        <v>1821</v>
      </c>
      <c r="F3650" s="3" t="s">
        <v>285</v>
      </c>
      <c r="G3650" s="3">
        <v>1</v>
      </c>
      <c r="H3650" s="3">
        <v>10</v>
      </c>
      <c r="I3650" s="3" t="s">
        <v>3267</v>
      </c>
      <c r="J3650" s="3" t="s">
        <v>2259</v>
      </c>
      <c r="L3650" s="3" t="s">
        <v>4521</v>
      </c>
      <c r="M3650" s="3">
        <f t="shared" si="56"/>
        <v>1</v>
      </c>
    </row>
    <row r="3651" spans="1:13">
      <c r="A3651" s="3">
        <v>3018</v>
      </c>
      <c r="B3651" s="3">
        <v>0</v>
      </c>
      <c r="C3651" s="3" t="s">
        <v>1113</v>
      </c>
      <c r="D3651" s="3" t="s">
        <v>427</v>
      </c>
      <c r="E3651" s="3">
        <v>1</v>
      </c>
      <c r="G3651" s="3">
        <v>1</v>
      </c>
      <c r="H3651" s="3">
        <v>1</v>
      </c>
      <c r="I3651" s="3" t="s">
        <v>3267</v>
      </c>
      <c r="J3651" s="3" t="s">
        <v>2281</v>
      </c>
      <c r="L3651" s="3" t="s">
        <v>4522</v>
      </c>
      <c r="M3651" s="3">
        <f t="shared" ref="M3651:M3714" si="57">COUNTIF(A:A,A3651)</f>
        <v>1</v>
      </c>
    </row>
    <row r="3652" spans="1:13">
      <c r="A3652" s="3">
        <v>3019</v>
      </c>
      <c r="B3652" s="3">
        <v>0</v>
      </c>
      <c r="C3652" s="3" t="s">
        <v>1148</v>
      </c>
      <c r="D3652" s="3" t="s">
        <v>485</v>
      </c>
      <c r="E3652" s="3">
        <v>1</v>
      </c>
      <c r="G3652" s="3">
        <v>1</v>
      </c>
      <c r="H3652" s="3">
        <v>1</v>
      </c>
      <c r="I3652" s="3" t="s">
        <v>3267</v>
      </c>
      <c r="J3652" s="3" t="s">
        <v>2281</v>
      </c>
      <c r="L3652" s="3" t="s">
        <v>4522</v>
      </c>
      <c r="M3652" s="3">
        <f t="shared" si="57"/>
        <v>1</v>
      </c>
    </row>
    <row r="3653" spans="1:13">
      <c r="A3653" s="3">
        <v>3020</v>
      </c>
      <c r="B3653" s="3">
        <v>0</v>
      </c>
      <c r="C3653" s="3" t="s">
        <v>1175</v>
      </c>
      <c r="D3653" s="3" t="s">
        <v>525</v>
      </c>
      <c r="E3653" s="3">
        <v>1</v>
      </c>
      <c r="G3653" s="3">
        <v>1</v>
      </c>
      <c r="H3653" s="3">
        <v>1</v>
      </c>
      <c r="I3653" s="3" t="s">
        <v>3267</v>
      </c>
      <c r="J3653" s="3" t="s">
        <v>2281</v>
      </c>
      <c r="L3653" s="3" t="s">
        <v>4522</v>
      </c>
      <c r="M3653" s="3">
        <f t="shared" si="57"/>
        <v>1</v>
      </c>
    </row>
    <row r="3654" spans="1:13">
      <c r="A3654" s="3">
        <v>3021</v>
      </c>
      <c r="B3654" s="3">
        <v>0</v>
      </c>
      <c r="C3654" s="3" t="s">
        <v>3015</v>
      </c>
      <c r="D3654" s="3" t="s">
        <v>4703</v>
      </c>
      <c r="E3654" s="3" t="s">
        <v>2061</v>
      </c>
      <c r="F3654" s="3" t="s">
        <v>3016</v>
      </c>
      <c r="G3654" s="3">
        <v>1</v>
      </c>
      <c r="H3654" s="3">
        <v>1</v>
      </c>
      <c r="I3654" s="3" t="s">
        <v>3267</v>
      </c>
      <c r="J3654" s="3" t="s">
        <v>2281</v>
      </c>
      <c r="L3654" s="3" t="s">
        <v>4522</v>
      </c>
      <c r="M3654" s="3">
        <f t="shared" si="57"/>
        <v>2</v>
      </c>
    </row>
    <row r="3655" spans="1:13">
      <c r="A3655" s="3">
        <v>3021</v>
      </c>
      <c r="B3655" s="3">
        <v>0</v>
      </c>
      <c r="C3655" s="3" t="s">
        <v>3015</v>
      </c>
      <c r="D3655" s="3" t="s">
        <v>100</v>
      </c>
      <c r="G3655" s="3">
        <v>1</v>
      </c>
      <c r="H3655" s="3">
        <v>1</v>
      </c>
      <c r="I3655" s="3" t="s">
        <v>3267</v>
      </c>
      <c r="J3655" s="3" t="s">
        <v>2281</v>
      </c>
      <c r="L3655" s="3" t="s">
        <v>4522</v>
      </c>
      <c r="M3655" s="3">
        <f t="shared" si="57"/>
        <v>2</v>
      </c>
    </row>
    <row r="3656" spans="1:13">
      <c r="A3656" s="3">
        <v>3022</v>
      </c>
      <c r="B3656" s="3">
        <v>1</v>
      </c>
      <c r="C3656" s="3" t="s">
        <v>1944</v>
      </c>
      <c r="D3656" s="3" t="s">
        <v>1945</v>
      </c>
      <c r="E3656" s="3">
        <v>1</v>
      </c>
      <c r="G3656" s="3">
        <v>1</v>
      </c>
      <c r="H3656" s="3">
        <v>5</v>
      </c>
      <c r="I3656" s="3" t="s">
        <v>3267</v>
      </c>
      <c r="J3656" s="3" t="s">
        <v>2281</v>
      </c>
      <c r="L3656" s="3" t="s">
        <v>4523</v>
      </c>
      <c r="M3656" s="3">
        <f t="shared" si="57"/>
        <v>1</v>
      </c>
    </row>
    <row r="3657" spans="1:13">
      <c r="A3657" s="3">
        <v>3023</v>
      </c>
      <c r="B3657" s="3">
        <v>1</v>
      </c>
      <c r="C3657" s="3" t="s">
        <v>1132</v>
      </c>
      <c r="D3657" s="3" t="s">
        <v>462</v>
      </c>
      <c r="E3657" s="3">
        <v>1</v>
      </c>
      <c r="G3657" s="3">
        <v>1</v>
      </c>
      <c r="H3657" s="3">
        <v>5</v>
      </c>
      <c r="I3657" s="3" t="s">
        <v>3267</v>
      </c>
      <c r="J3657" s="3" t="s">
        <v>2281</v>
      </c>
      <c r="L3657" s="3" t="s">
        <v>4523</v>
      </c>
      <c r="M3657" s="3">
        <f t="shared" si="57"/>
        <v>1</v>
      </c>
    </row>
    <row r="3658" spans="1:13">
      <c r="A3658" s="3">
        <v>3024</v>
      </c>
      <c r="B3658" s="3">
        <v>1</v>
      </c>
      <c r="C3658" s="3" t="s">
        <v>2666</v>
      </c>
      <c r="D3658" s="3" t="s">
        <v>2272</v>
      </c>
      <c r="E3658" s="3" t="s">
        <v>1781</v>
      </c>
      <c r="F3658" s="3" t="s">
        <v>291</v>
      </c>
      <c r="G3658" s="3">
        <v>1</v>
      </c>
      <c r="H3658" s="3">
        <v>5</v>
      </c>
      <c r="I3658" s="3" t="s">
        <v>3267</v>
      </c>
      <c r="J3658" s="3" t="s">
        <v>2281</v>
      </c>
      <c r="L3658" s="3" t="s">
        <v>4523</v>
      </c>
      <c r="M3658" s="3">
        <f t="shared" si="57"/>
        <v>1</v>
      </c>
    </row>
    <row r="3659" spans="1:13">
      <c r="A3659" s="3">
        <v>3025</v>
      </c>
      <c r="B3659" s="3">
        <v>1</v>
      </c>
      <c r="C3659" s="3" t="s">
        <v>2667</v>
      </c>
      <c r="D3659" s="3" t="s">
        <v>258</v>
      </c>
      <c r="E3659" s="3" t="s">
        <v>282</v>
      </c>
      <c r="F3659" s="3" t="s">
        <v>1782</v>
      </c>
      <c r="G3659" s="3">
        <v>1</v>
      </c>
      <c r="H3659" s="3">
        <v>5</v>
      </c>
      <c r="I3659" s="3" t="s">
        <v>3267</v>
      </c>
      <c r="J3659" s="3" t="s">
        <v>2281</v>
      </c>
      <c r="L3659" s="3" t="s">
        <v>4523</v>
      </c>
      <c r="M3659" s="3">
        <f t="shared" si="57"/>
        <v>1</v>
      </c>
    </row>
    <row r="3660" spans="1:13">
      <c r="A3660" s="3">
        <v>3026</v>
      </c>
      <c r="B3660" s="3">
        <v>1</v>
      </c>
      <c r="C3660" s="3" t="s">
        <v>3012</v>
      </c>
      <c r="D3660" s="3" t="s">
        <v>2697</v>
      </c>
      <c r="E3660" s="3" t="s">
        <v>1996</v>
      </c>
      <c r="F3660" s="3" t="s">
        <v>1791</v>
      </c>
      <c r="G3660" s="3">
        <v>1</v>
      </c>
      <c r="H3660" s="3">
        <v>5</v>
      </c>
      <c r="I3660" s="3" t="s">
        <v>3267</v>
      </c>
      <c r="J3660" s="3" t="s">
        <v>2281</v>
      </c>
      <c r="L3660" s="3" t="s">
        <v>4523</v>
      </c>
      <c r="M3660" s="3">
        <f t="shared" si="57"/>
        <v>1</v>
      </c>
    </row>
    <row r="3661" spans="1:13">
      <c r="A3661" s="3">
        <v>3027</v>
      </c>
      <c r="B3661" s="3">
        <v>1</v>
      </c>
      <c r="C3661" s="3" t="s">
        <v>3013</v>
      </c>
      <c r="D3661" s="3" t="s">
        <v>4314</v>
      </c>
      <c r="E3661" s="3" t="s">
        <v>2064</v>
      </c>
      <c r="F3661" s="3" t="s">
        <v>3014</v>
      </c>
      <c r="G3661" s="3">
        <v>1</v>
      </c>
      <c r="H3661" s="3">
        <v>5</v>
      </c>
      <c r="I3661" s="3" t="s">
        <v>3267</v>
      </c>
      <c r="J3661" s="3" t="s">
        <v>2281</v>
      </c>
      <c r="L3661" s="3" t="s">
        <v>4523</v>
      </c>
      <c r="M3661" s="3">
        <f t="shared" si="57"/>
        <v>2</v>
      </c>
    </row>
    <row r="3662" spans="1:13">
      <c r="A3662" s="3">
        <v>3027</v>
      </c>
      <c r="B3662" s="3">
        <v>1</v>
      </c>
      <c r="C3662" s="3" t="s">
        <v>3013</v>
      </c>
      <c r="D3662" s="3" t="s">
        <v>4316</v>
      </c>
      <c r="E3662" s="3">
        <v>40</v>
      </c>
      <c r="F3662" s="3">
        <v>42</v>
      </c>
      <c r="G3662" s="3">
        <v>1</v>
      </c>
      <c r="H3662" s="3">
        <v>5</v>
      </c>
      <c r="I3662" s="3" t="s">
        <v>3267</v>
      </c>
      <c r="J3662" s="3" t="s">
        <v>2281</v>
      </c>
      <c r="L3662" s="3" t="s">
        <v>4523</v>
      </c>
      <c r="M3662" s="3">
        <f t="shared" si="57"/>
        <v>2</v>
      </c>
    </row>
    <row r="3663" spans="1:13">
      <c r="A3663" s="3">
        <v>3028</v>
      </c>
      <c r="B3663" s="3">
        <v>2</v>
      </c>
      <c r="C3663" s="3" t="s">
        <v>2650</v>
      </c>
      <c r="D3663" s="3" t="s">
        <v>4300</v>
      </c>
      <c r="E3663" s="3" t="s">
        <v>433</v>
      </c>
      <c r="F3663" s="3" t="s">
        <v>2181</v>
      </c>
      <c r="G3663" s="3">
        <v>1</v>
      </c>
      <c r="H3663" s="3">
        <v>10</v>
      </c>
      <c r="I3663" s="3" t="s">
        <v>3267</v>
      </c>
      <c r="J3663" s="3" t="s">
        <v>2281</v>
      </c>
      <c r="L3663" s="3" t="s">
        <v>4524</v>
      </c>
      <c r="M3663" s="3">
        <f t="shared" si="57"/>
        <v>2</v>
      </c>
    </row>
    <row r="3664" spans="1:13">
      <c r="A3664" s="3">
        <v>3028</v>
      </c>
      <c r="B3664" s="3">
        <v>2</v>
      </c>
      <c r="C3664" s="3" t="s">
        <v>2650</v>
      </c>
      <c r="D3664" s="3" t="s">
        <v>4302</v>
      </c>
      <c r="E3664" s="3">
        <v>14</v>
      </c>
      <c r="F3664" s="3">
        <v>19</v>
      </c>
      <c r="G3664" s="3">
        <v>1</v>
      </c>
      <c r="H3664" s="3">
        <v>10</v>
      </c>
      <c r="I3664" s="3" t="s">
        <v>3267</v>
      </c>
      <c r="J3664" s="3" t="s">
        <v>2281</v>
      </c>
      <c r="L3664" s="3" t="s">
        <v>4524</v>
      </c>
      <c r="M3664" s="3">
        <f t="shared" si="57"/>
        <v>2</v>
      </c>
    </row>
    <row r="3665" spans="1:13">
      <c r="A3665" s="3">
        <v>3029</v>
      </c>
      <c r="B3665" s="3">
        <v>2</v>
      </c>
      <c r="C3665" s="3" t="s">
        <v>2652</v>
      </c>
      <c r="D3665" s="3" t="s">
        <v>4303</v>
      </c>
      <c r="E3665" s="3" t="s">
        <v>2653</v>
      </c>
      <c r="F3665" s="3" t="s">
        <v>2654</v>
      </c>
      <c r="G3665" s="3">
        <v>1</v>
      </c>
      <c r="H3665" s="3">
        <v>10</v>
      </c>
      <c r="I3665" s="3" t="s">
        <v>3267</v>
      </c>
      <c r="J3665" s="3" t="s">
        <v>2281</v>
      </c>
      <c r="L3665" s="3" t="s">
        <v>4524</v>
      </c>
      <c r="M3665" s="3">
        <f t="shared" si="57"/>
        <v>2</v>
      </c>
    </row>
    <row r="3666" spans="1:13">
      <c r="A3666" s="3">
        <v>3029</v>
      </c>
      <c r="B3666" s="3">
        <v>2</v>
      </c>
      <c r="C3666" s="3" t="s">
        <v>2652</v>
      </c>
      <c r="D3666" s="3" t="s">
        <v>4304</v>
      </c>
      <c r="E3666" s="3">
        <v>15</v>
      </c>
      <c r="F3666" s="3">
        <v>20</v>
      </c>
      <c r="G3666" s="3">
        <v>1</v>
      </c>
      <c r="H3666" s="3">
        <v>10</v>
      </c>
      <c r="I3666" s="3" t="s">
        <v>3267</v>
      </c>
      <c r="J3666" s="3" t="s">
        <v>2281</v>
      </c>
      <c r="L3666" s="3" t="s">
        <v>4524</v>
      </c>
      <c r="M3666" s="3">
        <f t="shared" si="57"/>
        <v>2</v>
      </c>
    </row>
    <row r="3667" spans="1:13">
      <c r="A3667" s="3">
        <v>3030</v>
      </c>
      <c r="B3667" s="3">
        <v>2</v>
      </c>
      <c r="C3667" s="3" t="s">
        <v>2655</v>
      </c>
      <c r="D3667" s="3" t="s">
        <v>4305</v>
      </c>
      <c r="E3667" s="3" t="s">
        <v>433</v>
      </c>
      <c r="F3667" s="3" t="s">
        <v>2181</v>
      </c>
      <c r="G3667" s="3">
        <v>1</v>
      </c>
      <c r="H3667" s="3">
        <v>10</v>
      </c>
      <c r="I3667" s="3" t="s">
        <v>3267</v>
      </c>
      <c r="J3667" s="3" t="s">
        <v>2281</v>
      </c>
      <c r="L3667" s="3" t="s">
        <v>4524</v>
      </c>
      <c r="M3667" s="3">
        <f t="shared" si="57"/>
        <v>2</v>
      </c>
    </row>
    <row r="3668" spans="1:13">
      <c r="A3668" s="3">
        <v>3030</v>
      </c>
      <c r="B3668" s="3">
        <v>2</v>
      </c>
      <c r="C3668" s="3" t="s">
        <v>2655</v>
      </c>
      <c r="D3668" s="3" t="s">
        <v>4306</v>
      </c>
      <c r="E3668" s="3">
        <v>14</v>
      </c>
      <c r="F3668" s="3">
        <v>19</v>
      </c>
      <c r="G3668" s="3">
        <v>1</v>
      </c>
      <c r="H3668" s="3">
        <v>10</v>
      </c>
      <c r="I3668" s="3" t="s">
        <v>3267</v>
      </c>
      <c r="J3668" s="3" t="s">
        <v>2281</v>
      </c>
      <c r="L3668" s="3" t="s">
        <v>4524</v>
      </c>
      <c r="M3668" s="3">
        <f t="shared" si="57"/>
        <v>2</v>
      </c>
    </row>
    <row r="3669" spans="1:13">
      <c r="A3669" s="3">
        <v>3031</v>
      </c>
      <c r="B3669" s="3">
        <v>2</v>
      </c>
      <c r="C3669" s="3" t="s">
        <v>2656</v>
      </c>
      <c r="D3669" s="3" t="s">
        <v>4307</v>
      </c>
      <c r="E3669" s="3" t="s">
        <v>290</v>
      </c>
      <c r="F3669" s="3" t="s">
        <v>722</v>
      </c>
      <c r="G3669" s="3">
        <v>1</v>
      </c>
      <c r="H3669" s="3">
        <v>10</v>
      </c>
      <c r="I3669" s="3" t="s">
        <v>3267</v>
      </c>
      <c r="J3669" s="3" t="s">
        <v>2281</v>
      </c>
      <c r="L3669" s="3" t="s">
        <v>4524</v>
      </c>
      <c r="M3669" s="3">
        <f t="shared" si="57"/>
        <v>2</v>
      </c>
    </row>
    <row r="3670" spans="1:13">
      <c r="A3670" s="3">
        <v>3031</v>
      </c>
      <c r="B3670" s="3">
        <v>2</v>
      </c>
      <c r="C3670" s="3" t="s">
        <v>2656</v>
      </c>
      <c r="D3670" s="3" t="s">
        <v>4308</v>
      </c>
      <c r="E3670" s="3">
        <v>28</v>
      </c>
      <c r="F3670" s="3">
        <v>32</v>
      </c>
      <c r="G3670" s="3">
        <v>1</v>
      </c>
      <c r="H3670" s="3">
        <v>10</v>
      </c>
      <c r="I3670" s="3" t="s">
        <v>3267</v>
      </c>
      <c r="J3670" s="3" t="s">
        <v>2281</v>
      </c>
      <c r="L3670" s="3" t="s">
        <v>4524</v>
      </c>
      <c r="M3670" s="3">
        <f t="shared" si="57"/>
        <v>2</v>
      </c>
    </row>
    <row r="3671" spans="1:13">
      <c r="A3671" s="3">
        <v>3032</v>
      </c>
      <c r="B3671" s="3">
        <v>2</v>
      </c>
      <c r="C3671" s="3" t="s">
        <v>2657</v>
      </c>
      <c r="D3671" s="3" t="s">
        <v>4309</v>
      </c>
      <c r="E3671" s="3" t="s">
        <v>2381</v>
      </c>
      <c r="F3671" s="3" t="s">
        <v>2658</v>
      </c>
      <c r="G3671" s="3">
        <v>1</v>
      </c>
      <c r="H3671" s="3">
        <v>10</v>
      </c>
      <c r="I3671" s="3" t="s">
        <v>3267</v>
      </c>
      <c r="J3671" s="3" t="s">
        <v>2281</v>
      </c>
      <c r="L3671" s="3" t="s">
        <v>4524</v>
      </c>
      <c r="M3671" s="3">
        <f t="shared" si="57"/>
        <v>2</v>
      </c>
    </row>
    <row r="3672" spans="1:13">
      <c r="A3672" s="3">
        <v>3032</v>
      </c>
      <c r="B3672" s="3">
        <v>2</v>
      </c>
      <c r="C3672" s="3" t="s">
        <v>2657</v>
      </c>
      <c r="D3672" s="3" t="s">
        <v>4310</v>
      </c>
      <c r="E3672" s="3">
        <v>13</v>
      </c>
      <c r="F3672" s="3">
        <v>18</v>
      </c>
      <c r="G3672" s="3">
        <v>1</v>
      </c>
      <c r="H3672" s="3">
        <v>10</v>
      </c>
      <c r="I3672" s="3" t="s">
        <v>3267</v>
      </c>
      <c r="J3672" s="3" t="s">
        <v>2281</v>
      </c>
      <c r="L3672" s="3" t="s">
        <v>4524</v>
      </c>
      <c r="M3672" s="3">
        <f t="shared" si="57"/>
        <v>2</v>
      </c>
    </row>
    <row r="3673" spans="1:13">
      <c r="A3673" s="3">
        <v>3033</v>
      </c>
      <c r="B3673" s="3">
        <v>2</v>
      </c>
      <c r="C3673" s="3" t="s">
        <v>2659</v>
      </c>
      <c r="D3673" s="3" t="s">
        <v>589</v>
      </c>
      <c r="E3673" s="3" t="s">
        <v>386</v>
      </c>
      <c r="F3673" s="3" t="s">
        <v>1996</v>
      </c>
      <c r="G3673" s="3">
        <v>1</v>
      </c>
      <c r="H3673" s="3">
        <v>10</v>
      </c>
      <c r="I3673" s="3" t="s">
        <v>3267</v>
      </c>
      <c r="J3673" s="3" t="s">
        <v>2281</v>
      </c>
      <c r="L3673" s="3" t="s">
        <v>4524</v>
      </c>
      <c r="M3673" s="3">
        <f t="shared" si="57"/>
        <v>1</v>
      </c>
    </row>
    <row r="3674" spans="1:13">
      <c r="A3674" s="3">
        <v>3034</v>
      </c>
      <c r="B3674" s="3">
        <v>2</v>
      </c>
      <c r="C3674" s="3" t="s">
        <v>2660</v>
      </c>
      <c r="D3674" s="3" t="s">
        <v>566</v>
      </c>
      <c r="E3674" s="3" t="s">
        <v>386</v>
      </c>
      <c r="F3674" s="3" t="s">
        <v>1996</v>
      </c>
      <c r="G3674" s="3">
        <v>1</v>
      </c>
      <c r="H3674" s="3">
        <v>10</v>
      </c>
      <c r="I3674" s="3" t="s">
        <v>3267</v>
      </c>
      <c r="J3674" s="3" t="s">
        <v>2281</v>
      </c>
      <c r="L3674" s="3" t="s">
        <v>4524</v>
      </c>
      <c r="M3674" s="3">
        <f t="shared" si="57"/>
        <v>1</v>
      </c>
    </row>
    <row r="3675" spans="1:13">
      <c r="A3675" s="3">
        <v>3035</v>
      </c>
      <c r="B3675" s="3">
        <v>2</v>
      </c>
      <c r="C3675" s="3" t="s">
        <v>2661</v>
      </c>
      <c r="D3675" s="3" t="s">
        <v>645</v>
      </c>
      <c r="E3675" s="3" t="s">
        <v>386</v>
      </c>
      <c r="F3675" s="3" t="s">
        <v>1996</v>
      </c>
      <c r="G3675" s="3">
        <v>1</v>
      </c>
      <c r="H3675" s="3">
        <v>10</v>
      </c>
      <c r="I3675" s="3" t="s">
        <v>3267</v>
      </c>
      <c r="J3675" s="3" t="s">
        <v>2281</v>
      </c>
      <c r="L3675" s="3" t="s">
        <v>4524</v>
      </c>
      <c r="M3675" s="3">
        <f t="shared" si="57"/>
        <v>1</v>
      </c>
    </row>
    <row r="3676" spans="1:13">
      <c r="A3676" s="3">
        <v>3036</v>
      </c>
      <c r="B3676" s="3">
        <v>2</v>
      </c>
      <c r="C3676" s="3" t="s">
        <v>3005</v>
      </c>
      <c r="D3676" s="3" t="s">
        <v>3006</v>
      </c>
      <c r="E3676" s="3" t="s">
        <v>386</v>
      </c>
      <c r="F3676" s="3" t="s">
        <v>1996</v>
      </c>
      <c r="G3676" s="3">
        <v>1</v>
      </c>
      <c r="H3676" s="3">
        <v>10</v>
      </c>
      <c r="I3676" s="3" t="s">
        <v>3267</v>
      </c>
      <c r="J3676" s="3" t="s">
        <v>2281</v>
      </c>
      <c r="L3676" s="3" t="s">
        <v>4524</v>
      </c>
      <c r="M3676" s="3">
        <f t="shared" si="57"/>
        <v>1</v>
      </c>
    </row>
    <row r="3677" spans="1:13">
      <c r="A3677" s="3">
        <v>3037</v>
      </c>
      <c r="B3677" s="3">
        <v>2</v>
      </c>
      <c r="C3677" s="3" t="s">
        <v>2663</v>
      </c>
      <c r="D3677" s="3" t="s">
        <v>249</v>
      </c>
      <c r="E3677" s="3" t="s">
        <v>1781</v>
      </c>
      <c r="F3677" s="3" t="s">
        <v>291</v>
      </c>
      <c r="G3677" s="3">
        <v>1</v>
      </c>
      <c r="H3677" s="3">
        <v>10</v>
      </c>
      <c r="I3677" s="3" t="s">
        <v>3267</v>
      </c>
      <c r="J3677" s="3" t="s">
        <v>2281</v>
      </c>
      <c r="L3677" s="3" t="s">
        <v>4524</v>
      </c>
      <c r="M3677" s="3">
        <f t="shared" si="57"/>
        <v>1</v>
      </c>
    </row>
    <row r="3678" spans="1:13">
      <c r="A3678" s="3">
        <v>3038</v>
      </c>
      <c r="B3678" s="3">
        <v>0</v>
      </c>
      <c r="C3678" s="3" t="s">
        <v>3046</v>
      </c>
      <c r="D3678" s="3" t="s">
        <v>4314</v>
      </c>
      <c r="E3678" s="3" t="s">
        <v>3047</v>
      </c>
      <c r="F3678" s="3" t="s">
        <v>3048</v>
      </c>
      <c r="G3678" s="3">
        <v>100</v>
      </c>
      <c r="H3678" s="3">
        <v>0</v>
      </c>
      <c r="I3678" s="3" t="s">
        <v>3267</v>
      </c>
      <c r="J3678" s="3" t="s">
        <v>2285</v>
      </c>
      <c r="K3678" s="3" t="s">
        <v>2286</v>
      </c>
      <c r="L3678" s="3" t="s">
        <v>4525</v>
      </c>
      <c r="M3678" s="3">
        <f t="shared" si="57"/>
        <v>2</v>
      </c>
    </row>
    <row r="3679" spans="1:13">
      <c r="A3679" s="3">
        <v>3038</v>
      </c>
      <c r="B3679" s="3">
        <v>0</v>
      </c>
      <c r="C3679" s="3" t="s">
        <v>3046</v>
      </c>
      <c r="D3679" s="3" t="s">
        <v>4316</v>
      </c>
      <c r="E3679" s="3">
        <v>113</v>
      </c>
      <c r="F3679" s="3">
        <v>115</v>
      </c>
      <c r="G3679" s="3">
        <v>100</v>
      </c>
      <c r="H3679" s="3">
        <v>0</v>
      </c>
      <c r="I3679" s="3" t="s">
        <v>3267</v>
      </c>
      <c r="J3679" s="3" t="s">
        <v>2285</v>
      </c>
      <c r="K3679" s="3" t="s">
        <v>2286</v>
      </c>
      <c r="L3679" s="3" t="s">
        <v>4525</v>
      </c>
      <c r="M3679" s="3">
        <f t="shared" si="57"/>
        <v>2</v>
      </c>
    </row>
    <row r="3680" spans="1:13">
      <c r="A3680" s="3">
        <v>3039</v>
      </c>
      <c r="B3680" s="3">
        <v>0</v>
      </c>
      <c r="C3680" s="3" t="s">
        <v>3052</v>
      </c>
      <c r="D3680" s="3" t="s">
        <v>4317</v>
      </c>
      <c r="E3680" s="3" t="s">
        <v>3053</v>
      </c>
      <c r="F3680" s="3" t="s">
        <v>3054</v>
      </c>
      <c r="G3680" s="3">
        <v>100</v>
      </c>
      <c r="H3680" s="3">
        <v>0</v>
      </c>
      <c r="I3680" s="3" t="s">
        <v>3267</v>
      </c>
      <c r="J3680" s="3" t="s">
        <v>2285</v>
      </c>
      <c r="K3680" s="3" t="s">
        <v>2286</v>
      </c>
      <c r="L3680" s="3" t="s">
        <v>4525</v>
      </c>
      <c r="M3680" s="3">
        <f t="shared" si="57"/>
        <v>2</v>
      </c>
    </row>
    <row r="3681" spans="1:13">
      <c r="A3681" s="3">
        <v>3039</v>
      </c>
      <c r="B3681" s="3">
        <v>0</v>
      </c>
      <c r="C3681" s="3" t="s">
        <v>3052</v>
      </c>
      <c r="D3681" s="3" t="s">
        <v>4318</v>
      </c>
      <c r="E3681" s="3">
        <v>256</v>
      </c>
      <c r="F3681" s="3">
        <v>270</v>
      </c>
      <c r="G3681" s="3">
        <v>100</v>
      </c>
      <c r="H3681" s="3">
        <v>0</v>
      </c>
      <c r="I3681" s="3" t="s">
        <v>3267</v>
      </c>
      <c r="J3681" s="3" t="s">
        <v>2285</v>
      </c>
      <c r="K3681" s="3" t="s">
        <v>2286</v>
      </c>
      <c r="L3681" s="3" t="s">
        <v>4525</v>
      </c>
      <c r="M3681" s="3">
        <f t="shared" si="57"/>
        <v>2</v>
      </c>
    </row>
    <row r="3682" spans="1:13">
      <c r="A3682" s="3">
        <v>3040</v>
      </c>
      <c r="B3682" s="3">
        <v>0</v>
      </c>
      <c r="C3682" s="3" t="s">
        <v>3057</v>
      </c>
      <c r="D3682" s="3" t="s">
        <v>4319</v>
      </c>
      <c r="E3682" s="3" t="s">
        <v>3054</v>
      </c>
      <c r="F3682" s="3" t="s">
        <v>3058</v>
      </c>
      <c r="G3682" s="3">
        <v>100</v>
      </c>
      <c r="H3682" s="3">
        <v>0</v>
      </c>
      <c r="I3682" s="3" t="s">
        <v>3267</v>
      </c>
      <c r="J3682" s="3" t="s">
        <v>2285</v>
      </c>
      <c r="K3682" s="3" t="s">
        <v>2286</v>
      </c>
      <c r="L3682" s="3" t="s">
        <v>4525</v>
      </c>
      <c r="M3682" s="3">
        <f t="shared" si="57"/>
        <v>2</v>
      </c>
    </row>
    <row r="3683" spans="1:13">
      <c r="A3683" s="3">
        <v>3040</v>
      </c>
      <c r="B3683" s="3">
        <v>0</v>
      </c>
      <c r="C3683" s="3" t="s">
        <v>3057</v>
      </c>
      <c r="D3683" s="3" t="s">
        <v>4320</v>
      </c>
      <c r="E3683" s="3">
        <v>266</v>
      </c>
      <c r="F3683" s="3">
        <v>268</v>
      </c>
      <c r="G3683" s="3">
        <v>100</v>
      </c>
      <c r="H3683" s="3">
        <v>0</v>
      </c>
      <c r="I3683" s="3" t="s">
        <v>3267</v>
      </c>
      <c r="J3683" s="3" t="s">
        <v>2285</v>
      </c>
      <c r="K3683" s="3" t="s">
        <v>2286</v>
      </c>
      <c r="L3683" s="3" t="s">
        <v>4525</v>
      </c>
      <c r="M3683" s="3">
        <f t="shared" si="57"/>
        <v>2</v>
      </c>
    </row>
    <row r="3684" spans="1:13">
      <c r="A3684" s="3">
        <v>3041</v>
      </c>
      <c r="B3684" s="3">
        <v>0</v>
      </c>
      <c r="C3684" s="3" t="s">
        <v>3060</v>
      </c>
      <c r="D3684" s="3" t="s">
        <v>4321</v>
      </c>
      <c r="E3684" s="3" t="s">
        <v>3061</v>
      </c>
      <c r="F3684" s="3" t="s">
        <v>2980</v>
      </c>
      <c r="G3684" s="3">
        <v>100</v>
      </c>
      <c r="H3684" s="3">
        <v>0</v>
      </c>
      <c r="I3684" s="3" t="s">
        <v>3267</v>
      </c>
      <c r="J3684" s="3" t="s">
        <v>2285</v>
      </c>
      <c r="K3684" s="3" t="s">
        <v>2286</v>
      </c>
      <c r="L3684" s="3" t="s">
        <v>4525</v>
      </c>
      <c r="M3684" s="3">
        <f t="shared" si="57"/>
        <v>2</v>
      </c>
    </row>
    <row r="3685" spans="1:13">
      <c r="A3685" s="3">
        <v>3041</v>
      </c>
      <c r="B3685" s="3">
        <v>0</v>
      </c>
      <c r="C3685" s="3" t="s">
        <v>3060</v>
      </c>
      <c r="D3685" s="3" t="s">
        <v>4322</v>
      </c>
      <c r="E3685" s="3">
        <v>444</v>
      </c>
      <c r="F3685" s="3">
        <v>446</v>
      </c>
      <c r="G3685" s="3">
        <v>100</v>
      </c>
      <c r="H3685" s="3">
        <v>0</v>
      </c>
      <c r="I3685" s="3" t="s">
        <v>3267</v>
      </c>
      <c r="J3685" s="3" t="s">
        <v>2285</v>
      </c>
      <c r="K3685" s="3" t="s">
        <v>2286</v>
      </c>
      <c r="L3685" s="3" t="s">
        <v>4525</v>
      </c>
      <c r="M3685" s="3">
        <f t="shared" si="57"/>
        <v>2</v>
      </c>
    </row>
    <row r="3686" spans="1:13">
      <c r="A3686" s="3">
        <v>3042</v>
      </c>
      <c r="B3686" s="3">
        <v>0</v>
      </c>
      <c r="C3686" s="3" t="s">
        <v>3065</v>
      </c>
      <c r="D3686" s="3" t="s">
        <v>4323</v>
      </c>
      <c r="E3686" s="3" t="s">
        <v>3066</v>
      </c>
      <c r="F3686" s="3" t="s">
        <v>3067</v>
      </c>
      <c r="G3686" s="3">
        <v>100</v>
      </c>
      <c r="H3686" s="3">
        <v>0</v>
      </c>
      <c r="I3686" s="3" t="s">
        <v>3267</v>
      </c>
      <c r="J3686" s="3" t="s">
        <v>2285</v>
      </c>
      <c r="K3686" s="3" t="s">
        <v>2286</v>
      </c>
      <c r="L3686" s="3" t="s">
        <v>4525</v>
      </c>
      <c r="M3686" s="3">
        <f t="shared" si="57"/>
        <v>2</v>
      </c>
    </row>
    <row r="3687" spans="1:13">
      <c r="A3687" s="3">
        <v>3042</v>
      </c>
      <c r="B3687" s="3">
        <v>0</v>
      </c>
      <c r="C3687" s="3" t="s">
        <v>3065</v>
      </c>
      <c r="D3687" s="3" t="s">
        <v>4324</v>
      </c>
      <c r="E3687" s="3">
        <v>252</v>
      </c>
      <c r="F3687" s="3">
        <v>254</v>
      </c>
      <c r="G3687" s="3">
        <v>100</v>
      </c>
      <c r="H3687" s="3">
        <v>0</v>
      </c>
      <c r="I3687" s="3" t="s">
        <v>3267</v>
      </c>
      <c r="J3687" s="3" t="s">
        <v>2285</v>
      </c>
      <c r="K3687" s="3" t="s">
        <v>2286</v>
      </c>
      <c r="L3687" s="3" t="s">
        <v>4525</v>
      </c>
      <c r="M3687" s="3">
        <f t="shared" si="57"/>
        <v>2</v>
      </c>
    </row>
    <row r="3688" spans="1:13">
      <c r="A3688" s="3">
        <v>3043</v>
      </c>
      <c r="B3688" s="3">
        <v>0</v>
      </c>
      <c r="C3688" s="3" t="s">
        <v>3253</v>
      </c>
      <c r="D3688" s="3" t="s">
        <v>255</v>
      </c>
      <c r="E3688" s="3" t="s">
        <v>3222</v>
      </c>
      <c r="F3688" s="3" t="s">
        <v>3073</v>
      </c>
      <c r="G3688" s="3">
        <v>100</v>
      </c>
      <c r="H3688" s="3">
        <v>0</v>
      </c>
      <c r="I3688" s="3" t="s">
        <v>3267</v>
      </c>
      <c r="J3688" s="3" t="s">
        <v>2285</v>
      </c>
      <c r="K3688" s="3" t="s">
        <v>2286</v>
      </c>
      <c r="L3688" s="3" t="s">
        <v>4525</v>
      </c>
      <c r="M3688" s="3">
        <f t="shared" si="57"/>
        <v>1</v>
      </c>
    </row>
    <row r="3689" spans="1:13">
      <c r="A3689" s="3">
        <v>3044</v>
      </c>
      <c r="B3689" s="3">
        <v>0</v>
      </c>
      <c r="C3689" s="3" t="s">
        <v>3269</v>
      </c>
      <c r="D3689" s="3" t="s">
        <v>3839</v>
      </c>
      <c r="E3689" s="3" t="s">
        <v>3078</v>
      </c>
      <c r="F3689" s="3" t="s">
        <v>3079</v>
      </c>
      <c r="G3689" s="3">
        <v>100</v>
      </c>
      <c r="H3689" s="3">
        <v>0</v>
      </c>
      <c r="I3689" s="3" t="s">
        <v>3267</v>
      </c>
      <c r="J3689" s="3" t="s">
        <v>2285</v>
      </c>
      <c r="K3689" s="3" t="s">
        <v>2286</v>
      </c>
      <c r="L3689" s="3" t="s">
        <v>4525</v>
      </c>
      <c r="M3689" s="3">
        <f t="shared" si="57"/>
        <v>1</v>
      </c>
    </row>
    <row r="3690" spans="1:13">
      <c r="A3690" s="3">
        <v>3045</v>
      </c>
      <c r="B3690" s="3">
        <v>0</v>
      </c>
      <c r="C3690" s="3" t="s">
        <v>3084</v>
      </c>
      <c r="D3690" s="3" t="s">
        <v>2697</v>
      </c>
      <c r="E3690" s="3" t="s">
        <v>2987</v>
      </c>
      <c r="F3690" s="3" t="s">
        <v>3085</v>
      </c>
      <c r="G3690" s="3">
        <v>100</v>
      </c>
      <c r="H3690" s="3">
        <v>0</v>
      </c>
      <c r="I3690" s="3" t="s">
        <v>3267</v>
      </c>
      <c r="J3690" s="3" t="s">
        <v>2285</v>
      </c>
      <c r="K3690" s="3" t="s">
        <v>2306</v>
      </c>
      <c r="L3690" s="3" t="s">
        <v>4525</v>
      </c>
      <c r="M3690" s="3">
        <f t="shared" si="57"/>
        <v>1</v>
      </c>
    </row>
    <row r="3691" spans="1:13">
      <c r="A3691" s="3">
        <v>3046</v>
      </c>
      <c r="B3691" s="3">
        <v>0</v>
      </c>
      <c r="C3691" s="3" t="s">
        <v>3088</v>
      </c>
      <c r="D3691" s="3" t="s">
        <v>110</v>
      </c>
      <c r="E3691" s="3" t="s">
        <v>2818</v>
      </c>
      <c r="F3691" s="3" t="s">
        <v>2819</v>
      </c>
      <c r="G3691" s="3">
        <v>100</v>
      </c>
      <c r="H3691" s="3">
        <v>0</v>
      </c>
      <c r="I3691" s="3" t="s">
        <v>3267</v>
      </c>
      <c r="J3691" s="3" t="s">
        <v>2285</v>
      </c>
      <c r="K3691" s="3" t="s">
        <v>2306</v>
      </c>
      <c r="L3691" s="3" t="s">
        <v>4525</v>
      </c>
      <c r="M3691" s="3">
        <f t="shared" si="57"/>
        <v>1</v>
      </c>
    </row>
    <row r="3692" spans="1:13">
      <c r="A3692" s="3">
        <v>3047</v>
      </c>
      <c r="B3692" s="3">
        <v>0</v>
      </c>
      <c r="C3692" s="3" t="s">
        <v>3092</v>
      </c>
      <c r="D3692" s="3" t="s">
        <v>112</v>
      </c>
      <c r="E3692" s="3" t="s">
        <v>2818</v>
      </c>
      <c r="F3692" s="3" t="s">
        <v>2819</v>
      </c>
      <c r="G3692" s="3">
        <v>100</v>
      </c>
      <c r="H3692" s="3">
        <v>0</v>
      </c>
      <c r="I3692" s="3" t="s">
        <v>3267</v>
      </c>
      <c r="J3692" s="3" t="s">
        <v>2285</v>
      </c>
      <c r="K3692" s="3" t="s">
        <v>2306</v>
      </c>
      <c r="L3692" s="3" t="s">
        <v>4525</v>
      </c>
      <c r="M3692" s="3">
        <f t="shared" si="57"/>
        <v>1</v>
      </c>
    </row>
    <row r="3693" spans="1:13">
      <c r="A3693" s="3">
        <v>3048</v>
      </c>
      <c r="B3693" s="3">
        <v>0</v>
      </c>
      <c r="C3693" s="3" t="s">
        <v>3090</v>
      </c>
      <c r="D3693" s="3" t="s">
        <v>111</v>
      </c>
      <c r="E3693" s="3" t="s">
        <v>2818</v>
      </c>
      <c r="F3693" s="3" t="s">
        <v>2819</v>
      </c>
      <c r="G3693" s="3">
        <v>100</v>
      </c>
      <c r="H3693" s="3">
        <v>0</v>
      </c>
      <c r="I3693" s="3" t="s">
        <v>3267</v>
      </c>
      <c r="J3693" s="3" t="s">
        <v>2285</v>
      </c>
      <c r="K3693" s="3" t="s">
        <v>2306</v>
      </c>
      <c r="L3693" s="3" t="s">
        <v>4525</v>
      </c>
      <c r="M3693" s="3">
        <f t="shared" si="57"/>
        <v>1</v>
      </c>
    </row>
    <row r="3694" spans="1:13">
      <c r="A3694" s="3">
        <v>3049</v>
      </c>
      <c r="B3694" s="3">
        <v>0</v>
      </c>
      <c r="C3694" s="3" t="s">
        <v>3083</v>
      </c>
      <c r="D3694" s="3" t="s">
        <v>2464</v>
      </c>
      <c r="E3694" s="3" t="s">
        <v>2328</v>
      </c>
      <c r="F3694" s="3" t="s">
        <v>2329</v>
      </c>
      <c r="G3694" s="3">
        <v>100</v>
      </c>
      <c r="H3694" s="3">
        <v>0</v>
      </c>
      <c r="I3694" s="3" t="s">
        <v>3267</v>
      </c>
      <c r="J3694" s="3" t="s">
        <v>2285</v>
      </c>
      <c r="K3694" s="3" t="s">
        <v>2306</v>
      </c>
      <c r="L3694" s="3" t="s">
        <v>4525</v>
      </c>
      <c r="M3694" s="3">
        <f t="shared" si="57"/>
        <v>1</v>
      </c>
    </row>
    <row r="3695" spans="1:13">
      <c r="A3695" s="3">
        <v>3050</v>
      </c>
      <c r="B3695" s="3">
        <v>0</v>
      </c>
      <c r="C3695" s="3" t="s">
        <v>3094</v>
      </c>
      <c r="D3695" s="3" t="s">
        <v>258</v>
      </c>
      <c r="E3695" s="3" t="s">
        <v>2301</v>
      </c>
      <c r="F3695" s="3" t="s">
        <v>2734</v>
      </c>
      <c r="G3695" s="3">
        <v>100</v>
      </c>
      <c r="H3695" s="3">
        <v>0</v>
      </c>
      <c r="I3695" s="3" t="s">
        <v>3267</v>
      </c>
      <c r="J3695" s="3" t="s">
        <v>2285</v>
      </c>
      <c r="K3695" s="3" t="s">
        <v>2333</v>
      </c>
      <c r="L3695" s="3" t="s">
        <v>4525</v>
      </c>
      <c r="M3695" s="3">
        <f t="shared" si="57"/>
        <v>1</v>
      </c>
    </row>
    <row r="3696" spans="1:13">
      <c r="A3696" s="3">
        <v>3051</v>
      </c>
      <c r="B3696" s="3">
        <v>0</v>
      </c>
      <c r="C3696" s="3" t="s">
        <v>3098</v>
      </c>
      <c r="D3696" s="3" t="s">
        <v>495</v>
      </c>
      <c r="E3696" s="3" t="s">
        <v>2360</v>
      </c>
      <c r="F3696" s="3" t="s">
        <v>2361</v>
      </c>
      <c r="G3696" s="3">
        <v>100</v>
      </c>
      <c r="H3696" s="3">
        <v>0</v>
      </c>
      <c r="I3696" s="3" t="s">
        <v>3267</v>
      </c>
      <c r="J3696" s="3" t="s">
        <v>2285</v>
      </c>
      <c r="K3696" s="3" t="s">
        <v>2333</v>
      </c>
      <c r="L3696" s="3" t="s">
        <v>4525</v>
      </c>
      <c r="M3696" s="3">
        <f t="shared" si="57"/>
        <v>1</v>
      </c>
    </row>
    <row r="3697" spans="1:13">
      <c r="A3697" s="3">
        <v>3052</v>
      </c>
      <c r="B3697" s="3">
        <v>0</v>
      </c>
      <c r="C3697" s="3" t="s">
        <v>3100</v>
      </c>
      <c r="D3697" s="3" t="s">
        <v>342</v>
      </c>
      <c r="E3697" s="3">
        <v>5</v>
      </c>
      <c r="G3697" s="3">
        <v>100</v>
      </c>
      <c r="H3697" s="3">
        <v>0</v>
      </c>
      <c r="I3697" s="3" t="s">
        <v>3267</v>
      </c>
      <c r="J3697" s="3" t="s">
        <v>2285</v>
      </c>
      <c r="K3697" s="3" t="s">
        <v>2333</v>
      </c>
      <c r="L3697" s="3" t="s">
        <v>4525</v>
      </c>
      <c r="M3697" s="3">
        <f t="shared" si="57"/>
        <v>1</v>
      </c>
    </row>
    <row r="3698" spans="1:13">
      <c r="A3698" s="3">
        <v>3053</v>
      </c>
      <c r="B3698" s="3">
        <v>0</v>
      </c>
      <c r="C3698" s="3" t="s">
        <v>3096</v>
      </c>
      <c r="D3698" s="3" t="s">
        <v>2272</v>
      </c>
      <c r="E3698" s="3" t="s">
        <v>2328</v>
      </c>
      <c r="F3698" s="3" t="s">
        <v>2329</v>
      </c>
      <c r="G3698" s="3">
        <v>100</v>
      </c>
      <c r="H3698" s="3">
        <v>0</v>
      </c>
      <c r="I3698" s="3" t="s">
        <v>3267</v>
      </c>
      <c r="J3698" s="3" t="s">
        <v>2285</v>
      </c>
      <c r="K3698" s="3" t="s">
        <v>2333</v>
      </c>
      <c r="L3698" s="3" t="s">
        <v>4525</v>
      </c>
      <c r="M3698" s="3">
        <f t="shared" si="57"/>
        <v>1</v>
      </c>
    </row>
    <row r="3699" spans="1:13">
      <c r="A3699" s="3">
        <v>3054</v>
      </c>
      <c r="B3699" s="3">
        <v>0</v>
      </c>
      <c r="C3699" s="3" t="s">
        <v>3102</v>
      </c>
      <c r="D3699" s="3" t="s">
        <v>2697</v>
      </c>
      <c r="E3699" s="3" t="s">
        <v>3103</v>
      </c>
      <c r="F3699" s="3" t="s">
        <v>3104</v>
      </c>
      <c r="G3699" s="3">
        <v>100</v>
      </c>
      <c r="H3699" s="3">
        <v>0</v>
      </c>
      <c r="I3699" s="3" t="s">
        <v>3267</v>
      </c>
      <c r="J3699" s="3" t="s">
        <v>2285</v>
      </c>
      <c r="K3699" s="3" t="s">
        <v>2333</v>
      </c>
      <c r="L3699" s="3" t="s">
        <v>4525</v>
      </c>
      <c r="M3699" s="3">
        <f t="shared" si="57"/>
        <v>3</v>
      </c>
    </row>
    <row r="3700" spans="1:13">
      <c r="A3700" s="3">
        <v>3054</v>
      </c>
      <c r="B3700" s="3">
        <v>0</v>
      </c>
      <c r="C3700" s="3" t="s">
        <v>3102</v>
      </c>
      <c r="D3700" s="3" t="s">
        <v>4314</v>
      </c>
      <c r="E3700" s="3" t="s">
        <v>2837</v>
      </c>
      <c r="F3700" s="3" t="s">
        <v>3050</v>
      </c>
      <c r="G3700" s="3">
        <v>100</v>
      </c>
      <c r="H3700" s="3">
        <v>0</v>
      </c>
      <c r="I3700" s="3" t="s">
        <v>3267</v>
      </c>
      <c r="J3700" s="3" t="s">
        <v>2285</v>
      </c>
      <c r="K3700" s="3" t="s">
        <v>2333</v>
      </c>
      <c r="L3700" s="3" t="s">
        <v>4525</v>
      </c>
      <c r="M3700" s="3">
        <f t="shared" si="57"/>
        <v>3</v>
      </c>
    </row>
    <row r="3701" spans="1:13">
      <c r="A3701" s="3">
        <v>3054</v>
      </c>
      <c r="B3701" s="3">
        <v>0</v>
      </c>
      <c r="C3701" s="3" t="s">
        <v>3102</v>
      </c>
      <c r="D3701" s="3" t="s">
        <v>4316</v>
      </c>
      <c r="E3701" s="3">
        <v>85</v>
      </c>
      <c r="F3701" s="3">
        <v>87</v>
      </c>
      <c r="G3701" s="3">
        <v>100</v>
      </c>
      <c r="H3701" s="3">
        <v>0</v>
      </c>
      <c r="I3701" s="3" t="s">
        <v>3267</v>
      </c>
      <c r="J3701" s="3" t="s">
        <v>2285</v>
      </c>
      <c r="K3701" s="3" t="s">
        <v>2333</v>
      </c>
      <c r="L3701" s="3" t="s">
        <v>4525</v>
      </c>
      <c r="M3701" s="3">
        <f t="shared" si="57"/>
        <v>3</v>
      </c>
    </row>
    <row r="3702" spans="1:13">
      <c r="A3702" s="3">
        <v>3055</v>
      </c>
      <c r="B3702" s="3">
        <v>1</v>
      </c>
      <c r="C3702" s="3" t="s">
        <v>3049</v>
      </c>
      <c r="D3702" s="3" t="s">
        <v>4314</v>
      </c>
      <c r="E3702" s="3" t="s">
        <v>3050</v>
      </c>
      <c r="F3702" s="3" t="s">
        <v>3051</v>
      </c>
      <c r="G3702" s="3">
        <v>86</v>
      </c>
      <c r="H3702" s="3">
        <v>100</v>
      </c>
      <c r="I3702" s="3" t="s">
        <v>3267</v>
      </c>
      <c r="J3702" s="3" t="s">
        <v>2285</v>
      </c>
      <c r="K3702" s="3" t="s">
        <v>2286</v>
      </c>
      <c r="L3702" s="3" t="s">
        <v>4526</v>
      </c>
      <c r="M3702" s="3">
        <f t="shared" si="57"/>
        <v>2</v>
      </c>
    </row>
    <row r="3703" spans="1:13">
      <c r="A3703" s="3">
        <v>3055</v>
      </c>
      <c r="B3703" s="3">
        <v>1</v>
      </c>
      <c r="C3703" s="3" t="s">
        <v>3049</v>
      </c>
      <c r="D3703" s="3" t="s">
        <v>4316</v>
      </c>
      <c r="E3703" s="3">
        <v>87</v>
      </c>
      <c r="F3703" s="3">
        <v>89</v>
      </c>
      <c r="G3703" s="3">
        <v>86</v>
      </c>
      <c r="H3703" s="3">
        <v>100</v>
      </c>
      <c r="I3703" s="3" t="s">
        <v>3267</v>
      </c>
      <c r="J3703" s="3" t="s">
        <v>2285</v>
      </c>
      <c r="K3703" s="3" t="s">
        <v>2286</v>
      </c>
      <c r="L3703" s="3" t="s">
        <v>4526</v>
      </c>
      <c r="M3703" s="3">
        <f t="shared" si="57"/>
        <v>2</v>
      </c>
    </row>
    <row r="3704" spans="1:13">
      <c r="A3704" s="3">
        <v>3056</v>
      </c>
      <c r="B3704" s="3">
        <v>1</v>
      </c>
      <c r="C3704" s="3" t="s">
        <v>3055</v>
      </c>
      <c r="D3704" s="3" t="s">
        <v>4317</v>
      </c>
      <c r="E3704" s="3" t="s">
        <v>3056</v>
      </c>
      <c r="F3704" s="3" t="s">
        <v>2288</v>
      </c>
      <c r="G3704" s="3">
        <v>86</v>
      </c>
      <c r="H3704" s="3">
        <v>100</v>
      </c>
      <c r="I3704" s="3" t="s">
        <v>3267</v>
      </c>
      <c r="J3704" s="3" t="s">
        <v>2285</v>
      </c>
      <c r="K3704" s="3" t="s">
        <v>2286</v>
      </c>
      <c r="L3704" s="3" t="s">
        <v>4526</v>
      </c>
      <c r="M3704" s="3">
        <f t="shared" si="57"/>
        <v>2</v>
      </c>
    </row>
    <row r="3705" spans="1:13">
      <c r="A3705" s="3">
        <v>3056</v>
      </c>
      <c r="B3705" s="3">
        <v>1</v>
      </c>
      <c r="C3705" s="3" t="s">
        <v>3055</v>
      </c>
      <c r="D3705" s="3" t="s">
        <v>4318</v>
      </c>
      <c r="E3705" s="3">
        <v>197</v>
      </c>
      <c r="F3705" s="3">
        <v>208</v>
      </c>
      <c r="G3705" s="3">
        <v>86</v>
      </c>
      <c r="H3705" s="3">
        <v>100</v>
      </c>
      <c r="I3705" s="3" t="s">
        <v>3267</v>
      </c>
      <c r="J3705" s="3" t="s">
        <v>2285</v>
      </c>
      <c r="K3705" s="3" t="s">
        <v>2286</v>
      </c>
      <c r="L3705" s="3" t="s">
        <v>4526</v>
      </c>
      <c r="M3705" s="3">
        <f t="shared" si="57"/>
        <v>2</v>
      </c>
    </row>
    <row r="3706" spans="1:13">
      <c r="A3706" s="3">
        <v>3057</v>
      </c>
      <c r="B3706" s="3">
        <v>1</v>
      </c>
      <c r="C3706" s="3" t="s">
        <v>3059</v>
      </c>
      <c r="D3706" s="3" t="s">
        <v>4319</v>
      </c>
      <c r="E3706" s="3" t="s">
        <v>2288</v>
      </c>
      <c r="F3706" s="3" t="s">
        <v>2345</v>
      </c>
      <c r="G3706" s="3">
        <v>86</v>
      </c>
      <c r="H3706" s="3">
        <v>100</v>
      </c>
      <c r="I3706" s="3" t="s">
        <v>3267</v>
      </c>
      <c r="J3706" s="3" t="s">
        <v>2285</v>
      </c>
      <c r="K3706" s="3" t="s">
        <v>2286</v>
      </c>
      <c r="L3706" s="3" t="s">
        <v>4526</v>
      </c>
      <c r="M3706" s="3">
        <f t="shared" si="57"/>
        <v>2</v>
      </c>
    </row>
    <row r="3707" spans="1:13">
      <c r="A3707" s="3">
        <v>3057</v>
      </c>
      <c r="B3707" s="3">
        <v>1</v>
      </c>
      <c r="C3707" s="3" t="s">
        <v>3059</v>
      </c>
      <c r="D3707" s="3" t="s">
        <v>4320</v>
      </c>
      <c r="E3707" s="3">
        <v>204</v>
      </c>
      <c r="F3707" s="3">
        <v>206</v>
      </c>
      <c r="G3707" s="3">
        <v>86</v>
      </c>
      <c r="H3707" s="3">
        <v>100</v>
      </c>
      <c r="I3707" s="3" t="s">
        <v>3267</v>
      </c>
      <c r="J3707" s="3" t="s">
        <v>2285</v>
      </c>
      <c r="K3707" s="3" t="s">
        <v>2286</v>
      </c>
      <c r="L3707" s="3" t="s">
        <v>4526</v>
      </c>
      <c r="M3707" s="3">
        <f t="shared" si="57"/>
        <v>2</v>
      </c>
    </row>
    <row r="3708" spans="1:13">
      <c r="A3708" s="3">
        <v>3058</v>
      </c>
      <c r="B3708" s="3">
        <v>1</v>
      </c>
      <c r="C3708" s="3" t="s">
        <v>3062</v>
      </c>
      <c r="D3708" s="3" t="s">
        <v>4321</v>
      </c>
      <c r="E3708" s="3" t="s">
        <v>3063</v>
      </c>
      <c r="F3708" s="3" t="s">
        <v>3064</v>
      </c>
      <c r="G3708" s="3">
        <v>86</v>
      </c>
      <c r="H3708" s="3">
        <v>100</v>
      </c>
      <c r="I3708" s="3" t="s">
        <v>3267</v>
      </c>
      <c r="J3708" s="3" t="s">
        <v>2285</v>
      </c>
      <c r="K3708" s="3" t="s">
        <v>2286</v>
      </c>
      <c r="L3708" s="3" t="s">
        <v>4526</v>
      </c>
      <c r="M3708" s="3">
        <f t="shared" si="57"/>
        <v>2</v>
      </c>
    </row>
    <row r="3709" spans="1:13">
      <c r="A3709" s="3">
        <v>3058</v>
      </c>
      <c r="B3709" s="3">
        <v>1</v>
      </c>
      <c r="C3709" s="3" t="s">
        <v>3062</v>
      </c>
      <c r="D3709" s="3" t="s">
        <v>4322</v>
      </c>
      <c r="E3709" s="3">
        <v>341</v>
      </c>
      <c r="F3709" s="3">
        <v>343</v>
      </c>
      <c r="G3709" s="3">
        <v>86</v>
      </c>
      <c r="H3709" s="3">
        <v>100</v>
      </c>
      <c r="I3709" s="3" t="s">
        <v>3267</v>
      </c>
      <c r="J3709" s="3" t="s">
        <v>2285</v>
      </c>
      <c r="K3709" s="3" t="s">
        <v>2286</v>
      </c>
      <c r="L3709" s="3" t="s">
        <v>4526</v>
      </c>
      <c r="M3709" s="3">
        <f t="shared" si="57"/>
        <v>2</v>
      </c>
    </row>
    <row r="3710" spans="1:13">
      <c r="A3710" s="3">
        <v>3059</v>
      </c>
      <c r="B3710" s="3">
        <v>1</v>
      </c>
      <c r="C3710" s="3" t="s">
        <v>3068</v>
      </c>
      <c r="D3710" s="3" t="s">
        <v>4323</v>
      </c>
      <c r="E3710" s="3" t="s">
        <v>3069</v>
      </c>
      <c r="F3710" s="3" t="s">
        <v>3070</v>
      </c>
      <c r="G3710" s="3">
        <v>86</v>
      </c>
      <c r="H3710" s="3">
        <v>100</v>
      </c>
      <c r="I3710" s="3" t="s">
        <v>3267</v>
      </c>
      <c r="J3710" s="3" t="s">
        <v>2285</v>
      </c>
      <c r="K3710" s="3" t="s">
        <v>2286</v>
      </c>
      <c r="L3710" s="3" t="s">
        <v>4526</v>
      </c>
      <c r="M3710" s="3">
        <f t="shared" si="57"/>
        <v>2</v>
      </c>
    </row>
    <row r="3711" spans="1:13">
      <c r="A3711" s="3">
        <v>3059</v>
      </c>
      <c r="B3711" s="3">
        <v>1</v>
      </c>
      <c r="C3711" s="3" t="s">
        <v>3068</v>
      </c>
      <c r="D3711" s="3" t="s">
        <v>4324</v>
      </c>
      <c r="E3711" s="3">
        <v>193</v>
      </c>
      <c r="F3711" s="3">
        <v>195</v>
      </c>
      <c r="G3711" s="3">
        <v>86</v>
      </c>
      <c r="H3711" s="3">
        <v>100</v>
      </c>
      <c r="I3711" s="3" t="s">
        <v>3267</v>
      </c>
      <c r="J3711" s="3" t="s">
        <v>2285</v>
      </c>
      <c r="K3711" s="3" t="s">
        <v>2286</v>
      </c>
      <c r="L3711" s="3" t="s">
        <v>4526</v>
      </c>
      <c r="M3711" s="3">
        <f t="shared" si="57"/>
        <v>2</v>
      </c>
    </row>
    <row r="3712" spans="1:13">
      <c r="A3712" s="3">
        <v>3060</v>
      </c>
      <c r="B3712" s="3">
        <v>1</v>
      </c>
      <c r="C3712" s="3" t="s">
        <v>3254</v>
      </c>
      <c r="D3712" s="3" t="s">
        <v>255</v>
      </c>
      <c r="E3712" s="3" t="s">
        <v>3075</v>
      </c>
      <c r="F3712" s="3" t="s">
        <v>3076</v>
      </c>
      <c r="G3712" s="3">
        <v>86</v>
      </c>
      <c r="H3712" s="3">
        <v>100</v>
      </c>
      <c r="I3712" s="3" t="s">
        <v>3267</v>
      </c>
      <c r="J3712" s="3" t="s">
        <v>2285</v>
      </c>
      <c r="K3712" s="3" t="s">
        <v>2286</v>
      </c>
      <c r="L3712" s="3" t="s">
        <v>4526</v>
      </c>
      <c r="M3712" s="3">
        <f t="shared" si="57"/>
        <v>1</v>
      </c>
    </row>
    <row r="3713" spans="1:13">
      <c r="A3713" s="3">
        <v>3061</v>
      </c>
      <c r="B3713" s="3">
        <v>1</v>
      </c>
      <c r="C3713" s="3" t="s">
        <v>3270</v>
      </c>
      <c r="D3713" s="3" t="s">
        <v>3839</v>
      </c>
      <c r="E3713" s="3" t="s">
        <v>3081</v>
      </c>
      <c r="F3713" s="3" t="s">
        <v>3082</v>
      </c>
      <c r="G3713" s="3">
        <v>86</v>
      </c>
      <c r="H3713" s="3">
        <v>100</v>
      </c>
      <c r="I3713" s="3" t="s">
        <v>3267</v>
      </c>
      <c r="J3713" s="3" t="s">
        <v>2285</v>
      </c>
      <c r="K3713" s="3" t="s">
        <v>2286</v>
      </c>
      <c r="L3713" s="3" t="s">
        <v>4526</v>
      </c>
      <c r="M3713" s="3">
        <f t="shared" si="57"/>
        <v>1</v>
      </c>
    </row>
    <row r="3714" spans="1:13">
      <c r="A3714" s="3">
        <v>3062</v>
      </c>
      <c r="B3714" s="3">
        <v>1</v>
      </c>
      <c r="C3714" s="3" t="s">
        <v>3086</v>
      </c>
      <c r="D3714" s="3" t="s">
        <v>2697</v>
      </c>
      <c r="E3714" s="3" t="s">
        <v>2370</v>
      </c>
      <c r="F3714" s="3" t="s">
        <v>3087</v>
      </c>
      <c r="G3714" s="3">
        <v>86</v>
      </c>
      <c r="H3714" s="3">
        <v>100</v>
      </c>
      <c r="I3714" s="3" t="s">
        <v>3267</v>
      </c>
      <c r="J3714" s="3" t="s">
        <v>2285</v>
      </c>
      <c r="K3714" s="3" t="s">
        <v>2306</v>
      </c>
      <c r="L3714" s="3" t="s">
        <v>4526</v>
      </c>
      <c r="M3714" s="3">
        <f t="shared" si="57"/>
        <v>1</v>
      </c>
    </row>
    <row r="3715" spans="1:13">
      <c r="A3715" s="3">
        <v>3063</v>
      </c>
      <c r="B3715" s="3">
        <v>1</v>
      </c>
      <c r="C3715" s="3" t="s">
        <v>3089</v>
      </c>
      <c r="D3715" s="3" t="s">
        <v>110</v>
      </c>
      <c r="E3715" s="3" t="s">
        <v>2683</v>
      </c>
      <c r="F3715" s="3" t="s">
        <v>2821</v>
      </c>
      <c r="G3715" s="3">
        <v>86</v>
      </c>
      <c r="H3715" s="3">
        <v>100</v>
      </c>
      <c r="I3715" s="3" t="s">
        <v>3267</v>
      </c>
      <c r="J3715" s="3" t="s">
        <v>2285</v>
      </c>
      <c r="K3715" s="3" t="s">
        <v>2306</v>
      </c>
      <c r="L3715" s="3" t="s">
        <v>4526</v>
      </c>
      <c r="M3715" s="3">
        <f t="shared" ref="M3715:M3778" si="58">COUNTIF(A:A,A3715)</f>
        <v>1</v>
      </c>
    </row>
    <row r="3716" spans="1:13">
      <c r="A3716" s="3">
        <v>3064</v>
      </c>
      <c r="B3716" s="3">
        <v>1</v>
      </c>
      <c r="C3716" s="3" t="s">
        <v>3093</v>
      </c>
      <c r="D3716" s="3" t="s">
        <v>112</v>
      </c>
      <c r="E3716" s="3" t="s">
        <v>2683</v>
      </c>
      <c r="F3716" s="3" t="s">
        <v>2821</v>
      </c>
      <c r="G3716" s="3">
        <v>86</v>
      </c>
      <c r="H3716" s="3">
        <v>100</v>
      </c>
      <c r="I3716" s="3" t="s">
        <v>3267</v>
      </c>
      <c r="J3716" s="3" t="s">
        <v>2285</v>
      </c>
      <c r="K3716" s="3" t="s">
        <v>2306</v>
      </c>
      <c r="L3716" s="3" t="s">
        <v>4526</v>
      </c>
      <c r="M3716" s="3">
        <f t="shared" si="58"/>
        <v>1</v>
      </c>
    </row>
    <row r="3717" spans="1:13">
      <c r="A3717" s="3">
        <v>3065</v>
      </c>
      <c r="B3717" s="3">
        <v>1</v>
      </c>
      <c r="C3717" s="3" t="s">
        <v>3091</v>
      </c>
      <c r="D3717" s="3" t="s">
        <v>111</v>
      </c>
      <c r="E3717" s="3" t="s">
        <v>2683</v>
      </c>
      <c r="F3717" s="3" t="s">
        <v>2821</v>
      </c>
      <c r="G3717" s="3">
        <v>86</v>
      </c>
      <c r="H3717" s="3">
        <v>100</v>
      </c>
      <c r="I3717" s="3" t="s">
        <v>3267</v>
      </c>
      <c r="J3717" s="3" t="s">
        <v>2285</v>
      </c>
      <c r="K3717" s="3" t="s">
        <v>2306</v>
      </c>
      <c r="L3717" s="3" t="s">
        <v>4526</v>
      </c>
      <c r="M3717" s="3">
        <f t="shared" si="58"/>
        <v>1</v>
      </c>
    </row>
    <row r="3718" spans="1:13">
      <c r="A3718" s="3">
        <v>3066</v>
      </c>
      <c r="B3718" s="3">
        <v>1</v>
      </c>
      <c r="C3718" s="3" t="s">
        <v>3095</v>
      </c>
      <c r="D3718" s="3" t="s">
        <v>258</v>
      </c>
      <c r="E3718" s="3" t="s">
        <v>1775</v>
      </c>
      <c r="F3718" s="3" t="s">
        <v>289</v>
      </c>
      <c r="G3718" s="3">
        <v>100</v>
      </c>
      <c r="H3718" s="3">
        <v>100</v>
      </c>
      <c r="I3718" s="3" t="s">
        <v>3267</v>
      </c>
      <c r="J3718" s="3" t="s">
        <v>2285</v>
      </c>
      <c r="K3718" s="3" t="s">
        <v>2333</v>
      </c>
      <c r="L3718" s="3" t="s">
        <v>4526</v>
      </c>
      <c r="M3718" s="3">
        <f t="shared" si="58"/>
        <v>1</v>
      </c>
    </row>
    <row r="3719" spans="1:13">
      <c r="A3719" s="3">
        <v>3067</v>
      </c>
      <c r="B3719" s="3">
        <v>1</v>
      </c>
      <c r="C3719" s="3" t="s">
        <v>3099</v>
      </c>
      <c r="D3719" s="3" t="s">
        <v>495</v>
      </c>
      <c r="E3719" s="3" t="s">
        <v>2569</v>
      </c>
      <c r="F3719" s="3" t="s">
        <v>2364</v>
      </c>
      <c r="G3719" s="3">
        <v>100</v>
      </c>
      <c r="H3719" s="3">
        <v>100</v>
      </c>
      <c r="I3719" s="3" t="s">
        <v>3267</v>
      </c>
      <c r="J3719" s="3" t="s">
        <v>2285</v>
      </c>
      <c r="K3719" s="3" t="s">
        <v>2333</v>
      </c>
      <c r="L3719" s="3" t="s">
        <v>4526</v>
      </c>
      <c r="M3719" s="3">
        <f t="shared" si="58"/>
        <v>1</v>
      </c>
    </row>
    <row r="3720" spans="1:13">
      <c r="A3720" s="3">
        <v>3068</v>
      </c>
      <c r="B3720" s="3">
        <v>1</v>
      </c>
      <c r="C3720" s="3" t="s">
        <v>3101</v>
      </c>
      <c r="D3720" s="3" t="s">
        <v>342</v>
      </c>
      <c r="E3720" s="3">
        <v>4</v>
      </c>
      <c r="G3720" s="3">
        <v>100</v>
      </c>
      <c r="H3720" s="3">
        <v>100</v>
      </c>
      <c r="I3720" s="3" t="s">
        <v>3267</v>
      </c>
      <c r="J3720" s="3" t="s">
        <v>2285</v>
      </c>
      <c r="K3720" s="3" t="s">
        <v>2333</v>
      </c>
      <c r="L3720" s="3" t="s">
        <v>4526</v>
      </c>
      <c r="M3720" s="3">
        <f t="shared" si="58"/>
        <v>1</v>
      </c>
    </row>
    <row r="3721" spans="1:13">
      <c r="A3721" s="3">
        <v>3069</v>
      </c>
      <c r="B3721" s="3">
        <v>1</v>
      </c>
      <c r="C3721" s="3" t="s">
        <v>3097</v>
      </c>
      <c r="D3721" s="3" t="s">
        <v>2272</v>
      </c>
      <c r="E3721" s="3" t="s">
        <v>2331</v>
      </c>
      <c r="F3721" s="3" t="s">
        <v>1809</v>
      </c>
      <c r="G3721" s="3">
        <v>100</v>
      </c>
      <c r="H3721" s="3">
        <v>100</v>
      </c>
      <c r="I3721" s="3" t="s">
        <v>3267</v>
      </c>
      <c r="J3721" s="3" t="s">
        <v>2285</v>
      </c>
      <c r="K3721" s="3" t="s">
        <v>2333</v>
      </c>
      <c r="L3721" s="3" t="s">
        <v>4526</v>
      </c>
      <c r="M3721" s="3">
        <f t="shared" si="58"/>
        <v>1</v>
      </c>
    </row>
    <row r="3722" spans="1:13">
      <c r="A3722" s="3">
        <v>3070</v>
      </c>
      <c r="B3722" s="3">
        <v>1</v>
      </c>
      <c r="C3722" s="3" t="s">
        <v>3105</v>
      </c>
      <c r="D3722" s="3" t="s">
        <v>2697</v>
      </c>
      <c r="E3722" s="3" t="s">
        <v>2941</v>
      </c>
      <c r="F3722" s="3" t="s">
        <v>3106</v>
      </c>
      <c r="G3722" s="3">
        <v>100</v>
      </c>
      <c r="H3722" s="3">
        <v>100</v>
      </c>
      <c r="I3722" s="3" t="s">
        <v>3267</v>
      </c>
      <c r="J3722" s="3" t="s">
        <v>2285</v>
      </c>
      <c r="K3722" s="3" t="s">
        <v>2333</v>
      </c>
      <c r="L3722" s="3" t="s">
        <v>4526</v>
      </c>
      <c r="M3722" s="3">
        <f t="shared" si="58"/>
        <v>3</v>
      </c>
    </row>
    <row r="3723" spans="1:13">
      <c r="A3723" s="3">
        <v>3070</v>
      </c>
      <c r="B3723" s="3">
        <v>1</v>
      </c>
      <c r="C3723" s="3" t="s">
        <v>3105</v>
      </c>
      <c r="D3723" s="3" t="s">
        <v>4314</v>
      </c>
      <c r="E3723" s="3" t="s">
        <v>3107</v>
      </c>
      <c r="F3723" s="3" t="s">
        <v>2467</v>
      </c>
      <c r="G3723" s="3">
        <v>100</v>
      </c>
      <c r="H3723" s="3">
        <v>100</v>
      </c>
      <c r="I3723" s="3" t="s">
        <v>3267</v>
      </c>
      <c r="J3723" s="3" t="s">
        <v>2285</v>
      </c>
      <c r="K3723" s="3" t="s">
        <v>2333</v>
      </c>
      <c r="L3723" s="3" t="s">
        <v>4526</v>
      </c>
      <c r="M3723" s="3">
        <f t="shared" si="58"/>
        <v>3</v>
      </c>
    </row>
    <row r="3724" spans="1:13">
      <c r="A3724" s="3">
        <v>3070</v>
      </c>
      <c r="B3724" s="3">
        <v>1</v>
      </c>
      <c r="C3724" s="3" t="s">
        <v>3105</v>
      </c>
      <c r="D3724" s="3" t="s">
        <v>4316</v>
      </c>
      <c r="E3724" s="3">
        <v>65</v>
      </c>
      <c r="F3724" s="3">
        <v>67</v>
      </c>
      <c r="G3724" s="3">
        <v>100</v>
      </c>
      <c r="H3724" s="3">
        <v>100</v>
      </c>
      <c r="I3724" s="3" t="s">
        <v>3267</v>
      </c>
      <c r="J3724" s="3" t="s">
        <v>2285</v>
      </c>
      <c r="K3724" s="3" t="s">
        <v>2333</v>
      </c>
      <c r="L3724" s="3" t="s">
        <v>4526</v>
      </c>
      <c r="M3724" s="3">
        <f t="shared" si="58"/>
        <v>3</v>
      </c>
    </row>
    <row r="3725" spans="1:13">
      <c r="A3725" s="3">
        <v>3071</v>
      </c>
      <c r="B3725" s="3">
        <v>0</v>
      </c>
      <c r="C3725" s="3" t="s">
        <v>3108</v>
      </c>
      <c r="D3725" s="3" t="s">
        <v>2720</v>
      </c>
      <c r="E3725" s="3" t="s">
        <v>1812</v>
      </c>
      <c r="F3725" s="3" t="s">
        <v>2445</v>
      </c>
      <c r="G3725" s="3">
        <v>100</v>
      </c>
      <c r="H3725" s="3">
        <v>0</v>
      </c>
      <c r="I3725" s="3" t="s">
        <v>3267</v>
      </c>
      <c r="J3725" s="3" t="s">
        <v>2346</v>
      </c>
      <c r="K3725" s="3" t="s">
        <v>2286</v>
      </c>
      <c r="L3725" s="3" t="s">
        <v>4527</v>
      </c>
      <c r="M3725" s="3">
        <f t="shared" si="58"/>
        <v>1</v>
      </c>
    </row>
    <row r="3726" spans="1:13">
      <c r="A3726" s="3">
        <v>3072</v>
      </c>
      <c r="B3726" s="3">
        <v>0</v>
      </c>
      <c r="C3726" s="3" t="s">
        <v>3109</v>
      </c>
      <c r="D3726" s="3" t="s">
        <v>261</v>
      </c>
      <c r="E3726" s="3" t="s">
        <v>2376</v>
      </c>
      <c r="F3726" s="3" t="s">
        <v>2710</v>
      </c>
      <c r="G3726" s="3">
        <v>100</v>
      </c>
      <c r="H3726" s="3">
        <v>0</v>
      </c>
      <c r="I3726" s="3" t="s">
        <v>3267</v>
      </c>
      <c r="J3726" s="3" t="s">
        <v>2346</v>
      </c>
      <c r="K3726" s="3" t="s">
        <v>2286</v>
      </c>
      <c r="L3726" s="3" t="s">
        <v>4527</v>
      </c>
      <c r="M3726" s="3">
        <f t="shared" si="58"/>
        <v>1</v>
      </c>
    </row>
    <row r="3727" spans="1:13">
      <c r="A3727" s="3">
        <v>3073</v>
      </c>
      <c r="B3727" s="3">
        <v>0</v>
      </c>
      <c r="C3727" s="3" t="s">
        <v>3111</v>
      </c>
      <c r="D3727" s="3" t="s">
        <v>264</v>
      </c>
      <c r="E3727" s="3" t="s">
        <v>2376</v>
      </c>
      <c r="F3727" s="3" t="s">
        <v>2710</v>
      </c>
      <c r="G3727" s="3">
        <v>100</v>
      </c>
      <c r="H3727" s="3">
        <v>0</v>
      </c>
      <c r="I3727" s="3" t="s">
        <v>3267</v>
      </c>
      <c r="J3727" s="3" t="s">
        <v>2346</v>
      </c>
      <c r="K3727" s="3" t="s">
        <v>2286</v>
      </c>
      <c r="L3727" s="3" t="s">
        <v>4527</v>
      </c>
      <c r="M3727" s="3">
        <f t="shared" si="58"/>
        <v>1</v>
      </c>
    </row>
    <row r="3728" spans="1:13">
      <c r="A3728" s="3">
        <v>3074</v>
      </c>
      <c r="B3728" s="3">
        <v>0</v>
      </c>
      <c r="C3728" s="3" t="s">
        <v>3113</v>
      </c>
      <c r="D3728" s="3" t="s">
        <v>589</v>
      </c>
      <c r="E3728" s="3" t="s">
        <v>3072</v>
      </c>
      <c r="F3728" s="3" t="s">
        <v>3073</v>
      </c>
      <c r="G3728" s="3">
        <v>100</v>
      </c>
      <c r="H3728" s="3">
        <v>0</v>
      </c>
      <c r="I3728" s="3" t="s">
        <v>3267</v>
      </c>
      <c r="J3728" s="3" t="s">
        <v>2346</v>
      </c>
      <c r="K3728" s="3" t="s">
        <v>2286</v>
      </c>
      <c r="L3728" s="3" t="s">
        <v>4527</v>
      </c>
      <c r="M3728" s="3">
        <f t="shared" si="58"/>
        <v>1</v>
      </c>
    </row>
    <row r="3729" spans="1:13">
      <c r="A3729" s="3">
        <v>3075</v>
      </c>
      <c r="B3729" s="3">
        <v>0</v>
      </c>
      <c r="C3729" s="3" t="s">
        <v>3115</v>
      </c>
      <c r="D3729" s="3" t="s">
        <v>566</v>
      </c>
      <c r="E3729" s="3" t="s">
        <v>3072</v>
      </c>
      <c r="F3729" s="3" t="s">
        <v>3073</v>
      </c>
      <c r="G3729" s="3">
        <v>100</v>
      </c>
      <c r="H3729" s="3">
        <v>0</v>
      </c>
      <c r="I3729" s="3" t="s">
        <v>3267</v>
      </c>
      <c r="J3729" s="3" t="s">
        <v>2346</v>
      </c>
      <c r="K3729" s="3" t="s">
        <v>2286</v>
      </c>
      <c r="L3729" s="3" t="s">
        <v>4527</v>
      </c>
      <c r="M3729" s="3">
        <f t="shared" si="58"/>
        <v>1</v>
      </c>
    </row>
    <row r="3730" spans="1:13">
      <c r="A3730" s="3">
        <v>3076</v>
      </c>
      <c r="B3730" s="3">
        <v>0</v>
      </c>
      <c r="C3730" s="3" t="s">
        <v>3117</v>
      </c>
      <c r="D3730" s="3" t="s">
        <v>645</v>
      </c>
      <c r="E3730" s="3" t="s">
        <v>3072</v>
      </c>
      <c r="F3730" s="3" t="s">
        <v>3073</v>
      </c>
      <c r="G3730" s="3">
        <v>100</v>
      </c>
      <c r="H3730" s="3">
        <v>0</v>
      </c>
      <c r="I3730" s="3" t="s">
        <v>3267</v>
      </c>
      <c r="J3730" s="3" t="s">
        <v>2346</v>
      </c>
      <c r="K3730" s="3" t="s">
        <v>2286</v>
      </c>
      <c r="L3730" s="3" t="s">
        <v>4527</v>
      </c>
      <c r="M3730" s="3">
        <f t="shared" si="58"/>
        <v>1</v>
      </c>
    </row>
    <row r="3731" spans="1:13">
      <c r="A3731" s="3">
        <v>3077</v>
      </c>
      <c r="B3731" s="3">
        <v>0</v>
      </c>
      <c r="C3731" s="3" t="s">
        <v>3119</v>
      </c>
      <c r="D3731" s="3" t="s">
        <v>2733</v>
      </c>
      <c r="E3731" s="3" t="s">
        <v>2301</v>
      </c>
      <c r="F3731" s="3" t="s">
        <v>2324</v>
      </c>
      <c r="G3731" s="3">
        <v>100</v>
      </c>
      <c r="H3731" s="3">
        <v>0</v>
      </c>
      <c r="I3731" s="3" t="s">
        <v>3267</v>
      </c>
      <c r="J3731" s="3" t="s">
        <v>2346</v>
      </c>
      <c r="K3731" s="3" t="s">
        <v>2306</v>
      </c>
      <c r="L3731" s="3" t="s">
        <v>4527</v>
      </c>
      <c r="M3731" s="3">
        <f t="shared" si="58"/>
        <v>1</v>
      </c>
    </row>
    <row r="3732" spans="1:13">
      <c r="A3732" s="3">
        <v>3078</v>
      </c>
      <c r="B3732" s="3">
        <v>0</v>
      </c>
      <c r="C3732" s="3" t="s">
        <v>3120</v>
      </c>
      <c r="D3732" s="3" t="s">
        <v>166</v>
      </c>
      <c r="E3732" s="3" t="s">
        <v>3121</v>
      </c>
      <c r="F3732" s="3" t="s">
        <v>3122</v>
      </c>
      <c r="G3732" s="3">
        <v>100</v>
      </c>
      <c r="H3732" s="3">
        <v>0</v>
      </c>
      <c r="I3732" s="3" t="s">
        <v>3267</v>
      </c>
      <c r="J3732" s="3" t="s">
        <v>2346</v>
      </c>
      <c r="K3732" s="3" t="s">
        <v>2306</v>
      </c>
      <c r="L3732" s="3" t="s">
        <v>4527</v>
      </c>
      <c r="M3732" s="3">
        <f t="shared" si="58"/>
        <v>1</v>
      </c>
    </row>
    <row r="3733" spans="1:13">
      <c r="A3733" s="3">
        <v>3079</v>
      </c>
      <c r="B3733" s="3">
        <v>0</v>
      </c>
      <c r="C3733" s="3" t="s">
        <v>3126</v>
      </c>
      <c r="D3733" s="3" t="s">
        <v>411</v>
      </c>
      <c r="E3733" s="3" t="s">
        <v>2438</v>
      </c>
      <c r="F3733" s="3" t="s">
        <v>2299</v>
      </c>
      <c r="G3733" s="3">
        <v>100</v>
      </c>
      <c r="H3733" s="3">
        <v>0</v>
      </c>
      <c r="I3733" s="3" t="s">
        <v>3267</v>
      </c>
      <c r="J3733" s="3" t="s">
        <v>2346</v>
      </c>
      <c r="K3733" s="3" t="s">
        <v>2306</v>
      </c>
      <c r="L3733" s="3" t="s">
        <v>4527</v>
      </c>
      <c r="M3733" s="3">
        <f t="shared" si="58"/>
        <v>2</v>
      </c>
    </row>
    <row r="3734" spans="1:13">
      <c r="A3734" s="3">
        <v>3079</v>
      </c>
      <c r="B3734" s="3">
        <v>0</v>
      </c>
      <c r="C3734" s="3" t="s">
        <v>3126</v>
      </c>
      <c r="D3734" s="3" t="s">
        <v>412</v>
      </c>
      <c r="E3734" s="3" t="s">
        <v>2438</v>
      </c>
      <c r="F3734" s="3" t="s">
        <v>2299</v>
      </c>
      <c r="G3734" s="3">
        <v>100</v>
      </c>
      <c r="H3734" s="3">
        <v>0</v>
      </c>
      <c r="I3734" s="3" t="s">
        <v>3267</v>
      </c>
      <c r="J3734" s="3" t="s">
        <v>2346</v>
      </c>
      <c r="K3734" s="3" t="s">
        <v>2306</v>
      </c>
      <c r="L3734" s="3" t="s">
        <v>4527</v>
      </c>
      <c r="M3734" s="3">
        <f t="shared" si="58"/>
        <v>2</v>
      </c>
    </row>
    <row r="3735" spans="1:13">
      <c r="A3735" s="3">
        <v>3080</v>
      </c>
      <c r="B3735" s="3">
        <v>0</v>
      </c>
      <c r="C3735" s="3" t="s">
        <v>3128</v>
      </c>
      <c r="D3735" s="3" t="s">
        <v>103</v>
      </c>
      <c r="E3735" s="3" t="s">
        <v>2861</v>
      </c>
      <c r="F3735" s="3" t="s">
        <v>2738</v>
      </c>
      <c r="G3735" s="3">
        <v>100</v>
      </c>
      <c r="H3735" s="3">
        <v>0</v>
      </c>
      <c r="I3735" s="3" t="s">
        <v>3267</v>
      </c>
      <c r="J3735" s="3" t="s">
        <v>2346</v>
      </c>
      <c r="K3735" s="3" t="s">
        <v>2306</v>
      </c>
      <c r="L3735" s="3" t="s">
        <v>4527</v>
      </c>
      <c r="M3735" s="3">
        <f t="shared" si="58"/>
        <v>1</v>
      </c>
    </row>
    <row r="3736" spans="1:13">
      <c r="A3736" s="3">
        <v>3081</v>
      </c>
      <c r="B3736" s="3">
        <v>0</v>
      </c>
      <c r="C3736" s="3" t="s">
        <v>3130</v>
      </c>
      <c r="D3736" s="3" t="s">
        <v>221</v>
      </c>
      <c r="E3736" s="3" t="s">
        <v>3104</v>
      </c>
      <c r="F3736" s="3" t="s">
        <v>3131</v>
      </c>
      <c r="G3736" s="3">
        <v>100</v>
      </c>
      <c r="H3736" s="3">
        <v>0</v>
      </c>
      <c r="I3736" s="3" t="s">
        <v>3267</v>
      </c>
      <c r="J3736" s="3" t="s">
        <v>2346</v>
      </c>
      <c r="K3736" s="3" t="s">
        <v>2306</v>
      </c>
      <c r="L3736" s="3" t="s">
        <v>4527</v>
      </c>
      <c r="M3736" s="3">
        <f t="shared" si="58"/>
        <v>1</v>
      </c>
    </row>
    <row r="3737" spans="1:13">
      <c r="A3737" s="3">
        <v>3082</v>
      </c>
      <c r="B3737" s="3">
        <v>0</v>
      </c>
      <c r="C3737" s="3" t="s">
        <v>3135</v>
      </c>
      <c r="D3737" s="3" t="s">
        <v>13</v>
      </c>
      <c r="E3737" s="3" t="s">
        <v>2938</v>
      </c>
      <c r="F3737" s="3" t="s">
        <v>2939</v>
      </c>
      <c r="G3737" s="3">
        <v>100</v>
      </c>
      <c r="H3737" s="3">
        <v>0</v>
      </c>
      <c r="I3737" s="3" t="s">
        <v>3267</v>
      </c>
      <c r="J3737" s="3" t="s">
        <v>2346</v>
      </c>
      <c r="K3737" s="3" t="s">
        <v>2306</v>
      </c>
      <c r="L3737" s="3" t="s">
        <v>4527</v>
      </c>
      <c r="M3737" s="3">
        <f t="shared" si="58"/>
        <v>1</v>
      </c>
    </row>
    <row r="3738" spans="1:13">
      <c r="A3738" s="3">
        <v>3083</v>
      </c>
      <c r="B3738" s="3">
        <v>0</v>
      </c>
      <c r="C3738" s="3" t="s">
        <v>3137</v>
      </c>
      <c r="D3738" s="3" t="s">
        <v>279</v>
      </c>
      <c r="E3738" s="3" t="s">
        <v>2328</v>
      </c>
      <c r="F3738" s="3" t="s">
        <v>2329</v>
      </c>
      <c r="G3738" s="3">
        <v>100</v>
      </c>
      <c r="H3738" s="3">
        <v>0</v>
      </c>
      <c r="I3738" s="3" t="s">
        <v>3267</v>
      </c>
      <c r="J3738" s="3" t="s">
        <v>2346</v>
      </c>
      <c r="K3738" s="3" t="s">
        <v>2333</v>
      </c>
      <c r="L3738" s="3" t="s">
        <v>4527</v>
      </c>
      <c r="M3738" s="3">
        <f t="shared" si="58"/>
        <v>1</v>
      </c>
    </row>
    <row r="3739" spans="1:13">
      <c r="A3739" s="3">
        <v>3084</v>
      </c>
      <c r="B3739" s="3">
        <v>0</v>
      </c>
      <c r="C3739" s="3" t="s">
        <v>3139</v>
      </c>
      <c r="D3739" s="3" t="s">
        <v>1860</v>
      </c>
      <c r="E3739" s="3" t="s">
        <v>2941</v>
      </c>
      <c r="F3739" s="3" t="s">
        <v>3140</v>
      </c>
      <c r="G3739" s="3">
        <v>100</v>
      </c>
      <c r="H3739" s="3">
        <v>0</v>
      </c>
      <c r="I3739" s="3" t="s">
        <v>3267</v>
      </c>
      <c r="J3739" s="3" t="s">
        <v>2346</v>
      </c>
      <c r="K3739" s="3" t="s">
        <v>2333</v>
      </c>
      <c r="L3739" s="3" t="s">
        <v>4527</v>
      </c>
      <c r="M3739" s="3">
        <f t="shared" si="58"/>
        <v>1</v>
      </c>
    </row>
    <row r="3740" spans="1:13">
      <c r="A3740" s="3">
        <v>3085</v>
      </c>
      <c r="B3740" s="3">
        <v>0</v>
      </c>
      <c r="C3740" s="3" t="s">
        <v>3271</v>
      </c>
      <c r="D3740" s="3" t="s">
        <v>2778</v>
      </c>
      <c r="E3740" s="3" t="s">
        <v>2321</v>
      </c>
      <c r="G3740" s="3">
        <v>100</v>
      </c>
      <c r="H3740" s="3">
        <v>0</v>
      </c>
      <c r="I3740" s="3" t="s">
        <v>3267</v>
      </c>
      <c r="J3740" s="3" t="s">
        <v>2346</v>
      </c>
      <c r="K3740" s="3" t="s">
        <v>2333</v>
      </c>
      <c r="L3740" s="3" t="s">
        <v>4527</v>
      </c>
      <c r="M3740" s="3">
        <f t="shared" si="58"/>
        <v>1</v>
      </c>
    </row>
    <row r="3741" spans="1:13">
      <c r="A3741" s="3">
        <v>3086</v>
      </c>
      <c r="B3741" s="3">
        <v>0</v>
      </c>
      <c r="C3741" s="3" t="s">
        <v>3261</v>
      </c>
      <c r="D3741" s="3" t="s">
        <v>3008</v>
      </c>
      <c r="E3741" s="3" t="s">
        <v>2328</v>
      </c>
      <c r="F3741" s="3" t="s">
        <v>2329</v>
      </c>
      <c r="G3741" s="3">
        <v>100</v>
      </c>
      <c r="H3741" s="3">
        <v>0</v>
      </c>
      <c r="I3741" s="3" t="s">
        <v>3267</v>
      </c>
      <c r="J3741" s="3" t="s">
        <v>2346</v>
      </c>
      <c r="K3741" s="3" t="s">
        <v>2333</v>
      </c>
      <c r="L3741" s="3" t="s">
        <v>4527</v>
      </c>
      <c r="M3741" s="3">
        <f t="shared" si="58"/>
        <v>1</v>
      </c>
    </row>
    <row r="3742" spans="1:13">
      <c r="A3742" s="3">
        <v>3087</v>
      </c>
      <c r="B3742" s="3">
        <v>0</v>
      </c>
      <c r="C3742" s="3" t="s">
        <v>3266</v>
      </c>
      <c r="D3742" s="3" t="s">
        <v>2873</v>
      </c>
      <c r="E3742" s="3">
        <v>2</v>
      </c>
      <c r="G3742" s="3">
        <v>100</v>
      </c>
      <c r="H3742" s="3">
        <v>0</v>
      </c>
      <c r="I3742" s="3" t="s">
        <v>3267</v>
      </c>
      <c r="J3742" s="3" t="s">
        <v>2346</v>
      </c>
      <c r="K3742" s="3" t="s">
        <v>2333</v>
      </c>
      <c r="L3742" s="3" t="s">
        <v>4527</v>
      </c>
      <c r="M3742" s="3">
        <f t="shared" si="58"/>
        <v>2</v>
      </c>
    </row>
    <row r="3743" spans="1:13">
      <c r="A3743" s="3">
        <v>3087</v>
      </c>
      <c r="B3743" s="3">
        <v>0</v>
      </c>
      <c r="C3743" s="3" t="s">
        <v>3266</v>
      </c>
      <c r="D3743" s="3" t="s">
        <v>175</v>
      </c>
      <c r="E3743" s="3">
        <v>0.2</v>
      </c>
      <c r="G3743" s="3">
        <v>100</v>
      </c>
      <c r="H3743" s="3">
        <v>0</v>
      </c>
      <c r="I3743" s="3" t="s">
        <v>3267</v>
      </c>
      <c r="J3743" s="3" t="s">
        <v>2346</v>
      </c>
      <c r="K3743" s="3" t="s">
        <v>2333</v>
      </c>
      <c r="L3743" s="3" t="s">
        <v>4527</v>
      </c>
      <c r="M3743" s="3">
        <f t="shared" si="58"/>
        <v>2</v>
      </c>
    </row>
    <row r="3744" spans="1:13">
      <c r="A3744" s="3">
        <v>3088</v>
      </c>
      <c r="B3744" s="3">
        <v>1</v>
      </c>
      <c r="C3744" s="3" t="s">
        <v>2721</v>
      </c>
      <c r="D3744" s="3" t="s">
        <v>2720</v>
      </c>
      <c r="E3744" s="3" t="s">
        <v>2143</v>
      </c>
      <c r="F3744" s="3" t="s">
        <v>1791</v>
      </c>
      <c r="G3744" s="3">
        <v>86</v>
      </c>
      <c r="H3744" s="3">
        <v>100</v>
      </c>
      <c r="I3744" s="3" t="s">
        <v>3267</v>
      </c>
      <c r="J3744" s="3" t="s">
        <v>2346</v>
      </c>
      <c r="K3744" s="3" t="s">
        <v>2286</v>
      </c>
      <c r="L3744" s="3" t="s">
        <v>4528</v>
      </c>
      <c r="M3744" s="3">
        <f t="shared" si="58"/>
        <v>1</v>
      </c>
    </row>
    <row r="3745" spans="1:13">
      <c r="A3745" s="3">
        <v>3089</v>
      </c>
      <c r="B3745" s="3">
        <v>1</v>
      </c>
      <c r="C3745" s="3" t="s">
        <v>3110</v>
      </c>
      <c r="D3745" s="3" t="s">
        <v>261</v>
      </c>
      <c r="E3745" s="3" t="s">
        <v>1793</v>
      </c>
      <c r="F3745" s="3" t="s">
        <v>1778</v>
      </c>
      <c r="G3745" s="3">
        <v>86</v>
      </c>
      <c r="H3745" s="3">
        <v>100</v>
      </c>
      <c r="I3745" s="3" t="s">
        <v>3267</v>
      </c>
      <c r="J3745" s="3" t="s">
        <v>2346</v>
      </c>
      <c r="K3745" s="3" t="s">
        <v>2286</v>
      </c>
      <c r="L3745" s="3" t="s">
        <v>4528</v>
      </c>
      <c r="M3745" s="3">
        <f t="shared" si="58"/>
        <v>1</v>
      </c>
    </row>
    <row r="3746" spans="1:13">
      <c r="A3746" s="3">
        <v>3090</v>
      </c>
      <c r="B3746" s="3">
        <v>1</v>
      </c>
      <c r="C3746" s="3" t="s">
        <v>3112</v>
      </c>
      <c r="D3746" s="3" t="s">
        <v>264</v>
      </c>
      <c r="E3746" s="3" t="s">
        <v>1793</v>
      </c>
      <c r="F3746" s="3" t="s">
        <v>1778</v>
      </c>
      <c r="G3746" s="3">
        <v>86</v>
      </c>
      <c r="H3746" s="3">
        <v>100</v>
      </c>
      <c r="I3746" s="3" t="s">
        <v>3267</v>
      </c>
      <c r="J3746" s="3" t="s">
        <v>2346</v>
      </c>
      <c r="K3746" s="3" t="s">
        <v>2286</v>
      </c>
      <c r="L3746" s="3" t="s">
        <v>4528</v>
      </c>
      <c r="M3746" s="3">
        <f t="shared" si="58"/>
        <v>1</v>
      </c>
    </row>
    <row r="3747" spans="1:13">
      <c r="A3747" s="3">
        <v>3091</v>
      </c>
      <c r="B3747" s="3">
        <v>1</v>
      </c>
      <c r="C3747" s="3" t="s">
        <v>3114</v>
      </c>
      <c r="D3747" s="3" t="s">
        <v>589</v>
      </c>
      <c r="E3747" s="3" t="s">
        <v>3075</v>
      </c>
      <c r="F3747" s="3" t="s">
        <v>3076</v>
      </c>
      <c r="G3747" s="3">
        <v>86</v>
      </c>
      <c r="H3747" s="3">
        <v>100</v>
      </c>
      <c r="I3747" s="3" t="s">
        <v>3267</v>
      </c>
      <c r="J3747" s="3" t="s">
        <v>2346</v>
      </c>
      <c r="K3747" s="3" t="s">
        <v>2286</v>
      </c>
      <c r="L3747" s="3" t="s">
        <v>4528</v>
      </c>
      <c r="M3747" s="3">
        <f t="shared" si="58"/>
        <v>1</v>
      </c>
    </row>
    <row r="3748" spans="1:13">
      <c r="A3748" s="3">
        <v>3092</v>
      </c>
      <c r="B3748" s="3">
        <v>1</v>
      </c>
      <c r="C3748" s="3" t="s">
        <v>3116</v>
      </c>
      <c r="D3748" s="3" t="s">
        <v>566</v>
      </c>
      <c r="E3748" s="3" t="s">
        <v>3075</v>
      </c>
      <c r="F3748" s="3" t="s">
        <v>3076</v>
      </c>
      <c r="G3748" s="3">
        <v>86</v>
      </c>
      <c r="H3748" s="3">
        <v>100</v>
      </c>
      <c r="I3748" s="3" t="s">
        <v>3267</v>
      </c>
      <c r="J3748" s="3" t="s">
        <v>2346</v>
      </c>
      <c r="K3748" s="3" t="s">
        <v>2286</v>
      </c>
      <c r="L3748" s="3" t="s">
        <v>4528</v>
      </c>
      <c r="M3748" s="3">
        <f t="shared" si="58"/>
        <v>1</v>
      </c>
    </row>
    <row r="3749" spans="1:13">
      <c r="A3749" s="3">
        <v>3093</v>
      </c>
      <c r="B3749" s="3">
        <v>1</v>
      </c>
      <c r="C3749" s="3" t="s">
        <v>3118</v>
      </c>
      <c r="D3749" s="3" t="s">
        <v>645</v>
      </c>
      <c r="E3749" s="3" t="s">
        <v>3075</v>
      </c>
      <c r="F3749" s="3" t="s">
        <v>3076</v>
      </c>
      <c r="G3749" s="3">
        <v>86</v>
      </c>
      <c r="H3749" s="3">
        <v>100</v>
      </c>
      <c r="I3749" s="3" t="s">
        <v>3267</v>
      </c>
      <c r="J3749" s="3" t="s">
        <v>2346</v>
      </c>
      <c r="K3749" s="3" t="s">
        <v>2286</v>
      </c>
      <c r="L3749" s="3" t="s">
        <v>4528</v>
      </c>
      <c r="M3749" s="3">
        <f t="shared" si="58"/>
        <v>1</v>
      </c>
    </row>
    <row r="3750" spans="1:13">
      <c r="A3750" s="3">
        <v>3094</v>
      </c>
      <c r="B3750" s="3">
        <v>1</v>
      </c>
      <c r="C3750" s="3" t="s">
        <v>2735</v>
      </c>
      <c r="D3750" s="3" t="s">
        <v>2733</v>
      </c>
      <c r="E3750" s="3" t="s">
        <v>1775</v>
      </c>
      <c r="F3750" s="3" t="s">
        <v>289</v>
      </c>
      <c r="G3750" s="3">
        <v>86</v>
      </c>
      <c r="H3750" s="3">
        <v>100</v>
      </c>
      <c r="I3750" s="3" t="s">
        <v>3267</v>
      </c>
      <c r="J3750" s="3" t="s">
        <v>2346</v>
      </c>
      <c r="K3750" s="3" t="s">
        <v>2306</v>
      </c>
      <c r="L3750" s="3" t="s">
        <v>4528</v>
      </c>
      <c r="M3750" s="3">
        <f t="shared" si="58"/>
        <v>1</v>
      </c>
    </row>
    <row r="3751" spans="1:13">
      <c r="A3751" s="3">
        <v>3095</v>
      </c>
      <c r="B3751" s="3">
        <v>1</v>
      </c>
      <c r="C3751" s="3" t="s">
        <v>3123</v>
      </c>
      <c r="D3751" s="3" t="s">
        <v>166</v>
      </c>
      <c r="E3751" s="3" t="s">
        <v>3124</v>
      </c>
      <c r="F3751" s="3" t="s">
        <v>3125</v>
      </c>
      <c r="G3751" s="3">
        <v>86</v>
      </c>
      <c r="H3751" s="3">
        <v>100</v>
      </c>
      <c r="I3751" s="3" t="s">
        <v>3267</v>
      </c>
      <c r="J3751" s="3" t="s">
        <v>2346</v>
      </c>
      <c r="K3751" s="3" t="s">
        <v>2306</v>
      </c>
      <c r="L3751" s="3" t="s">
        <v>4528</v>
      </c>
      <c r="M3751" s="3">
        <f t="shared" si="58"/>
        <v>1</v>
      </c>
    </row>
    <row r="3752" spans="1:13">
      <c r="A3752" s="3">
        <v>3096</v>
      </c>
      <c r="B3752" s="3">
        <v>1</v>
      </c>
      <c r="C3752" s="3" t="s">
        <v>3127</v>
      </c>
      <c r="D3752" s="3" t="s">
        <v>411</v>
      </c>
      <c r="E3752" s="3" t="s">
        <v>2301</v>
      </c>
      <c r="F3752" s="3" t="s">
        <v>2302</v>
      </c>
      <c r="G3752" s="3">
        <v>86</v>
      </c>
      <c r="H3752" s="3">
        <v>100</v>
      </c>
      <c r="I3752" s="3" t="s">
        <v>3267</v>
      </c>
      <c r="J3752" s="3" t="s">
        <v>2346</v>
      </c>
      <c r="K3752" s="3" t="s">
        <v>2306</v>
      </c>
      <c r="L3752" s="3" t="s">
        <v>4528</v>
      </c>
      <c r="M3752" s="3">
        <f t="shared" si="58"/>
        <v>2</v>
      </c>
    </row>
    <row r="3753" spans="1:13">
      <c r="A3753" s="3">
        <v>3096</v>
      </c>
      <c r="B3753" s="3">
        <v>1</v>
      </c>
      <c r="C3753" s="3" t="s">
        <v>3127</v>
      </c>
      <c r="D3753" s="3" t="s">
        <v>412</v>
      </c>
      <c r="E3753" s="3" t="s">
        <v>2301</v>
      </c>
      <c r="F3753" s="3" t="s">
        <v>2302</v>
      </c>
      <c r="G3753" s="3">
        <v>86</v>
      </c>
      <c r="H3753" s="3">
        <v>100</v>
      </c>
      <c r="I3753" s="3" t="s">
        <v>3267</v>
      </c>
      <c r="J3753" s="3" t="s">
        <v>2346</v>
      </c>
      <c r="K3753" s="3" t="s">
        <v>2306</v>
      </c>
      <c r="L3753" s="3" t="s">
        <v>4528</v>
      </c>
      <c r="M3753" s="3">
        <f t="shared" si="58"/>
        <v>2</v>
      </c>
    </row>
    <row r="3754" spans="1:13">
      <c r="A3754" s="3">
        <v>3097</v>
      </c>
      <c r="B3754" s="3">
        <v>1</v>
      </c>
      <c r="C3754" s="3" t="s">
        <v>3129</v>
      </c>
      <c r="D3754" s="3" t="s">
        <v>103</v>
      </c>
      <c r="E3754" s="3" t="s">
        <v>2863</v>
      </c>
      <c r="F3754" s="3" t="s">
        <v>2741</v>
      </c>
      <c r="G3754" s="3">
        <v>86</v>
      </c>
      <c r="H3754" s="3">
        <v>100</v>
      </c>
      <c r="I3754" s="3" t="s">
        <v>3267</v>
      </c>
      <c r="J3754" s="3" t="s">
        <v>2346</v>
      </c>
      <c r="K3754" s="3" t="s">
        <v>2306</v>
      </c>
      <c r="L3754" s="3" t="s">
        <v>4528</v>
      </c>
      <c r="M3754" s="3">
        <f t="shared" si="58"/>
        <v>1</v>
      </c>
    </row>
    <row r="3755" spans="1:13">
      <c r="A3755" s="3">
        <v>3098</v>
      </c>
      <c r="B3755" s="3">
        <v>1</v>
      </c>
      <c r="C3755" s="3" t="s">
        <v>3132</v>
      </c>
      <c r="D3755" s="3" t="s">
        <v>221</v>
      </c>
      <c r="E3755" s="3" t="s">
        <v>3133</v>
      </c>
      <c r="F3755" s="3" t="s">
        <v>3134</v>
      </c>
      <c r="G3755" s="3">
        <v>86</v>
      </c>
      <c r="H3755" s="3">
        <v>100</v>
      </c>
      <c r="I3755" s="3" t="s">
        <v>3267</v>
      </c>
      <c r="J3755" s="3" t="s">
        <v>2346</v>
      </c>
      <c r="K3755" s="3" t="s">
        <v>2306</v>
      </c>
      <c r="L3755" s="3" t="s">
        <v>4528</v>
      </c>
      <c r="M3755" s="3">
        <f t="shared" si="58"/>
        <v>1</v>
      </c>
    </row>
    <row r="3756" spans="1:13">
      <c r="A3756" s="3">
        <v>3099</v>
      </c>
      <c r="B3756" s="3">
        <v>1</v>
      </c>
      <c r="C3756" s="3" t="s">
        <v>3136</v>
      </c>
      <c r="D3756" s="3" t="s">
        <v>13</v>
      </c>
      <c r="E3756" s="3" t="s">
        <v>2941</v>
      </c>
      <c r="F3756" s="3" t="s">
        <v>641</v>
      </c>
      <c r="G3756" s="3">
        <v>86</v>
      </c>
      <c r="H3756" s="3">
        <v>100</v>
      </c>
      <c r="I3756" s="3" t="s">
        <v>3267</v>
      </c>
      <c r="J3756" s="3" t="s">
        <v>2346</v>
      </c>
      <c r="K3756" s="3" t="s">
        <v>2306</v>
      </c>
      <c r="L3756" s="3" t="s">
        <v>4528</v>
      </c>
      <c r="M3756" s="3">
        <f t="shared" si="58"/>
        <v>1</v>
      </c>
    </row>
    <row r="3757" spans="1:13">
      <c r="A3757" s="3">
        <v>3100</v>
      </c>
      <c r="B3757" s="3">
        <v>1</v>
      </c>
      <c r="C3757" s="3" t="s">
        <v>3138</v>
      </c>
      <c r="D3757" s="3" t="s">
        <v>279</v>
      </c>
      <c r="E3757" s="3" t="s">
        <v>2331</v>
      </c>
      <c r="F3757" s="3" t="s">
        <v>1809</v>
      </c>
      <c r="G3757" s="3">
        <v>100</v>
      </c>
      <c r="H3757" s="3">
        <v>100</v>
      </c>
      <c r="I3757" s="3" t="s">
        <v>3267</v>
      </c>
      <c r="J3757" s="3" t="s">
        <v>2346</v>
      </c>
      <c r="K3757" s="3" t="s">
        <v>2333</v>
      </c>
      <c r="L3757" s="3" t="s">
        <v>4528</v>
      </c>
      <c r="M3757" s="3">
        <f t="shared" si="58"/>
        <v>1</v>
      </c>
    </row>
    <row r="3758" spans="1:13">
      <c r="A3758" s="3">
        <v>3101</v>
      </c>
      <c r="B3758" s="3">
        <v>1</v>
      </c>
      <c r="C3758" s="3" t="s">
        <v>3141</v>
      </c>
      <c r="D3758" s="3" t="s">
        <v>1860</v>
      </c>
      <c r="E3758" s="3" t="s">
        <v>1919</v>
      </c>
      <c r="F3758" s="3" t="s">
        <v>3142</v>
      </c>
      <c r="G3758" s="3">
        <v>100</v>
      </c>
      <c r="H3758" s="3">
        <v>100</v>
      </c>
      <c r="I3758" s="3" t="s">
        <v>3267</v>
      </c>
      <c r="J3758" s="3" t="s">
        <v>2346</v>
      </c>
      <c r="K3758" s="3" t="s">
        <v>2333</v>
      </c>
      <c r="L3758" s="3" t="s">
        <v>4528</v>
      </c>
      <c r="M3758" s="3">
        <f t="shared" si="58"/>
        <v>1</v>
      </c>
    </row>
    <row r="3759" spans="1:13">
      <c r="A3759" s="3">
        <v>3102</v>
      </c>
      <c r="B3759" s="3">
        <v>1</v>
      </c>
      <c r="C3759" s="3" t="s">
        <v>3272</v>
      </c>
      <c r="D3759" s="3" t="s">
        <v>2778</v>
      </c>
      <c r="E3759" s="3" t="s">
        <v>2710</v>
      </c>
      <c r="G3759" s="3">
        <v>100</v>
      </c>
      <c r="H3759" s="3">
        <v>100</v>
      </c>
      <c r="I3759" s="3" t="s">
        <v>3267</v>
      </c>
      <c r="J3759" s="3" t="s">
        <v>2346</v>
      </c>
      <c r="K3759" s="3" t="s">
        <v>2333</v>
      </c>
      <c r="L3759" s="3" t="s">
        <v>4528</v>
      </c>
      <c r="M3759" s="3">
        <f t="shared" si="58"/>
        <v>1</v>
      </c>
    </row>
    <row r="3760" spans="1:13">
      <c r="A3760" s="3">
        <v>3103</v>
      </c>
      <c r="B3760" s="3">
        <v>1</v>
      </c>
      <c r="C3760" s="3" t="s">
        <v>3262</v>
      </c>
      <c r="D3760" s="3" t="s">
        <v>3008</v>
      </c>
      <c r="E3760" s="3" t="s">
        <v>2331</v>
      </c>
      <c r="F3760" s="3" t="s">
        <v>1809</v>
      </c>
      <c r="G3760" s="3">
        <v>100</v>
      </c>
      <c r="H3760" s="3">
        <v>100</v>
      </c>
      <c r="I3760" s="3" t="s">
        <v>3267</v>
      </c>
      <c r="J3760" s="3" t="s">
        <v>2346</v>
      </c>
      <c r="K3760" s="3" t="s">
        <v>2333</v>
      </c>
      <c r="L3760" s="3" t="s">
        <v>4528</v>
      </c>
      <c r="M3760" s="3">
        <f t="shared" si="58"/>
        <v>1</v>
      </c>
    </row>
    <row r="3761" spans="1:13">
      <c r="A3761" s="3">
        <v>3104</v>
      </c>
      <c r="B3761" s="3">
        <v>1</v>
      </c>
      <c r="C3761" s="3" t="s">
        <v>3242</v>
      </c>
      <c r="D3761" s="3" t="s">
        <v>2873</v>
      </c>
      <c r="E3761" s="3">
        <v>2</v>
      </c>
      <c r="G3761" s="3">
        <v>100</v>
      </c>
      <c r="H3761" s="3">
        <v>100</v>
      </c>
      <c r="I3761" s="3" t="s">
        <v>3267</v>
      </c>
      <c r="J3761" s="3" t="s">
        <v>2346</v>
      </c>
      <c r="K3761" s="3" t="s">
        <v>2333</v>
      </c>
      <c r="L3761" s="3" t="s">
        <v>4528</v>
      </c>
      <c r="M3761" s="3">
        <f t="shared" si="58"/>
        <v>2</v>
      </c>
    </row>
    <row r="3762" spans="1:13">
      <c r="A3762" s="3">
        <v>3104</v>
      </c>
      <c r="B3762" s="3">
        <v>1</v>
      </c>
      <c r="C3762" s="3" t="s">
        <v>3242</v>
      </c>
      <c r="D3762" s="3" t="s">
        <v>175</v>
      </c>
      <c r="E3762" s="3">
        <v>0.01</v>
      </c>
      <c r="G3762" s="3">
        <v>100</v>
      </c>
      <c r="H3762" s="3">
        <v>100</v>
      </c>
      <c r="I3762" s="3" t="s">
        <v>3267</v>
      </c>
      <c r="J3762" s="3" t="s">
        <v>2346</v>
      </c>
      <c r="K3762" s="3" t="s">
        <v>2333</v>
      </c>
      <c r="L3762" s="3" t="s">
        <v>4528</v>
      </c>
      <c r="M3762" s="3">
        <f t="shared" si="58"/>
        <v>2</v>
      </c>
    </row>
    <row r="3763" spans="1:13">
      <c r="A3763" s="3">
        <v>3105</v>
      </c>
      <c r="B3763" s="3">
        <v>0</v>
      </c>
      <c r="C3763" s="3" t="s">
        <v>3283</v>
      </c>
      <c r="D3763" s="3" t="s">
        <v>3284</v>
      </c>
      <c r="E3763" s="3" t="s">
        <v>402</v>
      </c>
      <c r="F3763" s="3" t="s">
        <v>281</v>
      </c>
      <c r="G3763" s="3">
        <v>1</v>
      </c>
      <c r="H3763" s="3">
        <v>1</v>
      </c>
      <c r="I3763" s="3" t="s">
        <v>3273</v>
      </c>
      <c r="J3763" s="3" t="s">
        <v>2259</v>
      </c>
      <c r="L3763" s="3" t="s">
        <v>4529</v>
      </c>
      <c r="M3763" s="3">
        <f t="shared" si="58"/>
        <v>1</v>
      </c>
    </row>
    <row r="3764" spans="1:13">
      <c r="A3764" s="3">
        <v>3106</v>
      </c>
      <c r="B3764" s="3">
        <v>1</v>
      </c>
      <c r="C3764" s="3" t="s">
        <v>3277</v>
      </c>
      <c r="D3764" s="3" t="s">
        <v>175</v>
      </c>
      <c r="E3764" s="3" t="s">
        <v>1781</v>
      </c>
      <c r="F3764" s="3" t="s">
        <v>291</v>
      </c>
      <c r="G3764" s="3">
        <v>1</v>
      </c>
      <c r="H3764" s="3">
        <v>5</v>
      </c>
      <c r="I3764" s="3" t="s">
        <v>3273</v>
      </c>
      <c r="J3764" s="3" t="s">
        <v>2259</v>
      </c>
      <c r="L3764" s="3" t="s">
        <v>4530</v>
      </c>
      <c r="M3764" s="3">
        <f t="shared" si="58"/>
        <v>1</v>
      </c>
    </row>
    <row r="3765" spans="1:13">
      <c r="A3765" s="3">
        <v>3107</v>
      </c>
      <c r="B3765" s="3">
        <v>1</v>
      </c>
      <c r="C3765" s="3" t="s">
        <v>3278</v>
      </c>
      <c r="D3765" s="3" t="s">
        <v>110</v>
      </c>
      <c r="E3765" s="3" t="s">
        <v>3279</v>
      </c>
      <c r="F3765" s="3" t="s">
        <v>3280</v>
      </c>
      <c r="G3765" s="3">
        <v>1</v>
      </c>
      <c r="H3765" s="3">
        <v>5</v>
      </c>
      <c r="I3765" s="3" t="s">
        <v>3273</v>
      </c>
      <c r="J3765" s="3" t="s">
        <v>2259</v>
      </c>
      <c r="L3765" s="3" t="s">
        <v>4530</v>
      </c>
      <c r="M3765" s="3">
        <f t="shared" si="58"/>
        <v>1</v>
      </c>
    </row>
    <row r="3766" spans="1:13">
      <c r="A3766" s="3">
        <v>3108</v>
      </c>
      <c r="B3766" s="3">
        <v>1</v>
      </c>
      <c r="C3766" s="3" t="s">
        <v>3281</v>
      </c>
      <c r="D3766" s="3" t="s">
        <v>111</v>
      </c>
      <c r="E3766" s="3" t="s">
        <v>3279</v>
      </c>
      <c r="F3766" s="3" t="s">
        <v>3280</v>
      </c>
      <c r="G3766" s="3">
        <v>1</v>
      </c>
      <c r="H3766" s="3">
        <v>5</v>
      </c>
      <c r="I3766" s="3" t="s">
        <v>3273</v>
      </c>
      <c r="J3766" s="3" t="s">
        <v>2259</v>
      </c>
      <c r="L3766" s="3" t="s">
        <v>4530</v>
      </c>
      <c r="M3766" s="3">
        <f t="shared" si="58"/>
        <v>1</v>
      </c>
    </row>
    <row r="3767" spans="1:13">
      <c r="A3767" s="3">
        <v>3109</v>
      </c>
      <c r="B3767" s="3">
        <v>1</v>
      </c>
      <c r="C3767" s="3" t="s">
        <v>3282</v>
      </c>
      <c r="D3767" s="3" t="s">
        <v>112</v>
      </c>
      <c r="E3767" s="3" t="s">
        <v>3279</v>
      </c>
      <c r="F3767" s="3" t="s">
        <v>3280</v>
      </c>
      <c r="G3767" s="3">
        <v>1</v>
      </c>
      <c r="H3767" s="3">
        <v>5</v>
      </c>
      <c r="I3767" s="3" t="s">
        <v>3273</v>
      </c>
      <c r="J3767" s="3" t="s">
        <v>2259</v>
      </c>
      <c r="L3767" s="3" t="s">
        <v>4530</v>
      </c>
      <c r="M3767" s="3">
        <f t="shared" si="58"/>
        <v>1</v>
      </c>
    </row>
    <row r="3768" spans="1:13">
      <c r="A3768" s="3">
        <v>3110</v>
      </c>
      <c r="B3768" s="3">
        <v>2</v>
      </c>
      <c r="C3768" s="3" t="s">
        <v>2255</v>
      </c>
      <c r="D3768" s="3" t="s">
        <v>322</v>
      </c>
      <c r="E3768" s="3" t="s">
        <v>2256</v>
      </c>
      <c r="F3768" s="3" t="s">
        <v>2257</v>
      </c>
      <c r="G3768" s="3">
        <v>1</v>
      </c>
      <c r="H3768" s="3">
        <v>10</v>
      </c>
      <c r="I3768" s="3" t="s">
        <v>3273</v>
      </c>
      <c r="J3768" s="3" t="s">
        <v>2259</v>
      </c>
      <c r="L3768" s="3" t="s">
        <v>4531</v>
      </c>
      <c r="M3768" s="3">
        <f t="shared" si="58"/>
        <v>1</v>
      </c>
    </row>
    <row r="3769" spans="1:13">
      <c r="A3769" s="3">
        <v>3111</v>
      </c>
      <c r="B3769" s="3">
        <v>2</v>
      </c>
      <c r="C3769" s="3" t="s">
        <v>3274</v>
      </c>
      <c r="D3769" s="3" t="s">
        <v>320</v>
      </c>
      <c r="E3769" s="3" t="s">
        <v>284</v>
      </c>
      <c r="F3769" s="3" t="s">
        <v>1928</v>
      </c>
      <c r="G3769" s="3">
        <v>1</v>
      </c>
      <c r="H3769" s="3">
        <v>10</v>
      </c>
      <c r="I3769" s="3" t="s">
        <v>3273</v>
      </c>
      <c r="J3769" s="3" t="s">
        <v>2259</v>
      </c>
      <c r="L3769" s="3" t="s">
        <v>4531</v>
      </c>
      <c r="M3769" s="3">
        <f t="shared" si="58"/>
        <v>1</v>
      </c>
    </row>
    <row r="3770" spans="1:13">
      <c r="A3770" s="3">
        <v>3112</v>
      </c>
      <c r="B3770" s="3">
        <v>2</v>
      </c>
      <c r="C3770" s="3" t="s">
        <v>2263</v>
      </c>
      <c r="D3770" s="3" t="s">
        <v>265</v>
      </c>
      <c r="E3770" s="3" t="s">
        <v>282</v>
      </c>
      <c r="F3770" s="3" t="s">
        <v>284</v>
      </c>
      <c r="G3770" s="3">
        <v>1</v>
      </c>
      <c r="H3770" s="3">
        <v>10</v>
      </c>
      <c r="I3770" s="3" t="s">
        <v>3273</v>
      </c>
      <c r="J3770" s="3" t="s">
        <v>2259</v>
      </c>
      <c r="L3770" s="3" t="s">
        <v>4531</v>
      </c>
      <c r="M3770" s="3">
        <f t="shared" si="58"/>
        <v>1</v>
      </c>
    </row>
    <row r="3771" spans="1:13">
      <c r="A3771" s="3">
        <v>3113</v>
      </c>
      <c r="B3771" s="3">
        <v>2</v>
      </c>
      <c r="C3771" s="3" t="s">
        <v>2264</v>
      </c>
      <c r="D3771" s="3" t="s">
        <v>267</v>
      </c>
      <c r="E3771" s="3" t="s">
        <v>282</v>
      </c>
      <c r="F3771" s="3" t="s">
        <v>284</v>
      </c>
      <c r="G3771" s="3">
        <v>1</v>
      </c>
      <c r="H3771" s="3">
        <v>10</v>
      </c>
      <c r="I3771" s="3" t="s">
        <v>3273</v>
      </c>
      <c r="J3771" s="3" t="s">
        <v>2259</v>
      </c>
      <c r="L3771" s="3" t="s">
        <v>4531</v>
      </c>
      <c r="M3771" s="3">
        <f t="shared" si="58"/>
        <v>1</v>
      </c>
    </row>
    <row r="3772" spans="1:13">
      <c r="A3772" s="3">
        <v>3114</v>
      </c>
      <c r="B3772" s="3">
        <v>2</v>
      </c>
      <c r="C3772" s="3" t="s">
        <v>2265</v>
      </c>
      <c r="D3772" s="3" t="s">
        <v>257</v>
      </c>
      <c r="E3772" s="3" t="s">
        <v>282</v>
      </c>
      <c r="F3772" s="3" t="s">
        <v>284</v>
      </c>
      <c r="G3772" s="3">
        <v>1</v>
      </c>
      <c r="H3772" s="3">
        <v>10</v>
      </c>
      <c r="I3772" s="3" t="s">
        <v>3273</v>
      </c>
      <c r="J3772" s="3" t="s">
        <v>2259</v>
      </c>
      <c r="L3772" s="3" t="s">
        <v>4531</v>
      </c>
      <c r="M3772" s="3">
        <f t="shared" si="58"/>
        <v>1</v>
      </c>
    </row>
    <row r="3773" spans="1:13">
      <c r="A3773" s="3">
        <v>3115</v>
      </c>
      <c r="B3773" s="3">
        <v>2</v>
      </c>
      <c r="C3773" s="3" t="s">
        <v>2266</v>
      </c>
      <c r="D3773" s="3" t="s">
        <v>269</v>
      </c>
      <c r="E3773" s="3" t="s">
        <v>282</v>
      </c>
      <c r="F3773" s="3" t="s">
        <v>284</v>
      </c>
      <c r="G3773" s="3">
        <v>1</v>
      </c>
      <c r="H3773" s="3">
        <v>10</v>
      </c>
      <c r="I3773" s="3" t="s">
        <v>3273</v>
      </c>
      <c r="J3773" s="3" t="s">
        <v>2259</v>
      </c>
      <c r="L3773" s="3" t="s">
        <v>4531</v>
      </c>
      <c r="M3773" s="3">
        <f t="shared" si="58"/>
        <v>1</v>
      </c>
    </row>
    <row r="3774" spans="1:13">
      <c r="A3774" s="3">
        <v>3116</v>
      </c>
      <c r="B3774" s="3">
        <v>2</v>
      </c>
      <c r="C3774" s="3" t="s">
        <v>2659</v>
      </c>
      <c r="D3774" s="3" t="s">
        <v>589</v>
      </c>
      <c r="E3774" s="3" t="s">
        <v>386</v>
      </c>
      <c r="F3774" s="3" t="s">
        <v>1996</v>
      </c>
      <c r="G3774" s="3">
        <v>1</v>
      </c>
      <c r="H3774" s="3">
        <v>10</v>
      </c>
      <c r="I3774" s="3" t="s">
        <v>3273</v>
      </c>
      <c r="J3774" s="3" t="s">
        <v>2259</v>
      </c>
      <c r="L3774" s="3" t="s">
        <v>4531</v>
      </c>
      <c r="M3774" s="3">
        <f t="shared" si="58"/>
        <v>1</v>
      </c>
    </row>
    <row r="3775" spans="1:13">
      <c r="A3775" s="3">
        <v>3117</v>
      </c>
      <c r="B3775" s="3">
        <v>2</v>
      </c>
      <c r="C3775" s="3" t="s">
        <v>2660</v>
      </c>
      <c r="D3775" s="3" t="s">
        <v>566</v>
      </c>
      <c r="E3775" s="3" t="s">
        <v>386</v>
      </c>
      <c r="F3775" s="3" t="s">
        <v>1996</v>
      </c>
      <c r="G3775" s="3">
        <v>1</v>
      </c>
      <c r="H3775" s="3">
        <v>10</v>
      </c>
      <c r="I3775" s="3" t="s">
        <v>3273</v>
      </c>
      <c r="J3775" s="3" t="s">
        <v>2259</v>
      </c>
      <c r="L3775" s="3" t="s">
        <v>4531</v>
      </c>
      <c r="M3775" s="3">
        <f t="shared" si="58"/>
        <v>1</v>
      </c>
    </row>
    <row r="3776" spans="1:13">
      <c r="A3776" s="3">
        <v>3118</v>
      </c>
      <c r="B3776" s="3">
        <v>2</v>
      </c>
      <c r="C3776" s="3" t="s">
        <v>2661</v>
      </c>
      <c r="D3776" s="3" t="s">
        <v>645</v>
      </c>
      <c r="E3776" s="3" t="s">
        <v>386</v>
      </c>
      <c r="F3776" s="3" t="s">
        <v>1996</v>
      </c>
      <c r="G3776" s="3">
        <v>1</v>
      </c>
      <c r="H3776" s="3">
        <v>10</v>
      </c>
      <c r="I3776" s="3" t="s">
        <v>3273</v>
      </c>
      <c r="J3776" s="3" t="s">
        <v>2259</v>
      </c>
      <c r="L3776" s="3" t="s">
        <v>4531</v>
      </c>
      <c r="M3776" s="3">
        <f t="shared" si="58"/>
        <v>1</v>
      </c>
    </row>
    <row r="3777" spans="1:13">
      <c r="A3777" s="3">
        <v>3119</v>
      </c>
      <c r="B3777" s="3">
        <v>2</v>
      </c>
      <c r="C3777" s="3" t="s">
        <v>3275</v>
      </c>
      <c r="D3777" s="3" t="s">
        <v>3276</v>
      </c>
      <c r="E3777" s="3" t="s">
        <v>291</v>
      </c>
      <c r="F3777" s="3" t="s">
        <v>284</v>
      </c>
      <c r="G3777" s="3">
        <v>1</v>
      </c>
      <c r="H3777" s="3">
        <v>10</v>
      </c>
      <c r="I3777" s="3" t="s">
        <v>3273</v>
      </c>
      <c r="J3777" s="3" t="s">
        <v>2259</v>
      </c>
      <c r="L3777" s="3" t="s">
        <v>4531</v>
      </c>
      <c r="M3777" s="3">
        <f t="shared" si="58"/>
        <v>1</v>
      </c>
    </row>
    <row r="3778" spans="1:13">
      <c r="A3778" s="3">
        <v>3120</v>
      </c>
      <c r="B3778" s="3">
        <v>0</v>
      </c>
      <c r="C3778" s="3" t="s">
        <v>3283</v>
      </c>
      <c r="D3778" s="3" t="s">
        <v>3284</v>
      </c>
      <c r="E3778" s="3" t="s">
        <v>402</v>
      </c>
      <c r="F3778" s="3" t="s">
        <v>281</v>
      </c>
      <c r="G3778" s="3">
        <v>1</v>
      </c>
      <c r="H3778" s="3">
        <v>1</v>
      </c>
      <c r="I3778" s="3" t="s">
        <v>3273</v>
      </c>
      <c r="J3778" s="3" t="s">
        <v>2281</v>
      </c>
      <c r="L3778" s="3" t="s">
        <v>4532</v>
      </c>
      <c r="M3778" s="3">
        <f t="shared" si="58"/>
        <v>1</v>
      </c>
    </row>
    <row r="3779" spans="1:13">
      <c r="A3779" s="3">
        <v>3121</v>
      </c>
      <c r="B3779" s="3">
        <v>1</v>
      </c>
      <c r="C3779" s="3" t="s">
        <v>3277</v>
      </c>
      <c r="D3779" s="3" t="s">
        <v>175</v>
      </c>
      <c r="E3779" s="3" t="s">
        <v>1781</v>
      </c>
      <c r="F3779" s="3" t="s">
        <v>291</v>
      </c>
      <c r="G3779" s="3">
        <v>1</v>
      </c>
      <c r="H3779" s="3">
        <v>5</v>
      </c>
      <c r="I3779" s="3" t="s">
        <v>3273</v>
      </c>
      <c r="J3779" s="3" t="s">
        <v>2281</v>
      </c>
      <c r="L3779" s="3" t="s">
        <v>4533</v>
      </c>
      <c r="M3779" s="3">
        <f t="shared" ref="M3779:M3842" si="59">COUNTIF(A:A,A3779)</f>
        <v>1</v>
      </c>
    </row>
    <row r="3780" spans="1:13">
      <c r="A3780" s="3">
        <v>3122</v>
      </c>
      <c r="B3780" s="3">
        <v>1</v>
      </c>
      <c r="C3780" s="3" t="s">
        <v>3278</v>
      </c>
      <c r="D3780" s="3" t="s">
        <v>110</v>
      </c>
      <c r="E3780" s="3" t="s">
        <v>3279</v>
      </c>
      <c r="F3780" s="3" t="s">
        <v>3280</v>
      </c>
      <c r="G3780" s="3">
        <v>1</v>
      </c>
      <c r="H3780" s="3">
        <v>5</v>
      </c>
      <c r="I3780" s="3" t="s">
        <v>3273</v>
      </c>
      <c r="J3780" s="3" t="s">
        <v>2281</v>
      </c>
      <c r="L3780" s="3" t="s">
        <v>4533</v>
      </c>
      <c r="M3780" s="3">
        <f t="shared" si="59"/>
        <v>1</v>
      </c>
    </row>
    <row r="3781" spans="1:13">
      <c r="A3781" s="3">
        <v>3123</v>
      </c>
      <c r="B3781" s="3">
        <v>1</v>
      </c>
      <c r="C3781" s="3" t="s">
        <v>3281</v>
      </c>
      <c r="D3781" s="3" t="s">
        <v>111</v>
      </c>
      <c r="E3781" s="3" t="s">
        <v>3279</v>
      </c>
      <c r="F3781" s="3" t="s">
        <v>3280</v>
      </c>
      <c r="G3781" s="3">
        <v>1</v>
      </c>
      <c r="H3781" s="3">
        <v>5</v>
      </c>
      <c r="I3781" s="3" t="s">
        <v>3273</v>
      </c>
      <c r="J3781" s="3" t="s">
        <v>2281</v>
      </c>
      <c r="L3781" s="3" t="s">
        <v>4533</v>
      </c>
      <c r="M3781" s="3">
        <f t="shared" si="59"/>
        <v>1</v>
      </c>
    </row>
    <row r="3782" spans="1:13">
      <c r="A3782" s="3">
        <v>3124</v>
      </c>
      <c r="B3782" s="3">
        <v>1</v>
      </c>
      <c r="C3782" s="3" t="s">
        <v>3282</v>
      </c>
      <c r="D3782" s="3" t="s">
        <v>112</v>
      </c>
      <c r="E3782" s="3" t="s">
        <v>3279</v>
      </c>
      <c r="F3782" s="3" t="s">
        <v>3280</v>
      </c>
      <c r="G3782" s="3">
        <v>1</v>
      </c>
      <c r="H3782" s="3">
        <v>5</v>
      </c>
      <c r="I3782" s="3" t="s">
        <v>3273</v>
      </c>
      <c r="J3782" s="3" t="s">
        <v>2281</v>
      </c>
      <c r="L3782" s="3" t="s">
        <v>4533</v>
      </c>
      <c r="M3782" s="3">
        <f t="shared" si="59"/>
        <v>1</v>
      </c>
    </row>
    <row r="3783" spans="1:13">
      <c r="A3783" s="3">
        <v>3125</v>
      </c>
      <c r="B3783" s="3">
        <v>2</v>
      </c>
      <c r="C3783" s="3" t="s">
        <v>2255</v>
      </c>
      <c r="D3783" s="3" t="s">
        <v>322</v>
      </c>
      <c r="E3783" s="3" t="s">
        <v>2256</v>
      </c>
      <c r="F3783" s="3" t="s">
        <v>2257</v>
      </c>
      <c r="G3783" s="3">
        <v>1</v>
      </c>
      <c r="H3783" s="3">
        <v>10</v>
      </c>
      <c r="I3783" s="3" t="s">
        <v>3273</v>
      </c>
      <c r="J3783" s="3" t="s">
        <v>2281</v>
      </c>
      <c r="L3783" s="3" t="s">
        <v>4534</v>
      </c>
      <c r="M3783" s="3">
        <f t="shared" si="59"/>
        <v>1</v>
      </c>
    </row>
    <row r="3784" spans="1:13">
      <c r="A3784" s="3">
        <v>3126</v>
      </c>
      <c r="B3784" s="3">
        <v>2</v>
      </c>
      <c r="C3784" s="3" t="s">
        <v>3274</v>
      </c>
      <c r="D3784" s="3" t="s">
        <v>320</v>
      </c>
      <c r="E3784" s="3" t="s">
        <v>284</v>
      </c>
      <c r="F3784" s="3" t="s">
        <v>1928</v>
      </c>
      <c r="G3784" s="3">
        <v>1</v>
      </c>
      <c r="H3784" s="3">
        <v>10</v>
      </c>
      <c r="I3784" s="3" t="s">
        <v>3273</v>
      </c>
      <c r="J3784" s="3" t="s">
        <v>2281</v>
      </c>
      <c r="L3784" s="3" t="s">
        <v>4534</v>
      </c>
      <c r="M3784" s="3">
        <f t="shared" si="59"/>
        <v>1</v>
      </c>
    </row>
    <row r="3785" spans="1:13">
      <c r="A3785" s="3">
        <v>3127</v>
      </c>
      <c r="B3785" s="3">
        <v>2</v>
      </c>
      <c r="C3785" s="3" t="s">
        <v>2263</v>
      </c>
      <c r="D3785" s="3" t="s">
        <v>265</v>
      </c>
      <c r="E3785" s="3" t="s">
        <v>282</v>
      </c>
      <c r="F3785" s="3" t="s">
        <v>284</v>
      </c>
      <c r="G3785" s="3">
        <v>1</v>
      </c>
      <c r="H3785" s="3">
        <v>10</v>
      </c>
      <c r="I3785" s="3" t="s">
        <v>3273</v>
      </c>
      <c r="J3785" s="3" t="s">
        <v>2281</v>
      </c>
      <c r="L3785" s="3" t="s">
        <v>4534</v>
      </c>
      <c r="M3785" s="3">
        <f t="shared" si="59"/>
        <v>1</v>
      </c>
    </row>
    <row r="3786" spans="1:13">
      <c r="A3786" s="3">
        <v>3128</v>
      </c>
      <c r="B3786" s="3">
        <v>2</v>
      </c>
      <c r="C3786" s="3" t="s">
        <v>2264</v>
      </c>
      <c r="D3786" s="3" t="s">
        <v>267</v>
      </c>
      <c r="E3786" s="3" t="s">
        <v>282</v>
      </c>
      <c r="F3786" s="3" t="s">
        <v>284</v>
      </c>
      <c r="G3786" s="3">
        <v>1</v>
      </c>
      <c r="H3786" s="3">
        <v>10</v>
      </c>
      <c r="I3786" s="3" t="s">
        <v>3273</v>
      </c>
      <c r="J3786" s="3" t="s">
        <v>2281</v>
      </c>
      <c r="L3786" s="3" t="s">
        <v>4534</v>
      </c>
      <c r="M3786" s="3">
        <f t="shared" si="59"/>
        <v>1</v>
      </c>
    </row>
    <row r="3787" spans="1:13">
      <c r="A3787" s="3">
        <v>3129</v>
      </c>
      <c r="B3787" s="3">
        <v>2</v>
      </c>
      <c r="C3787" s="3" t="s">
        <v>2265</v>
      </c>
      <c r="D3787" s="3" t="s">
        <v>257</v>
      </c>
      <c r="E3787" s="3" t="s">
        <v>282</v>
      </c>
      <c r="F3787" s="3" t="s">
        <v>284</v>
      </c>
      <c r="G3787" s="3">
        <v>1</v>
      </c>
      <c r="H3787" s="3">
        <v>10</v>
      </c>
      <c r="I3787" s="3" t="s">
        <v>3273</v>
      </c>
      <c r="J3787" s="3" t="s">
        <v>2281</v>
      </c>
      <c r="L3787" s="3" t="s">
        <v>4534</v>
      </c>
      <c r="M3787" s="3">
        <f t="shared" si="59"/>
        <v>1</v>
      </c>
    </row>
    <row r="3788" spans="1:13">
      <c r="A3788" s="3">
        <v>3130</v>
      </c>
      <c r="B3788" s="3">
        <v>2</v>
      </c>
      <c r="C3788" s="3" t="s">
        <v>2266</v>
      </c>
      <c r="D3788" s="3" t="s">
        <v>269</v>
      </c>
      <c r="E3788" s="3" t="s">
        <v>282</v>
      </c>
      <c r="F3788" s="3" t="s">
        <v>284</v>
      </c>
      <c r="G3788" s="3">
        <v>1</v>
      </c>
      <c r="H3788" s="3">
        <v>10</v>
      </c>
      <c r="I3788" s="3" t="s">
        <v>3273</v>
      </c>
      <c r="J3788" s="3" t="s">
        <v>2281</v>
      </c>
      <c r="L3788" s="3" t="s">
        <v>4534</v>
      </c>
      <c r="M3788" s="3">
        <f t="shared" si="59"/>
        <v>1</v>
      </c>
    </row>
    <row r="3789" spans="1:13">
      <c r="A3789" s="3">
        <v>3131</v>
      </c>
      <c r="B3789" s="3">
        <v>2</v>
      </c>
      <c r="C3789" s="3" t="s">
        <v>2659</v>
      </c>
      <c r="D3789" s="3" t="s">
        <v>589</v>
      </c>
      <c r="E3789" s="3" t="s">
        <v>386</v>
      </c>
      <c r="F3789" s="3" t="s">
        <v>1996</v>
      </c>
      <c r="G3789" s="3">
        <v>1</v>
      </c>
      <c r="H3789" s="3">
        <v>10</v>
      </c>
      <c r="I3789" s="3" t="s">
        <v>3273</v>
      </c>
      <c r="J3789" s="3" t="s">
        <v>2281</v>
      </c>
      <c r="L3789" s="3" t="s">
        <v>4534</v>
      </c>
      <c r="M3789" s="3">
        <f t="shared" si="59"/>
        <v>1</v>
      </c>
    </row>
    <row r="3790" spans="1:13">
      <c r="A3790" s="3">
        <v>3132</v>
      </c>
      <c r="B3790" s="3">
        <v>2</v>
      </c>
      <c r="C3790" s="3" t="s">
        <v>2660</v>
      </c>
      <c r="D3790" s="3" t="s">
        <v>566</v>
      </c>
      <c r="E3790" s="3" t="s">
        <v>386</v>
      </c>
      <c r="F3790" s="3" t="s">
        <v>1996</v>
      </c>
      <c r="G3790" s="3">
        <v>1</v>
      </c>
      <c r="H3790" s="3">
        <v>10</v>
      </c>
      <c r="I3790" s="3" t="s">
        <v>3273</v>
      </c>
      <c r="J3790" s="3" t="s">
        <v>2281</v>
      </c>
      <c r="L3790" s="3" t="s">
        <v>4534</v>
      </c>
      <c r="M3790" s="3">
        <f t="shared" si="59"/>
        <v>1</v>
      </c>
    </row>
    <row r="3791" spans="1:13">
      <c r="A3791" s="3">
        <v>3133</v>
      </c>
      <c r="B3791" s="3">
        <v>2</v>
      </c>
      <c r="C3791" s="3" t="s">
        <v>2661</v>
      </c>
      <c r="D3791" s="3" t="s">
        <v>645</v>
      </c>
      <c r="E3791" s="3" t="s">
        <v>386</v>
      </c>
      <c r="F3791" s="3" t="s">
        <v>1996</v>
      </c>
      <c r="G3791" s="3">
        <v>1</v>
      </c>
      <c r="H3791" s="3">
        <v>10</v>
      </c>
      <c r="I3791" s="3" t="s">
        <v>3273</v>
      </c>
      <c r="J3791" s="3" t="s">
        <v>2281</v>
      </c>
      <c r="L3791" s="3" t="s">
        <v>4534</v>
      </c>
      <c r="M3791" s="3">
        <f t="shared" si="59"/>
        <v>1</v>
      </c>
    </row>
    <row r="3792" spans="1:13">
      <c r="A3792" s="3">
        <v>3134</v>
      </c>
      <c r="B3792" s="3">
        <v>2</v>
      </c>
      <c r="C3792" s="3" t="s">
        <v>3275</v>
      </c>
      <c r="D3792" s="3" t="s">
        <v>3276</v>
      </c>
      <c r="E3792" s="3" t="s">
        <v>291</v>
      </c>
      <c r="F3792" s="3" t="s">
        <v>284</v>
      </c>
      <c r="G3792" s="3">
        <v>1</v>
      </c>
      <c r="H3792" s="3">
        <v>10</v>
      </c>
      <c r="I3792" s="3" t="s">
        <v>3273</v>
      </c>
      <c r="J3792" s="3" t="s">
        <v>2281</v>
      </c>
      <c r="L3792" s="3" t="s">
        <v>4534</v>
      </c>
      <c r="M3792" s="3">
        <f t="shared" si="59"/>
        <v>1</v>
      </c>
    </row>
    <row r="3793" spans="1:13">
      <c r="A3793" s="3">
        <v>3135</v>
      </c>
      <c r="B3793" s="3">
        <v>0</v>
      </c>
      <c r="C3793" s="3" t="s">
        <v>2963</v>
      </c>
      <c r="D3793" s="3" t="s">
        <v>322</v>
      </c>
      <c r="E3793" s="3" t="s">
        <v>2964</v>
      </c>
      <c r="F3793" s="3" t="s">
        <v>2965</v>
      </c>
      <c r="G3793" s="3">
        <v>100</v>
      </c>
      <c r="H3793" s="3">
        <v>0</v>
      </c>
      <c r="I3793" s="3" t="s">
        <v>3273</v>
      </c>
      <c r="J3793" s="3" t="s">
        <v>2285</v>
      </c>
      <c r="K3793" s="3" t="s">
        <v>2286</v>
      </c>
      <c r="L3793" s="3" t="s">
        <v>4535</v>
      </c>
      <c r="M3793" s="3">
        <f t="shared" si="59"/>
        <v>1</v>
      </c>
    </row>
    <row r="3794" spans="1:13">
      <c r="A3794" s="3">
        <v>3136</v>
      </c>
      <c r="B3794" s="3">
        <v>0</v>
      </c>
      <c r="C3794" s="3" t="s">
        <v>3285</v>
      </c>
      <c r="D3794" s="3" t="s">
        <v>2291</v>
      </c>
      <c r="E3794" s="3" t="s">
        <v>3286</v>
      </c>
      <c r="F3794" s="3" t="s">
        <v>3287</v>
      </c>
      <c r="G3794" s="3">
        <v>100</v>
      </c>
      <c r="H3794" s="3">
        <v>0</v>
      </c>
      <c r="I3794" s="3" t="s">
        <v>3273</v>
      </c>
      <c r="J3794" s="3" t="s">
        <v>2285</v>
      </c>
      <c r="K3794" s="3" t="s">
        <v>2286</v>
      </c>
      <c r="L3794" s="3" t="s">
        <v>4535</v>
      </c>
      <c r="M3794" s="3">
        <f t="shared" si="59"/>
        <v>1</v>
      </c>
    </row>
    <row r="3795" spans="1:13">
      <c r="A3795" s="3">
        <v>3137</v>
      </c>
      <c r="B3795" s="3">
        <v>0</v>
      </c>
      <c r="C3795" s="3" t="s">
        <v>3291</v>
      </c>
      <c r="D3795" s="3" t="s">
        <v>2464</v>
      </c>
      <c r="E3795" s="3" t="s">
        <v>386</v>
      </c>
      <c r="F3795" s="3" t="s">
        <v>509</v>
      </c>
      <c r="G3795" s="3">
        <v>100</v>
      </c>
      <c r="H3795" s="3">
        <v>0</v>
      </c>
      <c r="I3795" s="3" t="s">
        <v>3273</v>
      </c>
      <c r="J3795" s="3" t="s">
        <v>2285</v>
      </c>
      <c r="K3795" s="3" t="s">
        <v>2286</v>
      </c>
      <c r="L3795" s="3" t="s">
        <v>4535</v>
      </c>
      <c r="M3795" s="3">
        <f t="shared" si="59"/>
        <v>1</v>
      </c>
    </row>
    <row r="3796" spans="1:13">
      <c r="A3796" s="3">
        <v>3138</v>
      </c>
      <c r="B3796" s="3">
        <v>0</v>
      </c>
      <c r="C3796" s="3" t="s">
        <v>3293</v>
      </c>
      <c r="D3796" s="3" t="s">
        <v>599</v>
      </c>
      <c r="E3796" s="3" t="s">
        <v>505</v>
      </c>
      <c r="F3796" s="3" t="s">
        <v>3294</v>
      </c>
      <c r="G3796" s="3">
        <v>100</v>
      </c>
      <c r="H3796" s="3">
        <v>0</v>
      </c>
      <c r="I3796" s="3" t="s">
        <v>3273</v>
      </c>
      <c r="J3796" s="3" t="s">
        <v>2285</v>
      </c>
      <c r="K3796" s="3" t="s">
        <v>2286</v>
      </c>
      <c r="L3796" s="3" t="s">
        <v>4535</v>
      </c>
      <c r="M3796" s="3">
        <f t="shared" si="59"/>
        <v>1</v>
      </c>
    </row>
    <row r="3797" spans="1:13">
      <c r="A3797" s="3">
        <v>3139</v>
      </c>
      <c r="B3797" s="3">
        <v>0</v>
      </c>
      <c r="C3797" s="3" t="s">
        <v>3296</v>
      </c>
      <c r="D3797" s="3" t="s">
        <v>248</v>
      </c>
      <c r="E3797" s="3" t="s">
        <v>2692</v>
      </c>
      <c r="F3797" s="3" t="s">
        <v>2693</v>
      </c>
      <c r="G3797" s="3">
        <v>100</v>
      </c>
      <c r="H3797" s="3">
        <v>0</v>
      </c>
      <c r="I3797" s="3" t="s">
        <v>3273</v>
      </c>
      <c r="J3797" s="3" t="s">
        <v>2285</v>
      </c>
      <c r="K3797" s="3" t="s">
        <v>2286</v>
      </c>
      <c r="L3797" s="3" t="s">
        <v>4535</v>
      </c>
      <c r="M3797" s="3">
        <f t="shared" si="59"/>
        <v>2</v>
      </c>
    </row>
    <row r="3798" spans="1:13">
      <c r="A3798" s="3">
        <v>3139</v>
      </c>
      <c r="B3798" s="3">
        <v>0</v>
      </c>
      <c r="C3798" s="3" t="s">
        <v>3296</v>
      </c>
      <c r="D3798" s="3" t="s">
        <v>573</v>
      </c>
      <c r="E3798" s="3" t="s">
        <v>2692</v>
      </c>
      <c r="F3798" s="3" t="s">
        <v>2693</v>
      </c>
      <c r="G3798" s="3">
        <v>100</v>
      </c>
      <c r="H3798" s="3">
        <v>0</v>
      </c>
      <c r="I3798" s="3" t="s">
        <v>3273</v>
      </c>
      <c r="J3798" s="3" t="s">
        <v>2285</v>
      </c>
      <c r="K3798" s="3" t="s">
        <v>2286</v>
      </c>
      <c r="L3798" s="3" t="s">
        <v>4535</v>
      </c>
      <c r="M3798" s="3">
        <f t="shared" si="59"/>
        <v>2</v>
      </c>
    </row>
    <row r="3799" spans="1:13">
      <c r="A3799" s="3">
        <v>3140</v>
      </c>
      <c r="B3799" s="3">
        <v>0</v>
      </c>
      <c r="C3799" s="3" t="s">
        <v>3298</v>
      </c>
      <c r="D3799" s="3" t="s">
        <v>322</v>
      </c>
      <c r="E3799" s="3" t="s">
        <v>509</v>
      </c>
      <c r="F3799" s="3" t="s">
        <v>2376</v>
      </c>
      <c r="G3799" s="3">
        <v>100</v>
      </c>
      <c r="H3799" s="3">
        <v>0</v>
      </c>
      <c r="I3799" s="3" t="s">
        <v>3273</v>
      </c>
      <c r="J3799" s="3" t="s">
        <v>2285</v>
      </c>
      <c r="K3799" s="3" t="s">
        <v>2306</v>
      </c>
      <c r="L3799" s="3" t="s">
        <v>4535</v>
      </c>
      <c r="M3799" s="3">
        <f t="shared" si="59"/>
        <v>1</v>
      </c>
    </row>
    <row r="3800" spans="1:13">
      <c r="A3800" s="3">
        <v>3141</v>
      </c>
      <c r="B3800" s="3">
        <v>0</v>
      </c>
      <c r="C3800" s="3" t="s">
        <v>3300</v>
      </c>
      <c r="D3800" s="3" t="s">
        <v>626</v>
      </c>
      <c r="E3800" s="3" t="s">
        <v>285</v>
      </c>
      <c r="F3800" s="3" t="s">
        <v>386</v>
      </c>
      <c r="G3800" s="3">
        <v>100</v>
      </c>
      <c r="H3800" s="3">
        <v>0</v>
      </c>
      <c r="I3800" s="3" t="s">
        <v>3273</v>
      </c>
      <c r="J3800" s="3" t="s">
        <v>2285</v>
      </c>
      <c r="K3800" s="3" t="s">
        <v>2306</v>
      </c>
      <c r="L3800" s="3" t="s">
        <v>4535</v>
      </c>
      <c r="M3800" s="3">
        <f t="shared" si="59"/>
        <v>1</v>
      </c>
    </row>
    <row r="3801" spans="1:13">
      <c r="A3801" s="3">
        <v>3142</v>
      </c>
      <c r="B3801" s="3">
        <v>0</v>
      </c>
      <c r="C3801" s="3" t="s">
        <v>2707</v>
      </c>
      <c r="D3801" s="3" t="s">
        <v>110</v>
      </c>
      <c r="E3801" s="3" t="s">
        <v>2702</v>
      </c>
      <c r="F3801" s="3" t="s">
        <v>2419</v>
      </c>
      <c r="G3801" s="3">
        <v>100</v>
      </c>
      <c r="H3801" s="3">
        <v>0</v>
      </c>
      <c r="I3801" s="3" t="s">
        <v>3273</v>
      </c>
      <c r="J3801" s="3" t="s">
        <v>2285</v>
      </c>
      <c r="K3801" s="3" t="s">
        <v>2306</v>
      </c>
      <c r="L3801" s="3" t="s">
        <v>4535</v>
      </c>
      <c r="M3801" s="3">
        <f t="shared" si="59"/>
        <v>1</v>
      </c>
    </row>
    <row r="3802" spans="1:13">
      <c r="A3802" s="3">
        <v>3143</v>
      </c>
      <c r="B3802" s="3">
        <v>0</v>
      </c>
      <c r="C3802" s="3" t="s">
        <v>2701</v>
      </c>
      <c r="D3802" s="3" t="s">
        <v>112</v>
      </c>
      <c r="E3802" s="3" t="s">
        <v>2702</v>
      </c>
      <c r="F3802" s="3" t="s">
        <v>2419</v>
      </c>
      <c r="G3802" s="3">
        <v>100</v>
      </c>
      <c r="H3802" s="3">
        <v>0</v>
      </c>
      <c r="I3802" s="3" t="s">
        <v>3273</v>
      </c>
      <c r="J3802" s="3" t="s">
        <v>2285</v>
      </c>
      <c r="K3802" s="3" t="s">
        <v>2306</v>
      </c>
      <c r="L3802" s="3" t="s">
        <v>4535</v>
      </c>
      <c r="M3802" s="3">
        <f t="shared" si="59"/>
        <v>1</v>
      </c>
    </row>
    <row r="3803" spans="1:13">
      <c r="A3803" s="3">
        <v>3144</v>
      </c>
      <c r="B3803" s="3">
        <v>0</v>
      </c>
      <c r="C3803" s="3" t="s">
        <v>2705</v>
      </c>
      <c r="D3803" s="3" t="s">
        <v>111</v>
      </c>
      <c r="E3803" s="3" t="s">
        <v>2702</v>
      </c>
      <c r="F3803" s="3" t="s">
        <v>2419</v>
      </c>
      <c r="G3803" s="3">
        <v>100</v>
      </c>
      <c r="H3803" s="3">
        <v>0</v>
      </c>
      <c r="I3803" s="3" t="s">
        <v>3273</v>
      </c>
      <c r="J3803" s="3" t="s">
        <v>2285</v>
      </c>
      <c r="K3803" s="3" t="s">
        <v>2306</v>
      </c>
      <c r="L3803" s="3" t="s">
        <v>4535</v>
      </c>
      <c r="M3803" s="3">
        <f t="shared" si="59"/>
        <v>1</v>
      </c>
    </row>
    <row r="3804" spans="1:13">
      <c r="A3804" s="3">
        <v>3145</v>
      </c>
      <c r="B3804" s="3">
        <v>0</v>
      </c>
      <c r="C3804" s="3" t="s">
        <v>3302</v>
      </c>
      <c r="D3804" s="3" t="s">
        <v>2272</v>
      </c>
      <c r="E3804" s="3" t="s">
        <v>2399</v>
      </c>
      <c r="F3804" s="3" t="s">
        <v>2710</v>
      </c>
      <c r="G3804" s="3">
        <v>100</v>
      </c>
      <c r="H3804" s="3">
        <v>0</v>
      </c>
      <c r="I3804" s="3" t="s">
        <v>3273</v>
      </c>
      <c r="J3804" s="3" t="s">
        <v>2285</v>
      </c>
      <c r="K3804" s="3" t="s">
        <v>2333</v>
      </c>
      <c r="L3804" s="3" t="s">
        <v>4535</v>
      </c>
      <c r="M3804" s="3">
        <f t="shared" si="59"/>
        <v>2</v>
      </c>
    </row>
    <row r="3805" spans="1:13">
      <c r="A3805" s="3">
        <v>3145</v>
      </c>
      <c r="B3805" s="3">
        <v>0</v>
      </c>
      <c r="C3805" s="3" t="s">
        <v>3302</v>
      </c>
      <c r="D3805" s="3" t="s">
        <v>569</v>
      </c>
      <c r="E3805" s="3" t="s">
        <v>2399</v>
      </c>
      <c r="F3805" s="3" t="s">
        <v>2710</v>
      </c>
      <c r="G3805" s="3">
        <v>100</v>
      </c>
      <c r="H3805" s="3">
        <v>0</v>
      </c>
      <c r="I3805" s="3" t="s">
        <v>3273</v>
      </c>
      <c r="J3805" s="3" t="s">
        <v>2285</v>
      </c>
      <c r="K3805" s="3" t="s">
        <v>2333</v>
      </c>
      <c r="L3805" s="3" t="s">
        <v>4535</v>
      </c>
      <c r="M3805" s="3">
        <f t="shared" si="59"/>
        <v>2</v>
      </c>
    </row>
    <row r="3806" spans="1:13">
      <c r="A3806" s="3">
        <v>3146</v>
      </c>
      <c r="B3806" s="3">
        <v>0</v>
      </c>
      <c r="C3806" s="3" t="s">
        <v>2554</v>
      </c>
      <c r="D3806" s="3" t="s">
        <v>2555</v>
      </c>
      <c r="E3806" s="3">
        <v>3</v>
      </c>
      <c r="G3806" s="3">
        <v>100</v>
      </c>
      <c r="H3806" s="3">
        <v>0</v>
      </c>
      <c r="I3806" s="3" t="s">
        <v>3273</v>
      </c>
      <c r="J3806" s="3" t="s">
        <v>2285</v>
      </c>
      <c r="K3806" s="3" t="s">
        <v>2333</v>
      </c>
      <c r="L3806" s="3" t="s">
        <v>4535</v>
      </c>
      <c r="M3806" s="3">
        <f t="shared" si="59"/>
        <v>1</v>
      </c>
    </row>
    <row r="3807" spans="1:13">
      <c r="A3807" s="3">
        <v>3147</v>
      </c>
      <c r="B3807" s="3">
        <v>0</v>
      </c>
      <c r="C3807" s="3" t="s">
        <v>3304</v>
      </c>
      <c r="D3807" s="3" t="s">
        <v>258</v>
      </c>
      <c r="E3807" s="3" t="s">
        <v>1800</v>
      </c>
      <c r="F3807" s="3" t="s">
        <v>1812</v>
      </c>
      <c r="G3807" s="3">
        <v>100</v>
      </c>
      <c r="H3807" s="3">
        <v>0</v>
      </c>
      <c r="I3807" s="3" t="s">
        <v>3273</v>
      </c>
      <c r="J3807" s="3" t="s">
        <v>2285</v>
      </c>
      <c r="K3807" s="3" t="s">
        <v>2333</v>
      </c>
      <c r="L3807" s="3" t="s">
        <v>4535</v>
      </c>
      <c r="M3807" s="3">
        <f t="shared" si="59"/>
        <v>2</v>
      </c>
    </row>
    <row r="3808" spans="1:13">
      <c r="A3808" s="3">
        <v>3147</v>
      </c>
      <c r="B3808" s="3">
        <v>0</v>
      </c>
      <c r="C3808" s="3" t="s">
        <v>3304</v>
      </c>
      <c r="D3808" s="3" t="s">
        <v>603</v>
      </c>
      <c r="E3808" s="3" t="s">
        <v>1800</v>
      </c>
      <c r="F3808" s="3" t="s">
        <v>1812</v>
      </c>
      <c r="G3808" s="3">
        <v>100</v>
      </c>
      <c r="H3808" s="3">
        <v>0</v>
      </c>
      <c r="I3808" s="3" t="s">
        <v>3273</v>
      </c>
      <c r="J3808" s="3" t="s">
        <v>2285</v>
      </c>
      <c r="K3808" s="3" t="s">
        <v>2333</v>
      </c>
      <c r="L3808" s="3" t="s">
        <v>4535</v>
      </c>
      <c r="M3808" s="3">
        <f t="shared" si="59"/>
        <v>2</v>
      </c>
    </row>
    <row r="3809" spans="1:13">
      <c r="A3809" s="3">
        <v>3148</v>
      </c>
      <c r="B3809" s="3">
        <v>1</v>
      </c>
      <c r="C3809" s="3" t="s">
        <v>2966</v>
      </c>
      <c r="D3809" s="3" t="s">
        <v>322</v>
      </c>
      <c r="E3809" s="3" t="s">
        <v>2967</v>
      </c>
      <c r="F3809" s="3" t="s">
        <v>2968</v>
      </c>
      <c r="G3809" s="3">
        <v>86</v>
      </c>
      <c r="H3809" s="3">
        <v>100</v>
      </c>
      <c r="I3809" s="3" t="s">
        <v>3273</v>
      </c>
      <c r="J3809" s="3" t="s">
        <v>2285</v>
      </c>
      <c r="K3809" s="3" t="s">
        <v>2286</v>
      </c>
      <c r="L3809" s="3" t="s">
        <v>4536</v>
      </c>
      <c r="M3809" s="3">
        <f t="shared" si="59"/>
        <v>1</v>
      </c>
    </row>
    <row r="3810" spans="1:13">
      <c r="A3810" s="3">
        <v>3149</v>
      </c>
      <c r="B3810" s="3">
        <v>1</v>
      </c>
      <c r="C3810" s="3" t="s">
        <v>3288</v>
      </c>
      <c r="D3810" s="3" t="s">
        <v>2291</v>
      </c>
      <c r="E3810" s="3" t="s">
        <v>3289</v>
      </c>
      <c r="F3810" s="3" t="s">
        <v>3290</v>
      </c>
      <c r="G3810" s="3">
        <v>86</v>
      </c>
      <c r="H3810" s="3">
        <v>100</v>
      </c>
      <c r="I3810" s="3" t="s">
        <v>3273</v>
      </c>
      <c r="J3810" s="3" t="s">
        <v>2285</v>
      </c>
      <c r="K3810" s="3" t="s">
        <v>2286</v>
      </c>
      <c r="L3810" s="3" t="s">
        <v>4536</v>
      </c>
      <c r="M3810" s="3">
        <f t="shared" si="59"/>
        <v>1</v>
      </c>
    </row>
    <row r="3811" spans="1:13">
      <c r="A3811" s="3">
        <v>3150</v>
      </c>
      <c r="B3811" s="3">
        <v>1</v>
      </c>
      <c r="C3811" s="3" t="s">
        <v>3292</v>
      </c>
      <c r="D3811" s="3" t="s">
        <v>2464</v>
      </c>
      <c r="E3811" s="3" t="s">
        <v>1928</v>
      </c>
      <c r="F3811" s="3" t="s">
        <v>2351</v>
      </c>
      <c r="G3811" s="3">
        <v>86</v>
      </c>
      <c r="H3811" s="3">
        <v>100</v>
      </c>
      <c r="I3811" s="3" t="s">
        <v>3273</v>
      </c>
      <c r="J3811" s="3" t="s">
        <v>2285</v>
      </c>
      <c r="K3811" s="3" t="s">
        <v>2286</v>
      </c>
      <c r="L3811" s="3" t="s">
        <v>4536</v>
      </c>
      <c r="M3811" s="3">
        <f t="shared" si="59"/>
        <v>1</v>
      </c>
    </row>
    <row r="3812" spans="1:13">
      <c r="A3812" s="3">
        <v>3151</v>
      </c>
      <c r="B3812" s="3">
        <v>1</v>
      </c>
      <c r="C3812" s="3" t="s">
        <v>3295</v>
      </c>
      <c r="D3812" s="3" t="s">
        <v>599</v>
      </c>
      <c r="E3812" s="3" t="s">
        <v>484</v>
      </c>
      <c r="F3812" s="3" t="s">
        <v>690</v>
      </c>
      <c r="G3812" s="3">
        <v>86</v>
      </c>
      <c r="H3812" s="3">
        <v>100</v>
      </c>
      <c r="I3812" s="3" t="s">
        <v>3273</v>
      </c>
      <c r="J3812" s="3" t="s">
        <v>2285</v>
      </c>
      <c r="K3812" s="3" t="s">
        <v>2286</v>
      </c>
      <c r="L3812" s="3" t="s">
        <v>4536</v>
      </c>
      <c r="M3812" s="3">
        <f t="shared" si="59"/>
        <v>1</v>
      </c>
    </row>
    <row r="3813" spans="1:13">
      <c r="A3813" s="3">
        <v>3152</v>
      </c>
      <c r="B3813" s="3">
        <v>1</v>
      </c>
      <c r="C3813" s="3" t="s">
        <v>3297</v>
      </c>
      <c r="D3813" s="3" t="s">
        <v>248</v>
      </c>
      <c r="E3813" s="3" t="s">
        <v>2695</v>
      </c>
      <c r="F3813" s="3" t="s">
        <v>2393</v>
      </c>
      <c r="G3813" s="3">
        <v>86</v>
      </c>
      <c r="H3813" s="3">
        <v>100</v>
      </c>
      <c r="I3813" s="3" t="s">
        <v>3273</v>
      </c>
      <c r="J3813" s="3" t="s">
        <v>2285</v>
      </c>
      <c r="K3813" s="3" t="s">
        <v>2286</v>
      </c>
      <c r="L3813" s="3" t="s">
        <v>4536</v>
      </c>
      <c r="M3813" s="3">
        <f t="shared" si="59"/>
        <v>2</v>
      </c>
    </row>
    <row r="3814" spans="1:13">
      <c r="A3814" s="3">
        <v>3152</v>
      </c>
      <c r="B3814" s="3">
        <v>1</v>
      </c>
      <c r="C3814" s="3" t="s">
        <v>3297</v>
      </c>
      <c r="D3814" s="3" t="s">
        <v>573</v>
      </c>
      <c r="E3814" s="3" t="s">
        <v>2695</v>
      </c>
      <c r="F3814" s="3" t="s">
        <v>2393</v>
      </c>
      <c r="G3814" s="3">
        <v>86</v>
      </c>
      <c r="H3814" s="3">
        <v>100</v>
      </c>
      <c r="I3814" s="3" t="s">
        <v>3273</v>
      </c>
      <c r="J3814" s="3" t="s">
        <v>2285</v>
      </c>
      <c r="K3814" s="3" t="s">
        <v>2286</v>
      </c>
      <c r="L3814" s="3" t="s">
        <v>4536</v>
      </c>
      <c r="M3814" s="3">
        <f t="shared" si="59"/>
        <v>2</v>
      </c>
    </row>
    <row r="3815" spans="1:13">
      <c r="A3815" s="3">
        <v>3153</v>
      </c>
      <c r="B3815" s="3">
        <v>1</v>
      </c>
      <c r="C3815" s="3" t="s">
        <v>3299</v>
      </c>
      <c r="D3815" s="3" t="s">
        <v>322</v>
      </c>
      <c r="E3815" s="3" t="s">
        <v>1814</v>
      </c>
      <c r="F3815" s="3" t="s">
        <v>1996</v>
      </c>
      <c r="G3815" s="3">
        <v>86</v>
      </c>
      <c r="H3815" s="3">
        <v>100</v>
      </c>
      <c r="I3815" s="3" t="s">
        <v>3273</v>
      </c>
      <c r="J3815" s="3" t="s">
        <v>2285</v>
      </c>
      <c r="K3815" s="3" t="s">
        <v>2306</v>
      </c>
      <c r="L3815" s="3" t="s">
        <v>4536</v>
      </c>
      <c r="M3815" s="3">
        <f t="shared" si="59"/>
        <v>1</v>
      </c>
    </row>
    <row r="3816" spans="1:13">
      <c r="A3816" s="3">
        <v>3154</v>
      </c>
      <c r="B3816" s="3">
        <v>1</v>
      </c>
      <c r="C3816" s="3" t="s">
        <v>3301</v>
      </c>
      <c r="D3816" s="3" t="s">
        <v>626</v>
      </c>
      <c r="E3816" s="3" t="s">
        <v>1821</v>
      </c>
      <c r="F3816" s="3" t="s">
        <v>286</v>
      </c>
      <c r="G3816" s="3">
        <v>86</v>
      </c>
      <c r="H3816" s="3">
        <v>100</v>
      </c>
      <c r="I3816" s="3" t="s">
        <v>3273</v>
      </c>
      <c r="J3816" s="3" t="s">
        <v>2285</v>
      </c>
      <c r="K3816" s="3" t="s">
        <v>2306</v>
      </c>
      <c r="L3816" s="3" t="s">
        <v>4536</v>
      </c>
      <c r="M3816" s="3">
        <f t="shared" si="59"/>
        <v>1</v>
      </c>
    </row>
    <row r="3817" spans="1:13">
      <c r="A3817" s="3">
        <v>3155</v>
      </c>
      <c r="B3817" s="3">
        <v>1</v>
      </c>
      <c r="C3817" s="3" t="s">
        <v>2708</v>
      </c>
      <c r="D3817" s="3" t="s">
        <v>110</v>
      </c>
      <c r="E3817" s="3" t="s">
        <v>2062</v>
      </c>
      <c r="F3817" s="3" t="s">
        <v>2704</v>
      </c>
      <c r="G3817" s="3">
        <v>86</v>
      </c>
      <c r="H3817" s="3">
        <v>100</v>
      </c>
      <c r="I3817" s="3" t="s">
        <v>3273</v>
      </c>
      <c r="J3817" s="3" t="s">
        <v>2285</v>
      </c>
      <c r="K3817" s="3" t="s">
        <v>2306</v>
      </c>
      <c r="L3817" s="3" t="s">
        <v>4536</v>
      </c>
      <c r="M3817" s="3">
        <f t="shared" si="59"/>
        <v>1</v>
      </c>
    </row>
    <row r="3818" spans="1:13">
      <c r="A3818" s="3">
        <v>3156</v>
      </c>
      <c r="B3818" s="3">
        <v>1</v>
      </c>
      <c r="C3818" s="3" t="s">
        <v>2703</v>
      </c>
      <c r="D3818" s="3" t="s">
        <v>112</v>
      </c>
      <c r="E3818" s="3" t="s">
        <v>2062</v>
      </c>
      <c r="F3818" s="3" t="s">
        <v>2704</v>
      </c>
      <c r="G3818" s="3">
        <v>86</v>
      </c>
      <c r="H3818" s="3">
        <v>100</v>
      </c>
      <c r="I3818" s="3" t="s">
        <v>3273</v>
      </c>
      <c r="J3818" s="3" t="s">
        <v>2285</v>
      </c>
      <c r="K3818" s="3" t="s">
        <v>2306</v>
      </c>
      <c r="L3818" s="3" t="s">
        <v>4536</v>
      </c>
      <c r="M3818" s="3">
        <f t="shared" si="59"/>
        <v>1</v>
      </c>
    </row>
    <row r="3819" spans="1:13">
      <c r="A3819" s="3">
        <v>3157</v>
      </c>
      <c r="B3819" s="3">
        <v>1</v>
      </c>
      <c r="C3819" s="3" t="s">
        <v>2706</v>
      </c>
      <c r="D3819" s="3" t="s">
        <v>111</v>
      </c>
      <c r="E3819" s="3" t="s">
        <v>2062</v>
      </c>
      <c r="F3819" s="3" t="s">
        <v>2704</v>
      </c>
      <c r="G3819" s="3">
        <v>86</v>
      </c>
      <c r="H3819" s="3">
        <v>100</v>
      </c>
      <c r="I3819" s="3" t="s">
        <v>3273</v>
      </c>
      <c r="J3819" s="3" t="s">
        <v>2285</v>
      </c>
      <c r="K3819" s="3" t="s">
        <v>2306</v>
      </c>
      <c r="L3819" s="3" t="s">
        <v>4536</v>
      </c>
      <c r="M3819" s="3">
        <f t="shared" si="59"/>
        <v>1</v>
      </c>
    </row>
    <row r="3820" spans="1:13">
      <c r="A3820" s="3">
        <v>3158</v>
      </c>
      <c r="B3820" s="3">
        <v>1</v>
      </c>
      <c r="C3820" s="3" t="s">
        <v>3303</v>
      </c>
      <c r="D3820" s="3" t="s">
        <v>2272</v>
      </c>
      <c r="E3820" s="3" t="s">
        <v>1793</v>
      </c>
      <c r="F3820" s="3" t="s">
        <v>1778</v>
      </c>
      <c r="G3820" s="3">
        <v>100</v>
      </c>
      <c r="H3820" s="3">
        <v>100</v>
      </c>
      <c r="I3820" s="3" t="s">
        <v>3273</v>
      </c>
      <c r="J3820" s="3" t="s">
        <v>2285</v>
      </c>
      <c r="K3820" s="3" t="s">
        <v>2333</v>
      </c>
      <c r="L3820" s="3" t="s">
        <v>4536</v>
      </c>
      <c r="M3820" s="3">
        <f t="shared" si="59"/>
        <v>2</v>
      </c>
    </row>
    <row r="3821" spans="1:13">
      <c r="A3821" s="3">
        <v>3158</v>
      </c>
      <c r="B3821" s="3">
        <v>1</v>
      </c>
      <c r="C3821" s="3" t="s">
        <v>3303</v>
      </c>
      <c r="D3821" s="3" t="s">
        <v>569</v>
      </c>
      <c r="E3821" s="3" t="s">
        <v>1793</v>
      </c>
      <c r="F3821" s="3" t="s">
        <v>1778</v>
      </c>
      <c r="G3821" s="3">
        <v>100</v>
      </c>
      <c r="H3821" s="3">
        <v>100</v>
      </c>
      <c r="I3821" s="3" t="s">
        <v>3273</v>
      </c>
      <c r="J3821" s="3" t="s">
        <v>2285</v>
      </c>
      <c r="K3821" s="3" t="s">
        <v>2333</v>
      </c>
      <c r="L3821" s="3" t="s">
        <v>4536</v>
      </c>
      <c r="M3821" s="3">
        <f t="shared" si="59"/>
        <v>2</v>
      </c>
    </row>
    <row r="3822" spans="1:13">
      <c r="A3822" s="3">
        <v>3159</v>
      </c>
      <c r="B3822" s="3">
        <v>1</v>
      </c>
      <c r="C3822" s="3" t="s">
        <v>2556</v>
      </c>
      <c r="D3822" s="3" t="s">
        <v>2555</v>
      </c>
      <c r="E3822" s="3">
        <v>2</v>
      </c>
      <c r="G3822" s="3">
        <v>100</v>
      </c>
      <c r="H3822" s="3">
        <v>100</v>
      </c>
      <c r="I3822" s="3" t="s">
        <v>3273</v>
      </c>
      <c r="J3822" s="3" t="s">
        <v>2285</v>
      </c>
      <c r="K3822" s="3" t="s">
        <v>2333</v>
      </c>
      <c r="L3822" s="3" t="s">
        <v>4536</v>
      </c>
      <c r="M3822" s="3">
        <f t="shared" si="59"/>
        <v>1</v>
      </c>
    </row>
    <row r="3823" spans="1:13">
      <c r="A3823" s="3">
        <v>3160</v>
      </c>
      <c r="B3823" s="3">
        <v>1</v>
      </c>
      <c r="C3823" s="3" t="s">
        <v>3305</v>
      </c>
      <c r="D3823" s="3" t="s">
        <v>258</v>
      </c>
      <c r="E3823" s="3" t="s">
        <v>2351</v>
      </c>
      <c r="F3823" s="3" t="s">
        <v>509</v>
      </c>
      <c r="G3823" s="3">
        <v>100</v>
      </c>
      <c r="H3823" s="3">
        <v>100</v>
      </c>
      <c r="I3823" s="3" t="s">
        <v>3273</v>
      </c>
      <c r="J3823" s="3" t="s">
        <v>2285</v>
      </c>
      <c r="K3823" s="3" t="s">
        <v>2333</v>
      </c>
      <c r="L3823" s="3" t="s">
        <v>4536</v>
      </c>
      <c r="M3823" s="3">
        <f t="shared" si="59"/>
        <v>2</v>
      </c>
    </row>
    <row r="3824" spans="1:13">
      <c r="A3824" s="3">
        <v>3160</v>
      </c>
      <c r="B3824" s="3">
        <v>1</v>
      </c>
      <c r="C3824" s="3" t="s">
        <v>3305</v>
      </c>
      <c r="D3824" s="3" t="s">
        <v>603</v>
      </c>
      <c r="E3824" s="3" t="s">
        <v>2351</v>
      </c>
      <c r="F3824" s="3" t="s">
        <v>509</v>
      </c>
      <c r="G3824" s="3">
        <v>100</v>
      </c>
      <c r="H3824" s="3">
        <v>100</v>
      </c>
      <c r="I3824" s="3" t="s">
        <v>3273</v>
      </c>
      <c r="J3824" s="3" t="s">
        <v>2285</v>
      </c>
      <c r="K3824" s="3" t="s">
        <v>2333</v>
      </c>
      <c r="L3824" s="3" t="s">
        <v>4536</v>
      </c>
      <c r="M3824" s="3">
        <f t="shared" si="59"/>
        <v>2</v>
      </c>
    </row>
    <row r="3825" spans="1:13">
      <c r="A3825" s="3">
        <v>3161</v>
      </c>
      <c r="B3825" s="3">
        <v>0</v>
      </c>
      <c r="C3825" s="3" t="s">
        <v>3306</v>
      </c>
      <c r="D3825" s="3" t="s">
        <v>349</v>
      </c>
      <c r="E3825" s="3" t="s">
        <v>3307</v>
      </c>
      <c r="F3825" s="3" t="s">
        <v>2819</v>
      </c>
      <c r="G3825" s="3">
        <v>100</v>
      </c>
      <c r="H3825" s="3">
        <v>0</v>
      </c>
      <c r="I3825" s="3" t="s">
        <v>3273</v>
      </c>
      <c r="J3825" s="3" t="s">
        <v>2346</v>
      </c>
      <c r="K3825" s="3" t="s">
        <v>2286</v>
      </c>
      <c r="L3825" s="3" t="s">
        <v>4537</v>
      </c>
      <c r="M3825" s="3">
        <f t="shared" si="59"/>
        <v>1</v>
      </c>
    </row>
    <row r="3826" spans="1:13">
      <c r="A3826" s="3">
        <v>3162</v>
      </c>
      <c r="B3826" s="3">
        <v>0</v>
      </c>
      <c r="C3826" s="3" t="s">
        <v>3309</v>
      </c>
      <c r="D3826" s="3" t="s">
        <v>265</v>
      </c>
      <c r="E3826" s="3" t="s">
        <v>2397</v>
      </c>
      <c r="F3826" s="3" t="s">
        <v>2321</v>
      </c>
      <c r="G3826" s="3">
        <v>100</v>
      </c>
      <c r="H3826" s="3">
        <v>0</v>
      </c>
      <c r="I3826" s="3" t="s">
        <v>3273</v>
      </c>
      <c r="J3826" s="3" t="s">
        <v>2346</v>
      </c>
      <c r="K3826" s="3" t="s">
        <v>2286</v>
      </c>
      <c r="L3826" s="3" t="s">
        <v>4537</v>
      </c>
      <c r="M3826" s="3">
        <f t="shared" si="59"/>
        <v>1</v>
      </c>
    </row>
    <row r="3827" spans="1:13">
      <c r="A3827" s="3">
        <v>3163</v>
      </c>
      <c r="B3827" s="3">
        <v>0</v>
      </c>
      <c r="C3827" s="3" t="s">
        <v>3311</v>
      </c>
      <c r="D3827" s="3" t="s">
        <v>267</v>
      </c>
      <c r="E3827" s="3" t="s">
        <v>2397</v>
      </c>
      <c r="F3827" s="3" t="s">
        <v>2321</v>
      </c>
      <c r="G3827" s="3">
        <v>100</v>
      </c>
      <c r="H3827" s="3">
        <v>0</v>
      </c>
      <c r="I3827" s="3" t="s">
        <v>3273</v>
      </c>
      <c r="J3827" s="3" t="s">
        <v>2346</v>
      </c>
      <c r="K3827" s="3" t="s">
        <v>2286</v>
      </c>
      <c r="L3827" s="3" t="s">
        <v>4537</v>
      </c>
      <c r="M3827" s="3">
        <f t="shared" si="59"/>
        <v>1</v>
      </c>
    </row>
    <row r="3828" spans="1:13">
      <c r="A3828" s="3">
        <v>3164</v>
      </c>
      <c r="B3828" s="3">
        <v>0</v>
      </c>
      <c r="C3828" s="3" t="s">
        <v>3313</v>
      </c>
      <c r="D3828" s="3" t="s">
        <v>257</v>
      </c>
      <c r="E3828" s="3" t="s">
        <v>2397</v>
      </c>
      <c r="F3828" s="3" t="s">
        <v>2321</v>
      </c>
      <c r="G3828" s="3">
        <v>100</v>
      </c>
      <c r="H3828" s="3">
        <v>0</v>
      </c>
      <c r="I3828" s="3" t="s">
        <v>3273</v>
      </c>
      <c r="J3828" s="3" t="s">
        <v>2346</v>
      </c>
      <c r="K3828" s="3" t="s">
        <v>2286</v>
      </c>
      <c r="L3828" s="3" t="s">
        <v>4537</v>
      </c>
      <c r="M3828" s="3">
        <f t="shared" si="59"/>
        <v>1</v>
      </c>
    </row>
    <row r="3829" spans="1:13">
      <c r="A3829" s="3">
        <v>3165</v>
      </c>
      <c r="B3829" s="3">
        <v>0</v>
      </c>
      <c r="C3829" s="3" t="s">
        <v>3315</v>
      </c>
      <c r="D3829" s="3" t="s">
        <v>269</v>
      </c>
      <c r="E3829" s="3" t="s">
        <v>2397</v>
      </c>
      <c r="F3829" s="3" t="s">
        <v>2321</v>
      </c>
      <c r="G3829" s="3">
        <v>100</v>
      </c>
      <c r="H3829" s="3">
        <v>0</v>
      </c>
      <c r="I3829" s="3" t="s">
        <v>3273</v>
      </c>
      <c r="J3829" s="3" t="s">
        <v>2346</v>
      </c>
      <c r="K3829" s="3" t="s">
        <v>2286</v>
      </c>
      <c r="L3829" s="3" t="s">
        <v>4537</v>
      </c>
      <c r="M3829" s="3">
        <f t="shared" si="59"/>
        <v>1</v>
      </c>
    </row>
    <row r="3830" spans="1:13">
      <c r="A3830" s="3">
        <v>3166</v>
      </c>
      <c r="B3830" s="3">
        <v>0</v>
      </c>
      <c r="C3830" s="3" t="s">
        <v>3317</v>
      </c>
      <c r="D3830" s="3" t="s">
        <v>3862</v>
      </c>
      <c r="E3830" s="3" t="s">
        <v>282</v>
      </c>
      <c r="F3830" s="3" t="s">
        <v>1781</v>
      </c>
      <c r="G3830" s="3">
        <v>100</v>
      </c>
      <c r="H3830" s="3">
        <v>0</v>
      </c>
      <c r="I3830" s="3" t="s">
        <v>3273</v>
      </c>
      <c r="J3830" s="3" t="s">
        <v>2346</v>
      </c>
      <c r="K3830" s="3" t="s">
        <v>2286</v>
      </c>
      <c r="L3830" s="3" t="s">
        <v>4537</v>
      </c>
      <c r="M3830" s="3">
        <f t="shared" si="59"/>
        <v>1</v>
      </c>
    </row>
    <row r="3831" spans="1:13">
      <c r="A3831" s="3">
        <v>3167</v>
      </c>
      <c r="B3831" s="3">
        <v>0</v>
      </c>
      <c r="C3831" s="3" t="s">
        <v>3319</v>
      </c>
      <c r="D3831" s="3" t="s">
        <v>262</v>
      </c>
      <c r="E3831" s="3" t="s">
        <v>286</v>
      </c>
      <c r="F3831" s="3" t="s">
        <v>1814</v>
      </c>
      <c r="G3831" s="3">
        <v>100</v>
      </c>
      <c r="H3831" s="3">
        <v>0</v>
      </c>
      <c r="I3831" s="3" t="s">
        <v>3273</v>
      </c>
      <c r="J3831" s="3" t="s">
        <v>2346</v>
      </c>
      <c r="K3831" s="3" t="s">
        <v>2286</v>
      </c>
      <c r="L3831" s="3" t="s">
        <v>4537</v>
      </c>
      <c r="M3831" s="3">
        <f t="shared" si="59"/>
        <v>1</v>
      </c>
    </row>
    <row r="3832" spans="1:13">
      <c r="A3832" s="3">
        <v>3168</v>
      </c>
      <c r="B3832" s="3">
        <v>0</v>
      </c>
      <c r="C3832" s="3" t="s">
        <v>3321</v>
      </c>
      <c r="D3832" s="3" t="s">
        <v>411</v>
      </c>
      <c r="E3832" s="3" t="s">
        <v>2629</v>
      </c>
      <c r="F3832" s="3" t="s">
        <v>2437</v>
      </c>
      <c r="G3832" s="3">
        <v>100</v>
      </c>
      <c r="H3832" s="3">
        <v>0</v>
      </c>
      <c r="I3832" s="3" t="s">
        <v>3273</v>
      </c>
      <c r="J3832" s="3" t="s">
        <v>2346</v>
      </c>
      <c r="K3832" s="3" t="s">
        <v>2306</v>
      </c>
      <c r="L3832" s="3" t="s">
        <v>4537</v>
      </c>
      <c r="M3832" s="3">
        <f t="shared" si="59"/>
        <v>2</v>
      </c>
    </row>
    <row r="3833" spans="1:13">
      <c r="A3833" s="3">
        <v>3168</v>
      </c>
      <c r="B3833" s="3">
        <v>0</v>
      </c>
      <c r="C3833" s="3" t="s">
        <v>3321</v>
      </c>
      <c r="D3833" s="3" t="s">
        <v>412</v>
      </c>
      <c r="E3833" s="3" t="s">
        <v>2629</v>
      </c>
      <c r="F3833" s="3" t="s">
        <v>2437</v>
      </c>
      <c r="G3833" s="3">
        <v>100</v>
      </c>
      <c r="H3833" s="3">
        <v>0</v>
      </c>
      <c r="I3833" s="3" t="s">
        <v>3273</v>
      </c>
      <c r="J3833" s="3" t="s">
        <v>2346</v>
      </c>
      <c r="K3833" s="3" t="s">
        <v>2306</v>
      </c>
      <c r="L3833" s="3" t="s">
        <v>4537</v>
      </c>
      <c r="M3833" s="3">
        <f t="shared" si="59"/>
        <v>2</v>
      </c>
    </row>
    <row r="3834" spans="1:13">
      <c r="A3834" s="3">
        <v>3169</v>
      </c>
      <c r="B3834" s="3">
        <v>0</v>
      </c>
      <c r="C3834" s="3" t="s">
        <v>3322</v>
      </c>
      <c r="D3834" s="3" t="s">
        <v>166</v>
      </c>
      <c r="E3834" s="3" t="s">
        <v>3323</v>
      </c>
      <c r="F3834" s="3" t="s">
        <v>2738</v>
      </c>
      <c r="G3834" s="3">
        <v>100</v>
      </c>
      <c r="H3834" s="3">
        <v>0</v>
      </c>
      <c r="I3834" s="3" t="s">
        <v>3273</v>
      </c>
      <c r="J3834" s="3" t="s">
        <v>2346</v>
      </c>
      <c r="K3834" s="3" t="s">
        <v>2306</v>
      </c>
      <c r="L3834" s="3" t="s">
        <v>4537</v>
      </c>
      <c r="M3834" s="3">
        <f t="shared" si="59"/>
        <v>1</v>
      </c>
    </row>
    <row r="3835" spans="1:13">
      <c r="A3835" s="3">
        <v>3170</v>
      </c>
      <c r="B3835" s="3">
        <v>0</v>
      </c>
      <c r="C3835" s="3" t="s">
        <v>3324</v>
      </c>
      <c r="D3835" s="3" t="s">
        <v>103</v>
      </c>
      <c r="E3835" s="3" t="s">
        <v>2395</v>
      </c>
      <c r="F3835" s="3" t="s">
        <v>2746</v>
      </c>
      <c r="G3835" s="3">
        <v>100</v>
      </c>
      <c r="H3835" s="3">
        <v>0</v>
      </c>
      <c r="I3835" s="3" t="s">
        <v>3273</v>
      </c>
      <c r="J3835" s="3" t="s">
        <v>2346</v>
      </c>
      <c r="K3835" s="3" t="s">
        <v>2306</v>
      </c>
      <c r="L3835" s="3" t="s">
        <v>4537</v>
      </c>
      <c r="M3835" s="3">
        <f t="shared" si="59"/>
        <v>1</v>
      </c>
    </row>
    <row r="3836" spans="1:13">
      <c r="A3836" s="3">
        <v>3171</v>
      </c>
      <c r="B3836" s="3">
        <v>0</v>
      </c>
      <c r="C3836" s="3" t="s">
        <v>3325</v>
      </c>
      <c r="D3836" s="3" t="s">
        <v>3326</v>
      </c>
      <c r="E3836" s="3">
        <v>2</v>
      </c>
      <c r="G3836" s="3">
        <v>100</v>
      </c>
      <c r="H3836" s="3">
        <v>0</v>
      </c>
      <c r="I3836" s="3" t="s">
        <v>3273</v>
      </c>
      <c r="J3836" s="3" t="s">
        <v>2346</v>
      </c>
      <c r="K3836" s="3" t="s">
        <v>2306</v>
      </c>
      <c r="L3836" s="3" t="s">
        <v>4537</v>
      </c>
      <c r="M3836" s="3">
        <f t="shared" si="59"/>
        <v>1</v>
      </c>
    </row>
    <row r="3837" spans="1:13">
      <c r="A3837" s="3">
        <v>3172</v>
      </c>
      <c r="B3837" s="3">
        <v>0</v>
      </c>
      <c r="C3837" s="3" t="s">
        <v>3328</v>
      </c>
      <c r="D3837" s="3" t="s">
        <v>621</v>
      </c>
      <c r="E3837" s="3" t="s">
        <v>2370</v>
      </c>
      <c r="F3837" s="3" t="s">
        <v>2302</v>
      </c>
      <c r="G3837" s="3">
        <v>100</v>
      </c>
      <c r="H3837" s="3">
        <v>0</v>
      </c>
      <c r="I3837" s="3" t="s">
        <v>3273</v>
      </c>
      <c r="J3837" s="3" t="s">
        <v>2346</v>
      </c>
      <c r="K3837" s="3" t="s">
        <v>2306</v>
      </c>
      <c r="L3837" s="3" t="s">
        <v>4537</v>
      </c>
      <c r="M3837" s="3">
        <f t="shared" si="59"/>
        <v>1</v>
      </c>
    </row>
    <row r="3838" spans="1:13">
      <c r="A3838" s="3">
        <v>3173</v>
      </c>
      <c r="B3838" s="3">
        <v>0</v>
      </c>
      <c r="C3838" s="3" t="s">
        <v>3330</v>
      </c>
      <c r="D3838" s="3" t="s">
        <v>3259</v>
      </c>
      <c r="E3838" s="3">
        <v>1</v>
      </c>
      <c r="G3838" s="3">
        <v>100</v>
      </c>
      <c r="H3838" s="3">
        <v>0</v>
      </c>
      <c r="I3838" s="3" t="s">
        <v>3273</v>
      </c>
      <c r="J3838" s="3" t="s">
        <v>2346</v>
      </c>
      <c r="K3838" s="3" t="s">
        <v>2333</v>
      </c>
      <c r="L3838" s="3" t="s">
        <v>4537</v>
      </c>
      <c r="M3838" s="3">
        <f t="shared" si="59"/>
        <v>2</v>
      </c>
    </row>
    <row r="3839" spans="1:13">
      <c r="A3839" s="3">
        <v>3173</v>
      </c>
      <c r="B3839" s="3">
        <v>0</v>
      </c>
      <c r="C3839" s="3" t="s">
        <v>3330</v>
      </c>
      <c r="D3839" s="3" t="s">
        <v>175</v>
      </c>
      <c r="E3839" s="3">
        <v>0.1</v>
      </c>
      <c r="G3839" s="3">
        <v>100</v>
      </c>
      <c r="H3839" s="3">
        <v>0</v>
      </c>
      <c r="I3839" s="3" t="s">
        <v>3273</v>
      </c>
      <c r="J3839" s="3" t="s">
        <v>2346</v>
      </c>
      <c r="K3839" s="3" t="s">
        <v>2333</v>
      </c>
      <c r="L3839" s="3" t="s">
        <v>4537</v>
      </c>
      <c r="M3839" s="3">
        <f t="shared" si="59"/>
        <v>2</v>
      </c>
    </row>
    <row r="3840" spans="1:13">
      <c r="A3840" s="3">
        <v>3174</v>
      </c>
      <c r="B3840" s="3">
        <v>0</v>
      </c>
      <c r="C3840" s="3" t="s">
        <v>3332</v>
      </c>
      <c r="D3840" s="3" t="s">
        <v>3333</v>
      </c>
      <c r="E3840" s="3" t="s">
        <v>2376</v>
      </c>
      <c r="F3840" s="3" t="s">
        <v>2710</v>
      </c>
      <c r="G3840" s="3">
        <v>100</v>
      </c>
      <c r="H3840" s="3">
        <v>0</v>
      </c>
      <c r="I3840" s="3" t="s">
        <v>3273</v>
      </c>
      <c r="J3840" s="3" t="s">
        <v>2346</v>
      </c>
      <c r="K3840" s="3" t="s">
        <v>2333</v>
      </c>
      <c r="L3840" s="3" t="s">
        <v>4537</v>
      </c>
      <c r="M3840" s="3">
        <f t="shared" si="59"/>
        <v>1</v>
      </c>
    </row>
    <row r="3841" spans="1:13">
      <c r="A3841" s="3">
        <v>3175</v>
      </c>
      <c r="B3841" s="3">
        <v>0</v>
      </c>
      <c r="C3841" s="3" t="s">
        <v>3335</v>
      </c>
      <c r="D3841" s="3" t="s">
        <v>2278</v>
      </c>
      <c r="E3841" s="3" t="s">
        <v>281</v>
      </c>
      <c r="F3841" s="3" t="s">
        <v>390</v>
      </c>
      <c r="G3841" s="3">
        <v>100</v>
      </c>
      <c r="H3841" s="3">
        <v>0</v>
      </c>
      <c r="I3841" s="3" t="s">
        <v>3273</v>
      </c>
      <c r="J3841" s="3" t="s">
        <v>2346</v>
      </c>
      <c r="K3841" s="3" t="s">
        <v>2333</v>
      </c>
      <c r="L3841" s="3" t="s">
        <v>4537</v>
      </c>
      <c r="M3841" s="3">
        <f t="shared" si="59"/>
        <v>1</v>
      </c>
    </row>
    <row r="3842" spans="1:13">
      <c r="A3842" s="3">
        <v>3176</v>
      </c>
      <c r="B3842" s="3">
        <v>0</v>
      </c>
      <c r="C3842" s="3" t="s">
        <v>3337</v>
      </c>
      <c r="D3842" s="3" t="s">
        <v>3871</v>
      </c>
      <c r="E3842" s="3">
        <v>0.05</v>
      </c>
      <c r="G3842" s="3">
        <v>100</v>
      </c>
      <c r="H3842" s="3">
        <v>0</v>
      </c>
      <c r="I3842" s="3" t="s">
        <v>3273</v>
      </c>
      <c r="J3842" s="3" t="s">
        <v>2346</v>
      </c>
      <c r="K3842" s="3" t="s">
        <v>2333</v>
      </c>
      <c r="L3842" s="3" t="s">
        <v>4537</v>
      </c>
      <c r="M3842" s="3">
        <f t="shared" si="59"/>
        <v>1</v>
      </c>
    </row>
    <row r="3843" spans="1:13">
      <c r="A3843" s="3">
        <v>3177</v>
      </c>
      <c r="B3843" s="3">
        <v>1</v>
      </c>
      <c r="C3843" s="3" t="s">
        <v>3308</v>
      </c>
      <c r="D3843" s="3" t="s">
        <v>349</v>
      </c>
      <c r="E3843" s="3" t="s">
        <v>2491</v>
      </c>
      <c r="F3843" s="3" t="s">
        <v>2821</v>
      </c>
      <c r="G3843" s="3">
        <v>86</v>
      </c>
      <c r="H3843" s="3">
        <v>100</v>
      </c>
      <c r="I3843" s="3" t="s">
        <v>3273</v>
      </c>
      <c r="J3843" s="3" t="s">
        <v>2346</v>
      </c>
      <c r="K3843" s="3" t="s">
        <v>2286</v>
      </c>
      <c r="L3843" s="3" t="s">
        <v>4538</v>
      </c>
      <c r="M3843" s="3">
        <f t="shared" ref="M3843:M3906" si="60">COUNTIF(A:A,A3843)</f>
        <v>1</v>
      </c>
    </row>
    <row r="3844" spans="1:13">
      <c r="A3844" s="3">
        <v>3178</v>
      </c>
      <c r="B3844" s="3">
        <v>1</v>
      </c>
      <c r="C3844" s="3" t="s">
        <v>3310</v>
      </c>
      <c r="D3844" s="3" t="s">
        <v>265</v>
      </c>
      <c r="E3844" s="3" t="s">
        <v>2399</v>
      </c>
      <c r="F3844" s="3" t="s">
        <v>1776</v>
      </c>
      <c r="G3844" s="3">
        <v>86</v>
      </c>
      <c r="H3844" s="3">
        <v>100</v>
      </c>
      <c r="I3844" s="3" t="s">
        <v>3273</v>
      </c>
      <c r="J3844" s="3" t="s">
        <v>2346</v>
      </c>
      <c r="K3844" s="3" t="s">
        <v>2286</v>
      </c>
      <c r="L3844" s="3" t="s">
        <v>4538</v>
      </c>
      <c r="M3844" s="3">
        <f t="shared" si="60"/>
        <v>1</v>
      </c>
    </row>
    <row r="3845" spans="1:13">
      <c r="A3845" s="3">
        <v>3179</v>
      </c>
      <c r="B3845" s="3">
        <v>1</v>
      </c>
      <c r="C3845" s="3" t="s">
        <v>3312</v>
      </c>
      <c r="D3845" s="3" t="s">
        <v>267</v>
      </c>
      <c r="E3845" s="3" t="s">
        <v>2399</v>
      </c>
      <c r="F3845" s="3" t="s">
        <v>1776</v>
      </c>
      <c r="G3845" s="3">
        <v>86</v>
      </c>
      <c r="H3845" s="3">
        <v>100</v>
      </c>
      <c r="I3845" s="3" t="s">
        <v>3273</v>
      </c>
      <c r="J3845" s="3" t="s">
        <v>2346</v>
      </c>
      <c r="K3845" s="3" t="s">
        <v>2286</v>
      </c>
      <c r="L3845" s="3" t="s">
        <v>4538</v>
      </c>
      <c r="M3845" s="3">
        <f t="shared" si="60"/>
        <v>1</v>
      </c>
    </row>
    <row r="3846" spans="1:13">
      <c r="A3846" s="3">
        <v>3180</v>
      </c>
      <c r="B3846" s="3">
        <v>1</v>
      </c>
      <c r="C3846" s="3" t="s">
        <v>3314</v>
      </c>
      <c r="D3846" s="3" t="s">
        <v>257</v>
      </c>
      <c r="E3846" s="3" t="s">
        <v>2399</v>
      </c>
      <c r="F3846" s="3" t="s">
        <v>1776</v>
      </c>
      <c r="G3846" s="3">
        <v>86</v>
      </c>
      <c r="H3846" s="3">
        <v>100</v>
      </c>
      <c r="I3846" s="3" t="s">
        <v>3273</v>
      </c>
      <c r="J3846" s="3" t="s">
        <v>2346</v>
      </c>
      <c r="K3846" s="3" t="s">
        <v>2286</v>
      </c>
      <c r="L3846" s="3" t="s">
        <v>4538</v>
      </c>
      <c r="M3846" s="3">
        <f t="shared" si="60"/>
        <v>1</v>
      </c>
    </row>
    <row r="3847" spans="1:13">
      <c r="A3847" s="3">
        <v>3181</v>
      </c>
      <c r="B3847" s="3">
        <v>1</v>
      </c>
      <c r="C3847" s="3" t="s">
        <v>3316</v>
      </c>
      <c r="D3847" s="3" t="s">
        <v>269</v>
      </c>
      <c r="E3847" s="3" t="s">
        <v>2399</v>
      </c>
      <c r="F3847" s="3" t="s">
        <v>1776</v>
      </c>
      <c r="G3847" s="3">
        <v>86</v>
      </c>
      <c r="H3847" s="3">
        <v>100</v>
      </c>
      <c r="I3847" s="3" t="s">
        <v>3273</v>
      </c>
      <c r="J3847" s="3" t="s">
        <v>2346</v>
      </c>
      <c r="K3847" s="3" t="s">
        <v>2286</v>
      </c>
      <c r="L3847" s="3" t="s">
        <v>4538</v>
      </c>
      <c r="M3847" s="3">
        <f t="shared" si="60"/>
        <v>1</v>
      </c>
    </row>
    <row r="3848" spans="1:13">
      <c r="A3848" s="3">
        <v>3182</v>
      </c>
      <c r="B3848" s="3">
        <v>1</v>
      </c>
      <c r="C3848" s="3" t="s">
        <v>3318</v>
      </c>
      <c r="D3848" s="3" t="s">
        <v>3862</v>
      </c>
      <c r="E3848" s="3">
        <v>0.04</v>
      </c>
      <c r="G3848" s="3">
        <v>86</v>
      </c>
      <c r="H3848" s="3">
        <v>100</v>
      </c>
      <c r="I3848" s="3" t="s">
        <v>3273</v>
      </c>
      <c r="J3848" s="3" t="s">
        <v>2346</v>
      </c>
      <c r="K3848" s="3" t="s">
        <v>2286</v>
      </c>
      <c r="L3848" s="3" t="s">
        <v>4538</v>
      </c>
      <c r="M3848" s="3">
        <f t="shared" si="60"/>
        <v>1</v>
      </c>
    </row>
    <row r="3849" spans="1:13">
      <c r="A3849" s="3">
        <v>3183</v>
      </c>
      <c r="B3849" s="3">
        <v>1</v>
      </c>
      <c r="C3849" s="3" t="s">
        <v>3320</v>
      </c>
      <c r="D3849" s="3" t="s">
        <v>262</v>
      </c>
      <c r="E3849" s="3" t="s">
        <v>284</v>
      </c>
      <c r="F3849" s="3" t="s">
        <v>1928</v>
      </c>
      <c r="G3849" s="3">
        <v>86</v>
      </c>
      <c r="H3849" s="3">
        <v>100</v>
      </c>
      <c r="I3849" s="3" t="s">
        <v>3273</v>
      </c>
      <c r="J3849" s="3" t="s">
        <v>2346</v>
      </c>
      <c r="K3849" s="3" t="s">
        <v>2286</v>
      </c>
      <c r="L3849" s="3" t="s">
        <v>4538</v>
      </c>
      <c r="M3849" s="3">
        <f t="shared" si="60"/>
        <v>1</v>
      </c>
    </row>
    <row r="3850" spans="1:13">
      <c r="A3850" s="3">
        <v>3184</v>
      </c>
      <c r="B3850" s="3">
        <v>1</v>
      </c>
      <c r="C3850" s="3" t="s">
        <v>2743</v>
      </c>
      <c r="D3850" s="3" t="s">
        <v>411</v>
      </c>
      <c r="E3850" s="3" t="s">
        <v>1800</v>
      </c>
      <c r="F3850" s="3" t="s">
        <v>1775</v>
      </c>
      <c r="G3850" s="3">
        <v>86</v>
      </c>
      <c r="H3850" s="3">
        <v>100</v>
      </c>
      <c r="I3850" s="3" t="s">
        <v>3273</v>
      </c>
      <c r="J3850" s="3" t="s">
        <v>2346</v>
      </c>
      <c r="K3850" s="3" t="s">
        <v>2306</v>
      </c>
      <c r="L3850" s="3" t="s">
        <v>4538</v>
      </c>
      <c r="M3850" s="3">
        <f t="shared" si="60"/>
        <v>2</v>
      </c>
    </row>
    <row r="3851" spans="1:13">
      <c r="A3851" s="3">
        <v>3184</v>
      </c>
      <c r="B3851" s="3">
        <v>1</v>
      </c>
      <c r="C3851" s="3" t="s">
        <v>2743</v>
      </c>
      <c r="D3851" s="3" t="s">
        <v>412</v>
      </c>
      <c r="E3851" s="3" t="s">
        <v>1800</v>
      </c>
      <c r="F3851" s="3" t="s">
        <v>1775</v>
      </c>
      <c r="G3851" s="3">
        <v>86</v>
      </c>
      <c r="H3851" s="3">
        <v>100</v>
      </c>
      <c r="I3851" s="3" t="s">
        <v>3273</v>
      </c>
      <c r="J3851" s="3" t="s">
        <v>2346</v>
      </c>
      <c r="K3851" s="3" t="s">
        <v>2306</v>
      </c>
      <c r="L3851" s="3" t="s">
        <v>4538</v>
      </c>
      <c r="M3851" s="3">
        <f t="shared" si="60"/>
        <v>2</v>
      </c>
    </row>
    <row r="3852" spans="1:13">
      <c r="A3852" s="3">
        <v>3185</v>
      </c>
      <c r="B3852" s="3">
        <v>1</v>
      </c>
      <c r="C3852" s="3" t="s">
        <v>2862</v>
      </c>
      <c r="D3852" s="3" t="s">
        <v>166</v>
      </c>
      <c r="E3852" s="3" t="s">
        <v>2863</v>
      </c>
      <c r="F3852" s="3" t="s">
        <v>2741</v>
      </c>
      <c r="G3852" s="3">
        <v>86</v>
      </c>
      <c r="H3852" s="3">
        <v>100</v>
      </c>
      <c r="I3852" s="3" t="s">
        <v>3273</v>
      </c>
      <c r="J3852" s="3" t="s">
        <v>2346</v>
      </c>
      <c r="K3852" s="3" t="s">
        <v>2306</v>
      </c>
      <c r="L3852" s="3" t="s">
        <v>4538</v>
      </c>
      <c r="M3852" s="3">
        <f t="shared" si="60"/>
        <v>1</v>
      </c>
    </row>
    <row r="3853" spans="1:13">
      <c r="A3853" s="3">
        <v>3186</v>
      </c>
      <c r="B3853" s="3">
        <v>1</v>
      </c>
      <c r="C3853" s="3" t="s">
        <v>2747</v>
      </c>
      <c r="D3853" s="3" t="s">
        <v>103</v>
      </c>
      <c r="E3853" s="3" t="s">
        <v>2734</v>
      </c>
      <c r="F3853" s="3" t="s">
        <v>2748</v>
      </c>
      <c r="G3853" s="3">
        <v>86</v>
      </c>
      <c r="H3853" s="3">
        <v>100</v>
      </c>
      <c r="I3853" s="3" t="s">
        <v>3273</v>
      </c>
      <c r="J3853" s="3" t="s">
        <v>2346</v>
      </c>
      <c r="K3853" s="3" t="s">
        <v>2306</v>
      </c>
      <c r="L3853" s="3" t="s">
        <v>4538</v>
      </c>
      <c r="M3853" s="3">
        <f t="shared" si="60"/>
        <v>1</v>
      </c>
    </row>
    <row r="3854" spans="1:13">
      <c r="A3854" s="3">
        <v>3187</v>
      </c>
      <c r="B3854" s="3">
        <v>1</v>
      </c>
      <c r="C3854" s="3" t="s">
        <v>3327</v>
      </c>
      <c r="D3854" s="3" t="s">
        <v>3326</v>
      </c>
      <c r="E3854" s="3">
        <v>1</v>
      </c>
      <c r="G3854" s="3">
        <v>86</v>
      </c>
      <c r="H3854" s="3">
        <v>100</v>
      </c>
      <c r="I3854" s="3" t="s">
        <v>3273</v>
      </c>
      <c r="J3854" s="3" t="s">
        <v>2346</v>
      </c>
      <c r="K3854" s="3" t="s">
        <v>2306</v>
      </c>
      <c r="L3854" s="3" t="s">
        <v>4538</v>
      </c>
      <c r="M3854" s="3">
        <f t="shared" si="60"/>
        <v>1</v>
      </c>
    </row>
    <row r="3855" spans="1:13">
      <c r="A3855" s="3">
        <v>3188</v>
      </c>
      <c r="B3855" s="3">
        <v>1</v>
      </c>
      <c r="C3855" s="3" t="s">
        <v>3329</v>
      </c>
      <c r="D3855" s="3" t="s">
        <v>621</v>
      </c>
      <c r="E3855" s="3" t="s">
        <v>2326</v>
      </c>
      <c r="F3855" s="3" t="s">
        <v>1789</v>
      </c>
      <c r="G3855" s="3">
        <v>86</v>
      </c>
      <c r="H3855" s="3">
        <v>100</v>
      </c>
      <c r="I3855" s="3" t="s">
        <v>3273</v>
      </c>
      <c r="J3855" s="3" t="s">
        <v>2346</v>
      </c>
      <c r="K3855" s="3" t="s">
        <v>2306</v>
      </c>
      <c r="L3855" s="3" t="s">
        <v>4538</v>
      </c>
      <c r="M3855" s="3">
        <f t="shared" si="60"/>
        <v>1</v>
      </c>
    </row>
    <row r="3856" spans="1:13">
      <c r="A3856" s="3">
        <v>3189</v>
      </c>
      <c r="B3856" s="3">
        <v>1</v>
      </c>
      <c r="C3856" s="3" t="s">
        <v>3331</v>
      </c>
      <c r="D3856" s="3" t="s">
        <v>3259</v>
      </c>
      <c r="E3856" s="3">
        <v>1</v>
      </c>
      <c r="G3856" s="3">
        <v>100</v>
      </c>
      <c r="H3856" s="3">
        <v>100</v>
      </c>
      <c r="I3856" s="3" t="s">
        <v>3273</v>
      </c>
      <c r="J3856" s="3" t="s">
        <v>2346</v>
      </c>
      <c r="K3856" s="3" t="s">
        <v>2333</v>
      </c>
      <c r="L3856" s="3" t="s">
        <v>4538</v>
      </c>
      <c r="M3856" s="3">
        <f t="shared" si="60"/>
        <v>1</v>
      </c>
    </row>
    <row r="3857" spans="1:13">
      <c r="A3857" s="3">
        <v>3190</v>
      </c>
      <c r="B3857" s="3">
        <v>1</v>
      </c>
      <c r="C3857" s="3" t="s">
        <v>3334</v>
      </c>
      <c r="D3857" s="3" t="s">
        <v>3333</v>
      </c>
      <c r="E3857" s="3" t="s">
        <v>1793</v>
      </c>
      <c r="F3857" s="3" t="s">
        <v>1778</v>
      </c>
      <c r="G3857" s="3">
        <v>100</v>
      </c>
      <c r="H3857" s="3">
        <v>100</v>
      </c>
      <c r="I3857" s="3" t="s">
        <v>3273</v>
      </c>
      <c r="J3857" s="3" t="s">
        <v>2346</v>
      </c>
      <c r="K3857" s="3" t="s">
        <v>2333</v>
      </c>
      <c r="L3857" s="3" t="s">
        <v>4538</v>
      </c>
      <c r="M3857" s="3">
        <f t="shared" si="60"/>
        <v>1</v>
      </c>
    </row>
    <row r="3858" spans="1:13">
      <c r="A3858" s="3">
        <v>3191</v>
      </c>
      <c r="B3858" s="3">
        <v>1</v>
      </c>
      <c r="C3858" s="3" t="s">
        <v>3336</v>
      </c>
      <c r="D3858" s="3" t="s">
        <v>2278</v>
      </c>
      <c r="E3858" s="3" t="s">
        <v>402</v>
      </c>
      <c r="F3858" s="3" t="s">
        <v>281</v>
      </c>
      <c r="G3858" s="3">
        <v>100</v>
      </c>
      <c r="H3858" s="3">
        <v>100</v>
      </c>
      <c r="I3858" s="3" t="s">
        <v>3273</v>
      </c>
      <c r="J3858" s="3" t="s">
        <v>2346</v>
      </c>
      <c r="K3858" s="3" t="s">
        <v>2333</v>
      </c>
      <c r="L3858" s="3" t="s">
        <v>4538</v>
      </c>
      <c r="M3858" s="3">
        <f t="shared" si="60"/>
        <v>1</v>
      </c>
    </row>
    <row r="3859" spans="1:13">
      <c r="A3859" s="3">
        <v>3192</v>
      </c>
      <c r="B3859" s="3">
        <v>1</v>
      </c>
      <c r="C3859" s="3" t="s">
        <v>3338</v>
      </c>
      <c r="D3859" s="3" t="s">
        <v>3871</v>
      </c>
      <c r="E3859" s="3">
        <v>0.03</v>
      </c>
      <c r="G3859" s="3">
        <v>100</v>
      </c>
      <c r="H3859" s="3">
        <v>100</v>
      </c>
      <c r="I3859" s="3" t="s">
        <v>3273</v>
      </c>
      <c r="J3859" s="3" t="s">
        <v>2346</v>
      </c>
      <c r="K3859" s="3" t="s">
        <v>2333</v>
      </c>
      <c r="L3859" s="3" t="s">
        <v>4538</v>
      </c>
      <c r="M3859" s="3">
        <f t="shared" si="60"/>
        <v>1</v>
      </c>
    </row>
    <row r="3860" spans="1:13">
      <c r="A3860" s="3">
        <v>3193</v>
      </c>
      <c r="B3860" s="3">
        <v>0</v>
      </c>
      <c r="C3860" s="3" t="s">
        <v>3283</v>
      </c>
      <c r="D3860" s="3" t="s">
        <v>3284</v>
      </c>
      <c r="E3860" s="3" t="s">
        <v>402</v>
      </c>
      <c r="F3860" s="3" t="s">
        <v>281</v>
      </c>
      <c r="G3860" s="3">
        <v>1</v>
      </c>
      <c r="H3860" s="3">
        <v>1</v>
      </c>
      <c r="I3860" s="3" t="s">
        <v>3339</v>
      </c>
      <c r="J3860" s="3" t="s">
        <v>2259</v>
      </c>
      <c r="L3860" s="3" t="s">
        <v>4539</v>
      </c>
      <c r="M3860" s="3">
        <f t="shared" si="60"/>
        <v>1</v>
      </c>
    </row>
    <row r="3861" spans="1:13">
      <c r="A3861" s="3">
        <v>3194</v>
      </c>
      <c r="B3861" s="3">
        <v>1</v>
      </c>
      <c r="C3861" s="3" t="s">
        <v>3277</v>
      </c>
      <c r="D3861" s="3" t="s">
        <v>175</v>
      </c>
      <c r="E3861" s="3" t="s">
        <v>1781</v>
      </c>
      <c r="F3861" s="3" t="s">
        <v>291</v>
      </c>
      <c r="G3861" s="3">
        <v>1</v>
      </c>
      <c r="H3861" s="3">
        <v>5</v>
      </c>
      <c r="I3861" s="3" t="s">
        <v>3339</v>
      </c>
      <c r="J3861" s="3" t="s">
        <v>2259</v>
      </c>
      <c r="L3861" s="3" t="s">
        <v>4540</v>
      </c>
      <c r="M3861" s="3">
        <f t="shared" si="60"/>
        <v>1</v>
      </c>
    </row>
    <row r="3862" spans="1:13">
      <c r="A3862" s="3">
        <v>3195</v>
      </c>
      <c r="B3862" s="3">
        <v>1</v>
      </c>
      <c r="C3862" s="3" t="s">
        <v>3278</v>
      </c>
      <c r="D3862" s="3" t="s">
        <v>110</v>
      </c>
      <c r="E3862" s="3" t="s">
        <v>3279</v>
      </c>
      <c r="F3862" s="3" t="s">
        <v>3280</v>
      </c>
      <c r="G3862" s="3">
        <v>1</v>
      </c>
      <c r="H3862" s="3">
        <v>5</v>
      </c>
      <c r="I3862" s="3" t="s">
        <v>3339</v>
      </c>
      <c r="J3862" s="3" t="s">
        <v>2259</v>
      </c>
      <c r="L3862" s="3" t="s">
        <v>4540</v>
      </c>
      <c r="M3862" s="3">
        <f t="shared" si="60"/>
        <v>1</v>
      </c>
    </row>
    <row r="3863" spans="1:13">
      <c r="A3863" s="3">
        <v>3196</v>
      </c>
      <c r="B3863" s="3">
        <v>1</v>
      </c>
      <c r="C3863" s="3" t="s">
        <v>3281</v>
      </c>
      <c r="D3863" s="3" t="s">
        <v>111</v>
      </c>
      <c r="E3863" s="3" t="s">
        <v>3279</v>
      </c>
      <c r="F3863" s="3" t="s">
        <v>3280</v>
      </c>
      <c r="G3863" s="3">
        <v>1</v>
      </c>
      <c r="H3863" s="3">
        <v>5</v>
      </c>
      <c r="I3863" s="3" t="s">
        <v>3339</v>
      </c>
      <c r="J3863" s="3" t="s">
        <v>2259</v>
      </c>
      <c r="L3863" s="3" t="s">
        <v>4540</v>
      </c>
      <c r="M3863" s="3">
        <f t="shared" si="60"/>
        <v>1</v>
      </c>
    </row>
    <row r="3864" spans="1:13">
      <c r="A3864" s="3">
        <v>3197</v>
      </c>
      <c r="B3864" s="3">
        <v>1</v>
      </c>
      <c r="C3864" s="3" t="s">
        <v>3282</v>
      </c>
      <c r="D3864" s="3" t="s">
        <v>112</v>
      </c>
      <c r="E3864" s="3" t="s">
        <v>3279</v>
      </c>
      <c r="F3864" s="3" t="s">
        <v>3280</v>
      </c>
      <c r="G3864" s="3">
        <v>1</v>
      </c>
      <c r="H3864" s="3">
        <v>5</v>
      </c>
      <c r="I3864" s="3" t="s">
        <v>3339</v>
      </c>
      <c r="J3864" s="3" t="s">
        <v>2259</v>
      </c>
      <c r="L3864" s="3" t="s">
        <v>4540</v>
      </c>
      <c r="M3864" s="3">
        <f t="shared" si="60"/>
        <v>1</v>
      </c>
    </row>
    <row r="3865" spans="1:13">
      <c r="A3865" s="3">
        <v>3198</v>
      </c>
      <c r="B3865" s="3">
        <v>2</v>
      </c>
      <c r="C3865" s="3" t="s">
        <v>2255</v>
      </c>
      <c r="D3865" s="3" t="s">
        <v>322</v>
      </c>
      <c r="E3865" s="3" t="s">
        <v>2256</v>
      </c>
      <c r="F3865" s="3" t="s">
        <v>2257</v>
      </c>
      <c r="G3865" s="3">
        <v>1</v>
      </c>
      <c r="H3865" s="3">
        <v>10</v>
      </c>
      <c r="I3865" s="3" t="s">
        <v>3339</v>
      </c>
      <c r="J3865" s="3" t="s">
        <v>2259</v>
      </c>
      <c r="L3865" s="3" t="s">
        <v>4541</v>
      </c>
      <c r="M3865" s="3">
        <f t="shared" si="60"/>
        <v>1</v>
      </c>
    </row>
    <row r="3866" spans="1:13">
      <c r="A3866" s="3">
        <v>3199</v>
      </c>
      <c r="B3866" s="3">
        <v>2</v>
      </c>
      <c r="C3866" s="3" t="s">
        <v>3340</v>
      </c>
      <c r="D3866" s="3" t="s">
        <v>439</v>
      </c>
      <c r="E3866" s="3" t="s">
        <v>284</v>
      </c>
      <c r="F3866" s="3" t="s">
        <v>1928</v>
      </c>
      <c r="G3866" s="3">
        <v>1</v>
      </c>
      <c r="H3866" s="3">
        <v>10</v>
      </c>
      <c r="I3866" s="3" t="s">
        <v>3339</v>
      </c>
      <c r="J3866" s="3" t="s">
        <v>2259</v>
      </c>
      <c r="L3866" s="3" t="s">
        <v>4541</v>
      </c>
      <c r="M3866" s="3">
        <f t="shared" si="60"/>
        <v>1</v>
      </c>
    </row>
    <row r="3867" spans="1:13">
      <c r="A3867" s="3">
        <v>3200</v>
      </c>
      <c r="B3867" s="3">
        <v>2</v>
      </c>
      <c r="C3867" s="3" t="s">
        <v>2263</v>
      </c>
      <c r="D3867" s="3" t="s">
        <v>265</v>
      </c>
      <c r="E3867" s="3" t="s">
        <v>282</v>
      </c>
      <c r="F3867" s="3" t="s">
        <v>284</v>
      </c>
      <c r="G3867" s="3">
        <v>1</v>
      </c>
      <c r="H3867" s="3">
        <v>10</v>
      </c>
      <c r="I3867" s="3" t="s">
        <v>3339</v>
      </c>
      <c r="J3867" s="3" t="s">
        <v>2259</v>
      </c>
      <c r="L3867" s="3" t="s">
        <v>4541</v>
      </c>
      <c r="M3867" s="3">
        <f t="shared" si="60"/>
        <v>1</v>
      </c>
    </row>
    <row r="3868" spans="1:13">
      <c r="A3868" s="3">
        <v>3201</v>
      </c>
      <c r="B3868" s="3">
        <v>2</v>
      </c>
      <c r="C3868" s="3" t="s">
        <v>2264</v>
      </c>
      <c r="D3868" s="3" t="s">
        <v>267</v>
      </c>
      <c r="E3868" s="3" t="s">
        <v>282</v>
      </c>
      <c r="F3868" s="3" t="s">
        <v>284</v>
      </c>
      <c r="G3868" s="3">
        <v>1</v>
      </c>
      <c r="H3868" s="3">
        <v>10</v>
      </c>
      <c r="I3868" s="3" t="s">
        <v>3339</v>
      </c>
      <c r="J3868" s="3" t="s">
        <v>2259</v>
      </c>
      <c r="L3868" s="3" t="s">
        <v>4541</v>
      </c>
      <c r="M3868" s="3">
        <f t="shared" si="60"/>
        <v>1</v>
      </c>
    </row>
    <row r="3869" spans="1:13">
      <c r="A3869" s="3">
        <v>3202</v>
      </c>
      <c r="B3869" s="3">
        <v>2</v>
      </c>
      <c r="C3869" s="3" t="s">
        <v>2265</v>
      </c>
      <c r="D3869" s="3" t="s">
        <v>257</v>
      </c>
      <c r="E3869" s="3" t="s">
        <v>282</v>
      </c>
      <c r="F3869" s="3" t="s">
        <v>284</v>
      </c>
      <c r="G3869" s="3">
        <v>1</v>
      </c>
      <c r="H3869" s="3">
        <v>10</v>
      </c>
      <c r="I3869" s="3" t="s">
        <v>3339</v>
      </c>
      <c r="J3869" s="3" t="s">
        <v>2259</v>
      </c>
      <c r="L3869" s="3" t="s">
        <v>4541</v>
      </c>
      <c r="M3869" s="3">
        <f t="shared" si="60"/>
        <v>1</v>
      </c>
    </row>
    <row r="3870" spans="1:13">
      <c r="A3870" s="3">
        <v>3203</v>
      </c>
      <c r="B3870" s="3">
        <v>2</v>
      </c>
      <c r="C3870" s="3" t="s">
        <v>2266</v>
      </c>
      <c r="D3870" s="3" t="s">
        <v>269</v>
      </c>
      <c r="E3870" s="3" t="s">
        <v>282</v>
      </c>
      <c r="F3870" s="3" t="s">
        <v>284</v>
      </c>
      <c r="G3870" s="3">
        <v>1</v>
      </c>
      <c r="H3870" s="3">
        <v>10</v>
      </c>
      <c r="I3870" s="3" t="s">
        <v>3339</v>
      </c>
      <c r="J3870" s="3" t="s">
        <v>2259</v>
      </c>
      <c r="L3870" s="3" t="s">
        <v>4541</v>
      </c>
      <c r="M3870" s="3">
        <f t="shared" si="60"/>
        <v>1</v>
      </c>
    </row>
    <row r="3871" spans="1:13">
      <c r="A3871" s="3">
        <v>3204</v>
      </c>
      <c r="B3871" s="3">
        <v>2</v>
      </c>
      <c r="C3871" s="3" t="s">
        <v>2659</v>
      </c>
      <c r="D3871" s="3" t="s">
        <v>589</v>
      </c>
      <c r="E3871" s="3" t="s">
        <v>386</v>
      </c>
      <c r="F3871" s="3" t="s">
        <v>1996</v>
      </c>
      <c r="G3871" s="3">
        <v>1</v>
      </c>
      <c r="H3871" s="3">
        <v>10</v>
      </c>
      <c r="I3871" s="3" t="s">
        <v>3339</v>
      </c>
      <c r="J3871" s="3" t="s">
        <v>2259</v>
      </c>
      <c r="L3871" s="3" t="s">
        <v>4541</v>
      </c>
      <c r="M3871" s="3">
        <f t="shared" si="60"/>
        <v>1</v>
      </c>
    </row>
    <row r="3872" spans="1:13">
      <c r="A3872" s="3">
        <v>3205</v>
      </c>
      <c r="B3872" s="3">
        <v>2</v>
      </c>
      <c r="C3872" s="3" t="s">
        <v>2660</v>
      </c>
      <c r="D3872" s="3" t="s">
        <v>566</v>
      </c>
      <c r="E3872" s="3" t="s">
        <v>386</v>
      </c>
      <c r="F3872" s="3" t="s">
        <v>1996</v>
      </c>
      <c r="G3872" s="3">
        <v>1</v>
      </c>
      <c r="H3872" s="3">
        <v>10</v>
      </c>
      <c r="I3872" s="3" t="s">
        <v>3339</v>
      </c>
      <c r="J3872" s="3" t="s">
        <v>2259</v>
      </c>
      <c r="L3872" s="3" t="s">
        <v>4541</v>
      </c>
      <c r="M3872" s="3">
        <f t="shared" si="60"/>
        <v>1</v>
      </c>
    </row>
    <row r="3873" spans="1:13">
      <c r="A3873" s="3">
        <v>3206</v>
      </c>
      <c r="B3873" s="3">
        <v>2</v>
      </c>
      <c r="C3873" s="3" t="s">
        <v>2661</v>
      </c>
      <c r="D3873" s="3" t="s">
        <v>645</v>
      </c>
      <c r="E3873" s="3" t="s">
        <v>386</v>
      </c>
      <c r="F3873" s="3" t="s">
        <v>1996</v>
      </c>
      <c r="G3873" s="3">
        <v>1</v>
      </c>
      <c r="H3873" s="3">
        <v>10</v>
      </c>
      <c r="I3873" s="3" t="s">
        <v>3339</v>
      </c>
      <c r="J3873" s="3" t="s">
        <v>2259</v>
      </c>
      <c r="L3873" s="3" t="s">
        <v>4541</v>
      </c>
      <c r="M3873" s="3">
        <f t="shared" si="60"/>
        <v>1</v>
      </c>
    </row>
    <row r="3874" spans="1:13">
      <c r="A3874" s="3">
        <v>3207</v>
      </c>
      <c r="B3874" s="3">
        <v>2</v>
      </c>
      <c r="C3874" s="3" t="s">
        <v>3275</v>
      </c>
      <c r="D3874" s="3" t="s">
        <v>3276</v>
      </c>
      <c r="E3874" s="3" t="s">
        <v>291</v>
      </c>
      <c r="F3874" s="3" t="s">
        <v>284</v>
      </c>
      <c r="G3874" s="3">
        <v>1</v>
      </c>
      <c r="H3874" s="3">
        <v>10</v>
      </c>
      <c r="I3874" s="3" t="s">
        <v>3339</v>
      </c>
      <c r="J3874" s="3" t="s">
        <v>2259</v>
      </c>
      <c r="L3874" s="3" t="s">
        <v>4541</v>
      </c>
      <c r="M3874" s="3">
        <f t="shared" si="60"/>
        <v>1</v>
      </c>
    </row>
    <row r="3875" spans="1:13">
      <c r="A3875" s="3">
        <v>3208</v>
      </c>
      <c r="B3875" s="3">
        <v>0</v>
      </c>
      <c r="C3875" s="3" t="s">
        <v>3283</v>
      </c>
      <c r="D3875" s="3" t="s">
        <v>3284</v>
      </c>
      <c r="E3875" s="3" t="s">
        <v>402</v>
      </c>
      <c r="F3875" s="3" t="s">
        <v>281</v>
      </c>
      <c r="G3875" s="3">
        <v>1</v>
      </c>
      <c r="H3875" s="3">
        <v>1</v>
      </c>
      <c r="I3875" s="3" t="s">
        <v>3339</v>
      </c>
      <c r="J3875" s="3" t="s">
        <v>2281</v>
      </c>
      <c r="L3875" s="3" t="s">
        <v>4542</v>
      </c>
      <c r="M3875" s="3">
        <f t="shared" si="60"/>
        <v>1</v>
      </c>
    </row>
    <row r="3876" spans="1:13">
      <c r="A3876" s="3">
        <v>3209</v>
      </c>
      <c r="B3876" s="3">
        <v>1</v>
      </c>
      <c r="C3876" s="3" t="s">
        <v>3277</v>
      </c>
      <c r="D3876" s="3" t="s">
        <v>175</v>
      </c>
      <c r="E3876" s="3" t="s">
        <v>1781</v>
      </c>
      <c r="F3876" s="3" t="s">
        <v>291</v>
      </c>
      <c r="G3876" s="3">
        <v>1</v>
      </c>
      <c r="H3876" s="3">
        <v>5</v>
      </c>
      <c r="I3876" s="3" t="s">
        <v>3339</v>
      </c>
      <c r="J3876" s="3" t="s">
        <v>2281</v>
      </c>
      <c r="L3876" s="3" t="s">
        <v>4543</v>
      </c>
      <c r="M3876" s="3">
        <f t="shared" si="60"/>
        <v>1</v>
      </c>
    </row>
    <row r="3877" spans="1:13">
      <c r="A3877" s="3">
        <v>3210</v>
      </c>
      <c r="B3877" s="3">
        <v>1</v>
      </c>
      <c r="C3877" s="3" t="s">
        <v>3278</v>
      </c>
      <c r="D3877" s="3" t="s">
        <v>110</v>
      </c>
      <c r="E3877" s="3" t="s">
        <v>3279</v>
      </c>
      <c r="F3877" s="3" t="s">
        <v>3280</v>
      </c>
      <c r="G3877" s="3">
        <v>1</v>
      </c>
      <c r="H3877" s="3">
        <v>5</v>
      </c>
      <c r="I3877" s="3" t="s">
        <v>3339</v>
      </c>
      <c r="J3877" s="3" t="s">
        <v>2281</v>
      </c>
      <c r="L3877" s="3" t="s">
        <v>4543</v>
      </c>
      <c r="M3877" s="3">
        <f t="shared" si="60"/>
        <v>1</v>
      </c>
    </row>
    <row r="3878" spans="1:13">
      <c r="A3878" s="3">
        <v>3211</v>
      </c>
      <c r="B3878" s="3">
        <v>1</v>
      </c>
      <c r="C3878" s="3" t="s">
        <v>3281</v>
      </c>
      <c r="D3878" s="3" t="s">
        <v>111</v>
      </c>
      <c r="E3878" s="3" t="s">
        <v>3279</v>
      </c>
      <c r="F3878" s="3" t="s">
        <v>3280</v>
      </c>
      <c r="G3878" s="3">
        <v>1</v>
      </c>
      <c r="H3878" s="3">
        <v>5</v>
      </c>
      <c r="I3878" s="3" t="s">
        <v>3339</v>
      </c>
      <c r="J3878" s="3" t="s">
        <v>2281</v>
      </c>
      <c r="L3878" s="3" t="s">
        <v>4543</v>
      </c>
      <c r="M3878" s="3">
        <f t="shared" si="60"/>
        <v>1</v>
      </c>
    </row>
    <row r="3879" spans="1:13">
      <c r="A3879" s="3">
        <v>3212</v>
      </c>
      <c r="B3879" s="3">
        <v>1</v>
      </c>
      <c r="C3879" s="3" t="s">
        <v>3282</v>
      </c>
      <c r="D3879" s="3" t="s">
        <v>112</v>
      </c>
      <c r="E3879" s="3" t="s">
        <v>3279</v>
      </c>
      <c r="F3879" s="3" t="s">
        <v>3280</v>
      </c>
      <c r="G3879" s="3">
        <v>1</v>
      </c>
      <c r="H3879" s="3">
        <v>5</v>
      </c>
      <c r="I3879" s="3" t="s">
        <v>3339</v>
      </c>
      <c r="J3879" s="3" t="s">
        <v>2281</v>
      </c>
      <c r="L3879" s="3" t="s">
        <v>4543</v>
      </c>
      <c r="M3879" s="3">
        <f t="shared" si="60"/>
        <v>1</v>
      </c>
    </row>
    <row r="3880" spans="1:13">
      <c r="A3880" s="3">
        <v>3213</v>
      </c>
      <c r="B3880" s="3">
        <v>2</v>
      </c>
      <c r="C3880" s="3" t="s">
        <v>2255</v>
      </c>
      <c r="D3880" s="3" t="s">
        <v>322</v>
      </c>
      <c r="E3880" s="3" t="s">
        <v>2256</v>
      </c>
      <c r="F3880" s="3" t="s">
        <v>2257</v>
      </c>
      <c r="G3880" s="3">
        <v>1</v>
      </c>
      <c r="H3880" s="3">
        <v>10</v>
      </c>
      <c r="I3880" s="3" t="s">
        <v>3339</v>
      </c>
      <c r="J3880" s="3" t="s">
        <v>2281</v>
      </c>
      <c r="L3880" s="3" t="s">
        <v>4544</v>
      </c>
      <c r="M3880" s="3">
        <f t="shared" si="60"/>
        <v>1</v>
      </c>
    </row>
    <row r="3881" spans="1:13">
      <c r="A3881" s="3">
        <v>3214</v>
      </c>
      <c r="B3881" s="3">
        <v>2</v>
      </c>
      <c r="C3881" s="3" t="s">
        <v>3340</v>
      </c>
      <c r="D3881" s="3" t="s">
        <v>439</v>
      </c>
      <c r="E3881" s="3" t="s">
        <v>284</v>
      </c>
      <c r="F3881" s="3" t="s">
        <v>1928</v>
      </c>
      <c r="G3881" s="3">
        <v>1</v>
      </c>
      <c r="H3881" s="3">
        <v>10</v>
      </c>
      <c r="I3881" s="3" t="s">
        <v>3339</v>
      </c>
      <c r="J3881" s="3" t="s">
        <v>2281</v>
      </c>
      <c r="L3881" s="3" t="s">
        <v>4544</v>
      </c>
      <c r="M3881" s="3">
        <f t="shared" si="60"/>
        <v>1</v>
      </c>
    </row>
    <row r="3882" spans="1:13">
      <c r="A3882" s="3">
        <v>3215</v>
      </c>
      <c r="B3882" s="3">
        <v>2</v>
      </c>
      <c r="C3882" s="3" t="s">
        <v>2263</v>
      </c>
      <c r="D3882" s="3" t="s">
        <v>265</v>
      </c>
      <c r="E3882" s="3" t="s">
        <v>282</v>
      </c>
      <c r="F3882" s="3" t="s">
        <v>284</v>
      </c>
      <c r="G3882" s="3">
        <v>1</v>
      </c>
      <c r="H3882" s="3">
        <v>10</v>
      </c>
      <c r="I3882" s="3" t="s">
        <v>3339</v>
      </c>
      <c r="J3882" s="3" t="s">
        <v>2281</v>
      </c>
      <c r="L3882" s="3" t="s">
        <v>4544</v>
      </c>
      <c r="M3882" s="3">
        <f t="shared" si="60"/>
        <v>1</v>
      </c>
    </row>
    <row r="3883" spans="1:13">
      <c r="A3883" s="3">
        <v>3216</v>
      </c>
      <c r="B3883" s="3">
        <v>2</v>
      </c>
      <c r="C3883" s="3" t="s">
        <v>2264</v>
      </c>
      <c r="D3883" s="3" t="s">
        <v>267</v>
      </c>
      <c r="E3883" s="3" t="s">
        <v>282</v>
      </c>
      <c r="F3883" s="3" t="s">
        <v>284</v>
      </c>
      <c r="G3883" s="3">
        <v>1</v>
      </c>
      <c r="H3883" s="3">
        <v>10</v>
      </c>
      <c r="I3883" s="3" t="s">
        <v>3339</v>
      </c>
      <c r="J3883" s="3" t="s">
        <v>2281</v>
      </c>
      <c r="L3883" s="3" t="s">
        <v>4544</v>
      </c>
      <c r="M3883" s="3">
        <f t="shared" si="60"/>
        <v>1</v>
      </c>
    </row>
    <row r="3884" spans="1:13">
      <c r="A3884" s="3">
        <v>3217</v>
      </c>
      <c r="B3884" s="3">
        <v>2</v>
      </c>
      <c r="C3884" s="3" t="s">
        <v>2265</v>
      </c>
      <c r="D3884" s="3" t="s">
        <v>257</v>
      </c>
      <c r="E3884" s="3" t="s">
        <v>282</v>
      </c>
      <c r="F3884" s="3" t="s">
        <v>284</v>
      </c>
      <c r="G3884" s="3">
        <v>1</v>
      </c>
      <c r="H3884" s="3">
        <v>10</v>
      </c>
      <c r="I3884" s="3" t="s">
        <v>3339</v>
      </c>
      <c r="J3884" s="3" t="s">
        <v>2281</v>
      </c>
      <c r="L3884" s="3" t="s">
        <v>4544</v>
      </c>
      <c r="M3884" s="3">
        <f t="shared" si="60"/>
        <v>1</v>
      </c>
    </row>
    <row r="3885" spans="1:13">
      <c r="A3885" s="3">
        <v>3218</v>
      </c>
      <c r="B3885" s="3">
        <v>2</v>
      </c>
      <c r="C3885" s="3" t="s">
        <v>2266</v>
      </c>
      <c r="D3885" s="3" t="s">
        <v>269</v>
      </c>
      <c r="E3885" s="3" t="s">
        <v>282</v>
      </c>
      <c r="F3885" s="3" t="s">
        <v>284</v>
      </c>
      <c r="G3885" s="3">
        <v>1</v>
      </c>
      <c r="H3885" s="3">
        <v>10</v>
      </c>
      <c r="I3885" s="3" t="s">
        <v>3339</v>
      </c>
      <c r="J3885" s="3" t="s">
        <v>2281</v>
      </c>
      <c r="L3885" s="3" t="s">
        <v>4544</v>
      </c>
      <c r="M3885" s="3">
        <f t="shared" si="60"/>
        <v>1</v>
      </c>
    </row>
    <row r="3886" spans="1:13">
      <c r="A3886" s="3">
        <v>3219</v>
      </c>
      <c r="B3886" s="3">
        <v>2</v>
      </c>
      <c r="C3886" s="3" t="s">
        <v>2659</v>
      </c>
      <c r="D3886" s="3" t="s">
        <v>589</v>
      </c>
      <c r="E3886" s="3" t="s">
        <v>386</v>
      </c>
      <c r="F3886" s="3" t="s">
        <v>1996</v>
      </c>
      <c r="G3886" s="3">
        <v>1</v>
      </c>
      <c r="H3886" s="3">
        <v>10</v>
      </c>
      <c r="I3886" s="3" t="s">
        <v>3339</v>
      </c>
      <c r="J3886" s="3" t="s">
        <v>2281</v>
      </c>
      <c r="L3886" s="3" t="s">
        <v>4544</v>
      </c>
      <c r="M3886" s="3">
        <f t="shared" si="60"/>
        <v>1</v>
      </c>
    </row>
    <row r="3887" spans="1:13">
      <c r="A3887" s="3">
        <v>3220</v>
      </c>
      <c r="B3887" s="3">
        <v>2</v>
      </c>
      <c r="C3887" s="3" t="s">
        <v>2660</v>
      </c>
      <c r="D3887" s="3" t="s">
        <v>566</v>
      </c>
      <c r="E3887" s="3" t="s">
        <v>386</v>
      </c>
      <c r="F3887" s="3" t="s">
        <v>1996</v>
      </c>
      <c r="G3887" s="3">
        <v>1</v>
      </c>
      <c r="H3887" s="3">
        <v>10</v>
      </c>
      <c r="I3887" s="3" t="s">
        <v>3339</v>
      </c>
      <c r="J3887" s="3" t="s">
        <v>2281</v>
      </c>
      <c r="L3887" s="3" t="s">
        <v>4544</v>
      </c>
      <c r="M3887" s="3">
        <f t="shared" si="60"/>
        <v>1</v>
      </c>
    </row>
    <row r="3888" spans="1:13">
      <c r="A3888" s="3">
        <v>3221</v>
      </c>
      <c r="B3888" s="3">
        <v>2</v>
      </c>
      <c r="C3888" s="3" t="s">
        <v>2661</v>
      </c>
      <c r="D3888" s="3" t="s">
        <v>645</v>
      </c>
      <c r="E3888" s="3" t="s">
        <v>386</v>
      </c>
      <c r="F3888" s="3" t="s">
        <v>1996</v>
      </c>
      <c r="G3888" s="3">
        <v>1</v>
      </c>
      <c r="H3888" s="3">
        <v>10</v>
      </c>
      <c r="I3888" s="3" t="s">
        <v>3339</v>
      </c>
      <c r="J3888" s="3" t="s">
        <v>2281</v>
      </c>
      <c r="L3888" s="3" t="s">
        <v>4544</v>
      </c>
      <c r="M3888" s="3">
        <f t="shared" si="60"/>
        <v>1</v>
      </c>
    </row>
    <row r="3889" spans="1:13">
      <c r="A3889" s="3">
        <v>3222</v>
      </c>
      <c r="B3889" s="3">
        <v>2</v>
      </c>
      <c r="C3889" s="3" t="s">
        <v>3275</v>
      </c>
      <c r="D3889" s="3" t="s">
        <v>3276</v>
      </c>
      <c r="E3889" s="3" t="s">
        <v>291</v>
      </c>
      <c r="F3889" s="3" t="s">
        <v>284</v>
      </c>
      <c r="G3889" s="3">
        <v>1</v>
      </c>
      <c r="H3889" s="3">
        <v>10</v>
      </c>
      <c r="I3889" s="3" t="s">
        <v>3339</v>
      </c>
      <c r="J3889" s="3" t="s">
        <v>2281</v>
      </c>
      <c r="L3889" s="3" t="s">
        <v>4544</v>
      </c>
      <c r="M3889" s="3">
        <f t="shared" si="60"/>
        <v>1</v>
      </c>
    </row>
    <row r="3890" spans="1:13">
      <c r="A3890" s="3">
        <v>3223</v>
      </c>
      <c r="B3890" s="3">
        <v>0</v>
      </c>
      <c r="C3890" s="3" t="s">
        <v>2963</v>
      </c>
      <c r="D3890" s="3" t="s">
        <v>322</v>
      </c>
      <c r="E3890" s="3" t="s">
        <v>2964</v>
      </c>
      <c r="F3890" s="3" t="s">
        <v>2965</v>
      </c>
      <c r="G3890" s="3">
        <v>100</v>
      </c>
      <c r="H3890" s="3">
        <v>0</v>
      </c>
      <c r="I3890" s="3" t="s">
        <v>3339</v>
      </c>
      <c r="J3890" s="3" t="s">
        <v>2285</v>
      </c>
      <c r="K3890" s="3" t="s">
        <v>2286</v>
      </c>
      <c r="L3890" s="3" t="s">
        <v>4545</v>
      </c>
      <c r="M3890" s="3">
        <f t="shared" si="60"/>
        <v>1</v>
      </c>
    </row>
    <row r="3891" spans="1:13">
      <c r="A3891" s="3">
        <v>3224</v>
      </c>
      <c r="B3891" s="3">
        <v>0</v>
      </c>
      <c r="C3891" s="3" t="s">
        <v>3341</v>
      </c>
      <c r="D3891" s="3" t="s">
        <v>2405</v>
      </c>
      <c r="E3891" s="3" t="s">
        <v>3286</v>
      </c>
      <c r="F3891" s="3" t="s">
        <v>3287</v>
      </c>
      <c r="G3891" s="3">
        <v>100</v>
      </c>
      <c r="H3891" s="3">
        <v>0</v>
      </c>
      <c r="I3891" s="3" t="s">
        <v>3339</v>
      </c>
      <c r="J3891" s="3" t="s">
        <v>2285</v>
      </c>
      <c r="K3891" s="3" t="s">
        <v>2286</v>
      </c>
      <c r="L3891" s="3" t="s">
        <v>4545</v>
      </c>
      <c r="M3891" s="3">
        <f t="shared" si="60"/>
        <v>1</v>
      </c>
    </row>
    <row r="3892" spans="1:13">
      <c r="A3892" s="3">
        <v>3225</v>
      </c>
      <c r="B3892" s="3">
        <v>0</v>
      </c>
      <c r="C3892" s="3" t="s">
        <v>3291</v>
      </c>
      <c r="D3892" s="3" t="s">
        <v>2464</v>
      </c>
      <c r="E3892" s="3" t="s">
        <v>386</v>
      </c>
      <c r="F3892" s="3" t="s">
        <v>509</v>
      </c>
      <c r="G3892" s="3">
        <v>100</v>
      </c>
      <c r="H3892" s="3">
        <v>0</v>
      </c>
      <c r="I3892" s="3" t="s">
        <v>3339</v>
      </c>
      <c r="J3892" s="3" t="s">
        <v>2285</v>
      </c>
      <c r="K3892" s="3" t="s">
        <v>2286</v>
      </c>
      <c r="L3892" s="3" t="s">
        <v>4545</v>
      </c>
      <c r="M3892" s="3">
        <f t="shared" si="60"/>
        <v>1</v>
      </c>
    </row>
    <row r="3893" spans="1:13">
      <c r="A3893" s="3">
        <v>3226</v>
      </c>
      <c r="B3893" s="3">
        <v>0</v>
      </c>
      <c r="C3893" s="3" t="s">
        <v>3293</v>
      </c>
      <c r="D3893" s="3" t="s">
        <v>599</v>
      </c>
      <c r="E3893" s="3" t="s">
        <v>505</v>
      </c>
      <c r="F3893" s="3" t="s">
        <v>3294</v>
      </c>
      <c r="G3893" s="3">
        <v>100</v>
      </c>
      <c r="H3893" s="3">
        <v>0</v>
      </c>
      <c r="I3893" s="3" t="s">
        <v>3339</v>
      </c>
      <c r="J3893" s="3" t="s">
        <v>2285</v>
      </c>
      <c r="K3893" s="3" t="s">
        <v>2286</v>
      </c>
      <c r="L3893" s="3" t="s">
        <v>4545</v>
      </c>
      <c r="M3893" s="3">
        <f t="shared" si="60"/>
        <v>1</v>
      </c>
    </row>
    <row r="3894" spans="1:13">
      <c r="A3894" s="3">
        <v>3227</v>
      </c>
      <c r="B3894" s="3">
        <v>0</v>
      </c>
      <c r="C3894" s="3" t="s">
        <v>3296</v>
      </c>
      <c r="D3894" s="3" t="s">
        <v>248</v>
      </c>
      <c r="E3894" s="3" t="s">
        <v>2692</v>
      </c>
      <c r="F3894" s="3" t="s">
        <v>2693</v>
      </c>
      <c r="G3894" s="3">
        <v>100</v>
      </c>
      <c r="H3894" s="3">
        <v>0</v>
      </c>
      <c r="I3894" s="3" t="s">
        <v>3339</v>
      </c>
      <c r="J3894" s="3" t="s">
        <v>2285</v>
      </c>
      <c r="K3894" s="3" t="s">
        <v>2286</v>
      </c>
      <c r="L3894" s="3" t="s">
        <v>4545</v>
      </c>
      <c r="M3894" s="3">
        <f t="shared" si="60"/>
        <v>2</v>
      </c>
    </row>
    <row r="3895" spans="1:13">
      <c r="A3895" s="3">
        <v>3227</v>
      </c>
      <c r="B3895" s="3">
        <v>0</v>
      </c>
      <c r="C3895" s="3" t="s">
        <v>3296</v>
      </c>
      <c r="D3895" s="3" t="s">
        <v>573</v>
      </c>
      <c r="E3895" s="3" t="s">
        <v>2692</v>
      </c>
      <c r="F3895" s="3" t="s">
        <v>2693</v>
      </c>
      <c r="G3895" s="3">
        <v>100</v>
      </c>
      <c r="H3895" s="3">
        <v>0</v>
      </c>
      <c r="I3895" s="3" t="s">
        <v>3339</v>
      </c>
      <c r="J3895" s="3" t="s">
        <v>2285</v>
      </c>
      <c r="K3895" s="3" t="s">
        <v>2286</v>
      </c>
      <c r="L3895" s="3" t="s">
        <v>4545</v>
      </c>
      <c r="M3895" s="3">
        <f t="shared" si="60"/>
        <v>2</v>
      </c>
    </row>
    <row r="3896" spans="1:13">
      <c r="A3896" s="3">
        <v>3228</v>
      </c>
      <c r="B3896" s="3">
        <v>0</v>
      </c>
      <c r="C3896" s="3" t="s">
        <v>3298</v>
      </c>
      <c r="D3896" s="3" t="s">
        <v>322</v>
      </c>
      <c r="E3896" s="3" t="s">
        <v>509</v>
      </c>
      <c r="F3896" s="3" t="s">
        <v>2376</v>
      </c>
      <c r="G3896" s="3">
        <v>100</v>
      </c>
      <c r="H3896" s="3">
        <v>0</v>
      </c>
      <c r="I3896" s="3" t="s">
        <v>3339</v>
      </c>
      <c r="J3896" s="3" t="s">
        <v>2285</v>
      </c>
      <c r="K3896" s="3" t="s">
        <v>2306</v>
      </c>
      <c r="L3896" s="3" t="s">
        <v>4545</v>
      </c>
      <c r="M3896" s="3">
        <f t="shared" si="60"/>
        <v>1</v>
      </c>
    </row>
    <row r="3897" spans="1:13">
      <c r="A3897" s="3">
        <v>3229</v>
      </c>
      <c r="B3897" s="3">
        <v>0</v>
      </c>
      <c r="C3897" s="3" t="s">
        <v>3300</v>
      </c>
      <c r="D3897" s="3" t="s">
        <v>626</v>
      </c>
      <c r="E3897" s="3" t="s">
        <v>285</v>
      </c>
      <c r="F3897" s="3" t="s">
        <v>386</v>
      </c>
      <c r="G3897" s="3">
        <v>100</v>
      </c>
      <c r="H3897" s="3">
        <v>0</v>
      </c>
      <c r="I3897" s="3" t="s">
        <v>3339</v>
      </c>
      <c r="J3897" s="3" t="s">
        <v>2285</v>
      </c>
      <c r="K3897" s="3" t="s">
        <v>2306</v>
      </c>
      <c r="L3897" s="3" t="s">
        <v>4545</v>
      </c>
      <c r="M3897" s="3">
        <f t="shared" si="60"/>
        <v>1</v>
      </c>
    </row>
    <row r="3898" spans="1:13">
      <c r="A3898" s="3">
        <v>3230</v>
      </c>
      <c r="B3898" s="3">
        <v>0</v>
      </c>
      <c r="C3898" s="3" t="s">
        <v>2705</v>
      </c>
      <c r="D3898" s="3" t="s">
        <v>111</v>
      </c>
      <c r="E3898" s="3" t="s">
        <v>2702</v>
      </c>
      <c r="F3898" s="3" t="s">
        <v>2419</v>
      </c>
      <c r="G3898" s="3">
        <v>100</v>
      </c>
      <c r="H3898" s="3">
        <v>0</v>
      </c>
      <c r="I3898" s="3" t="s">
        <v>3339</v>
      </c>
      <c r="J3898" s="3" t="s">
        <v>2285</v>
      </c>
      <c r="K3898" s="3" t="s">
        <v>2306</v>
      </c>
      <c r="L3898" s="3" t="s">
        <v>4545</v>
      </c>
      <c r="M3898" s="3">
        <f t="shared" si="60"/>
        <v>1</v>
      </c>
    </row>
    <row r="3899" spans="1:13">
      <c r="A3899" s="3">
        <v>3231</v>
      </c>
      <c r="B3899" s="3">
        <v>0</v>
      </c>
      <c r="C3899" s="3" t="s">
        <v>2701</v>
      </c>
      <c r="D3899" s="3" t="s">
        <v>112</v>
      </c>
      <c r="E3899" s="3" t="s">
        <v>2702</v>
      </c>
      <c r="F3899" s="3" t="s">
        <v>2419</v>
      </c>
      <c r="G3899" s="3">
        <v>100</v>
      </c>
      <c r="H3899" s="3">
        <v>0</v>
      </c>
      <c r="I3899" s="3" t="s">
        <v>3339</v>
      </c>
      <c r="J3899" s="3" t="s">
        <v>2285</v>
      </c>
      <c r="K3899" s="3" t="s">
        <v>2306</v>
      </c>
      <c r="L3899" s="3" t="s">
        <v>4545</v>
      </c>
      <c r="M3899" s="3">
        <f t="shared" si="60"/>
        <v>1</v>
      </c>
    </row>
    <row r="3900" spans="1:13">
      <c r="A3900" s="3">
        <v>3232</v>
      </c>
      <c r="B3900" s="3">
        <v>0</v>
      </c>
      <c r="C3900" s="3" t="s">
        <v>2707</v>
      </c>
      <c r="D3900" s="3" t="s">
        <v>110</v>
      </c>
      <c r="E3900" s="3" t="s">
        <v>2702</v>
      </c>
      <c r="F3900" s="3" t="s">
        <v>2419</v>
      </c>
      <c r="G3900" s="3">
        <v>100</v>
      </c>
      <c r="H3900" s="3">
        <v>0</v>
      </c>
      <c r="I3900" s="3" t="s">
        <v>3339</v>
      </c>
      <c r="J3900" s="3" t="s">
        <v>2285</v>
      </c>
      <c r="K3900" s="3" t="s">
        <v>2306</v>
      </c>
      <c r="L3900" s="3" t="s">
        <v>4545</v>
      </c>
      <c r="M3900" s="3">
        <f t="shared" si="60"/>
        <v>1</v>
      </c>
    </row>
    <row r="3901" spans="1:13">
      <c r="A3901" s="3">
        <v>3233</v>
      </c>
      <c r="B3901" s="3">
        <v>0</v>
      </c>
      <c r="C3901" s="3" t="s">
        <v>3302</v>
      </c>
      <c r="D3901" s="3" t="s">
        <v>2272</v>
      </c>
      <c r="E3901" s="3" t="s">
        <v>2399</v>
      </c>
      <c r="F3901" s="3" t="s">
        <v>2710</v>
      </c>
      <c r="G3901" s="3">
        <v>100</v>
      </c>
      <c r="H3901" s="3">
        <v>0</v>
      </c>
      <c r="I3901" s="3" t="s">
        <v>3339</v>
      </c>
      <c r="J3901" s="3" t="s">
        <v>2285</v>
      </c>
      <c r="K3901" s="3" t="s">
        <v>2333</v>
      </c>
      <c r="L3901" s="3" t="s">
        <v>4545</v>
      </c>
      <c r="M3901" s="3">
        <f t="shared" si="60"/>
        <v>2</v>
      </c>
    </row>
    <row r="3902" spans="1:13">
      <c r="A3902" s="3">
        <v>3233</v>
      </c>
      <c r="B3902" s="3">
        <v>0</v>
      </c>
      <c r="C3902" s="3" t="s">
        <v>3302</v>
      </c>
      <c r="D3902" s="3" t="s">
        <v>569</v>
      </c>
      <c r="E3902" s="3" t="s">
        <v>2399</v>
      </c>
      <c r="F3902" s="3" t="s">
        <v>2710</v>
      </c>
      <c r="G3902" s="3">
        <v>100</v>
      </c>
      <c r="H3902" s="3">
        <v>0</v>
      </c>
      <c r="I3902" s="3" t="s">
        <v>3339</v>
      </c>
      <c r="J3902" s="3" t="s">
        <v>2285</v>
      </c>
      <c r="K3902" s="3" t="s">
        <v>2333</v>
      </c>
      <c r="L3902" s="3" t="s">
        <v>4545</v>
      </c>
      <c r="M3902" s="3">
        <f t="shared" si="60"/>
        <v>2</v>
      </c>
    </row>
    <row r="3903" spans="1:13">
      <c r="A3903" s="3">
        <v>3234</v>
      </c>
      <c r="B3903" s="3">
        <v>0</v>
      </c>
      <c r="C3903" s="3" t="s">
        <v>2554</v>
      </c>
      <c r="D3903" s="3" t="s">
        <v>2555</v>
      </c>
      <c r="E3903" s="3">
        <v>3</v>
      </c>
      <c r="G3903" s="3">
        <v>100</v>
      </c>
      <c r="H3903" s="3">
        <v>0</v>
      </c>
      <c r="I3903" s="3" t="s">
        <v>3339</v>
      </c>
      <c r="J3903" s="3" t="s">
        <v>2285</v>
      </c>
      <c r="K3903" s="3" t="s">
        <v>2333</v>
      </c>
      <c r="L3903" s="3" t="s">
        <v>4545</v>
      </c>
      <c r="M3903" s="3">
        <f t="shared" si="60"/>
        <v>1</v>
      </c>
    </row>
    <row r="3904" spans="1:13">
      <c r="A3904" s="3">
        <v>3235</v>
      </c>
      <c r="B3904" s="3">
        <v>0</v>
      </c>
      <c r="C3904" s="3" t="s">
        <v>3304</v>
      </c>
      <c r="D3904" s="3" t="s">
        <v>258</v>
      </c>
      <c r="E3904" s="3" t="s">
        <v>1800</v>
      </c>
      <c r="F3904" s="3" t="s">
        <v>1812</v>
      </c>
      <c r="G3904" s="3">
        <v>100</v>
      </c>
      <c r="H3904" s="3">
        <v>0</v>
      </c>
      <c r="I3904" s="3" t="s">
        <v>3339</v>
      </c>
      <c r="J3904" s="3" t="s">
        <v>2285</v>
      </c>
      <c r="K3904" s="3" t="s">
        <v>2333</v>
      </c>
      <c r="L3904" s="3" t="s">
        <v>4545</v>
      </c>
      <c r="M3904" s="3">
        <f t="shared" si="60"/>
        <v>2</v>
      </c>
    </row>
    <row r="3905" spans="1:13">
      <c r="A3905" s="3">
        <v>3235</v>
      </c>
      <c r="B3905" s="3">
        <v>0</v>
      </c>
      <c r="C3905" s="3" t="s">
        <v>3304</v>
      </c>
      <c r="D3905" s="3" t="s">
        <v>603</v>
      </c>
      <c r="E3905" s="3" t="s">
        <v>1800</v>
      </c>
      <c r="F3905" s="3" t="s">
        <v>1812</v>
      </c>
      <c r="G3905" s="3">
        <v>100</v>
      </c>
      <c r="H3905" s="3">
        <v>0</v>
      </c>
      <c r="I3905" s="3" t="s">
        <v>3339</v>
      </c>
      <c r="J3905" s="3" t="s">
        <v>2285</v>
      </c>
      <c r="K3905" s="3" t="s">
        <v>2333</v>
      </c>
      <c r="L3905" s="3" t="s">
        <v>4545</v>
      </c>
      <c r="M3905" s="3">
        <f t="shared" si="60"/>
        <v>2</v>
      </c>
    </row>
    <row r="3906" spans="1:13">
      <c r="A3906" s="3">
        <v>3236</v>
      </c>
      <c r="B3906" s="3">
        <v>1</v>
      </c>
      <c r="C3906" s="3" t="s">
        <v>2966</v>
      </c>
      <c r="D3906" s="3" t="s">
        <v>322</v>
      </c>
      <c r="E3906" s="3" t="s">
        <v>2967</v>
      </c>
      <c r="F3906" s="3" t="s">
        <v>2968</v>
      </c>
      <c r="G3906" s="3">
        <v>86</v>
      </c>
      <c r="H3906" s="3">
        <v>100</v>
      </c>
      <c r="I3906" s="3" t="s">
        <v>3339</v>
      </c>
      <c r="J3906" s="3" t="s">
        <v>2285</v>
      </c>
      <c r="K3906" s="3" t="s">
        <v>2286</v>
      </c>
      <c r="L3906" s="3" t="s">
        <v>4546</v>
      </c>
      <c r="M3906" s="3">
        <f t="shared" si="60"/>
        <v>1</v>
      </c>
    </row>
    <row r="3907" spans="1:13">
      <c r="A3907" s="3">
        <v>3237</v>
      </c>
      <c r="B3907" s="3">
        <v>1</v>
      </c>
      <c r="C3907" s="3" t="s">
        <v>3342</v>
      </c>
      <c r="D3907" s="3" t="s">
        <v>2405</v>
      </c>
      <c r="E3907" s="3" t="s">
        <v>3289</v>
      </c>
      <c r="F3907" s="3" t="s">
        <v>3290</v>
      </c>
      <c r="G3907" s="3">
        <v>86</v>
      </c>
      <c r="H3907" s="3">
        <v>100</v>
      </c>
      <c r="I3907" s="3" t="s">
        <v>3339</v>
      </c>
      <c r="J3907" s="3" t="s">
        <v>2285</v>
      </c>
      <c r="K3907" s="3" t="s">
        <v>2286</v>
      </c>
      <c r="L3907" s="3" t="s">
        <v>4546</v>
      </c>
      <c r="M3907" s="3">
        <f t="shared" ref="M3907:M3970" si="61">COUNTIF(A:A,A3907)</f>
        <v>1</v>
      </c>
    </row>
    <row r="3908" spans="1:13">
      <c r="A3908" s="3">
        <v>3238</v>
      </c>
      <c r="B3908" s="3">
        <v>1</v>
      </c>
      <c r="C3908" s="3" t="s">
        <v>3292</v>
      </c>
      <c r="D3908" s="3" t="s">
        <v>2464</v>
      </c>
      <c r="E3908" s="3" t="s">
        <v>1928</v>
      </c>
      <c r="F3908" s="3" t="s">
        <v>2351</v>
      </c>
      <c r="G3908" s="3">
        <v>86</v>
      </c>
      <c r="H3908" s="3">
        <v>100</v>
      </c>
      <c r="I3908" s="3" t="s">
        <v>3339</v>
      </c>
      <c r="J3908" s="3" t="s">
        <v>2285</v>
      </c>
      <c r="K3908" s="3" t="s">
        <v>2286</v>
      </c>
      <c r="L3908" s="3" t="s">
        <v>4546</v>
      </c>
      <c r="M3908" s="3">
        <f t="shared" si="61"/>
        <v>1</v>
      </c>
    </row>
    <row r="3909" spans="1:13">
      <c r="A3909" s="3">
        <v>3239</v>
      </c>
      <c r="B3909" s="3">
        <v>1</v>
      </c>
      <c r="C3909" s="3" t="s">
        <v>3295</v>
      </c>
      <c r="D3909" s="3" t="s">
        <v>599</v>
      </c>
      <c r="E3909" s="3" t="s">
        <v>484</v>
      </c>
      <c r="F3909" s="3" t="s">
        <v>690</v>
      </c>
      <c r="G3909" s="3">
        <v>86</v>
      </c>
      <c r="H3909" s="3">
        <v>100</v>
      </c>
      <c r="I3909" s="3" t="s">
        <v>3339</v>
      </c>
      <c r="J3909" s="3" t="s">
        <v>2285</v>
      </c>
      <c r="K3909" s="3" t="s">
        <v>2286</v>
      </c>
      <c r="L3909" s="3" t="s">
        <v>4546</v>
      </c>
      <c r="M3909" s="3">
        <f t="shared" si="61"/>
        <v>1</v>
      </c>
    </row>
    <row r="3910" spans="1:13">
      <c r="A3910" s="3">
        <v>3240</v>
      </c>
      <c r="B3910" s="3">
        <v>1</v>
      </c>
      <c r="C3910" s="3" t="s">
        <v>3297</v>
      </c>
      <c r="D3910" s="3" t="s">
        <v>248</v>
      </c>
      <c r="E3910" s="3" t="s">
        <v>2695</v>
      </c>
      <c r="F3910" s="3" t="s">
        <v>2393</v>
      </c>
      <c r="G3910" s="3">
        <v>86</v>
      </c>
      <c r="H3910" s="3">
        <v>100</v>
      </c>
      <c r="I3910" s="3" t="s">
        <v>3339</v>
      </c>
      <c r="J3910" s="3" t="s">
        <v>2285</v>
      </c>
      <c r="K3910" s="3" t="s">
        <v>2286</v>
      </c>
      <c r="L3910" s="3" t="s">
        <v>4546</v>
      </c>
      <c r="M3910" s="3">
        <f t="shared" si="61"/>
        <v>2</v>
      </c>
    </row>
    <row r="3911" spans="1:13">
      <c r="A3911" s="3">
        <v>3240</v>
      </c>
      <c r="B3911" s="3">
        <v>1</v>
      </c>
      <c r="C3911" s="3" t="s">
        <v>3297</v>
      </c>
      <c r="D3911" s="3" t="s">
        <v>573</v>
      </c>
      <c r="E3911" s="3" t="s">
        <v>2695</v>
      </c>
      <c r="F3911" s="3" t="s">
        <v>2393</v>
      </c>
      <c r="G3911" s="3">
        <v>86</v>
      </c>
      <c r="H3911" s="3">
        <v>100</v>
      </c>
      <c r="I3911" s="3" t="s">
        <v>3339</v>
      </c>
      <c r="J3911" s="3" t="s">
        <v>2285</v>
      </c>
      <c r="K3911" s="3" t="s">
        <v>2286</v>
      </c>
      <c r="L3911" s="3" t="s">
        <v>4546</v>
      </c>
      <c r="M3911" s="3">
        <f t="shared" si="61"/>
        <v>2</v>
      </c>
    </row>
    <row r="3912" spans="1:13">
      <c r="A3912" s="3">
        <v>3241</v>
      </c>
      <c r="B3912" s="3">
        <v>1</v>
      </c>
      <c r="C3912" s="3" t="s">
        <v>3299</v>
      </c>
      <c r="D3912" s="3" t="s">
        <v>322</v>
      </c>
      <c r="E3912" s="3" t="s">
        <v>1814</v>
      </c>
      <c r="F3912" s="3" t="s">
        <v>1996</v>
      </c>
      <c r="G3912" s="3">
        <v>86</v>
      </c>
      <c r="H3912" s="3">
        <v>100</v>
      </c>
      <c r="I3912" s="3" t="s">
        <v>3339</v>
      </c>
      <c r="J3912" s="3" t="s">
        <v>2285</v>
      </c>
      <c r="K3912" s="3" t="s">
        <v>2306</v>
      </c>
      <c r="L3912" s="3" t="s">
        <v>4546</v>
      </c>
      <c r="M3912" s="3">
        <f t="shared" si="61"/>
        <v>1</v>
      </c>
    </row>
    <row r="3913" spans="1:13">
      <c r="A3913" s="3">
        <v>3242</v>
      </c>
      <c r="B3913" s="3">
        <v>1</v>
      </c>
      <c r="C3913" s="3" t="s">
        <v>3301</v>
      </c>
      <c r="D3913" s="3" t="s">
        <v>626</v>
      </c>
      <c r="E3913" s="3" t="s">
        <v>1821</v>
      </c>
      <c r="F3913" s="3" t="s">
        <v>286</v>
      </c>
      <c r="G3913" s="3">
        <v>86</v>
      </c>
      <c r="H3913" s="3">
        <v>100</v>
      </c>
      <c r="I3913" s="3" t="s">
        <v>3339</v>
      </c>
      <c r="J3913" s="3" t="s">
        <v>2285</v>
      </c>
      <c r="K3913" s="3" t="s">
        <v>2306</v>
      </c>
      <c r="L3913" s="3" t="s">
        <v>4546</v>
      </c>
      <c r="M3913" s="3">
        <f t="shared" si="61"/>
        <v>1</v>
      </c>
    </row>
    <row r="3914" spans="1:13">
      <c r="A3914" s="3">
        <v>3243</v>
      </c>
      <c r="B3914" s="3">
        <v>1</v>
      </c>
      <c r="C3914" s="3" t="s">
        <v>2706</v>
      </c>
      <c r="D3914" s="3" t="s">
        <v>111</v>
      </c>
      <c r="E3914" s="3" t="s">
        <v>2062</v>
      </c>
      <c r="F3914" s="3" t="s">
        <v>2704</v>
      </c>
      <c r="G3914" s="3">
        <v>86</v>
      </c>
      <c r="H3914" s="3">
        <v>100</v>
      </c>
      <c r="I3914" s="3" t="s">
        <v>3339</v>
      </c>
      <c r="J3914" s="3" t="s">
        <v>2285</v>
      </c>
      <c r="K3914" s="3" t="s">
        <v>2306</v>
      </c>
      <c r="L3914" s="3" t="s">
        <v>4546</v>
      </c>
      <c r="M3914" s="3">
        <f t="shared" si="61"/>
        <v>1</v>
      </c>
    </row>
    <row r="3915" spans="1:13">
      <c r="A3915" s="3">
        <v>3244</v>
      </c>
      <c r="B3915" s="3">
        <v>1</v>
      </c>
      <c r="C3915" s="3" t="s">
        <v>2703</v>
      </c>
      <c r="D3915" s="3" t="s">
        <v>112</v>
      </c>
      <c r="E3915" s="3" t="s">
        <v>2062</v>
      </c>
      <c r="F3915" s="3" t="s">
        <v>2704</v>
      </c>
      <c r="G3915" s="3">
        <v>86</v>
      </c>
      <c r="H3915" s="3">
        <v>100</v>
      </c>
      <c r="I3915" s="3" t="s">
        <v>3339</v>
      </c>
      <c r="J3915" s="3" t="s">
        <v>2285</v>
      </c>
      <c r="K3915" s="3" t="s">
        <v>2306</v>
      </c>
      <c r="L3915" s="3" t="s">
        <v>4546</v>
      </c>
      <c r="M3915" s="3">
        <f t="shared" si="61"/>
        <v>1</v>
      </c>
    </row>
    <row r="3916" spans="1:13">
      <c r="A3916" s="3">
        <v>3245</v>
      </c>
      <c r="B3916" s="3">
        <v>1</v>
      </c>
      <c r="C3916" s="3" t="s">
        <v>2708</v>
      </c>
      <c r="D3916" s="3" t="s">
        <v>110</v>
      </c>
      <c r="E3916" s="3" t="s">
        <v>2062</v>
      </c>
      <c r="F3916" s="3" t="s">
        <v>2704</v>
      </c>
      <c r="G3916" s="3">
        <v>86</v>
      </c>
      <c r="H3916" s="3">
        <v>100</v>
      </c>
      <c r="I3916" s="3" t="s">
        <v>3339</v>
      </c>
      <c r="J3916" s="3" t="s">
        <v>2285</v>
      </c>
      <c r="K3916" s="3" t="s">
        <v>2306</v>
      </c>
      <c r="L3916" s="3" t="s">
        <v>4546</v>
      </c>
      <c r="M3916" s="3">
        <f t="shared" si="61"/>
        <v>1</v>
      </c>
    </row>
    <row r="3917" spans="1:13">
      <c r="A3917" s="3">
        <v>3246</v>
      </c>
      <c r="B3917" s="3">
        <v>1</v>
      </c>
      <c r="C3917" s="3" t="s">
        <v>3303</v>
      </c>
      <c r="D3917" s="3" t="s">
        <v>2272</v>
      </c>
      <c r="E3917" s="3" t="s">
        <v>1793</v>
      </c>
      <c r="F3917" s="3" t="s">
        <v>1778</v>
      </c>
      <c r="G3917" s="3">
        <v>100</v>
      </c>
      <c r="H3917" s="3">
        <v>100</v>
      </c>
      <c r="I3917" s="3" t="s">
        <v>3339</v>
      </c>
      <c r="J3917" s="3" t="s">
        <v>2285</v>
      </c>
      <c r="K3917" s="3" t="s">
        <v>2333</v>
      </c>
      <c r="L3917" s="3" t="s">
        <v>4546</v>
      </c>
      <c r="M3917" s="3">
        <f t="shared" si="61"/>
        <v>2</v>
      </c>
    </row>
    <row r="3918" spans="1:13">
      <c r="A3918" s="3">
        <v>3246</v>
      </c>
      <c r="B3918" s="3">
        <v>1</v>
      </c>
      <c r="C3918" s="3" t="s">
        <v>3303</v>
      </c>
      <c r="D3918" s="3" t="s">
        <v>569</v>
      </c>
      <c r="E3918" s="3" t="s">
        <v>1793</v>
      </c>
      <c r="F3918" s="3" t="s">
        <v>1778</v>
      </c>
      <c r="G3918" s="3">
        <v>100</v>
      </c>
      <c r="H3918" s="3">
        <v>100</v>
      </c>
      <c r="I3918" s="3" t="s">
        <v>3339</v>
      </c>
      <c r="J3918" s="3" t="s">
        <v>2285</v>
      </c>
      <c r="K3918" s="3" t="s">
        <v>2333</v>
      </c>
      <c r="L3918" s="3" t="s">
        <v>4546</v>
      </c>
      <c r="M3918" s="3">
        <f t="shared" si="61"/>
        <v>2</v>
      </c>
    </row>
    <row r="3919" spans="1:13">
      <c r="A3919" s="3">
        <v>3247</v>
      </c>
      <c r="B3919" s="3">
        <v>1</v>
      </c>
      <c r="C3919" s="3" t="s">
        <v>2556</v>
      </c>
      <c r="D3919" s="3" t="s">
        <v>2555</v>
      </c>
      <c r="E3919" s="3">
        <v>2</v>
      </c>
      <c r="G3919" s="3">
        <v>100</v>
      </c>
      <c r="H3919" s="3">
        <v>100</v>
      </c>
      <c r="I3919" s="3" t="s">
        <v>3339</v>
      </c>
      <c r="J3919" s="3" t="s">
        <v>2285</v>
      </c>
      <c r="K3919" s="3" t="s">
        <v>2333</v>
      </c>
      <c r="L3919" s="3" t="s">
        <v>4546</v>
      </c>
      <c r="M3919" s="3">
        <f t="shared" si="61"/>
        <v>1</v>
      </c>
    </row>
    <row r="3920" spans="1:13">
      <c r="A3920" s="3">
        <v>3248</v>
      </c>
      <c r="B3920" s="3">
        <v>1</v>
      </c>
      <c r="C3920" s="3" t="s">
        <v>3305</v>
      </c>
      <c r="D3920" s="3" t="s">
        <v>258</v>
      </c>
      <c r="E3920" s="3" t="s">
        <v>2351</v>
      </c>
      <c r="F3920" s="3" t="s">
        <v>509</v>
      </c>
      <c r="G3920" s="3">
        <v>100</v>
      </c>
      <c r="H3920" s="3">
        <v>100</v>
      </c>
      <c r="I3920" s="3" t="s">
        <v>3339</v>
      </c>
      <c r="J3920" s="3" t="s">
        <v>2285</v>
      </c>
      <c r="K3920" s="3" t="s">
        <v>2333</v>
      </c>
      <c r="L3920" s="3" t="s">
        <v>4546</v>
      </c>
      <c r="M3920" s="3">
        <f t="shared" si="61"/>
        <v>2</v>
      </c>
    </row>
    <row r="3921" spans="1:13">
      <c r="A3921" s="3">
        <v>3248</v>
      </c>
      <c r="B3921" s="3">
        <v>1</v>
      </c>
      <c r="C3921" s="3" t="s">
        <v>3305</v>
      </c>
      <c r="D3921" s="3" t="s">
        <v>603</v>
      </c>
      <c r="E3921" s="3" t="s">
        <v>2351</v>
      </c>
      <c r="F3921" s="3" t="s">
        <v>509</v>
      </c>
      <c r="G3921" s="3">
        <v>100</v>
      </c>
      <c r="H3921" s="3">
        <v>100</v>
      </c>
      <c r="I3921" s="3" t="s">
        <v>3339</v>
      </c>
      <c r="J3921" s="3" t="s">
        <v>2285</v>
      </c>
      <c r="K3921" s="3" t="s">
        <v>2333</v>
      </c>
      <c r="L3921" s="3" t="s">
        <v>4546</v>
      </c>
      <c r="M3921" s="3">
        <f t="shared" si="61"/>
        <v>2</v>
      </c>
    </row>
    <row r="3922" spans="1:13">
      <c r="A3922" s="3">
        <v>3249</v>
      </c>
      <c r="B3922" s="3">
        <v>0</v>
      </c>
      <c r="C3922" s="3" t="s">
        <v>3306</v>
      </c>
      <c r="D3922" s="3" t="s">
        <v>349</v>
      </c>
      <c r="E3922" s="3" t="s">
        <v>3307</v>
      </c>
      <c r="F3922" s="3" t="s">
        <v>2819</v>
      </c>
      <c r="G3922" s="3">
        <v>100</v>
      </c>
      <c r="H3922" s="3">
        <v>0</v>
      </c>
      <c r="I3922" s="3" t="s">
        <v>3339</v>
      </c>
      <c r="J3922" s="3" t="s">
        <v>2346</v>
      </c>
      <c r="K3922" s="3" t="s">
        <v>2286</v>
      </c>
      <c r="L3922" s="3" t="s">
        <v>4547</v>
      </c>
      <c r="M3922" s="3">
        <f t="shared" si="61"/>
        <v>1</v>
      </c>
    </row>
    <row r="3923" spans="1:13">
      <c r="A3923" s="3">
        <v>3250</v>
      </c>
      <c r="B3923" s="3">
        <v>0</v>
      </c>
      <c r="C3923" s="3" t="s">
        <v>3309</v>
      </c>
      <c r="D3923" s="3" t="s">
        <v>265</v>
      </c>
      <c r="E3923" s="3" t="s">
        <v>2397</v>
      </c>
      <c r="F3923" s="3" t="s">
        <v>2321</v>
      </c>
      <c r="G3923" s="3">
        <v>100</v>
      </c>
      <c r="H3923" s="3">
        <v>0</v>
      </c>
      <c r="I3923" s="3" t="s">
        <v>3339</v>
      </c>
      <c r="J3923" s="3" t="s">
        <v>2346</v>
      </c>
      <c r="K3923" s="3" t="s">
        <v>2286</v>
      </c>
      <c r="L3923" s="3" t="s">
        <v>4547</v>
      </c>
      <c r="M3923" s="3">
        <f t="shared" si="61"/>
        <v>1</v>
      </c>
    </row>
    <row r="3924" spans="1:13">
      <c r="A3924" s="3">
        <v>3251</v>
      </c>
      <c r="B3924" s="3">
        <v>0</v>
      </c>
      <c r="C3924" s="3" t="s">
        <v>3311</v>
      </c>
      <c r="D3924" s="3" t="s">
        <v>267</v>
      </c>
      <c r="E3924" s="3" t="s">
        <v>2397</v>
      </c>
      <c r="F3924" s="3" t="s">
        <v>2321</v>
      </c>
      <c r="G3924" s="3">
        <v>100</v>
      </c>
      <c r="H3924" s="3">
        <v>0</v>
      </c>
      <c r="I3924" s="3" t="s">
        <v>3339</v>
      </c>
      <c r="J3924" s="3" t="s">
        <v>2346</v>
      </c>
      <c r="K3924" s="3" t="s">
        <v>2286</v>
      </c>
      <c r="L3924" s="3" t="s">
        <v>4547</v>
      </c>
      <c r="M3924" s="3">
        <f t="shared" si="61"/>
        <v>1</v>
      </c>
    </row>
    <row r="3925" spans="1:13">
      <c r="A3925" s="3">
        <v>3252</v>
      </c>
      <c r="B3925" s="3">
        <v>0</v>
      </c>
      <c r="C3925" s="3" t="s">
        <v>3313</v>
      </c>
      <c r="D3925" s="3" t="s">
        <v>257</v>
      </c>
      <c r="E3925" s="3" t="s">
        <v>2397</v>
      </c>
      <c r="F3925" s="3" t="s">
        <v>2321</v>
      </c>
      <c r="G3925" s="3">
        <v>100</v>
      </c>
      <c r="H3925" s="3">
        <v>0</v>
      </c>
      <c r="I3925" s="3" t="s">
        <v>3339</v>
      </c>
      <c r="J3925" s="3" t="s">
        <v>2346</v>
      </c>
      <c r="K3925" s="3" t="s">
        <v>2286</v>
      </c>
      <c r="L3925" s="3" t="s">
        <v>4547</v>
      </c>
      <c r="M3925" s="3">
        <f t="shared" si="61"/>
        <v>1</v>
      </c>
    </row>
    <row r="3926" spans="1:13">
      <c r="A3926" s="3">
        <v>3253</v>
      </c>
      <c r="B3926" s="3">
        <v>0</v>
      </c>
      <c r="C3926" s="3" t="s">
        <v>3315</v>
      </c>
      <c r="D3926" s="3" t="s">
        <v>269</v>
      </c>
      <c r="E3926" s="3" t="s">
        <v>2397</v>
      </c>
      <c r="F3926" s="3" t="s">
        <v>2321</v>
      </c>
      <c r="G3926" s="3">
        <v>100</v>
      </c>
      <c r="H3926" s="3">
        <v>0</v>
      </c>
      <c r="I3926" s="3" t="s">
        <v>3339</v>
      </c>
      <c r="J3926" s="3" t="s">
        <v>2346</v>
      </c>
      <c r="K3926" s="3" t="s">
        <v>2286</v>
      </c>
      <c r="L3926" s="3" t="s">
        <v>4547</v>
      </c>
      <c r="M3926" s="3">
        <f t="shared" si="61"/>
        <v>1</v>
      </c>
    </row>
    <row r="3927" spans="1:13">
      <c r="A3927" s="3">
        <v>3254</v>
      </c>
      <c r="B3927" s="3">
        <v>0</v>
      </c>
      <c r="C3927" s="3" t="s">
        <v>3317</v>
      </c>
      <c r="D3927" s="3" t="s">
        <v>3862</v>
      </c>
      <c r="E3927" s="3" t="s">
        <v>282</v>
      </c>
      <c r="F3927" s="3" t="s">
        <v>1781</v>
      </c>
      <c r="G3927" s="3">
        <v>100</v>
      </c>
      <c r="H3927" s="3">
        <v>0</v>
      </c>
      <c r="I3927" s="3" t="s">
        <v>3339</v>
      </c>
      <c r="J3927" s="3" t="s">
        <v>2346</v>
      </c>
      <c r="K3927" s="3" t="s">
        <v>2286</v>
      </c>
      <c r="L3927" s="3" t="s">
        <v>4547</v>
      </c>
      <c r="M3927" s="3">
        <f t="shared" si="61"/>
        <v>1</v>
      </c>
    </row>
    <row r="3928" spans="1:13">
      <c r="A3928" s="3">
        <v>3255</v>
      </c>
      <c r="B3928" s="3">
        <v>0</v>
      </c>
      <c r="C3928" s="3" t="s">
        <v>3319</v>
      </c>
      <c r="D3928" s="3" t="s">
        <v>262</v>
      </c>
      <c r="E3928" s="3" t="s">
        <v>286</v>
      </c>
      <c r="F3928" s="3" t="s">
        <v>1814</v>
      </c>
      <c r="G3928" s="3">
        <v>100</v>
      </c>
      <c r="H3928" s="3">
        <v>0</v>
      </c>
      <c r="I3928" s="3" t="s">
        <v>3339</v>
      </c>
      <c r="J3928" s="3" t="s">
        <v>2346</v>
      </c>
      <c r="K3928" s="3" t="s">
        <v>2286</v>
      </c>
      <c r="L3928" s="3" t="s">
        <v>4547</v>
      </c>
      <c r="M3928" s="3">
        <f t="shared" si="61"/>
        <v>1</v>
      </c>
    </row>
    <row r="3929" spans="1:13">
      <c r="A3929" s="3">
        <v>3256</v>
      </c>
      <c r="B3929" s="3">
        <v>0</v>
      </c>
      <c r="C3929" s="3" t="s">
        <v>3321</v>
      </c>
      <c r="D3929" s="3" t="s">
        <v>411</v>
      </c>
      <c r="E3929" s="3" t="s">
        <v>2629</v>
      </c>
      <c r="F3929" s="3" t="s">
        <v>2437</v>
      </c>
      <c r="G3929" s="3">
        <v>100</v>
      </c>
      <c r="H3929" s="3">
        <v>0</v>
      </c>
      <c r="I3929" s="3" t="s">
        <v>3339</v>
      </c>
      <c r="J3929" s="3" t="s">
        <v>2346</v>
      </c>
      <c r="K3929" s="3" t="s">
        <v>2306</v>
      </c>
      <c r="L3929" s="3" t="s">
        <v>4547</v>
      </c>
      <c r="M3929" s="3">
        <f t="shared" si="61"/>
        <v>2</v>
      </c>
    </row>
    <row r="3930" spans="1:13">
      <c r="A3930" s="3">
        <v>3256</v>
      </c>
      <c r="B3930" s="3">
        <v>0</v>
      </c>
      <c r="C3930" s="3" t="s">
        <v>3321</v>
      </c>
      <c r="D3930" s="3" t="s">
        <v>412</v>
      </c>
      <c r="E3930" s="3" t="s">
        <v>2629</v>
      </c>
      <c r="F3930" s="3" t="s">
        <v>2437</v>
      </c>
      <c r="G3930" s="3">
        <v>100</v>
      </c>
      <c r="H3930" s="3">
        <v>0</v>
      </c>
      <c r="I3930" s="3" t="s">
        <v>3339</v>
      </c>
      <c r="J3930" s="3" t="s">
        <v>2346</v>
      </c>
      <c r="K3930" s="3" t="s">
        <v>2306</v>
      </c>
      <c r="L3930" s="3" t="s">
        <v>4547</v>
      </c>
      <c r="M3930" s="3">
        <f t="shared" si="61"/>
        <v>2</v>
      </c>
    </row>
    <row r="3931" spans="1:13">
      <c r="A3931" s="3">
        <v>3257</v>
      </c>
      <c r="B3931" s="3">
        <v>0</v>
      </c>
      <c r="C3931" s="3" t="s">
        <v>3322</v>
      </c>
      <c r="D3931" s="3" t="s">
        <v>166</v>
      </c>
      <c r="E3931" s="3" t="s">
        <v>3323</v>
      </c>
      <c r="F3931" s="3" t="s">
        <v>2738</v>
      </c>
      <c r="G3931" s="3">
        <v>100</v>
      </c>
      <c r="H3931" s="3">
        <v>0</v>
      </c>
      <c r="I3931" s="3" t="s">
        <v>3339</v>
      </c>
      <c r="J3931" s="3" t="s">
        <v>2346</v>
      </c>
      <c r="K3931" s="3" t="s">
        <v>2306</v>
      </c>
      <c r="L3931" s="3" t="s">
        <v>4547</v>
      </c>
      <c r="M3931" s="3">
        <f t="shared" si="61"/>
        <v>1</v>
      </c>
    </row>
    <row r="3932" spans="1:13">
      <c r="A3932" s="3">
        <v>3258</v>
      </c>
      <c r="B3932" s="3">
        <v>0</v>
      </c>
      <c r="C3932" s="3" t="s">
        <v>3324</v>
      </c>
      <c r="D3932" s="3" t="s">
        <v>103</v>
      </c>
      <c r="E3932" s="3" t="s">
        <v>2395</v>
      </c>
      <c r="F3932" s="3" t="s">
        <v>2746</v>
      </c>
      <c r="G3932" s="3">
        <v>100</v>
      </c>
      <c r="H3932" s="3">
        <v>0</v>
      </c>
      <c r="I3932" s="3" t="s">
        <v>3339</v>
      </c>
      <c r="J3932" s="3" t="s">
        <v>2346</v>
      </c>
      <c r="K3932" s="3" t="s">
        <v>2306</v>
      </c>
      <c r="L3932" s="3" t="s">
        <v>4547</v>
      </c>
      <c r="M3932" s="3">
        <f t="shared" si="61"/>
        <v>1</v>
      </c>
    </row>
    <row r="3933" spans="1:13">
      <c r="A3933" s="3">
        <v>3259</v>
      </c>
      <c r="B3933" s="3">
        <v>0</v>
      </c>
      <c r="C3933" s="3" t="s">
        <v>3325</v>
      </c>
      <c r="D3933" s="3" t="s">
        <v>3326</v>
      </c>
      <c r="E3933" s="3">
        <v>2</v>
      </c>
      <c r="G3933" s="3">
        <v>100</v>
      </c>
      <c r="H3933" s="3">
        <v>0</v>
      </c>
      <c r="I3933" s="3" t="s">
        <v>3339</v>
      </c>
      <c r="J3933" s="3" t="s">
        <v>2346</v>
      </c>
      <c r="K3933" s="3" t="s">
        <v>2306</v>
      </c>
      <c r="L3933" s="3" t="s">
        <v>4547</v>
      </c>
      <c r="M3933" s="3">
        <f t="shared" si="61"/>
        <v>1</v>
      </c>
    </row>
    <row r="3934" spans="1:13">
      <c r="A3934" s="3">
        <v>3260</v>
      </c>
      <c r="B3934" s="3">
        <v>0</v>
      </c>
      <c r="C3934" s="3" t="s">
        <v>3328</v>
      </c>
      <c r="D3934" s="3" t="s">
        <v>621</v>
      </c>
      <c r="E3934" s="3" t="s">
        <v>2370</v>
      </c>
      <c r="F3934" s="3" t="s">
        <v>2302</v>
      </c>
      <c r="G3934" s="3">
        <v>100</v>
      </c>
      <c r="H3934" s="3">
        <v>0</v>
      </c>
      <c r="I3934" s="3" t="s">
        <v>3339</v>
      </c>
      <c r="J3934" s="3" t="s">
        <v>2346</v>
      </c>
      <c r="K3934" s="3" t="s">
        <v>2306</v>
      </c>
      <c r="L3934" s="3" t="s">
        <v>4547</v>
      </c>
      <c r="M3934" s="3">
        <f t="shared" si="61"/>
        <v>1</v>
      </c>
    </row>
    <row r="3935" spans="1:13">
      <c r="A3935" s="3">
        <v>3261</v>
      </c>
      <c r="B3935" s="3">
        <v>0</v>
      </c>
      <c r="C3935" s="3" t="s">
        <v>3330</v>
      </c>
      <c r="D3935" s="3" t="s">
        <v>3259</v>
      </c>
      <c r="E3935" s="3">
        <v>1</v>
      </c>
      <c r="G3935" s="3">
        <v>100</v>
      </c>
      <c r="H3935" s="3">
        <v>0</v>
      </c>
      <c r="I3935" s="3" t="s">
        <v>3339</v>
      </c>
      <c r="J3935" s="3" t="s">
        <v>2346</v>
      </c>
      <c r="K3935" s="3" t="s">
        <v>2333</v>
      </c>
      <c r="L3935" s="3" t="s">
        <v>4547</v>
      </c>
      <c r="M3935" s="3">
        <f t="shared" si="61"/>
        <v>2</v>
      </c>
    </row>
    <row r="3936" spans="1:13">
      <c r="A3936" s="3">
        <v>3261</v>
      </c>
      <c r="B3936" s="3">
        <v>0</v>
      </c>
      <c r="C3936" s="3" t="s">
        <v>3330</v>
      </c>
      <c r="D3936" s="3" t="s">
        <v>175</v>
      </c>
      <c r="E3936" s="3">
        <v>0.1</v>
      </c>
      <c r="G3936" s="3">
        <v>100</v>
      </c>
      <c r="H3936" s="3">
        <v>0</v>
      </c>
      <c r="I3936" s="3" t="s">
        <v>3339</v>
      </c>
      <c r="J3936" s="3" t="s">
        <v>2346</v>
      </c>
      <c r="K3936" s="3" t="s">
        <v>2333</v>
      </c>
      <c r="L3936" s="3" t="s">
        <v>4547</v>
      </c>
      <c r="M3936" s="3">
        <f t="shared" si="61"/>
        <v>2</v>
      </c>
    </row>
    <row r="3937" spans="1:13">
      <c r="A3937" s="3">
        <v>3262</v>
      </c>
      <c r="B3937" s="3">
        <v>0</v>
      </c>
      <c r="C3937" s="3" t="s">
        <v>3332</v>
      </c>
      <c r="D3937" s="3" t="s">
        <v>3333</v>
      </c>
      <c r="E3937" s="3" t="s">
        <v>2376</v>
      </c>
      <c r="F3937" s="3" t="s">
        <v>2710</v>
      </c>
      <c r="G3937" s="3">
        <v>100</v>
      </c>
      <c r="H3937" s="3">
        <v>0</v>
      </c>
      <c r="I3937" s="3" t="s">
        <v>3339</v>
      </c>
      <c r="J3937" s="3" t="s">
        <v>2346</v>
      </c>
      <c r="K3937" s="3" t="s">
        <v>2333</v>
      </c>
      <c r="L3937" s="3" t="s">
        <v>4547</v>
      </c>
      <c r="M3937" s="3">
        <f t="shared" si="61"/>
        <v>1</v>
      </c>
    </row>
    <row r="3938" spans="1:13">
      <c r="A3938" s="3">
        <v>3263</v>
      </c>
      <c r="B3938" s="3">
        <v>0</v>
      </c>
      <c r="C3938" s="3" t="s">
        <v>3335</v>
      </c>
      <c r="D3938" s="3" t="s">
        <v>2278</v>
      </c>
      <c r="E3938" s="3" t="s">
        <v>281</v>
      </c>
      <c r="F3938" s="3" t="s">
        <v>390</v>
      </c>
      <c r="G3938" s="3">
        <v>100</v>
      </c>
      <c r="H3938" s="3">
        <v>0</v>
      </c>
      <c r="I3938" s="3" t="s">
        <v>3339</v>
      </c>
      <c r="J3938" s="3" t="s">
        <v>2346</v>
      </c>
      <c r="K3938" s="3" t="s">
        <v>2333</v>
      </c>
      <c r="L3938" s="3" t="s">
        <v>4547</v>
      </c>
      <c r="M3938" s="3">
        <f t="shared" si="61"/>
        <v>1</v>
      </c>
    </row>
    <row r="3939" spans="1:13">
      <c r="A3939" s="3">
        <v>3264</v>
      </c>
      <c r="B3939" s="3">
        <v>0</v>
      </c>
      <c r="C3939" s="3" t="s">
        <v>3343</v>
      </c>
      <c r="D3939" s="3" t="s">
        <v>3874</v>
      </c>
      <c r="E3939" s="3">
        <v>0.06</v>
      </c>
      <c r="G3939" s="3">
        <v>100</v>
      </c>
      <c r="H3939" s="3">
        <v>0</v>
      </c>
      <c r="I3939" s="3" t="s">
        <v>3339</v>
      </c>
      <c r="J3939" s="3" t="s">
        <v>2346</v>
      </c>
      <c r="K3939" s="3" t="s">
        <v>2333</v>
      </c>
      <c r="L3939" s="3" t="s">
        <v>4547</v>
      </c>
      <c r="M3939" s="3">
        <f t="shared" si="61"/>
        <v>1</v>
      </c>
    </row>
    <row r="3940" spans="1:13">
      <c r="A3940" s="3">
        <v>3265</v>
      </c>
      <c r="B3940" s="3">
        <v>1</v>
      </c>
      <c r="C3940" s="3" t="s">
        <v>3308</v>
      </c>
      <c r="D3940" s="3" t="s">
        <v>349</v>
      </c>
      <c r="E3940" s="3" t="s">
        <v>2491</v>
      </c>
      <c r="F3940" s="3" t="s">
        <v>2821</v>
      </c>
      <c r="G3940" s="3">
        <v>86</v>
      </c>
      <c r="H3940" s="3">
        <v>100</v>
      </c>
      <c r="I3940" s="3" t="s">
        <v>3339</v>
      </c>
      <c r="J3940" s="3" t="s">
        <v>2346</v>
      </c>
      <c r="K3940" s="3" t="s">
        <v>2286</v>
      </c>
      <c r="L3940" s="3" t="s">
        <v>4548</v>
      </c>
      <c r="M3940" s="3">
        <f t="shared" si="61"/>
        <v>1</v>
      </c>
    </row>
    <row r="3941" spans="1:13">
      <c r="A3941" s="3">
        <v>3266</v>
      </c>
      <c r="B3941" s="3">
        <v>1</v>
      </c>
      <c r="C3941" s="3" t="s">
        <v>3310</v>
      </c>
      <c r="D3941" s="3" t="s">
        <v>265</v>
      </c>
      <c r="E3941" s="3" t="s">
        <v>2399</v>
      </c>
      <c r="F3941" s="3" t="s">
        <v>1776</v>
      </c>
      <c r="G3941" s="3">
        <v>86</v>
      </c>
      <c r="H3941" s="3">
        <v>100</v>
      </c>
      <c r="I3941" s="3" t="s">
        <v>3339</v>
      </c>
      <c r="J3941" s="3" t="s">
        <v>2346</v>
      </c>
      <c r="K3941" s="3" t="s">
        <v>2286</v>
      </c>
      <c r="L3941" s="3" t="s">
        <v>4548</v>
      </c>
      <c r="M3941" s="3">
        <f t="shared" si="61"/>
        <v>1</v>
      </c>
    </row>
    <row r="3942" spans="1:13">
      <c r="A3942" s="3">
        <v>3267</v>
      </c>
      <c r="B3942" s="3">
        <v>1</v>
      </c>
      <c r="C3942" s="3" t="s">
        <v>3312</v>
      </c>
      <c r="D3942" s="3" t="s">
        <v>267</v>
      </c>
      <c r="E3942" s="3" t="s">
        <v>2399</v>
      </c>
      <c r="F3942" s="3" t="s">
        <v>1776</v>
      </c>
      <c r="G3942" s="3">
        <v>86</v>
      </c>
      <c r="H3942" s="3">
        <v>100</v>
      </c>
      <c r="I3942" s="3" t="s">
        <v>3339</v>
      </c>
      <c r="J3942" s="3" t="s">
        <v>2346</v>
      </c>
      <c r="K3942" s="3" t="s">
        <v>2286</v>
      </c>
      <c r="L3942" s="3" t="s">
        <v>4548</v>
      </c>
      <c r="M3942" s="3">
        <f t="shared" si="61"/>
        <v>1</v>
      </c>
    </row>
    <row r="3943" spans="1:13">
      <c r="A3943" s="3">
        <v>3268</v>
      </c>
      <c r="B3943" s="3">
        <v>1</v>
      </c>
      <c r="C3943" s="3" t="s">
        <v>3314</v>
      </c>
      <c r="D3943" s="3" t="s">
        <v>257</v>
      </c>
      <c r="E3943" s="3" t="s">
        <v>2399</v>
      </c>
      <c r="F3943" s="3" t="s">
        <v>1776</v>
      </c>
      <c r="G3943" s="3">
        <v>86</v>
      </c>
      <c r="H3943" s="3">
        <v>100</v>
      </c>
      <c r="I3943" s="3" t="s">
        <v>3339</v>
      </c>
      <c r="J3943" s="3" t="s">
        <v>2346</v>
      </c>
      <c r="K3943" s="3" t="s">
        <v>2286</v>
      </c>
      <c r="L3943" s="3" t="s">
        <v>4548</v>
      </c>
      <c r="M3943" s="3">
        <f t="shared" si="61"/>
        <v>1</v>
      </c>
    </row>
    <row r="3944" spans="1:13">
      <c r="A3944" s="3">
        <v>3269</v>
      </c>
      <c r="B3944" s="3">
        <v>1</v>
      </c>
      <c r="C3944" s="3" t="s">
        <v>3316</v>
      </c>
      <c r="D3944" s="3" t="s">
        <v>269</v>
      </c>
      <c r="E3944" s="3" t="s">
        <v>2399</v>
      </c>
      <c r="F3944" s="3" t="s">
        <v>1776</v>
      </c>
      <c r="G3944" s="3">
        <v>86</v>
      </c>
      <c r="H3944" s="3">
        <v>100</v>
      </c>
      <c r="I3944" s="3" t="s">
        <v>3339</v>
      </c>
      <c r="J3944" s="3" t="s">
        <v>2346</v>
      </c>
      <c r="K3944" s="3" t="s">
        <v>2286</v>
      </c>
      <c r="L3944" s="3" t="s">
        <v>4548</v>
      </c>
      <c r="M3944" s="3">
        <f t="shared" si="61"/>
        <v>1</v>
      </c>
    </row>
    <row r="3945" spans="1:13">
      <c r="A3945" s="3">
        <v>3270</v>
      </c>
      <c r="B3945" s="3">
        <v>1</v>
      </c>
      <c r="C3945" s="3" t="s">
        <v>3318</v>
      </c>
      <c r="D3945" s="3" t="s">
        <v>3862</v>
      </c>
      <c r="E3945" s="3">
        <v>0.04</v>
      </c>
      <c r="G3945" s="3">
        <v>86</v>
      </c>
      <c r="H3945" s="3">
        <v>100</v>
      </c>
      <c r="I3945" s="3" t="s">
        <v>3339</v>
      </c>
      <c r="J3945" s="3" t="s">
        <v>2346</v>
      </c>
      <c r="K3945" s="3" t="s">
        <v>2286</v>
      </c>
      <c r="L3945" s="3" t="s">
        <v>4548</v>
      </c>
      <c r="M3945" s="3">
        <f t="shared" si="61"/>
        <v>1</v>
      </c>
    </row>
    <row r="3946" spans="1:13">
      <c r="A3946" s="3">
        <v>3271</v>
      </c>
      <c r="B3946" s="3">
        <v>1</v>
      </c>
      <c r="C3946" s="3" t="s">
        <v>3320</v>
      </c>
      <c r="D3946" s="3" t="s">
        <v>262</v>
      </c>
      <c r="E3946" s="3" t="s">
        <v>284</v>
      </c>
      <c r="F3946" s="3" t="s">
        <v>1928</v>
      </c>
      <c r="G3946" s="3">
        <v>86</v>
      </c>
      <c r="H3946" s="3">
        <v>100</v>
      </c>
      <c r="I3946" s="3" t="s">
        <v>3339</v>
      </c>
      <c r="J3946" s="3" t="s">
        <v>2346</v>
      </c>
      <c r="K3946" s="3" t="s">
        <v>2286</v>
      </c>
      <c r="L3946" s="3" t="s">
        <v>4548</v>
      </c>
      <c r="M3946" s="3">
        <f t="shared" si="61"/>
        <v>1</v>
      </c>
    </row>
    <row r="3947" spans="1:13">
      <c r="A3947" s="3">
        <v>3272</v>
      </c>
      <c r="B3947" s="3">
        <v>1</v>
      </c>
      <c r="C3947" s="3" t="s">
        <v>2743</v>
      </c>
      <c r="D3947" s="3" t="s">
        <v>411</v>
      </c>
      <c r="E3947" s="3" t="s">
        <v>1800</v>
      </c>
      <c r="F3947" s="3" t="s">
        <v>1775</v>
      </c>
      <c r="G3947" s="3">
        <v>86</v>
      </c>
      <c r="H3947" s="3">
        <v>100</v>
      </c>
      <c r="I3947" s="3" t="s">
        <v>3339</v>
      </c>
      <c r="J3947" s="3" t="s">
        <v>2346</v>
      </c>
      <c r="K3947" s="3" t="s">
        <v>2306</v>
      </c>
      <c r="L3947" s="3" t="s">
        <v>4548</v>
      </c>
      <c r="M3947" s="3">
        <f t="shared" si="61"/>
        <v>2</v>
      </c>
    </row>
    <row r="3948" spans="1:13">
      <c r="A3948" s="3">
        <v>3272</v>
      </c>
      <c r="B3948" s="3">
        <v>1</v>
      </c>
      <c r="C3948" s="3" t="s">
        <v>2743</v>
      </c>
      <c r="D3948" s="3" t="s">
        <v>412</v>
      </c>
      <c r="E3948" s="3" t="s">
        <v>1800</v>
      </c>
      <c r="F3948" s="3" t="s">
        <v>1775</v>
      </c>
      <c r="G3948" s="3">
        <v>86</v>
      </c>
      <c r="H3948" s="3">
        <v>100</v>
      </c>
      <c r="I3948" s="3" t="s">
        <v>3339</v>
      </c>
      <c r="J3948" s="3" t="s">
        <v>2346</v>
      </c>
      <c r="K3948" s="3" t="s">
        <v>2306</v>
      </c>
      <c r="L3948" s="3" t="s">
        <v>4548</v>
      </c>
      <c r="M3948" s="3">
        <f t="shared" si="61"/>
        <v>2</v>
      </c>
    </row>
    <row r="3949" spans="1:13">
      <c r="A3949" s="3">
        <v>3273</v>
      </c>
      <c r="B3949" s="3">
        <v>1</v>
      </c>
      <c r="C3949" s="3" t="s">
        <v>2862</v>
      </c>
      <c r="D3949" s="3" t="s">
        <v>166</v>
      </c>
      <c r="E3949" s="3" t="s">
        <v>2863</v>
      </c>
      <c r="F3949" s="3" t="s">
        <v>2741</v>
      </c>
      <c r="G3949" s="3">
        <v>86</v>
      </c>
      <c r="H3949" s="3">
        <v>100</v>
      </c>
      <c r="I3949" s="3" t="s">
        <v>3339</v>
      </c>
      <c r="J3949" s="3" t="s">
        <v>2346</v>
      </c>
      <c r="K3949" s="3" t="s">
        <v>2306</v>
      </c>
      <c r="L3949" s="3" t="s">
        <v>4548</v>
      </c>
      <c r="M3949" s="3">
        <f t="shared" si="61"/>
        <v>1</v>
      </c>
    </row>
    <row r="3950" spans="1:13">
      <c r="A3950" s="3">
        <v>3274</v>
      </c>
      <c r="B3950" s="3">
        <v>1</v>
      </c>
      <c r="C3950" s="3" t="s">
        <v>2747</v>
      </c>
      <c r="D3950" s="3" t="s">
        <v>103</v>
      </c>
      <c r="E3950" s="3" t="s">
        <v>2734</v>
      </c>
      <c r="F3950" s="3" t="s">
        <v>2748</v>
      </c>
      <c r="G3950" s="3">
        <v>86</v>
      </c>
      <c r="H3950" s="3">
        <v>100</v>
      </c>
      <c r="I3950" s="3" t="s">
        <v>3339</v>
      </c>
      <c r="J3950" s="3" t="s">
        <v>2346</v>
      </c>
      <c r="K3950" s="3" t="s">
        <v>2306</v>
      </c>
      <c r="L3950" s="3" t="s">
        <v>4548</v>
      </c>
      <c r="M3950" s="3">
        <f t="shared" si="61"/>
        <v>1</v>
      </c>
    </row>
    <row r="3951" spans="1:13">
      <c r="A3951" s="3">
        <v>3275</v>
      </c>
      <c r="B3951" s="3">
        <v>1</v>
      </c>
      <c r="C3951" s="3" t="s">
        <v>3327</v>
      </c>
      <c r="D3951" s="3" t="s">
        <v>3326</v>
      </c>
      <c r="E3951" s="3">
        <v>1</v>
      </c>
      <c r="G3951" s="3">
        <v>86</v>
      </c>
      <c r="H3951" s="3">
        <v>100</v>
      </c>
      <c r="I3951" s="3" t="s">
        <v>3339</v>
      </c>
      <c r="J3951" s="3" t="s">
        <v>2346</v>
      </c>
      <c r="K3951" s="3" t="s">
        <v>2306</v>
      </c>
      <c r="L3951" s="3" t="s">
        <v>4548</v>
      </c>
      <c r="M3951" s="3">
        <f t="shared" si="61"/>
        <v>1</v>
      </c>
    </row>
    <row r="3952" spans="1:13">
      <c r="A3952" s="3">
        <v>3276</v>
      </c>
      <c r="B3952" s="3">
        <v>1</v>
      </c>
      <c r="C3952" s="3" t="s">
        <v>3329</v>
      </c>
      <c r="D3952" s="3" t="s">
        <v>621</v>
      </c>
      <c r="E3952" s="3" t="s">
        <v>2326</v>
      </c>
      <c r="F3952" s="3" t="s">
        <v>1789</v>
      </c>
      <c r="G3952" s="3">
        <v>86</v>
      </c>
      <c r="H3952" s="3">
        <v>100</v>
      </c>
      <c r="I3952" s="3" t="s">
        <v>3339</v>
      </c>
      <c r="J3952" s="3" t="s">
        <v>2346</v>
      </c>
      <c r="K3952" s="3" t="s">
        <v>2306</v>
      </c>
      <c r="L3952" s="3" t="s">
        <v>4548</v>
      </c>
      <c r="M3952" s="3">
        <f t="shared" si="61"/>
        <v>1</v>
      </c>
    </row>
    <row r="3953" spans="1:13">
      <c r="A3953" s="3">
        <v>3277</v>
      </c>
      <c r="B3953" s="3">
        <v>1</v>
      </c>
      <c r="C3953" s="3" t="s">
        <v>3331</v>
      </c>
      <c r="D3953" s="3" t="s">
        <v>3259</v>
      </c>
      <c r="E3953" s="3">
        <v>1</v>
      </c>
      <c r="G3953" s="3">
        <v>100</v>
      </c>
      <c r="H3953" s="3">
        <v>100</v>
      </c>
      <c r="I3953" s="3" t="s">
        <v>3339</v>
      </c>
      <c r="J3953" s="3" t="s">
        <v>2346</v>
      </c>
      <c r="K3953" s="3" t="s">
        <v>2333</v>
      </c>
      <c r="L3953" s="3" t="s">
        <v>4548</v>
      </c>
      <c r="M3953" s="3">
        <f t="shared" si="61"/>
        <v>1</v>
      </c>
    </row>
    <row r="3954" spans="1:13">
      <c r="A3954" s="3">
        <v>3278</v>
      </c>
      <c r="B3954" s="3">
        <v>1</v>
      </c>
      <c r="C3954" s="3" t="s">
        <v>3334</v>
      </c>
      <c r="D3954" s="3" t="s">
        <v>3333</v>
      </c>
      <c r="E3954" s="3" t="s">
        <v>1793</v>
      </c>
      <c r="F3954" s="3" t="s">
        <v>1778</v>
      </c>
      <c r="G3954" s="3">
        <v>100</v>
      </c>
      <c r="H3954" s="3">
        <v>100</v>
      </c>
      <c r="I3954" s="3" t="s">
        <v>3339</v>
      </c>
      <c r="J3954" s="3" t="s">
        <v>2346</v>
      </c>
      <c r="K3954" s="3" t="s">
        <v>2333</v>
      </c>
      <c r="L3954" s="3" t="s">
        <v>4548</v>
      </c>
      <c r="M3954" s="3">
        <f t="shared" si="61"/>
        <v>1</v>
      </c>
    </row>
    <row r="3955" spans="1:13">
      <c r="A3955" s="3">
        <v>3279</v>
      </c>
      <c r="B3955" s="3">
        <v>1</v>
      </c>
      <c r="C3955" s="3" t="s">
        <v>3336</v>
      </c>
      <c r="D3955" s="3" t="s">
        <v>2278</v>
      </c>
      <c r="E3955" s="3" t="s">
        <v>402</v>
      </c>
      <c r="F3955" s="3" t="s">
        <v>281</v>
      </c>
      <c r="G3955" s="3">
        <v>100</v>
      </c>
      <c r="H3955" s="3">
        <v>100</v>
      </c>
      <c r="I3955" s="3" t="s">
        <v>3339</v>
      </c>
      <c r="J3955" s="3" t="s">
        <v>2346</v>
      </c>
      <c r="K3955" s="3" t="s">
        <v>2333</v>
      </c>
      <c r="L3955" s="3" t="s">
        <v>4548</v>
      </c>
      <c r="M3955" s="3">
        <f t="shared" si="61"/>
        <v>1</v>
      </c>
    </row>
    <row r="3956" spans="1:13">
      <c r="A3956" s="3">
        <v>3280</v>
      </c>
      <c r="B3956" s="3">
        <v>1</v>
      </c>
      <c r="C3956" s="3" t="s">
        <v>3344</v>
      </c>
      <c r="D3956" s="3" t="s">
        <v>3874</v>
      </c>
      <c r="E3956" s="3">
        <v>7.0000000000000007E-2</v>
      </c>
      <c r="F3956" s="3">
        <v>0.08</v>
      </c>
      <c r="G3956" s="3">
        <v>100</v>
      </c>
      <c r="H3956" s="3">
        <v>100</v>
      </c>
      <c r="I3956" s="3" t="s">
        <v>3339</v>
      </c>
      <c r="J3956" s="3" t="s">
        <v>2346</v>
      </c>
      <c r="K3956" s="3" t="s">
        <v>2333</v>
      </c>
      <c r="L3956" s="3" t="s">
        <v>4548</v>
      </c>
      <c r="M3956" s="3">
        <f t="shared" si="61"/>
        <v>1</v>
      </c>
    </row>
    <row r="3957" spans="1:13">
      <c r="A3957" s="3">
        <v>3281</v>
      </c>
      <c r="B3957" s="3">
        <v>0</v>
      </c>
      <c r="C3957" s="3" t="s">
        <v>3283</v>
      </c>
      <c r="D3957" s="3" t="s">
        <v>3284</v>
      </c>
      <c r="E3957" s="3" t="s">
        <v>402</v>
      </c>
      <c r="F3957" s="3" t="s">
        <v>281</v>
      </c>
      <c r="G3957" s="3">
        <v>1</v>
      </c>
      <c r="H3957" s="3">
        <v>1</v>
      </c>
      <c r="I3957" s="3" t="s">
        <v>3345</v>
      </c>
      <c r="J3957" s="3" t="s">
        <v>2259</v>
      </c>
      <c r="L3957" s="3" t="s">
        <v>4549</v>
      </c>
      <c r="M3957" s="3">
        <f t="shared" si="61"/>
        <v>1</v>
      </c>
    </row>
    <row r="3958" spans="1:13">
      <c r="A3958" s="3">
        <v>3282</v>
      </c>
      <c r="B3958" s="3">
        <v>1</v>
      </c>
      <c r="C3958" s="3" t="s">
        <v>3277</v>
      </c>
      <c r="D3958" s="3" t="s">
        <v>175</v>
      </c>
      <c r="E3958" s="3" t="s">
        <v>1781</v>
      </c>
      <c r="F3958" s="3" t="s">
        <v>291</v>
      </c>
      <c r="G3958" s="3">
        <v>1</v>
      </c>
      <c r="H3958" s="3">
        <v>5</v>
      </c>
      <c r="I3958" s="3" t="s">
        <v>3345</v>
      </c>
      <c r="J3958" s="3" t="s">
        <v>2259</v>
      </c>
      <c r="L3958" s="3" t="s">
        <v>4550</v>
      </c>
      <c r="M3958" s="3">
        <f t="shared" si="61"/>
        <v>1</v>
      </c>
    </row>
    <row r="3959" spans="1:13">
      <c r="A3959" s="3">
        <v>3283</v>
      </c>
      <c r="B3959" s="3">
        <v>1</v>
      </c>
      <c r="C3959" s="3" t="s">
        <v>3278</v>
      </c>
      <c r="D3959" s="3" t="s">
        <v>110</v>
      </c>
      <c r="E3959" s="3" t="s">
        <v>3279</v>
      </c>
      <c r="F3959" s="3" t="s">
        <v>3280</v>
      </c>
      <c r="G3959" s="3">
        <v>1</v>
      </c>
      <c r="H3959" s="3">
        <v>5</v>
      </c>
      <c r="I3959" s="3" t="s">
        <v>3345</v>
      </c>
      <c r="J3959" s="3" t="s">
        <v>2259</v>
      </c>
      <c r="L3959" s="3" t="s">
        <v>4550</v>
      </c>
      <c r="M3959" s="3">
        <f t="shared" si="61"/>
        <v>1</v>
      </c>
    </row>
    <row r="3960" spans="1:13">
      <c r="A3960" s="3">
        <v>3284</v>
      </c>
      <c r="B3960" s="3">
        <v>1</v>
      </c>
      <c r="C3960" s="3" t="s">
        <v>3281</v>
      </c>
      <c r="D3960" s="3" t="s">
        <v>111</v>
      </c>
      <c r="E3960" s="3" t="s">
        <v>3279</v>
      </c>
      <c r="F3960" s="3" t="s">
        <v>3280</v>
      </c>
      <c r="G3960" s="3">
        <v>1</v>
      </c>
      <c r="H3960" s="3">
        <v>5</v>
      </c>
      <c r="I3960" s="3" t="s">
        <v>3345</v>
      </c>
      <c r="J3960" s="3" t="s">
        <v>2259</v>
      </c>
      <c r="L3960" s="3" t="s">
        <v>4550</v>
      </c>
      <c r="M3960" s="3">
        <f t="shared" si="61"/>
        <v>1</v>
      </c>
    </row>
    <row r="3961" spans="1:13">
      <c r="A3961" s="3">
        <v>3285</v>
      </c>
      <c r="B3961" s="3">
        <v>1</v>
      </c>
      <c r="C3961" s="3" t="s">
        <v>3282</v>
      </c>
      <c r="D3961" s="3" t="s">
        <v>112</v>
      </c>
      <c r="E3961" s="3" t="s">
        <v>3279</v>
      </c>
      <c r="F3961" s="3" t="s">
        <v>3280</v>
      </c>
      <c r="G3961" s="3">
        <v>1</v>
      </c>
      <c r="H3961" s="3">
        <v>5</v>
      </c>
      <c r="I3961" s="3" t="s">
        <v>3345</v>
      </c>
      <c r="J3961" s="3" t="s">
        <v>2259</v>
      </c>
      <c r="L3961" s="3" t="s">
        <v>4550</v>
      </c>
      <c r="M3961" s="3">
        <f t="shared" si="61"/>
        <v>1</v>
      </c>
    </row>
    <row r="3962" spans="1:13">
      <c r="A3962" s="3">
        <v>3286</v>
      </c>
      <c r="B3962" s="3">
        <v>2</v>
      </c>
      <c r="C3962" s="3" t="s">
        <v>2417</v>
      </c>
      <c r="D3962" s="3" t="s">
        <v>357</v>
      </c>
      <c r="E3962" s="3" t="s">
        <v>2418</v>
      </c>
      <c r="F3962" s="3" t="s">
        <v>2419</v>
      </c>
      <c r="G3962" s="3">
        <v>1</v>
      </c>
      <c r="H3962" s="3">
        <v>10</v>
      </c>
      <c r="I3962" s="3" t="s">
        <v>3345</v>
      </c>
      <c r="J3962" s="3" t="s">
        <v>2259</v>
      </c>
      <c r="L3962" s="3" t="s">
        <v>4551</v>
      </c>
      <c r="M3962" s="3">
        <f t="shared" si="61"/>
        <v>1</v>
      </c>
    </row>
    <row r="3963" spans="1:13">
      <c r="A3963" s="3">
        <v>3287</v>
      </c>
      <c r="B3963" s="3">
        <v>2</v>
      </c>
      <c r="C3963" s="3" t="s">
        <v>2421</v>
      </c>
      <c r="D3963" s="3" t="s">
        <v>534</v>
      </c>
      <c r="E3963" s="3" t="s">
        <v>390</v>
      </c>
      <c r="F3963" s="3" t="s">
        <v>1781</v>
      </c>
      <c r="G3963" s="3">
        <v>1</v>
      </c>
      <c r="H3963" s="3">
        <v>10</v>
      </c>
      <c r="I3963" s="3" t="s">
        <v>3345</v>
      </c>
      <c r="J3963" s="3" t="s">
        <v>2259</v>
      </c>
      <c r="L3963" s="3" t="s">
        <v>4551</v>
      </c>
      <c r="M3963" s="3">
        <f t="shared" si="61"/>
        <v>1</v>
      </c>
    </row>
    <row r="3964" spans="1:13">
      <c r="A3964" s="3">
        <v>3288</v>
      </c>
      <c r="B3964" s="3">
        <v>2</v>
      </c>
      <c r="C3964" s="3" t="s">
        <v>2263</v>
      </c>
      <c r="D3964" s="3" t="s">
        <v>265</v>
      </c>
      <c r="E3964" s="3" t="s">
        <v>282</v>
      </c>
      <c r="F3964" s="3" t="s">
        <v>284</v>
      </c>
      <c r="G3964" s="3">
        <v>1</v>
      </c>
      <c r="H3964" s="3">
        <v>10</v>
      </c>
      <c r="I3964" s="3" t="s">
        <v>3345</v>
      </c>
      <c r="J3964" s="3" t="s">
        <v>2259</v>
      </c>
      <c r="L3964" s="3" t="s">
        <v>4551</v>
      </c>
      <c r="M3964" s="3">
        <f t="shared" si="61"/>
        <v>1</v>
      </c>
    </row>
    <row r="3965" spans="1:13">
      <c r="A3965" s="3">
        <v>3289</v>
      </c>
      <c r="B3965" s="3">
        <v>2</v>
      </c>
      <c r="C3965" s="3" t="s">
        <v>2264</v>
      </c>
      <c r="D3965" s="3" t="s">
        <v>267</v>
      </c>
      <c r="E3965" s="3" t="s">
        <v>282</v>
      </c>
      <c r="F3965" s="3" t="s">
        <v>284</v>
      </c>
      <c r="G3965" s="3">
        <v>1</v>
      </c>
      <c r="H3965" s="3">
        <v>10</v>
      </c>
      <c r="I3965" s="3" t="s">
        <v>3345</v>
      </c>
      <c r="J3965" s="3" t="s">
        <v>2259</v>
      </c>
      <c r="L3965" s="3" t="s">
        <v>4551</v>
      </c>
      <c r="M3965" s="3">
        <f t="shared" si="61"/>
        <v>1</v>
      </c>
    </row>
    <row r="3966" spans="1:13">
      <c r="A3966" s="3">
        <v>3290</v>
      </c>
      <c r="B3966" s="3">
        <v>2</v>
      </c>
      <c r="C3966" s="3" t="s">
        <v>2265</v>
      </c>
      <c r="D3966" s="3" t="s">
        <v>257</v>
      </c>
      <c r="E3966" s="3" t="s">
        <v>282</v>
      </c>
      <c r="F3966" s="3" t="s">
        <v>284</v>
      </c>
      <c r="G3966" s="3">
        <v>1</v>
      </c>
      <c r="H3966" s="3">
        <v>10</v>
      </c>
      <c r="I3966" s="3" t="s">
        <v>3345</v>
      </c>
      <c r="J3966" s="3" t="s">
        <v>2259</v>
      </c>
      <c r="L3966" s="3" t="s">
        <v>4551</v>
      </c>
      <c r="M3966" s="3">
        <f t="shared" si="61"/>
        <v>1</v>
      </c>
    </row>
    <row r="3967" spans="1:13">
      <c r="A3967" s="3">
        <v>3291</v>
      </c>
      <c r="B3967" s="3">
        <v>2</v>
      </c>
      <c r="C3967" s="3" t="s">
        <v>2266</v>
      </c>
      <c r="D3967" s="3" t="s">
        <v>269</v>
      </c>
      <c r="E3967" s="3" t="s">
        <v>282</v>
      </c>
      <c r="F3967" s="3" t="s">
        <v>284</v>
      </c>
      <c r="G3967" s="3">
        <v>1</v>
      </c>
      <c r="H3967" s="3">
        <v>10</v>
      </c>
      <c r="I3967" s="3" t="s">
        <v>3345</v>
      </c>
      <c r="J3967" s="3" t="s">
        <v>2259</v>
      </c>
      <c r="L3967" s="3" t="s">
        <v>4551</v>
      </c>
      <c r="M3967" s="3">
        <f t="shared" si="61"/>
        <v>1</v>
      </c>
    </row>
    <row r="3968" spans="1:13">
      <c r="A3968" s="3">
        <v>3292</v>
      </c>
      <c r="B3968" s="3">
        <v>2</v>
      </c>
      <c r="C3968" s="3" t="s">
        <v>2659</v>
      </c>
      <c r="D3968" s="3" t="s">
        <v>589</v>
      </c>
      <c r="E3968" s="3" t="s">
        <v>386</v>
      </c>
      <c r="F3968" s="3" t="s">
        <v>1996</v>
      </c>
      <c r="G3968" s="3">
        <v>1</v>
      </c>
      <c r="H3968" s="3">
        <v>10</v>
      </c>
      <c r="I3968" s="3" t="s">
        <v>3345</v>
      </c>
      <c r="J3968" s="3" t="s">
        <v>2259</v>
      </c>
      <c r="L3968" s="3" t="s">
        <v>4551</v>
      </c>
      <c r="M3968" s="3">
        <f t="shared" si="61"/>
        <v>1</v>
      </c>
    </row>
    <row r="3969" spans="1:13">
      <c r="A3969" s="3">
        <v>3293</v>
      </c>
      <c r="B3969" s="3">
        <v>2</v>
      </c>
      <c r="C3969" s="3" t="s">
        <v>2660</v>
      </c>
      <c r="D3969" s="3" t="s">
        <v>566</v>
      </c>
      <c r="E3969" s="3" t="s">
        <v>386</v>
      </c>
      <c r="F3969" s="3" t="s">
        <v>1996</v>
      </c>
      <c r="G3969" s="3">
        <v>1</v>
      </c>
      <c r="H3969" s="3">
        <v>10</v>
      </c>
      <c r="I3969" s="3" t="s">
        <v>3345</v>
      </c>
      <c r="J3969" s="3" t="s">
        <v>2259</v>
      </c>
      <c r="L3969" s="3" t="s">
        <v>4551</v>
      </c>
      <c r="M3969" s="3">
        <f t="shared" si="61"/>
        <v>1</v>
      </c>
    </row>
    <row r="3970" spans="1:13">
      <c r="A3970" s="3">
        <v>3294</v>
      </c>
      <c r="B3970" s="3">
        <v>2</v>
      </c>
      <c r="C3970" s="3" t="s">
        <v>2661</v>
      </c>
      <c r="D3970" s="3" t="s">
        <v>645</v>
      </c>
      <c r="E3970" s="3" t="s">
        <v>386</v>
      </c>
      <c r="F3970" s="3" t="s">
        <v>1996</v>
      </c>
      <c r="G3970" s="3">
        <v>1</v>
      </c>
      <c r="H3970" s="3">
        <v>10</v>
      </c>
      <c r="I3970" s="3" t="s">
        <v>3345</v>
      </c>
      <c r="J3970" s="3" t="s">
        <v>2259</v>
      </c>
      <c r="L3970" s="3" t="s">
        <v>4551</v>
      </c>
      <c r="M3970" s="3">
        <f t="shared" si="61"/>
        <v>1</v>
      </c>
    </row>
    <row r="3971" spans="1:13">
      <c r="A3971" s="3">
        <v>3295</v>
      </c>
      <c r="B3971" s="3">
        <v>2</v>
      </c>
      <c r="C3971" s="3" t="s">
        <v>3275</v>
      </c>
      <c r="D3971" s="3" t="s">
        <v>3276</v>
      </c>
      <c r="E3971" s="3" t="s">
        <v>291</v>
      </c>
      <c r="F3971" s="3" t="s">
        <v>284</v>
      </c>
      <c r="G3971" s="3">
        <v>1</v>
      </c>
      <c r="H3971" s="3">
        <v>10</v>
      </c>
      <c r="I3971" s="3" t="s">
        <v>3345</v>
      </c>
      <c r="J3971" s="3" t="s">
        <v>2259</v>
      </c>
      <c r="L3971" s="3" t="s">
        <v>4551</v>
      </c>
      <c r="M3971" s="3">
        <f t="shared" ref="M3971:M4034" si="62">COUNTIF(A:A,A3971)</f>
        <v>1</v>
      </c>
    </row>
    <row r="3972" spans="1:13">
      <c r="A3972" s="3">
        <v>3296</v>
      </c>
      <c r="B3972" s="3">
        <v>0</v>
      </c>
      <c r="C3972" s="3" t="s">
        <v>3283</v>
      </c>
      <c r="D3972" s="3" t="s">
        <v>3284</v>
      </c>
      <c r="E3972" s="3" t="s">
        <v>402</v>
      </c>
      <c r="F3972" s="3" t="s">
        <v>281</v>
      </c>
      <c r="G3972" s="3">
        <v>1</v>
      </c>
      <c r="H3972" s="3">
        <v>1</v>
      </c>
      <c r="I3972" s="3" t="s">
        <v>3345</v>
      </c>
      <c r="J3972" s="3" t="s">
        <v>2281</v>
      </c>
      <c r="L3972" s="3" t="s">
        <v>4552</v>
      </c>
      <c r="M3972" s="3">
        <f t="shared" si="62"/>
        <v>1</v>
      </c>
    </row>
    <row r="3973" spans="1:13">
      <c r="A3973" s="3">
        <v>3297</v>
      </c>
      <c r="B3973" s="3">
        <v>1</v>
      </c>
      <c r="C3973" s="3" t="s">
        <v>3277</v>
      </c>
      <c r="D3973" s="3" t="s">
        <v>175</v>
      </c>
      <c r="E3973" s="3" t="s">
        <v>1781</v>
      </c>
      <c r="F3973" s="3" t="s">
        <v>291</v>
      </c>
      <c r="G3973" s="3">
        <v>1</v>
      </c>
      <c r="H3973" s="3">
        <v>5</v>
      </c>
      <c r="I3973" s="3" t="s">
        <v>3345</v>
      </c>
      <c r="J3973" s="3" t="s">
        <v>2281</v>
      </c>
      <c r="L3973" s="3" t="s">
        <v>4553</v>
      </c>
      <c r="M3973" s="3">
        <f t="shared" si="62"/>
        <v>1</v>
      </c>
    </row>
    <row r="3974" spans="1:13">
      <c r="A3974" s="3">
        <v>3298</v>
      </c>
      <c r="B3974" s="3">
        <v>1</v>
      </c>
      <c r="C3974" s="3" t="s">
        <v>3278</v>
      </c>
      <c r="D3974" s="3" t="s">
        <v>110</v>
      </c>
      <c r="E3974" s="3" t="s">
        <v>3279</v>
      </c>
      <c r="F3974" s="3" t="s">
        <v>3280</v>
      </c>
      <c r="G3974" s="3">
        <v>1</v>
      </c>
      <c r="H3974" s="3">
        <v>5</v>
      </c>
      <c r="I3974" s="3" t="s">
        <v>3345</v>
      </c>
      <c r="J3974" s="3" t="s">
        <v>2281</v>
      </c>
      <c r="L3974" s="3" t="s">
        <v>4553</v>
      </c>
      <c r="M3974" s="3">
        <f t="shared" si="62"/>
        <v>1</v>
      </c>
    </row>
    <row r="3975" spans="1:13">
      <c r="A3975" s="3">
        <v>3299</v>
      </c>
      <c r="B3975" s="3">
        <v>1</v>
      </c>
      <c r="C3975" s="3" t="s">
        <v>3281</v>
      </c>
      <c r="D3975" s="3" t="s">
        <v>111</v>
      </c>
      <c r="E3975" s="3" t="s">
        <v>3279</v>
      </c>
      <c r="F3975" s="3" t="s">
        <v>3280</v>
      </c>
      <c r="G3975" s="3">
        <v>1</v>
      </c>
      <c r="H3975" s="3">
        <v>5</v>
      </c>
      <c r="I3975" s="3" t="s">
        <v>3345</v>
      </c>
      <c r="J3975" s="3" t="s">
        <v>2281</v>
      </c>
      <c r="L3975" s="3" t="s">
        <v>4553</v>
      </c>
      <c r="M3975" s="3">
        <f t="shared" si="62"/>
        <v>1</v>
      </c>
    </row>
    <row r="3976" spans="1:13">
      <c r="A3976" s="3">
        <v>3300</v>
      </c>
      <c r="B3976" s="3">
        <v>1</v>
      </c>
      <c r="C3976" s="3" t="s">
        <v>3282</v>
      </c>
      <c r="D3976" s="3" t="s">
        <v>112</v>
      </c>
      <c r="E3976" s="3" t="s">
        <v>3279</v>
      </c>
      <c r="F3976" s="3" t="s">
        <v>3280</v>
      </c>
      <c r="G3976" s="3">
        <v>1</v>
      </c>
      <c r="H3976" s="3">
        <v>5</v>
      </c>
      <c r="I3976" s="3" t="s">
        <v>3345</v>
      </c>
      <c r="J3976" s="3" t="s">
        <v>2281</v>
      </c>
      <c r="L3976" s="3" t="s">
        <v>4553</v>
      </c>
      <c r="M3976" s="3">
        <f t="shared" si="62"/>
        <v>1</v>
      </c>
    </row>
    <row r="3977" spans="1:13">
      <c r="A3977" s="3">
        <v>3301</v>
      </c>
      <c r="B3977" s="3">
        <v>2</v>
      </c>
      <c r="C3977" s="3" t="s">
        <v>2417</v>
      </c>
      <c r="D3977" s="3" t="s">
        <v>357</v>
      </c>
      <c r="E3977" s="3" t="s">
        <v>2418</v>
      </c>
      <c r="F3977" s="3" t="s">
        <v>2419</v>
      </c>
      <c r="G3977" s="3">
        <v>1</v>
      </c>
      <c r="H3977" s="3">
        <v>10</v>
      </c>
      <c r="I3977" s="3" t="s">
        <v>3345</v>
      </c>
      <c r="J3977" s="3" t="s">
        <v>2281</v>
      </c>
      <c r="L3977" s="3" t="s">
        <v>4554</v>
      </c>
      <c r="M3977" s="3">
        <f t="shared" si="62"/>
        <v>1</v>
      </c>
    </row>
    <row r="3978" spans="1:13">
      <c r="A3978" s="3">
        <v>3302</v>
      </c>
      <c r="B3978" s="3">
        <v>2</v>
      </c>
      <c r="C3978" s="3" t="s">
        <v>2421</v>
      </c>
      <c r="D3978" s="3" t="s">
        <v>534</v>
      </c>
      <c r="E3978" s="3" t="s">
        <v>390</v>
      </c>
      <c r="F3978" s="3" t="s">
        <v>1781</v>
      </c>
      <c r="G3978" s="3">
        <v>1</v>
      </c>
      <c r="H3978" s="3">
        <v>10</v>
      </c>
      <c r="I3978" s="3" t="s">
        <v>3345</v>
      </c>
      <c r="J3978" s="3" t="s">
        <v>2281</v>
      </c>
      <c r="L3978" s="3" t="s">
        <v>4554</v>
      </c>
      <c r="M3978" s="3">
        <f t="shared" si="62"/>
        <v>1</v>
      </c>
    </row>
    <row r="3979" spans="1:13">
      <c r="A3979" s="3">
        <v>3303</v>
      </c>
      <c r="B3979" s="3">
        <v>2</v>
      </c>
      <c r="C3979" s="3" t="s">
        <v>2263</v>
      </c>
      <c r="D3979" s="3" t="s">
        <v>265</v>
      </c>
      <c r="E3979" s="3" t="s">
        <v>282</v>
      </c>
      <c r="F3979" s="3" t="s">
        <v>284</v>
      </c>
      <c r="G3979" s="3">
        <v>1</v>
      </c>
      <c r="H3979" s="3">
        <v>10</v>
      </c>
      <c r="I3979" s="3" t="s">
        <v>3345</v>
      </c>
      <c r="J3979" s="3" t="s">
        <v>2281</v>
      </c>
      <c r="L3979" s="3" t="s">
        <v>4554</v>
      </c>
      <c r="M3979" s="3">
        <f t="shared" si="62"/>
        <v>1</v>
      </c>
    </row>
    <row r="3980" spans="1:13">
      <c r="A3980" s="3">
        <v>3304</v>
      </c>
      <c r="B3980" s="3">
        <v>2</v>
      </c>
      <c r="C3980" s="3" t="s">
        <v>2264</v>
      </c>
      <c r="D3980" s="3" t="s">
        <v>267</v>
      </c>
      <c r="E3980" s="3" t="s">
        <v>282</v>
      </c>
      <c r="F3980" s="3" t="s">
        <v>284</v>
      </c>
      <c r="G3980" s="3">
        <v>1</v>
      </c>
      <c r="H3980" s="3">
        <v>10</v>
      </c>
      <c r="I3980" s="3" t="s">
        <v>3345</v>
      </c>
      <c r="J3980" s="3" t="s">
        <v>2281</v>
      </c>
      <c r="L3980" s="3" t="s">
        <v>4554</v>
      </c>
      <c r="M3980" s="3">
        <f t="shared" si="62"/>
        <v>1</v>
      </c>
    </row>
    <row r="3981" spans="1:13">
      <c r="A3981" s="3">
        <v>3305</v>
      </c>
      <c r="B3981" s="3">
        <v>2</v>
      </c>
      <c r="C3981" s="3" t="s">
        <v>2265</v>
      </c>
      <c r="D3981" s="3" t="s">
        <v>257</v>
      </c>
      <c r="E3981" s="3" t="s">
        <v>282</v>
      </c>
      <c r="F3981" s="3" t="s">
        <v>284</v>
      </c>
      <c r="G3981" s="3">
        <v>1</v>
      </c>
      <c r="H3981" s="3">
        <v>10</v>
      </c>
      <c r="I3981" s="3" t="s">
        <v>3345</v>
      </c>
      <c r="J3981" s="3" t="s">
        <v>2281</v>
      </c>
      <c r="L3981" s="3" t="s">
        <v>4554</v>
      </c>
      <c r="M3981" s="3">
        <f t="shared" si="62"/>
        <v>1</v>
      </c>
    </row>
    <row r="3982" spans="1:13">
      <c r="A3982" s="3">
        <v>3306</v>
      </c>
      <c r="B3982" s="3">
        <v>2</v>
      </c>
      <c r="C3982" s="3" t="s">
        <v>2266</v>
      </c>
      <c r="D3982" s="3" t="s">
        <v>269</v>
      </c>
      <c r="E3982" s="3" t="s">
        <v>282</v>
      </c>
      <c r="F3982" s="3" t="s">
        <v>284</v>
      </c>
      <c r="G3982" s="3">
        <v>1</v>
      </c>
      <c r="H3982" s="3">
        <v>10</v>
      </c>
      <c r="I3982" s="3" t="s">
        <v>3345</v>
      </c>
      <c r="J3982" s="3" t="s">
        <v>2281</v>
      </c>
      <c r="L3982" s="3" t="s">
        <v>4554</v>
      </c>
      <c r="M3982" s="3">
        <f t="shared" si="62"/>
        <v>1</v>
      </c>
    </row>
    <row r="3983" spans="1:13">
      <c r="A3983" s="3">
        <v>3307</v>
      </c>
      <c r="B3983" s="3">
        <v>2</v>
      </c>
      <c r="C3983" s="3" t="s">
        <v>2659</v>
      </c>
      <c r="D3983" s="3" t="s">
        <v>589</v>
      </c>
      <c r="E3983" s="3" t="s">
        <v>386</v>
      </c>
      <c r="F3983" s="3" t="s">
        <v>1996</v>
      </c>
      <c r="G3983" s="3">
        <v>1</v>
      </c>
      <c r="H3983" s="3">
        <v>10</v>
      </c>
      <c r="I3983" s="3" t="s">
        <v>3345</v>
      </c>
      <c r="J3983" s="3" t="s">
        <v>2281</v>
      </c>
      <c r="L3983" s="3" t="s">
        <v>4554</v>
      </c>
      <c r="M3983" s="3">
        <f t="shared" si="62"/>
        <v>1</v>
      </c>
    </row>
    <row r="3984" spans="1:13">
      <c r="A3984" s="3">
        <v>3308</v>
      </c>
      <c r="B3984" s="3">
        <v>2</v>
      </c>
      <c r="C3984" s="3" t="s">
        <v>2660</v>
      </c>
      <c r="D3984" s="3" t="s">
        <v>566</v>
      </c>
      <c r="E3984" s="3" t="s">
        <v>386</v>
      </c>
      <c r="F3984" s="3" t="s">
        <v>1996</v>
      </c>
      <c r="G3984" s="3">
        <v>1</v>
      </c>
      <c r="H3984" s="3">
        <v>10</v>
      </c>
      <c r="I3984" s="3" t="s">
        <v>3345</v>
      </c>
      <c r="J3984" s="3" t="s">
        <v>2281</v>
      </c>
      <c r="L3984" s="3" t="s">
        <v>4554</v>
      </c>
      <c r="M3984" s="3">
        <f t="shared" si="62"/>
        <v>1</v>
      </c>
    </row>
    <row r="3985" spans="1:13">
      <c r="A3985" s="3">
        <v>3309</v>
      </c>
      <c r="B3985" s="3">
        <v>2</v>
      </c>
      <c r="C3985" s="3" t="s">
        <v>2661</v>
      </c>
      <c r="D3985" s="3" t="s">
        <v>645</v>
      </c>
      <c r="E3985" s="3" t="s">
        <v>386</v>
      </c>
      <c r="F3985" s="3" t="s">
        <v>1996</v>
      </c>
      <c r="G3985" s="3">
        <v>1</v>
      </c>
      <c r="H3985" s="3">
        <v>10</v>
      </c>
      <c r="I3985" s="3" t="s">
        <v>3345</v>
      </c>
      <c r="J3985" s="3" t="s">
        <v>2281</v>
      </c>
      <c r="L3985" s="3" t="s">
        <v>4554</v>
      </c>
      <c r="M3985" s="3">
        <f t="shared" si="62"/>
        <v>1</v>
      </c>
    </row>
    <row r="3986" spans="1:13">
      <c r="A3986" s="3">
        <v>3310</v>
      </c>
      <c r="B3986" s="3">
        <v>2</v>
      </c>
      <c r="C3986" s="3" t="s">
        <v>3275</v>
      </c>
      <c r="D3986" s="3" t="s">
        <v>3276</v>
      </c>
      <c r="E3986" s="3" t="s">
        <v>291</v>
      </c>
      <c r="F3986" s="3" t="s">
        <v>284</v>
      </c>
      <c r="G3986" s="3">
        <v>1</v>
      </c>
      <c r="H3986" s="3">
        <v>10</v>
      </c>
      <c r="I3986" s="3" t="s">
        <v>3345</v>
      </c>
      <c r="J3986" s="3" t="s">
        <v>2281</v>
      </c>
      <c r="L3986" s="3" t="s">
        <v>4554</v>
      </c>
      <c r="M3986" s="3">
        <f t="shared" si="62"/>
        <v>1</v>
      </c>
    </row>
    <row r="3987" spans="1:13">
      <c r="A3987" s="3">
        <v>3311</v>
      </c>
      <c r="B3987" s="3">
        <v>0</v>
      </c>
      <c r="C3987" s="3" t="s">
        <v>3346</v>
      </c>
      <c r="D3987" s="3" t="s">
        <v>415</v>
      </c>
      <c r="E3987" s="3" t="s">
        <v>3347</v>
      </c>
      <c r="F3987" s="3" t="s">
        <v>3348</v>
      </c>
      <c r="G3987" s="3">
        <v>100</v>
      </c>
      <c r="H3987" s="3">
        <v>0</v>
      </c>
      <c r="I3987" s="3" t="s">
        <v>3345</v>
      </c>
      <c r="J3987" s="3" t="s">
        <v>2285</v>
      </c>
      <c r="K3987" s="3" t="s">
        <v>2286</v>
      </c>
      <c r="L3987" s="3" t="s">
        <v>4555</v>
      </c>
      <c r="M3987" s="3">
        <f t="shared" si="62"/>
        <v>1</v>
      </c>
    </row>
    <row r="3988" spans="1:13">
      <c r="A3988" s="3">
        <v>3312</v>
      </c>
      <c r="B3988" s="3">
        <v>0</v>
      </c>
      <c r="C3988" s="3" t="s">
        <v>3291</v>
      </c>
      <c r="D3988" s="3" t="s">
        <v>2464</v>
      </c>
      <c r="E3988" s="3" t="s">
        <v>386</v>
      </c>
      <c r="F3988" s="3" t="s">
        <v>509</v>
      </c>
      <c r="G3988" s="3">
        <v>100</v>
      </c>
      <c r="H3988" s="3">
        <v>0</v>
      </c>
      <c r="I3988" s="3" t="s">
        <v>3345</v>
      </c>
      <c r="J3988" s="3" t="s">
        <v>2285</v>
      </c>
      <c r="K3988" s="3" t="s">
        <v>2286</v>
      </c>
      <c r="L3988" s="3" t="s">
        <v>4555</v>
      </c>
      <c r="M3988" s="3">
        <f t="shared" si="62"/>
        <v>1</v>
      </c>
    </row>
    <row r="3989" spans="1:13">
      <c r="A3989" s="3">
        <v>3313</v>
      </c>
      <c r="B3989" s="3">
        <v>0</v>
      </c>
      <c r="C3989" s="3" t="s">
        <v>3293</v>
      </c>
      <c r="D3989" s="3" t="s">
        <v>599</v>
      </c>
      <c r="E3989" s="3" t="s">
        <v>505</v>
      </c>
      <c r="F3989" s="3" t="s">
        <v>3294</v>
      </c>
      <c r="G3989" s="3">
        <v>100</v>
      </c>
      <c r="H3989" s="3">
        <v>0</v>
      </c>
      <c r="I3989" s="3" t="s">
        <v>3345</v>
      </c>
      <c r="J3989" s="3" t="s">
        <v>2285</v>
      </c>
      <c r="K3989" s="3" t="s">
        <v>2286</v>
      </c>
      <c r="L3989" s="3" t="s">
        <v>4555</v>
      </c>
      <c r="M3989" s="3">
        <f t="shared" si="62"/>
        <v>1</v>
      </c>
    </row>
    <row r="3990" spans="1:13">
      <c r="A3990" s="3">
        <v>3314</v>
      </c>
      <c r="B3990" s="3">
        <v>0</v>
      </c>
      <c r="C3990" s="3" t="s">
        <v>3296</v>
      </c>
      <c r="D3990" s="3" t="s">
        <v>248</v>
      </c>
      <c r="E3990" s="3" t="s">
        <v>2692</v>
      </c>
      <c r="F3990" s="3" t="s">
        <v>2693</v>
      </c>
      <c r="G3990" s="3">
        <v>100</v>
      </c>
      <c r="H3990" s="3">
        <v>0</v>
      </c>
      <c r="I3990" s="3" t="s">
        <v>3345</v>
      </c>
      <c r="J3990" s="3" t="s">
        <v>2285</v>
      </c>
      <c r="K3990" s="3" t="s">
        <v>2286</v>
      </c>
      <c r="L3990" s="3" t="s">
        <v>4555</v>
      </c>
      <c r="M3990" s="3">
        <f t="shared" si="62"/>
        <v>2</v>
      </c>
    </row>
    <row r="3991" spans="1:13">
      <c r="A3991" s="3">
        <v>3314</v>
      </c>
      <c r="B3991" s="3">
        <v>0</v>
      </c>
      <c r="C3991" s="3" t="s">
        <v>3296</v>
      </c>
      <c r="D3991" s="3" t="s">
        <v>573</v>
      </c>
      <c r="E3991" s="3" t="s">
        <v>2692</v>
      </c>
      <c r="F3991" s="3" t="s">
        <v>2693</v>
      </c>
      <c r="G3991" s="3">
        <v>100</v>
      </c>
      <c r="H3991" s="3">
        <v>0</v>
      </c>
      <c r="I3991" s="3" t="s">
        <v>3345</v>
      </c>
      <c r="J3991" s="3" t="s">
        <v>2285</v>
      </c>
      <c r="K3991" s="3" t="s">
        <v>2286</v>
      </c>
      <c r="L3991" s="3" t="s">
        <v>4555</v>
      </c>
      <c r="M3991" s="3">
        <f t="shared" si="62"/>
        <v>2</v>
      </c>
    </row>
    <row r="3992" spans="1:13">
      <c r="A3992" s="3">
        <v>3315</v>
      </c>
      <c r="B3992" s="3">
        <v>0</v>
      </c>
      <c r="C3992" s="3" t="s">
        <v>3352</v>
      </c>
      <c r="D3992" s="3" t="s">
        <v>357</v>
      </c>
      <c r="E3992" s="3" t="s">
        <v>3353</v>
      </c>
      <c r="F3992" s="3" t="s">
        <v>2430</v>
      </c>
      <c r="G3992" s="3">
        <v>100</v>
      </c>
      <c r="H3992" s="3">
        <v>0</v>
      </c>
      <c r="I3992" s="3" t="s">
        <v>3345</v>
      </c>
      <c r="J3992" s="3" t="s">
        <v>2285</v>
      </c>
      <c r="K3992" s="3" t="s">
        <v>2286</v>
      </c>
      <c r="L3992" s="3" t="s">
        <v>4555</v>
      </c>
      <c r="M3992" s="3">
        <f t="shared" si="62"/>
        <v>1</v>
      </c>
    </row>
    <row r="3993" spans="1:13">
      <c r="A3993" s="3">
        <v>3316</v>
      </c>
      <c r="B3993" s="3">
        <v>0</v>
      </c>
      <c r="C3993" s="3" t="s">
        <v>3300</v>
      </c>
      <c r="D3993" s="3" t="s">
        <v>626</v>
      </c>
      <c r="E3993" s="3" t="s">
        <v>285</v>
      </c>
      <c r="F3993" s="3" t="s">
        <v>386</v>
      </c>
      <c r="G3993" s="3">
        <v>100</v>
      </c>
      <c r="H3993" s="3">
        <v>0</v>
      </c>
      <c r="I3993" s="3" t="s">
        <v>3345</v>
      </c>
      <c r="J3993" s="3" t="s">
        <v>2285</v>
      </c>
      <c r="K3993" s="3" t="s">
        <v>2306</v>
      </c>
      <c r="L3993" s="3" t="s">
        <v>4555</v>
      </c>
      <c r="M3993" s="3">
        <f t="shared" si="62"/>
        <v>1</v>
      </c>
    </row>
    <row r="3994" spans="1:13">
      <c r="A3994" s="3">
        <v>3317</v>
      </c>
      <c r="B3994" s="3">
        <v>0</v>
      </c>
      <c r="C3994" s="3" t="s">
        <v>2701</v>
      </c>
      <c r="D3994" s="3" t="s">
        <v>112</v>
      </c>
      <c r="E3994" s="3" t="s">
        <v>2702</v>
      </c>
      <c r="F3994" s="3" t="s">
        <v>2419</v>
      </c>
      <c r="G3994" s="3">
        <v>100</v>
      </c>
      <c r="H3994" s="3">
        <v>0</v>
      </c>
      <c r="I3994" s="3" t="s">
        <v>3345</v>
      </c>
      <c r="J3994" s="3" t="s">
        <v>2285</v>
      </c>
      <c r="K3994" s="3" t="s">
        <v>2306</v>
      </c>
      <c r="L3994" s="3" t="s">
        <v>4555</v>
      </c>
      <c r="M3994" s="3">
        <f t="shared" si="62"/>
        <v>1</v>
      </c>
    </row>
    <row r="3995" spans="1:13">
      <c r="A3995" s="3">
        <v>3318</v>
      </c>
      <c r="B3995" s="3">
        <v>0</v>
      </c>
      <c r="C3995" s="3" t="s">
        <v>2707</v>
      </c>
      <c r="D3995" s="3" t="s">
        <v>110</v>
      </c>
      <c r="E3995" s="3" t="s">
        <v>2702</v>
      </c>
      <c r="F3995" s="3" t="s">
        <v>2419</v>
      </c>
      <c r="G3995" s="3">
        <v>100</v>
      </c>
      <c r="H3995" s="3">
        <v>0</v>
      </c>
      <c r="I3995" s="3" t="s">
        <v>3345</v>
      </c>
      <c r="J3995" s="3" t="s">
        <v>2285</v>
      </c>
      <c r="K3995" s="3" t="s">
        <v>2306</v>
      </c>
      <c r="L3995" s="3" t="s">
        <v>4555</v>
      </c>
      <c r="M3995" s="3">
        <f t="shared" si="62"/>
        <v>1</v>
      </c>
    </row>
    <row r="3996" spans="1:13">
      <c r="A3996" s="3">
        <v>3319</v>
      </c>
      <c r="B3996" s="3">
        <v>0</v>
      </c>
      <c r="C3996" s="3" t="s">
        <v>2705</v>
      </c>
      <c r="D3996" s="3" t="s">
        <v>111</v>
      </c>
      <c r="E3996" s="3" t="s">
        <v>2702</v>
      </c>
      <c r="F3996" s="3" t="s">
        <v>2419</v>
      </c>
      <c r="G3996" s="3">
        <v>100</v>
      </c>
      <c r="H3996" s="3">
        <v>0</v>
      </c>
      <c r="I3996" s="3" t="s">
        <v>3345</v>
      </c>
      <c r="J3996" s="3" t="s">
        <v>2285</v>
      </c>
      <c r="K3996" s="3" t="s">
        <v>2306</v>
      </c>
      <c r="L3996" s="3" t="s">
        <v>4555</v>
      </c>
      <c r="M3996" s="3">
        <f t="shared" si="62"/>
        <v>1</v>
      </c>
    </row>
    <row r="3997" spans="1:13">
      <c r="A3997" s="3">
        <v>3320</v>
      </c>
      <c r="B3997" s="3">
        <v>0</v>
      </c>
      <c r="C3997" s="3" t="s">
        <v>3355</v>
      </c>
      <c r="D3997" s="3" t="s">
        <v>357</v>
      </c>
      <c r="E3997" s="3" t="s">
        <v>509</v>
      </c>
      <c r="F3997" s="3" t="s">
        <v>2376</v>
      </c>
      <c r="G3997" s="3">
        <v>100</v>
      </c>
      <c r="H3997" s="3">
        <v>0</v>
      </c>
      <c r="I3997" s="3" t="s">
        <v>3345</v>
      </c>
      <c r="J3997" s="3" t="s">
        <v>2285</v>
      </c>
      <c r="K3997" s="3" t="s">
        <v>2306</v>
      </c>
      <c r="L3997" s="3" t="s">
        <v>4555</v>
      </c>
      <c r="M3997" s="3">
        <f t="shared" si="62"/>
        <v>1</v>
      </c>
    </row>
    <row r="3998" spans="1:13">
      <c r="A3998" s="3">
        <v>3321</v>
      </c>
      <c r="B3998" s="3">
        <v>0</v>
      </c>
      <c r="C3998" s="3" t="s">
        <v>3302</v>
      </c>
      <c r="D3998" s="3" t="s">
        <v>2272</v>
      </c>
      <c r="E3998" s="3" t="s">
        <v>2399</v>
      </c>
      <c r="F3998" s="3" t="s">
        <v>2710</v>
      </c>
      <c r="G3998" s="3">
        <v>100</v>
      </c>
      <c r="H3998" s="3">
        <v>0</v>
      </c>
      <c r="I3998" s="3" t="s">
        <v>3345</v>
      </c>
      <c r="J3998" s="3" t="s">
        <v>2285</v>
      </c>
      <c r="K3998" s="3" t="s">
        <v>2333</v>
      </c>
      <c r="L3998" s="3" t="s">
        <v>4555</v>
      </c>
      <c r="M3998" s="3">
        <f t="shared" si="62"/>
        <v>2</v>
      </c>
    </row>
    <row r="3999" spans="1:13">
      <c r="A3999" s="3">
        <v>3321</v>
      </c>
      <c r="B3999" s="3">
        <v>0</v>
      </c>
      <c r="C3999" s="3" t="s">
        <v>3302</v>
      </c>
      <c r="D3999" s="3" t="s">
        <v>569</v>
      </c>
      <c r="E3999" s="3" t="s">
        <v>2399</v>
      </c>
      <c r="F3999" s="3" t="s">
        <v>2710</v>
      </c>
      <c r="G3999" s="3">
        <v>100</v>
      </c>
      <c r="H3999" s="3">
        <v>0</v>
      </c>
      <c r="I3999" s="3" t="s">
        <v>3345</v>
      </c>
      <c r="J3999" s="3" t="s">
        <v>2285</v>
      </c>
      <c r="K3999" s="3" t="s">
        <v>2333</v>
      </c>
      <c r="L3999" s="3" t="s">
        <v>4555</v>
      </c>
      <c r="M3999" s="3">
        <f t="shared" si="62"/>
        <v>2</v>
      </c>
    </row>
    <row r="4000" spans="1:13">
      <c r="A4000" s="3">
        <v>3322</v>
      </c>
      <c r="B4000" s="3">
        <v>0</v>
      </c>
      <c r="C4000" s="3" t="s">
        <v>2554</v>
      </c>
      <c r="D4000" s="3" t="s">
        <v>2555</v>
      </c>
      <c r="E4000" s="3">
        <v>3</v>
      </c>
      <c r="G4000" s="3">
        <v>100</v>
      </c>
      <c r="H4000" s="3">
        <v>0</v>
      </c>
      <c r="I4000" s="3" t="s">
        <v>3345</v>
      </c>
      <c r="J4000" s="3" t="s">
        <v>2285</v>
      </c>
      <c r="K4000" s="3" t="s">
        <v>2333</v>
      </c>
      <c r="L4000" s="3" t="s">
        <v>4555</v>
      </c>
      <c r="M4000" s="3">
        <f t="shared" si="62"/>
        <v>1</v>
      </c>
    </row>
    <row r="4001" spans="1:13">
      <c r="A4001" s="3">
        <v>3323</v>
      </c>
      <c r="B4001" s="3">
        <v>0</v>
      </c>
      <c r="C4001" s="3" t="s">
        <v>3304</v>
      </c>
      <c r="D4001" s="3" t="s">
        <v>258</v>
      </c>
      <c r="E4001" s="3" t="s">
        <v>1800</v>
      </c>
      <c r="F4001" s="3" t="s">
        <v>1812</v>
      </c>
      <c r="G4001" s="3">
        <v>100</v>
      </c>
      <c r="H4001" s="3">
        <v>0</v>
      </c>
      <c r="I4001" s="3" t="s">
        <v>3345</v>
      </c>
      <c r="J4001" s="3" t="s">
        <v>2285</v>
      </c>
      <c r="K4001" s="3" t="s">
        <v>2333</v>
      </c>
      <c r="L4001" s="3" t="s">
        <v>4555</v>
      </c>
      <c r="M4001" s="3">
        <f t="shared" si="62"/>
        <v>2</v>
      </c>
    </row>
    <row r="4002" spans="1:13">
      <c r="A4002" s="3">
        <v>3323</v>
      </c>
      <c r="B4002" s="3">
        <v>0</v>
      </c>
      <c r="C4002" s="3" t="s">
        <v>3304</v>
      </c>
      <c r="D4002" s="3" t="s">
        <v>603</v>
      </c>
      <c r="E4002" s="3" t="s">
        <v>1800</v>
      </c>
      <c r="F4002" s="3" t="s">
        <v>1812</v>
      </c>
      <c r="G4002" s="3">
        <v>100</v>
      </c>
      <c r="H4002" s="3">
        <v>0</v>
      </c>
      <c r="I4002" s="3" t="s">
        <v>3345</v>
      </c>
      <c r="J4002" s="3" t="s">
        <v>2285</v>
      </c>
      <c r="K4002" s="3" t="s">
        <v>2333</v>
      </c>
      <c r="L4002" s="3" t="s">
        <v>4555</v>
      </c>
      <c r="M4002" s="3">
        <f t="shared" si="62"/>
        <v>2</v>
      </c>
    </row>
    <row r="4003" spans="1:13">
      <c r="A4003" s="3">
        <v>3324</v>
      </c>
      <c r="B4003" s="3">
        <v>1</v>
      </c>
      <c r="C4003" s="3" t="s">
        <v>3349</v>
      </c>
      <c r="D4003" s="3" t="s">
        <v>415</v>
      </c>
      <c r="E4003" s="3" t="s">
        <v>3350</v>
      </c>
      <c r="F4003" s="3" t="s">
        <v>3351</v>
      </c>
      <c r="G4003" s="3">
        <v>86</v>
      </c>
      <c r="H4003" s="3">
        <v>100</v>
      </c>
      <c r="I4003" s="3" t="s">
        <v>3345</v>
      </c>
      <c r="J4003" s="3" t="s">
        <v>2285</v>
      </c>
      <c r="K4003" s="3" t="s">
        <v>2286</v>
      </c>
      <c r="L4003" s="3" t="s">
        <v>4556</v>
      </c>
      <c r="M4003" s="3">
        <f t="shared" si="62"/>
        <v>1</v>
      </c>
    </row>
    <row r="4004" spans="1:13">
      <c r="A4004" s="3">
        <v>3325</v>
      </c>
      <c r="B4004" s="3">
        <v>1</v>
      </c>
      <c r="C4004" s="3" t="s">
        <v>3292</v>
      </c>
      <c r="D4004" s="3" t="s">
        <v>2464</v>
      </c>
      <c r="E4004" s="3" t="s">
        <v>1928</v>
      </c>
      <c r="F4004" s="3" t="s">
        <v>2351</v>
      </c>
      <c r="G4004" s="3">
        <v>86</v>
      </c>
      <c r="H4004" s="3">
        <v>100</v>
      </c>
      <c r="I4004" s="3" t="s">
        <v>3345</v>
      </c>
      <c r="J4004" s="3" t="s">
        <v>2285</v>
      </c>
      <c r="K4004" s="3" t="s">
        <v>2286</v>
      </c>
      <c r="L4004" s="3" t="s">
        <v>4556</v>
      </c>
      <c r="M4004" s="3">
        <f t="shared" si="62"/>
        <v>1</v>
      </c>
    </row>
    <row r="4005" spans="1:13">
      <c r="A4005" s="3">
        <v>3326</v>
      </c>
      <c r="B4005" s="3">
        <v>1</v>
      </c>
      <c r="C4005" s="3" t="s">
        <v>3295</v>
      </c>
      <c r="D4005" s="3" t="s">
        <v>599</v>
      </c>
      <c r="E4005" s="3" t="s">
        <v>484</v>
      </c>
      <c r="F4005" s="3" t="s">
        <v>690</v>
      </c>
      <c r="G4005" s="3">
        <v>86</v>
      </c>
      <c r="H4005" s="3">
        <v>100</v>
      </c>
      <c r="I4005" s="3" t="s">
        <v>3345</v>
      </c>
      <c r="J4005" s="3" t="s">
        <v>2285</v>
      </c>
      <c r="K4005" s="3" t="s">
        <v>2286</v>
      </c>
      <c r="L4005" s="3" t="s">
        <v>4556</v>
      </c>
      <c r="M4005" s="3">
        <f t="shared" si="62"/>
        <v>1</v>
      </c>
    </row>
    <row r="4006" spans="1:13">
      <c r="A4006" s="3">
        <v>3327</v>
      </c>
      <c r="B4006" s="3">
        <v>1</v>
      </c>
      <c r="C4006" s="3" t="s">
        <v>3297</v>
      </c>
      <c r="D4006" s="3" t="s">
        <v>248</v>
      </c>
      <c r="E4006" s="3" t="s">
        <v>2695</v>
      </c>
      <c r="F4006" s="3" t="s">
        <v>2393</v>
      </c>
      <c r="G4006" s="3">
        <v>86</v>
      </c>
      <c r="H4006" s="3">
        <v>100</v>
      </c>
      <c r="I4006" s="3" t="s">
        <v>3345</v>
      </c>
      <c r="J4006" s="3" t="s">
        <v>2285</v>
      </c>
      <c r="K4006" s="3" t="s">
        <v>2286</v>
      </c>
      <c r="L4006" s="3" t="s">
        <v>4556</v>
      </c>
      <c r="M4006" s="3">
        <f t="shared" si="62"/>
        <v>2</v>
      </c>
    </row>
    <row r="4007" spans="1:13">
      <c r="A4007" s="3">
        <v>3327</v>
      </c>
      <c r="B4007" s="3">
        <v>1</v>
      </c>
      <c r="C4007" s="3" t="s">
        <v>3297</v>
      </c>
      <c r="D4007" s="3" t="s">
        <v>573</v>
      </c>
      <c r="E4007" s="3" t="s">
        <v>2695</v>
      </c>
      <c r="F4007" s="3" t="s">
        <v>2393</v>
      </c>
      <c r="G4007" s="3">
        <v>86</v>
      </c>
      <c r="H4007" s="3">
        <v>100</v>
      </c>
      <c r="I4007" s="3" t="s">
        <v>3345</v>
      </c>
      <c r="J4007" s="3" t="s">
        <v>2285</v>
      </c>
      <c r="K4007" s="3" t="s">
        <v>2286</v>
      </c>
      <c r="L4007" s="3" t="s">
        <v>4556</v>
      </c>
      <c r="M4007" s="3">
        <f t="shared" si="62"/>
        <v>2</v>
      </c>
    </row>
    <row r="4008" spans="1:13">
      <c r="A4008" s="3">
        <v>3328</v>
      </c>
      <c r="B4008" s="3">
        <v>1</v>
      </c>
      <c r="C4008" s="3" t="s">
        <v>3354</v>
      </c>
      <c r="D4008" s="3" t="s">
        <v>357</v>
      </c>
      <c r="E4008" s="3" t="s">
        <v>2432</v>
      </c>
      <c r="F4008" s="3" t="s">
        <v>2433</v>
      </c>
      <c r="G4008" s="3">
        <v>86</v>
      </c>
      <c r="H4008" s="3">
        <v>100</v>
      </c>
      <c r="I4008" s="3" t="s">
        <v>3345</v>
      </c>
      <c r="J4008" s="3" t="s">
        <v>2285</v>
      </c>
      <c r="K4008" s="3" t="s">
        <v>2286</v>
      </c>
      <c r="L4008" s="3" t="s">
        <v>4556</v>
      </c>
      <c r="M4008" s="3">
        <f t="shared" si="62"/>
        <v>1</v>
      </c>
    </row>
    <row r="4009" spans="1:13">
      <c r="A4009" s="3">
        <v>3329</v>
      </c>
      <c r="B4009" s="3">
        <v>1</v>
      </c>
      <c r="C4009" s="3" t="s">
        <v>3301</v>
      </c>
      <c r="D4009" s="3" t="s">
        <v>626</v>
      </c>
      <c r="E4009" s="3" t="s">
        <v>1821</v>
      </c>
      <c r="F4009" s="3" t="s">
        <v>286</v>
      </c>
      <c r="G4009" s="3">
        <v>86</v>
      </c>
      <c r="H4009" s="3">
        <v>100</v>
      </c>
      <c r="I4009" s="3" t="s">
        <v>3345</v>
      </c>
      <c r="J4009" s="3" t="s">
        <v>2285</v>
      </c>
      <c r="K4009" s="3" t="s">
        <v>2306</v>
      </c>
      <c r="L4009" s="3" t="s">
        <v>4556</v>
      </c>
      <c r="M4009" s="3">
        <f t="shared" si="62"/>
        <v>1</v>
      </c>
    </row>
    <row r="4010" spans="1:13">
      <c r="A4010" s="3">
        <v>3330</v>
      </c>
      <c r="B4010" s="3">
        <v>1</v>
      </c>
      <c r="C4010" s="3" t="s">
        <v>2703</v>
      </c>
      <c r="D4010" s="3" t="s">
        <v>112</v>
      </c>
      <c r="E4010" s="3" t="s">
        <v>2062</v>
      </c>
      <c r="F4010" s="3" t="s">
        <v>2704</v>
      </c>
      <c r="G4010" s="3">
        <v>86</v>
      </c>
      <c r="H4010" s="3">
        <v>100</v>
      </c>
      <c r="I4010" s="3" t="s">
        <v>3345</v>
      </c>
      <c r="J4010" s="3" t="s">
        <v>2285</v>
      </c>
      <c r="K4010" s="3" t="s">
        <v>2306</v>
      </c>
      <c r="L4010" s="3" t="s">
        <v>4556</v>
      </c>
      <c r="M4010" s="3">
        <f t="shared" si="62"/>
        <v>1</v>
      </c>
    </row>
    <row r="4011" spans="1:13">
      <c r="A4011" s="3">
        <v>3331</v>
      </c>
      <c r="B4011" s="3">
        <v>1</v>
      </c>
      <c r="C4011" s="3" t="s">
        <v>2708</v>
      </c>
      <c r="D4011" s="3" t="s">
        <v>110</v>
      </c>
      <c r="E4011" s="3" t="s">
        <v>2062</v>
      </c>
      <c r="F4011" s="3" t="s">
        <v>2704</v>
      </c>
      <c r="G4011" s="3">
        <v>86</v>
      </c>
      <c r="H4011" s="3">
        <v>100</v>
      </c>
      <c r="I4011" s="3" t="s">
        <v>3345</v>
      </c>
      <c r="J4011" s="3" t="s">
        <v>2285</v>
      </c>
      <c r="K4011" s="3" t="s">
        <v>2306</v>
      </c>
      <c r="L4011" s="3" t="s">
        <v>4556</v>
      </c>
      <c r="M4011" s="3">
        <f t="shared" si="62"/>
        <v>1</v>
      </c>
    </row>
    <row r="4012" spans="1:13">
      <c r="A4012" s="3">
        <v>3332</v>
      </c>
      <c r="B4012" s="3">
        <v>1</v>
      </c>
      <c r="C4012" s="3" t="s">
        <v>2706</v>
      </c>
      <c r="D4012" s="3" t="s">
        <v>111</v>
      </c>
      <c r="E4012" s="3" t="s">
        <v>2062</v>
      </c>
      <c r="F4012" s="3" t="s">
        <v>2704</v>
      </c>
      <c r="G4012" s="3">
        <v>86</v>
      </c>
      <c r="H4012" s="3">
        <v>100</v>
      </c>
      <c r="I4012" s="3" t="s">
        <v>3345</v>
      </c>
      <c r="J4012" s="3" t="s">
        <v>2285</v>
      </c>
      <c r="K4012" s="3" t="s">
        <v>2306</v>
      </c>
      <c r="L4012" s="3" t="s">
        <v>4556</v>
      </c>
      <c r="M4012" s="3">
        <f t="shared" si="62"/>
        <v>1</v>
      </c>
    </row>
    <row r="4013" spans="1:13">
      <c r="A4013" s="3">
        <v>3333</v>
      </c>
      <c r="B4013" s="3">
        <v>1</v>
      </c>
      <c r="C4013" s="3" t="s">
        <v>3356</v>
      </c>
      <c r="D4013" s="3" t="s">
        <v>357</v>
      </c>
      <c r="E4013" s="3" t="s">
        <v>1814</v>
      </c>
      <c r="F4013" s="3" t="s">
        <v>1996</v>
      </c>
      <c r="G4013" s="3">
        <v>86</v>
      </c>
      <c r="H4013" s="3">
        <v>100</v>
      </c>
      <c r="I4013" s="3" t="s">
        <v>3345</v>
      </c>
      <c r="J4013" s="3" t="s">
        <v>2285</v>
      </c>
      <c r="K4013" s="3" t="s">
        <v>2306</v>
      </c>
      <c r="L4013" s="3" t="s">
        <v>4556</v>
      </c>
      <c r="M4013" s="3">
        <f t="shared" si="62"/>
        <v>1</v>
      </c>
    </row>
    <row r="4014" spans="1:13">
      <c r="A4014" s="3">
        <v>3334</v>
      </c>
      <c r="B4014" s="3">
        <v>1</v>
      </c>
      <c r="C4014" s="3" t="s">
        <v>3303</v>
      </c>
      <c r="D4014" s="3" t="s">
        <v>2272</v>
      </c>
      <c r="E4014" s="3" t="s">
        <v>1793</v>
      </c>
      <c r="F4014" s="3" t="s">
        <v>1778</v>
      </c>
      <c r="G4014" s="3">
        <v>100</v>
      </c>
      <c r="H4014" s="3">
        <v>100</v>
      </c>
      <c r="I4014" s="3" t="s">
        <v>3345</v>
      </c>
      <c r="J4014" s="3" t="s">
        <v>2285</v>
      </c>
      <c r="K4014" s="3" t="s">
        <v>2333</v>
      </c>
      <c r="L4014" s="3" t="s">
        <v>4556</v>
      </c>
      <c r="M4014" s="3">
        <f t="shared" si="62"/>
        <v>2</v>
      </c>
    </row>
    <row r="4015" spans="1:13">
      <c r="A4015" s="3">
        <v>3334</v>
      </c>
      <c r="B4015" s="3">
        <v>1</v>
      </c>
      <c r="C4015" s="3" t="s">
        <v>3303</v>
      </c>
      <c r="D4015" s="3" t="s">
        <v>569</v>
      </c>
      <c r="E4015" s="3" t="s">
        <v>1793</v>
      </c>
      <c r="F4015" s="3" t="s">
        <v>1778</v>
      </c>
      <c r="G4015" s="3">
        <v>100</v>
      </c>
      <c r="H4015" s="3">
        <v>100</v>
      </c>
      <c r="I4015" s="3" t="s">
        <v>3345</v>
      </c>
      <c r="J4015" s="3" t="s">
        <v>2285</v>
      </c>
      <c r="K4015" s="3" t="s">
        <v>2333</v>
      </c>
      <c r="L4015" s="3" t="s">
        <v>4556</v>
      </c>
      <c r="M4015" s="3">
        <f t="shared" si="62"/>
        <v>2</v>
      </c>
    </row>
    <row r="4016" spans="1:13">
      <c r="A4016" s="3">
        <v>3335</v>
      </c>
      <c r="B4016" s="3">
        <v>1</v>
      </c>
      <c r="C4016" s="3" t="s">
        <v>2556</v>
      </c>
      <c r="D4016" s="3" t="s">
        <v>2555</v>
      </c>
      <c r="E4016" s="3">
        <v>2</v>
      </c>
      <c r="G4016" s="3">
        <v>100</v>
      </c>
      <c r="H4016" s="3">
        <v>100</v>
      </c>
      <c r="I4016" s="3" t="s">
        <v>3345</v>
      </c>
      <c r="J4016" s="3" t="s">
        <v>2285</v>
      </c>
      <c r="K4016" s="3" t="s">
        <v>2333</v>
      </c>
      <c r="L4016" s="3" t="s">
        <v>4556</v>
      </c>
      <c r="M4016" s="3">
        <f t="shared" si="62"/>
        <v>1</v>
      </c>
    </row>
    <row r="4017" spans="1:13">
      <c r="A4017" s="3">
        <v>3336</v>
      </c>
      <c r="B4017" s="3">
        <v>1</v>
      </c>
      <c r="C4017" s="3" t="s">
        <v>3305</v>
      </c>
      <c r="D4017" s="3" t="s">
        <v>258</v>
      </c>
      <c r="E4017" s="3" t="s">
        <v>2351</v>
      </c>
      <c r="F4017" s="3" t="s">
        <v>509</v>
      </c>
      <c r="G4017" s="3">
        <v>100</v>
      </c>
      <c r="H4017" s="3">
        <v>100</v>
      </c>
      <c r="I4017" s="3" t="s">
        <v>3345</v>
      </c>
      <c r="J4017" s="3" t="s">
        <v>2285</v>
      </c>
      <c r="K4017" s="3" t="s">
        <v>2333</v>
      </c>
      <c r="L4017" s="3" t="s">
        <v>4556</v>
      </c>
      <c r="M4017" s="3">
        <f t="shared" si="62"/>
        <v>2</v>
      </c>
    </row>
    <row r="4018" spans="1:13">
      <c r="A4018" s="3">
        <v>3336</v>
      </c>
      <c r="B4018" s="3">
        <v>1</v>
      </c>
      <c r="C4018" s="3" t="s">
        <v>3305</v>
      </c>
      <c r="D4018" s="3" t="s">
        <v>603</v>
      </c>
      <c r="E4018" s="3" t="s">
        <v>2351</v>
      </c>
      <c r="F4018" s="3" t="s">
        <v>509</v>
      </c>
      <c r="G4018" s="3">
        <v>100</v>
      </c>
      <c r="H4018" s="3">
        <v>100</v>
      </c>
      <c r="I4018" s="3" t="s">
        <v>3345</v>
      </c>
      <c r="J4018" s="3" t="s">
        <v>2285</v>
      </c>
      <c r="K4018" s="3" t="s">
        <v>2333</v>
      </c>
      <c r="L4018" s="3" t="s">
        <v>4556</v>
      </c>
      <c r="M4018" s="3">
        <f t="shared" si="62"/>
        <v>2</v>
      </c>
    </row>
    <row r="4019" spans="1:13">
      <c r="A4019" s="3">
        <v>3337</v>
      </c>
      <c r="B4019" s="3">
        <v>0</v>
      </c>
      <c r="C4019" s="3" t="s">
        <v>3309</v>
      </c>
      <c r="D4019" s="3" t="s">
        <v>265</v>
      </c>
      <c r="E4019" s="3" t="s">
        <v>2397</v>
      </c>
      <c r="F4019" s="3" t="s">
        <v>2321</v>
      </c>
      <c r="G4019" s="3">
        <v>100</v>
      </c>
      <c r="H4019" s="3">
        <v>0</v>
      </c>
      <c r="I4019" s="3" t="s">
        <v>3345</v>
      </c>
      <c r="J4019" s="3" t="s">
        <v>2346</v>
      </c>
      <c r="K4019" s="3" t="s">
        <v>2286</v>
      </c>
      <c r="L4019" s="3" t="s">
        <v>4557</v>
      </c>
      <c r="M4019" s="3">
        <f t="shared" si="62"/>
        <v>1</v>
      </c>
    </row>
    <row r="4020" spans="1:13">
      <c r="A4020" s="3">
        <v>3338</v>
      </c>
      <c r="B4020" s="3">
        <v>0</v>
      </c>
      <c r="C4020" s="3" t="s">
        <v>3311</v>
      </c>
      <c r="D4020" s="3" t="s">
        <v>267</v>
      </c>
      <c r="E4020" s="3" t="s">
        <v>2397</v>
      </c>
      <c r="F4020" s="3" t="s">
        <v>2321</v>
      </c>
      <c r="G4020" s="3">
        <v>100</v>
      </c>
      <c r="H4020" s="3">
        <v>0</v>
      </c>
      <c r="I4020" s="3" t="s">
        <v>3345</v>
      </c>
      <c r="J4020" s="3" t="s">
        <v>2346</v>
      </c>
      <c r="K4020" s="3" t="s">
        <v>2286</v>
      </c>
      <c r="L4020" s="3" t="s">
        <v>4557</v>
      </c>
      <c r="M4020" s="3">
        <f t="shared" si="62"/>
        <v>1</v>
      </c>
    </row>
    <row r="4021" spans="1:13">
      <c r="A4021" s="3">
        <v>3339</v>
      </c>
      <c r="B4021" s="3">
        <v>0</v>
      </c>
      <c r="C4021" s="3" t="s">
        <v>3313</v>
      </c>
      <c r="D4021" s="3" t="s">
        <v>257</v>
      </c>
      <c r="E4021" s="3" t="s">
        <v>2397</v>
      </c>
      <c r="F4021" s="3" t="s">
        <v>2321</v>
      </c>
      <c r="G4021" s="3">
        <v>100</v>
      </c>
      <c r="H4021" s="3">
        <v>0</v>
      </c>
      <c r="I4021" s="3" t="s">
        <v>3345</v>
      </c>
      <c r="J4021" s="3" t="s">
        <v>2346</v>
      </c>
      <c r="K4021" s="3" t="s">
        <v>2286</v>
      </c>
      <c r="L4021" s="3" t="s">
        <v>4557</v>
      </c>
      <c r="M4021" s="3">
        <f t="shared" si="62"/>
        <v>1</v>
      </c>
    </row>
    <row r="4022" spans="1:13">
      <c r="A4022" s="3">
        <v>3340</v>
      </c>
      <c r="B4022" s="3">
        <v>0</v>
      </c>
      <c r="C4022" s="3" t="s">
        <v>3315</v>
      </c>
      <c r="D4022" s="3" t="s">
        <v>269</v>
      </c>
      <c r="E4022" s="3" t="s">
        <v>2397</v>
      </c>
      <c r="F4022" s="3" t="s">
        <v>2321</v>
      </c>
      <c r="G4022" s="3">
        <v>100</v>
      </c>
      <c r="H4022" s="3">
        <v>0</v>
      </c>
      <c r="I4022" s="3" t="s">
        <v>3345</v>
      </c>
      <c r="J4022" s="3" t="s">
        <v>2346</v>
      </c>
      <c r="K4022" s="3" t="s">
        <v>2286</v>
      </c>
      <c r="L4022" s="3" t="s">
        <v>4557</v>
      </c>
      <c r="M4022" s="3">
        <f t="shared" si="62"/>
        <v>1</v>
      </c>
    </row>
    <row r="4023" spans="1:13">
      <c r="A4023" s="3">
        <v>3341</v>
      </c>
      <c r="B4023" s="3">
        <v>0</v>
      </c>
      <c r="C4023" s="3" t="s">
        <v>3357</v>
      </c>
      <c r="D4023" s="3" t="s">
        <v>3864</v>
      </c>
      <c r="E4023" s="3" t="s">
        <v>282</v>
      </c>
      <c r="F4023" s="3" t="s">
        <v>1781</v>
      </c>
      <c r="G4023" s="3">
        <v>100</v>
      </c>
      <c r="H4023" s="3">
        <v>0</v>
      </c>
      <c r="I4023" s="3" t="s">
        <v>3345</v>
      </c>
      <c r="J4023" s="3" t="s">
        <v>2346</v>
      </c>
      <c r="K4023" s="3" t="s">
        <v>2286</v>
      </c>
      <c r="L4023" s="3" t="s">
        <v>4557</v>
      </c>
      <c r="M4023" s="3">
        <f t="shared" si="62"/>
        <v>1</v>
      </c>
    </row>
    <row r="4024" spans="1:13">
      <c r="A4024" s="3">
        <v>3342</v>
      </c>
      <c r="B4024" s="3">
        <v>0</v>
      </c>
      <c r="C4024" s="3" t="s">
        <v>3319</v>
      </c>
      <c r="D4024" s="3" t="s">
        <v>262</v>
      </c>
      <c r="E4024" s="3" t="s">
        <v>286</v>
      </c>
      <c r="F4024" s="3" t="s">
        <v>1814</v>
      </c>
      <c r="G4024" s="3">
        <v>100</v>
      </c>
      <c r="H4024" s="3">
        <v>0</v>
      </c>
      <c r="I4024" s="3" t="s">
        <v>3345</v>
      </c>
      <c r="J4024" s="3" t="s">
        <v>2346</v>
      </c>
      <c r="K4024" s="3" t="s">
        <v>2286</v>
      </c>
      <c r="L4024" s="3" t="s">
        <v>4557</v>
      </c>
      <c r="M4024" s="3">
        <f t="shared" si="62"/>
        <v>1</v>
      </c>
    </row>
    <row r="4025" spans="1:13">
      <c r="A4025" s="3">
        <v>3343</v>
      </c>
      <c r="B4025" s="3">
        <v>0</v>
      </c>
      <c r="C4025" s="3" t="s">
        <v>2929</v>
      </c>
      <c r="D4025" s="3" t="s">
        <v>534</v>
      </c>
      <c r="E4025" s="3" t="s">
        <v>509</v>
      </c>
      <c r="F4025" s="3" t="s">
        <v>2376</v>
      </c>
      <c r="G4025" s="3">
        <v>100</v>
      </c>
      <c r="H4025" s="3">
        <v>0</v>
      </c>
      <c r="I4025" s="3" t="s">
        <v>3345</v>
      </c>
      <c r="J4025" s="3" t="s">
        <v>2346</v>
      </c>
      <c r="K4025" s="3" t="s">
        <v>2286</v>
      </c>
      <c r="L4025" s="3" t="s">
        <v>4557</v>
      </c>
      <c r="M4025" s="3">
        <f t="shared" si="62"/>
        <v>1</v>
      </c>
    </row>
    <row r="4026" spans="1:13">
      <c r="A4026" s="3">
        <v>3344</v>
      </c>
      <c r="B4026" s="3">
        <v>0</v>
      </c>
      <c r="C4026" s="3" t="s">
        <v>3321</v>
      </c>
      <c r="D4026" s="3" t="s">
        <v>411</v>
      </c>
      <c r="E4026" s="3" t="s">
        <v>2629</v>
      </c>
      <c r="F4026" s="3" t="s">
        <v>2437</v>
      </c>
      <c r="G4026" s="3">
        <v>100</v>
      </c>
      <c r="H4026" s="3">
        <v>0</v>
      </c>
      <c r="I4026" s="3" t="s">
        <v>3345</v>
      </c>
      <c r="J4026" s="3" t="s">
        <v>2346</v>
      </c>
      <c r="K4026" s="3" t="s">
        <v>2306</v>
      </c>
      <c r="L4026" s="3" t="s">
        <v>4557</v>
      </c>
      <c r="M4026" s="3">
        <f t="shared" si="62"/>
        <v>2</v>
      </c>
    </row>
    <row r="4027" spans="1:13">
      <c r="A4027" s="3">
        <v>3344</v>
      </c>
      <c r="B4027" s="3">
        <v>0</v>
      </c>
      <c r="C4027" s="3" t="s">
        <v>3321</v>
      </c>
      <c r="D4027" s="3" t="s">
        <v>412</v>
      </c>
      <c r="E4027" s="3" t="s">
        <v>2629</v>
      </c>
      <c r="F4027" s="3" t="s">
        <v>2437</v>
      </c>
      <c r="G4027" s="3">
        <v>100</v>
      </c>
      <c r="H4027" s="3">
        <v>0</v>
      </c>
      <c r="I4027" s="3" t="s">
        <v>3345</v>
      </c>
      <c r="J4027" s="3" t="s">
        <v>2346</v>
      </c>
      <c r="K4027" s="3" t="s">
        <v>2306</v>
      </c>
      <c r="L4027" s="3" t="s">
        <v>4557</v>
      </c>
      <c r="M4027" s="3">
        <f t="shared" si="62"/>
        <v>2</v>
      </c>
    </row>
    <row r="4028" spans="1:13">
      <c r="A4028" s="3">
        <v>3345</v>
      </c>
      <c r="B4028" s="3">
        <v>0</v>
      </c>
      <c r="C4028" s="3" t="s">
        <v>3322</v>
      </c>
      <c r="D4028" s="3" t="s">
        <v>166</v>
      </c>
      <c r="E4028" s="3" t="s">
        <v>3323</v>
      </c>
      <c r="F4028" s="3" t="s">
        <v>2738</v>
      </c>
      <c r="G4028" s="3">
        <v>100</v>
      </c>
      <c r="H4028" s="3">
        <v>0</v>
      </c>
      <c r="I4028" s="3" t="s">
        <v>3345</v>
      </c>
      <c r="J4028" s="3" t="s">
        <v>2346</v>
      </c>
      <c r="K4028" s="3" t="s">
        <v>2306</v>
      </c>
      <c r="L4028" s="3" t="s">
        <v>4557</v>
      </c>
      <c r="M4028" s="3">
        <f t="shared" si="62"/>
        <v>1</v>
      </c>
    </row>
    <row r="4029" spans="1:13">
      <c r="A4029" s="3">
        <v>3346</v>
      </c>
      <c r="B4029" s="3">
        <v>0</v>
      </c>
      <c r="C4029" s="3" t="s">
        <v>3324</v>
      </c>
      <c r="D4029" s="3" t="s">
        <v>103</v>
      </c>
      <c r="E4029" s="3" t="s">
        <v>2395</v>
      </c>
      <c r="F4029" s="3" t="s">
        <v>2746</v>
      </c>
      <c r="G4029" s="3">
        <v>100</v>
      </c>
      <c r="H4029" s="3">
        <v>0</v>
      </c>
      <c r="I4029" s="3" t="s">
        <v>3345</v>
      </c>
      <c r="J4029" s="3" t="s">
        <v>2346</v>
      </c>
      <c r="K4029" s="3" t="s">
        <v>2306</v>
      </c>
      <c r="L4029" s="3" t="s">
        <v>4557</v>
      </c>
      <c r="M4029" s="3">
        <f t="shared" si="62"/>
        <v>1</v>
      </c>
    </row>
    <row r="4030" spans="1:13">
      <c r="A4030" s="3">
        <v>3347</v>
      </c>
      <c r="B4030" s="3">
        <v>0</v>
      </c>
      <c r="C4030" s="3" t="s">
        <v>3325</v>
      </c>
      <c r="D4030" s="3" t="s">
        <v>3326</v>
      </c>
      <c r="E4030" s="3">
        <v>2</v>
      </c>
      <c r="G4030" s="3">
        <v>100</v>
      </c>
      <c r="H4030" s="3">
        <v>0</v>
      </c>
      <c r="I4030" s="3" t="s">
        <v>3345</v>
      </c>
      <c r="J4030" s="3" t="s">
        <v>2346</v>
      </c>
      <c r="K4030" s="3" t="s">
        <v>2306</v>
      </c>
      <c r="L4030" s="3" t="s">
        <v>4557</v>
      </c>
      <c r="M4030" s="3">
        <f t="shared" si="62"/>
        <v>1</v>
      </c>
    </row>
    <row r="4031" spans="1:13">
      <c r="A4031" s="3">
        <v>3348</v>
      </c>
      <c r="B4031" s="3">
        <v>0</v>
      </c>
      <c r="C4031" s="3" t="s">
        <v>3328</v>
      </c>
      <c r="D4031" s="3" t="s">
        <v>621</v>
      </c>
      <c r="E4031" s="3" t="s">
        <v>2370</v>
      </c>
      <c r="F4031" s="3" t="s">
        <v>2302</v>
      </c>
      <c r="G4031" s="3">
        <v>100</v>
      </c>
      <c r="H4031" s="3">
        <v>0</v>
      </c>
      <c r="I4031" s="3" t="s">
        <v>3345</v>
      </c>
      <c r="J4031" s="3" t="s">
        <v>2346</v>
      </c>
      <c r="K4031" s="3" t="s">
        <v>2306</v>
      </c>
      <c r="L4031" s="3" t="s">
        <v>4557</v>
      </c>
      <c r="M4031" s="3">
        <f t="shared" si="62"/>
        <v>1</v>
      </c>
    </row>
    <row r="4032" spans="1:13">
      <c r="A4032" s="3">
        <v>3349</v>
      </c>
      <c r="B4032" s="3">
        <v>0</v>
      </c>
      <c r="C4032" s="3" t="s">
        <v>2853</v>
      </c>
      <c r="D4032" s="3" t="s">
        <v>529</v>
      </c>
      <c r="E4032" s="3" t="s">
        <v>2745</v>
      </c>
      <c r="F4032" s="3" t="s">
        <v>2746</v>
      </c>
      <c r="G4032" s="3">
        <v>100</v>
      </c>
      <c r="H4032" s="3">
        <v>0</v>
      </c>
      <c r="I4032" s="3" t="s">
        <v>3345</v>
      </c>
      <c r="J4032" s="3" t="s">
        <v>2346</v>
      </c>
      <c r="K4032" s="3" t="s">
        <v>2306</v>
      </c>
      <c r="L4032" s="3" t="s">
        <v>4557</v>
      </c>
      <c r="M4032" s="3">
        <f t="shared" si="62"/>
        <v>1</v>
      </c>
    </row>
    <row r="4033" spans="1:13">
      <c r="A4033" s="3">
        <v>3350</v>
      </c>
      <c r="B4033" s="3">
        <v>0</v>
      </c>
      <c r="C4033" s="3" t="s">
        <v>3330</v>
      </c>
      <c r="D4033" s="3" t="s">
        <v>3259</v>
      </c>
      <c r="E4033" s="3">
        <v>1</v>
      </c>
      <c r="G4033" s="3">
        <v>100</v>
      </c>
      <c r="H4033" s="3">
        <v>0</v>
      </c>
      <c r="I4033" s="3" t="s">
        <v>3345</v>
      </c>
      <c r="J4033" s="3" t="s">
        <v>2346</v>
      </c>
      <c r="K4033" s="3" t="s">
        <v>2333</v>
      </c>
      <c r="L4033" s="3" t="s">
        <v>4557</v>
      </c>
      <c r="M4033" s="3">
        <f t="shared" si="62"/>
        <v>2</v>
      </c>
    </row>
    <row r="4034" spans="1:13">
      <c r="A4034" s="3">
        <v>3350</v>
      </c>
      <c r="B4034" s="3">
        <v>0</v>
      </c>
      <c r="C4034" s="3" t="s">
        <v>3330</v>
      </c>
      <c r="D4034" s="3" t="s">
        <v>175</v>
      </c>
      <c r="E4034" s="3">
        <v>0.1</v>
      </c>
      <c r="G4034" s="3">
        <v>100</v>
      </c>
      <c r="H4034" s="3">
        <v>0</v>
      </c>
      <c r="I4034" s="3" t="s">
        <v>3345</v>
      </c>
      <c r="J4034" s="3" t="s">
        <v>2346</v>
      </c>
      <c r="K4034" s="3" t="s">
        <v>2333</v>
      </c>
      <c r="L4034" s="3" t="s">
        <v>4557</v>
      </c>
      <c r="M4034" s="3">
        <f t="shared" si="62"/>
        <v>2</v>
      </c>
    </row>
    <row r="4035" spans="1:13">
      <c r="A4035" s="3">
        <v>3351</v>
      </c>
      <c r="B4035" s="3">
        <v>0</v>
      </c>
      <c r="C4035" s="3" t="s">
        <v>3359</v>
      </c>
      <c r="D4035" s="3" t="s">
        <v>3333</v>
      </c>
      <c r="E4035" s="3" t="s">
        <v>1800</v>
      </c>
      <c r="F4035" s="3" t="s">
        <v>1812</v>
      </c>
      <c r="G4035" s="3">
        <v>100</v>
      </c>
      <c r="H4035" s="3">
        <v>0</v>
      </c>
      <c r="I4035" s="3" t="s">
        <v>3345</v>
      </c>
      <c r="J4035" s="3" t="s">
        <v>2346</v>
      </c>
      <c r="K4035" s="3" t="s">
        <v>2333</v>
      </c>
      <c r="L4035" s="3" t="s">
        <v>4557</v>
      </c>
      <c r="M4035" s="3">
        <f t="shared" ref="M4035:M4098" si="63">COUNTIF(A:A,A4035)</f>
        <v>1</v>
      </c>
    </row>
    <row r="4036" spans="1:13">
      <c r="A4036" s="3">
        <v>3352</v>
      </c>
      <c r="B4036" s="3">
        <v>0</v>
      </c>
      <c r="C4036" s="3" t="s">
        <v>3335</v>
      </c>
      <c r="D4036" s="3" t="s">
        <v>2278</v>
      </c>
      <c r="E4036" s="3" t="s">
        <v>281</v>
      </c>
      <c r="F4036" s="3" t="s">
        <v>390</v>
      </c>
      <c r="G4036" s="3">
        <v>100</v>
      </c>
      <c r="H4036" s="3">
        <v>0</v>
      </c>
      <c r="I4036" s="3" t="s">
        <v>3345</v>
      </c>
      <c r="J4036" s="3" t="s">
        <v>2346</v>
      </c>
      <c r="K4036" s="3" t="s">
        <v>2333</v>
      </c>
      <c r="L4036" s="3" t="s">
        <v>4557</v>
      </c>
      <c r="M4036" s="3">
        <f t="shared" si="63"/>
        <v>1</v>
      </c>
    </row>
    <row r="4037" spans="1:13">
      <c r="A4037" s="3">
        <v>3353</v>
      </c>
      <c r="B4037" s="3">
        <v>0</v>
      </c>
      <c r="C4037" s="3" t="s">
        <v>3361</v>
      </c>
      <c r="D4037" s="3" t="s">
        <v>3361</v>
      </c>
      <c r="G4037" s="3">
        <v>100</v>
      </c>
      <c r="H4037" s="3">
        <v>0</v>
      </c>
      <c r="I4037" s="3" t="s">
        <v>3345</v>
      </c>
      <c r="J4037" s="3" t="s">
        <v>2346</v>
      </c>
      <c r="K4037" s="3" t="s">
        <v>2333</v>
      </c>
      <c r="L4037" s="3" t="s">
        <v>4557</v>
      </c>
      <c r="M4037" s="3">
        <f t="shared" si="63"/>
        <v>1</v>
      </c>
    </row>
    <row r="4038" spans="1:13">
      <c r="A4038" s="3">
        <v>3354</v>
      </c>
      <c r="B4038" s="3">
        <v>1</v>
      </c>
      <c r="C4038" s="3" t="s">
        <v>3310</v>
      </c>
      <c r="D4038" s="3" t="s">
        <v>265</v>
      </c>
      <c r="E4038" s="3" t="s">
        <v>2399</v>
      </c>
      <c r="F4038" s="3" t="s">
        <v>1776</v>
      </c>
      <c r="G4038" s="3">
        <v>86</v>
      </c>
      <c r="H4038" s="3">
        <v>100</v>
      </c>
      <c r="I4038" s="3" t="s">
        <v>3345</v>
      </c>
      <c r="J4038" s="3" t="s">
        <v>2346</v>
      </c>
      <c r="K4038" s="3" t="s">
        <v>2286</v>
      </c>
      <c r="L4038" s="3" t="s">
        <v>4558</v>
      </c>
      <c r="M4038" s="3">
        <f t="shared" si="63"/>
        <v>1</v>
      </c>
    </row>
    <row r="4039" spans="1:13">
      <c r="A4039" s="3">
        <v>3355</v>
      </c>
      <c r="B4039" s="3">
        <v>1</v>
      </c>
      <c r="C4039" s="3" t="s">
        <v>3312</v>
      </c>
      <c r="D4039" s="3" t="s">
        <v>267</v>
      </c>
      <c r="E4039" s="3" t="s">
        <v>2399</v>
      </c>
      <c r="F4039" s="3" t="s">
        <v>1776</v>
      </c>
      <c r="G4039" s="3">
        <v>86</v>
      </c>
      <c r="H4039" s="3">
        <v>100</v>
      </c>
      <c r="I4039" s="3" t="s">
        <v>3345</v>
      </c>
      <c r="J4039" s="3" t="s">
        <v>2346</v>
      </c>
      <c r="K4039" s="3" t="s">
        <v>2286</v>
      </c>
      <c r="L4039" s="3" t="s">
        <v>4558</v>
      </c>
      <c r="M4039" s="3">
        <f t="shared" si="63"/>
        <v>1</v>
      </c>
    </row>
    <row r="4040" spans="1:13">
      <c r="A4040" s="3">
        <v>3356</v>
      </c>
      <c r="B4040" s="3">
        <v>1</v>
      </c>
      <c r="C4040" s="3" t="s">
        <v>3314</v>
      </c>
      <c r="D4040" s="3" t="s">
        <v>257</v>
      </c>
      <c r="E4040" s="3" t="s">
        <v>2399</v>
      </c>
      <c r="F4040" s="3" t="s">
        <v>1776</v>
      </c>
      <c r="G4040" s="3">
        <v>86</v>
      </c>
      <c r="H4040" s="3">
        <v>100</v>
      </c>
      <c r="I4040" s="3" t="s">
        <v>3345</v>
      </c>
      <c r="J4040" s="3" t="s">
        <v>2346</v>
      </c>
      <c r="K4040" s="3" t="s">
        <v>2286</v>
      </c>
      <c r="L4040" s="3" t="s">
        <v>4558</v>
      </c>
      <c r="M4040" s="3">
        <f t="shared" si="63"/>
        <v>1</v>
      </c>
    </row>
    <row r="4041" spans="1:13">
      <c r="A4041" s="3">
        <v>3357</v>
      </c>
      <c r="B4041" s="3">
        <v>1</v>
      </c>
      <c r="C4041" s="3" t="s">
        <v>3316</v>
      </c>
      <c r="D4041" s="3" t="s">
        <v>269</v>
      </c>
      <c r="E4041" s="3" t="s">
        <v>2399</v>
      </c>
      <c r="F4041" s="3" t="s">
        <v>1776</v>
      </c>
      <c r="G4041" s="3">
        <v>86</v>
      </c>
      <c r="H4041" s="3">
        <v>100</v>
      </c>
      <c r="I4041" s="3" t="s">
        <v>3345</v>
      </c>
      <c r="J4041" s="3" t="s">
        <v>2346</v>
      </c>
      <c r="K4041" s="3" t="s">
        <v>2286</v>
      </c>
      <c r="L4041" s="3" t="s">
        <v>4558</v>
      </c>
      <c r="M4041" s="3">
        <f t="shared" si="63"/>
        <v>1</v>
      </c>
    </row>
    <row r="4042" spans="1:13">
      <c r="A4042" s="3">
        <v>3358</v>
      </c>
      <c r="B4042" s="3">
        <v>1</v>
      </c>
      <c r="C4042" s="3" t="s">
        <v>3358</v>
      </c>
      <c r="D4042" s="3" t="s">
        <v>3864</v>
      </c>
      <c r="E4042" s="3">
        <v>0.04</v>
      </c>
      <c r="G4042" s="3">
        <v>86</v>
      </c>
      <c r="H4042" s="3">
        <v>100</v>
      </c>
      <c r="I4042" s="3" t="s">
        <v>3345</v>
      </c>
      <c r="J4042" s="3" t="s">
        <v>2346</v>
      </c>
      <c r="K4042" s="3" t="s">
        <v>2286</v>
      </c>
      <c r="L4042" s="3" t="s">
        <v>4558</v>
      </c>
      <c r="M4042" s="3">
        <f t="shared" si="63"/>
        <v>1</v>
      </c>
    </row>
    <row r="4043" spans="1:13">
      <c r="A4043" s="3">
        <v>3359</v>
      </c>
      <c r="B4043" s="3">
        <v>1</v>
      </c>
      <c r="C4043" s="3" t="s">
        <v>3320</v>
      </c>
      <c r="D4043" s="3" t="s">
        <v>262</v>
      </c>
      <c r="E4043" s="3" t="s">
        <v>284</v>
      </c>
      <c r="F4043" s="3" t="s">
        <v>1928</v>
      </c>
      <c r="G4043" s="3">
        <v>86</v>
      </c>
      <c r="H4043" s="3">
        <v>100</v>
      </c>
      <c r="I4043" s="3" t="s">
        <v>3345</v>
      </c>
      <c r="J4043" s="3" t="s">
        <v>2346</v>
      </c>
      <c r="K4043" s="3" t="s">
        <v>2286</v>
      </c>
      <c r="L4043" s="3" t="s">
        <v>4558</v>
      </c>
      <c r="M4043" s="3">
        <f t="shared" si="63"/>
        <v>1</v>
      </c>
    </row>
    <row r="4044" spans="1:13">
      <c r="A4044" s="3">
        <v>3360</v>
      </c>
      <c r="B4044" s="3">
        <v>1</v>
      </c>
      <c r="C4044" s="3" t="s">
        <v>2930</v>
      </c>
      <c r="D4044" s="3" t="s">
        <v>534</v>
      </c>
      <c r="E4044" s="3" t="s">
        <v>1814</v>
      </c>
      <c r="F4044" s="3" t="s">
        <v>1996</v>
      </c>
      <c r="G4044" s="3">
        <v>86</v>
      </c>
      <c r="H4044" s="3">
        <v>100</v>
      </c>
      <c r="I4044" s="3" t="s">
        <v>3345</v>
      </c>
      <c r="J4044" s="3" t="s">
        <v>2346</v>
      </c>
      <c r="K4044" s="3" t="s">
        <v>2286</v>
      </c>
      <c r="L4044" s="3" t="s">
        <v>4558</v>
      </c>
      <c r="M4044" s="3">
        <f t="shared" si="63"/>
        <v>1</v>
      </c>
    </row>
    <row r="4045" spans="1:13">
      <c r="A4045" s="3">
        <v>3361</v>
      </c>
      <c r="B4045" s="3">
        <v>1</v>
      </c>
      <c r="C4045" s="3" t="s">
        <v>2743</v>
      </c>
      <c r="D4045" s="3" t="s">
        <v>411</v>
      </c>
      <c r="E4045" s="3" t="s">
        <v>1800</v>
      </c>
      <c r="F4045" s="3" t="s">
        <v>1775</v>
      </c>
      <c r="G4045" s="3">
        <v>86</v>
      </c>
      <c r="H4045" s="3">
        <v>100</v>
      </c>
      <c r="I4045" s="3" t="s">
        <v>3345</v>
      </c>
      <c r="J4045" s="3" t="s">
        <v>2346</v>
      </c>
      <c r="K4045" s="3" t="s">
        <v>2306</v>
      </c>
      <c r="L4045" s="3" t="s">
        <v>4558</v>
      </c>
      <c r="M4045" s="3">
        <f t="shared" si="63"/>
        <v>2</v>
      </c>
    </row>
    <row r="4046" spans="1:13">
      <c r="A4046" s="3">
        <v>3361</v>
      </c>
      <c r="B4046" s="3">
        <v>1</v>
      </c>
      <c r="C4046" s="3" t="s">
        <v>2743</v>
      </c>
      <c r="D4046" s="3" t="s">
        <v>412</v>
      </c>
      <c r="E4046" s="3" t="s">
        <v>1800</v>
      </c>
      <c r="F4046" s="3" t="s">
        <v>1775</v>
      </c>
      <c r="G4046" s="3">
        <v>86</v>
      </c>
      <c r="H4046" s="3">
        <v>100</v>
      </c>
      <c r="I4046" s="3" t="s">
        <v>3345</v>
      </c>
      <c r="J4046" s="3" t="s">
        <v>2346</v>
      </c>
      <c r="K4046" s="3" t="s">
        <v>2306</v>
      </c>
      <c r="L4046" s="3" t="s">
        <v>4558</v>
      </c>
      <c r="M4046" s="3">
        <f t="shared" si="63"/>
        <v>2</v>
      </c>
    </row>
    <row r="4047" spans="1:13">
      <c r="A4047" s="3">
        <v>3362</v>
      </c>
      <c r="B4047" s="3">
        <v>1</v>
      </c>
      <c r="C4047" s="3" t="s">
        <v>2862</v>
      </c>
      <c r="D4047" s="3" t="s">
        <v>166</v>
      </c>
      <c r="E4047" s="3" t="s">
        <v>2863</v>
      </c>
      <c r="F4047" s="3" t="s">
        <v>2741</v>
      </c>
      <c r="G4047" s="3">
        <v>86</v>
      </c>
      <c r="H4047" s="3">
        <v>100</v>
      </c>
      <c r="I4047" s="3" t="s">
        <v>3345</v>
      </c>
      <c r="J4047" s="3" t="s">
        <v>2346</v>
      </c>
      <c r="K4047" s="3" t="s">
        <v>2306</v>
      </c>
      <c r="L4047" s="3" t="s">
        <v>4558</v>
      </c>
      <c r="M4047" s="3">
        <f t="shared" si="63"/>
        <v>1</v>
      </c>
    </row>
    <row r="4048" spans="1:13">
      <c r="A4048" s="3">
        <v>3363</v>
      </c>
      <c r="B4048" s="3">
        <v>1</v>
      </c>
      <c r="C4048" s="3" t="s">
        <v>2747</v>
      </c>
      <c r="D4048" s="3" t="s">
        <v>103</v>
      </c>
      <c r="E4048" s="3" t="s">
        <v>2734</v>
      </c>
      <c r="F4048" s="3" t="s">
        <v>2748</v>
      </c>
      <c r="G4048" s="3">
        <v>86</v>
      </c>
      <c r="H4048" s="3">
        <v>100</v>
      </c>
      <c r="I4048" s="3" t="s">
        <v>3345</v>
      </c>
      <c r="J4048" s="3" t="s">
        <v>2346</v>
      </c>
      <c r="K4048" s="3" t="s">
        <v>2306</v>
      </c>
      <c r="L4048" s="3" t="s">
        <v>4558</v>
      </c>
      <c r="M4048" s="3">
        <f t="shared" si="63"/>
        <v>1</v>
      </c>
    </row>
    <row r="4049" spans="1:13">
      <c r="A4049" s="3">
        <v>3364</v>
      </c>
      <c r="B4049" s="3">
        <v>1</v>
      </c>
      <c r="C4049" s="3" t="s">
        <v>3327</v>
      </c>
      <c r="D4049" s="3" t="s">
        <v>3326</v>
      </c>
      <c r="E4049" s="3">
        <v>1</v>
      </c>
      <c r="G4049" s="3">
        <v>86</v>
      </c>
      <c r="H4049" s="3">
        <v>100</v>
      </c>
      <c r="I4049" s="3" t="s">
        <v>3345</v>
      </c>
      <c r="J4049" s="3" t="s">
        <v>2346</v>
      </c>
      <c r="K4049" s="3" t="s">
        <v>2306</v>
      </c>
      <c r="L4049" s="3" t="s">
        <v>4558</v>
      </c>
      <c r="M4049" s="3">
        <f t="shared" si="63"/>
        <v>1</v>
      </c>
    </row>
    <row r="4050" spans="1:13">
      <c r="A4050" s="3">
        <v>3365</v>
      </c>
      <c r="B4050" s="3">
        <v>1</v>
      </c>
      <c r="C4050" s="3" t="s">
        <v>3329</v>
      </c>
      <c r="D4050" s="3" t="s">
        <v>621</v>
      </c>
      <c r="E4050" s="3" t="s">
        <v>2326</v>
      </c>
      <c r="F4050" s="3" t="s">
        <v>1789</v>
      </c>
      <c r="G4050" s="3">
        <v>86</v>
      </c>
      <c r="H4050" s="3">
        <v>100</v>
      </c>
      <c r="I4050" s="3" t="s">
        <v>3345</v>
      </c>
      <c r="J4050" s="3" t="s">
        <v>2346</v>
      </c>
      <c r="K4050" s="3" t="s">
        <v>2306</v>
      </c>
      <c r="L4050" s="3" t="s">
        <v>4558</v>
      </c>
      <c r="M4050" s="3">
        <f t="shared" si="63"/>
        <v>1</v>
      </c>
    </row>
    <row r="4051" spans="1:13">
      <c r="A4051" s="3">
        <v>3366</v>
      </c>
      <c r="B4051" s="3">
        <v>1</v>
      </c>
      <c r="C4051" s="3" t="s">
        <v>2854</v>
      </c>
      <c r="D4051" s="3" t="s">
        <v>529</v>
      </c>
      <c r="E4051" s="3" t="s">
        <v>2734</v>
      </c>
      <c r="F4051" s="3" t="s">
        <v>2748</v>
      </c>
      <c r="G4051" s="3">
        <v>86</v>
      </c>
      <c r="H4051" s="3">
        <v>100</v>
      </c>
      <c r="I4051" s="3" t="s">
        <v>3345</v>
      </c>
      <c r="J4051" s="3" t="s">
        <v>2346</v>
      </c>
      <c r="K4051" s="3" t="s">
        <v>2306</v>
      </c>
      <c r="L4051" s="3" t="s">
        <v>4558</v>
      </c>
      <c r="M4051" s="3">
        <f t="shared" si="63"/>
        <v>1</v>
      </c>
    </row>
    <row r="4052" spans="1:13">
      <c r="A4052" s="3">
        <v>3367</v>
      </c>
      <c r="B4052" s="3">
        <v>1</v>
      </c>
      <c r="C4052" s="3" t="s">
        <v>3331</v>
      </c>
      <c r="D4052" s="3" t="s">
        <v>3259</v>
      </c>
      <c r="E4052" s="3">
        <v>1</v>
      </c>
      <c r="G4052" s="3">
        <v>100</v>
      </c>
      <c r="H4052" s="3">
        <v>100</v>
      </c>
      <c r="I4052" s="3" t="s">
        <v>3345</v>
      </c>
      <c r="J4052" s="3" t="s">
        <v>2346</v>
      </c>
      <c r="K4052" s="3" t="s">
        <v>2333</v>
      </c>
      <c r="L4052" s="3" t="s">
        <v>4558</v>
      </c>
      <c r="M4052" s="3">
        <f t="shared" si="63"/>
        <v>1</v>
      </c>
    </row>
    <row r="4053" spans="1:13">
      <c r="A4053" s="3">
        <v>3368</v>
      </c>
      <c r="B4053" s="3">
        <v>1</v>
      </c>
      <c r="C4053" s="3" t="s">
        <v>3360</v>
      </c>
      <c r="D4053" s="3" t="s">
        <v>3333</v>
      </c>
      <c r="E4053" s="3" t="s">
        <v>2351</v>
      </c>
      <c r="F4053" s="3" t="s">
        <v>509</v>
      </c>
      <c r="G4053" s="3">
        <v>100</v>
      </c>
      <c r="H4053" s="3">
        <v>100</v>
      </c>
      <c r="I4053" s="3" t="s">
        <v>3345</v>
      </c>
      <c r="J4053" s="3" t="s">
        <v>2346</v>
      </c>
      <c r="K4053" s="3" t="s">
        <v>2333</v>
      </c>
      <c r="L4053" s="3" t="s">
        <v>4558</v>
      </c>
      <c r="M4053" s="3">
        <f t="shared" si="63"/>
        <v>1</v>
      </c>
    </row>
    <row r="4054" spans="1:13">
      <c r="A4054" s="3">
        <v>3369</v>
      </c>
      <c r="B4054" s="3">
        <v>1</v>
      </c>
      <c r="C4054" s="3" t="s">
        <v>3336</v>
      </c>
      <c r="D4054" s="3" t="s">
        <v>2278</v>
      </c>
      <c r="E4054" s="3" t="s">
        <v>402</v>
      </c>
      <c r="F4054" s="3" t="s">
        <v>281</v>
      </c>
      <c r="G4054" s="3">
        <v>100</v>
      </c>
      <c r="H4054" s="3">
        <v>100</v>
      </c>
      <c r="I4054" s="3" t="s">
        <v>3345</v>
      </c>
      <c r="J4054" s="3" t="s">
        <v>2346</v>
      </c>
      <c r="K4054" s="3" t="s">
        <v>2333</v>
      </c>
      <c r="L4054" s="3" t="s">
        <v>4558</v>
      </c>
      <c r="M4054" s="3">
        <f t="shared" si="63"/>
        <v>1</v>
      </c>
    </row>
    <row r="4055" spans="1:13">
      <c r="A4055" s="3">
        <v>3370</v>
      </c>
      <c r="B4055" s="3">
        <v>1</v>
      </c>
      <c r="C4055" s="3" t="s">
        <v>3362</v>
      </c>
      <c r="D4055" s="3" t="s">
        <v>3362</v>
      </c>
      <c r="G4055" s="3">
        <v>100</v>
      </c>
      <c r="H4055" s="3">
        <v>100</v>
      </c>
      <c r="I4055" s="3" t="s">
        <v>3345</v>
      </c>
      <c r="J4055" s="3" t="s">
        <v>2346</v>
      </c>
      <c r="K4055" s="3" t="s">
        <v>2333</v>
      </c>
      <c r="L4055" s="3" t="s">
        <v>4558</v>
      </c>
      <c r="M4055" s="3">
        <f t="shared" si="63"/>
        <v>1</v>
      </c>
    </row>
    <row r="4056" spans="1:13">
      <c r="A4056" s="3">
        <v>3371</v>
      </c>
      <c r="B4056" s="3">
        <v>0</v>
      </c>
      <c r="C4056" s="3" t="s">
        <v>3578</v>
      </c>
      <c r="D4056" s="3" t="s">
        <v>3578</v>
      </c>
      <c r="G4056" s="3">
        <v>1</v>
      </c>
      <c r="H4056" s="3">
        <v>1</v>
      </c>
      <c r="I4056" s="3" t="s">
        <v>270</v>
      </c>
      <c r="J4056" s="3" t="s">
        <v>2259</v>
      </c>
      <c r="L4056" s="3" t="s">
        <v>4559</v>
      </c>
      <c r="M4056" s="3">
        <f t="shared" si="63"/>
        <v>1</v>
      </c>
    </row>
    <row r="4057" spans="1:13">
      <c r="A4057" s="3">
        <v>3372</v>
      </c>
      <c r="B4057" s="3">
        <v>0</v>
      </c>
      <c r="C4057" s="3" t="s">
        <v>3579</v>
      </c>
      <c r="D4057" s="3" t="s">
        <v>3579</v>
      </c>
      <c r="G4057" s="3">
        <v>1</v>
      </c>
      <c r="H4057" s="3">
        <v>1</v>
      </c>
      <c r="I4057" s="3" t="s">
        <v>270</v>
      </c>
      <c r="J4057" s="3" t="s">
        <v>2259</v>
      </c>
      <c r="L4057" s="3" t="s">
        <v>4559</v>
      </c>
      <c r="M4057" s="3">
        <f t="shared" si="63"/>
        <v>1</v>
      </c>
    </row>
    <row r="4058" spans="1:13">
      <c r="A4058" s="3">
        <v>3373</v>
      </c>
      <c r="B4058" s="3">
        <v>0</v>
      </c>
      <c r="C4058" s="3" t="s">
        <v>3580</v>
      </c>
      <c r="D4058" s="3" t="s">
        <v>3580</v>
      </c>
      <c r="G4058" s="3">
        <v>1</v>
      </c>
      <c r="H4058" s="3">
        <v>1</v>
      </c>
      <c r="I4058" s="3" t="s">
        <v>270</v>
      </c>
      <c r="J4058" s="3" t="s">
        <v>2259</v>
      </c>
      <c r="L4058" s="3" t="s">
        <v>4559</v>
      </c>
      <c r="M4058" s="3">
        <f t="shared" si="63"/>
        <v>1</v>
      </c>
    </row>
    <row r="4059" spans="1:13">
      <c r="A4059" s="3">
        <v>3374</v>
      </c>
      <c r="B4059" s="3">
        <v>0</v>
      </c>
      <c r="C4059" s="3" t="s">
        <v>3581</v>
      </c>
      <c r="D4059" s="3" t="s">
        <v>3581</v>
      </c>
      <c r="G4059" s="3">
        <v>1</v>
      </c>
      <c r="H4059" s="3">
        <v>1</v>
      </c>
      <c r="I4059" s="3" t="s">
        <v>270</v>
      </c>
      <c r="J4059" s="3" t="s">
        <v>2259</v>
      </c>
      <c r="L4059" s="3" t="s">
        <v>4559</v>
      </c>
      <c r="M4059" s="3">
        <f t="shared" si="63"/>
        <v>1</v>
      </c>
    </row>
    <row r="4060" spans="1:13">
      <c r="A4060" s="3">
        <v>3375</v>
      </c>
      <c r="B4060" s="3">
        <v>0</v>
      </c>
      <c r="C4060" s="3" t="s">
        <v>3582</v>
      </c>
      <c r="D4060" s="3" t="s">
        <v>3582</v>
      </c>
      <c r="G4060" s="3">
        <v>1</v>
      </c>
      <c r="H4060" s="3">
        <v>1</v>
      </c>
      <c r="I4060" s="3" t="s">
        <v>270</v>
      </c>
      <c r="J4060" s="3" t="s">
        <v>2259</v>
      </c>
      <c r="L4060" s="3" t="s">
        <v>4559</v>
      </c>
      <c r="M4060" s="3">
        <f t="shared" si="63"/>
        <v>1</v>
      </c>
    </row>
    <row r="4061" spans="1:13">
      <c r="A4061" s="3">
        <v>3376</v>
      </c>
      <c r="B4061" s="3">
        <v>0</v>
      </c>
      <c r="C4061" s="3" t="s">
        <v>3583</v>
      </c>
      <c r="D4061" s="3" t="s">
        <v>3583</v>
      </c>
      <c r="G4061" s="3">
        <v>1</v>
      </c>
      <c r="H4061" s="3">
        <v>1</v>
      </c>
      <c r="I4061" s="3" t="s">
        <v>270</v>
      </c>
      <c r="J4061" s="3" t="s">
        <v>2259</v>
      </c>
      <c r="L4061" s="3" t="s">
        <v>4559</v>
      </c>
      <c r="M4061" s="3">
        <f t="shared" si="63"/>
        <v>1</v>
      </c>
    </row>
    <row r="4062" spans="1:13">
      <c r="A4062" s="3">
        <v>3377</v>
      </c>
      <c r="B4062" s="3">
        <v>1</v>
      </c>
      <c r="C4062" s="3" t="s">
        <v>3420</v>
      </c>
      <c r="D4062" s="3" t="s">
        <v>335</v>
      </c>
      <c r="E4062" s="3" t="s">
        <v>1795</v>
      </c>
      <c r="F4062" s="3" t="s">
        <v>286</v>
      </c>
      <c r="G4062" s="3">
        <v>1</v>
      </c>
      <c r="H4062" s="3">
        <v>5</v>
      </c>
      <c r="I4062" s="3" t="s">
        <v>270</v>
      </c>
      <c r="J4062" s="3" t="s">
        <v>2259</v>
      </c>
      <c r="L4062" s="3" t="s">
        <v>4560</v>
      </c>
      <c r="M4062" s="3">
        <f t="shared" si="63"/>
        <v>1</v>
      </c>
    </row>
    <row r="4063" spans="1:13">
      <c r="A4063" s="3">
        <v>3378</v>
      </c>
      <c r="B4063" s="3">
        <v>1</v>
      </c>
      <c r="C4063" s="3" t="s">
        <v>3584</v>
      </c>
      <c r="D4063" s="3" t="s">
        <v>3413</v>
      </c>
      <c r="E4063" s="3" t="s">
        <v>402</v>
      </c>
      <c r="F4063" s="3" t="s">
        <v>281</v>
      </c>
      <c r="G4063" s="3">
        <v>1</v>
      </c>
      <c r="H4063" s="3">
        <v>5</v>
      </c>
      <c r="I4063" s="3" t="s">
        <v>270</v>
      </c>
      <c r="J4063" s="3" t="s">
        <v>2259</v>
      </c>
      <c r="L4063" s="3" t="s">
        <v>4560</v>
      </c>
      <c r="M4063" s="3">
        <f t="shared" si="63"/>
        <v>1</v>
      </c>
    </row>
    <row r="4064" spans="1:13">
      <c r="A4064" s="3">
        <v>3379</v>
      </c>
      <c r="B4064" s="3">
        <v>1</v>
      </c>
      <c r="C4064" s="3" t="s">
        <v>3585</v>
      </c>
      <c r="D4064" s="3" t="s">
        <v>3585</v>
      </c>
      <c r="G4064" s="3">
        <v>1</v>
      </c>
      <c r="H4064" s="3">
        <v>5</v>
      </c>
      <c r="I4064" s="3" t="s">
        <v>270</v>
      </c>
      <c r="J4064" s="3" t="s">
        <v>2259</v>
      </c>
      <c r="L4064" s="3" t="s">
        <v>4560</v>
      </c>
      <c r="M4064" s="3">
        <f t="shared" si="63"/>
        <v>1</v>
      </c>
    </row>
    <row r="4065" spans="1:13">
      <c r="A4065" s="3">
        <v>3380</v>
      </c>
      <c r="B4065" s="3">
        <v>1</v>
      </c>
      <c r="C4065" s="3" t="s">
        <v>3586</v>
      </c>
      <c r="D4065" s="3" t="s">
        <v>3587</v>
      </c>
      <c r="E4065" s="3" t="s">
        <v>433</v>
      </c>
      <c r="G4065" s="3">
        <v>1</v>
      </c>
      <c r="H4065" s="3">
        <v>5</v>
      </c>
      <c r="I4065" s="3" t="s">
        <v>270</v>
      </c>
      <c r="J4065" s="3" t="s">
        <v>2259</v>
      </c>
      <c r="L4065" s="3" t="s">
        <v>4560</v>
      </c>
      <c r="M4065" s="3">
        <f t="shared" si="63"/>
        <v>1</v>
      </c>
    </row>
    <row r="4066" spans="1:13">
      <c r="A4066" s="3">
        <v>3381</v>
      </c>
      <c r="B4066" s="3">
        <v>1</v>
      </c>
      <c r="C4066" s="3" t="s">
        <v>2275</v>
      </c>
      <c r="D4066" s="3" t="s">
        <v>273</v>
      </c>
      <c r="E4066" s="3" t="s">
        <v>1781</v>
      </c>
      <c r="F4066" s="3" t="s">
        <v>291</v>
      </c>
      <c r="G4066" s="3">
        <v>1</v>
      </c>
      <c r="H4066" s="3">
        <v>5</v>
      </c>
      <c r="I4066" s="3" t="s">
        <v>270</v>
      </c>
      <c r="J4066" s="3" t="s">
        <v>2259</v>
      </c>
      <c r="L4066" s="3" t="s">
        <v>4560</v>
      </c>
      <c r="M4066" s="3">
        <f t="shared" si="63"/>
        <v>1</v>
      </c>
    </row>
    <row r="4067" spans="1:13">
      <c r="A4067" s="3">
        <v>3382</v>
      </c>
      <c r="B4067" s="3">
        <v>1</v>
      </c>
      <c r="C4067" s="3" t="s">
        <v>3588</v>
      </c>
      <c r="D4067" s="3" t="s">
        <v>3588</v>
      </c>
      <c r="G4067" s="3">
        <v>1</v>
      </c>
      <c r="H4067" s="3">
        <v>5</v>
      </c>
      <c r="I4067" s="3" t="s">
        <v>270</v>
      </c>
      <c r="J4067" s="3" t="s">
        <v>2259</v>
      </c>
      <c r="L4067" s="3" t="s">
        <v>4560</v>
      </c>
      <c r="M4067" s="3">
        <f t="shared" si="63"/>
        <v>1</v>
      </c>
    </row>
    <row r="4068" spans="1:13">
      <c r="A4068" s="3">
        <v>3383</v>
      </c>
      <c r="B4068" s="3">
        <v>2</v>
      </c>
      <c r="C4068" s="3" t="s">
        <v>2255</v>
      </c>
      <c r="D4068" s="3" t="s">
        <v>322</v>
      </c>
      <c r="E4068" s="3" t="s">
        <v>2256</v>
      </c>
      <c r="F4068" s="3" t="s">
        <v>2257</v>
      </c>
      <c r="G4068" s="3">
        <v>1</v>
      </c>
      <c r="H4068" s="3">
        <v>10</v>
      </c>
      <c r="I4068" s="3" t="s">
        <v>270</v>
      </c>
      <c r="J4068" s="3" t="s">
        <v>2259</v>
      </c>
      <c r="L4068" s="3" t="s">
        <v>4561</v>
      </c>
      <c r="M4068" s="3">
        <f t="shared" si="63"/>
        <v>1</v>
      </c>
    </row>
    <row r="4069" spans="1:13">
      <c r="A4069" s="3">
        <v>3384</v>
      </c>
      <c r="B4069" s="3">
        <v>2</v>
      </c>
      <c r="C4069" s="3" t="s">
        <v>2417</v>
      </c>
      <c r="D4069" s="3" t="s">
        <v>357</v>
      </c>
      <c r="E4069" s="3" t="s">
        <v>2418</v>
      </c>
      <c r="F4069" s="3" t="s">
        <v>2419</v>
      </c>
      <c r="G4069" s="3">
        <v>1</v>
      </c>
      <c r="H4069" s="3">
        <v>10</v>
      </c>
      <c r="I4069" s="3" t="s">
        <v>270</v>
      </c>
      <c r="J4069" s="3" t="s">
        <v>2259</v>
      </c>
      <c r="L4069" s="3" t="s">
        <v>4561</v>
      </c>
      <c r="M4069" s="3">
        <f t="shared" si="63"/>
        <v>1</v>
      </c>
    </row>
    <row r="4070" spans="1:13">
      <c r="A4070" s="3">
        <v>3385</v>
      </c>
      <c r="B4070" s="3">
        <v>2</v>
      </c>
      <c r="C4070" s="3" t="s">
        <v>2263</v>
      </c>
      <c r="D4070" s="3" t="s">
        <v>265</v>
      </c>
      <c r="E4070" s="3" t="s">
        <v>282</v>
      </c>
      <c r="F4070" s="3" t="s">
        <v>284</v>
      </c>
      <c r="G4070" s="3">
        <v>1</v>
      </c>
      <c r="H4070" s="3">
        <v>10</v>
      </c>
      <c r="I4070" s="3" t="s">
        <v>270</v>
      </c>
      <c r="J4070" s="3" t="s">
        <v>2259</v>
      </c>
      <c r="L4070" s="3" t="s">
        <v>4561</v>
      </c>
      <c r="M4070" s="3">
        <f t="shared" si="63"/>
        <v>1</v>
      </c>
    </row>
    <row r="4071" spans="1:13">
      <c r="A4071" s="3">
        <v>3386</v>
      </c>
      <c r="B4071" s="3">
        <v>2</v>
      </c>
      <c r="C4071" s="3" t="s">
        <v>2264</v>
      </c>
      <c r="D4071" s="3" t="s">
        <v>267</v>
      </c>
      <c r="E4071" s="3" t="s">
        <v>282</v>
      </c>
      <c r="F4071" s="3" t="s">
        <v>284</v>
      </c>
      <c r="G4071" s="3">
        <v>1</v>
      </c>
      <c r="H4071" s="3">
        <v>10</v>
      </c>
      <c r="I4071" s="3" t="s">
        <v>270</v>
      </c>
      <c r="J4071" s="3" t="s">
        <v>2259</v>
      </c>
      <c r="L4071" s="3" t="s">
        <v>4561</v>
      </c>
      <c r="M4071" s="3">
        <f t="shared" si="63"/>
        <v>1</v>
      </c>
    </row>
    <row r="4072" spans="1:13">
      <c r="A4072" s="3">
        <v>3387</v>
      </c>
      <c r="B4072" s="3">
        <v>2</v>
      </c>
      <c r="C4072" s="3" t="s">
        <v>2265</v>
      </c>
      <c r="D4072" s="3" t="s">
        <v>257</v>
      </c>
      <c r="E4072" s="3" t="s">
        <v>282</v>
      </c>
      <c r="F4072" s="3" t="s">
        <v>284</v>
      </c>
      <c r="G4072" s="3">
        <v>1</v>
      </c>
      <c r="H4072" s="3">
        <v>10</v>
      </c>
      <c r="I4072" s="3" t="s">
        <v>270</v>
      </c>
      <c r="J4072" s="3" t="s">
        <v>2259</v>
      </c>
      <c r="L4072" s="3" t="s">
        <v>4561</v>
      </c>
      <c r="M4072" s="3">
        <f t="shared" si="63"/>
        <v>1</v>
      </c>
    </row>
    <row r="4073" spans="1:13">
      <c r="A4073" s="3">
        <v>3388</v>
      </c>
      <c r="B4073" s="3">
        <v>2</v>
      </c>
      <c r="C4073" s="3" t="s">
        <v>2266</v>
      </c>
      <c r="D4073" s="3" t="s">
        <v>269</v>
      </c>
      <c r="E4073" s="3" t="s">
        <v>282</v>
      </c>
      <c r="F4073" s="3" t="s">
        <v>284</v>
      </c>
      <c r="G4073" s="3">
        <v>1</v>
      </c>
      <c r="H4073" s="3">
        <v>10</v>
      </c>
      <c r="I4073" s="3" t="s">
        <v>270</v>
      </c>
      <c r="J4073" s="3" t="s">
        <v>2259</v>
      </c>
      <c r="L4073" s="3" t="s">
        <v>4561</v>
      </c>
      <c r="M4073" s="3">
        <f t="shared" si="63"/>
        <v>1</v>
      </c>
    </row>
    <row r="4074" spans="1:13">
      <c r="A4074" s="3">
        <v>3389</v>
      </c>
      <c r="B4074" s="3">
        <v>2</v>
      </c>
      <c r="C4074" s="3" t="s">
        <v>3589</v>
      </c>
      <c r="D4074" s="3" t="s">
        <v>262</v>
      </c>
      <c r="E4074" s="3" t="s">
        <v>281</v>
      </c>
      <c r="F4074" s="3" t="s">
        <v>390</v>
      </c>
      <c r="G4074" s="3">
        <v>1</v>
      </c>
      <c r="H4074" s="3">
        <v>10</v>
      </c>
      <c r="I4074" s="3" t="s">
        <v>270</v>
      </c>
      <c r="J4074" s="3" t="s">
        <v>2259</v>
      </c>
      <c r="L4074" s="3" t="s">
        <v>4561</v>
      </c>
      <c r="M4074" s="3">
        <f t="shared" si="63"/>
        <v>1</v>
      </c>
    </row>
    <row r="4075" spans="1:13">
      <c r="A4075" s="3">
        <v>3390</v>
      </c>
      <c r="B4075" s="3">
        <v>2</v>
      </c>
      <c r="C4075" s="3" t="s">
        <v>2267</v>
      </c>
      <c r="D4075" s="3" t="s">
        <v>110</v>
      </c>
      <c r="E4075" s="3" t="s">
        <v>2181</v>
      </c>
      <c r="F4075" s="3" t="s">
        <v>2119</v>
      </c>
      <c r="G4075" s="3">
        <v>1</v>
      </c>
      <c r="H4075" s="3">
        <v>10</v>
      </c>
      <c r="I4075" s="3" t="s">
        <v>270</v>
      </c>
      <c r="J4075" s="3" t="s">
        <v>2259</v>
      </c>
      <c r="L4075" s="3" t="s">
        <v>4561</v>
      </c>
      <c r="M4075" s="3">
        <f t="shared" si="63"/>
        <v>1</v>
      </c>
    </row>
    <row r="4076" spans="1:13">
      <c r="A4076" s="3">
        <v>3391</v>
      </c>
      <c r="B4076" s="3">
        <v>2</v>
      </c>
      <c r="C4076" s="3" t="s">
        <v>2268</v>
      </c>
      <c r="D4076" s="3" t="s">
        <v>111</v>
      </c>
      <c r="E4076" s="3" t="s">
        <v>2181</v>
      </c>
      <c r="F4076" s="3" t="s">
        <v>2119</v>
      </c>
      <c r="G4076" s="3">
        <v>1</v>
      </c>
      <c r="H4076" s="3">
        <v>10</v>
      </c>
      <c r="I4076" s="3" t="s">
        <v>270</v>
      </c>
      <c r="J4076" s="3" t="s">
        <v>2259</v>
      </c>
      <c r="L4076" s="3" t="s">
        <v>4561</v>
      </c>
      <c r="M4076" s="3">
        <f t="shared" si="63"/>
        <v>1</v>
      </c>
    </row>
    <row r="4077" spans="1:13">
      <c r="A4077" s="3">
        <v>3392</v>
      </c>
      <c r="B4077" s="3">
        <v>2</v>
      </c>
      <c r="C4077" s="3" t="s">
        <v>2269</v>
      </c>
      <c r="D4077" s="3" t="s">
        <v>112</v>
      </c>
      <c r="E4077" s="3" t="s">
        <v>2181</v>
      </c>
      <c r="F4077" s="3" t="s">
        <v>2119</v>
      </c>
      <c r="G4077" s="3">
        <v>1</v>
      </c>
      <c r="H4077" s="3">
        <v>10</v>
      </c>
      <c r="I4077" s="3" t="s">
        <v>270</v>
      </c>
      <c r="J4077" s="3" t="s">
        <v>2259</v>
      </c>
      <c r="L4077" s="3" t="s">
        <v>4561</v>
      </c>
      <c r="M4077" s="3">
        <f t="shared" si="63"/>
        <v>1</v>
      </c>
    </row>
    <row r="4078" spans="1:13">
      <c r="A4078" s="3">
        <v>3393</v>
      </c>
      <c r="B4078" s="3">
        <v>2</v>
      </c>
      <c r="C4078" s="3" t="s">
        <v>3590</v>
      </c>
      <c r="D4078" s="3" t="s">
        <v>248</v>
      </c>
      <c r="E4078" s="3" t="s">
        <v>386</v>
      </c>
      <c r="F4078" s="3" t="s">
        <v>1996</v>
      </c>
      <c r="G4078" s="3">
        <v>1</v>
      </c>
      <c r="H4078" s="3">
        <v>10</v>
      </c>
      <c r="I4078" s="3" t="s">
        <v>270</v>
      </c>
      <c r="J4078" s="3" t="s">
        <v>2259</v>
      </c>
      <c r="L4078" s="3" t="s">
        <v>4561</v>
      </c>
      <c r="M4078" s="3">
        <f t="shared" si="63"/>
        <v>2</v>
      </c>
    </row>
    <row r="4079" spans="1:13">
      <c r="A4079" s="3">
        <v>3393</v>
      </c>
      <c r="B4079" s="3">
        <v>2</v>
      </c>
      <c r="C4079" s="3" t="s">
        <v>3590</v>
      </c>
      <c r="D4079" s="3" t="s">
        <v>573</v>
      </c>
      <c r="E4079" s="3" t="s">
        <v>386</v>
      </c>
      <c r="F4079" s="3" t="s">
        <v>1996</v>
      </c>
      <c r="G4079" s="3">
        <v>1</v>
      </c>
      <c r="H4079" s="3">
        <v>10</v>
      </c>
      <c r="I4079" s="3" t="s">
        <v>270</v>
      </c>
      <c r="J4079" s="3" t="s">
        <v>2259</v>
      </c>
      <c r="L4079" s="3" t="s">
        <v>4561</v>
      </c>
      <c r="M4079" s="3">
        <f t="shared" si="63"/>
        <v>2</v>
      </c>
    </row>
    <row r="4080" spans="1:13">
      <c r="A4080" s="3">
        <v>3394</v>
      </c>
      <c r="B4080" s="3">
        <v>2</v>
      </c>
      <c r="C4080" s="3" t="s">
        <v>3591</v>
      </c>
      <c r="D4080" s="3" t="s">
        <v>3591</v>
      </c>
      <c r="G4080" s="3">
        <v>1</v>
      </c>
      <c r="H4080" s="3">
        <v>10</v>
      </c>
      <c r="I4080" s="3" t="s">
        <v>270</v>
      </c>
      <c r="J4080" s="3" t="s">
        <v>2259</v>
      </c>
      <c r="L4080" s="3" t="s">
        <v>4561</v>
      </c>
      <c r="M4080" s="3">
        <f t="shared" si="63"/>
        <v>1</v>
      </c>
    </row>
    <row r="4081" spans="1:13">
      <c r="A4081" s="3">
        <v>3395</v>
      </c>
      <c r="B4081" s="3">
        <v>0</v>
      </c>
      <c r="C4081" s="3" t="s">
        <v>3578</v>
      </c>
      <c r="D4081" s="3" t="s">
        <v>3578</v>
      </c>
      <c r="G4081" s="3">
        <v>1</v>
      </c>
      <c r="H4081" s="3">
        <v>1</v>
      </c>
      <c r="I4081" s="3" t="s">
        <v>270</v>
      </c>
      <c r="J4081" s="3" t="s">
        <v>2281</v>
      </c>
      <c r="L4081" s="3" t="s">
        <v>4562</v>
      </c>
      <c r="M4081" s="3">
        <f t="shared" si="63"/>
        <v>1</v>
      </c>
    </row>
    <row r="4082" spans="1:13">
      <c r="A4082" s="3">
        <v>3396</v>
      </c>
      <c r="B4082" s="3">
        <v>0</v>
      </c>
      <c r="C4082" s="3" t="s">
        <v>3579</v>
      </c>
      <c r="D4082" s="3" t="s">
        <v>3579</v>
      </c>
      <c r="G4082" s="3">
        <v>1</v>
      </c>
      <c r="H4082" s="3">
        <v>1</v>
      </c>
      <c r="I4082" s="3" t="s">
        <v>270</v>
      </c>
      <c r="J4082" s="3" t="s">
        <v>2281</v>
      </c>
      <c r="L4082" s="3" t="s">
        <v>4562</v>
      </c>
      <c r="M4082" s="3">
        <f t="shared" si="63"/>
        <v>1</v>
      </c>
    </row>
    <row r="4083" spans="1:13">
      <c r="A4083" s="3">
        <v>3397</v>
      </c>
      <c r="B4083" s="3">
        <v>0</v>
      </c>
      <c r="C4083" s="3" t="s">
        <v>3580</v>
      </c>
      <c r="D4083" s="3" t="s">
        <v>3580</v>
      </c>
      <c r="G4083" s="3">
        <v>1</v>
      </c>
      <c r="H4083" s="3">
        <v>1</v>
      </c>
      <c r="I4083" s="3" t="s">
        <v>270</v>
      </c>
      <c r="J4083" s="3" t="s">
        <v>2281</v>
      </c>
      <c r="L4083" s="3" t="s">
        <v>4562</v>
      </c>
      <c r="M4083" s="3">
        <f t="shared" si="63"/>
        <v>1</v>
      </c>
    </row>
    <row r="4084" spans="1:13">
      <c r="A4084" s="3">
        <v>3398</v>
      </c>
      <c r="B4084" s="3">
        <v>0</v>
      </c>
      <c r="C4084" s="3" t="s">
        <v>3581</v>
      </c>
      <c r="D4084" s="3" t="s">
        <v>3581</v>
      </c>
      <c r="G4084" s="3">
        <v>1</v>
      </c>
      <c r="H4084" s="3">
        <v>1</v>
      </c>
      <c r="I4084" s="3" t="s">
        <v>270</v>
      </c>
      <c r="J4084" s="3" t="s">
        <v>2281</v>
      </c>
      <c r="L4084" s="3" t="s">
        <v>4562</v>
      </c>
      <c r="M4084" s="3">
        <f t="shared" si="63"/>
        <v>1</v>
      </c>
    </row>
    <row r="4085" spans="1:13">
      <c r="A4085" s="3">
        <v>3399</v>
      </c>
      <c r="B4085" s="3">
        <v>0</v>
      </c>
      <c r="C4085" s="3" t="s">
        <v>3582</v>
      </c>
      <c r="D4085" s="3" t="s">
        <v>3582</v>
      </c>
      <c r="G4085" s="3">
        <v>1</v>
      </c>
      <c r="H4085" s="3">
        <v>1</v>
      </c>
      <c r="I4085" s="3" t="s">
        <v>270</v>
      </c>
      <c r="J4085" s="3" t="s">
        <v>2281</v>
      </c>
      <c r="L4085" s="3" t="s">
        <v>4562</v>
      </c>
      <c r="M4085" s="3">
        <f t="shared" si="63"/>
        <v>1</v>
      </c>
    </row>
    <row r="4086" spans="1:13">
      <c r="A4086" s="3">
        <v>3400</v>
      </c>
      <c r="B4086" s="3">
        <v>1</v>
      </c>
      <c r="C4086" s="3" t="s">
        <v>3420</v>
      </c>
      <c r="D4086" s="3" t="s">
        <v>335</v>
      </c>
      <c r="E4086" s="3" t="s">
        <v>1795</v>
      </c>
      <c r="F4086" s="3" t="s">
        <v>286</v>
      </c>
      <c r="G4086" s="3">
        <v>1</v>
      </c>
      <c r="H4086" s="3">
        <v>5</v>
      </c>
      <c r="I4086" s="3" t="s">
        <v>270</v>
      </c>
      <c r="J4086" s="3" t="s">
        <v>2281</v>
      </c>
      <c r="L4086" s="3" t="s">
        <v>4563</v>
      </c>
      <c r="M4086" s="3">
        <f t="shared" si="63"/>
        <v>1</v>
      </c>
    </row>
    <row r="4087" spans="1:13">
      <c r="A4087" s="3">
        <v>3401</v>
      </c>
      <c r="B4087" s="3">
        <v>1</v>
      </c>
      <c r="C4087" s="3" t="s">
        <v>3584</v>
      </c>
      <c r="D4087" s="3" t="s">
        <v>3413</v>
      </c>
      <c r="E4087" s="3" t="s">
        <v>402</v>
      </c>
      <c r="F4087" s="3" t="s">
        <v>281</v>
      </c>
      <c r="G4087" s="3">
        <v>1</v>
      </c>
      <c r="H4087" s="3">
        <v>5</v>
      </c>
      <c r="I4087" s="3" t="s">
        <v>270</v>
      </c>
      <c r="J4087" s="3" t="s">
        <v>2281</v>
      </c>
      <c r="L4087" s="3" t="s">
        <v>4563</v>
      </c>
      <c r="M4087" s="3">
        <f t="shared" si="63"/>
        <v>1</v>
      </c>
    </row>
    <row r="4088" spans="1:13">
      <c r="A4088" s="3">
        <v>3402</v>
      </c>
      <c r="B4088" s="3">
        <v>1</v>
      </c>
      <c r="C4088" s="3" t="s">
        <v>3585</v>
      </c>
      <c r="D4088" s="3" t="s">
        <v>3585</v>
      </c>
      <c r="G4088" s="3">
        <v>1</v>
      </c>
      <c r="H4088" s="3">
        <v>5</v>
      </c>
      <c r="I4088" s="3" t="s">
        <v>270</v>
      </c>
      <c r="J4088" s="3" t="s">
        <v>2281</v>
      </c>
      <c r="L4088" s="3" t="s">
        <v>4563</v>
      </c>
      <c r="M4088" s="3">
        <f t="shared" si="63"/>
        <v>1</v>
      </c>
    </row>
    <row r="4089" spans="1:13">
      <c r="A4089" s="3">
        <v>3403</v>
      </c>
      <c r="B4089" s="3">
        <v>1</v>
      </c>
      <c r="C4089" s="3" t="s">
        <v>3586</v>
      </c>
      <c r="D4089" s="3" t="s">
        <v>3587</v>
      </c>
      <c r="E4089" s="3" t="s">
        <v>433</v>
      </c>
      <c r="G4089" s="3">
        <v>1</v>
      </c>
      <c r="H4089" s="3">
        <v>5</v>
      </c>
      <c r="I4089" s="3" t="s">
        <v>270</v>
      </c>
      <c r="J4089" s="3" t="s">
        <v>2281</v>
      </c>
      <c r="L4089" s="3" t="s">
        <v>4563</v>
      </c>
      <c r="M4089" s="3">
        <f t="shared" si="63"/>
        <v>1</v>
      </c>
    </row>
    <row r="4090" spans="1:13">
      <c r="A4090" s="3">
        <v>3404</v>
      </c>
      <c r="B4090" s="3">
        <v>1</v>
      </c>
      <c r="C4090" s="3" t="s">
        <v>2275</v>
      </c>
      <c r="D4090" s="3" t="s">
        <v>273</v>
      </c>
      <c r="E4090" s="3" t="s">
        <v>1781</v>
      </c>
      <c r="F4090" s="3" t="s">
        <v>291</v>
      </c>
      <c r="G4090" s="3">
        <v>1</v>
      </c>
      <c r="H4090" s="3">
        <v>5</v>
      </c>
      <c r="I4090" s="3" t="s">
        <v>270</v>
      </c>
      <c r="J4090" s="3" t="s">
        <v>2281</v>
      </c>
      <c r="L4090" s="3" t="s">
        <v>4563</v>
      </c>
      <c r="M4090" s="3">
        <f t="shared" si="63"/>
        <v>1</v>
      </c>
    </row>
    <row r="4091" spans="1:13">
      <c r="A4091" s="3">
        <v>3405</v>
      </c>
      <c r="B4091" s="3">
        <v>2</v>
      </c>
      <c r="C4091" s="3" t="s">
        <v>2255</v>
      </c>
      <c r="D4091" s="3" t="s">
        <v>322</v>
      </c>
      <c r="E4091" s="3" t="s">
        <v>2256</v>
      </c>
      <c r="F4091" s="3" t="s">
        <v>2257</v>
      </c>
      <c r="G4091" s="3">
        <v>1</v>
      </c>
      <c r="H4091" s="3">
        <v>10</v>
      </c>
      <c r="I4091" s="3" t="s">
        <v>270</v>
      </c>
      <c r="J4091" s="3" t="s">
        <v>2281</v>
      </c>
      <c r="L4091" s="3" t="s">
        <v>4564</v>
      </c>
      <c r="M4091" s="3">
        <f t="shared" si="63"/>
        <v>1</v>
      </c>
    </row>
    <row r="4092" spans="1:13">
      <c r="A4092" s="3">
        <v>3406</v>
      </c>
      <c r="B4092" s="3">
        <v>2</v>
      </c>
      <c r="C4092" s="3" t="s">
        <v>2417</v>
      </c>
      <c r="D4092" s="3" t="s">
        <v>357</v>
      </c>
      <c r="E4092" s="3" t="s">
        <v>2418</v>
      </c>
      <c r="F4092" s="3" t="s">
        <v>2419</v>
      </c>
      <c r="G4092" s="3">
        <v>1</v>
      </c>
      <c r="H4092" s="3">
        <v>10</v>
      </c>
      <c r="I4092" s="3" t="s">
        <v>270</v>
      </c>
      <c r="J4092" s="3" t="s">
        <v>2281</v>
      </c>
      <c r="L4092" s="3" t="s">
        <v>4564</v>
      </c>
      <c r="M4092" s="3">
        <f t="shared" si="63"/>
        <v>1</v>
      </c>
    </row>
    <row r="4093" spans="1:13">
      <c r="A4093" s="3">
        <v>3407</v>
      </c>
      <c r="B4093" s="3">
        <v>2</v>
      </c>
      <c r="C4093" s="3" t="s">
        <v>2263</v>
      </c>
      <c r="D4093" s="3" t="s">
        <v>265</v>
      </c>
      <c r="E4093" s="3" t="s">
        <v>282</v>
      </c>
      <c r="F4093" s="3" t="s">
        <v>284</v>
      </c>
      <c r="G4093" s="3">
        <v>1</v>
      </c>
      <c r="H4093" s="3">
        <v>10</v>
      </c>
      <c r="I4093" s="3" t="s">
        <v>270</v>
      </c>
      <c r="J4093" s="3" t="s">
        <v>2281</v>
      </c>
      <c r="L4093" s="3" t="s">
        <v>4564</v>
      </c>
      <c r="M4093" s="3">
        <f t="shared" si="63"/>
        <v>1</v>
      </c>
    </row>
    <row r="4094" spans="1:13">
      <c r="A4094" s="3">
        <v>3408</v>
      </c>
      <c r="B4094" s="3">
        <v>2</v>
      </c>
      <c r="C4094" s="3" t="s">
        <v>2264</v>
      </c>
      <c r="D4094" s="3" t="s">
        <v>267</v>
      </c>
      <c r="E4094" s="3" t="s">
        <v>282</v>
      </c>
      <c r="F4094" s="3" t="s">
        <v>284</v>
      </c>
      <c r="G4094" s="3">
        <v>1</v>
      </c>
      <c r="H4094" s="3">
        <v>10</v>
      </c>
      <c r="I4094" s="3" t="s">
        <v>270</v>
      </c>
      <c r="J4094" s="3" t="s">
        <v>2281</v>
      </c>
      <c r="L4094" s="3" t="s">
        <v>4564</v>
      </c>
      <c r="M4094" s="3">
        <f t="shared" si="63"/>
        <v>1</v>
      </c>
    </row>
    <row r="4095" spans="1:13">
      <c r="A4095" s="3">
        <v>3409</v>
      </c>
      <c r="B4095" s="3">
        <v>2</v>
      </c>
      <c r="C4095" s="3" t="s">
        <v>2265</v>
      </c>
      <c r="D4095" s="3" t="s">
        <v>257</v>
      </c>
      <c r="E4095" s="3" t="s">
        <v>282</v>
      </c>
      <c r="F4095" s="3" t="s">
        <v>284</v>
      </c>
      <c r="G4095" s="3">
        <v>1</v>
      </c>
      <c r="H4095" s="3">
        <v>10</v>
      </c>
      <c r="I4095" s="3" t="s">
        <v>270</v>
      </c>
      <c r="J4095" s="3" t="s">
        <v>2281</v>
      </c>
      <c r="L4095" s="3" t="s">
        <v>4564</v>
      </c>
      <c r="M4095" s="3">
        <f t="shared" si="63"/>
        <v>1</v>
      </c>
    </row>
    <row r="4096" spans="1:13">
      <c r="A4096" s="3">
        <v>3410</v>
      </c>
      <c r="B4096" s="3">
        <v>2</v>
      </c>
      <c r="C4096" s="3" t="s">
        <v>2266</v>
      </c>
      <c r="D4096" s="3" t="s">
        <v>269</v>
      </c>
      <c r="E4096" s="3" t="s">
        <v>282</v>
      </c>
      <c r="F4096" s="3" t="s">
        <v>284</v>
      </c>
      <c r="G4096" s="3">
        <v>1</v>
      </c>
      <c r="H4096" s="3">
        <v>10</v>
      </c>
      <c r="I4096" s="3" t="s">
        <v>270</v>
      </c>
      <c r="J4096" s="3" t="s">
        <v>2281</v>
      </c>
      <c r="L4096" s="3" t="s">
        <v>4564</v>
      </c>
      <c r="M4096" s="3">
        <f t="shared" si="63"/>
        <v>1</v>
      </c>
    </row>
    <row r="4097" spans="1:13">
      <c r="A4097" s="3">
        <v>3411</v>
      </c>
      <c r="B4097" s="3">
        <v>2</v>
      </c>
      <c r="C4097" s="3" t="s">
        <v>3589</v>
      </c>
      <c r="D4097" s="3" t="s">
        <v>262</v>
      </c>
      <c r="E4097" s="3" t="s">
        <v>281</v>
      </c>
      <c r="F4097" s="3" t="s">
        <v>390</v>
      </c>
      <c r="G4097" s="3">
        <v>1</v>
      </c>
      <c r="H4097" s="3">
        <v>10</v>
      </c>
      <c r="I4097" s="3" t="s">
        <v>270</v>
      </c>
      <c r="J4097" s="3" t="s">
        <v>2281</v>
      </c>
      <c r="L4097" s="3" t="s">
        <v>4564</v>
      </c>
      <c r="M4097" s="3">
        <f t="shared" si="63"/>
        <v>1</v>
      </c>
    </row>
    <row r="4098" spans="1:13">
      <c r="A4098" s="3">
        <v>3412</v>
      </c>
      <c r="B4098" s="3">
        <v>2</v>
      </c>
      <c r="C4098" s="3" t="s">
        <v>2267</v>
      </c>
      <c r="D4098" s="3" t="s">
        <v>110</v>
      </c>
      <c r="E4098" s="3" t="s">
        <v>2181</v>
      </c>
      <c r="F4098" s="3" t="s">
        <v>2119</v>
      </c>
      <c r="G4098" s="3">
        <v>1</v>
      </c>
      <c r="H4098" s="3">
        <v>10</v>
      </c>
      <c r="I4098" s="3" t="s">
        <v>270</v>
      </c>
      <c r="J4098" s="3" t="s">
        <v>2281</v>
      </c>
      <c r="L4098" s="3" t="s">
        <v>4564</v>
      </c>
      <c r="M4098" s="3">
        <f t="shared" si="63"/>
        <v>1</v>
      </c>
    </row>
    <row r="4099" spans="1:13">
      <c r="A4099" s="3">
        <v>3413</v>
      </c>
      <c r="B4099" s="3">
        <v>2</v>
      </c>
      <c r="C4099" s="3" t="s">
        <v>2268</v>
      </c>
      <c r="D4099" s="3" t="s">
        <v>111</v>
      </c>
      <c r="E4099" s="3" t="s">
        <v>2181</v>
      </c>
      <c r="F4099" s="3" t="s">
        <v>2119</v>
      </c>
      <c r="G4099" s="3">
        <v>1</v>
      </c>
      <c r="H4099" s="3">
        <v>10</v>
      </c>
      <c r="I4099" s="3" t="s">
        <v>270</v>
      </c>
      <c r="J4099" s="3" t="s">
        <v>2281</v>
      </c>
      <c r="L4099" s="3" t="s">
        <v>4564</v>
      </c>
      <c r="M4099" s="3">
        <f t="shared" ref="M4099:M4162" si="64">COUNTIF(A:A,A4099)</f>
        <v>1</v>
      </c>
    </row>
    <row r="4100" spans="1:13">
      <c r="A4100" s="3">
        <v>3414</v>
      </c>
      <c r="B4100" s="3">
        <v>2</v>
      </c>
      <c r="C4100" s="3" t="s">
        <v>2269</v>
      </c>
      <c r="D4100" s="3" t="s">
        <v>112</v>
      </c>
      <c r="E4100" s="3" t="s">
        <v>2181</v>
      </c>
      <c r="F4100" s="3" t="s">
        <v>2119</v>
      </c>
      <c r="G4100" s="3">
        <v>1</v>
      </c>
      <c r="H4100" s="3">
        <v>10</v>
      </c>
      <c r="I4100" s="3" t="s">
        <v>270</v>
      </c>
      <c r="J4100" s="3" t="s">
        <v>2281</v>
      </c>
      <c r="L4100" s="3" t="s">
        <v>4564</v>
      </c>
      <c r="M4100" s="3">
        <f t="shared" si="64"/>
        <v>1</v>
      </c>
    </row>
    <row r="4101" spans="1:13">
      <c r="A4101" s="3">
        <v>3415</v>
      </c>
      <c r="B4101" s="3">
        <v>2</v>
      </c>
      <c r="C4101" s="3" t="s">
        <v>3590</v>
      </c>
      <c r="D4101" s="3" t="s">
        <v>248</v>
      </c>
      <c r="E4101" s="3" t="s">
        <v>386</v>
      </c>
      <c r="F4101" s="3" t="s">
        <v>1996</v>
      </c>
      <c r="G4101" s="3">
        <v>1</v>
      </c>
      <c r="H4101" s="3">
        <v>10</v>
      </c>
      <c r="I4101" s="3" t="s">
        <v>270</v>
      </c>
      <c r="J4101" s="3" t="s">
        <v>2281</v>
      </c>
      <c r="L4101" s="3" t="s">
        <v>4564</v>
      </c>
      <c r="M4101" s="3">
        <f t="shared" si="64"/>
        <v>2</v>
      </c>
    </row>
    <row r="4102" spans="1:13">
      <c r="A4102" s="3">
        <v>3415</v>
      </c>
      <c r="B4102" s="3">
        <v>2</v>
      </c>
      <c r="C4102" s="3" t="s">
        <v>3590</v>
      </c>
      <c r="D4102" s="3" t="s">
        <v>573</v>
      </c>
      <c r="E4102" s="3" t="s">
        <v>386</v>
      </c>
      <c r="F4102" s="3" t="s">
        <v>1996</v>
      </c>
      <c r="G4102" s="3">
        <v>1</v>
      </c>
      <c r="H4102" s="3">
        <v>10</v>
      </c>
      <c r="I4102" s="3" t="s">
        <v>270</v>
      </c>
      <c r="J4102" s="3" t="s">
        <v>2281</v>
      </c>
      <c r="L4102" s="3" t="s">
        <v>4564</v>
      </c>
      <c r="M4102" s="3">
        <f t="shared" si="64"/>
        <v>2</v>
      </c>
    </row>
    <row r="4103" spans="1:13">
      <c r="A4103" s="3">
        <v>3416</v>
      </c>
      <c r="B4103" s="3">
        <v>0</v>
      </c>
      <c r="C4103" s="3" t="s">
        <v>2282</v>
      </c>
      <c r="D4103" s="3" t="s">
        <v>322</v>
      </c>
      <c r="E4103" s="3" t="s">
        <v>2283</v>
      </c>
      <c r="F4103" s="3" t="s">
        <v>2284</v>
      </c>
      <c r="G4103" s="3">
        <v>100</v>
      </c>
      <c r="H4103" s="3">
        <v>0</v>
      </c>
      <c r="I4103" s="3" t="s">
        <v>270</v>
      </c>
      <c r="J4103" s="3" t="s">
        <v>2285</v>
      </c>
      <c r="K4103" s="3" t="s">
        <v>2286</v>
      </c>
      <c r="L4103" s="3" t="s">
        <v>4565</v>
      </c>
      <c r="M4103" s="3">
        <f t="shared" si="64"/>
        <v>1</v>
      </c>
    </row>
    <row r="4104" spans="1:13">
      <c r="A4104" s="3">
        <v>3417</v>
      </c>
      <c r="B4104" s="3">
        <v>0</v>
      </c>
      <c r="C4104" s="3" t="s">
        <v>3363</v>
      </c>
      <c r="D4104" s="3" t="s">
        <v>357</v>
      </c>
      <c r="E4104" s="3" t="s">
        <v>3364</v>
      </c>
      <c r="F4104" s="3" t="s">
        <v>3365</v>
      </c>
      <c r="G4104" s="3">
        <v>100</v>
      </c>
      <c r="H4104" s="3">
        <v>0</v>
      </c>
      <c r="I4104" s="3" t="s">
        <v>270</v>
      </c>
      <c r="J4104" s="3" t="s">
        <v>2285</v>
      </c>
      <c r="K4104" s="3" t="s">
        <v>2286</v>
      </c>
      <c r="L4104" s="3" t="s">
        <v>4565</v>
      </c>
      <c r="M4104" s="3">
        <f t="shared" si="64"/>
        <v>1</v>
      </c>
    </row>
    <row r="4105" spans="1:13">
      <c r="A4105" s="3">
        <v>3418</v>
      </c>
      <c r="B4105" s="3">
        <v>0</v>
      </c>
      <c r="C4105" s="3" t="s">
        <v>3369</v>
      </c>
      <c r="D4105" s="3" t="s">
        <v>320</v>
      </c>
      <c r="E4105" s="3" t="s">
        <v>2326</v>
      </c>
      <c r="F4105" s="3" t="s">
        <v>2437</v>
      </c>
      <c r="G4105" s="3">
        <v>100</v>
      </c>
      <c r="H4105" s="3">
        <v>0</v>
      </c>
      <c r="I4105" s="3" t="s">
        <v>270</v>
      </c>
      <c r="J4105" s="3" t="s">
        <v>2285</v>
      </c>
      <c r="K4105" s="3" t="s">
        <v>2286</v>
      </c>
      <c r="L4105" s="3" t="s">
        <v>4565</v>
      </c>
      <c r="M4105" s="3">
        <f t="shared" si="64"/>
        <v>1</v>
      </c>
    </row>
    <row r="4106" spans="1:13">
      <c r="A4106" s="3">
        <v>3419</v>
      </c>
      <c r="B4106" s="3">
        <v>0</v>
      </c>
      <c r="C4106" s="3" t="s">
        <v>3371</v>
      </c>
      <c r="D4106" s="3" t="s">
        <v>439</v>
      </c>
      <c r="E4106" s="3" t="s">
        <v>2326</v>
      </c>
      <c r="F4106" s="3" t="s">
        <v>2437</v>
      </c>
      <c r="G4106" s="3">
        <v>100</v>
      </c>
      <c r="H4106" s="3">
        <v>0</v>
      </c>
      <c r="I4106" s="3" t="s">
        <v>270</v>
      </c>
      <c r="J4106" s="3" t="s">
        <v>2285</v>
      </c>
      <c r="K4106" s="3" t="s">
        <v>2286</v>
      </c>
      <c r="L4106" s="3" t="s">
        <v>4565</v>
      </c>
      <c r="M4106" s="3">
        <f t="shared" si="64"/>
        <v>1</v>
      </c>
    </row>
    <row r="4107" spans="1:13">
      <c r="A4107" s="3">
        <v>3420</v>
      </c>
      <c r="B4107" s="3">
        <v>0</v>
      </c>
      <c r="C4107" s="3" t="s">
        <v>2297</v>
      </c>
      <c r="D4107" s="3" t="s">
        <v>248</v>
      </c>
      <c r="E4107" s="3" t="s">
        <v>2298</v>
      </c>
      <c r="F4107" s="3" t="s">
        <v>2299</v>
      </c>
      <c r="G4107" s="3">
        <v>100</v>
      </c>
      <c r="H4107" s="3">
        <v>0</v>
      </c>
      <c r="I4107" s="3" t="s">
        <v>270</v>
      </c>
      <c r="J4107" s="3" t="s">
        <v>2285</v>
      </c>
      <c r="K4107" s="3" t="s">
        <v>2286</v>
      </c>
      <c r="L4107" s="3" t="s">
        <v>4565</v>
      </c>
      <c r="M4107" s="3">
        <f t="shared" si="64"/>
        <v>1</v>
      </c>
    </row>
    <row r="4108" spans="1:13">
      <c r="A4108" s="3">
        <v>3421</v>
      </c>
      <c r="B4108" s="3">
        <v>0</v>
      </c>
      <c r="C4108" s="3" t="s">
        <v>3373</v>
      </c>
      <c r="D4108" s="3" t="s">
        <v>573</v>
      </c>
      <c r="E4108" s="3" t="s">
        <v>2438</v>
      </c>
      <c r="F4108" s="3" t="s">
        <v>2299</v>
      </c>
      <c r="G4108" s="3">
        <v>100</v>
      </c>
      <c r="H4108" s="3">
        <v>0</v>
      </c>
      <c r="I4108" s="3" t="s">
        <v>270</v>
      </c>
      <c r="J4108" s="3" t="s">
        <v>2285</v>
      </c>
      <c r="K4108" s="3" t="s">
        <v>2286</v>
      </c>
      <c r="L4108" s="3" t="s">
        <v>4565</v>
      </c>
      <c r="M4108" s="3">
        <f t="shared" si="64"/>
        <v>1</v>
      </c>
    </row>
    <row r="4109" spans="1:13">
      <c r="A4109" s="3">
        <v>3422</v>
      </c>
      <c r="B4109" s="3">
        <v>0</v>
      </c>
      <c r="C4109" s="3" t="s">
        <v>2308</v>
      </c>
      <c r="D4109" s="3" t="s">
        <v>110</v>
      </c>
      <c r="E4109" s="3" t="s">
        <v>2309</v>
      </c>
      <c r="F4109" s="3" t="s">
        <v>2310</v>
      </c>
      <c r="G4109" s="3">
        <v>100</v>
      </c>
      <c r="H4109" s="3">
        <v>0</v>
      </c>
      <c r="I4109" s="3" t="s">
        <v>270</v>
      </c>
      <c r="J4109" s="3" t="s">
        <v>2285</v>
      </c>
      <c r="K4109" s="3" t="s">
        <v>2306</v>
      </c>
      <c r="L4109" s="3" t="s">
        <v>4565</v>
      </c>
      <c r="M4109" s="3">
        <f t="shared" si="64"/>
        <v>1</v>
      </c>
    </row>
    <row r="4110" spans="1:13">
      <c r="A4110" s="3">
        <v>3423</v>
      </c>
      <c r="B4110" s="3">
        <v>0</v>
      </c>
      <c r="C4110" s="3" t="s">
        <v>2315</v>
      </c>
      <c r="D4110" s="3" t="s">
        <v>111</v>
      </c>
      <c r="E4110" s="3" t="s">
        <v>2309</v>
      </c>
      <c r="F4110" s="3" t="s">
        <v>2310</v>
      </c>
      <c r="G4110" s="3">
        <v>100</v>
      </c>
      <c r="H4110" s="3">
        <v>0</v>
      </c>
      <c r="I4110" s="3" t="s">
        <v>270</v>
      </c>
      <c r="J4110" s="3" t="s">
        <v>2285</v>
      </c>
      <c r="K4110" s="3" t="s">
        <v>2306</v>
      </c>
      <c r="L4110" s="3" t="s">
        <v>4565</v>
      </c>
      <c r="M4110" s="3">
        <f t="shared" si="64"/>
        <v>1</v>
      </c>
    </row>
    <row r="4111" spans="1:13">
      <c r="A4111" s="3">
        <v>3424</v>
      </c>
      <c r="B4111" s="3">
        <v>0</v>
      </c>
      <c r="C4111" s="3" t="s">
        <v>2313</v>
      </c>
      <c r="D4111" s="3" t="s">
        <v>112</v>
      </c>
      <c r="E4111" s="3" t="s">
        <v>2309</v>
      </c>
      <c r="F4111" s="3" t="s">
        <v>2310</v>
      </c>
      <c r="G4111" s="3">
        <v>100</v>
      </c>
      <c r="H4111" s="3">
        <v>0</v>
      </c>
      <c r="I4111" s="3" t="s">
        <v>270</v>
      </c>
      <c r="J4111" s="3" t="s">
        <v>2285</v>
      </c>
      <c r="K4111" s="3" t="s">
        <v>2306</v>
      </c>
      <c r="L4111" s="3" t="s">
        <v>4565</v>
      </c>
      <c r="M4111" s="3">
        <f t="shared" si="64"/>
        <v>1</v>
      </c>
    </row>
    <row r="4112" spans="1:13">
      <c r="A4112" s="3">
        <v>3425</v>
      </c>
      <c r="B4112" s="3">
        <v>0</v>
      </c>
      <c r="C4112" s="3" t="s">
        <v>3374</v>
      </c>
      <c r="D4112" s="3" t="s">
        <v>3375</v>
      </c>
      <c r="E4112" s="3" t="s">
        <v>2670</v>
      </c>
      <c r="F4112" s="3" t="s">
        <v>3376</v>
      </c>
      <c r="G4112" s="3">
        <v>100</v>
      </c>
      <c r="H4112" s="3">
        <v>0</v>
      </c>
      <c r="I4112" s="3" t="s">
        <v>270</v>
      </c>
      <c r="J4112" s="3" t="s">
        <v>2285</v>
      </c>
      <c r="K4112" s="3" t="s">
        <v>2306</v>
      </c>
      <c r="L4112" s="3" t="s">
        <v>4565</v>
      </c>
      <c r="M4112" s="3">
        <f t="shared" si="64"/>
        <v>1</v>
      </c>
    </row>
    <row r="4113" spans="1:13">
      <c r="A4113" s="3">
        <v>3426</v>
      </c>
      <c r="B4113" s="3">
        <v>0</v>
      </c>
      <c r="C4113" s="3" t="s">
        <v>3379</v>
      </c>
      <c r="D4113" s="3" t="s">
        <v>380</v>
      </c>
      <c r="E4113" s="3" t="s">
        <v>1802</v>
      </c>
      <c r="F4113" s="3" t="s">
        <v>1800</v>
      </c>
      <c r="G4113" s="3">
        <v>100</v>
      </c>
      <c r="H4113" s="3">
        <v>0</v>
      </c>
      <c r="I4113" s="3" t="s">
        <v>270</v>
      </c>
      <c r="J4113" s="3" t="s">
        <v>2285</v>
      </c>
      <c r="K4113" s="3" t="s">
        <v>2306</v>
      </c>
      <c r="L4113" s="3" t="s">
        <v>4565</v>
      </c>
      <c r="M4113" s="3">
        <f t="shared" si="64"/>
        <v>1</v>
      </c>
    </row>
    <row r="4114" spans="1:13">
      <c r="A4114" s="3">
        <v>3427</v>
      </c>
      <c r="B4114" s="3">
        <v>0</v>
      </c>
      <c r="C4114" s="3" t="s">
        <v>3381</v>
      </c>
      <c r="D4114" s="3" t="s">
        <v>3382</v>
      </c>
      <c r="E4114" s="3" t="s">
        <v>2376</v>
      </c>
      <c r="F4114" s="3" t="s">
        <v>2710</v>
      </c>
      <c r="G4114" s="3">
        <v>100</v>
      </c>
      <c r="H4114" s="3">
        <v>0</v>
      </c>
      <c r="I4114" s="3" t="s">
        <v>270</v>
      </c>
      <c r="J4114" s="3" t="s">
        <v>2285</v>
      </c>
      <c r="K4114" s="3" t="s">
        <v>2306</v>
      </c>
      <c r="L4114" s="3" t="s">
        <v>4565</v>
      </c>
      <c r="M4114" s="3">
        <f t="shared" si="64"/>
        <v>1</v>
      </c>
    </row>
    <row r="4115" spans="1:13">
      <c r="A4115" s="3">
        <v>3428</v>
      </c>
      <c r="B4115" s="3">
        <v>0</v>
      </c>
      <c r="C4115" s="3" t="s">
        <v>3384</v>
      </c>
      <c r="D4115" s="3" t="s">
        <v>3385</v>
      </c>
      <c r="E4115" s="3" t="s">
        <v>2376</v>
      </c>
      <c r="F4115" s="3" t="s">
        <v>2710</v>
      </c>
      <c r="G4115" s="3">
        <v>100</v>
      </c>
      <c r="H4115" s="3">
        <v>0</v>
      </c>
      <c r="I4115" s="3" t="s">
        <v>270</v>
      </c>
      <c r="J4115" s="3" t="s">
        <v>2285</v>
      </c>
      <c r="K4115" s="3" t="s">
        <v>2306</v>
      </c>
      <c r="L4115" s="3" t="s">
        <v>4565</v>
      </c>
      <c r="M4115" s="3">
        <f t="shared" si="64"/>
        <v>1</v>
      </c>
    </row>
    <row r="4116" spans="1:13">
      <c r="A4116" s="3">
        <v>3429</v>
      </c>
      <c r="B4116" s="3">
        <v>0</v>
      </c>
      <c r="C4116" s="3" t="s">
        <v>3387</v>
      </c>
      <c r="D4116" s="3" t="s">
        <v>3388</v>
      </c>
      <c r="E4116" s="3" t="s">
        <v>2376</v>
      </c>
      <c r="F4116" s="3" t="s">
        <v>2710</v>
      </c>
      <c r="G4116" s="3">
        <v>100</v>
      </c>
      <c r="H4116" s="3">
        <v>0</v>
      </c>
      <c r="I4116" s="3" t="s">
        <v>270</v>
      </c>
      <c r="J4116" s="3" t="s">
        <v>2285</v>
      </c>
      <c r="K4116" s="3" t="s">
        <v>2306</v>
      </c>
      <c r="L4116" s="3" t="s">
        <v>4565</v>
      </c>
      <c r="M4116" s="3">
        <f t="shared" si="64"/>
        <v>1</v>
      </c>
    </row>
    <row r="4117" spans="1:13">
      <c r="A4117" s="3">
        <v>3430</v>
      </c>
      <c r="B4117" s="3">
        <v>0</v>
      </c>
      <c r="C4117" s="3" t="s">
        <v>3390</v>
      </c>
      <c r="D4117" s="3" t="s">
        <v>202</v>
      </c>
      <c r="E4117" s="3" t="s">
        <v>1812</v>
      </c>
      <c r="F4117" s="3" t="s">
        <v>2445</v>
      </c>
      <c r="G4117" s="3">
        <v>100</v>
      </c>
      <c r="H4117" s="3">
        <v>0</v>
      </c>
      <c r="I4117" s="3" t="s">
        <v>270</v>
      </c>
      <c r="J4117" s="3" t="s">
        <v>2285</v>
      </c>
      <c r="K4117" s="3" t="s">
        <v>2306</v>
      </c>
      <c r="L4117" s="3" t="s">
        <v>4565</v>
      </c>
      <c r="M4117" s="3">
        <f t="shared" si="64"/>
        <v>1</v>
      </c>
    </row>
    <row r="4118" spans="1:13">
      <c r="A4118" s="3">
        <v>3431</v>
      </c>
      <c r="B4118" s="3">
        <v>0</v>
      </c>
      <c r="C4118" s="3" t="s">
        <v>2605</v>
      </c>
      <c r="D4118" s="3" t="s">
        <v>721</v>
      </c>
      <c r="E4118" s="3">
        <v>2</v>
      </c>
      <c r="G4118" s="3">
        <v>100</v>
      </c>
      <c r="H4118" s="3">
        <v>0</v>
      </c>
      <c r="I4118" s="3" t="s">
        <v>270</v>
      </c>
      <c r="J4118" s="3" t="s">
        <v>2285</v>
      </c>
      <c r="K4118" s="3" t="s">
        <v>2333</v>
      </c>
      <c r="L4118" s="3" t="s">
        <v>4565</v>
      </c>
      <c r="M4118" s="3">
        <f t="shared" si="64"/>
        <v>1</v>
      </c>
    </row>
    <row r="4119" spans="1:13">
      <c r="A4119" s="3">
        <v>3432</v>
      </c>
      <c r="B4119" s="3">
        <v>0</v>
      </c>
      <c r="C4119" s="3" t="s">
        <v>3391</v>
      </c>
      <c r="D4119" s="3" t="s">
        <v>3391</v>
      </c>
      <c r="G4119" s="3">
        <v>100</v>
      </c>
      <c r="H4119" s="3">
        <v>0</v>
      </c>
      <c r="I4119" s="3" t="s">
        <v>270</v>
      </c>
      <c r="J4119" s="3" t="s">
        <v>2285</v>
      </c>
      <c r="K4119" s="3" t="s">
        <v>2333</v>
      </c>
      <c r="L4119" s="3" t="s">
        <v>4565</v>
      </c>
      <c r="M4119" s="3">
        <f t="shared" si="64"/>
        <v>1</v>
      </c>
    </row>
    <row r="4120" spans="1:13">
      <c r="A4120" s="3">
        <v>3433</v>
      </c>
      <c r="B4120" s="3">
        <v>0</v>
      </c>
      <c r="C4120" s="3" t="s">
        <v>2556</v>
      </c>
      <c r="D4120" s="3" t="s">
        <v>2555</v>
      </c>
      <c r="E4120" s="3">
        <v>2</v>
      </c>
      <c r="G4120" s="3">
        <v>100</v>
      </c>
      <c r="H4120" s="3">
        <v>0</v>
      </c>
      <c r="I4120" s="3" t="s">
        <v>270</v>
      </c>
      <c r="J4120" s="3" t="s">
        <v>2285</v>
      </c>
      <c r="K4120" s="3" t="s">
        <v>2333</v>
      </c>
      <c r="L4120" s="3" t="s">
        <v>4565</v>
      </c>
      <c r="M4120" s="3">
        <f t="shared" si="64"/>
        <v>1</v>
      </c>
    </row>
    <row r="4121" spans="1:13">
      <c r="A4121" s="3">
        <v>3434</v>
      </c>
      <c r="B4121" s="3">
        <v>0</v>
      </c>
      <c r="C4121" s="3" t="s">
        <v>3393</v>
      </c>
      <c r="D4121" s="3" t="s">
        <v>3394</v>
      </c>
      <c r="G4121" s="3">
        <v>100</v>
      </c>
      <c r="H4121" s="3">
        <v>0</v>
      </c>
      <c r="I4121" s="3" t="s">
        <v>270</v>
      </c>
      <c r="J4121" s="3" t="s">
        <v>2285</v>
      </c>
      <c r="K4121" s="3" t="s">
        <v>2333</v>
      </c>
      <c r="L4121" s="3" t="s">
        <v>4565</v>
      </c>
      <c r="M4121" s="3">
        <f t="shared" si="64"/>
        <v>2</v>
      </c>
    </row>
    <row r="4122" spans="1:13">
      <c r="A4122" s="3">
        <v>3434</v>
      </c>
      <c r="B4122" s="3">
        <v>0</v>
      </c>
      <c r="C4122" s="3" t="s">
        <v>3393</v>
      </c>
      <c r="D4122" s="3" t="s">
        <v>175</v>
      </c>
      <c r="E4122" s="3">
        <v>0.05</v>
      </c>
      <c r="G4122" s="3">
        <v>100</v>
      </c>
      <c r="H4122" s="3">
        <v>0</v>
      </c>
      <c r="I4122" s="3" t="s">
        <v>270</v>
      </c>
      <c r="J4122" s="3" t="s">
        <v>2285</v>
      </c>
      <c r="K4122" s="3" t="s">
        <v>2333</v>
      </c>
      <c r="L4122" s="3" t="s">
        <v>4565</v>
      </c>
      <c r="M4122" s="3">
        <f t="shared" si="64"/>
        <v>2</v>
      </c>
    </row>
    <row r="4123" spans="1:13">
      <c r="A4123" s="3">
        <v>3435</v>
      </c>
      <c r="B4123" s="3">
        <v>0</v>
      </c>
      <c r="C4123" s="3" t="s">
        <v>3395</v>
      </c>
      <c r="D4123" s="3" t="s">
        <v>495</v>
      </c>
      <c r="E4123" s="3" t="s">
        <v>1775</v>
      </c>
      <c r="F4123" s="3" t="s">
        <v>1910</v>
      </c>
      <c r="G4123" s="3">
        <v>100</v>
      </c>
      <c r="H4123" s="3">
        <v>0</v>
      </c>
      <c r="I4123" s="3" t="s">
        <v>270</v>
      </c>
      <c r="J4123" s="3" t="s">
        <v>2285</v>
      </c>
      <c r="K4123" s="3" t="s">
        <v>2333</v>
      </c>
      <c r="L4123" s="3" t="s">
        <v>4565</v>
      </c>
      <c r="M4123" s="3">
        <f t="shared" si="64"/>
        <v>1</v>
      </c>
    </row>
    <row r="4124" spans="1:13">
      <c r="A4124" s="3">
        <v>3436</v>
      </c>
      <c r="B4124" s="3">
        <v>0</v>
      </c>
      <c r="C4124" s="3" t="s">
        <v>3397</v>
      </c>
      <c r="D4124" s="3" t="s">
        <v>198</v>
      </c>
      <c r="E4124" s="3" t="s">
        <v>2301</v>
      </c>
      <c r="F4124" s="3" t="s">
        <v>2324</v>
      </c>
      <c r="G4124" s="3">
        <v>100</v>
      </c>
      <c r="H4124" s="3">
        <v>0</v>
      </c>
      <c r="I4124" s="3" t="s">
        <v>270</v>
      </c>
      <c r="J4124" s="3" t="s">
        <v>2285</v>
      </c>
      <c r="K4124" s="3" t="s">
        <v>2333</v>
      </c>
      <c r="L4124" s="3" t="s">
        <v>4565</v>
      </c>
      <c r="M4124" s="3">
        <f t="shared" si="64"/>
        <v>1</v>
      </c>
    </row>
    <row r="4125" spans="1:13">
      <c r="A4125" s="3">
        <v>3437</v>
      </c>
      <c r="B4125" s="3">
        <v>1</v>
      </c>
      <c r="C4125" s="3" t="s">
        <v>2528</v>
      </c>
      <c r="D4125" s="3" t="s">
        <v>322</v>
      </c>
      <c r="E4125" s="3" t="s">
        <v>2529</v>
      </c>
      <c r="F4125" s="3" t="s">
        <v>2289</v>
      </c>
      <c r="G4125" s="3">
        <v>86</v>
      </c>
      <c r="H4125" s="3">
        <v>100</v>
      </c>
      <c r="I4125" s="3" t="s">
        <v>270</v>
      </c>
      <c r="J4125" s="3" t="s">
        <v>2285</v>
      </c>
      <c r="K4125" s="3" t="s">
        <v>2286</v>
      </c>
      <c r="L4125" s="3" t="s">
        <v>4566</v>
      </c>
      <c r="M4125" s="3">
        <f t="shared" si="64"/>
        <v>1</v>
      </c>
    </row>
    <row r="4126" spans="1:13">
      <c r="A4126" s="3">
        <v>3438</v>
      </c>
      <c r="B4126" s="3">
        <v>1</v>
      </c>
      <c r="C4126" s="3" t="s">
        <v>3366</v>
      </c>
      <c r="D4126" s="3" t="s">
        <v>357</v>
      </c>
      <c r="E4126" s="3" t="s">
        <v>3367</v>
      </c>
      <c r="F4126" s="3" t="s">
        <v>3368</v>
      </c>
      <c r="G4126" s="3">
        <v>86</v>
      </c>
      <c r="H4126" s="3">
        <v>100</v>
      </c>
      <c r="I4126" s="3" t="s">
        <v>270</v>
      </c>
      <c r="J4126" s="3" t="s">
        <v>2285</v>
      </c>
      <c r="K4126" s="3" t="s">
        <v>2286</v>
      </c>
      <c r="L4126" s="3" t="s">
        <v>4566</v>
      </c>
      <c r="M4126" s="3">
        <f t="shared" si="64"/>
        <v>1</v>
      </c>
    </row>
    <row r="4127" spans="1:13">
      <c r="A4127" s="3">
        <v>3439</v>
      </c>
      <c r="B4127" s="3">
        <v>1</v>
      </c>
      <c r="C4127" s="3" t="s">
        <v>3370</v>
      </c>
      <c r="D4127" s="3" t="s">
        <v>320</v>
      </c>
      <c r="E4127" s="3" t="s">
        <v>2352</v>
      </c>
      <c r="F4127" s="3" t="s">
        <v>1775</v>
      </c>
      <c r="G4127" s="3">
        <v>86</v>
      </c>
      <c r="H4127" s="3">
        <v>100</v>
      </c>
      <c r="I4127" s="3" t="s">
        <v>270</v>
      </c>
      <c r="J4127" s="3" t="s">
        <v>2285</v>
      </c>
      <c r="K4127" s="3" t="s">
        <v>2286</v>
      </c>
      <c r="L4127" s="3" t="s">
        <v>4566</v>
      </c>
      <c r="M4127" s="3">
        <f t="shared" si="64"/>
        <v>1</v>
      </c>
    </row>
    <row r="4128" spans="1:13">
      <c r="A4128" s="3">
        <v>3440</v>
      </c>
      <c r="B4128" s="3">
        <v>1</v>
      </c>
      <c r="C4128" s="3" t="s">
        <v>3372</v>
      </c>
      <c r="D4128" s="3" t="s">
        <v>439</v>
      </c>
      <c r="E4128" s="3" t="s">
        <v>2352</v>
      </c>
      <c r="F4128" s="3" t="s">
        <v>1775</v>
      </c>
      <c r="G4128" s="3">
        <v>86</v>
      </c>
      <c r="H4128" s="3">
        <v>100</v>
      </c>
      <c r="I4128" s="3" t="s">
        <v>270</v>
      </c>
      <c r="J4128" s="3" t="s">
        <v>2285</v>
      </c>
      <c r="K4128" s="3" t="s">
        <v>2286</v>
      </c>
      <c r="L4128" s="3" t="s">
        <v>4566</v>
      </c>
      <c r="M4128" s="3">
        <f t="shared" si="64"/>
        <v>1</v>
      </c>
    </row>
    <row r="4129" spans="1:13">
      <c r="A4129" s="3">
        <v>3441</v>
      </c>
      <c r="B4129" s="3">
        <v>1</v>
      </c>
      <c r="C4129" s="3" t="s">
        <v>2300</v>
      </c>
      <c r="D4129" s="3" t="s">
        <v>248</v>
      </c>
      <c r="E4129" s="3" t="s">
        <v>2301</v>
      </c>
      <c r="F4129" s="3" t="s">
        <v>2302</v>
      </c>
      <c r="G4129" s="3">
        <v>86</v>
      </c>
      <c r="H4129" s="3">
        <v>100</v>
      </c>
      <c r="I4129" s="3" t="s">
        <v>270</v>
      </c>
      <c r="J4129" s="3" t="s">
        <v>2285</v>
      </c>
      <c r="K4129" s="3" t="s">
        <v>2286</v>
      </c>
      <c r="L4129" s="3" t="s">
        <v>4566</v>
      </c>
      <c r="M4129" s="3">
        <f t="shared" si="64"/>
        <v>1</v>
      </c>
    </row>
    <row r="4130" spans="1:13">
      <c r="A4130" s="3">
        <v>3442</v>
      </c>
      <c r="B4130" s="3">
        <v>1</v>
      </c>
      <c r="C4130" s="3" t="s">
        <v>2304</v>
      </c>
      <c r="D4130" s="3" t="s">
        <v>573</v>
      </c>
      <c r="E4130" s="3" t="s">
        <v>2301</v>
      </c>
      <c r="F4130" s="3" t="s">
        <v>2302</v>
      </c>
      <c r="G4130" s="3">
        <v>86</v>
      </c>
      <c r="H4130" s="3">
        <v>100</v>
      </c>
      <c r="I4130" s="3" t="s">
        <v>270</v>
      </c>
      <c r="J4130" s="3" t="s">
        <v>2285</v>
      </c>
      <c r="K4130" s="3" t="s">
        <v>2286</v>
      </c>
      <c r="L4130" s="3" t="s">
        <v>4566</v>
      </c>
      <c r="M4130" s="3">
        <f t="shared" si="64"/>
        <v>1</v>
      </c>
    </row>
    <row r="4131" spans="1:13">
      <c r="A4131" s="3">
        <v>3443</v>
      </c>
      <c r="B4131" s="3">
        <v>1</v>
      </c>
      <c r="C4131" s="3" t="s">
        <v>2311</v>
      </c>
      <c r="D4131" s="3" t="s">
        <v>110</v>
      </c>
      <c r="E4131" s="3" t="s">
        <v>2312</v>
      </c>
      <c r="F4131" s="3" t="s">
        <v>2061</v>
      </c>
      <c r="G4131" s="3">
        <v>86</v>
      </c>
      <c r="H4131" s="3">
        <v>100</v>
      </c>
      <c r="I4131" s="3" t="s">
        <v>270</v>
      </c>
      <c r="J4131" s="3" t="s">
        <v>2285</v>
      </c>
      <c r="K4131" s="3" t="s">
        <v>2306</v>
      </c>
      <c r="L4131" s="3" t="s">
        <v>4566</v>
      </c>
      <c r="M4131" s="3">
        <f t="shared" si="64"/>
        <v>1</v>
      </c>
    </row>
    <row r="4132" spans="1:13">
      <c r="A4132" s="3">
        <v>3444</v>
      </c>
      <c r="B4132" s="3">
        <v>1</v>
      </c>
      <c r="C4132" s="3" t="s">
        <v>2316</v>
      </c>
      <c r="D4132" s="3" t="s">
        <v>111</v>
      </c>
      <c r="E4132" s="3" t="s">
        <v>2312</v>
      </c>
      <c r="F4132" s="3" t="s">
        <v>2061</v>
      </c>
      <c r="G4132" s="3">
        <v>86</v>
      </c>
      <c r="H4132" s="3">
        <v>100</v>
      </c>
      <c r="I4132" s="3" t="s">
        <v>270</v>
      </c>
      <c r="J4132" s="3" t="s">
        <v>2285</v>
      </c>
      <c r="K4132" s="3" t="s">
        <v>2306</v>
      </c>
      <c r="L4132" s="3" t="s">
        <v>4566</v>
      </c>
      <c r="M4132" s="3">
        <f t="shared" si="64"/>
        <v>1</v>
      </c>
    </row>
    <row r="4133" spans="1:13">
      <c r="A4133" s="3">
        <v>3445</v>
      </c>
      <c r="B4133" s="3">
        <v>1</v>
      </c>
      <c r="C4133" s="3" t="s">
        <v>2314</v>
      </c>
      <c r="D4133" s="3" t="s">
        <v>112</v>
      </c>
      <c r="E4133" s="3" t="s">
        <v>2312</v>
      </c>
      <c r="F4133" s="3" t="s">
        <v>2061</v>
      </c>
      <c r="G4133" s="3">
        <v>86</v>
      </c>
      <c r="H4133" s="3">
        <v>100</v>
      </c>
      <c r="I4133" s="3" t="s">
        <v>270</v>
      </c>
      <c r="J4133" s="3" t="s">
        <v>2285</v>
      </c>
      <c r="K4133" s="3" t="s">
        <v>2306</v>
      </c>
      <c r="L4133" s="3" t="s">
        <v>4566</v>
      </c>
      <c r="M4133" s="3">
        <f t="shared" si="64"/>
        <v>1</v>
      </c>
    </row>
    <row r="4134" spans="1:13">
      <c r="A4134" s="3">
        <v>3446</v>
      </c>
      <c r="B4134" s="3">
        <v>1</v>
      </c>
      <c r="C4134" s="3" t="s">
        <v>3377</v>
      </c>
      <c r="D4134" s="3" t="s">
        <v>3375</v>
      </c>
      <c r="E4134" s="3" t="s">
        <v>3279</v>
      </c>
      <c r="F4134" s="3" t="s">
        <v>3378</v>
      </c>
      <c r="G4134" s="3">
        <v>86</v>
      </c>
      <c r="H4134" s="3">
        <v>100</v>
      </c>
      <c r="I4134" s="3" t="s">
        <v>270</v>
      </c>
      <c r="J4134" s="3" t="s">
        <v>2285</v>
      </c>
      <c r="K4134" s="3" t="s">
        <v>2306</v>
      </c>
      <c r="L4134" s="3" t="s">
        <v>4566</v>
      </c>
      <c r="M4134" s="3">
        <f t="shared" si="64"/>
        <v>1</v>
      </c>
    </row>
    <row r="4135" spans="1:13">
      <c r="A4135" s="3">
        <v>3447</v>
      </c>
      <c r="B4135" s="3">
        <v>1</v>
      </c>
      <c r="C4135" s="3" t="s">
        <v>3380</v>
      </c>
      <c r="D4135" s="3" t="s">
        <v>380</v>
      </c>
      <c r="E4135" s="3" t="s">
        <v>286</v>
      </c>
      <c r="F4135" s="3" t="s">
        <v>386</v>
      </c>
      <c r="G4135" s="3">
        <v>86</v>
      </c>
      <c r="H4135" s="3">
        <v>100</v>
      </c>
      <c r="I4135" s="3" t="s">
        <v>270</v>
      </c>
      <c r="J4135" s="3" t="s">
        <v>2285</v>
      </c>
      <c r="K4135" s="3" t="s">
        <v>2306</v>
      </c>
      <c r="L4135" s="3" t="s">
        <v>4566</v>
      </c>
      <c r="M4135" s="3">
        <f t="shared" si="64"/>
        <v>1</v>
      </c>
    </row>
    <row r="4136" spans="1:13">
      <c r="A4136" s="3">
        <v>3448</v>
      </c>
      <c r="B4136" s="3">
        <v>1</v>
      </c>
      <c r="C4136" s="3" t="s">
        <v>3383</v>
      </c>
      <c r="D4136" s="3" t="s">
        <v>3382</v>
      </c>
      <c r="E4136" s="3" t="s">
        <v>1793</v>
      </c>
      <c r="F4136" s="3" t="s">
        <v>1778</v>
      </c>
      <c r="G4136" s="3">
        <v>86</v>
      </c>
      <c r="H4136" s="3">
        <v>100</v>
      </c>
      <c r="I4136" s="3" t="s">
        <v>270</v>
      </c>
      <c r="J4136" s="3" t="s">
        <v>2285</v>
      </c>
      <c r="K4136" s="3" t="s">
        <v>2306</v>
      </c>
      <c r="L4136" s="3" t="s">
        <v>4566</v>
      </c>
      <c r="M4136" s="3">
        <f t="shared" si="64"/>
        <v>1</v>
      </c>
    </row>
    <row r="4137" spans="1:13">
      <c r="A4137" s="3">
        <v>3449</v>
      </c>
      <c r="B4137" s="3">
        <v>1</v>
      </c>
      <c r="C4137" s="3" t="s">
        <v>3386</v>
      </c>
      <c r="D4137" s="3" t="s">
        <v>3385</v>
      </c>
      <c r="E4137" s="3" t="s">
        <v>1793</v>
      </c>
      <c r="F4137" s="3" t="s">
        <v>1778</v>
      </c>
      <c r="G4137" s="3">
        <v>86</v>
      </c>
      <c r="H4137" s="3">
        <v>100</v>
      </c>
      <c r="I4137" s="3" t="s">
        <v>270</v>
      </c>
      <c r="J4137" s="3" t="s">
        <v>2285</v>
      </c>
      <c r="K4137" s="3" t="s">
        <v>2306</v>
      </c>
      <c r="L4137" s="3" t="s">
        <v>4566</v>
      </c>
      <c r="M4137" s="3">
        <f t="shared" si="64"/>
        <v>1</v>
      </c>
    </row>
    <row r="4138" spans="1:13">
      <c r="A4138" s="3">
        <v>3450</v>
      </c>
      <c r="B4138" s="3">
        <v>1</v>
      </c>
      <c r="C4138" s="3" t="s">
        <v>3389</v>
      </c>
      <c r="D4138" s="3" t="s">
        <v>3388</v>
      </c>
      <c r="E4138" s="3" t="s">
        <v>1793</v>
      </c>
      <c r="F4138" s="3" t="s">
        <v>1778</v>
      </c>
      <c r="G4138" s="3">
        <v>86</v>
      </c>
      <c r="H4138" s="3">
        <v>100</v>
      </c>
      <c r="I4138" s="3" t="s">
        <v>270</v>
      </c>
      <c r="J4138" s="3" t="s">
        <v>2285</v>
      </c>
      <c r="K4138" s="3" t="s">
        <v>2306</v>
      </c>
      <c r="L4138" s="3" t="s">
        <v>4566</v>
      </c>
      <c r="M4138" s="3">
        <f t="shared" si="64"/>
        <v>1</v>
      </c>
    </row>
    <row r="4139" spans="1:13">
      <c r="A4139" s="3">
        <v>3451</v>
      </c>
      <c r="B4139" s="3">
        <v>1</v>
      </c>
      <c r="C4139" s="3" t="s">
        <v>2149</v>
      </c>
      <c r="D4139" s="3" t="s">
        <v>202</v>
      </c>
      <c r="E4139" s="3" t="s">
        <v>2143</v>
      </c>
      <c r="F4139" s="3" t="s">
        <v>1791</v>
      </c>
      <c r="G4139" s="3">
        <v>86</v>
      </c>
      <c r="H4139" s="3">
        <v>100</v>
      </c>
      <c r="I4139" s="3" t="s">
        <v>270</v>
      </c>
      <c r="J4139" s="3" t="s">
        <v>2285</v>
      </c>
      <c r="K4139" s="3" t="s">
        <v>2306</v>
      </c>
      <c r="L4139" s="3" t="s">
        <v>4566</v>
      </c>
      <c r="M4139" s="3">
        <f t="shared" si="64"/>
        <v>1</v>
      </c>
    </row>
    <row r="4140" spans="1:13">
      <c r="A4140" s="3">
        <v>3452</v>
      </c>
      <c r="B4140" s="3">
        <v>1</v>
      </c>
      <c r="C4140" s="3" t="s">
        <v>1330</v>
      </c>
      <c r="D4140" s="3" t="s">
        <v>721</v>
      </c>
      <c r="E4140" s="3">
        <v>1</v>
      </c>
      <c r="G4140" s="3">
        <v>100</v>
      </c>
      <c r="H4140" s="3">
        <v>100</v>
      </c>
      <c r="I4140" s="3" t="s">
        <v>270</v>
      </c>
      <c r="J4140" s="3" t="s">
        <v>2285</v>
      </c>
      <c r="K4140" s="3" t="s">
        <v>2333</v>
      </c>
      <c r="L4140" s="3" t="s">
        <v>4566</v>
      </c>
      <c r="M4140" s="3">
        <f t="shared" si="64"/>
        <v>1</v>
      </c>
    </row>
    <row r="4141" spans="1:13">
      <c r="A4141" s="3">
        <v>3453</v>
      </c>
      <c r="B4141" s="3">
        <v>1</v>
      </c>
      <c r="C4141" s="3" t="s">
        <v>1185</v>
      </c>
      <c r="D4141" s="3" t="s">
        <v>542</v>
      </c>
      <c r="E4141" s="3">
        <v>1</v>
      </c>
      <c r="G4141" s="3">
        <v>100</v>
      </c>
      <c r="H4141" s="3">
        <v>100</v>
      </c>
      <c r="I4141" s="3" t="s">
        <v>270</v>
      </c>
      <c r="J4141" s="3" t="s">
        <v>2285</v>
      </c>
      <c r="K4141" s="3" t="s">
        <v>2333</v>
      </c>
      <c r="L4141" s="3" t="s">
        <v>4566</v>
      </c>
      <c r="M4141" s="3">
        <f t="shared" si="64"/>
        <v>1</v>
      </c>
    </row>
    <row r="4142" spans="1:13">
      <c r="A4142" s="3">
        <v>3454</v>
      </c>
      <c r="B4142" s="3">
        <v>1</v>
      </c>
      <c r="C4142" s="3" t="s">
        <v>3392</v>
      </c>
      <c r="D4142" s="3" t="s">
        <v>2555</v>
      </c>
      <c r="E4142" s="3">
        <v>1</v>
      </c>
      <c r="G4142" s="3">
        <v>100</v>
      </c>
      <c r="H4142" s="3">
        <v>100</v>
      </c>
      <c r="I4142" s="3" t="s">
        <v>270</v>
      </c>
      <c r="J4142" s="3" t="s">
        <v>2285</v>
      </c>
      <c r="K4142" s="3" t="s">
        <v>2333</v>
      </c>
      <c r="L4142" s="3" t="s">
        <v>4566</v>
      </c>
      <c r="M4142" s="3">
        <f t="shared" si="64"/>
        <v>1</v>
      </c>
    </row>
    <row r="4143" spans="1:13">
      <c r="A4143" s="3">
        <v>3455</v>
      </c>
      <c r="B4143" s="3">
        <v>1</v>
      </c>
      <c r="C4143" s="3" t="s">
        <v>3394</v>
      </c>
      <c r="D4143" s="3" t="s">
        <v>3394</v>
      </c>
      <c r="G4143" s="3">
        <v>100</v>
      </c>
      <c r="H4143" s="3">
        <v>100</v>
      </c>
      <c r="I4143" s="3" t="s">
        <v>270</v>
      </c>
      <c r="J4143" s="3" t="s">
        <v>2285</v>
      </c>
      <c r="K4143" s="3" t="s">
        <v>2333</v>
      </c>
      <c r="L4143" s="3" t="s">
        <v>4566</v>
      </c>
      <c r="M4143" s="3">
        <f t="shared" si="64"/>
        <v>1</v>
      </c>
    </row>
    <row r="4144" spans="1:13">
      <c r="A4144" s="3">
        <v>3456</v>
      </c>
      <c r="B4144" s="3">
        <v>1</v>
      </c>
      <c r="C4144" s="3" t="s">
        <v>3396</v>
      </c>
      <c r="D4144" s="3" t="s">
        <v>495</v>
      </c>
      <c r="E4144" s="3" t="s">
        <v>1915</v>
      </c>
      <c r="F4144" s="3" t="s">
        <v>1776</v>
      </c>
      <c r="G4144" s="3">
        <v>100</v>
      </c>
      <c r="H4144" s="3">
        <v>100</v>
      </c>
      <c r="I4144" s="3" t="s">
        <v>270</v>
      </c>
      <c r="J4144" s="3" t="s">
        <v>2285</v>
      </c>
      <c r="K4144" s="3" t="s">
        <v>2333</v>
      </c>
      <c r="L4144" s="3" t="s">
        <v>4566</v>
      </c>
      <c r="M4144" s="3">
        <f t="shared" si="64"/>
        <v>1</v>
      </c>
    </row>
    <row r="4145" spans="1:13">
      <c r="A4145" s="3">
        <v>3457</v>
      </c>
      <c r="B4145" s="3">
        <v>1</v>
      </c>
      <c r="C4145" s="3" t="s">
        <v>3398</v>
      </c>
      <c r="D4145" s="3" t="s">
        <v>198</v>
      </c>
      <c r="E4145" s="3" t="s">
        <v>1775</v>
      </c>
      <c r="F4145" s="3" t="s">
        <v>289</v>
      </c>
      <c r="G4145" s="3">
        <v>100</v>
      </c>
      <c r="H4145" s="3">
        <v>100</v>
      </c>
      <c r="I4145" s="3" t="s">
        <v>270</v>
      </c>
      <c r="J4145" s="3" t="s">
        <v>2285</v>
      </c>
      <c r="K4145" s="3" t="s">
        <v>2333</v>
      </c>
      <c r="L4145" s="3" t="s">
        <v>4566</v>
      </c>
      <c r="M4145" s="3">
        <f t="shared" si="64"/>
        <v>1</v>
      </c>
    </row>
    <row r="4146" spans="1:13">
      <c r="A4146" s="3">
        <v>3458</v>
      </c>
      <c r="B4146" s="3">
        <v>0</v>
      </c>
      <c r="C4146" s="3" t="s">
        <v>2349</v>
      </c>
      <c r="D4146" s="3" t="s">
        <v>265</v>
      </c>
      <c r="E4146" s="3" t="s">
        <v>509</v>
      </c>
      <c r="F4146" s="3" t="s">
        <v>480</v>
      </c>
      <c r="G4146" s="3">
        <v>100</v>
      </c>
      <c r="H4146" s="3">
        <v>0</v>
      </c>
      <c r="I4146" s="3" t="s">
        <v>270</v>
      </c>
      <c r="J4146" s="3" t="s">
        <v>2346</v>
      </c>
      <c r="K4146" s="3" t="s">
        <v>2286</v>
      </c>
      <c r="L4146" s="3" t="s">
        <v>4567</v>
      </c>
      <c r="M4146" s="3">
        <f t="shared" si="64"/>
        <v>1</v>
      </c>
    </row>
    <row r="4147" spans="1:13">
      <c r="A4147" s="3">
        <v>3459</v>
      </c>
      <c r="B4147" s="3">
        <v>0</v>
      </c>
      <c r="C4147" s="3" t="s">
        <v>2353</v>
      </c>
      <c r="D4147" s="3" t="s">
        <v>267</v>
      </c>
      <c r="E4147" s="3" t="s">
        <v>509</v>
      </c>
      <c r="F4147" s="3" t="s">
        <v>480</v>
      </c>
      <c r="G4147" s="3">
        <v>100</v>
      </c>
      <c r="H4147" s="3">
        <v>0</v>
      </c>
      <c r="I4147" s="3" t="s">
        <v>270</v>
      </c>
      <c r="J4147" s="3" t="s">
        <v>2346</v>
      </c>
      <c r="K4147" s="3" t="s">
        <v>2286</v>
      </c>
      <c r="L4147" s="3" t="s">
        <v>4567</v>
      </c>
      <c r="M4147" s="3">
        <f t="shared" si="64"/>
        <v>1</v>
      </c>
    </row>
    <row r="4148" spans="1:13">
      <c r="A4148" s="3">
        <v>3460</v>
      </c>
      <c r="B4148" s="3">
        <v>0</v>
      </c>
      <c r="C4148" s="3" t="s">
        <v>2355</v>
      </c>
      <c r="D4148" s="3" t="s">
        <v>257</v>
      </c>
      <c r="E4148" s="3" t="s">
        <v>509</v>
      </c>
      <c r="F4148" s="3" t="s">
        <v>480</v>
      </c>
      <c r="G4148" s="3">
        <v>100</v>
      </c>
      <c r="H4148" s="3">
        <v>0</v>
      </c>
      <c r="I4148" s="3" t="s">
        <v>270</v>
      </c>
      <c r="J4148" s="3" t="s">
        <v>2346</v>
      </c>
      <c r="K4148" s="3" t="s">
        <v>2286</v>
      </c>
      <c r="L4148" s="3" t="s">
        <v>4567</v>
      </c>
      <c r="M4148" s="3">
        <f t="shared" si="64"/>
        <v>1</v>
      </c>
    </row>
    <row r="4149" spans="1:13">
      <c r="A4149" s="3">
        <v>3461</v>
      </c>
      <c r="B4149" s="3">
        <v>0</v>
      </c>
      <c r="C4149" s="3" t="s">
        <v>2357</v>
      </c>
      <c r="D4149" s="3" t="s">
        <v>269</v>
      </c>
      <c r="E4149" s="3" t="s">
        <v>509</v>
      </c>
      <c r="F4149" s="3" t="s">
        <v>480</v>
      </c>
      <c r="G4149" s="3">
        <v>100</v>
      </c>
      <c r="H4149" s="3">
        <v>0</v>
      </c>
      <c r="I4149" s="3" t="s">
        <v>270</v>
      </c>
      <c r="J4149" s="3" t="s">
        <v>2346</v>
      </c>
      <c r="K4149" s="3" t="s">
        <v>2286</v>
      </c>
      <c r="L4149" s="3" t="s">
        <v>4567</v>
      </c>
      <c r="M4149" s="3">
        <f t="shared" si="64"/>
        <v>1</v>
      </c>
    </row>
    <row r="4150" spans="1:13">
      <c r="A4150" s="3">
        <v>3462</v>
      </c>
      <c r="B4150" s="3">
        <v>0</v>
      </c>
      <c r="C4150" s="3" t="s">
        <v>2317</v>
      </c>
      <c r="D4150" s="3" t="s">
        <v>14</v>
      </c>
      <c r="E4150" s="3" t="s">
        <v>2318</v>
      </c>
      <c r="F4150" s="3" t="s">
        <v>2319</v>
      </c>
      <c r="G4150" s="3">
        <v>100</v>
      </c>
      <c r="H4150" s="3">
        <v>0</v>
      </c>
      <c r="I4150" s="3" t="s">
        <v>270</v>
      </c>
      <c r="J4150" s="3" t="s">
        <v>2346</v>
      </c>
      <c r="K4150" s="3" t="s">
        <v>2286</v>
      </c>
      <c r="L4150" s="3" t="s">
        <v>4567</v>
      </c>
      <c r="M4150" s="3">
        <f t="shared" si="64"/>
        <v>1</v>
      </c>
    </row>
    <row r="4151" spans="1:13">
      <c r="A4151" s="3">
        <v>3463</v>
      </c>
      <c r="B4151" s="3">
        <v>0</v>
      </c>
      <c r="C4151" s="3" t="s">
        <v>2367</v>
      </c>
      <c r="D4151" s="3" t="s">
        <v>103</v>
      </c>
      <c r="E4151" s="3" t="s">
        <v>2328</v>
      </c>
      <c r="F4151" s="3" t="s">
        <v>2329</v>
      </c>
      <c r="G4151" s="3">
        <v>100</v>
      </c>
      <c r="H4151" s="3">
        <v>0</v>
      </c>
      <c r="I4151" s="3" t="s">
        <v>270</v>
      </c>
      <c r="J4151" s="3" t="s">
        <v>2346</v>
      </c>
      <c r="K4151" s="3" t="s">
        <v>2306</v>
      </c>
      <c r="L4151" s="3" t="s">
        <v>4567</v>
      </c>
      <c r="M4151" s="3">
        <f t="shared" si="64"/>
        <v>1</v>
      </c>
    </row>
    <row r="4152" spans="1:13">
      <c r="A4152" s="3">
        <v>3464</v>
      </c>
      <c r="B4152" s="3">
        <v>0</v>
      </c>
      <c r="C4152" s="3" t="s">
        <v>2375</v>
      </c>
      <c r="D4152" s="3" t="s">
        <v>411</v>
      </c>
      <c r="E4152" s="3" t="s">
        <v>509</v>
      </c>
      <c r="F4152" s="3" t="s">
        <v>2376</v>
      </c>
      <c r="G4152" s="3">
        <v>100</v>
      </c>
      <c r="H4152" s="3">
        <v>0</v>
      </c>
      <c r="I4152" s="3" t="s">
        <v>270</v>
      </c>
      <c r="J4152" s="3" t="s">
        <v>2346</v>
      </c>
      <c r="K4152" s="3" t="s">
        <v>2306</v>
      </c>
      <c r="L4152" s="3" t="s">
        <v>4567</v>
      </c>
      <c r="M4152" s="3">
        <f t="shared" si="64"/>
        <v>2</v>
      </c>
    </row>
    <row r="4153" spans="1:13">
      <c r="A4153" s="3">
        <v>3464</v>
      </c>
      <c r="B4153" s="3">
        <v>0</v>
      </c>
      <c r="C4153" s="3" t="s">
        <v>2375</v>
      </c>
      <c r="D4153" s="3" t="s">
        <v>412</v>
      </c>
      <c r="E4153" s="3" t="s">
        <v>509</v>
      </c>
      <c r="F4153" s="3" t="s">
        <v>2376</v>
      </c>
      <c r="G4153" s="3">
        <v>100</v>
      </c>
      <c r="H4153" s="3">
        <v>0</v>
      </c>
      <c r="I4153" s="3" t="s">
        <v>270</v>
      </c>
      <c r="J4153" s="3" t="s">
        <v>2346</v>
      </c>
      <c r="K4153" s="3" t="s">
        <v>2306</v>
      </c>
      <c r="L4153" s="3" t="s">
        <v>4567</v>
      </c>
      <c r="M4153" s="3">
        <f t="shared" si="64"/>
        <v>2</v>
      </c>
    </row>
    <row r="4154" spans="1:13">
      <c r="A4154" s="3">
        <v>3465</v>
      </c>
      <c r="B4154" s="3">
        <v>0</v>
      </c>
      <c r="C4154" s="3" t="s">
        <v>3400</v>
      </c>
      <c r="D4154" s="3" t="s">
        <v>3868</v>
      </c>
      <c r="E4154" s="3">
        <v>0.8</v>
      </c>
      <c r="G4154" s="3">
        <v>100</v>
      </c>
      <c r="H4154" s="3">
        <v>0</v>
      </c>
      <c r="I4154" s="3" t="s">
        <v>270</v>
      </c>
      <c r="J4154" s="3" t="s">
        <v>2346</v>
      </c>
      <c r="K4154" s="3" t="s">
        <v>2306</v>
      </c>
      <c r="L4154" s="3" t="s">
        <v>4567</v>
      </c>
      <c r="M4154" s="3">
        <f t="shared" si="64"/>
        <v>1</v>
      </c>
    </row>
    <row r="4155" spans="1:13">
      <c r="A4155" s="3">
        <v>3466</v>
      </c>
      <c r="B4155" s="3">
        <v>0</v>
      </c>
      <c r="C4155" s="3" t="s">
        <v>2482</v>
      </c>
      <c r="D4155" s="3" t="s">
        <v>262</v>
      </c>
      <c r="E4155" s="3" t="s">
        <v>1795</v>
      </c>
      <c r="F4155" s="3" t="s">
        <v>1796</v>
      </c>
      <c r="G4155" s="3">
        <v>100</v>
      </c>
      <c r="H4155" s="3">
        <v>0</v>
      </c>
      <c r="I4155" s="3" t="s">
        <v>270</v>
      </c>
      <c r="J4155" s="3" t="s">
        <v>2346</v>
      </c>
      <c r="K4155" s="3" t="s">
        <v>2306</v>
      </c>
      <c r="L4155" s="3" t="s">
        <v>4567</v>
      </c>
      <c r="M4155" s="3">
        <f t="shared" si="64"/>
        <v>1</v>
      </c>
    </row>
    <row r="4156" spans="1:13">
      <c r="A4156" s="3">
        <v>3467</v>
      </c>
      <c r="B4156" s="3">
        <v>0</v>
      </c>
      <c r="C4156" s="3" t="s">
        <v>3402</v>
      </c>
      <c r="D4156" s="3" t="s">
        <v>3403</v>
      </c>
      <c r="E4156" s="3" t="s">
        <v>2351</v>
      </c>
      <c r="F4156" s="3" t="s">
        <v>2143</v>
      </c>
      <c r="G4156" s="3">
        <v>100</v>
      </c>
      <c r="H4156" s="3">
        <v>0</v>
      </c>
      <c r="I4156" s="3" t="s">
        <v>270</v>
      </c>
      <c r="J4156" s="3" t="s">
        <v>2346</v>
      </c>
      <c r="K4156" s="3" t="s">
        <v>2306</v>
      </c>
      <c r="L4156" s="3" t="s">
        <v>4567</v>
      </c>
      <c r="M4156" s="3">
        <f t="shared" si="64"/>
        <v>1</v>
      </c>
    </row>
    <row r="4157" spans="1:13">
      <c r="A4157" s="3">
        <v>3468</v>
      </c>
      <c r="B4157" s="3">
        <v>0</v>
      </c>
      <c r="C4157" s="3" t="s">
        <v>3405</v>
      </c>
      <c r="D4157" s="3" t="s">
        <v>3406</v>
      </c>
      <c r="E4157" s="3" t="s">
        <v>1795</v>
      </c>
      <c r="F4157" s="3" t="s">
        <v>1796</v>
      </c>
      <c r="G4157" s="3">
        <v>100</v>
      </c>
      <c r="H4157" s="3">
        <v>0</v>
      </c>
      <c r="I4157" s="3" t="s">
        <v>270</v>
      </c>
      <c r="J4157" s="3" t="s">
        <v>2346</v>
      </c>
      <c r="K4157" s="3" t="s">
        <v>2306</v>
      </c>
      <c r="L4157" s="3" t="s">
        <v>4567</v>
      </c>
      <c r="M4157" s="3">
        <f t="shared" si="64"/>
        <v>1</v>
      </c>
    </row>
    <row r="4158" spans="1:13">
      <c r="A4158" s="3">
        <v>3469</v>
      </c>
      <c r="B4158" s="3">
        <v>0</v>
      </c>
      <c r="C4158" s="3" t="s">
        <v>3408</v>
      </c>
      <c r="D4158" s="3" t="s">
        <v>3409</v>
      </c>
      <c r="G4158" s="3">
        <v>100</v>
      </c>
      <c r="H4158" s="3">
        <v>0</v>
      </c>
      <c r="I4158" s="3" t="s">
        <v>270</v>
      </c>
      <c r="J4158" s="3" t="s">
        <v>2346</v>
      </c>
      <c r="K4158" s="3" t="s">
        <v>2306</v>
      </c>
      <c r="L4158" s="3" t="s">
        <v>4567</v>
      </c>
      <c r="M4158" s="3">
        <f t="shared" si="64"/>
        <v>2</v>
      </c>
    </row>
    <row r="4159" spans="1:13">
      <c r="A4159" s="3">
        <v>3469</v>
      </c>
      <c r="B4159" s="3">
        <v>0</v>
      </c>
      <c r="C4159" s="3" t="s">
        <v>3408</v>
      </c>
      <c r="D4159" s="3" t="s">
        <v>712</v>
      </c>
      <c r="E4159" s="3">
        <v>0.25</v>
      </c>
      <c r="G4159" s="3">
        <v>100</v>
      </c>
      <c r="H4159" s="3">
        <v>0</v>
      </c>
      <c r="I4159" s="3" t="s">
        <v>270</v>
      </c>
      <c r="J4159" s="3" t="s">
        <v>2346</v>
      </c>
      <c r="K4159" s="3" t="s">
        <v>2306</v>
      </c>
      <c r="L4159" s="3" t="s">
        <v>4567</v>
      </c>
      <c r="M4159" s="3">
        <f t="shared" si="64"/>
        <v>2</v>
      </c>
    </row>
    <row r="4160" spans="1:13">
      <c r="A4160" s="3">
        <v>3470</v>
      </c>
      <c r="B4160" s="3">
        <v>0</v>
      </c>
      <c r="C4160" s="3" t="s">
        <v>3410</v>
      </c>
      <c r="D4160" s="3" t="s">
        <v>556</v>
      </c>
      <c r="E4160" s="3" t="s">
        <v>2326</v>
      </c>
      <c r="F4160" s="3" t="s">
        <v>1960</v>
      </c>
      <c r="G4160" s="3">
        <v>100</v>
      </c>
      <c r="H4160" s="3">
        <v>0</v>
      </c>
      <c r="I4160" s="3" t="s">
        <v>270</v>
      </c>
      <c r="J4160" s="3" t="s">
        <v>2346</v>
      </c>
      <c r="K4160" s="3" t="s">
        <v>2333</v>
      </c>
      <c r="L4160" s="3" t="s">
        <v>4567</v>
      </c>
      <c r="M4160" s="3">
        <f t="shared" si="64"/>
        <v>1</v>
      </c>
    </row>
    <row r="4161" spans="1:13">
      <c r="A4161" s="3">
        <v>3471</v>
      </c>
      <c r="B4161" s="3">
        <v>0</v>
      </c>
      <c r="C4161" s="3" t="s">
        <v>3412</v>
      </c>
      <c r="D4161" s="3" t="s">
        <v>3413</v>
      </c>
      <c r="E4161" s="3" t="s">
        <v>1782</v>
      </c>
      <c r="F4161" s="3" t="s">
        <v>291</v>
      </c>
      <c r="G4161" s="3">
        <v>100</v>
      </c>
      <c r="H4161" s="3">
        <v>0</v>
      </c>
      <c r="I4161" s="3" t="s">
        <v>270</v>
      </c>
      <c r="J4161" s="3" t="s">
        <v>2346</v>
      </c>
      <c r="K4161" s="3" t="s">
        <v>2333</v>
      </c>
      <c r="L4161" s="3" t="s">
        <v>4567</v>
      </c>
      <c r="M4161" s="3">
        <f t="shared" si="64"/>
        <v>1</v>
      </c>
    </row>
    <row r="4162" spans="1:13">
      <c r="A4162" s="3">
        <v>3472</v>
      </c>
      <c r="B4162" s="3">
        <v>0</v>
      </c>
      <c r="C4162" s="3" t="s">
        <v>2337</v>
      </c>
      <c r="D4162" s="3" t="s">
        <v>273</v>
      </c>
      <c r="E4162" s="3" t="s">
        <v>1802</v>
      </c>
      <c r="F4162" s="3" t="s">
        <v>1800</v>
      </c>
      <c r="G4162" s="3">
        <v>100</v>
      </c>
      <c r="H4162" s="3">
        <v>0</v>
      </c>
      <c r="I4162" s="3" t="s">
        <v>270</v>
      </c>
      <c r="J4162" s="3" t="s">
        <v>2346</v>
      </c>
      <c r="K4162" s="3" t="s">
        <v>2333</v>
      </c>
      <c r="L4162" s="3" t="s">
        <v>4567</v>
      </c>
      <c r="M4162" s="3">
        <f t="shared" si="64"/>
        <v>1</v>
      </c>
    </row>
    <row r="4163" spans="1:13">
      <c r="A4163" s="3">
        <v>3473</v>
      </c>
      <c r="B4163" s="3">
        <v>0</v>
      </c>
      <c r="C4163" s="3" t="s">
        <v>2488</v>
      </c>
      <c r="D4163" s="3" t="s">
        <v>16</v>
      </c>
      <c r="E4163" s="3" t="s">
        <v>1802</v>
      </c>
      <c r="F4163" s="3" t="s">
        <v>1800</v>
      </c>
      <c r="G4163" s="3">
        <v>100</v>
      </c>
      <c r="H4163" s="3">
        <v>0</v>
      </c>
      <c r="I4163" s="3" t="s">
        <v>270</v>
      </c>
      <c r="J4163" s="3" t="s">
        <v>2346</v>
      </c>
      <c r="K4163" s="3" t="s">
        <v>2333</v>
      </c>
      <c r="L4163" s="3" t="s">
        <v>4567</v>
      </c>
      <c r="M4163" s="3">
        <f t="shared" ref="M4163:M4226" si="65">COUNTIF(A:A,A4163)</f>
        <v>1</v>
      </c>
    </row>
    <row r="4164" spans="1:13">
      <c r="A4164" s="3">
        <v>3474</v>
      </c>
      <c r="B4164" s="3">
        <v>0</v>
      </c>
      <c r="C4164" s="3" t="s">
        <v>3415</v>
      </c>
      <c r="D4164" s="3" t="s">
        <v>3415</v>
      </c>
      <c r="G4164" s="3">
        <v>100</v>
      </c>
      <c r="H4164" s="3">
        <v>0</v>
      </c>
      <c r="I4164" s="3" t="s">
        <v>270</v>
      </c>
      <c r="J4164" s="3" t="s">
        <v>2346</v>
      </c>
      <c r="K4164" s="3" t="s">
        <v>2333</v>
      </c>
      <c r="L4164" s="3" t="s">
        <v>4567</v>
      </c>
      <c r="M4164" s="3">
        <f t="shared" si="65"/>
        <v>1</v>
      </c>
    </row>
    <row r="4165" spans="1:13">
      <c r="A4165" s="3">
        <v>3475</v>
      </c>
      <c r="B4165" s="3">
        <v>0</v>
      </c>
      <c r="C4165" s="3" t="s">
        <v>3417</v>
      </c>
      <c r="D4165" s="3" t="s">
        <v>196</v>
      </c>
      <c r="E4165" s="3" t="s">
        <v>1812</v>
      </c>
      <c r="F4165" s="3" t="s">
        <v>2445</v>
      </c>
      <c r="G4165" s="3">
        <v>100</v>
      </c>
      <c r="H4165" s="3">
        <v>0</v>
      </c>
      <c r="I4165" s="3" t="s">
        <v>270</v>
      </c>
      <c r="J4165" s="3" t="s">
        <v>2346</v>
      </c>
      <c r="K4165" s="3" t="s">
        <v>2333</v>
      </c>
      <c r="L4165" s="3" t="s">
        <v>4567</v>
      </c>
      <c r="M4165" s="3">
        <f t="shared" si="65"/>
        <v>1</v>
      </c>
    </row>
    <row r="4166" spans="1:13">
      <c r="A4166" s="3">
        <v>3476</v>
      </c>
      <c r="B4166" s="3">
        <v>1</v>
      </c>
      <c r="C4166" s="3" t="s">
        <v>2350</v>
      </c>
      <c r="D4166" s="3" t="s">
        <v>265</v>
      </c>
      <c r="E4166" s="3" t="s">
        <v>2351</v>
      </c>
      <c r="F4166" s="3" t="s">
        <v>2352</v>
      </c>
      <c r="G4166" s="3">
        <v>86</v>
      </c>
      <c r="H4166" s="3">
        <v>100</v>
      </c>
      <c r="I4166" s="3" t="s">
        <v>270</v>
      </c>
      <c r="J4166" s="3" t="s">
        <v>2346</v>
      </c>
      <c r="K4166" s="3" t="s">
        <v>2286</v>
      </c>
      <c r="L4166" s="3" t="s">
        <v>4568</v>
      </c>
      <c r="M4166" s="3">
        <f t="shared" si="65"/>
        <v>1</v>
      </c>
    </row>
    <row r="4167" spans="1:13">
      <c r="A4167" s="3">
        <v>3477</v>
      </c>
      <c r="B4167" s="3">
        <v>1</v>
      </c>
      <c r="C4167" s="3" t="s">
        <v>2354</v>
      </c>
      <c r="D4167" s="3" t="s">
        <v>267</v>
      </c>
      <c r="E4167" s="3" t="s">
        <v>2351</v>
      </c>
      <c r="F4167" s="3" t="s">
        <v>2352</v>
      </c>
      <c r="G4167" s="3">
        <v>86</v>
      </c>
      <c r="H4167" s="3">
        <v>100</v>
      </c>
      <c r="I4167" s="3" t="s">
        <v>270</v>
      </c>
      <c r="J4167" s="3" t="s">
        <v>2346</v>
      </c>
      <c r="K4167" s="3" t="s">
        <v>2286</v>
      </c>
      <c r="L4167" s="3" t="s">
        <v>4568</v>
      </c>
      <c r="M4167" s="3">
        <f t="shared" si="65"/>
        <v>1</v>
      </c>
    </row>
    <row r="4168" spans="1:13">
      <c r="A4168" s="3">
        <v>3478</v>
      </c>
      <c r="B4168" s="3">
        <v>1</v>
      </c>
      <c r="C4168" s="3" t="s">
        <v>2356</v>
      </c>
      <c r="D4168" s="3" t="s">
        <v>257</v>
      </c>
      <c r="E4168" s="3" t="s">
        <v>2351</v>
      </c>
      <c r="F4168" s="3" t="s">
        <v>2352</v>
      </c>
      <c r="G4168" s="3">
        <v>86</v>
      </c>
      <c r="H4168" s="3">
        <v>100</v>
      </c>
      <c r="I4168" s="3" t="s">
        <v>270</v>
      </c>
      <c r="J4168" s="3" t="s">
        <v>2346</v>
      </c>
      <c r="K4168" s="3" t="s">
        <v>2286</v>
      </c>
      <c r="L4168" s="3" t="s">
        <v>4568</v>
      </c>
      <c r="M4168" s="3">
        <f t="shared" si="65"/>
        <v>1</v>
      </c>
    </row>
    <row r="4169" spans="1:13">
      <c r="A4169" s="3">
        <v>3479</v>
      </c>
      <c r="B4169" s="3">
        <v>1</v>
      </c>
      <c r="C4169" s="3" t="s">
        <v>2358</v>
      </c>
      <c r="D4169" s="3" t="s">
        <v>269</v>
      </c>
      <c r="E4169" s="3" t="s">
        <v>2351</v>
      </c>
      <c r="F4169" s="3" t="s">
        <v>2352</v>
      </c>
      <c r="G4169" s="3">
        <v>86</v>
      </c>
      <c r="H4169" s="3">
        <v>100</v>
      </c>
      <c r="I4169" s="3" t="s">
        <v>270</v>
      </c>
      <c r="J4169" s="3" t="s">
        <v>2346</v>
      </c>
      <c r="K4169" s="3" t="s">
        <v>2286</v>
      </c>
      <c r="L4169" s="3" t="s">
        <v>4568</v>
      </c>
      <c r="M4169" s="3">
        <f t="shared" si="65"/>
        <v>1</v>
      </c>
    </row>
    <row r="4170" spans="1:13">
      <c r="A4170" s="3">
        <v>3480</v>
      </c>
      <c r="B4170" s="3">
        <v>1</v>
      </c>
      <c r="C4170" s="3" t="s">
        <v>2320</v>
      </c>
      <c r="D4170" s="3" t="s">
        <v>14</v>
      </c>
      <c r="E4170" s="3" t="s">
        <v>1812</v>
      </c>
      <c r="F4170" s="3" t="s">
        <v>2321</v>
      </c>
      <c r="G4170" s="3">
        <v>86</v>
      </c>
      <c r="H4170" s="3">
        <v>100</v>
      </c>
      <c r="I4170" s="3" t="s">
        <v>270</v>
      </c>
      <c r="J4170" s="3" t="s">
        <v>2346</v>
      </c>
      <c r="K4170" s="3" t="s">
        <v>2286</v>
      </c>
      <c r="L4170" s="3" t="s">
        <v>4568</v>
      </c>
      <c r="M4170" s="3">
        <f t="shared" si="65"/>
        <v>1</v>
      </c>
    </row>
    <row r="4171" spans="1:13">
      <c r="A4171" s="3">
        <v>3481</v>
      </c>
      <c r="B4171" s="3">
        <v>1</v>
      </c>
      <c r="C4171" s="3" t="s">
        <v>3399</v>
      </c>
      <c r="D4171" s="3" t="s">
        <v>103</v>
      </c>
      <c r="E4171" s="3" t="s">
        <v>2445</v>
      </c>
      <c r="F4171" s="3" t="s">
        <v>1809</v>
      </c>
      <c r="G4171" s="3">
        <v>86</v>
      </c>
      <c r="H4171" s="3">
        <v>100</v>
      </c>
      <c r="I4171" s="3" t="s">
        <v>270</v>
      </c>
      <c r="J4171" s="3" t="s">
        <v>2346</v>
      </c>
      <c r="K4171" s="3" t="s">
        <v>2306</v>
      </c>
      <c r="L4171" s="3" t="s">
        <v>4568</v>
      </c>
      <c r="M4171" s="3">
        <f t="shared" si="65"/>
        <v>1</v>
      </c>
    </row>
    <row r="4172" spans="1:13">
      <c r="A4172" s="3">
        <v>3482</v>
      </c>
      <c r="B4172" s="3">
        <v>1</v>
      </c>
      <c r="C4172" s="3" t="s">
        <v>2377</v>
      </c>
      <c r="D4172" s="3" t="s">
        <v>411</v>
      </c>
      <c r="E4172" s="3" t="s">
        <v>1814</v>
      </c>
      <c r="F4172" s="3" t="s">
        <v>1996</v>
      </c>
      <c r="G4172" s="3">
        <v>86</v>
      </c>
      <c r="H4172" s="3">
        <v>100</v>
      </c>
      <c r="I4172" s="3" t="s">
        <v>270</v>
      </c>
      <c r="J4172" s="3" t="s">
        <v>2346</v>
      </c>
      <c r="K4172" s="3" t="s">
        <v>2306</v>
      </c>
      <c r="L4172" s="3" t="s">
        <v>4568</v>
      </c>
      <c r="M4172" s="3">
        <f t="shared" si="65"/>
        <v>2</v>
      </c>
    </row>
    <row r="4173" spans="1:13">
      <c r="A4173" s="3">
        <v>3482</v>
      </c>
      <c r="B4173" s="3">
        <v>1</v>
      </c>
      <c r="C4173" s="3" t="s">
        <v>2377</v>
      </c>
      <c r="D4173" s="3" t="s">
        <v>412</v>
      </c>
      <c r="E4173" s="3" t="s">
        <v>1814</v>
      </c>
      <c r="F4173" s="3" t="s">
        <v>1996</v>
      </c>
      <c r="G4173" s="3">
        <v>86</v>
      </c>
      <c r="H4173" s="3">
        <v>100</v>
      </c>
      <c r="I4173" s="3" t="s">
        <v>270</v>
      </c>
      <c r="J4173" s="3" t="s">
        <v>2346</v>
      </c>
      <c r="K4173" s="3" t="s">
        <v>2306</v>
      </c>
      <c r="L4173" s="3" t="s">
        <v>4568</v>
      </c>
      <c r="M4173" s="3">
        <f t="shared" si="65"/>
        <v>2</v>
      </c>
    </row>
    <row r="4174" spans="1:13">
      <c r="A4174" s="3">
        <v>3483</v>
      </c>
      <c r="B4174" s="3">
        <v>1</v>
      </c>
      <c r="C4174" s="3" t="s">
        <v>3401</v>
      </c>
      <c r="D4174" s="3" t="s">
        <v>3868</v>
      </c>
      <c r="E4174" s="3">
        <v>0.6</v>
      </c>
      <c r="G4174" s="3">
        <v>86</v>
      </c>
      <c r="H4174" s="3">
        <v>100</v>
      </c>
      <c r="I4174" s="3" t="s">
        <v>270</v>
      </c>
      <c r="J4174" s="3" t="s">
        <v>2346</v>
      </c>
      <c r="K4174" s="3" t="s">
        <v>2306</v>
      </c>
      <c r="L4174" s="3" t="s">
        <v>4568</v>
      </c>
      <c r="M4174" s="3">
        <f t="shared" si="65"/>
        <v>1</v>
      </c>
    </row>
    <row r="4175" spans="1:13">
      <c r="A4175" s="3">
        <v>3484</v>
      </c>
      <c r="B4175" s="3">
        <v>1</v>
      </c>
      <c r="C4175" s="3" t="s">
        <v>2483</v>
      </c>
      <c r="D4175" s="3" t="s">
        <v>262</v>
      </c>
      <c r="E4175" s="3" t="s">
        <v>291</v>
      </c>
      <c r="F4175" s="3" t="s">
        <v>284</v>
      </c>
      <c r="G4175" s="3">
        <v>86</v>
      </c>
      <c r="H4175" s="3">
        <v>100</v>
      </c>
      <c r="I4175" s="3" t="s">
        <v>270</v>
      </c>
      <c r="J4175" s="3" t="s">
        <v>2346</v>
      </c>
      <c r="K4175" s="3" t="s">
        <v>2306</v>
      </c>
      <c r="L4175" s="3" t="s">
        <v>4568</v>
      </c>
      <c r="M4175" s="3">
        <f t="shared" si="65"/>
        <v>1</v>
      </c>
    </row>
    <row r="4176" spans="1:13">
      <c r="A4176" s="3">
        <v>3485</v>
      </c>
      <c r="B4176" s="3">
        <v>1</v>
      </c>
      <c r="C4176" s="3" t="s">
        <v>3404</v>
      </c>
      <c r="D4176" s="3" t="s">
        <v>3403</v>
      </c>
      <c r="E4176" s="3" t="s">
        <v>1928</v>
      </c>
      <c r="F4176" s="3" t="s">
        <v>1814</v>
      </c>
      <c r="G4176" s="3">
        <v>86</v>
      </c>
      <c r="H4176" s="3">
        <v>100</v>
      </c>
      <c r="I4176" s="3" t="s">
        <v>270</v>
      </c>
      <c r="J4176" s="3" t="s">
        <v>2346</v>
      </c>
      <c r="K4176" s="3" t="s">
        <v>2306</v>
      </c>
      <c r="L4176" s="3" t="s">
        <v>4568</v>
      </c>
      <c r="M4176" s="3">
        <f t="shared" si="65"/>
        <v>1</v>
      </c>
    </row>
    <row r="4177" spans="1:13">
      <c r="A4177" s="3">
        <v>3486</v>
      </c>
      <c r="B4177" s="3">
        <v>1</v>
      </c>
      <c r="C4177" s="3" t="s">
        <v>3407</v>
      </c>
      <c r="D4177" s="3" t="s">
        <v>3406</v>
      </c>
      <c r="E4177" s="3" t="s">
        <v>291</v>
      </c>
      <c r="F4177" s="3" t="s">
        <v>284</v>
      </c>
      <c r="G4177" s="3">
        <v>86</v>
      </c>
      <c r="H4177" s="3">
        <v>100</v>
      </c>
      <c r="I4177" s="3" t="s">
        <v>270</v>
      </c>
      <c r="J4177" s="3" t="s">
        <v>2346</v>
      </c>
      <c r="K4177" s="3" t="s">
        <v>2306</v>
      </c>
      <c r="L4177" s="3" t="s">
        <v>4568</v>
      </c>
      <c r="M4177" s="3">
        <f t="shared" si="65"/>
        <v>1</v>
      </c>
    </row>
    <row r="4178" spans="1:13">
      <c r="A4178" s="3">
        <v>3487</v>
      </c>
      <c r="B4178" s="3">
        <v>1</v>
      </c>
      <c r="C4178" s="3" t="s">
        <v>3409</v>
      </c>
      <c r="D4178" s="3" t="s">
        <v>3409</v>
      </c>
      <c r="G4178" s="3">
        <v>86</v>
      </c>
      <c r="H4178" s="3">
        <v>100</v>
      </c>
      <c r="I4178" s="3" t="s">
        <v>270</v>
      </c>
      <c r="J4178" s="3" t="s">
        <v>2346</v>
      </c>
      <c r="K4178" s="3" t="s">
        <v>2306</v>
      </c>
      <c r="L4178" s="3" t="s">
        <v>4568</v>
      </c>
      <c r="M4178" s="3">
        <f t="shared" si="65"/>
        <v>1</v>
      </c>
    </row>
    <row r="4179" spans="1:13">
      <c r="A4179" s="3">
        <v>3488</v>
      </c>
      <c r="B4179" s="3">
        <v>1</v>
      </c>
      <c r="C4179" s="3" t="s">
        <v>3411</v>
      </c>
      <c r="D4179" s="3" t="s">
        <v>556</v>
      </c>
      <c r="E4179" s="3" t="s">
        <v>1915</v>
      </c>
      <c r="F4179" s="3" t="s">
        <v>1775</v>
      </c>
      <c r="G4179" s="3">
        <v>100</v>
      </c>
      <c r="H4179" s="3">
        <v>100</v>
      </c>
      <c r="I4179" s="3" t="s">
        <v>270</v>
      </c>
      <c r="J4179" s="3" t="s">
        <v>2346</v>
      </c>
      <c r="K4179" s="3" t="s">
        <v>2333</v>
      </c>
      <c r="L4179" s="3" t="s">
        <v>4568</v>
      </c>
      <c r="M4179" s="3">
        <f t="shared" si="65"/>
        <v>1</v>
      </c>
    </row>
    <row r="4180" spans="1:13">
      <c r="A4180" s="3">
        <v>3489</v>
      </c>
      <c r="B4180" s="3">
        <v>1</v>
      </c>
      <c r="C4180" s="3" t="s">
        <v>3414</v>
      </c>
      <c r="D4180" s="3" t="s">
        <v>3413</v>
      </c>
      <c r="E4180" s="3" t="s">
        <v>282</v>
      </c>
      <c r="F4180" s="3" t="s">
        <v>1781</v>
      </c>
      <c r="G4180" s="3">
        <v>100</v>
      </c>
      <c r="H4180" s="3">
        <v>100</v>
      </c>
      <c r="I4180" s="3" t="s">
        <v>270</v>
      </c>
      <c r="J4180" s="3" t="s">
        <v>2346</v>
      </c>
      <c r="K4180" s="3" t="s">
        <v>2333</v>
      </c>
      <c r="L4180" s="3" t="s">
        <v>4568</v>
      </c>
      <c r="M4180" s="3">
        <f t="shared" si="65"/>
        <v>1</v>
      </c>
    </row>
    <row r="4181" spans="1:13">
      <c r="A4181" s="3">
        <v>3490</v>
      </c>
      <c r="B4181" s="3">
        <v>1</v>
      </c>
      <c r="C4181" s="3" t="s">
        <v>2338</v>
      </c>
      <c r="D4181" s="3" t="s">
        <v>273</v>
      </c>
      <c r="E4181" s="3" t="s">
        <v>286</v>
      </c>
      <c r="F4181" s="3" t="s">
        <v>386</v>
      </c>
      <c r="G4181" s="3">
        <v>100</v>
      </c>
      <c r="H4181" s="3">
        <v>100</v>
      </c>
      <c r="I4181" s="3" t="s">
        <v>270</v>
      </c>
      <c r="J4181" s="3" t="s">
        <v>2346</v>
      </c>
      <c r="K4181" s="3" t="s">
        <v>2333</v>
      </c>
      <c r="L4181" s="3" t="s">
        <v>4568</v>
      </c>
      <c r="M4181" s="3">
        <f t="shared" si="65"/>
        <v>1</v>
      </c>
    </row>
    <row r="4182" spans="1:13">
      <c r="A4182" s="3">
        <v>3491</v>
      </c>
      <c r="B4182" s="3">
        <v>1</v>
      </c>
      <c r="C4182" s="3" t="s">
        <v>2489</v>
      </c>
      <c r="D4182" s="3" t="s">
        <v>16</v>
      </c>
      <c r="E4182" s="3" t="s">
        <v>286</v>
      </c>
      <c r="F4182" s="3" t="s">
        <v>386</v>
      </c>
      <c r="G4182" s="3">
        <v>100</v>
      </c>
      <c r="H4182" s="3">
        <v>100</v>
      </c>
      <c r="I4182" s="3" t="s">
        <v>270</v>
      </c>
      <c r="J4182" s="3" t="s">
        <v>2346</v>
      </c>
      <c r="K4182" s="3" t="s">
        <v>2333</v>
      </c>
      <c r="L4182" s="3" t="s">
        <v>4568</v>
      </c>
      <c r="M4182" s="3">
        <f t="shared" si="65"/>
        <v>1</v>
      </c>
    </row>
    <row r="4183" spans="1:13">
      <c r="A4183" s="3">
        <v>3492</v>
      </c>
      <c r="B4183" s="3">
        <v>1</v>
      </c>
      <c r="C4183" s="3" t="s">
        <v>3416</v>
      </c>
      <c r="D4183" s="3" t="s">
        <v>3416</v>
      </c>
      <c r="G4183" s="3">
        <v>100</v>
      </c>
      <c r="H4183" s="3">
        <v>100</v>
      </c>
      <c r="I4183" s="3" t="s">
        <v>270</v>
      </c>
      <c r="J4183" s="3" t="s">
        <v>2346</v>
      </c>
      <c r="K4183" s="3" t="s">
        <v>2333</v>
      </c>
      <c r="L4183" s="3" t="s">
        <v>4568</v>
      </c>
      <c r="M4183" s="3">
        <f t="shared" si="65"/>
        <v>1</v>
      </c>
    </row>
    <row r="4184" spans="1:13">
      <c r="A4184" s="3">
        <v>3493</v>
      </c>
      <c r="B4184" s="3">
        <v>1</v>
      </c>
      <c r="C4184" s="3" t="s">
        <v>3418</v>
      </c>
      <c r="D4184" s="3" t="s">
        <v>196</v>
      </c>
      <c r="E4184" s="3" t="s">
        <v>2143</v>
      </c>
      <c r="F4184" s="3" t="s">
        <v>1791</v>
      </c>
      <c r="G4184" s="3">
        <v>100</v>
      </c>
      <c r="H4184" s="3">
        <v>100</v>
      </c>
      <c r="I4184" s="3" t="s">
        <v>270</v>
      </c>
      <c r="J4184" s="3" t="s">
        <v>2346</v>
      </c>
      <c r="K4184" s="3" t="s">
        <v>2333</v>
      </c>
      <c r="L4184" s="3" t="s">
        <v>4568</v>
      </c>
      <c r="M4184" s="3">
        <f t="shared" si="65"/>
        <v>1</v>
      </c>
    </row>
    <row r="4185" spans="1:13">
      <c r="A4185" s="3">
        <v>3494</v>
      </c>
      <c r="B4185" s="3">
        <v>0</v>
      </c>
      <c r="C4185" s="3" t="s">
        <v>1113</v>
      </c>
      <c r="D4185" s="3" t="s">
        <v>427</v>
      </c>
      <c r="E4185" s="3">
        <v>1</v>
      </c>
      <c r="G4185" s="3">
        <v>1</v>
      </c>
      <c r="H4185" s="3">
        <v>1</v>
      </c>
      <c r="I4185" s="3" t="s">
        <v>3419</v>
      </c>
      <c r="J4185" s="3" t="s">
        <v>2259</v>
      </c>
      <c r="L4185" s="3" t="s">
        <v>4569</v>
      </c>
      <c r="M4185" s="3">
        <f t="shared" si="65"/>
        <v>1</v>
      </c>
    </row>
    <row r="4186" spans="1:13">
      <c r="A4186" s="3">
        <v>3495</v>
      </c>
      <c r="B4186" s="3">
        <v>0</v>
      </c>
      <c r="C4186" s="3" t="s">
        <v>1148</v>
      </c>
      <c r="D4186" s="3" t="s">
        <v>485</v>
      </c>
      <c r="E4186" s="3">
        <v>1</v>
      </c>
      <c r="G4186" s="3">
        <v>1</v>
      </c>
      <c r="H4186" s="3">
        <v>1</v>
      </c>
      <c r="I4186" s="3" t="s">
        <v>3419</v>
      </c>
      <c r="J4186" s="3" t="s">
        <v>2259</v>
      </c>
      <c r="L4186" s="3" t="s">
        <v>4569</v>
      </c>
      <c r="M4186" s="3">
        <f t="shared" si="65"/>
        <v>1</v>
      </c>
    </row>
    <row r="4187" spans="1:13">
      <c r="A4187" s="3">
        <v>3496</v>
      </c>
      <c r="B4187" s="3">
        <v>0</v>
      </c>
      <c r="C4187" s="3" t="s">
        <v>1175</v>
      </c>
      <c r="D4187" s="3" t="s">
        <v>525</v>
      </c>
      <c r="E4187" s="3">
        <v>1</v>
      </c>
      <c r="G4187" s="3">
        <v>1</v>
      </c>
      <c r="H4187" s="3">
        <v>1</v>
      </c>
      <c r="I4187" s="3" t="s">
        <v>3419</v>
      </c>
      <c r="J4187" s="3" t="s">
        <v>2259</v>
      </c>
      <c r="L4187" s="3" t="s">
        <v>4569</v>
      </c>
      <c r="M4187" s="3">
        <f t="shared" si="65"/>
        <v>1</v>
      </c>
    </row>
    <row r="4188" spans="1:13">
      <c r="A4188" s="3">
        <v>3497</v>
      </c>
      <c r="B4188" s="3">
        <v>0</v>
      </c>
      <c r="C4188" s="3" t="s">
        <v>3423</v>
      </c>
      <c r="D4188" s="3" t="s">
        <v>3423</v>
      </c>
      <c r="G4188" s="3">
        <v>1</v>
      </c>
      <c r="H4188" s="3">
        <v>1</v>
      </c>
      <c r="I4188" s="3" t="s">
        <v>3419</v>
      </c>
      <c r="J4188" s="3" t="s">
        <v>2259</v>
      </c>
      <c r="L4188" s="3" t="s">
        <v>4569</v>
      </c>
      <c r="M4188" s="3">
        <f t="shared" si="65"/>
        <v>1</v>
      </c>
    </row>
    <row r="4189" spans="1:13">
      <c r="A4189" s="3">
        <v>3498</v>
      </c>
      <c r="B4189" s="3">
        <v>0</v>
      </c>
      <c r="C4189" s="3" t="s">
        <v>3424</v>
      </c>
      <c r="D4189" s="3" t="s">
        <v>3424</v>
      </c>
      <c r="G4189" s="3">
        <v>1</v>
      </c>
      <c r="H4189" s="3">
        <v>1</v>
      </c>
      <c r="I4189" s="3" t="s">
        <v>3419</v>
      </c>
      <c r="J4189" s="3" t="s">
        <v>2259</v>
      </c>
      <c r="L4189" s="3" t="s">
        <v>4569</v>
      </c>
      <c r="M4189" s="3">
        <f t="shared" si="65"/>
        <v>1</v>
      </c>
    </row>
    <row r="4190" spans="1:13">
      <c r="A4190" s="3">
        <v>3499</v>
      </c>
      <c r="B4190" s="3">
        <v>0</v>
      </c>
      <c r="C4190" s="3" t="s">
        <v>3425</v>
      </c>
      <c r="D4190" s="3" t="s">
        <v>3425</v>
      </c>
      <c r="G4190" s="3">
        <v>1</v>
      </c>
      <c r="H4190" s="3">
        <v>1</v>
      </c>
      <c r="I4190" s="3" t="s">
        <v>3419</v>
      </c>
      <c r="J4190" s="3" t="s">
        <v>2259</v>
      </c>
      <c r="L4190" s="3" t="s">
        <v>4569</v>
      </c>
      <c r="M4190" s="3">
        <f t="shared" si="65"/>
        <v>1</v>
      </c>
    </row>
    <row r="4191" spans="1:13">
      <c r="A4191" s="3">
        <v>3500</v>
      </c>
      <c r="B4191" s="3">
        <v>0</v>
      </c>
      <c r="C4191" s="3" t="s">
        <v>3428</v>
      </c>
      <c r="D4191" s="3" t="s">
        <v>3428</v>
      </c>
      <c r="G4191" s="3">
        <v>1</v>
      </c>
      <c r="H4191" s="3">
        <v>1</v>
      </c>
      <c r="I4191" s="3" t="s">
        <v>3419</v>
      </c>
      <c r="J4191" s="3" t="s">
        <v>2259</v>
      </c>
      <c r="L4191" s="3" t="s">
        <v>4569</v>
      </c>
      <c r="M4191" s="3">
        <f t="shared" si="65"/>
        <v>1</v>
      </c>
    </row>
    <row r="4192" spans="1:13">
      <c r="A4192" s="3">
        <v>3501</v>
      </c>
      <c r="B4192" s="3">
        <v>0</v>
      </c>
      <c r="C4192" s="3" t="s">
        <v>3429</v>
      </c>
      <c r="D4192" s="3" t="s">
        <v>2547</v>
      </c>
      <c r="E4192" s="3" t="s">
        <v>284</v>
      </c>
      <c r="F4192" s="3" t="s">
        <v>286</v>
      </c>
      <c r="G4192" s="3">
        <v>1</v>
      </c>
      <c r="H4192" s="3">
        <v>1</v>
      </c>
      <c r="I4192" s="3" t="s">
        <v>3419</v>
      </c>
      <c r="J4192" s="3" t="s">
        <v>2259</v>
      </c>
      <c r="L4192" s="3" t="s">
        <v>4569</v>
      </c>
      <c r="M4192" s="3">
        <f t="shared" si="65"/>
        <v>1</v>
      </c>
    </row>
    <row r="4193" spans="1:13">
      <c r="A4193" s="3">
        <v>3502</v>
      </c>
      <c r="B4193" s="3">
        <v>0</v>
      </c>
      <c r="C4193" s="3" t="s">
        <v>3430</v>
      </c>
      <c r="D4193" s="3" t="s">
        <v>2590</v>
      </c>
      <c r="E4193" s="3" t="s">
        <v>284</v>
      </c>
      <c r="F4193" s="3" t="s">
        <v>286</v>
      </c>
      <c r="G4193" s="3">
        <v>1</v>
      </c>
      <c r="H4193" s="3">
        <v>1</v>
      </c>
      <c r="I4193" s="3" t="s">
        <v>3419</v>
      </c>
      <c r="J4193" s="3" t="s">
        <v>2259</v>
      </c>
      <c r="L4193" s="3" t="s">
        <v>4569</v>
      </c>
      <c r="M4193" s="3">
        <f t="shared" si="65"/>
        <v>1</v>
      </c>
    </row>
    <row r="4194" spans="1:13">
      <c r="A4194" s="3">
        <v>3503</v>
      </c>
      <c r="B4194" s="3">
        <v>0</v>
      </c>
      <c r="C4194" s="3" t="s">
        <v>3431</v>
      </c>
      <c r="D4194" s="3" t="s">
        <v>2583</v>
      </c>
      <c r="E4194" s="3" t="s">
        <v>284</v>
      </c>
      <c r="F4194" s="3" t="s">
        <v>286</v>
      </c>
      <c r="G4194" s="3">
        <v>1</v>
      </c>
      <c r="H4194" s="3">
        <v>1</v>
      </c>
      <c r="I4194" s="3" t="s">
        <v>3419</v>
      </c>
      <c r="J4194" s="3" t="s">
        <v>2259</v>
      </c>
      <c r="L4194" s="3" t="s">
        <v>4569</v>
      </c>
      <c r="M4194" s="3">
        <f t="shared" si="65"/>
        <v>1</v>
      </c>
    </row>
    <row r="4195" spans="1:13">
      <c r="A4195" s="3">
        <v>3504</v>
      </c>
      <c r="B4195" s="3">
        <v>0</v>
      </c>
      <c r="C4195" s="3" t="s">
        <v>3432</v>
      </c>
      <c r="D4195" s="3" t="s">
        <v>3433</v>
      </c>
      <c r="E4195" s="3" t="s">
        <v>284</v>
      </c>
      <c r="F4195" s="3" t="s">
        <v>286</v>
      </c>
      <c r="G4195" s="3">
        <v>1</v>
      </c>
      <c r="H4195" s="3">
        <v>1</v>
      </c>
      <c r="I4195" s="3" t="s">
        <v>3419</v>
      </c>
      <c r="J4195" s="3" t="s">
        <v>2259</v>
      </c>
      <c r="L4195" s="3" t="s">
        <v>4569</v>
      </c>
      <c r="M4195" s="3">
        <f t="shared" si="65"/>
        <v>1</v>
      </c>
    </row>
    <row r="4196" spans="1:13">
      <c r="A4196" s="3">
        <v>3505</v>
      </c>
      <c r="B4196" s="3">
        <v>1</v>
      </c>
      <c r="C4196" s="3" t="s">
        <v>3420</v>
      </c>
      <c r="D4196" s="3" t="s">
        <v>335</v>
      </c>
      <c r="E4196" s="3" t="s">
        <v>1795</v>
      </c>
      <c r="F4196" s="3" t="s">
        <v>286</v>
      </c>
      <c r="G4196" s="3">
        <v>1</v>
      </c>
      <c r="H4196" s="3">
        <v>5</v>
      </c>
      <c r="I4196" s="3" t="s">
        <v>3419</v>
      </c>
      <c r="J4196" s="3" t="s">
        <v>2259</v>
      </c>
      <c r="L4196" s="3" t="s">
        <v>4570</v>
      </c>
      <c r="M4196" s="3">
        <f t="shared" si="65"/>
        <v>1</v>
      </c>
    </row>
    <row r="4197" spans="1:13">
      <c r="A4197" s="3">
        <v>3506</v>
      </c>
      <c r="B4197" s="3">
        <v>1</v>
      </c>
      <c r="C4197" s="3" t="s">
        <v>3421</v>
      </c>
      <c r="D4197" s="3" t="s">
        <v>3877</v>
      </c>
      <c r="E4197" s="3" t="s">
        <v>289</v>
      </c>
      <c r="F4197" s="3" t="s">
        <v>2438</v>
      </c>
      <c r="G4197" s="3">
        <v>1</v>
      </c>
      <c r="H4197" s="3">
        <v>5</v>
      </c>
      <c r="I4197" s="3" t="s">
        <v>3419</v>
      </c>
      <c r="J4197" s="3" t="s">
        <v>2259</v>
      </c>
      <c r="L4197" s="3" t="s">
        <v>4570</v>
      </c>
      <c r="M4197" s="3">
        <f t="shared" si="65"/>
        <v>1</v>
      </c>
    </row>
    <row r="4198" spans="1:13">
      <c r="A4198" s="3">
        <v>3507</v>
      </c>
      <c r="B4198" s="3">
        <v>1</v>
      </c>
      <c r="C4198" s="3" t="s">
        <v>3422</v>
      </c>
      <c r="D4198" s="3" t="s">
        <v>15</v>
      </c>
      <c r="E4198" s="3" t="s">
        <v>286</v>
      </c>
      <c r="F4198" s="3" t="s">
        <v>386</v>
      </c>
      <c r="G4198" s="3">
        <v>1</v>
      </c>
      <c r="H4198" s="3">
        <v>5</v>
      </c>
      <c r="I4198" s="3" t="s">
        <v>3419</v>
      </c>
      <c r="J4198" s="3" t="s">
        <v>2259</v>
      </c>
      <c r="L4198" s="3" t="s">
        <v>4570</v>
      </c>
      <c r="M4198" s="3">
        <f t="shared" si="65"/>
        <v>1</v>
      </c>
    </row>
    <row r="4199" spans="1:13">
      <c r="A4199" s="3">
        <v>3508</v>
      </c>
      <c r="B4199" s="3">
        <v>1</v>
      </c>
      <c r="C4199" s="3" t="s">
        <v>3426</v>
      </c>
      <c r="D4199" s="3" t="s">
        <v>3426</v>
      </c>
      <c r="G4199" s="3">
        <v>1</v>
      </c>
      <c r="H4199" s="3">
        <v>5</v>
      </c>
      <c r="I4199" s="3" t="s">
        <v>3419</v>
      </c>
      <c r="J4199" s="3" t="s">
        <v>2259</v>
      </c>
      <c r="L4199" s="3" t="s">
        <v>4570</v>
      </c>
      <c r="M4199" s="3">
        <f t="shared" si="65"/>
        <v>1</v>
      </c>
    </row>
    <row r="4200" spans="1:13">
      <c r="A4200" s="3">
        <v>3509</v>
      </c>
      <c r="B4200" s="3">
        <v>1</v>
      </c>
      <c r="C4200" s="3" t="s">
        <v>3427</v>
      </c>
      <c r="D4200" s="3" t="s">
        <v>3427</v>
      </c>
      <c r="G4200" s="3">
        <v>1</v>
      </c>
      <c r="H4200" s="3">
        <v>5</v>
      </c>
      <c r="I4200" s="3" t="s">
        <v>3419</v>
      </c>
      <c r="J4200" s="3" t="s">
        <v>2259</v>
      </c>
      <c r="L4200" s="3" t="s">
        <v>4570</v>
      </c>
      <c r="M4200" s="3">
        <f t="shared" si="65"/>
        <v>1</v>
      </c>
    </row>
    <row r="4201" spans="1:13">
      <c r="A4201" s="3">
        <v>3510</v>
      </c>
      <c r="B4201" s="3">
        <v>2</v>
      </c>
      <c r="C4201" s="3" t="s">
        <v>2255</v>
      </c>
      <c r="D4201" s="3" t="s">
        <v>322</v>
      </c>
      <c r="E4201" s="3" t="s">
        <v>2256</v>
      </c>
      <c r="F4201" s="3" t="s">
        <v>2257</v>
      </c>
      <c r="G4201" s="3">
        <v>1</v>
      </c>
      <c r="H4201" s="3">
        <v>10</v>
      </c>
      <c r="I4201" s="3" t="s">
        <v>3419</v>
      </c>
      <c r="J4201" s="3" t="s">
        <v>2259</v>
      </c>
      <c r="L4201" s="3" t="s">
        <v>4571</v>
      </c>
      <c r="M4201" s="3">
        <f t="shared" si="65"/>
        <v>1</v>
      </c>
    </row>
    <row r="4202" spans="1:13">
      <c r="A4202" s="3">
        <v>3511</v>
      </c>
      <c r="B4202" s="3">
        <v>2</v>
      </c>
      <c r="C4202" s="3" t="s">
        <v>2417</v>
      </c>
      <c r="D4202" s="3" t="s">
        <v>357</v>
      </c>
      <c r="E4202" s="3" t="s">
        <v>2418</v>
      </c>
      <c r="F4202" s="3" t="s">
        <v>2419</v>
      </c>
      <c r="G4202" s="3">
        <v>1</v>
      </c>
      <c r="H4202" s="3">
        <v>10</v>
      </c>
      <c r="I4202" s="3" t="s">
        <v>3419</v>
      </c>
      <c r="J4202" s="3" t="s">
        <v>2259</v>
      </c>
      <c r="L4202" s="3" t="s">
        <v>4571</v>
      </c>
      <c r="M4202" s="3">
        <f t="shared" si="65"/>
        <v>1</v>
      </c>
    </row>
    <row r="4203" spans="1:13">
      <c r="A4203" s="3">
        <v>3512</v>
      </c>
      <c r="B4203" s="3">
        <v>2</v>
      </c>
      <c r="C4203" s="3" t="s">
        <v>2263</v>
      </c>
      <c r="D4203" s="3" t="s">
        <v>265</v>
      </c>
      <c r="E4203" s="3" t="s">
        <v>282</v>
      </c>
      <c r="F4203" s="3" t="s">
        <v>284</v>
      </c>
      <c r="G4203" s="3">
        <v>1</v>
      </c>
      <c r="H4203" s="3">
        <v>10</v>
      </c>
      <c r="I4203" s="3" t="s">
        <v>3419</v>
      </c>
      <c r="J4203" s="3" t="s">
        <v>2259</v>
      </c>
      <c r="L4203" s="3" t="s">
        <v>4571</v>
      </c>
      <c r="M4203" s="3">
        <f t="shared" si="65"/>
        <v>1</v>
      </c>
    </row>
    <row r="4204" spans="1:13">
      <c r="A4204" s="3">
        <v>3513</v>
      </c>
      <c r="B4204" s="3">
        <v>2</v>
      </c>
      <c r="C4204" s="3" t="s">
        <v>2264</v>
      </c>
      <c r="D4204" s="3" t="s">
        <v>267</v>
      </c>
      <c r="E4204" s="3" t="s">
        <v>282</v>
      </c>
      <c r="F4204" s="3" t="s">
        <v>284</v>
      </c>
      <c r="G4204" s="3">
        <v>1</v>
      </c>
      <c r="H4204" s="3">
        <v>10</v>
      </c>
      <c r="I4204" s="3" t="s">
        <v>3419</v>
      </c>
      <c r="J4204" s="3" t="s">
        <v>2259</v>
      </c>
      <c r="L4204" s="3" t="s">
        <v>4571</v>
      </c>
      <c r="M4204" s="3">
        <f t="shared" si="65"/>
        <v>1</v>
      </c>
    </row>
    <row r="4205" spans="1:13">
      <c r="A4205" s="3">
        <v>3514</v>
      </c>
      <c r="B4205" s="3">
        <v>2</v>
      </c>
      <c r="C4205" s="3" t="s">
        <v>2265</v>
      </c>
      <c r="D4205" s="3" t="s">
        <v>257</v>
      </c>
      <c r="E4205" s="3" t="s">
        <v>282</v>
      </c>
      <c r="F4205" s="3" t="s">
        <v>284</v>
      </c>
      <c r="G4205" s="3">
        <v>1</v>
      </c>
      <c r="H4205" s="3">
        <v>10</v>
      </c>
      <c r="I4205" s="3" t="s">
        <v>3419</v>
      </c>
      <c r="J4205" s="3" t="s">
        <v>2259</v>
      </c>
      <c r="L4205" s="3" t="s">
        <v>4571</v>
      </c>
      <c r="M4205" s="3">
        <f t="shared" si="65"/>
        <v>1</v>
      </c>
    </row>
    <row r="4206" spans="1:13">
      <c r="A4206" s="3">
        <v>3515</v>
      </c>
      <c r="B4206" s="3">
        <v>2</v>
      </c>
      <c r="C4206" s="3" t="s">
        <v>2266</v>
      </c>
      <c r="D4206" s="3" t="s">
        <v>269</v>
      </c>
      <c r="E4206" s="3" t="s">
        <v>282</v>
      </c>
      <c r="F4206" s="3" t="s">
        <v>284</v>
      </c>
      <c r="G4206" s="3">
        <v>1</v>
      </c>
      <c r="H4206" s="3">
        <v>10</v>
      </c>
      <c r="I4206" s="3" t="s">
        <v>3419</v>
      </c>
      <c r="J4206" s="3" t="s">
        <v>2259</v>
      </c>
      <c r="L4206" s="3" t="s">
        <v>4571</v>
      </c>
      <c r="M4206" s="3">
        <f t="shared" si="65"/>
        <v>1</v>
      </c>
    </row>
    <row r="4207" spans="1:13">
      <c r="A4207" s="3">
        <v>3516</v>
      </c>
      <c r="B4207" s="3">
        <v>2</v>
      </c>
      <c r="C4207" s="3" t="s">
        <v>2267</v>
      </c>
      <c r="D4207" s="3" t="s">
        <v>110</v>
      </c>
      <c r="E4207" s="3" t="s">
        <v>2181</v>
      </c>
      <c r="F4207" s="3" t="s">
        <v>2119</v>
      </c>
      <c r="G4207" s="3">
        <v>1</v>
      </c>
      <c r="H4207" s="3">
        <v>10</v>
      </c>
      <c r="I4207" s="3" t="s">
        <v>3419</v>
      </c>
      <c r="J4207" s="3" t="s">
        <v>2259</v>
      </c>
      <c r="L4207" s="3" t="s">
        <v>4571</v>
      </c>
      <c r="M4207" s="3">
        <f t="shared" si="65"/>
        <v>1</v>
      </c>
    </row>
    <row r="4208" spans="1:13">
      <c r="A4208" s="3">
        <v>3517</v>
      </c>
      <c r="B4208" s="3">
        <v>2</v>
      </c>
      <c r="C4208" s="3" t="s">
        <v>2268</v>
      </c>
      <c r="D4208" s="3" t="s">
        <v>111</v>
      </c>
      <c r="E4208" s="3" t="s">
        <v>2181</v>
      </c>
      <c r="F4208" s="3" t="s">
        <v>2119</v>
      </c>
      <c r="G4208" s="3">
        <v>1</v>
      </c>
      <c r="H4208" s="3">
        <v>10</v>
      </c>
      <c r="I4208" s="3" t="s">
        <v>3419</v>
      </c>
      <c r="J4208" s="3" t="s">
        <v>2259</v>
      </c>
      <c r="L4208" s="3" t="s">
        <v>4571</v>
      </c>
      <c r="M4208" s="3">
        <f t="shared" si="65"/>
        <v>1</v>
      </c>
    </row>
    <row r="4209" spans="1:13">
      <c r="A4209" s="3">
        <v>3518</v>
      </c>
      <c r="B4209" s="3">
        <v>2</v>
      </c>
      <c r="C4209" s="3" t="s">
        <v>2269</v>
      </c>
      <c r="D4209" s="3" t="s">
        <v>112</v>
      </c>
      <c r="E4209" s="3" t="s">
        <v>2181</v>
      </c>
      <c r="F4209" s="3" t="s">
        <v>2119</v>
      </c>
      <c r="G4209" s="3">
        <v>1</v>
      </c>
      <c r="H4209" s="3">
        <v>10</v>
      </c>
      <c r="I4209" s="3" t="s">
        <v>3419</v>
      </c>
      <c r="J4209" s="3" t="s">
        <v>2259</v>
      </c>
      <c r="L4209" s="3" t="s">
        <v>4571</v>
      </c>
      <c r="M4209" s="3">
        <f t="shared" si="65"/>
        <v>1</v>
      </c>
    </row>
    <row r="4210" spans="1:13">
      <c r="A4210" s="3">
        <v>3519</v>
      </c>
      <c r="B4210" s="3">
        <v>2</v>
      </c>
      <c r="C4210" s="3" t="s">
        <v>3755</v>
      </c>
      <c r="D4210" s="3" t="s">
        <v>411</v>
      </c>
      <c r="E4210" s="3" t="s">
        <v>1781</v>
      </c>
      <c r="F4210" s="3" t="s">
        <v>291</v>
      </c>
      <c r="G4210" s="3">
        <v>1</v>
      </c>
      <c r="H4210" s="3">
        <v>10</v>
      </c>
      <c r="I4210" s="3" t="s">
        <v>3419</v>
      </c>
      <c r="J4210" s="3" t="s">
        <v>2259</v>
      </c>
      <c r="L4210" s="3" t="s">
        <v>4571</v>
      </c>
      <c r="M4210" s="3">
        <f t="shared" si="65"/>
        <v>1</v>
      </c>
    </row>
    <row r="4211" spans="1:13">
      <c r="A4211" s="3">
        <v>3520</v>
      </c>
      <c r="B4211" s="3">
        <v>0</v>
      </c>
      <c r="C4211" s="3" t="s">
        <v>1113</v>
      </c>
      <c r="D4211" s="3" t="s">
        <v>427</v>
      </c>
      <c r="E4211" s="3">
        <v>1</v>
      </c>
      <c r="G4211" s="3">
        <v>1</v>
      </c>
      <c r="H4211" s="3">
        <v>1</v>
      </c>
      <c r="I4211" s="3" t="s">
        <v>3419</v>
      </c>
      <c r="J4211" s="3" t="s">
        <v>2281</v>
      </c>
      <c r="L4211" s="3" t="s">
        <v>4572</v>
      </c>
      <c r="M4211" s="3">
        <f t="shared" si="65"/>
        <v>1</v>
      </c>
    </row>
    <row r="4212" spans="1:13">
      <c r="A4212" s="3">
        <v>3521</v>
      </c>
      <c r="B4212" s="3">
        <v>0</v>
      </c>
      <c r="C4212" s="3" t="s">
        <v>1148</v>
      </c>
      <c r="D4212" s="3" t="s">
        <v>485</v>
      </c>
      <c r="E4212" s="3">
        <v>1</v>
      </c>
      <c r="G4212" s="3">
        <v>1</v>
      </c>
      <c r="H4212" s="3">
        <v>1</v>
      </c>
      <c r="I4212" s="3" t="s">
        <v>3419</v>
      </c>
      <c r="J4212" s="3" t="s">
        <v>2281</v>
      </c>
      <c r="L4212" s="3" t="s">
        <v>4572</v>
      </c>
      <c r="M4212" s="3">
        <f t="shared" si="65"/>
        <v>1</v>
      </c>
    </row>
    <row r="4213" spans="1:13">
      <c r="A4213" s="3">
        <v>3522</v>
      </c>
      <c r="B4213" s="3">
        <v>0</v>
      </c>
      <c r="C4213" s="3" t="s">
        <v>1175</v>
      </c>
      <c r="D4213" s="3" t="s">
        <v>525</v>
      </c>
      <c r="E4213" s="3">
        <v>1</v>
      </c>
      <c r="G4213" s="3">
        <v>1</v>
      </c>
      <c r="H4213" s="3">
        <v>1</v>
      </c>
      <c r="I4213" s="3" t="s">
        <v>3419</v>
      </c>
      <c r="J4213" s="3" t="s">
        <v>2281</v>
      </c>
      <c r="L4213" s="3" t="s">
        <v>4572</v>
      </c>
      <c r="M4213" s="3">
        <f t="shared" si="65"/>
        <v>1</v>
      </c>
    </row>
    <row r="4214" spans="1:13">
      <c r="A4214" s="3">
        <v>3523</v>
      </c>
      <c r="B4214" s="3">
        <v>0</v>
      </c>
      <c r="C4214" s="3" t="s">
        <v>3423</v>
      </c>
      <c r="D4214" s="3" t="s">
        <v>3423</v>
      </c>
      <c r="G4214" s="3">
        <v>1</v>
      </c>
      <c r="H4214" s="3">
        <v>1</v>
      </c>
      <c r="I4214" s="3" t="s">
        <v>3419</v>
      </c>
      <c r="J4214" s="3" t="s">
        <v>2281</v>
      </c>
      <c r="L4214" s="3" t="s">
        <v>4572</v>
      </c>
      <c r="M4214" s="3">
        <f t="shared" si="65"/>
        <v>1</v>
      </c>
    </row>
    <row r="4215" spans="1:13">
      <c r="A4215" s="3">
        <v>3524</v>
      </c>
      <c r="B4215" s="3">
        <v>0</v>
      </c>
      <c r="C4215" s="3" t="s">
        <v>3424</v>
      </c>
      <c r="D4215" s="3" t="s">
        <v>3424</v>
      </c>
      <c r="G4215" s="3">
        <v>1</v>
      </c>
      <c r="H4215" s="3">
        <v>1</v>
      </c>
      <c r="I4215" s="3" t="s">
        <v>3419</v>
      </c>
      <c r="J4215" s="3" t="s">
        <v>2281</v>
      </c>
      <c r="L4215" s="3" t="s">
        <v>4572</v>
      </c>
      <c r="M4215" s="3">
        <f t="shared" si="65"/>
        <v>1</v>
      </c>
    </row>
    <row r="4216" spans="1:13">
      <c r="A4216" s="3">
        <v>3525</v>
      </c>
      <c r="B4216" s="3">
        <v>0</v>
      </c>
      <c r="C4216" s="3" t="s">
        <v>3425</v>
      </c>
      <c r="D4216" s="3" t="s">
        <v>3425</v>
      </c>
      <c r="G4216" s="3">
        <v>1</v>
      </c>
      <c r="H4216" s="3">
        <v>1</v>
      </c>
      <c r="I4216" s="3" t="s">
        <v>3419</v>
      </c>
      <c r="J4216" s="3" t="s">
        <v>2281</v>
      </c>
      <c r="L4216" s="3" t="s">
        <v>4572</v>
      </c>
      <c r="M4216" s="3">
        <f t="shared" si="65"/>
        <v>1</v>
      </c>
    </row>
    <row r="4217" spans="1:13">
      <c r="A4217" s="3">
        <v>3526</v>
      </c>
      <c r="B4217" s="3">
        <v>0</v>
      </c>
      <c r="C4217" s="3" t="s">
        <v>3434</v>
      </c>
      <c r="D4217" s="3" t="s">
        <v>3434</v>
      </c>
      <c r="G4217" s="3">
        <v>1</v>
      </c>
      <c r="H4217" s="3">
        <v>0</v>
      </c>
      <c r="I4217" s="3" t="s">
        <v>3419</v>
      </c>
      <c r="J4217" s="3" t="s">
        <v>2281</v>
      </c>
      <c r="L4217" s="3" t="s">
        <v>4572</v>
      </c>
      <c r="M4217" s="3">
        <f t="shared" si="65"/>
        <v>1</v>
      </c>
    </row>
    <row r="4218" spans="1:13">
      <c r="A4218" s="3">
        <v>3527</v>
      </c>
      <c r="B4218" s="3">
        <v>0</v>
      </c>
      <c r="C4218" s="3" t="s">
        <v>3429</v>
      </c>
      <c r="D4218" s="3" t="s">
        <v>2547</v>
      </c>
      <c r="E4218" s="3" t="s">
        <v>284</v>
      </c>
      <c r="F4218" s="3" t="s">
        <v>286</v>
      </c>
      <c r="G4218" s="3">
        <v>1</v>
      </c>
      <c r="H4218" s="3">
        <v>5</v>
      </c>
      <c r="I4218" s="3" t="s">
        <v>3419</v>
      </c>
      <c r="J4218" s="3" t="s">
        <v>2281</v>
      </c>
      <c r="L4218" s="3" t="s">
        <v>4572</v>
      </c>
      <c r="M4218" s="3">
        <f t="shared" si="65"/>
        <v>1</v>
      </c>
    </row>
    <row r="4219" spans="1:13">
      <c r="A4219" s="3">
        <v>3528</v>
      </c>
      <c r="B4219" s="3">
        <v>0</v>
      </c>
      <c r="C4219" s="3" t="s">
        <v>3430</v>
      </c>
      <c r="D4219" s="3" t="s">
        <v>2590</v>
      </c>
      <c r="E4219" s="3" t="s">
        <v>284</v>
      </c>
      <c r="F4219" s="3" t="s">
        <v>286</v>
      </c>
      <c r="G4219" s="3">
        <v>1</v>
      </c>
      <c r="H4219" s="3">
        <v>5</v>
      </c>
      <c r="I4219" s="3" t="s">
        <v>3419</v>
      </c>
      <c r="J4219" s="3" t="s">
        <v>2281</v>
      </c>
      <c r="L4219" s="3" t="s">
        <v>4572</v>
      </c>
      <c r="M4219" s="3">
        <f t="shared" si="65"/>
        <v>1</v>
      </c>
    </row>
    <row r="4220" spans="1:13">
      <c r="A4220" s="3">
        <v>3529</v>
      </c>
      <c r="B4220" s="3">
        <v>0</v>
      </c>
      <c r="C4220" s="3" t="s">
        <v>3431</v>
      </c>
      <c r="D4220" s="3" t="s">
        <v>2583</v>
      </c>
      <c r="E4220" s="3" t="s">
        <v>284</v>
      </c>
      <c r="F4220" s="3" t="s">
        <v>286</v>
      </c>
      <c r="G4220" s="3">
        <v>1</v>
      </c>
      <c r="H4220" s="3">
        <v>5</v>
      </c>
      <c r="I4220" s="3" t="s">
        <v>3419</v>
      </c>
      <c r="J4220" s="3" t="s">
        <v>2281</v>
      </c>
      <c r="L4220" s="3" t="s">
        <v>4572</v>
      </c>
      <c r="M4220" s="3">
        <f t="shared" si="65"/>
        <v>1</v>
      </c>
    </row>
    <row r="4221" spans="1:13">
      <c r="A4221" s="3">
        <v>3530</v>
      </c>
      <c r="B4221" s="3">
        <v>0</v>
      </c>
      <c r="C4221" s="3" t="s">
        <v>3432</v>
      </c>
      <c r="D4221" s="3" t="s">
        <v>3433</v>
      </c>
      <c r="E4221" s="3" t="s">
        <v>284</v>
      </c>
      <c r="F4221" s="3" t="s">
        <v>286</v>
      </c>
      <c r="G4221" s="3">
        <v>1</v>
      </c>
      <c r="H4221" s="3">
        <v>5</v>
      </c>
      <c r="I4221" s="3" t="s">
        <v>3419</v>
      </c>
      <c r="J4221" s="3" t="s">
        <v>2281</v>
      </c>
      <c r="L4221" s="3" t="s">
        <v>4572</v>
      </c>
      <c r="M4221" s="3">
        <f t="shared" si="65"/>
        <v>1</v>
      </c>
    </row>
    <row r="4222" spans="1:13">
      <c r="A4222" s="3">
        <v>3531</v>
      </c>
      <c r="B4222" s="3">
        <v>1</v>
      </c>
      <c r="C4222" s="3" t="s">
        <v>3420</v>
      </c>
      <c r="D4222" s="3" t="s">
        <v>335</v>
      </c>
      <c r="E4222" s="3" t="s">
        <v>1795</v>
      </c>
      <c r="F4222" s="3" t="s">
        <v>286</v>
      </c>
      <c r="G4222" s="3">
        <v>1</v>
      </c>
      <c r="H4222" s="3">
        <v>5</v>
      </c>
      <c r="I4222" s="3" t="s">
        <v>3419</v>
      </c>
      <c r="J4222" s="3" t="s">
        <v>2281</v>
      </c>
      <c r="L4222" s="3" t="s">
        <v>4573</v>
      </c>
      <c r="M4222" s="3">
        <f t="shared" si="65"/>
        <v>1</v>
      </c>
    </row>
    <row r="4223" spans="1:13">
      <c r="A4223" s="3">
        <v>3532</v>
      </c>
      <c r="B4223" s="3">
        <v>1</v>
      </c>
      <c r="C4223" s="3" t="s">
        <v>3421</v>
      </c>
      <c r="D4223" s="3" t="s">
        <v>3877</v>
      </c>
      <c r="E4223" s="3" t="s">
        <v>289</v>
      </c>
      <c r="F4223" s="3" t="s">
        <v>2438</v>
      </c>
      <c r="G4223" s="3">
        <v>1</v>
      </c>
      <c r="H4223" s="3">
        <v>5</v>
      </c>
      <c r="I4223" s="3" t="s">
        <v>3419</v>
      </c>
      <c r="J4223" s="3" t="s">
        <v>2281</v>
      </c>
      <c r="L4223" s="3" t="s">
        <v>4573</v>
      </c>
      <c r="M4223" s="3">
        <f t="shared" si="65"/>
        <v>1</v>
      </c>
    </row>
    <row r="4224" spans="1:13">
      <c r="A4224" s="3">
        <v>3533</v>
      </c>
      <c r="B4224" s="3">
        <v>1</v>
      </c>
      <c r="C4224" s="3" t="s">
        <v>3422</v>
      </c>
      <c r="D4224" s="3" t="s">
        <v>15</v>
      </c>
      <c r="E4224" s="3" t="s">
        <v>286</v>
      </c>
      <c r="F4224" s="3" t="s">
        <v>386</v>
      </c>
      <c r="G4224" s="3">
        <v>1</v>
      </c>
      <c r="H4224" s="3">
        <v>5</v>
      </c>
      <c r="I4224" s="3" t="s">
        <v>3419</v>
      </c>
      <c r="J4224" s="3" t="s">
        <v>2281</v>
      </c>
      <c r="L4224" s="3" t="s">
        <v>4573</v>
      </c>
      <c r="M4224" s="3">
        <f t="shared" si="65"/>
        <v>1</v>
      </c>
    </row>
    <row r="4225" spans="1:13">
      <c r="A4225" s="3">
        <v>3534</v>
      </c>
      <c r="B4225" s="3">
        <v>2</v>
      </c>
      <c r="C4225" s="3" t="s">
        <v>2255</v>
      </c>
      <c r="D4225" s="3" t="s">
        <v>322</v>
      </c>
      <c r="E4225" s="3" t="s">
        <v>2256</v>
      </c>
      <c r="F4225" s="3" t="s">
        <v>2257</v>
      </c>
      <c r="G4225" s="3">
        <v>1</v>
      </c>
      <c r="H4225" s="3">
        <v>10</v>
      </c>
      <c r="I4225" s="3" t="s">
        <v>3419</v>
      </c>
      <c r="J4225" s="3" t="s">
        <v>2281</v>
      </c>
      <c r="L4225" s="3" t="s">
        <v>4574</v>
      </c>
      <c r="M4225" s="3">
        <f t="shared" si="65"/>
        <v>1</v>
      </c>
    </row>
    <row r="4226" spans="1:13">
      <c r="A4226" s="3">
        <v>3535</v>
      </c>
      <c r="B4226" s="3">
        <v>2</v>
      </c>
      <c r="C4226" s="3" t="s">
        <v>2417</v>
      </c>
      <c r="D4226" s="3" t="s">
        <v>357</v>
      </c>
      <c r="E4226" s="3" t="s">
        <v>2418</v>
      </c>
      <c r="F4226" s="3" t="s">
        <v>2419</v>
      </c>
      <c r="G4226" s="3">
        <v>1</v>
      </c>
      <c r="H4226" s="3">
        <v>10</v>
      </c>
      <c r="I4226" s="3" t="s">
        <v>3419</v>
      </c>
      <c r="J4226" s="3" t="s">
        <v>2281</v>
      </c>
      <c r="L4226" s="3" t="s">
        <v>4574</v>
      </c>
      <c r="M4226" s="3">
        <f t="shared" si="65"/>
        <v>1</v>
      </c>
    </row>
    <row r="4227" spans="1:13">
      <c r="A4227" s="3">
        <v>3536</v>
      </c>
      <c r="B4227" s="3">
        <v>2</v>
      </c>
      <c r="C4227" s="3" t="s">
        <v>2263</v>
      </c>
      <c r="D4227" s="3" t="s">
        <v>265</v>
      </c>
      <c r="E4227" s="3" t="s">
        <v>282</v>
      </c>
      <c r="F4227" s="3" t="s">
        <v>284</v>
      </c>
      <c r="G4227" s="3">
        <v>1</v>
      </c>
      <c r="H4227" s="3">
        <v>10</v>
      </c>
      <c r="I4227" s="3" t="s">
        <v>3419</v>
      </c>
      <c r="J4227" s="3" t="s">
        <v>2281</v>
      </c>
      <c r="L4227" s="3" t="s">
        <v>4574</v>
      </c>
      <c r="M4227" s="3">
        <f t="shared" ref="M4227:M4290" si="66">COUNTIF(A:A,A4227)</f>
        <v>1</v>
      </c>
    </row>
    <row r="4228" spans="1:13">
      <c r="A4228" s="3">
        <v>3537</v>
      </c>
      <c r="B4228" s="3">
        <v>2</v>
      </c>
      <c r="C4228" s="3" t="s">
        <v>2264</v>
      </c>
      <c r="D4228" s="3" t="s">
        <v>267</v>
      </c>
      <c r="E4228" s="3" t="s">
        <v>282</v>
      </c>
      <c r="F4228" s="3" t="s">
        <v>284</v>
      </c>
      <c r="G4228" s="3">
        <v>1</v>
      </c>
      <c r="H4228" s="3">
        <v>10</v>
      </c>
      <c r="I4228" s="3" t="s">
        <v>3419</v>
      </c>
      <c r="J4228" s="3" t="s">
        <v>2281</v>
      </c>
      <c r="L4228" s="3" t="s">
        <v>4574</v>
      </c>
      <c r="M4228" s="3">
        <f t="shared" si="66"/>
        <v>1</v>
      </c>
    </row>
    <row r="4229" spans="1:13">
      <c r="A4229" s="3">
        <v>3538</v>
      </c>
      <c r="B4229" s="3">
        <v>2</v>
      </c>
      <c r="C4229" s="3" t="s">
        <v>2265</v>
      </c>
      <c r="D4229" s="3" t="s">
        <v>257</v>
      </c>
      <c r="E4229" s="3" t="s">
        <v>282</v>
      </c>
      <c r="F4229" s="3" t="s">
        <v>284</v>
      </c>
      <c r="G4229" s="3">
        <v>1</v>
      </c>
      <c r="H4229" s="3">
        <v>10</v>
      </c>
      <c r="I4229" s="3" t="s">
        <v>3419</v>
      </c>
      <c r="J4229" s="3" t="s">
        <v>2281</v>
      </c>
      <c r="L4229" s="3" t="s">
        <v>4574</v>
      </c>
      <c r="M4229" s="3">
        <f t="shared" si="66"/>
        <v>1</v>
      </c>
    </row>
    <row r="4230" spans="1:13">
      <c r="A4230" s="3">
        <v>3539</v>
      </c>
      <c r="B4230" s="3">
        <v>2</v>
      </c>
      <c r="C4230" s="3" t="s">
        <v>2266</v>
      </c>
      <c r="D4230" s="3" t="s">
        <v>269</v>
      </c>
      <c r="E4230" s="3" t="s">
        <v>282</v>
      </c>
      <c r="F4230" s="3" t="s">
        <v>284</v>
      </c>
      <c r="G4230" s="3">
        <v>1</v>
      </c>
      <c r="H4230" s="3">
        <v>10</v>
      </c>
      <c r="I4230" s="3" t="s">
        <v>3419</v>
      </c>
      <c r="J4230" s="3" t="s">
        <v>2281</v>
      </c>
      <c r="L4230" s="3" t="s">
        <v>4574</v>
      </c>
      <c r="M4230" s="3">
        <f t="shared" si="66"/>
        <v>1</v>
      </c>
    </row>
    <row r="4231" spans="1:13">
      <c r="A4231" s="3">
        <v>3540</v>
      </c>
      <c r="B4231" s="3">
        <v>2</v>
      </c>
      <c r="C4231" s="3" t="s">
        <v>2267</v>
      </c>
      <c r="D4231" s="3" t="s">
        <v>110</v>
      </c>
      <c r="E4231" s="3" t="s">
        <v>2181</v>
      </c>
      <c r="F4231" s="3" t="s">
        <v>2119</v>
      </c>
      <c r="G4231" s="3">
        <v>1</v>
      </c>
      <c r="H4231" s="3">
        <v>10</v>
      </c>
      <c r="I4231" s="3" t="s">
        <v>3419</v>
      </c>
      <c r="J4231" s="3" t="s">
        <v>2281</v>
      </c>
      <c r="L4231" s="3" t="s">
        <v>4574</v>
      </c>
      <c r="M4231" s="3">
        <f t="shared" si="66"/>
        <v>1</v>
      </c>
    </row>
    <row r="4232" spans="1:13">
      <c r="A4232" s="3">
        <v>3541</v>
      </c>
      <c r="B4232" s="3">
        <v>2</v>
      </c>
      <c r="C4232" s="3" t="s">
        <v>2268</v>
      </c>
      <c r="D4232" s="3" t="s">
        <v>111</v>
      </c>
      <c r="E4232" s="3" t="s">
        <v>2181</v>
      </c>
      <c r="F4232" s="3" t="s">
        <v>2119</v>
      </c>
      <c r="G4232" s="3">
        <v>1</v>
      </c>
      <c r="H4232" s="3">
        <v>10</v>
      </c>
      <c r="I4232" s="3" t="s">
        <v>3419</v>
      </c>
      <c r="J4232" s="3" t="s">
        <v>2281</v>
      </c>
      <c r="L4232" s="3" t="s">
        <v>4574</v>
      </c>
      <c r="M4232" s="3">
        <f t="shared" si="66"/>
        <v>1</v>
      </c>
    </row>
    <row r="4233" spans="1:13">
      <c r="A4233" s="3">
        <v>3542</v>
      </c>
      <c r="B4233" s="3">
        <v>2</v>
      </c>
      <c r="C4233" s="3" t="s">
        <v>2269</v>
      </c>
      <c r="D4233" s="3" t="s">
        <v>112</v>
      </c>
      <c r="E4233" s="3" t="s">
        <v>2181</v>
      </c>
      <c r="F4233" s="3" t="s">
        <v>2119</v>
      </c>
      <c r="G4233" s="3">
        <v>1</v>
      </c>
      <c r="H4233" s="3">
        <v>10</v>
      </c>
      <c r="I4233" s="3" t="s">
        <v>3419</v>
      </c>
      <c r="J4233" s="3" t="s">
        <v>2281</v>
      </c>
      <c r="L4233" s="3" t="s">
        <v>4574</v>
      </c>
      <c r="M4233" s="3">
        <f t="shared" si="66"/>
        <v>1</v>
      </c>
    </row>
    <row r="4234" spans="1:13">
      <c r="A4234" s="3">
        <v>3543</v>
      </c>
      <c r="B4234" s="3">
        <v>2</v>
      </c>
      <c r="C4234" s="3" t="s">
        <v>3755</v>
      </c>
      <c r="D4234" s="3" t="s">
        <v>411</v>
      </c>
      <c r="E4234" s="3" t="s">
        <v>1781</v>
      </c>
      <c r="F4234" s="3" t="s">
        <v>291</v>
      </c>
      <c r="G4234" s="3">
        <v>1</v>
      </c>
      <c r="H4234" s="3">
        <v>10</v>
      </c>
      <c r="I4234" s="3" t="s">
        <v>3419</v>
      </c>
      <c r="J4234" s="3" t="s">
        <v>2281</v>
      </c>
      <c r="L4234" s="3" t="s">
        <v>4574</v>
      </c>
      <c r="M4234" s="3">
        <f t="shared" si="66"/>
        <v>1</v>
      </c>
    </row>
    <row r="4235" spans="1:13">
      <c r="A4235" s="3">
        <v>3544</v>
      </c>
      <c r="B4235" s="3">
        <v>0</v>
      </c>
      <c r="C4235" s="3" t="s">
        <v>2282</v>
      </c>
      <c r="D4235" s="3" t="s">
        <v>322</v>
      </c>
      <c r="E4235" s="3" t="s">
        <v>2283</v>
      </c>
      <c r="F4235" s="3" t="s">
        <v>2284</v>
      </c>
      <c r="G4235" s="3">
        <v>100</v>
      </c>
      <c r="H4235" s="3">
        <v>0</v>
      </c>
      <c r="I4235" s="3" t="s">
        <v>3419</v>
      </c>
      <c r="J4235" s="3" t="s">
        <v>2285</v>
      </c>
      <c r="K4235" s="3" t="s">
        <v>2286</v>
      </c>
      <c r="L4235" s="3" t="s">
        <v>4575</v>
      </c>
      <c r="M4235" s="3">
        <f t="shared" si="66"/>
        <v>1</v>
      </c>
    </row>
    <row r="4236" spans="1:13">
      <c r="A4236" s="3">
        <v>3545</v>
      </c>
      <c r="B4236" s="3">
        <v>0</v>
      </c>
      <c r="C4236" s="3" t="s">
        <v>3363</v>
      </c>
      <c r="D4236" s="3" t="s">
        <v>357</v>
      </c>
      <c r="E4236" s="3" t="s">
        <v>3364</v>
      </c>
      <c r="F4236" s="3" t="s">
        <v>3365</v>
      </c>
      <c r="G4236" s="3">
        <v>100</v>
      </c>
      <c r="H4236" s="3">
        <v>0</v>
      </c>
      <c r="I4236" s="3" t="s">
        <v>3419</v>
      </c>
      <c r="J4236" s="3" t="s">
        <v>2285</v>
      </c>
      <c r="K4236" s="3" t="s">
        <v>2286</v>
      </c>
      <c r="L4236" s="3" t="s">
        <v>4575</v>
      </c>
      <c r="M4236" s="3">
        <f t="shared" si="66"/>
        <v>1</v>
      </c>
    </row>
    <row r="4237" spans="1:13">
      <c r="A4237" s="3">
        <v>3546</v>
      </c>
      <c r="B4237" s="3">
        <v>0</v>
      </c>
      <c r="C4237" s="3" t="s">
        <v>3369</v>
      </c>
      <c r="D4237" s="3" t="s">
        <v>320</v>
      </c>
      <c r="E4237" s="3" t="s">
        <v>2326</v>
      </c>
      <c r="F4237" s="3" t="s">
        <v>2437</v>
      </c>
      <c r="G4237" s="3">
        <v>100</v>
      </c>
      <c r="H4237" s="3">
        <v>0</v>
      </c>
      <c r="I4237" s="3" t="s">
        <v>3419</v>
      </c>
      <c r="J4237" s="3" t="s">
        <v>2285</v>
      </c>
      <c r="K4237" s="3" t="s">
        <v>2286</v>
      </c>
      <c r="L4237" s="3" t="s">
        <v>4575</v>
      </c>
      <c r="M4237" s="3">
        <f t="shared" si="66"/>
        <v>1</v>
      </c>
    </row>
    <row r="4238" spans="1:13">
      <c r="A4238" s="3">
        <v>3547</v>
      </c>
      <c r="B4238" s="3">
        <v>0</v>
      </c>
      <c r="C4238" s="3" t="s">
        <v>3371</v>
      </c>
      <c r="D4238" s="3" t="s">
        <v>439</v>
      </c>
      <c r="E4238" s="3" t="s">
        <v>2326</v>
      </c>
      <c r="F4238" s="3" t="s">
        <v>2437</v>
      </c>
      <c r="G4238" s="3">
        <v>100</v>
      </c>
      <c r="H4238" s="3">
        <v>0</v>
      </c>
      <c r="I4238" s="3" t="s">
        <v>3419</v>
      </c>
      <c r="J4238" s="3" t="s">
        <v>2285</v>
      </c>
      <c r="K4238" s="3" t="s">
        <v>2286</v>
      </c>
      <c r="L4238" s="3" t="s">
        <v>4575</v>
      </c>
      <c r="M4238" s="3">
        <f t="shared" si="66"/>
        <v>1</v>
      </c>
    </row>
    <row r="4239" spans="1:13">
      <c r="A4239" s="3">
        <v>3548</v>
      </c>
      <c r="B4239" s="3">
        <v>0</v>
      </c>
      <c r="C4239" s="3" t="s">
        <v>2297</v>
      </c>
      <c r="D4239" s="3" t="s">
        <v>248</v>
      </c>
      <c r="E4239" s="3" t="s">
        <v>2298</v>
      </c>
      <c r="F4239" s="3" t="s">
        <v>2299</v>
      </c>
      <c r="G4239" s="3">
        <v>100</v>
      </c>
      <c r="H4239" s="3">
        <v>0</v>
      </c>
      <c r="I4239" s="3" t="s">
        <v>3419</v>
      </c>
      <c r="J4239" s="3" t="s">
        <v>2285</v>
      </c>
      <c r="K4239" s="3" t="s">
        <v>2286</v>
      </c>
      <c r="L4239" s="3" t="s">
        <v>4575</v>
      </c>
      <c r="M4239" s="3">
        <f t="shared" si="66"/>
        <v>1</v>
      </c>
    </row>
    <row r="4240" spans="1:13">
      <c r="A4240" s="3">
        <v>3549</v>
      </c>
      <c r="B4240" s="3">
        <v>0</v>
      </c>
      <c r="C4240" s="3" t="s">
        <v>2463</v>
      </c>
      <c r="D4240" s="3" t="s">
        <v>2464</v>
      </c>
      <c r="E4240" s="3" t="s">
        <v>285</v>
      </c>
      <c r="F4240" s="3" t="s">
        <v>386</v>
      </c>
      <c r="G4240" s="3">
        <v>100</v>
      </c>
      <c r="H4240" s="3">
        <v>0</v>
      </c>
      <c r="I4240" s="3" t="s">
        <v>3419</v>
      </c>
      <c r="J4240" s="3" t="s">
        <v>2285</v>
      </c>
      <c r="K4240" s="3" t="s">
        <v>2306</v>
      </c>
      <c r="L4240" s="3" t="s">
        <v>4575</v>
      </c>
      <c r="M4240" s="3">
        <f t="shared" si="66"/>
        <v>1</v>
      </c>
    </row>
    <row r="4241" spans="1:13">
      <c r="A4241" s="3">
        <v>3550</v>
      </c>
      <c r="B4241" s="3">
        <v>0</v>
      </c>
      <c r="C4241" s="3" t="s">
        <v>2533</v>
      </c>
      <c r="D4241" s="3" t="s">
        <v>4235</v>
      </c>
      <c r="E4241" s="3" t="s">
        <v>2534</v>
      </c>
      <c r="F4241" s="3" t="s">
        <v>2061</v>
      </c>
      <c r="G4241" s="3">
        <v>100</v>
      </c>
      <c r="H4241" s="3">
        <v>0</v>
      </c>
      <c r="I4241" s="3" t="s">
        <v>3419</v>
      </c>
      <c r="J4241" s="3" t="s">
        <v>2285</v>
      </c>
      <c r="K4241" s="3" t="s">
        <v>2306</v>
      </c>
      <c r="L4241" s="3" t="s">
        <v>4575</v>
      </c>
      <c r="M4241" s="3">
        <f t="shared" si="66"/>
        <v>2</v>
      </c>
    </row>
    <row r="4242" spans="1:13">
      <c r="A4242" s="3">
        <v>3550</v>
      </c>
      <c r="B4242" s="3">
        <v>0</v>
      </c>
      <c r="C4242" s="3" t="s">
        <v>2533</v>
      </c>
      <c r="D4242" s="3" t="s">
        <v>4236</v>
      </c>
      <c r="E4242" s="3">
        <v>71</v>
      </c>
      <c r="F4242" s="3">
        <v>73</v>
      </c>
      <c r="G4242" s="3">
        <v>100</v>
      </c>
      <c r="H4242" s="3">
        <v>0</v>
      </c>
      <c r="I4242" s="3" t="s">
        <v>3419</v>
      </c>
      <c r="J4242" s="3" t="s">
        <v>2285</v>
      </c>
      <c r="K4242" s="3" t="s">
        <v>2306</v>
      </c>
      <c r="L4242" s="3" t="s">
        <v>4575</v>
      </c>
      <c r="M4242" s="3">
        <f t="shared" si="66"/>
        <v>2</v>
      </c>
    </row>
    <row r="4243" spans="1:13">
      <c r="A4243" s="3">
        <v>3551</v>
      </c>
      <c r="B4243" s="3">
        <v>0</v>
      </c>
      <c r="C4243" s="3" t="s">
        <v>2538</v>
      </c>
      <c r="D4243" s="3" t="s">
        <v>4237</v>
      </c>
      <c r="E4243" s="3" t="s">
        <v>2256</v>
      </c>
      <c r="F4243" s="3" t="s">
        <v>2539</v>
      </c>
      <c r="G4243" s="3">
        <v>100</v>
      </c>
      <c r="H4243" s="3">
        <v>0</v>
      </c>
      <c r="I4243" s="3" t="s">
        <v>3419</v>
      </c>
      <c r="J4243" s="3" t="s">
        <v>2285</v>
      </c>
      <c r="K4243" s="3" t="s">
        <v>2306</v>
      </c>
      <c r="L4243" s="3" t="s">
        <v>4575</v>
      </c>
      <c r="M4243" s="3">
        <f t="shared" si="66"/>
        <v>2</v>
      </c>
    </row>
    <row r="4244" spans="1:13">
      <c r="A4244" s="3">
        <v>3551</v>
      </c>
      <c r="B4244" s="3">
        <v>0</v>
      </c>
      <c r="C4244" s="3" t="s">
        <v>2538</v>
      </c>
      <c r="D4244" s="3" t="s">
        <v>4238</v>
      </c>
      <c r="E4244" s="3">
        <v>71</v>
      </c>
      <c r="F4244" s="3">
        <v>76</v>
      </c>
      <c r="G4244" s="3">
        <v>100</v>
      </c>
      <c r="H4244" s="3">
        <v>0</v>
      </c>
      <c r="I4244" s="3" t="s">
        <v>3419</v>
      </c>
      <c r="J4244" s="3" t="s">
        <v>2285</v>
      </c>
      <c r="K4244" s="3" t="s">
        <v>2306</v>
      </c>
      <c r="L4244" s="3" t="s">
        <v>4575</v>
      </c>
      <c r="M4244" s="3">
        <f t="shared" si="66"/>
        <v>2</v>
      </c>
    </row>
    <row r="4245" spans="1:13">
      <c r="A4245" s="3">
        <v>3552</v>
      </c>
      <c r="B4245" s="3">
        <v>0</v>
      </c>
      <c r="C4245" s="3" t="s">
        <v>2541</v>
      </c>
      <c r="D4245" s="3" t="s">
        <v>4239</v>
      </c>
      <c r="E4245" s="3" t="s">
        <v>2467</v>
      </c>
      <c r="F4245" s="3" t="s">
        <v>2542</v>
      </c>
      <c r="G4245" s="3">
        <v>100</v>
      </c>
      <c r="H4245" s="3">
        <v>0</v>
      </c>
      <c r="I4245" s="3" t="s">
        <v>3419</v>
      </c>
      <c r="J4245" s="3" t="s">
        <v>2285</v>
      </c>
      <c r="K4245" s="3" t="s">
        <v>2306</v>
      </c>
      <c r="L4245" s="3" t="s">
        <v>4575</v>
      </c>
      <c r="M4245" s="3">
        <f t="shared" si="66"/>
        <v>2</v>
      </c>
    </row>
    <row r="4246" spans="1:13">
      <c r="A4246" s="3">
        <v>3552</v>
      </c>
      <c r="B4246" s="3">
        <v>0</v>
      </c>
      <c r="C4246" s="3" t="s">
        <v>2541</v>
      </c>
      <c r="D4246" s="3" t="s">
        <v>4240</v>
      </c>
      <c r="E4246" s="3">
        <v>73</v>
      </c>
      <c r="F4246" s="3">
        <v>75</v>
      </c>
      <c r="G4246" s="3">
        <v>100</v>
      </c>
      <c r="H4246" s="3">
        <v>0</v>
      </c>
      <c r="I4246" s="3" t="s">
        <v>3419</v>
      </c>
      <c r="J4246" s="3" t="s">
        <v>2285</v>
      </c>
      <c r="K4246" s="3" t="s">
        <v>2306</v>
      </c>
      <c r="L4246" s="3" t="s">
        <v>4575</v>
      </c>
      <c r="M4246" s="3">
        <f t="shared" si="66"/>
        <v>2</v>
      </c>
    </row>
    <row r="4247" spans="1:13">
      <c r="A4247" s="3">
        <v>3553</v>
      </c>
      <c r="B4247" s="3">
        <v>0</v>
      </c>
      <c r="C4247" s="3" t="s">
        <v>2544</v>
      </c>
      <c r="D4247" s="3" t="s">
        <v>4241</v>
      </c>
      <c r="E4247" s="3" t="s">
        <v>562</v>
      </c>
      <c r="F4247" s="3" t="s">
        <v>287</v>
      </c>
      <c r="G4247" s="3">
        <v>100</v>
      </c>
      <c r="H4247" s="3">
        <v>0</v>
      </c>
      <c r="I4247" s="3" t="s">
        <v>3419</v>
      </c>
      <c r="J4247" s="3" t="s">
        <v>2285</v>
      </c>
      <c r="K4247" s="3" t="s">
        <v>2306</v>
      </c>
      <c r="L4247" s="3" t="s">
        <v>4575</v>
      </c>
      <c r="M4247" s="3">
        <f t="shared" si="66"/>
        <v>2</v>
      </c>
    </row>
    <row r="4248" spans="1:13">
      <c r="A4248" s="3">
        <v>3553</v>
      </c>
      <c r="B4248" s="3">
        <v>0</v>
      </c>
      <c r="C4248" s="3" t="s">
        <v>2544</v>
      </c>
      <c r="D4248" s="3" t="s">
        <v>4242</v>
      </c>
      <c r="E4248" s="3">
        <v>123</v>
      </c>
      <c r="F4248" s="3">
        <v>125</v>
      </c>
      <c r="G4248" s="3">
        <v>100</v>
      </c>
      <c r="H4248" s="3">
        <v>0</v>
      </c>
      <c r="I4248" s="3" t="s">
        <v>3419</v>
      </c>
      <c r="J4248" s="3" t="s">
        <v>2285</v>
      </c>
      <c r="K4248" s="3" t="s">
        <v>2306</v>
      </c>
      <c r="L4248" s="3" t="s">
        <v>4575</v>
      </c>
      <c r="M4248" s="3">
        <f t="shared" si="66"/>
        <v>2</v>
      </c>
    </row>
    <row r="4249" spans="1:13">
      <c r="A4249" s="3">
        <v>3554</v>
      </c>
      <c r="B4249" s="3">
        <v>0</v>
      </c>
      <c r="C4249" s="3" t="s">
        <v>2308</v>
      </c>
      <c r="D4249" s="3" t="s">
        <v>110</v>
      </c>
      <c r="E4249" s="3" t="s">
        <v>2309</v>
      </c>
      <c r="F4249" s="3" t="s">
        <v>2310</v>
      </c>
      <c r="G4249" s="3">
        <v>100</v>
      </c>
      <c r="H4249" s="3">
        <v>0</v>
      </c>
      <c r="I4249" s="3" t="s">
        <v>3419</v>
      </c>
      <c r="J4249" s="3" t="s">
        <v>2285</v>
      </c>
      <c r="K4249" s="3" t="s">
        <v>2306</v>
      </c>
      <c r="L4249" s="3" t="s">
        <v>4575</v>
      </c>
      <c r="M4249" s="3">
        <f t="shared" si="66"/>
        <v>1</v>
      </c>
    </row>
    <row r="4250" spans="1:13">
      <c r="A4250" s="3">
        <v>3555</v>
      </c>
      <c r="B4250" s="3">
        <v>0</v>
      </c>
      <c r="C4250" s="3" t="s">
        <v>2315</v>
      </c>
      <c r="D4250" s="3" t="s">
        <v>111</v>
      </c>
      <c r="E4250" s="3" t="s">
        <v>2309</v>
      </c>
      <c r="F4250" s="3" t="s">
        <v>2310</v>
      </c>
      <c r="G4250" s="3">
        <v>100</v>
      </c>
      <c r="H4250" s="3">
        <v>0</v>
      </c>
      <c r="I4250" s="3" t="s">
        <v>3419</v>
      </c>
      <c r="J4250" s="3" t="s">
        <v>2285</v>
      </c>
      <c r="K4250" s="3" t="s">
        <v>2306</v>
      </c>
      <c r="L4250" s="3" t="s">
        <v>4575</v>
      </c>
      <c r="M4250" s="3">
        <f t="shared" si="66"/>
        <v>1</v>
      </c>
    </row>
    <row r="4251" spans="1:13">
      <c r="A4251" s="3">
        <v>3556</v>
      </c>
      <c r="B4251" s="3">
        <v>0</v>
      </c>
      <c r="C4251" s="3" t="s">
        <v>2313</v>
      </c>
      <c r="D4251" s="3" t="s">
        <v>112</v>
      </c>
      <c r="E4251" s="3" t="s">
        <v>2309</v>
      </c>
      <c r="F4251" s="3" t="s">
        <v>2310</v>
      </c>
      <c r="G4251" s="3">
        <v>100</v>
      </c>
      <c r="H4251" s="3">
        <v>0</v>
      </c>
      <c r="I4251" s="3" t="s">
        <v>3419</v>
      </c>
      <c r="J4251" s="3" t="s">
        <v>2285</v>
      </c>
      <c r="K4251" s="3" t="s">
        <v>2306</v>
      </c>
      <c r="L4251" s="3" t="s">
        <v>4575</v>
      </c>
      <c r="M4251" s="3">
        <f t="shared" si="66"/>
        <v>1</v>
      </c>
    </row>
    <row r="4252" spans="1:13">
      <c r="A4252" s="3">
        <v>3557</v>
      </c>
      <c r="B4252" s="3">
        <v>0</v>
      </c>
      <c r="C4252" s="3" t="s">
        <v>2552</v>
      </c>
      <c r="D4252" s="3" t="s">
        <v>4243</v>
      </c>
      <c r="E4252" s="3" t="s">
        <v>2467</v>
      </c>
      <c r="F4252" s="3" t="s">
        <v>2542</v>
      </c>
      <c r="G4252" s="3">
        <v>100</v>
      </c>
      <c r="H4252" s="3">
        <v>0</v>
      </c>
      <c r="I4252" s="3" t="s">
        <v>3419</v>
      </c>
      <c r="J4252" s="3" t="s">
        <v>2285</v>
      </c>
      <c r="K4252" s="3" t="s">
        <v>2306</v>
      </c>
      <c r="L4252" s="3" t="s">
        <v>4575</v>
      </c>
      <c r="M4252" s="3">
        <f t="shared" si="66"/>
        <v>2</v>
      </c>
    </row>
    <row r="4253" spans="1:13">
      <c r="A4253" s="3">
        <v>3557</v>
      </c>
      <c r="B4253" s="3">
        <v>0</v>
      </c>
      <c r="C4253" s="3" t="s">
        <v>2552</v>
      </c>
      <c r="D4253" s="3" t="s">
        <v>4244</v>
      </c>
      <c r="E4253" s="3">
        <v>73</v>
      </c>
      <c r="F4253" s="3">
        <v>75</v>
      </c>
      <c r="G4253" s="3">
        <v>100</v>
      </c>
      <c r="H4253" s="3">
        <v>0</v>
      </c>
      <c r="I4253" s="3" t="s">
        <v>3419</v>
      </c>
      <c r="J4253" s="3" t="s">
        <v>2285</v>
      </c>
      <c r="K4253" s="3" t="s">
        <v>2306</v>
      </c>
      <c r="L4253" s="3" t="s">
        <v>4575</v>
      </c>
      <c r="M4253" s="3">
        <f t="shared" si="66"/>
        <v>2</v>
      </c>
    </row>
    <row r="4254" spans="1:13">
      <c r="A4254" s="3">
        <v>3558</v>
      </c>
      <c r="B4254" s="3">
        <v>0</v>
      </c>
      <c r="C4254" s="3" t="s">
        <v>3390</v>
      </c>
      <c r="D4254" s="3" t="s">
        <v>202</v>
      </c>
      <c r="E4254" s="3" t="s">
        <v>1812</v>
      </c>
      <c r="F4254" s="3" t="s">
        <v>2445</v>
      </c>
      <c r="G4254" s="3">
        <v>100</v>
      </c>
      <c r="H4254" s="3">
        <v>0</v>
      </c>
      <c r="I4254" s="3" t="s">
        <v>3419</v>
      </c>
      <c r="J4254" s="3" t="s">
        <v>2285</v>
      </c>
      <c r="K4254" s="3" t="s">
        <v>2306</v>
      </c>
      <c r="L4254" s="3" t="s">
        <v>4575</v>
      </c>
      <c r="M4254" s="3">
        <f t="shared" si="66"/>
        <v>1</v>
      </c>
    </row>
    <row r="4255" spans="1:13">
      <c r="A4255" s="3">
        <v>3559</v>
      </c>
      <c r="B4255" s="3">
        <v>0</v>
      </c>
      <c r="C4255" s="3" t="s">
        <v>3435</v>
      </c>
      <c r="D4255" s="3" t="s">
        <v>427</v>
      </c>
      <c r="E4255" s="3">
        <v>1</v>
      </c>
      <c r="G4255" s="3">
        <v>100</v>
      </c>
      <c r="H4255" s="3">
        <v>0</v>
      </c>
      <c r="I4255" s="3" t="s">
        <v>3419</v>
      </c>
      <c r="J4255" s="3" t="s">
        <v>2285</v>
      </c>
      <c r="K4255" s="3" t="s">
        <v>2333</v>
      </c>
      <c r="L4255" s="3" t="s">
        <v>4575</v>
      </c>
      <c r="M4255" s="3">
        <f t="shared" si="66"/>
        <v>2</v>
      </c>
    </row>
    <row r="4256" spans="1:13">
      <c r="A4256" s="3">
        <v>3559</v>
      </c>
      <c r="B4256" s="3">
        <v>0</v>
      </c>
      <c r="C4256" s="3" t="s">
        <v>3435</v>
      </c>
      <c r="D4256" s="3" t="s">
        <v>175</v>
      </c>
      <c r="E4256" s="3">
        <v>0.05</v>
      </c>
      <c r="G4256" s="3">
        <v>100</v>
      </c>
      <c r="H4256" s="3">
        <v>0</v>
      </c>
      <c r="I4256" s="3" t="s">
        <v>3419</v>
      </c>
      <c r="J4256" s="3" t="s">
        <v>2285</v>
      </c>
      <c r="K4256" s="3" t="s">
        <v>2333</v>
      </c>
      <c r="L4256" s="3" t="s">
        <v>4575</v>
      </c>
      <c r="M4256" s="3">
        <f t="shared" si="66"/>
        <v>2</v>
      </c>
    </row>
    <row r="4257" spans="1:13">
      <c r="A4257" s="3">
        <v>3560</v>
      </c>
      <c r="B4257" s="3">
        <v>0</v>
      </c>
      <c r="C4257" s="3" t="s">
        <v>3436</v>
      </c>
      <c r="D4257" s="3" t="s">
        <v>485</v>
      </c>
      <c r="E4257" s="3">
        <v>1</v>
      </c>
      <c r="G4257" s="3">
        <v>100</v>
      </c>
      <c r="H4257" s="3">
        <v>0</v>
      </c>
      <c r="I4257" s="3" t="s">
        <v>3419</v>
      </c>
      <c r="J4257" s="3" t="s">
        <v>2285</v>
      </c>
      <c r="K4257" s="3" t="s">
        <v>2333</v>
      </c>
      <c r="L4257" s="3" t="s">
        <v>4575</v>
      </c>
      <c r="M4257" s="3">
        <f t="shared" si="66"/>
        <v>2</v>
      </c>
    </row>
    <row r="4258" spans="1:13">
      <c r="A4258" s="3">
        <v>3560</v>
      </c>
      <c r="B4258" s="3">
        <v>0</v>
      </c>
      <c r="C4258" s="3" t="s">
        <v>3436</v>
      </c>
      <c r="D4258" s="3" t="s">
        <v>175</v>
      </c>
      <c r="E4258" s="3">
        <v>0.05</v>
      </c>
      <c r="G4258" s="3">
        <v>100</v>
      </c>
      <c r="H4258" s="3">
        <v>0</v>
      </c>
      <c r="I4258" s="3" t="s">
        <v>3419</v>
      </c>
      <c r="J4258" s="3" t="s">
        <v>2285</v>
      </c>
      <c r="K4258" s="3" t="s">
        <v>2333</v>
      </c>
      <c r="L4258" s="3" t="s">
        <v>4575</v>
      </c>
      <c r="M4258" s="3">
        <f t="shared" si="66"/>
        <v>2</v>
      </c>
    </row>
    <row r="4259" spans="1:13">
      <c r="A4259" s="3">
        <v>3561</v>
      </c>
      <c r="B4259" s="3">
        <v>0</v>
      </c>
      <c r="C4259" s="3" t="s">
        <v>3437</v>
      </c>
      <c r="D4259" s="3" t="s">
        <v>525</v>
      </c>
      <c r="E4259" s="3">
        <v>1</v>
      </c>
      <c r="G4259" s="3">
        <v>100</v>
      </c>
      <c r="H4259" s="3">
        <v>0</v>
      </c>
      <c r="I4259" s="3" t="s">
        <v>3419</v>
      </c>
      <c r="J4259" s="3" t="s">
        <v>2285</v>
      </c>
      <c r="K4259" s="3" t="s">
        <v>2333</v>
      </c>
      <c r="L4259" s="3" t="s">
        <v>4575</v>
      </c>
      <c r="M4259" s="3">
        <f t="shared" si="66"/>
        <v>2</v>
      </c>
    </row>
    <row r="4260" spans="1:13">
      <c r="A4260" s="3">
        <v>3561</v>
      </c>
      <c r="B4260" s="3">
        <v>0</v>
      </c>
      <c r="C4260" s="3" t="s">
        <v>3437</v>
      </c>
      <c r="D4260" s="3" t="s">
        <v>175</v>
      </c>
      <c r="E4260" s="3">
        <v>0.05</v>
      </c>
      <c r="G4260" s="3">
        <v>100</v>
      </c>
      <c r="H4260" s="3">
        <v>0</v>
      </c>
      <c r="I4260" s="3" t="s">
        <v>3419</v>
      </c>
      <c r="J4260" s="3" t="s">
        <v>2285</v>
      </c>
      <c r="K4260" s="3" t="s">
        <v>2333</v>
      </c>
      <c r="L4260" s="3" t="s">
        <v>4575</v>
      </c>
      <c r="M4260" s="3">
        <f t="shared" si="66"/>
        <v>2</v>
      </c>
    </row>
    <row r="4261" spans="1:13">
      <c r="A4261" s="3">
        <v>3562</v>
      </c>
      <c r="B4261" s="3">
        <v>0</v>
      </c>
      <c r="C4261" s="3" t="s">
        <v>3438</v>
      </c>
      <c r="D4261" s="3" t="s">
        <v>3881</v>
      </c>
      <c r="E4261" s="3" t="s">
        <v>700</v>
      </c>
      <c r="F4261" s="3" t="s">
        <v>2056</v>
      </c>
      <c r="G4261" s="3">
        <v>100</v>
      </c>
      <c r="H4261" s="3">
        <v>0</v>
      </c>
      <c r="I4261" s="3" t="s">
        <v>3419</v>
      </c>
      <c r="J4261" s="3" t="s">
        <v>2285</v>
      </c>
      <c r="K4261" s="3" t="s">
        <v>2333</v>
      </c>
      <c r="L4261" s="3" t="s">
        <v>4575</v>
      </c>
      <c r="M4261" s="3">
        <f t="shared" si="66"/>
        <v>1</v>
      </c>
    </row>
    <row r="4262" spans="1:13">
      <c r="A4262" s="3">
        <v>3563</v>
      </c>
      <c r="B4262" s="3">
        <v>0</v>
      </c>
      <c r="C4262" s="3" t="s">
        <v>3440</v>
      </c>
      <c r="D4262" s="3" t="s">
        <v>2272</v>
      </c>
      <c r="E4262" s="3" t="s">
        <v>1802</v>
      </c>
      <c r="F4262" s="3" t="s">
        <v>1800</v>
      </c>
      <c r="G4262" s="3">
        <v>100</v>
      </c>
      <c r="H4262" s="3">
        <v>0</v>
      </c>
      <c r="I4262" s="3" t="s">
        <v>3419</v>
      </c>
      <c r="J4262" s="3" t="s">
        <v>2285</v>
      </c>
      <c r="K4262" s="3" t="s">
        <v>2333</v>
      </c>
      <c r="L4262" s="3" t="s">
        <v>4575</v>
      </c>
      <c r="M4262" s="3">
        <f t="shared" si="66"/>
        <v>1</v>
      </c>
    </row>
    <row r="4263" spans="1:13">
      <c r="A4263" s="3">
        <v>3564</v>
      </c>
      <c r="B4263" s="3">
        <v>0</v>
      </c>
      <c r="C4263" s="3" t="s">
        <v>3397</v>
      </c>
      <c r="D4263" s="3" t="s">
        <v>198</v>
      </c>
      <c r="E4263" s="3" t="s">
        <v>2301</v>
      </c>
      <c r="F4263" s="3" t="s">
        <v>2324</v>
      </c>
      <c r="G4263" s="3">
        <v>100</v>
      </c>
      <c r="H4263" s="3">
        <v>0</v>
      </c>
      <c r="I4263" s="3" t="s">
        <v>3419</v>
      </c>
      <c r="J4263" s="3" t="s">
        <v>2285</v>
      </c>
      <c r="K4263" s="3" t="s">
        <v>2333</v>
      </c>
      <c r="L4263" s="3" t="s">
        <v>4575</v>
      </c>
      <c r="M4263" s="3">
        <f t="shared" si="66"/>
        <v>1</v>
      </c>
    </row>
    <row r="4264" spans="1:13">
      <c r="A4264" s="3">
        <v>3565</v>
      </c>
      <c r="B4264" s="3">
        <v>1</v>
      </c>
      <c r="C4264" s="3" t="s">
        <v>2528</v>
      </c>
      <c r="D4264" s="3" t="s">
        <v>322</v>
      </c>
      <c r="E4264" s="3" t="s">
        <v>2529</v>
      </c>
      <c r="F4264" s="3" t="s">
        <v>2289</v>
      </c>
      <c r="G4264" s="3">
        <v>86</v>
      </c>
      <c r="H4264" s="3">
        <v>100</v>
      </c>
      <c r="I4264" s="3" t="s">
        <v>3419</v>
      </c>
      <c r="J4264" s="3" t="s">
        <v>2285</v>
      </c>
      <c r="K4264" s="3" t="s">
        <v>2286</v>
      </c>
      <c r="L4264" s="3" t="s">
        <v>4576</v>
      </c>
      <c r="M4264" s="3">
        <f t="shared" si="66"/>
        <v>1</v>
      </c>
    </row>
    <row r="4265" spans="1:13">
      <c r="A4265" s="3">
        <v>3566</v>
      </c>
      <c r="B4265" s="3">
        <v>1</v>
      </c>
      <c r="C4265" s="3" t="s">
        <v>3366</v>
      </c>
      <c r="D4265" s="3" t="s">
        <v>357</v>
      </c>
      <c r="E4265" s="3" t="s">
        <v>3367</v>
      </c>
      <c r="F4265" s="3" t="s">
        <v>3368</v>
      </c>
      <c r="G4265" s="3">
        <v>86</v>
      </c>
      <c r="H4265" s="3">
        <v>100</v>
      </c>
      <c r="I4265" s="3" t="s">
        <v>3419</v>
      </c>
      <c r="J4265" s="3" t="s">
        <v>2285</v>
      </c>
      <c r="K4265" s="3" t="s">
        <v>2286</v>
      </c>
      <c r="L4265" s="3" t="s">
        <v>4576</v>
      </c>
      <c r="M4265" s="3">
        <f t="shared" si="66"/>
        <v>1</v>
      </c>
    </row>
    <row r="4266" spans="1:13">
      <c r="A4266" s="3">
        <v>3567</v>
      </c>
      <c r="B4266" s="3">
        <v>1</v>
      </c>
      <c r="C4266" s="3" t="s">
        <v>3370</v>
      </c>
      <c r="D4266" s="3" t="s">
        <v>320</v>
      </c>
      <c r="E4266" s="3" t="s">
        <v>2352</v>
      </c>
      <c r="F4266" s="3" t="s">
        <v>1775</v>
      </c>
      <c r="G4266" s="3">
        <v>86</v>
      </c>
      <c r="H4266" s="3">
        <v>100</v>
      </c>
      <c r="I4266" s="3" t="s">
        <v>3419</v>
      </c>
      <c r="J4266" s="3" t="s">
        <v>2285</v>
      </c>
      <c r="K4266" s="3" t="s">
        <v>2286</v>
      </c>
      <c r="L4266" s="3" t="s">
        <v>4576</v>
      </c>
      <c r="M4266" s="3">
        <f t="shared" si="66"/>
        <v>1</v>
      </c>
    </row>
    <row r="4267" spans="1:13">
      <c r="A4267" s="3">
        <v>3568</v>
      </c>
      <c r="B4267" s="3">
        <v>1</v>
      </c>
      <c r="C4267" s="3" t="s">
        <v>3372</v>
      </c>
      <c r="D4267" s="3" t="s">
        <v>439</v>
      </c>
      <c r="E4267" s="3" t="s">
        <v>2352</v>
      </c>
      <c r="F4267" s="3" t="s">
        <v>1775</v>
      </c>
      <c r="G4267" s="3">
        <v>86</v>
      </c>
      <c r="H4267" s="3">
        <v>100</v>
      </c>
      <c r="I4267" s="3" t="s">
        <v>3419</v>
      </c>
      <c r="J4267" s="3" t="s">
        <v>2285</v>
      </c>
      <c r="K4267" s="3" t="s">
        <v>2286</v>
      </c>
      <c r="L4267" s="3" t="s">
        <v>4576</v>
      </c>
      <c r="M4267" s="3">
        <f t="shared" si="66"/>
        <v>1</v>
      </c>
    </row>
    <row r="4268" spans="1:13">
      <c r="A4268" s="3">
        <v>3569</v>
      </c>
      <c r="B4268" s="3">
        <v>1</v>
      </c>
      <c r="C4268" s="3" t="s">
        <v>2300</v>
      </c>
      <c r="D4268" s="3" t="s">
        <v>248</v>
      </c>
      <c r="E4268" s="3" t="s">
        <v>2301</v>
      </c>
      <c r="F4268" s="3" t="s">
        <v>2302</v>
      </c>
      <c r="G4268" s="3">
        <v>86</v>
      </c>
      <c r="H4268" s="3">
        <v>100</v>
      </c>
      <c r="I4268" s="3" t="s">
        <v>3419</v>
      </c>
      <c r="J4268" s="3" t="s">
        <v>2285</v>
      </c>
      <c r="K4268" s="3" t="s">
        <v>2286</v>
      </c>
      <c r="L4268" s="3" t="s">
        <v>4576</v>
      </c>
      <c r="M4268" s="3">
        <f t="shared" si="66"/>
        <v>1</v>
      </c>
    </row>
    <row r="4269" spans="1:13">
      <c r="A4269" s="3">
        <v>3570</v>
      </c>
      <c r="B4269" s="3">
        <v>1</v>
      </c>
      <c r="C4269" s="3" t="s">
        <v>2465</v>
      </c>
      <c r="D4269" s="3" t="s">
        <v>2464</v>
      </c>
      <c r="E4269" s="3" t="s">
        <v>1821</v>
      </c>
      <c r="F4269" s="3" t="s">
        <v>286</v>
      </c>
      <c r="G4269" s="3">
        <v>86</v>
      </c>
      <c r="H4269" s="3">
        <v>100</v>
      </c>
      <c r="I4269" s="3" t="s">
        <v>3419</v>
      </c>
      <c r="J4269" s="3" t="s">
        <v>2285</v>
      </c>
      <c r="K4269" s="3" t="s">
        <v>2306</v>
      </c>
      <c r="L4269" s="3" t="s">
        <v>4576</v>
      </c>
      <c r="M4269" s="3">
        <f t="shared" si="66"/>
        <v>1</v>
      </c>
    </row>
    <row r="4270" spans="1:13">
      <c r="A4270" s="3">
        <v>3571</v>
      </c>
      <c r="B4270" s="3">
        <v>1</v>
      </c>
      <c r="C4270" s="3" t="s">
        <v>2535</v>
      </c>
      <c r="D4270" s="3" t="s">
        <v>4235</v>
      </c>
      <c r="E4270" s="3" t="s">
        <v>2536</v>
      </c>
      <c r="F4270" s="3" t="s">
        <v>2537</v>
      </c>
      <c r="G4270" s="3">
        <v>86</v>
      </c>
      <c r="H4270" s="3">
        <v>100</v>
      </c>
      <c r="I4270" s="3" t="s">
        <v>3419</v>
      </c>
      <c r="J4270" s="3" t="s">
        <v>2285</v>
      </c>
      <c r="K4270" s="3" t="s">
        <v>2306</v>
      </c>
      <c r="L4270" s="3" t="s">
        <v>4576</v>
      </c>
      <c r="M4270" s="3">
        <f t="shared" si="66"/>
        <v>2</v>
      </c>
    </row>
    <row r="4271" spans="1:13">
      <c r="A4271" s="3">
        <v>3571</v>
      </c>
      <c r="B4271" s="3">
        <v>1</v>
      </c>
      <c r="C4271" s="3" t="s">
        <v>2535</v>
      </c>
      <c r="D4271" s="3" t="s">
        <v>4236</v>
      </c>
      <c r="E4271" s="3">
        <v>54</v>
      </c>
      <c r="F4271" s="3">
        <v>56</v>
      </c>
      <c r="G4271" s="3">
        <v>86</v>
      </c>
      <c r="H4271" s="3">
        <v>100</v>
      </c>
      <c r="I4271" s="3" t="s">
        <v>3419</v>
      </c>
      <c r="J4271" s="3" t="s">
        <v>2285</v>
      </c>
      <c r="K4271" s="3" t="s">
        <v>2306</v>
      </c>
      <c r="L4271" s="3" t="s">
        <v>4576</v>
      </c>
      <c r="M4271" s="3">
        <f t="shared" si="66"/>
        <v>2</v>
      </c>
    </row>
    <row r="4272" spans="1:13">
      <c r="A4272" s="3">
        <v>3572</v>
      </c>
      <c r="B4272" s="3">
        <v>1</v>
      </c>
      <c r="C4272" s="3" t="s">
        <v>2540</v>
      </c>
      <c r="D4272" s="3" t="s">
        <v>4237</v>
      </c>
      <c r="E4272" s="3" t="s">
        <v>2469</v>
      </c>
      <c r="F4272" s="3" t="s">
        <v>2536</v>
      </c>
      <c r="G4272" s="3">
        <v>86</v>
      </c>
      <c r="H4272" s="3">
        <v>100</v>
      </c>
      <c r="I4272" s="3" t="s">
        <v>3419</v>
      </c>
      <c r="J4272" s="3" t="s">
        <v>2285</v>
      </c>
      <c r="K4272" s="3" t="s">
        <v>2306</v>
      </c>
      <c r="L4272" s="3" t="s">
        <v>4576</v>
      </c>
      <c r="M4272" s="3">
        <f t="shared" si="66"/>
        <v>2</v>
      </c>
    </row>
    <row r="4273" spans="1:13">
      <c r="A4273" s="3">
        <v>3572</v>
      </c>
      <c r="B4273" s="3">
        <v>1</v>
      </c>
      <c r="C4273" s="3" t="s">
        <v>2540</v>
      </c>
      <c r="D4273" s="3" t="s">
        <v>4238</v>
      </c>
      <c r="E4273" s="3">
        <v>54</v>
      </c>
      <c r="F4273" s="3">
        <v>59</v>
      </c>
      <c r="G4273" s="3">
        <v>86</v>
      </c>
      <c r="H4273" s="3">
        <v>100</v>
      </c>
      <c r="I4273" s="3" t="s">
        <v>3419</v>
      </c>
      <c r="J4273" s="3" t="s">
        <v>2285</v>
      </c>
      <c r="K4273" s="3" t="s">
        <v>2306</v>
      </c>
      <c r="L4273" s="3" t="s">
        <v>4576</v>
      </c>
      <c r="M4273" s="3">
        <f t="shared" si="66"/>
        <v>2</v>
      </c>
    </row>
    <row r="4274" spans="1:13">
      <c r="A4274" s="3">
        <v>3573</v>
      </c>
      <c r="B4274" s="3">
        <v>1</v>
      </c>
      <c r="C4274" s="3" t="s">
        <v>2543</v>
      </c>
      <c r="D4274" s="3" t="s">
        <v>4239</v>
      </c>
      <c r="E4274" s="3" t="s">
        <v>2469</v>
      </c>
      <c r="F4274" s="3" t="s">
        <v>2536</v>
      </c>
      <c r="G4274" s="3">
        <v>86</v>
      </c>
      <c r="H4274" s="3">
        <v>100</v>
      </c>
      <c r="I4274" s="3" t="s">
        <v>3419</v>
      </c>
      <c r="J4274" s="3" t="s">
        <v>2285</v>
      </c>
      <c r="K4274" s="3" t="s">
        <v>2306</v>
      </c>
      <c r="L4274" s="3" t="s">
        <v>4576</v>
      </c>
      <c r="M4274" s="3">
        <f t="shared" si="66"/>
        <v>2</v>
      </c>
    </row>
    <row r="4275" spans="1:13">
      <c r="A4275" s="3">
        <v>3573</v>
      </c>
      <c r="B4275" s="3">
        <v>1</v>
      </c>
      <c r="C4275" s="3" t="s">
        <v>2543</v>
      </c>
      <c r="D4275" s="3" t="s">
        <v>4240</v>
      </c>
      <c r="E4275" s="3">
        <v>56</v>
      </c>
      <c r="F4275" s="3">
        <v>58</v>
      </c>
      <c r="G4275" s="3">
        <v>86</v>
      </c>
      <c r="H4275" s="3">
        <v>100</v>
      </c>
      <c r="I4275" s="3" t="s">
        <v>3419</v>
      </c>
      <c r="J4275" s="3" t="s">
        <v>2285</v>
      </c>
      <c r="K4275" s="3" t="s">
        <v>2306</v>
      </c>
      <c r="L4275" s="3" t="s">
        <v>4576</v>
      </c>
      <c r="M4275" s="3">
        <f t="shared" si="66"/>
        <v>2</v>
      </c>
    </row>
    <row r="4276" spans="1:13">
      <c r="A4276" s="3">
        <v>3574</v>
      </c>
      <c r="B4276" s="3">
        <v>1</v>
      </c>
      <c r="C4276" s="3" t="s">
        <v>2545</v>
      </c>
      <c r="D4276" s="3" t="s">
        <v>4241</v>
      </c>
      <c r="E4276" s="3" t="s">
        <v>706</v>
      </c>
      <c r="F4276" s="3" t="s">
        <v>562</v>
      </c>
      <c r="G4276" s="3">
        <v>86</v>
      </c>
      <c r="H4276" s="3">
        <v>100</v>
      </c>
      <c r="I4276" s="3" t="s">
        <v>3419</v>
      </c>
      <c r="J4276" s="3" t="s">
        <v>2285</v>
      </c>
      <c r="K4276" s="3" t="s">
        <v>2306</v>
      </c>
      <c r="L4276" s="3" t="s">
        <v>4576</v>
      </c>
      <c r="M4276" s="3">
        <f t="shared" si="66"/>
        <v>2</v>
      </c>
    </row>
    <row r="4277" spans="1:13">
      <c r="A4277" s="3">
        <v>3574</v>
      </c>
      <c r="B4277" s="3">
        <v>1</v>
      </c>
      <c r="C4277" s="3" t="s">
        <v>2545</v>
      </c>
      <c r="D4277" s="3" t="s">
        <v>4242</v>
      </c>
      <c r="E4277" s="3">
        <v>94</v>
      </c>
      <c r="F4277" s="3">
        <v>96</v>
      </c>
      <c r="G4277" s="3">
        <v>86</v>
      </c>
      <c r="H4277" s="3">
        <v>100</v>
      </c>
      <c r="I4277" s="3" t="s">
        <v>3419</v>
      </c>
      <c r="J4277" s="3" t="s">
        <v>2285</v>
      </c>
      <c r="K4277" s="3" t="s">
        <v>2306</v>
      </c>
      <c r="L4277" s="3" t="s">
        <v>4576</v>
      </c>
      <c r="M4277" s="3">
        <f t="shared" si="66"/>
        <v>2</v>
      </c>
    </row>
    <row r="4278" spans="1:13">
      <c r="A4278" s="3">
        <v>3575</v>
      </c>
      <c r="B4278" s="3">
        <v>1</v>
      </c>
      <c r="C4278" s="3" t="s">
        <v>2311</v>
      </c>
      <c r="D4278" s="3" t="s">
        <v>110</v>
      </c>
      <c r="E4278" s="3" t="s">
        <v>2312</v>
      </c>
      <c r="F4278" s="3" t="s">
        <v>2061</v>
      </c>
      <c r="G4278" s="3">
        <v>86</v>
      </c>
      <c r="H4278" s="3">
        <v>100</v>
      </c>
      <c r="I4278" s="3" t="s">
        <v>3419</v>
      </c>
      <c r="J4278" s="3" t="s">
        <v>2285</v>
      </c>
      <c r="K4278" s="3" t="s">
        <v>2306</v>
      </c>
      <c r="L4278" s="3" t="s">
        <v>4576</v>
      </c>
      <c r="M4278" s="3">
        <f t="shared" si="66"/>
        <v>1</v>
      </c>
    </row>
    <row r="4279" spans="1:13">
      <c r="A4279" s="3">
        <v>3576</v>
      </c>
      <c r="B4279" s="3">
        <v>1</v>
      </c>
      <c r="C4279" s="3" t="s">
        <v>2316</v>
      </c>
      <c r="D4279" s="3" t="s">
        <v>111</v>
      </c>
      <c r="E4279" s="3" t="s">
        <v>2312</v>
      </c>
      <c r="F4279" s="3" t="s">
        <v>2061</v>
      </c>
      <c r="G4279" s="3">
        <v>86</v>
      </c>
      <c r="H4279" s="3">
        <v>100</v>
      </c>
      <c r="I4279" s="3" t="s">
        <v>3419</v>
      </c>
      <c r="J4279" s="3" t="s">
        <v>2285</v>
      </c>
      <c r="K4279" s="3" t="s">
        <v>2306</v>
      </c>
      <c r="L4279" s="3" t="s">
        <v>4576</v>
      </c>
      <c r="M4279" s="3">
        <f t="shared" si="66"/>
        <v>1</v>
      </c>
    </row>
    <row r="4280" spans="1:13">
      <c r="A4280" s="3">
        <v>3577</v>
      </c>
      <c r="B4280" s="3">
        <v>1</v>
      </c>
      <c r="C4280" s="3" t="s">
        <v>2314</v>
      </c>
      <c r="D4280" s="3" t="s">
        <v>112</v>
      </c>
      <c r="E4280" s="3" t="s">
        <v>2312</v>
      </c>
      <c r="F4280" s="3" t="s">
        <v>2061</v>
      </c>
      <c r="G4280" s="3">
        <v>86</v>
      </c>
      <c r="H4280" s="3">
        <v>100</v>
      </c>
      <c r="I4280" s="3" t="s">
        <v>3419</v>
      </c>
      <c r="J4280" s="3" t="s">
        <v>2285</v>
      </c>
      <c r="K4280" s="3" t="s">
        <v>2306</v>
      </c>
      <c r="L4280" s="3" t="s">
        <v>4576</v>
      </c>
      <c r="M4280" s="3">
        <f t="shared" si="66"/>
        <v>1</v>
      </c>
    </row>
    <row r="4281" spans="1:13">
      <c r="A4281" s="3">
        <v>3578</v>
      </c>
      <c r="B4281" s="3">
        <v>1</v>
      </c>
      <c r="C4281" s="3" t="s">
        <v>2553</v>
      </c>
      <c r="D4281" s="3" t="s">
        <v>4243</v>
      </c>
      <c r="E4281" s="3" t="s">
        <v>2469</v>
      </c>
      <c r="F4281" s="3" t="s">
        <v>2536</v>
      </c>
      <c r="G4281" s="3">
        <v>86</v>
      </c>
      <c r="H4281" s="3">
        <v>100</v>
      </c>
      <c r="I4281" s="3" t="s">
        <v>3419</v>
      </c>
      <c r="J4281" s="3" t="s">
        <v>2285</v>
      </c>
      <c r="K4281" s="3" t="s">
        <v>2306</v>
      </c>
      <c r="L4281" s="3" t="s">
        <v>4576</v>
      </c>
      <c r="M4281" s="3">
        <f t="shared" si="66"/>
        <v>2</v>
      </c>
    </row>
    <row r="4282" spans="1:13">
      <c r="A4282" s="3">
        <v>3578</v>
      </c>
      <c r="B4282" s="3">
        <v>1</v>
      </c>
      <c r="C4282" s="3" t="s">
        <v>2553</v>
      </c>
      <c r="D4282" s="3" t="s">
        <v>4244</v>
      </c>
      <c r="E4282" s="3">
        <v>56</v>
      </c>
      <c r="F4282" s="3">
        <v>58</v>
      </c>
      <c r="G4282" s="3">
        <v>86</v>
      </c>
      <c r="H4282" s="3">
        <v>100</v>
      </c>
      <c r="I4282" s="3" t="s">
        <v>3419</v>
      </c>
      <c r="J4282" s="3" t="s">
        <v>2285</v>
      </c>
      <c r="K4282" s="3" t="s">
        <v>2306</v>
      </c>
      <c r="L4282" s="3" t="s">
        <v>4576</v>
      </c>
      <c r="M4282" s="3">
        <f t="shared" si="66"/>
        <v>2</v>
      </c>
    </row>
    <row r="4283" spans="1:13">
      <c r="A4283" s="3">
        <v>3579</v>
      </c>
      <c r="B4283" s="3">
        <v>1</v>
      </c>
      <c r="C4283" s="3" t="s">
        <v>2149</v>
      </c>
      <c r="D4283" s="3" t="s">
        <v>202</v>
      </c>
      <c r="E4283" s="3" t="s">
        <v>2143</v>
      </c>
      <c r="F4283" s="3" t="s">
        <v>1791</v>
      </c>
      <c r="G4283" s="3">
        <v>86</v>
      </c>
      <c r="H4283" s="3">
        <v>100</v>
      </c>
      <c r="I4283" s="3" t="s">
        <v>3419</v>
      </c>
      <c r="J4283" s="3" t="s">
        <v>2285</v>
      </c>
      <c r="K4283" s="3" t="s">
        <v>2306</v>
      </c>
      <c r="L4283" s="3" t="s">
        <v>4576</v>
      </c>
      <c r="M4283" s="3">
        <f t="shared" si="66"/>
        <v>1</v>
      </c>
    </row>
    <row r="4284" spans="1:13">
      <c r="A4284" s="3">
        <v>3580</v>
      </c>
      <c r="B4284" s="3">
        <v>1</v>
      </c>
      <c r="C4284" s="3" t="s">
        <v>1113</v>
      </c>
      <c r="D4284" s="3" t="s">
        <v>427</v>
      </c>
      <c r="E4284" s="3">
        <v>1</v>
      </c>
      <c r="G4284" s="3">
        <v>100</v>
      </c>
      <c r="H4284" s="3">
        <v>100</v>
      </c>
      <c r="I4284" s="3" t="s">
        <v>3419</v>
      </c>
      <c r="J4284" s="3" t="s">
        <v>2285</v>
      </c>
      <c r="K4284" s="3" t="s">
        <v>2333</v>
      </c>
      <c r="L4284" s="3" t="s">
        <v>4576</v>
      </c>
      <c r="M4284" s="3">
        <f t="shared" si="66"/>
        <v>1</v>
      </c>
    </row>
    <row r="4285" spans="1:13">
      <c r="A4285" s="3">
        <v>3581</v>
      </c>
      <c r="B4285" s="3">
        <v>1</v>
      </c>
      <c r="C4285" s="3" t="s">
        <v>1148</v>
      </c>
      <c r="D4285" s="3" t="s">
        <v>485</v>
      </c>
      <c r="E4285" s="3">
        <v>1</v>
      </c>
      <c r="G4285" s="3">
        <v>100</v>
      </c>
      <c r="H4285" s="3">
        <v>100</v>
      </c>
      <c r="I4285" s="3" t="s">
        <v>3419</v>
      </c>
      <c r="J4285" s="3" t="s">
        <v>2285</v>
      </c>
      <c r="K4285" s="3" t="s">
        <v>2333</v>
      </c>
      <c r="L4285" s="3" t="s">
        <v>4576</v>
      </c>
      <c r="M4285" s="3">
        <f t="shared" si="66"/>
        <v>1</v>
      </c>
    </row>
    <row r="4286" spans="1:13">
      <c r="A4286" s="3">
        <v>3582</v>
      </c>
      <c r="B4286" s="3">
        <v>1</v>
      </c>
      <c r="C4286" s="3" t="s">
        <v>1175</v>
      </c>
      <c r="D4286" s="3" t="s">
        <v>525</v>
      </c>
      <c r="E4286" s="3">
        <v>1</v>
      </c>
      <c r="G4286" s="3">
        <v>100</v>
      </c>
      <c r="H4286" s="3">
        <v>100</v>
      </c>
      <c r="I4286" s="3" t="s">
        <v>3419</v>
      </c>
      <c r="J4286" s="3" t="s">
        <v>2285</v>
      </c>
      <c r="K4286" s="3" t="s">
        <v>2333</v>
      </c>
      <c r="L4286" s="3" t="s">
        <v>4576</v>
      </c>
      <c r="M4286" s="3">
        <f t="shared" si="66"/>
        <v>1</v>
      </c>
    </row>
    <row r="4287" spans="1:13">
      <c r="A4287" s="3">
        <v>3583</v>
      </c>
      <c r="B4287" s="3">
        <v>1</v>
      </c>
      <c r="C4287" s="3" t="s">
        <v>3439</v>
      </c>
      <c r="D4287" s="3" t="s">
        <v>3879</v>
      </c>
      <c r="E4287" s="3">
        <v>80</v>
      </c>
      <c r="G4287" s="3">
        <v>100</v>
      </c>
      <c r="H4287" s="3">
        <v>100</v>
      </c>
      <c r="I4287" s="3" t="s">
        <v>3419</v>
      </c>
      <c r="J4287" s="3" t="s">
        <v>2285</v>
      </c>
      <c r="K4287" s="3" t="s">
        <v>2333</v>
      </c>
      <c r="L4287" s="3" t="s">
        <v>4576</v>
      </c>
      <c r="M4287" s="3">
        <f t="shared" si="66"/>
        <v>1</v>
      </c>
    </row>
    <row r="4288" spans="1:13">
      <c r="A4288" s="3">
        <v>3584</v>
      </c>
      <c r="B4288" s="3">
        <v>1</v>
      </c>
      <c r="C4288" s="3" t="s">
        <v>3441</v>
      </c>
      <c r="D4288" s="3" t="s">
        <v>2272</v>
      </c>
      <c r="E4288" s="3" t="s">
        <v>286</v>
      </c>
      <c r="F4288" s="3" t="s">
        <v>386</v>
      </c>
      <c r="G4288" s="3">
        <v>100</v>
      </c>
      <c r="H4288" s="3">
        <v>100</v>
      </c>
      <c r="I4288" s="3" t="s">
        <v>3419</v>
      </c>
      <c r="J4288" s="3" t="s">
        <v>2285</v>
      </c>
      <c r="K4288" s="3" t="s">
        <v>2333</v>
      </c>
      <c r="L4288" s="3" t="s">
        <v>4576</v>
      </c>
      <c r="M4288" s="3">
        <f t="shared" si="66"/>
        <v>1</v>
      </c>
    </row>
    <row r="4289" spans="1:13">
      <c r="A4289" s="3">
        <v>3585</v>
      </c>
      <c r="B4289" s="3">
        <v>1</v>
      </c>
      <c r="C4289" s="3" t="s">
        <v>3398</v>
      </c>
      <c r="D4289" s="3" t="s">
        <v>198</v>
      </c>
      <c r="E4289" s="3" t="s">
        <v>1775</v>
      </c>
      <c r="F4289" s="3" t="s">
        <v>289</v>
      </c>
      <c r="G4289" s="3">
        <v>100</v>
      </c>
      <c r="H4289" s="3">
        <v>100</v>
      </c>
      <c r="I4289" s="3" t="s">
        <v>3419</v>
      </c>
      <c r="J4289" s="3" t="s">
        <v>2285</v>
      </c>
      <c r="K4289" s="3" t="s">
        <v>2333</v>
      </c>
      <c r="L4289" s="3" t="s">
        <v>4576</v>
      </c>
      <c r="M4289" s="3">
        <f t="shared" si="66"/>
        <v>1</v>
      </c>
    </row>
    <row r="4290" spans="1:13">
      <c r="A4290" s="3">
        <v>3586</v>
      </c>
      <c r="B4290" s="3">
        <v>0</v>
      </c>
      <c r="C4290" s="3" t="s">
        <v>2349</v>
      </c>
      <c r="D4290" s="3" t="s">
        <v>265</v>
      </c>
      <c r="E4290" s="3" t="s">
        <v>509</v>
      </c>
      <c r="F4290" s="3" t="s">
        <v>480</v>
      </c>
      <c r="G4290" s="3">
        <v>100</v>
      </c>
      <c r="H4290" s="3">
        <v>0</v>
      </c>
      <c r="I4290" s="3" t="s">
        <v>3419</v>
      </c>
      <c r="J4290" s="3" t="s">
        <v>2346</v>
      </c>
      <c r="K4290" s="3" t="s">
        <v>2286</v>
      </c>
      <c r="L4290" s="3" t="s">
        <v>4577</v>
      </c>
      <c r="M4290" s="3">
        <f t="shared" si="66"/>
        <v>1</v>
      </c>
    </row>
    <row r="4291" spans="1:13">
      <c r="A4291" s="3">
        <v>3587</v>
      </c>
      <c r="B4291" s="3">
        <v>0</v>
      </c>
      <c r="C4291" s="3" t="s">
        <v>2353</v>
      </c>
      <c r="D4291" s="3" t="s">
        <v>267</v>
      </c>
      <c r="E4291" s="3" t="s">
        <v>509</v>
      </c>
      <c r="F4291" s="3" t="s">
        <v>480</v>
      </c>
      <c r="G4291" s="3">
        <v>100</v>
      </c>
      <c r="H4291" s="3">
        <v>0</v>
      </c>
      <c r="I4291" s="3" t="s">
        <v>3419</v>
      </c>
      <c r="J4291" s="3" t="s">
        <v>2346</v>
      </c>
      <c r="K4291" s="3" t="s">
        <v>2286</v>
      </c>
      <c r="L4291" s="3" t="s">
        <v>4577</v>
      </c>
      <c r="M4291" s="3">
        <f t="shared" ref="M4291:M4354" si="67">COUNTIF(A:A,A4291)</f>
        <v>1</v>
      </c>
    </row>
    <row r="4292" spans="1:13">
      <c r="A4292" s="3">
        <v>3588</v>
      </c>
      <c r="B4292" s="3">
        <v>0</v>
      </c>
      <c r="C4292" s="3" t="s">
        <v>2355</v>
      </c>
      <c r="D4292" s="3" t="s">
        <v>257</v>
      </c>
      <c r="E4292" s="3" t="s">
        <v>509</v>
      </c>
      <c r="F4292" s="3" t="s">
        <v>480</v>
      </c>
      <c r="G4292" s="3">
        <v>100</v>
      </c>
      <c r="H4292" s="3">
        <v>0</v>
      </c>
      <c r="I4292" s="3" t="s">
        <v>3419</v>
      </c>
      <c r="J4292" s="3" t="s">
        <v>2346</v>
      </c>
      <c r="K4292" s="3" t="s">
        <v>2286</v>
      </c>
      <c r="L4292" s="3" t="s">
        <v>4577</v>
      </c>
      <c r="M4292" s="3">
        <f t="shared" si="67"/>
        <v>1</v>
      </c>
    </row>
    <row r="4293" spans="1:13">
      <c r="A4293" s="3">
        <v>3589</v>
      </c>
      <c r="B4293" s="3">
        <v>0</v>
      </c>
      <c r="C4293" s="3" t="s">
        <v>2357</v>
      </c>
      <c r="D4293" s="3" t="s">
        <v>269</v>
      </c>
      <c r="E4293" s="3" t="s">
        <v>509</v>
      </c>
      <c r="F4293" s="3" t="s">
        <v>480</v>
      </c>
      <c r="G4293" s="3">
        <v>100</v>
      </c>
      <c r="H4293" s="3">
        <v>0</v>
      </c>
      <c r="I4293" s="3" t="s">
        <v>3419</v>
      </c>
      <c r="J4293" s="3" t="s">
        <v>2346</v>
      </c>
      <c r="K4293" s="3" t="s">
        <v>2286</v>
      </c>
      <c r="L4293" s="3" t="s">
        <v>4577</v>
      </c>
      <c r="M4293" s="3">
        <f t="shared" si="67"/>
        <v>1</v>
      </c>
    </row>
    <row r="4294" spans="1:13">
      <c r="A4294" s="3">
        <v>3590</v>
      </c>
      <c r="B4294" s="3">
        <v>0</v>
      </c>
      <c r="C4294" s="3" t="s">
        <v>2359</v>
      </c>
      <c r="D4294" s="3" t="s">
        <v>166</v>
      </c>
      <c r="E4294" s="3" t="s">
        <v>2360</v>
      </c>
      <c r="F4294" s="3" t="s">
        <v>2361</v>
      </c>
      <c r="G4294" s="3">
        <v>100</v>
      </c>
      <c r="H4294" s="3">
        <v>0</v>
      </c>
      <c r="I4294" s="3" t="s">
        <v>3419</v>
      </c>
      <c r="J4294" s="3" t="s">
        <v>2346</v>
      </c>
      <c r="K4294" s="3" t="s">
        <v>2286</v>
      </c>
      <c r="L4294" s="3" t="s">
        <v>4577</v>
      </c>
      <c r="M4294" s="3">
        <f t="shared" si="67"/>
        <v>1</v>
      </c>
    </row>
    <row r="4295" spans="1:13">
      <c r="A4295" s="3">
        <v>3591</v>
      </c>
      <c r="B4295" s="3">
        <v>0</v>
      </c>
      <c r="C4295" s="3" t="s">
        <v>3442</v>
      </c>
      <c r="D4295" s="3" t="s">
        <v>557</v>
      </c>
      <c r="E4295" s="3" t="s">
        <v>1913</v>
      </c>
      <c r="F4295" s="3" t="s">
        <v>1789</v>
      </c>
      <c r="G4295" s="3">
        <v>100</v>
      </c>
      <c r="H4295" s="3">
        <v>0</v>
      </c>
      <c r="I4295" s="3" t="s">
        <v>3419</v>
      </c>
      <c r="J4295" s="3" t="s">
        <v>2346</v>
      </c>
      <c r="K4295" s="3" t="s">
        <v>2286</v>
      </c>
      <c r="L4295" s="3" t="s">
        <v>4577</v>
      </c>
      <c r="M4295" s="3">
        <f t="shared" si="67"/>
        <v>1</v>
      </c>
    </row>
    <row r="4296" spans="1:13">
      <c r="A4296" s="3">
        <v>3592</v>
      </c>
      <c r="B4296" s="3">
        <v>0</v>
      </c>
      <c r="C4296" s="3" t="s">
        <v>3444</v>
      </c>
      <c r="D4296" s="3" t="s">
        <v>673</v>
      </c>
      <c r="E4296" s="3" t="s">
        <v>2318</v>
      </c>
      <c r="F4296" s="3" t="s">
        <v>2324</v>
      </c>
      <c r="G4296" s="3">
        <v>100</v>
      </c>
      <c r="H4296" s="3">
        <v>0</v>
      </c>
      <c r="I4296" s="3" t="s">
        <v>3419</v>
      </c>
      <c r="J4296" s="3" t="s">
        <v>2346</v>
      </c>
      <c r="K4296" s="3" t="s">
        <v>2306</v>
      </c>
      <c r="L4296" s="3" t="s">
        <v>4577</v>
      </c>
      <c r="M4296" s="3">
        <f t="shared" si="67"/>
        <v>1</v>
      </c>
    </row>
    <row r="4297" spans="1:13">
      <c r="A4297" s="3">
        <v>3593</v>
      </c>
      <c r="B4297" s="3">
        <v>0</v>
      </c>
      <c r="C4297" s="3" t="s">
        <v>2365</v>
      </c>
      <c r="D4297" s="3" t="s">
        <v>13</v>
      </c>
      <c r="E4297" s="3" t="s">
        <v>2301</v>
      </c>
      <c r="F4297" s="3" t="s">
        <v>2324</v>
      </c>
      <c r="G4297" s="3">
        <v>100</v>
      </c>
      <c r="H4297" s="3">
        <v>0</v>
      </c>
      <c r="I4297" s="3" t="s">
        <v>3419</v>
      </c>
      <c r="J4297" s="3" t="s">
        <v>2346</v>
      </c>
      <c r="K4297" s="3" t="s">
        <v>2306</v>
      </c>
      <c r="L4297" s="3" t="s">
        <v>4577</v>
      </c>
      <c r="M4297" s="3">
        <f t="shared" si="67"/>
        <v>1</v>
      </c>
    </row>
    <row r="4298" spans="1:13">
      <c r="A4298" s="3">
        <v>3594</v>
      </c>
      <c r="B4298" s="3">
        <v>0</v>
      </c>
      <c r="C4298" s="3" t="s">
        <v>3446</v>
      </c>
      <c r="D4298" s="3" t="s">
        <v>680</v>
      </c>
      <c r="E4298" s="3" t="s">
        <v>2301</v>
      </c>
      <c r="F4298" s="3" t="s">
        <v>2324</v>
      </c>
      <c r="G4298" s="3">
        <v>100</v>
      </c>
      <c r="H4298" s="3">
        <v>0</v>
      </c>
      <c r="I4298" s="3" t="s">
        <v>3419</v>
      </c>
      <c r="J4298" s="3" t="s">
        <v>2346</v>
      </c>
      <c r="K4298" s="3" t="s">
        <v>2306</v>
      </c>
      <c r="L4298" s="3" t="s">
        <v>4577</v>
      </c>
      <c r="M4298" s="3">
        <f t="shared" si="67"/>
        <v>1</v>
      </c>
    </row>
    <row r="4299" spans="1:13">
      <c r="A4299" s="3">
        <v>3595</v>
      </c>
      <c r="B4299" s="3">
        <v>0</v>
      </c>
      <c r="C4299" s="3" t="s">
        <v>3448</v>
      </c>
      <c r="D4299" s="3" t="s">
        <v>561</v>
      </c>
      <c r="E4299" s="3" t="s">
        <v>562</v>
      </c>
      <c r="F4299" s="3" t="s">
        <v>287</v>
      </c>
      <c r="G4299" s="3">
        <v>100</v>
      </c>
      <c r="H4299" s="3">
        <v>0</v>
      </c>
      <c r="I4299" s="3" t="s">
        <v>3419</v>
      </c>
      <c r="J4299" s="3" t="s">
        <v>2346</v>
      </c>
      <c r="K4299" s="3" t="s">
        <v>2306</v>
      </c>
      <c r="L4299" s="3" t="s">
        <v>4577</v>
      </c>
      <c r="M4299" s="3">
        <f t="shared" si="67"/>
        <v>1</v>
      </c>
    </row>
    <row r="4300" spans="1:13">
      <c r="A4300" s="3">
        <v>3596</v>
      </c>
      <c r="B4300" s="3">
        <v>0</v>
      </c>
      <c r="C4300" s="3" t="s">
        <v>2367</v>
      </c>
      <c r="D4300" s="3" t="s">
        <v>103</v>
      </c>
      <c r="E4300" s="3" t="s">
        <v>2328</v>
      </c>
      <c r="F4300" s="3" t="s">
        <v>2329</v>
      </c>
      <c r="G4300" s="3">
        <v>100</v>
      </c>
      <c r="H4300" s="3">
        <v>0</v>
      </c>
      <c r="I4300" s="3" t="s">
        <v>3419</v>
      </c>
      <c r="J4300" s="3" t="s">
        <v>2346</v>
      </c>
      <c r="K4300" s="3" t="s">
        <v>2306</v>
      </c>
      <c r="L4300" s="3" t="s">
        <v>4577</v>
      </c>
      <c r="M4300" s="3">
        <f t="shared" si="67"/>
        <v>1</v>
      </c>
    </row>
    <row r="4301" spans="1:13">
      <c r="A4301" s="3">
        <v>3597</v>
      </c>
      <c r="B4301" s="3">
        <v>0</v>
      </c>
      <c r="C4301" s="3" t="s">
        <v>2391</v>
      </c>
      <c r="D4301" s="3" t="s">
        <v>683</v>
      </c>
      <c r="E4301" s="3" t="s">
        <v>2392</v>
      </c>
      <c r="F4301" s="3" t="s">
        <v>2393</v>
      </c>
      <c r="G4301" s="3">
        <v>100</v>
      </c>
      <c r="H4301" s="3">
        <v>0</v>
      </c>
      <c r="I4301" s="3" t="s">
        <v>3419</v>
      </c>
      <c r="J4301" s="3" t="s">
        <v>2346</v>
      </c>
      <c r="K4301" s="3" t="s">
        <v>2333</v>
      </c>
      <c r="L4301" s="3" t="s">
        <v>4577</v>
      </c>
      <c r="M4301" s="3">
        <f t="shared" si="67"/>
        <v>1</v>
      </c>
    </row>
    <row r="4302" spans="1:13">
      <c r="A4302" s="3">
        <v>3598</v>
      </c>
      <c r="B4302" s="3">
        <v>0</v>
      </c>
      <c r="C4302" s="3" t="s">
        <v>3410</v>
      </c>
      <c r="D4302" s="3" t="s">
        <v>556</v>
      </c>
      <c r="E4302" s="3" t="s">
        <v>2326</v>
      </c>
      <c r="F4302" s="3" t="s">
        <v>1960</v>
      </c>
      <c r="G4302" s="3">
        <v>100</v>
      </c>
      <c r="H4302" s="3">
        <v>0</v>
      </c>
      <c r="I4302" s="3" t="s">
        <v>3419</v>
      </c>
      <c r="J4302" s="3" t="s">
        <v>2346</v>
      </c>
      <c r="K4302" s="3" t="s">
        <v>2333</v>
      </c>
      <c r="L4302" s="3" t="s">
        <v>4577</v>
      </c>
      <c r="M4302" s="3">
        <f t="shared" si="67"/>
        <v>1</v>
      </c>
    </row>
    <row r="4303" spans="1:13">
      <c r="A4303" s="3">
        <v>3599</v>
      </c>
      <c r="B4303" s="3">
        <v>0</v>
      </c>
      <c r="C4303" s="3" t="s">
        <v>3450</v>
      </c>
      <c r="D4303" s="3" t="s">
        <v>262</v>
      </c>
      <c r="E4303" s="3" t="s">
        <v>1796</v>
      </c>
      <c r="F4303" s="3" t="s">
        <v>285</v>
      </c>
      <c r="G4303" s="3">
        <v>100</v>
      </c>
      <c r="H4303" s="3">
        <v>0</v>
      </c>
      <c r="I4303" s="3" t="s">
        <v>3419</v>
      </c>
      <c r="J4303" s="3" t="s">
        <v>2346</v>
      </c>
      <c r="K4303" s="3" t="s">
        <v>2333</v>
      </c>
      <c r="L4303" s="3" t="s">
        <v>4577</v>
      </c>
      <c r="M4303" s="3">
        <f t="shared" si="67"/>
        <v>2</v>
      </c>
    </row>
    <row r="4304" spans="1:13">
      <c r="A4304" s="3">
        <v>3599</v>
      </c>
      <c r="B4304" s="3">
        <v>0</v>
      </c>
      <c r="C4304" s="3" t="s">
        <v>3450</v>
      </c>
      <c r="D4304" s="3" t="s">
        <v>269</v>
      </c>
      <c r="E4304" s="3" t="s">
        <v>1796</v>
      </c>
      <c r="F4304" s="3" t="s">
        <v>285</v>
      </c>
      <c r="G4304" s="3">
        <v>100</v>
      </c>
      <c r="H4304" s="3">
        <v>0</v>
      </c>
      <c r="I4304" s="3" t="s">
        <v>3419</v>
      </c>
      <c r="J4304" s="3" t="s">
        <v>2346</v>
      </c>
      <c r="K4304" s="3" t="s">
        <v>2333</v>
      </c>
      <c r="L4304" s="3" t="s">
        <v>4577</v>
      </c>
      <c r="M4304" s="3">
        <f t="shared" si="67"/>
        <v>2</v>
      </c>
    </row>
    <row r="4305" spans="1:13">
      <c r="A4305" s="3">
        <v>3600</v>
      </c>
      <c r="B4305" s="3">
        <v>0</v>
      </c>
      <c r="C4305" s="3" t="s">
        <v>3452</v>
      </c>
      <c r="D4305" s="3" t="s">
        <v>15</v>
      </c>
      <c r="E4305" s="3" t="s">
        <v>2301</v>
      </c>
      <c r="F4305" s="3" t="s">
        <v>2324</v>
      </c>
      <c r="G4305" s="3">
        <v>100</v>
      </c>
      <c r="H4305" s="3">
        <v>0</v>
      </c>
      <c r="I4305" s="3" t="s">
        <v>3419</v>
      </c>
      <c r="J4305" s="3" t="s">
        <v>2346</v>
      </c>
      <c r="K4305" s="3" t="s">
        <v>2333</v>
      </c>
      <c r="L4305" s="3" t="s">
        <v>4577</v>
      </c>
      <c r="M4305" s="3">
        <f t="shared" si="67"/>
        <v>1</v>
      </c>
    </row>
    <row r="4306" spans="1:13">
      <c r="A4306" s="3">
        <v>3601</v>
      </c>
      <c r="B4306" s="3">
        <v>0</v>
      </c>
      <c r="C4306" s="3" t="s">
        <v>3454</v>
      </c>
      <c r="D4306" s="3" t="s">
        <v>259</v>
      </c>
      <c r="E4306" s="3" t="s">
        <v>2352</v>
      </c>
      <c r="F4306" s="3" t="s">
        <v>2629</v>
      </c>
      <c r="G4306" s="3">
        <v>100</v>
      </c>
      <c r="H4306" s="3">
        <v>0</v>
      </c>
      <c r="I4306" s="3" t="s">
        <v>3419</v>
      </c>
      <c r="J4306" s="3" t="s">
        <v>2346</v>
      </c>
      <c r="K4306" s="3" t="s">
        <v>2333</v>
      </c>
      <c r="L4306" s="3" t="s">
        <v>4577</v>
      </c>
      <c r="M4306" s="3">
        <f t="shared" si="67"/>
        <v>1</v>
      </c>
    </row>
    <row r="4307" spans="1:13">
      <c r="A4307" s="3">
        <v>3602</v>
      </c>
      <c r="B4307" s="3">
        <v>0</v>
      </c>
      <c r="C4307" s="3" t="s">
        <v>3456</v>
      </c>
      <c r="D4307" s="3" t="s">
        <v>3457</v>
      </c>
      <c r="E4307" s="3" t="s">
        <v>1778</v>
      </c>
      <c r="F4307" s="3" t="s">
        <v>480</v>
      </c>
      <c r="G4307" s="3">
        <v>100</v>
      </c>
      <c r="H4307" s="3">
        <v>0</v>
      </c>
      <c r="I4307" s="3" t="s">
        <v>3419</v>
      </c>
      <c r="J4307" s="3" t="s">
        <v>2346</v>
      </c>
      <c r="K4307" s="3" t="s">
        <v>2333</v>
      </c>
      <c r="L4307" s="3" t="s">
        <v>4577</v>
      </c>
      <c r="M4307" s="3">
        <f t="shared" si="67"/>
        <v>1</v>
      </c>
    </row>
    <row r="4308" spans="1:13">
      <c r="A4308" s="3">
        <v>3603</v>
      </c>
      <c r="B4308" s="3">
        <v>0</v>
      </c>
      <c r="C4308" s="3" t="s">
        <v>3417</v>
      </c>
      <c r="D4308" s="3" t="s">
        <v>196</v>
      </c>
      <c r="E4308" s="3" t="s">
        <v>1812</v>
      </c>
      <c r="F4308" s="3" t="s">
        <v>2445</v>
      </c>
      <c r="G4308" s="3">
        <v>100</v>
      </c>
      <c r="H4308" s="3">
        <v>0</v>
      </c>
      <c r="I4308" s="3" t="s">
        <v>3419</v>
      </c>
      <c r="J4308" s="3" t="s">
        <v>2346</v>
      </c>
      <c r="K4308" s="3" t="s">
        <v>2333</v>
      </c>
      <c r="L4308" s="3" t="s">
        <v>4577</v>
      </c>
      <c r="M4308" s="3">
        <f t="shared" si="67"/>
        <v>1</v>
      </c>
    </row>
    <row r="4309" spans="1:13">
      <c r="A4309" s="3">
        <v>3604</v>
      </c>
      <c r="B4309" s="3">
        <v>1</v>
      </c>
      <c r="C4309" s="3" t="s">
        <v>2350</v>
      </c>
      <c r="D4309" s="3" t="s">
        <v>265</v>
      </c>
      <c r="E4309" s="3" t="s">
        <v>2351</v>
      </c>
      <c r="F4309" s="3" t="s">
        <v>2352</v>
      </c>
      <c r="G4309" s="3">
        <v>86</v>
      </c>
      <c r="H4309" s="3">
        <v>100</v>
      </c>
      <c r="I4309" s="3" t="s">
        <v>3419</v>
      </c>
      <c r="J4309" s="3" t="s">
        <v>2346</v>
      </c>
      <c r="K4309" s="3" t="s">
        <v>2286</v>
      </c>
      <c r="L4309" s="3" t="s">
        <v>4578</v>
      </c>
      <c r="M4309" s="3">
        <f t="shared" si="67"/>
        <v>1</v>
      </c>
    </row>
    <row r="4310" spans="1:13">
      <c r="A4310" s="3">
        <v>3605</v>
      </c>
      <c r="B4310" s="3">
        <v>1</v>
      </c>
      <c r="C4310" s="3" t="s">
        <v>2354</v>
      </c>
      <c r="D4310" s="3" t="s">
        <v>267</v>
      </c>
      <c r="E4310" s="3" t="s">
        <v>2351</v>
      </c>
      <c r="F4310" s="3" t="s">
        <v>2352</v>
      </c>
      <c r="G4310" s="3">
        <v>86</v>
      </c>
      <c r="H4310" s="3">
        <v>100</v>
      </c>
      <c r="I4310" s="3" t="s">
        <v>3419</v>
      </c>
      <c r="J4310" s="3" t="s">
        <v>2346</v>
      </c>
      <c r="K4310" s="3" t="s">
        <v>2286</v>
      </c>
      <c r="L4310" s="3" t="s">
        <v>4578</v>
      </c>
      <c r="M4310" s="3">
        <f t="shared" si="67"/>
        <v>1</v>
      </c>
    </row>
    <row r="4311" spans="1:13">
      <c r="A4311" s="3">
        <v>3606</v>
      </c>
      <c r="B4311" s="3">
        <v>1</v>
      </c>
      <c r="C4311" s="3" t="s">
        <v>2356</v>
      </c>
      <c r="D4311" s="3" t="s">
        <v>257</v>
      </c>
      <c r="E4311" s="3" t="s">
        <v>2351</v>
      </c>
      <c r="F4311" s="3" t="s">
        <v>2352</v>
      </c>
      <c r="G4311" s="3">
        <v>86</v>
      </c>
      <c r="H4311" s="3">
        <v>100</v>
      </c>
      <c r="I4311" s="3" t="s">
        <v>3419</v>
      </c>
      <c r="J4311" s="3" t="s">
        <v>2346</v>
      </c>
      <c r="K4311" s="3" t="s">
        <v>2286</v>
      </c>
      <c r="L4311" s="3" t="s">
        <v>4578</v>
      </c>
      <c r="M4311" s="3">
        <f t="shared" si="67"/>
        <v>1</v>
      </c>
    </row>
    <row r="4312" spans="1:13">
      <c r="A4312" s="3">
        <v>3607</v>
      </c>
      <c r="B4312" s="3">
        <v>1</v>
      </c>
      <c r="C4312" s="3" t="s">
        <v>2358</v>
      </c>
      <c r="D4312" s="3" t="s">
        <v>269</v>
      </c>
      <c r="E4312" s="3" t="s">
        <v>2351</v>
      </c>
      <c r="F4312" s="3" t="s">
        <v>2352</v>
      </c>
      <c r="G4312" s="3">
        <v>86</v>
      </c>
      <c r="H4312" s="3">
        <v>100</v>
      </c>
      <c r="I4312" s="3" t="s">
        <v>3419</v>
      </c>
      <c r="J4312" s="3" t="s">
        <v>2346</v>
      </c>
      <c r="K4312" s="3" t="s">
        <v>2286</v>
      </c>
      <c r="L4312" s="3" t="s">
        <v>4578</v>
      </c>
      <c r="M4312" s="3">
        <f t="shared" si="67"/>
        <v>1</v>
      </c>
    </row>
    <row r="4313" spans="1:13">
      <c r="A4313" s="3">
        <v>3608</v>
      </c>
      <c r="B4313" s="3">
        <v>1</v>
      </c>
      <c r="C4313" s="3" t="s">
        <v>2362</v>
      </c>
      <c r="D4313" s="3" t="s">
        <v>166</v>
      </c>
      <c r="E4313" s="3" t="s">
        <v>2363</v>
      </c>
      <c r="F4313" s="3" t="s">
        <v>2364</v>
      </c>
      <c r="G4313" s="3">
        <v>86</v>
      </c>
      <c r="H4313" s="3">
        <v>100</v>
      </c>
      <c r="I4313" s="3" t="s">
        <v>3419</v>
      </c>
      <c r="J4313" s="3" t="s">
        <v>2346</v>
      </c>
      <c r="K4313" s="3" t="s">
        <v>2286</v>
      </c>
      <c r="L4313" s="3" t="s">
        <v>4578</v>
      </c>
      <c r="M4313" s="3">
        <f t="shared" si="67"/>
        <v>1</v>
      </c>
    </row>
    <row r="4314" spans="1:13">
      <c r="A4314" s="3">
        <v>3609</v>
      </c>
      <c r="B4314" s="3">
        <v>1</v>
      </c>
      <c r="C4314" s="3" t="s">
        <v>3443</v>
      </c>
      <c r="D4314" s="3" t="s">
        <v>557</v>
      </c>
      <c r="E4314" s="3" t="s">
        <v>2352</v>
      </c>
      <c r="F4314" s="3" t="s">
        <v>2326</v>
      </c>
      <c r="G4314" s="3">
        <v>86</v>
      </c>
      <c r="H4314" s="3">
        <v>100</v>
      </c>
      <c r="I4314" s="3" t="s">
        <v>3419</v>
      </c>
      <c r="J4314" s="3" t="s">
        <v>2346</v>
      </c>
      <c r="K4314" s="3" t="s">
        <v>2286</v>
      </c>
      <c r="L4314" s="3" t="s">
        <v>4578</v>
      </c>
      <c r="M4314" s="3">
        <f t="shared" si="67"/>
        <v>1</v>
      </c>
    </row>
    <row r="4315" spans="1:13">
      <c r="A4315" s="3">
        <v>3610</v>
      </c>
      <c r="B4315" s="3">
        <v>1</v>
      </c>
      <c r="C4315" s="3" t="s">
        <v>3445</v>
      </c>
      <c r="D4315" s="3" t="s">
        <v>673</v>
      </c>
      <c r="E4315" s="3" t="s">
        <v>480</v>
      </c>
      <c r="F4315" s="3" t="s">
        <v>289</v>
      </c>
      <c r="G4315" s="3">
        <v>86</v>
      </c>
      <c r="H4315" s="3">
        <v>100</v>
      </c>
      <c r="I4315" s="3" t="s">
        <v>3419</v>
      </c>
      <c r="J4315" s="3" t="s">
        <v>2346</v>
      </c>
      <c r="K4315" s="3" t="s">
        <v>2306</v>
      </c>
      <c r="L4315" s="3" t="s">
        <v>4578</v>
      </c>
      <c r="M4315" s="3">
        <f t="shared" si="67"/>
        <v>1</v>
      </c>
    </row>
    <row r="4316" spans="1:13">
      <c r="A4316" s="3">
        <v>3611</v>
      </c>
      <c r="B4316" s="3">
        <v>1</v>
      </c>
      <c r="C4316" s="3" t="s">
        <v>2366</v>
      </c>
      <c r="D4316" s="3" t="s">
        <v>13</v>
      </c>
      <c r="E4316" s="3" t="s">
        <v>1775</v>
      </c>
      <c r="F4316" s="3" t="s">
        <v>289</v>
      </c>
      <c r="G4316" s="3">
        <v>86</v>
      </c>
      <c r="H4316" s="3">
        <v>100</v>
      </c>
      <c r="I4316" s="3" t="s">
        <v>3419</v>
      </c>
      <c r="J4316" s="3" t="s">
        <v>2346</v>
      </c>
      <c r="K4316" s="3" t="s">
        <v>2306</v>
      </c>
      <c r="L4316" s="3" t="s">
        <v>4578</v>
      </c>
      <c r="M4316" s="3">
        <f t="shared" si="67"/>
        <v>1</v>
      </c>
    </row>
    <row r="4317" spans="1:13">
      <c r="A4317" s="3">
        <v>3612</v>
      </c>
      <c r="B4317" s="3">
        <v>1</v>
      </c>
      <c r="C4317" s="3" t="s">
        <v>3447</v>
      </c>
      <c r="D4317" s="3" t="s">
        <v>680</v>
      </c>
      <c r="E4317" s="3" t="s">
        <v>2326</v>
      </c>
      <c r="F4317" s="3" t="s">
        <v>289</v>
      </c>
      <c r="G4317" s="3">
        <v>86</v>
      </c>
      <c r="H4317" s="3">
        <v>100</v>
      </c>
      <c r="I4317" s="3" t="s">
        <v>3419</v>
      </c>
      <c r="J4317" s="3" t="s">
        <v>2346</v>
      </c>
      <c r="K4317" s="3" t="s">
        <v>2306</v>
      </c>
      <c r="L4317" s="3" t="s">
        <v>4578</v>
      </c>
      <c r="M4317" s="3">
        <f t="shared" si="67"/>
        <v>1</v>
      </c>
    </row>
    <row r="4318" spans="1:13">
      <c r="A4318" s="3">
        <v>3613</v>
      </c>
      <c r="B4318" s="3">
        <v>1</v>
      </c>
      <c r="C4318" s="3" t="s">
        <v>3449</v>
      </c>
      <c r="D4318" s="3" t="s">
        <v>561</v>
      </c>
      <c r="E4318" s="3" t="s">
        <v>665</v>
      </c>
      <c r="G4318" s="3">
        <v>86</v>
      </c>
      <c r="H4318" s="3">
        <v>100</v>
      </c>
      <c r="I4318" s="3" t="s">
        <v>3419</v>
      </c>
      <c r="J4318" s="3" t="s">
        <v>2346</v>
      </c>
      <c r="K4318" s="3" t="s">
        <v>2306</v>
      </c>
      <c r="L4318" s="3" t="s">
        <v>4578</v>
      </c>
      <c r="M4318" s="3">
        <f t="shared" si="67"/>
        <v>1</v>
      </c>
    </row>
    <row r="4319" spans="1:13">
      <c r="A4319" s="3">
        <v>3614</v>
      </c>
      <c r="B4319" s="3">
        <v>1</v>
      </c>
      <c r="C4319" s="3" t="s">
        <v>2368</v>
      </c>
      <c r="D4319" s="3" t="s">
        <v>103</v>
      </c>
      <c r="E4319" s="3" t="s">
        <v>1788</v>
      </c>
      <c r="F4319" s="3" t="s">
        <v>1809</v>
      </c>
      <c r="G4319" s="3">
        <v>86</v>
      </c>
      <c r="H4319" s="3">
        <v>100</v>
      </c>
      <c r="I4319" s="3" t="s">
        <v>3419</v>
      </c>
      <c r="J4319" s="3" t="s">
        <v>2346</v>
      </c>
      <c r="K4319" s="3" t="s">
        <v>2306</v>
      </c>
      <c r="L4319" s="3" t="s">
        <v>4578</v>
      </c>
      <c r="M4319" s="3">
        <f t="shared" si="67"/>
        <v>1</v>
      </c>
    </row>
    <row r="4320" spans="1:13">
      <c r="A4320" s="3">
        <v>3615</v>
      </c>
      <c r="B4320" s="3">
        <v>1</v>
      </c>
      <c r="C4320" s="3" t="s">
        <v>2394</v>
      </c>
      <c r="D4320" s="3" t="s">
        <v>683</v>
      </c>
      <c r="E4320" s="3" t="s">
        <v>2319</v>
      </c>
      <c r="F4320" s="3" t="s">
        <v>2395</v>
      </c>
      <c r="G4320" s="3">
        <v>100</v>
      </c>
      <c r="H4320" s="3">
        <v>100</v>
      </c>
      <c r="I4320" s="3" t="s">
        <v>3419</v>
      </c>
      <c r="J4320" s="3" t="s">
        <v>2346</v>
      </c>
      <c r="K4320" s="3" t="s">
        <v>2333</v>
      </c>
      <c r="L4320" s="3" t="s">
        <v>4578</v>
      </c>
      <c r="M4320" s="3">
        <f t="shared" si="67"/>
        <v>1</v>
      </c>
    </row>
    <row r="4321" spans="1:13">
      <c r="A4321" s="3">
        <v>3616</v>
      </c>
      <c r="B4321" s="3">
        <v>1</v>
      </c>
      <c r="C4321" s="3" t="s">
        <v>3411</v>
      </c>
      <c r="D4321" s="3" t="s">
        <v>556</v>
      </c>
      <c r="E4321" s="3" t="s">
        <v>1915</v>
      </c>
      <c r="F4321" s="3" t="s">
        <v>1775</v>
      </c>
      <c r="G4321" s="3">
        <v>100</v>
      </c>
      <c r="H4321" s="3">
        <v>100</v>
      </c>
      <c r="I4321" s="3" t="s">
        <v>3419</v>
      </c>
      <c r="J4321" s="3" t="s">
        <v>2346</v>
      </c>
      <c r="K4321" s="3" t="s">
        <v>2333</v>
      </c>
      <c r="L4321" s="3" t="s">
        <v>4578</v>
      </c>
      <c r="M4321" s="3">
        <f t="shared" si="67"/>
        <v>1</v>
      </c>
    </row>
    <row r="4322" spans="1:13">
      <c r="A4322" s="3">
        <v>3617</v>
      </c>
      <c r="B4322" s="3">
        <v>1</v>
      </c>
      <c r="C4322" s="3" t="s">
        <v>3451</v>
      </c>
      <c r="D4322" s="3" t="s">
        <v>262</v>
      </c>
      <c r="E4322" s="3" t="s">
        <v>2148</v>
      </c>
      <c r="F4322" s="3" t="s">
        <v>1821</v>
      </c>
      <c r="G4322" s="3">
        <v>100</v>
      </c>
      <c r="H4322" s="3">
        <v>100</v>
      </c>
      <c r="I4322" s="3" t="s">
        <v>3419</v>
      </c>
      <c r="J4322" s="3" t="s">
        <v>2346</v>
      </c>
      <c r="K4322" s="3" t="s">
        <v>2333</v>
      </c>
      <c r="L4322" s="3" t="s">
        <v>4578</v>
      </c>
      <c r="M4322" s="3">
        <f t="shared" si="67"/>
        <v>2</v>
      </c>
    </row>
    <row r="4323" spans="1:13">
      <c r="A4323" s="3">
        <v>3617</v>
      </c>
      <c r="B4323" s="3">
        <v>1</v>
      </c>
      <c r="C4323" s="3" t="s">
        <v>3451</v>
      </c>
      <c r="D4323" s="3" t="s">
        <v>269</v>
      </c>
      <c r="E4323" s="3" t="s">
        <v>2148</v>
      </c>
      <c r="F4323" s="3" t="s">
        <v>1821</v>
      </c>
      <c r="G4323" s="3">
        <v>100</v>
      </c>
      <c r="H4323" s="3">
        <v>100</v>
      </c>
      <c r="I4323" s="3" t="s">
        <v>3419</v>
      </c>
      <c r="J4323" s="3" t="s">
        <v>2346</v>
      </c>
      <c r="K4323" s="3" t="s">
        <v>2333</v>
      </c>
      <c r="L4323" s="3" t="s">
        <v>4578</v>
      </c>
      <c r="M4323" s="3">
        <f t="shared" si="67"/>
        <v>2</v>
      </c>
    </row>
    <row r="4324" spans="1:13">
      <c r="A4324" s="3">
        <v>3618</v>
      </c>
      <c r="B4324" s="3">
        <v>1</v>
      </c>
      <c r="C4324" s="3" t="s">
        <v>3453</v>
      </c>
      <c r="D4324" s="3" t="s">
        <v>15</v>
      </c>
      <c r="E4324" s="3" t="s">
        <v>1775</v>
      </c>
      <c r="F4324" s="3" t="s">
        <v>289</v>
      </c>
      <c r="G4324" s="3">
        <v>100</v>
      </c>
      <c r="H4324" s="3">
        <v>100</v>
      </c>
      <c r="I4324" s="3" t="s">
        <v>3419</v>
      </c>
      <c r="J4324" s="3" t="s">
        <v>2346</v>
      </c>
      <c r="K4324" s="3" t="s">
        <v>2333</v>
      </c>
      <c r="L4324" s="3" t="s">
        <v>4578</v>
      </c>
      <c r="M4324" s="3">
        <f t="shared" si="67"/>
        <v>1</v>
      </c>
    </row>
    <row r="4325" spans="1:13">
      <c r="A4325" s="3">
        <v>3619</v>
      </c>
      <c r="B4325" s="3">
        <v>1</v>
      </c>
      <c r="C4325" s="3" t="s">
        <v>3455</v>
      </c>
      <c r="D4325" s="3" t="s">
        <v>259</v>
      </c>
      <c r="E4325" s="3" t="s">
        <v>2351</v>
      </c>
      <c r="F4325" s="3" t="s">
        <v>1800</v>
      </c>
      <c r="G4325" s="3">
        <v>100</v>
      </c>
      <c r="H4325" s="3">
        <v>100</v>
      </c>
      <c r="I4325" s="3" t="s">
        <v>3419</v>
      </c>
      <c r="J4325" s="3" t="s">
        <v>2346</v>
      </c>
      <c r="K4325" s="3" t="s">
        <v>2333</v>
      </c>
      <c r="L4325" s="3" t="s">
        <v>4578</v>
      </c>
      <c r="M4325" s="3">
        <f t="shared" si="67"/>
        <v>1</v>
      </c>
    </row>
    <row r="4326" spans="1:13">
      <c r="A4326" s="3">
        <v>3620</v>
      </c>
      <c r="B4326" s="3">
        <v>1</v>
      </c>
      <c r="C4326" s="3" t="s">
        <v>3458</v>
      </c>
      <c r="D4326" s="3" t="s">
        <v>3457</v>
      </c>
      <c r="E4326" s="3" t="s">
        <v>1802</v>
      </c>
      <c r="F4326" s="3" t="s">
        <v>2352</v>
      </c>
      <c r="G4326" s="3">
        <v>100</v>
      </c>
      <c r="H4326" s="3">
        <v>100</v>
      </c>
      <c r="I4326" s="3" t="s">
        <v>3419</v>
      </c>
      <c r="J4326" s="3" t="s">
        <v>2346</v>
      </c>
      <c r="K4326" s="3" t="s">
        <v>2333</v>
      </c>
      <c r="L4326" s="3" t="s">
        <v>4578</v>
      </c>
      <c r="M4326" s="3">
        <f t="shared" si="67"/>
        <v>1</v>
      </c>
    </row>
    <row r="4327" spans="1:13">
      <c r="A4327" s="3">
        <v>3621</v>
      </c>
      <c r="B4327" s="3">
        <v>1</v>
      </c>
      <c r="C4327" s="3" t="s">
        <v>3418</v>
      </c>
      <c r="D4327" s="3" t="s">
        <v>196</v>
      </c>
      <c r="E4327" s="3" t="s">
        <v>2143</v>
      </c>
      <c r="F4327" s="3" t="s">
        <v>1791</v>
      </c>
      <c r="G4327" s="3">
        <v>100</v>
      </c>
      <c r="H4327" s="3">
        <v>100</v>
      </c>
      <c r="I4327" s="3" t="s">
        <v>3419</v>
      </c>
      <c r="J4327" s="3" t="s">
        <v>2346</v>
      </c>
      <c r="K4327" s="3" t="s">
        <v>2333</v>
      </c>
      <c r="L4327" s="3" t="s">
        <v>4578</v>
      </c>
      <c r="M4327" s="3">
        <f t="shared" si="67"/>
        <v>1</v>
      </c>
    </row>
    <row r="4328" spans="1:13">
      <c r="A4328" s="3">
        <v>3622</v>
      </c>
      <c r="B4328" s="3">
        <v>1</v>
      </c>
      <c r="C4328" s="3" t="s">
        <v>3420</v>
      </c>
      <c r="D4328" s="3" t="s">
        <v>335</v>
      </c>
      <c r="E4328" s="3" t="s">
        <v>1795</v>
      </c>
      <c r="F4328" s="3" t="s">
        <v>286</v>
      </c>
      <c r="G4328" s="3">
        <v>1</v>
      </c>
      <c r="H4328" s="3">
        <v>5</v>
      </c>
      <c r="I4328" s="3" t="s">
        <v>274</v>
      </c>
      <c r="J4328" s="3" t="s">
        <v>2259</v>
      </c>
      <c r="K4328" s="3" t="s">
        <v>2259</v>
      </c>
      <c r="L4328" s="3" t="s">
        <v>4579</v>
      </c>
      <c r="M4328" s="3">
        <f t="shared" si="67"/>
        <v>1</v>
      </c>
    </row>
    <row r="4329" spans="1:13">
      <c r="A4329" s="3">
        <v>3623</v>
      </c>
      <c r="B4329" s="3">
        <v>1</v>
      </c>
      <c r="C4329" s="3" t="s">
        <v>3421</v>
      </c>
      <c r="D4329" s="3" t="s">
        <v>3877</v>
      </c>
      <c r="E4329" s="3" t="s">
        <v>289</v>
      </c>
      <c r="F4329" s="3" t="s">
        <v>2438</v>
      </c>
      <c r="G4329" s="3">
        <v>1</v>
      </c>
      <c r="H4329" s="3">
        <v>5</v>
      </c>
      <c r="I4329" s="3" t="s">
        <v>274</v>
      </c>
      <c r="J4329" s="3" t="s">
        <v>2259</v>
      </c>
      <c r="K4329" s="3" t="s">
        <v>2259</v>
      </c>
      <c r="L4329" s="3" t="s">
        <v>4579</v>
      </c>
      <c r="M4329" s="3">
        <f t="shared" si="67"/>
        <v>1</v>
      </c>
    </row>
    <row r="4330" spans="1:13">
      <c r="A4330" s="3">
        <v>3624</v>
      </c>
      <c r="B4330" s="3">
        <v>1</v>
      </c>
      <c r="C4330" s="3" t="s">
        <v>3592</v>
      </c>
      <c r="D4330" s="3" t="s">
        <v>272</v>
      </c>
      <c r="E4330" s="3" t="s">
        <v>291</v>
      </c>
      <c r="F4330" s="3" t="s">
        <v>284</v>
      </c>
      <c r="G4330" s="3">
        <v>1</v>
      </c>
      <c r="H4330" s="3">
        <v>5</v>
      </c>
      <c r="I4330" s="3" t="s">
        <v>274</v>
      </c>
      <c r="J4330" s="3" t="s">
        <v>2259</v>
      </c>
      <c r="K4330" s="3" t="s">
        <v>2259</v>
      </c>
      <c r="L4330" s="3" t="s">
        <v>4579</v>
      </c>
      <c r="M4330" s="3">
        <f t="shared" si="67"/>
        <v>1</v>
      </c>
    </row>
    <row r="4331" spans="1:13">
      <c r="A4331" s="3">
        <v>3625</v>
      </c>
      <c r="B4331" s="3">
        <v>1</v>
      </c>
      <c r="C4331" s="3" t="s">
        <v>3593</v>
      </c>
      <c r="D4331" s="3" t="s">
        <v>646</v>
      </c>
      <c r="E4331" s="3" t="s">
        <v>291</v>
      </c>
      <c r="F4331" s="3" t="s">
        <v>284</v>
      </c>
      <c r="G4331" s="3">
        <v>1</v>
      </c>
      <c r="H4331" s="3">
        <v>5</v>
      </c>
      <c r="I4331" s="3" t="s">
        <v>274</v>
      </c>
      <c r="J4331" s="3" t="s">
        <v>2259</v>
      </c>
      <c r="K4331" s="3" t="s">
        <v>2259</v>
      </c>
      <c r="L4331" s="3" t="s">
        <v>4579</v>
      </c>
      <c r="M4331" s="3">
        <f t="shared" si="67"/>
        <v>1</v>
      </c>
    </row>
    <row r="4332" spans="1:13">
      <c r="A4332" s="3">
        <v>3626</v>
      </c>
      <c r="B4332" s="3">
        <v>1</v>
      </c>
      <c r="C4332" s="3" t="s">
        <v>2275</v>
      </c>
      <c r="D4332" s="3" t="s">
        <v>273</v>
      </c>
      <c r="E4332" s="3" t="s">
        <v>1781</v>
      </c>
      <c r="F4332" s="3" t="s">
        <v>291</v>
      </c>
      <c r="G4332" s="3">
        <v>1</v>
      </c>
      <c r="H4332" s="3">
        <v>5</v>
      </c>
      <c r="I4332" s="3" t="s">
        <v>274</v>
      </c>
      <c r="J4332" s="3" t="s">
        <v>2259</v>
      </c>
      <c r="K4332" s="3" t="s">
        <v>2259</v>
      </c>
      <c r="L4332" s="3" t="s">
        <v>4579</v>
      </c>
      <c r="M4332" s="3">
        <f t="shared" si="67"/>
        <v>1</v>
      </c>
    </row>
    <row r="4333" spans="1:13">
      <c r="A4333" s="3">
        <v>3627</v>
      </c>
      <c r="B4333" s="3">
        <v>1</v>
      </c>
      <c r="C4333" s="3" t="s">
        <v>2276</v>
      </c>
      <c r="D4333" s="3" t="s">
        <v>16</v>
      </c>
      <c r="E4333" s="3" t="s">
        <v>1782</v>
      </c>
      <c r="F4333" s="3" t="s">
        <v>291</v>
      </c>
      <c r="G4333" s="3">
        <v>1</v>
      </c>
      <c r="H4333" s="3">
        <v>5</v>
      </c>
      <c r="I4333" s="3" t="s">
        <v>274</v>
      </c>
      <c r="J4333" s="3" t="s">
        <v>2259</v>
      </c>
      <c r="K4333" s="3" t="s">
        <v>2259</v>
      </c>
      <c r="L4333" s="3" t="s">
        <v>4579</v>
      </c>
      <c r="M4333" s="3">
        <f t="shared" si="67"/>
        <v>1</v>
      </c>
    </row>
    <row r="4334" spans="1:13">
      <c r="A4334" s="3">
        <v>3628</v>
      </c>
      <c r="B4334" s="3">
        <v>1</v>
      </c>
      <c r="C4334" s="3" t="s">
        <v>3594</v>
      </c>
      <c r="D4334" s="3" t="s">
        <v>3595</v>
      </c>
      <c r="G4334" s="3">
        <v>1</v>
      </c>
      <c r="H4334" s="3">
        <v>5</v>
      </c>
      <c r="I4334" s="3" t="s">
        <v>274</v>
      </c>
      <c r="J4334" s="3" t="s">
        <v>2259</v>
      </c>
      <c r="K4334" s="3" t="s">
        <v>2259</v>
      </c>
      <c r="L4334" s="3" t="s">
        <v>4579</v>
      </c>
      <c r="M4334" s="3">
        <f t="shared" si="67"/>
        <v>2</v>
      </c>
    </row>
    <row r="4335" spans="1:13">
      <c r="A4335" s="3">
        <v>3628</v>
      </c>
      <c r="B4335" s="3">
        <v>1</v>
      </c>
      <c r="C4335" s="3" t="s">
        <v>3594</v>
      </c>
      <c r="D4335" s="3" t="s">
        <v>3596</v>
      </c>
      <c r="G4335" s="3">
        <v>1</v>
      </c>
      <c r="H4335" s="3">
        <v>5</v>
      </c>
      <c r="I4335" s="3" t="s">
        <v>274</v>
      </c>
      <c r="J4335" s="3" t="s">
        <v>2259</v>
      </c>
      <c r="K4335" s="3" t="s">
        <v>2259</v>
      </c>
      <c r="L4335" s="3" t="s">
        <v>4579</v>
      </c>
      <c r="M4335" s="3">
        <f t="shared" si="67"/>
        <v>2</v>
      </c>
    </row>
    <row r="4336" spans="1:13">
      <c r="A4336" s="3">
        <v>3629</v>
      </c>
      <c r="B4336" s="3">
        <v>1</v>
      </c>
      <c r="C4336" s="3" t="s">
        <v>3597</v>
      </c>
      <c r="D4336" s="3" t="s">
        <v>3598</v>
      </c>
      <c r="G4336" s="3">
        <v>1</v>
      </c>
      <c r="H4336" s="3">
        <v>5</v>
      </c>
      <c r="I4336" s="3" t="s">
        <v>274</v>
      </c>
      <c r="J4336" s="3" t="s">
        <v>2259</v>
      </c>
      <c r="K4336" s="3" t="s">
        <v>2259</v>
      </c>
      <c r="L4336" s="3" t="s">
        <v>4579</v>
      </c>
      <c r="M4336" s="3">
        <f t="shared" si="67"/>
        <v>2</v>
      </c>
    </row>
    <row r="4337" spans="1:13">
      <c r="A4337" s="3">
        <v>3629</v>
      </c>
      <c r="B4337" s="3">
        <v>1</v>
      </c>
      <c r="C4337" s="3" t="s">
        <v>3597</v>
      </c>
      <c r="D4337" s="3" t="s">
        <v>3599</v>
      </c>
      <c r="G4337" s="3">
        <v>1</v>
      </c>
      <c r="H4337" s="3">
        <v>5</v>
      </c>
      <c r="I4337" s="3" t="s">
        <v>274</v>
      </c>
      <c r="J4337" s="3" t="s">
        <v>2259</v>
      </c>
      <c r="K4337" s="3" t="s">
        <v>2259</v>
      </c>
      <c r="L4337" s="3" t="s">
        <v>4579</v>
      </c>
      <c r="M4337" s="3">
        <f t="shared" si="67"/>
        <v>2</v>
      </c>
    </row>
    <row r="4338" spans="1:13">
      <c r="A4338" s="3">
        <v>3630</v>
      </c>
      <c r="B4338" s="3">
        <v>2</v>
      </c>
      <c r="C4338" s="3" t="s">
        <v>2255</v>
      </c>
      <c r="D4338" s="3" t="s">
        <v>322</v>
      </c>
      <c r="E4338" s="3" t="s">
        <v>2256</v>
      </c>
      <c r="F4338" s="3" t="s">
        <v>2257</v>
      </c>
      <c r="G4338" s="3">
        <v>1</v>
      </c>
      <c r="H4338" s="3">
        <v>10</v>
      </c>
      <c r="I4338" s="3" t="s">
        <v>274</v>
      </c>
      <c r="J4338" s="3" t="s">
        <v>2259</v>
      </c>
      <c r="K4338" s="3" t="s">
        <v>2259</v>
      </c>
      <c r="L4338" s="3" t="s">
        <v>4580</v>
      </c>
      <c r="M4338" s="3">
        <f t="shared" si="67"/>
        <v>1</v>
      </c>
    </row>
    <row r="4339" spans="1:13">
      <c r="A4339" s="3">
        <v>3631</v>
      </c>
      <c r="B4339" s="3">
        <v>2</v>
      </c>
      <c r="C4339" s="3" t="s">
        <v>3600</v>
      </c>
      <c r="D4339" s="3" t="s">
        <v>415</v>
      </c>
      <c r="E4339" s="3" t="s">
        <v>3280</v>
      </c>
      <c r="F4339" s="3" t="s">
        <v>2061</v>
      </c>
      <c r="G4339" s="3">
        <v>1</v>
      </c>
      <c r="H4339" s="3">
        <v>10</v>
      </c>
      <c r="I4339" s="3" t="s">
        <v>274</v>
      </c>
      <c r="J4339" s="3" t="s">
        <v>2259</v>
      </c>
      <c r="K4339" s="3" t="s">
        <v>2259</v>
      </c>
      <c r="L4339" s="3" t="s">
        <v>4580</v>
      </c>
      <c r="M4339" s="3">
        <f t="shared" si="67"/>
        <v>1</v>
      </c>
    </row>
    <row r="4340" spans="1:13">
      <c r="A4340" s="3">
        <v>3632</v>
      </c>
      <c r="B4340" s="3">
        <v>2</v>
      </c>
      <c r="C4340" s="3" t="s">
        <v>2417</v>
      </c>
      <c r="D4340" s="3" t="s">
        <v>357</v>
      </c>
      <c r="E4340" s="3" t="s">
        <v>2418</v>
      </c>
      <c r="F4340" s="3" t="s">
        <v>2419</v>
      </c>
      <c r="G4340" s="3">
        <v>1</v>
      </c>
      <c r="H4340" s="3">
        <v>10</v>
      </c>
      <c r="I4340" s="3" t="s">
        <v>274</v>
      </c>
      <c r="J4340" s="3" t="s">
        <v>2259</v>
      </c>
      <c r="K4340" s="3" t="s">
        <v>2259</v>
      </c>
      <c r="L4340" s="3" t="s">
        <v>4580</v>
      </c>
      <c r="M4340" s="3">
        <f t="shared" si="67"/>
        <v>1</v>
      </c>
    </row>
    <row r="4341" spans="1:13">
      <c r="A4341" s="3">
        <v>3633</v>
      </c>
      <c r="B4341" s="3">
        <v>2</v>
      </c>
      <c r="C4341" s="3" t="s">
        <v>2263</v>
      </c>
      <c r="D4341" s="3" t="s">
        <v>265</v>
      </c>
      <c r="E4341" s="3" t="s">
        <v>282</v>
      </c>
      <c r="F4341" s="3" t="s">
        <v>284</v>
      </c>
      <c r="G4341" s="3">
        <v>1</v>
      </c>
      <c r="H4341" s="3">
        <v>10</v>
      </c>
      <c r="I4341" s="3" t="s">
        <v>274</v>
      </c>
      <c r="J4341" s="3" t="s">
        <v>2259</v>
      </c>
      <c r="K4341" s="3" t="s">
        <v>2259</v>
      </c>
      <c r="L4341" s="3" t="s">
        <v>4580</v>
      </c>
      <c r="M4341" s="3">
        <f t="shared" si="67"/>
        <v>1</v>
      </c>
    </row>
    <row r="4342" spans="1:13">
      <c r="A4342" s="3">
        <v>3634</v>
      </c>
      <c r="B4342" s="3">
        <v>2</v>
      </c>
      <c r="C4342" s="3" t="s">
        <v>2264</v>
      </c>
      <c r="D4342" s="3" t="s">
        <v>267</v>
      </c>
      <c r="E4342" s="3" t="s">
        <v>282</v>
      </c>
      <c r="F4342" s="3" t="s">
        <v>284</v>
      </c>
      <c r="G4342" s="3">
        <v>1</v>
      </c>
      <c r="H4342" s="3">
        <v>10</v>
      </c>
      <c r="I4342" s="3" t="s">
        <v>274</v>
      </c>
      <c r="J4342" s="3" t="s">
        <v>2259</v>
      </c>
      <c r="K4342" s="3" t="s">
        <v>2259</v>
      </c>
      <c r="L4342" s="3" t="s">
        <v>4580</v>
      </c>
      <c r="M4342" s="3">
        <f t="shared" si="67"/>
        <v>1</v>
      </c>
    </row>
    <row r="4343" spans="1:13">
      <c r="A4343" s="3">
        <v>3635</v>
      </c>
      <c r="B4343" s="3">
        <v>2</v>
      </c>
      <c r="C4343" s="3" t="s">
        <v>2265</v>
      </c>
      <c r="D4343" s="3" t="s">
        <v>257</v>
      </c>
      <c r="E4343" s="3" t="s">
        <v>282</v>
      </c>
      <c r="F4343" s="3" t="s">
        <v>284</v>
      </c>
      <c r="G4343" s="3">
        <v>1</v>
      </c>
      <c r="H4343" s="3">
        <v>10</v>
      </c>
      <c r="I4343" s="3" t="s">
        <v>274</v>
      </c>
      <c r="J4343" s="3" t="s">
        <v>2259</v>
      </c>
      <c r="K4343" s="3" t="s">
        <v>2259</v>
      </c>
      <c r="L4343" s="3" t="s">
        <v>4580</v>
      </c>
      <c r="M4343" s="3">
        <f t="shared" si="67"/>
        <v>1</v>
      </c>
    </row>
    <row r="4344" spans="1:13">
      <c r="A4344" s="3">
        <v>3636</v>
      </c>
      <c r="B4344" s="3">
        <v>2</v>
      </c>
      <c r="C4344" s="3" t="s">
        <v>2266</v>
      </c>
      <c r="D4344" s="3" t="s">
        <v>269</v>
      </c>
      <c r="E4344" s="3" t="s">
        <v>282</v>
      </c>
      <c r="F4344" s="3" t="s">
        <v>284</v>
      </c>
      <c r="G4344" s="3">
        <v>1</v>
      </c>
      <c r="H4344" s="3">
        <v>10</v>
      </c>
      <c r="I4344" s="3" t="s">
        <v>274</v>
      </c>
      <c r="J4344" s="3" t="s">
        <v>2259</v>
      </c>
      <c r="K4344" s="3" t="s">
        <v>2259</v>
      </c>
      <c r="L4344" s="3" t="s">
        <v>4580</v>
      </c>
      <c r="M4344" s="3">
        <f t="shared" si="67"/>
        <v>1</v>
      </c>
    </row>
    <row r="4345" spans="1:13">
      <c r="A4345" s="3">
        <v>3637</v>
      </c>
      <c r="B4345" s="3">
        <v>2</v>
      </c>
      <c r="C4345" s="3" t="s">
        <v>2267</v>
      </c>
      <c r="D4345" s="3" t="s">
        <v>110</v>
      </c>
      <c r="E4345" s="3" t="s">
        <v>2181</v>
      </c>
      <c r="F4345" s="3" t="s">
        <v>2119</v>
      </c>
      <c r="G4345" s="3">
        <v>1</v>
      </c>
      <c r="H4345" s="3">
        <v>10</v>
      </c>
      <c r="I4345" s="3" t="s">
        <v>274</v>
      </c>
      <c r="J4345" s="3" t="s">
        <v>2259</v>
      </c>
      <c r="K4345" s="3" t="s">
        <v>2259</v>
      </c>
      <c r="L4345" s="3" t="s">
        <v>4580</v>
      </c>
      <c r="M4345" s="3">
        <f t="shared" si="67"/>
        <v>1</v>
      </c>
    </row>
    <row r="4346" spans="1:13">
      <c r="A4346" s="3">
        <v>3638</v>
      </c>
      <c r="B4346" s="3">
        <v>2</v>
      </c>
      <c r="C4346" s="3" t="s">
        <v>2268</v>
      </c>
      <c r="D4346" s="3" t="s">
        <v>111</v>
      </c>
      <c r="E4346" s="3" t="s">
        <v>2181</v>
      </c>
      <c r="F4346" s="3" t="s">
        <v>2119</v>
      </c>
      <c r="G4346" s="3">
        <v>1</v>
      </c>
      <c r="H4346" s="3">
        <v>10</v>
      </c>
      <c r="I4346" s="3" t="s">
        <v>274</v>
      </c>
      <c r="J4346" s="3" t="s">
        <v>2259</v>
      </c>
      <c r="K4346" s="3" t="s">
        <v>2259</v>
      </c>
      <c r="L4346" s="3" t="s">
        <v>4580</v>
      </c>
      <c r="M4346" s="3">
        <f t="shared" si="67"/>
        <v>1</v>
      </c>
    </row>
    <row r="4347" spans="1:13">
      <c r="A4347" s="3">
        <v>3639</v>
      </c>
      <c r="B4347" s="3">
        <v>2</v>
      </c>
      <c r="C4347" s="3" t="s">
        <v>2269</v>
      </c>
      <c r="D4347" s="3" t="s">
        <v>112</v>
      </c>
      <c r="E4347" s="3" t="s">
        <v>2181</v>
      </c>
      <c r="F4347" s="3" t="s">
        <v>2119</v>
      </c>
      <c r="G4347" s="3">
        <v>1</v>
      </c>
      <c r="H4347" s="3">
        <v>10</v>
      </c>
      <c r="I4347" s="3" t="s">
        <v>274</v>
      </c>
      <c r="J4347" s="3" t="s">
        <v>2259</v>
      </c>
      <c r="K4347" s="3" t="s">
        <v>2259</v>
      </c>
      <c r="L4347" s="3" t="s">
        <v>4580</v>
      </c>
      <c r="M4347" s="3">
        <f t="shared" si="67"/>
        <v>1</v>
      </c>
    </row>
    <row r="4348" spans="1:13">
      <c r="A4348" s="3">
        <v>3640</v>
      </c>
      <c r="B4348" s="3">
        <v>1</v>
      </c>
      <c r="C4348" s="3" t="s">
        <v>3420</v>
      </c>
      <c r="D4348" s="3" t="s">
        <v>335</v>
      </c>
      <c r="E4348" s="3" t="s">
        <v>1795</v>
      </c>
      <c r="F4348" s="3" t="s">
        <v>286</v>
      </c>
      <c r="G4348" s="3">
        <v>1</v>
      </c>
      <c r="H4348" s="3">
        <v>5</v>
      </c>
      <c r="I4348" s="3" t="s">
        <v>274</v>
      </c>
      <c r="J4348" s="3" t="s">
        <v>2281</v>
      </c>
      <c r="K4348" s="3" t="s">
        <v>2281</v>
      </c>
      <c r="L4348" s="3" t="s">
        <v>4581</v>
      </c>
      <c r="M4348" s="3">
        <f t="shared" si="67"/>
        <v>1</v>
      </c>
    </row>
    <row r="4349" spans="1:13">
      <c r="A4349" s="3">
        <v>3641</v>
      </c>
      <c r="B4349" s="3">
        <v>1</v>
      </c>
      <c r="C4349" s="3" t="s">
        <v>3421</v>
      </c>
      <c r="D4349" s="3" t="s">
        <v>3877</v>
      </c>
      <c r="E4349" s="3" t="s">
        <v>289</v>
      </c>
      <c r="F4349" s="3" t="s">
        <v>2438</v>
      </c>
      <c r="G4349" s="3">
        <v>1</v>
      </c>
      <c r="H4349" s="3">
        <v>5</v>
      </c>
      <c r="I4349" s="3" t="s">
        <v>274</v>
      </c>
      <c r="J4349" s="3" t="s">
        <v>2281</v>
      </c>
      <c r="K4349" s="3" t="s">
        <v>2281</v>
      </c>
      <c r="L4349" s="3" t="s">
        <v>4581</v>
      </c>
      <c r="M4349" s="3">
        <f t="shared" si="67"/>
        <v>1</v>
      </c>
    </row>
    <row r="4350" spans="1:13">
      <c r="A4350" s="3">
        <v>3642</v>
      </c>
      <c r="B4350" s="3">
        <v>1</v>
      </c>
      <c r="C4350" s="3" t="s">
        <v>3592</v>
      </c>
      <c r="D4350" s="3" t="s">
        <v>272</v>
      </c>
      <c r="E4350" s="3" t="s">
        <v>291</v>
      </c>
      <c r="F4350" s="3" t="s">
        <v>284</v>
      </c>
      <c r="G4350" s="3">
        <v>1</v>
      </c>
      <c r="H4350" s="3">
        <v>5</v>
      </c>
      <c r="I4350" s="3" t="s">
        <v>274</v>
      </c>
      <c r="J4350" s="3" t="s">
        <v>2281</v>
      </c>
      <c r="K4350" s="3" t="s">
        <v>2281</v>
      </c>
      <c r="L4350" s="3" t="s">
        <v>4581</v>
      </c>
      <c r="M4350" s="3">
        <f t="shared" si="67"/>
        <v>1</v>
      </c>
    </row>
    <row r="4351" spans="1:13">
      <c r="A4351" s="3">
        <v>3643</v>
      </c>
      <c r="B4351" s="3">
        <v>1</v>
      </c>
      <c r="C4351" s="3" t="s">
        <v>3593</v>
      </c>
      <c r="D4351" s="3" t="s">
        <v>646</v>
      </c>
      <c r="E4351" s="3" t="s">
        <v>291</v>
      </c>
      <c r="F4351" s="3" t="s">
        <v>284</v>
      </c>
      <c r="G4351" s="3">
        <v>1</v>
      </c>
      <c r="H4351" s="3">
        <v>5</v>
      </c>
      <c r="I4351" s="3" t="s">
        <v>274</v>
      </c>
      <c r="J4351" s="3" t="s">
        <v>2281</v>
      </c>
      <c r="K4351" s="3" t="s">
        <v>2281</v>
      </c>
      <c r="L4351" s="3" t="s">
        <v>4581</v>
      </c>
      <c r="M4351" s="3">
        <f t="shared" si="67"/>
        <v>1</v>
      </c>
    </row>
    <row r="4352" spans="1:13">
      <c r="A4352" s="3">
        <v>3644</v>
      </c>
      <c r="B4352" s="3">
        <v>1</v>
      </c>
      <c r="C4352" s="3" t="s">
        <v>2275</v>
      </c>
      <c r="D4352" s="3" t="s">
        <v>273</v>
      </c>
      <c r="E4352" s="3" t="s">
        <v>1781</v>
      </c>
      <c r="F4352" s="3" t="s">
        <v>291</v>
      </c>
      <c r="G4352" s="3">
        <v>1</v>
      </c>
      <c r="H4352" s="3">
        <v>5</v>
      </c>
      <c r="I4352" s="3" t="s">
        <v>274</v>
      </c>
      <c r="J4352" s="3" t="s">
        <v>2281</v>
      </c>
      <c r="K4352" s="3" t="s">
        <v>2281</v>
      </c>
      <c r="L4352" s="3" t="s">
        <v>4581</v>
      </c>
      <c r="M4352" s="3">
        <f t="shared" si="67"/>
        <v>1</v>
      </c>
    </row>
    <row r="4353" spans="1:13">
      <c r="A4353" s="3">
        <v>3645</v>
      </c>
      <c r="B4353" s="3">
        <v>1</v>
      </c>
      <c r="C4353" s="3" t="s">
        <v>2276</v>
      </c>
      <c r="D4353" s="3" t="s">
        <v>16</v>
      </c>
      <c r="E4353" s="3" t="s">
        <v>1782</v>
      </c>
      <c r="F4353" s="3" t="s">
        <v>291</v>
      </c>
      <c r="G4353" s="3">
        <v>1</v>
      </c>
      <c r="H4353" s="3">
        <v>5</v>
      </c>
      <c r="I4353" s="3" t="s">
        <v>274</v>
      </c>
      <c r="J4353" s="3" t="s">
        <v>2281</v>
      </c>
      <c r="K4353" s="3" t="s">
        <v>2281</v>
      </c>
      <c r="L4353" s="3" t="s">
        <v>4581</v>
      </c>
      <c r="M4353" s="3">
        <f t="shared" si="67"/>
        <v>1</v>
      </c>
    </row>
    <row r="4354" spans="1:13">
      <c r="A4354" s="3">
        <v>3646</v>
      </c>
      <c r="B4354" s="3">
        <v>2</v>
      </c>
      <c r="C4354" s="3" t="s">
        <v>2255</v>
      </c>
      <c r="D4354" s="3" t="s">
        <v>322</v>
      </c>
      <c r="E4354" s="3" t="s">
        <v>2256</v>
      </c>
      <c r="F4354" s="3" t="s">
        <v>2257</v>
      </c>
      <c r="G4354" s="3">
        <v>1</v>
      </c>
      <c r="H4354" s="3">
        <v>10</v>
      </c>
      <c r="I4354" s="3" t="s">
        <v>274</v>
      </c>
      <c r="J4354" s="3" t="s">
        <v>2281</v>
      </c>
      <c r="K4354" s="3" t="s">
        <v>2281</v>
      </c>
      <c r="L4354" s="3" t="s">
        <v>4582</v>
      </c>
      <c r="M4354" s="3">
        <f t="shared" si="67"/>
        <v>1</v>
      </c>
    </row>
    <row r="4355" spans="1:13">
      <c r="A4355" s="3">
        <v>3647</v>
      </c>
      <c r="B4355" s="3">
        <v>2</v>
      </c>
      <c r="C4355" s="3" t="s">
        <v>3600</v>
      </c>
      <c r="D4355" s="3" t="s">
        <v>415</v>
      </c>
      <c r="E4355" s="3" t="s">
        <v>3280</v>
      </c>
      <c r="F4355" s="3" t="s">
        <v>2061</v>
      </c>
      <c r="G4355" s="3">
        <v>1</v>
      </c>
      <c r="H4355" s="3">
        <v>10</v>
      </c>
      <c r="I4355" s="3" t="s">
        <v>274</v>
      </c>
      <c r="J4355" s="3" t="s">
        <v>2281</v>
      </c>
      <c r="K4355" s="3" t="s">
        <v>2281</v>
      </c>
      <c r="L4355" s="3" t="s">
        <v>4582</v>
      </c>
      <c r="M4355" s="3">
        <f t="shared" ref="M4355:M4418" si="68">COUNTIF(A:A,A4355)</f>
        <v>1</v>
      </c>
    </row>
    <row r="4356" spans="1:13">
      <c r="A4356" s="3">
        <v>3648</v>
      </c>
      <c r="B4356" s="3">
        <v>2</v>
      </c>
      <c r="C4356" s="3" t="s">
        <v>2417</v>
      </c>
      <c r="D4356" s="3" t="s">
        <v>357</v>
      </c>
      <c r="E4356" s="3" t="s">
        <v>2418</v>
      </c>
      <c r="F4356" s="3" t="s">
        <v>2419</v>
      </c>
      <c r="G4356" s="3">
        <v>1</v>
      </c>
      <c r="H4356" s="3">
        <v>10</v>
      </c>
      <c r="I4356" s="3" t="s">
        <v>274</v>
      </c>
      <c r="J4356" s="3" t="s">
        <v>2281</v>
      </c>
      <c r="K4356" s="3" t="s">
        <v>2281</v>
      </c>
      <c r="L4356" s="3" t="s">
        <v>4582</v>
      </c>
      <c r="M4356" s="3">
        <f t="shared" si="68"/>
        <v>1</v>
      </c>
    </row>
    <row r="4357" spans="1:13">
      <c r="A4357" s="3">
        <v>3649</v>
      </c>
      <c r="B4357" s="3">
        <v>2</v>
      </c>
      <c r="C4357" s="3" t="s">
        <v>2263</v>
      </c>
      <c r="D4357" s="3" t="s">
        <v>265</v>
      </c>
      <c r="E4357" s="3" t="s">
        <v>282</v>
      </c>
      <c r="F4357" s="3" t="s">
        <v>284</v>
      </c>
      <c r="G4357" s="3">
        <v>1</v>
      </c>
      <c r="H4357" s="3">
        <v>10</v>
      </c>
      <c r="I4357" s="3" t="s">
        <v>274</v>
      </c>
      <c r="J4357" s="3" t="s">
        <v>2281</v>
      </c>
      <c r="K4357" s="3" t="s">
        <v>2281</v>
      </c>
      <c r="L4357" s="3" t="s">
        <v>4582</v>
      </c>
      <c r="M4357" s="3">
        <f t="shared" si="68"/>
        <v>1</v>
      </c>
    </row>
    <row r="4358" spans="1:13">
      <c r="A4358" s="3">
        <v>3650</v>
      </c>
      <c r="B4358" s="3">
        <v>2</v>
      </c>
      <c r="C4358" s="3" t="s">
        <v>2264</v>
      </c>
      <c r="D4358" s="3" t="s">
        <v>267</v>
      </c>
      <c r="E4358" s="3" t="s">
        <v>282</v>
      </c>
      <c r="F4358" s="3" t="s">
        <v>284</v>
      </c>
      <c r="G4358" s="3">
        <v>1</v>
      </c>
      <c r="H4358" s="3">
        <v>10</v>
      </c>
      <c r="I4358" s="3" t="s">
        <v>274</v>
      </c>
      <c r="J4358" s="3" t="s">
        <v>2281</v>
      </c>
      <c r="K4358" s="3" t="s">
        <v>2281</v>
      </c>
      <c r="L4358" s="3" t="s">
        <v>4582</v>
      </c>
      <c r="M4358" s="3">
        <f t="shared" si="68"/>
        <v>1</v>
      </c>
    </row>
    <row r="4359" spans="1:13">
      <c r="A4359" s="3">
        <v>3651</v>
      </c>
      <c r="B4359" s="3">
        <v>2</v>
      </c>
      <c r="C4359" s="3" t="s">
        <v>2265</v>
      </c>
      <c r="D4359" s="3" t="s">
        <v>257</v>
      </c>
      <c r="E4359" s="3" t="s">
        <v>282</v>
      </c>
      <c r="F4359" s="3" t="s">
        <v>284</v>
      </c>
      <c r="G4359" s="3">
        <v>1</v>
      </c>
      <c r="H4359" s="3">
        <v>10</v>
      </c>
      <c r="I4359" s="3" t="s">
        <v>274</v>
      </c>
      <c r="J4359" s="3" t="s">
        <v>2281</v>
      </c>
      <c r="K4359" s="3" t="s">
        <v>2281</v>
      </c>
      <c r="L4359" s="3" t="s">
        <v>4582</v>
      </c>
      <c r="M4359" s="3">
        <f t="shared" si="68"/>
        <v>1</v>
      </c>
    </row>
    <row r="4360" spans="1:13">
      <c r="A4360" s="3">
        <v>3652</v>
      </c>
      <c r="B4360" s="3">
        <v>2</v>
      </c>
      <c r="C4360" s="3" t="s">
        <v>2266</v>
      </c>
      <c r="D4360" s="3" t="s">
        <v>269</v>
      </c>
      <c r="E4360" s="3" t="s">
        <v>282</v>
      </c>
      <c r="F4360" s="3" t="s">
        <v>284</v>
      </c>
      <c r="G4360" s="3">
        <v>1</v>
      </c>
      <c r="H4360" s="3">
        <v>10</v>
      </c>
      <c r="I4360" s="3" t="s">
        <v>274</v>
      </c>
      <c r="J4360" s="3" t="s">
        <v>2281</v>
      </c>
      <c r="K4360" s="3" t="s">
        <v>2281</v>
      </c>
      <c r="L4360" s="3" t="s">
        <v>4582</v>
      </c>
      <c r="M4360" s="3">
        <f t="shared" si="68"/>
        <v>1</v>
      </c>
    </row>
    <row r="4361" spans="1:13">
      <c r="A4361" s="3">
        <v>3653</v>
      </c>
      <c r="B4361" s="3">
        <v>2</v>
      </c>
      <c r="C4361" s="3" t="s">
        <v>2267</v>
      </c>
      <c r="D4361" s="3" t="s">
        <v>110</v>
      </c>
      <c r="E4361" s="3" t="s">
        <v>2181</v>
      </c>
      <c r="F4361" s="3" t="s">
        <v>2119</v>
      </c>
      <c r="G4361" s="3">
        <v>1</v>
      </c>
      <c r="H4361" s="3">
        <v>10</v>
      </c>
      <c r="I4361" s="3" t="s">
        <v>274</v>
      </c>
      <c r="J4361" s="3" t="s">
        <v>2281</v>
      </c>
      <c r="K4361" s="3" t="s">
        <v>2281</v>
      </c>
      <c r="L4361" s="3" t="s">
        <v>4582</v>
      </c>
      <c r="M4361" s="3">
        <f t="shared" si="68"/>
        <v>1</v>
      </c>
    </row>
    <row r="4362" spans="1:13">
      <c r="A4362" s="3">
        <v>3654</v>
      </c>
      <c r="B4362" s="3">
        <v>2</v>
      </c>
      <c r="C4362" s="3" t="s">
        <v>2268</v>
      </c>
      <c r="D4362" s="3" t="s">
        <v>111</v>
      </c>
      <c r="E4362" s="3" t="s">
        <v>2181</v>
      </c>
      <c r="F4362" s="3" t="s">
        <v>2119</v>
      </c>
      <c r="G4362" s="3">
        <v>1</v>
      </c>
      <c r="H4362" s="3">
        <v>10</v>
      </c>
      <c r="I4362" s="3" t="s">
        <v>274</v>
      </c>
      <c r="J4362" s="3" t="s">
        <v>2281</v>
      </c>
      <c r="K4362" s="3" t="s">
        <v>2281</v>
      </c>
      <c r="L4362" s="3" t="s">
        <v>4582</v>
      </c>
      <c r="M4362" s="3">
        <f t="shared" si="68"/>
        <v>1</v>
      </c>
    </row>
    <row r="4363" spans="1:13">
      <c r="A4363" s="3">
        <v>3655</v>
      </c>
      <c r="B4363" s="3">
        <v>2</v>
      </c>
      <c r="C4363" s="3" t="s">
        <v>2269</v>
      </c>
      <c r="D4363" s="3" t="s">
        <v>112</v>
      </c>
      <c r="E4363" s="3" t="s">
        <v>2181</v>
      </c>
      <c r="F4363" s="3" t="s">
        <v>2119</v>
      </c>
      <c r="G4363" s="3">
        <v>1</v>
      </c>
      <c r="H4363" s="3">
        <v>10</v>
      </c>
      <c r="I4363" s="3" t="s">
        <v>274</v>
      </c>
      <c r="J4363" s="3" t="s">
        <v>2281</v>
      </c>
      <c r="K4363" s="3" t="s">
        <v>2281</v>
      </c>
      <c r="L4363" s="3" t="s">
        <v>4582</v>
      </c>
      <c r="M4363" s="3">
        <f t="shared" si="68"/>
        <v>1</v>
      </c>
    </row>
    <row r="4364" spans="1:13">
      <c r="A4364" s="3">
        <v>3656</v>
      </c>
      <c r="B4364" s="3">
        <v>0</v>
      </c>
      <c r="C4364" s="3" t="s">
        <v>2282</v>
      </c>
      <c r="D4364" s="3" t="s">
        <v>322</v>
      </c>
      <c r="E4364" s="3" t="s">
        <v>2283</v>
      </c>
      <c r="F4364" s="3" t="s">
        <v>2284</v>
      </c>
      <c r="G4364" s="3">
        <v>100</v>
      </c>
      <c r="H4364" s="3">
        <v>0</v>
      </c>
      <c r="I4364" s="3" t="s">
        <v>274</v>
      </c>
      <c r="J4364" s="3" t="s">
        <v>2285</v>
      </c>
      <c r="K4364" s="3" t="s">
        <v>2286</v>
      </c>
      <c r="L4364" s="3" t="s">
        <v>4583</v>
      </c>
      <c r="M4364" s="3">
        <f t="shared" si="68"/>
        <v>1</v>
      </c>
    </row>
    <row r="4365" spans="1:13">
      <c r="A4365" s="3">
        <v>3657</v>
      </c>
      <c r="B4365" s="3">
        <v>0</v>
      </c>
      <c r="C4365" s="3" t="s">
        <v>2424</v>
      </c>
      <c r="D4365" s="3" t="s">
        <v>415</v>
      </c>
      <c r="E4365" s="3" t="s">
        <v>2344</v>
      </c>
      <c r="F4365" s="3" t="s">
        <v>2345</v>
      </c>
      <c r="G4365" s="3">
        <v>100</v>
      </c>
      <c r="H4365" s="3">
        <v>0</v>
      </c>
      <c r="I4365" s="3" t="s">
        <v>274</v>
      </c>
      <c r="J4365" s="3" t="s">
        <v>2285</v>
      </c>
      <c r="K4365" s="3" t="s">
        <v>2286</v>
      </c>
      <c r="L4365" s="3" t="s">
        <v>4583</v>
      </c>
      <c r="M4365" s="3">
        <f t="shared" si="68"/>
        <v>1</v>
      </c>
    </row>
    <row r="4366" spans="1:13">
      <c r="A4366" s="3">
        <v>3658</v>
      </c>
      <c r="B4366" s="3">
        <v>0</v>
      </c>
      <c r="C4366" s="3" t="s">
        <v>3459</v>
      </c>
      <c r="D4366" s="3" t="s">
        <v>357</v>
      </c>
      <c r="E4366" s="3" t="s">
        <v>3460</v>
      </c>
      <c r="F4366" s="3" t="s">
        <v>3365</v>
      </c>
      <c r="G4366" s="3">
        <v>100</v>
      </c>
      <c r="H4366" s="3">
        <v>0</v>
      </c>
      <c r="I4366" s="3" t="s">
        <v>274</v>
      </c>
      <c r="J4366" s="3" t="s">
        <v>2285</v>
      </c>
      <c r="K4366" s="3" t="s">
        <v>2286</v>
      </c>
      <c r="L4366" s="3" t="s">
        <v>4583</v>
      </c>
      <c r="M4366" s="3">
        <f t="shared" si="68"/>
        <v>1</v>
      </c>
    </row>
    <row r="4367" spans="1:13">
      <c r="A4367" s="3">
        <v>3659</v>
      </c>
      <c r="B4367" s="3">
        <v>0</v>
      </c>
      <c r="C4367" s="3" t="s">
        <v>2297</v>
      </c>
      <c r="D4367" s="3" t="s">
        <v>248</v>
      </c>
      <c r="E4367" s="3" t="s">
        <v>2298</v>
      </c>
      <c r="F4367" s="3" t="s">
        <v>2299</v>
      </c>
      <c r="G4367" s="3">
        <v>100</v>
      </c>
      <c r="H4367" s="3">
        <v>0</v>
      </c>
      <c r="I4367" s="3" t="s">
        <v>274</v>
      </c>
      <c r="J4367" s="3" t="s">
        <v>2285</v>
      </c>
      <c r="K4367" s="3" t="s">
        <v>2286</v>
      </c>
      <c r="L4367" s="3" t="s">
        <v>4583</v>
      </c>
      <c r="M4367" s="3">
        <f t="shared" si="68"/>
        <v>1</v>
      </c>
    </row>
    <row r="4368" spans="1:13">
      <c r="A4368" s="3">
        <v>3660</v>
      </c>
      <c r="B4368" s="3">
        <v>0</v>
      </c>
      <c r="C4368" s="3" t="s">
        <v>3463</v>
      </c>
      <c r="D4368" s="3" t="s">
        <v>3464</v>
      </c>
      <c r="E4368" s="3" t="s">
        <v>1996</v>
      </c>
      <c r="F4368" s="3" t="s">
        <v>1778</v>
      </c>
      <c r="G4368" s="3">
        <v>100</v>
      </c>
      <c r="H4368" s="3">
        <v>0</v>
      </c>
      <c r="I4368" s="3" t="s">
        <v>274</v>
      </c>
      <c r="J4368" s="3" t="s">
        <v>2285</v>
      </c>
      <c r="K4368" s="3" t="s">
        <v>2286</v>
      </c>
      <c r="L4368" s="3" t="s">
        <v>4583</v>
      </c>
      <c r="M4368" s="3">
        <f t="shared" si="68"/>
        <v>1</v>
      </c>
    </row>
    <row r="4369" spans="1:13">
      <c r="A4369" s="3">
        <v>3661</v>
      </c>
      <c r="B4369" s="3">
        <v>0</v>
      </c>
      <c r="C4369" s="3" t="s">
        <v>3373</v>
      </c>
      <c r="D4369" s="3" t="s">
        <v>573</v>
      </c>
      <c r="E4369" s="3" t="s">
        <v>2438</v>
      </c>
      <c r="F4369" s="3" t="s">
        <v>2299</v>
      </c>
      <c r="G4369" s="3">
        <v>100</v>
      </c>
      <c r="H4369" s="3">
        <v>0</v>
      </c>
      <c r="I4369" s="3" t="s">
        <v>274</v>
      </c>
      <c r="J4369" s="3" t="s">
        <v>2285</v>
      </c>
      <c r="K4369" s="3" t="s">
        <v>2286</v>
      </c>
      <c r="L4369" s="3" t="s">
        <v>4583</v>
      </c>
      <c r="M4369" s="3">
        <f t="shared" si="68"/>
        <v>1</v>
      </c>
    </row>
    <row r="4370" spans="1:13">
      <c r="A4370" s="3">
        <v>3662</v>
      </c>
      <c r="B4370" s="3">
        <v>0</v>
      </c>
      <c r="C4370" s="3" t="s">
        <v>2463</v>
      </c>
      <c r="D4370" s="3" t="s">
        <v>2464</v>
      </c>
      <c r="E4370" s="3" t="s">
        <v>285</v>
      </c>
      <c r="F4370" s="3" t="s">
        <v>386</v>
      </c>
      <c r="G4370" s="3">
        <v>100</v>
      </c>
      <c r="H4370" s="3">
        <v>0</v>
      </c>
      <c r="I4370" s="3" t="s">
        <v>274</v>
      </c>
      <c r="J4370" s="3" t="s">
        <v>2285</v>
      </c>
      <c r="K4370" s="3" t="s">
        <v>2306</v>
      </c>
      <c r="L4370" s="3" t="s">
        <v>4583</v>
      </c>
      <c r="M4370" s="3">
        <f t="shared" si="68"/>
        <v>1</v>
      </c>
    </row>
    <row r="4371" spans="1:13">
      <c r="A4371" s="3">
        <v>3663</v>
      </c>
      <c r="B4371" s="3">
        <v>0</v>
      </c>
      <c r="C4371" s="3" t="s">
        <v>2308</v>
      </c>
      <c r="D4371" s="3" t="s">
        <v>110</v>
      </c>
      <c r="E4371" s="3" t="s">
        <v>2309</v>
      </c>
      <c r="F4371" s="3" t="s">
        <v>2310</v>
      </c>
      <c r="G4371" s="3">
        <v>100</v>
      </c>
      <c r="H4371" s="3">
        <v>0</v>
      </c>
      <c r="I4371" s="3" t="s">
        <v>274</v>
      </c>
      <c r="J4371" s="3" t="s">
        <v>2285</v>
      </c>
      <c r="K4371" s="3" t="s">
        <v>2306</v>
      </c>
      <c r="L4371" s="3" t="s">
        <v>4583</v>
      </c>
      <c r="M4371" s="3">
        <f t="shared" si="68"/>
        <v>1</v>
      </c>
    </row>
    <row r="4372" spans="1:13">
      <c r="A4372" s="3">
        <v>3664</v>
      </c>
      <c r="B4372" s="3">
        <v>0</v>
      </c>
      <c r="C4372" s="3" t="s">
        <v>2315</v>
      </c>
      <c r="D4372" s="3" t="s">
        <v>111</v>
      </c>
      <c r="E4372" s="3" t="s">
        <v>2309</v>
      </c>
      <c r="F4372" s="3" t="s">
        <v>2310</v>
      </c>
      <c r="G4372" s="3">
        <v>100</v>
      </c>
      <c r="H4372" s="3">
        <v>0</v>
      </c>
      <c r="I4372" s="3" t="s">
        <v>274</v>
      </c>
      <c r="J4372" s="3" t="s">
        <v>2285</v>
      </c>
      <c r="K4372" s="3" t="s">
        <v>2306</v>
      </c>
      <c r="L4372" s="3" t="s">
        <v>4583</v>
      </c>
      <c r="M4372" s="3">
        <f t="shared" si="68"/>
        <v>1</v>
      </c>
    </row>
    <row r="4373" spans="1:13">
      <c r="A4373" s="3">
        <v>3665</v>
      </c>
      <c r="B4373" s="3">
        <v>0</v>
      </c>
      <c r="C4373" s="3" t="s">
        <v>2313</v>
      </c>
      <c r="D4373" s="3" t="s">
        <v>112</v>
      </c>
      <c r="E4373" s="3" t="s">
        <v>2309</v>
      </c>
      <c r="F4373" s="3" t="s">
        <v>2310</v>
      </c>
      <c r="G4373" s="3">
        <v>100</v>
      </c>
      <c r="H4373" s="3">
        <v>0</v>
      </c>
      <c r="I4373" s="3" t="s">
        <v>274</v>
      </c>
      <c r="J4373" s="3" t="s">
        <v>2285</v>
      </c>
      <c r="K4373" s="3" t="s">
        <v>2306</v>
      </c>
      <c r="L4373" s="3" t="s">
        <v>4583</v>
      </c>
      <c r="M4373" s="3">
        <f t="shared" si="68"/>
        <v>1</v>
      </c>
    </row>
    <row r="4374" spans="1:13">
      <c r="A4374" s="3">
        <v>3666</v>
      </c>
      <c r="B4374" s="3">
        <v>0</v>
      </c>
      <c r="C4374" s="3" t="s">
        <v>3379</v>
      </c>
      <c r="D4374" s="3" t="s">
        <v>380</v>
      </c>
      <c r="E4374" s="3" t="s">
        <v>1802</v>
      </c>
      <c r="F4374" s="3" t="s">
        <v>1800</v>
      </c>
      <c r="G4374" s="3">
        <v>100</v>
      </c>
      <c r="H4374" s="3">
        <v>0</v>
      </c>
      <c r="I4374" s="3" t="s">
        <v>274</v>
      </c>
      <c r="J4374" s="3" t="s">
        <v>2285</v>
      </c>
      <c r="K4374" s="3" t="s">
        <v>2306</v>
      </c>
      <c r="L4374" s="3" t="s">
        <v>4583</v>
      </c>
      <c r="M4374" s="3">
        <f t="shared" si="68"/>
        <v>1</v>
      </c>
    </row>
    <row r="4375" spans="1:13">
      <c r="A4375" s="3">
        <v>3667</v>
      </c>
      <c r="B4375" s="3">
        <v>0</v>
      </c>
      <c r="C4375" s="3" t="s">
        <v>3466</v>
      </c>
      <c r="D4375" s="3" t="s">
        <v>3467</v>
      </c>
      <c r="E4375" s="3" t="s">
        <v>285</v>
      </c>
      <c r="F4375" s="3" t="s">
        <v>386</v>
      </c>
      <c r="G4375" s="3">
        <v>100</v>
      </c>
      <c r="H4375" s="3">
        <v>0</v>
      </c>
      <c r="I4375" s="3" t="s">
        <v>274</v>
      </c>
      <c r="J4375" s="3" t="s">
        <v>2285</v>
      </c>
      <c r="K4375" s="3" t="s">
        <v>2306</v>
      </c>
      <c r="L4375" s="3" t="s">
        <v>4583</v>
      </c>
      <c r="M4375" s="3">
        <f t="shared" si="68"/>
        <v>1</v>
      </c>
    </row>
    <row r="4376" spans="1:13">
      <c r="A4376" s="3">
        <v>3668</v>
      </c>
      <c r="B4376" s="3">
        <v>0</v>
      </c>
      <c r="C4376" s="3" t="s">
        <v>3390</v>
      </c>
      <c r="D4376" s="3" t="s">
        <v>202</v>
      </c>
      <c r="E4376" s="3" t="s">
        <v>1812</v>
      </c>
      <c r="F4376" s="3" t="s">
        <v>2445</v>
      </c>
      <c r="G4376" s="3">
        <v>100</v>
      </c>
      <c r="H4376" s="3">
        <v>0</v>
      </c>
      <c r="I4376" s="3" t="s">
        <v>274</v>
      </c>
      <c r="J4376" s="3" t="s">
        <v>2285</v>
      </c>
      <c r="K4376" s="3" t="s">
        <v>2306</v>
      </c>
      <c r="L4376" s="3" t="s">
        <v>4583</v>
      </c>
      <c r="M4376" s="3">
        <f t="shared" si="68"/>
        <v>1</v>
      </c>
    </row>
    <row r="4377" spans="1:13">
      <c r="A4377" s="3">
        <v>3669</v>
      </c>
      <c r="B4377" s="3">
        <v>0</v>
      </c>
      <c r="C4377" s="3" t="s">
        <v>3469</v>
      </c>
      <c r="D4377" s="3" t="s">
        <v>3470</v>
      </c>
      <c r="E4377" s="3" t="s">
        <v>795</v>
      </c>
      <c r="F4377" s="3" t="s">
        <v>2341</v>
      </c>
      <c r="G4377" s="3">
        <v>100</v>
      </c>
      <c r="H4377" s="3">
        <v>0</v>
      </c>
      <c r="I4377" s="3" t="s">
        <v>274</v>
      </c>
      <c r="J4377" s="3" t="s">
        <v>2285</v>
      </c>
      <c r="K4377" s="3" t="s">
        <v>2333</v>
      </c>
      <c r="L4377" s="3" t="s">
        <v>4583</v>
      </c>
      <c r="M4377" s="3">
        <f t="shared" si="68"/>
        <v>1</v>
      </c>
    </row>
    <row r="4378" spans="1:13">
      <c r="A4378" s="3">
        <v>3670</v>
      </c>
      <c r="B4378" s="3">
        <v>0</v>
      </c>
      <c r="C4378" s="3" t="s">
        <v>3472</v>
      </c>
      <c r="D4378" s="3" t="s">
        <v>584</v>
      </c>
      <c r="E4378" s="3">
        <v>2</v>
      </c>
      <c r="G4378" s="3">
        <v>100</v>
      </c>
      <c r="H4378" s="3">
        <v>0</v>
      </c>
      <c r="I4378" s="3" t="s">
        <v>274</v>
      </c>
      <c r="J4378" s="3" t="s">
        <v>2285</v>
      </c>
      <c r="K4378" s="3" t="s">
        <v>2333</v>
      </c>
      <c r="L4378" s="3" t="s">
        <v>4583</v>
      </c>
      <c r="M4378" s="3">
        <f t="shared" si="68"/>
        <v>1</v>
      </c>
    </row>
    <row r="4379" spans="1:13">
      <c r="A4379" s="3">
        <v>3671</v>
      </c>
      <c r="B4379" s="3">
        <v>0</v>
      </c>
      <c r="C4379" s="3" t="s">
        <v>3473</v>
      </c>
      <c r="D4379" s="3" t="s">
        <v>1830</v>
      </c>
      <c r="E4379" s="3">
        <v>2</v>
      </c>
      <c r="G4379" s="3">
        <v>100</v>
      </c>
      <c r="H4379" s="3">
        <v>0</v>
      </c>
      <c r="I4379" s="3" t="s">
        <v>274</v>
      </c>
      <c r="J4379" s="3" t="s">
        <v>2285</v>
      </c>
      <c r="K4379" s="3" t="s">
        <v>2333</v>
      </c>
      <c r="L4379" s="3" t="s">
        <v>4583</v>
      </c>
      <c r="M4379" s="3">
        <f t="shared" si="68"/>
        <v>1</v>
      </c>
    </row>
    <row r="4380" spans="1:13">
      <c r="A4380" s="3">
        <v>3672</v>
      </c>
      <c r="B4380" s="3">
        <v>0</v>
      </c>
      <c r="C4380" s="3" t="s">
        <v>3474</v>
      </c>
      <c r="D4380" s="3" t="s">
        <v>3475</v>
      </c>
      <c r="E4380" s="3" t="s">
        <v>3476</v>
      </c>
      <c r="F4380" s="3" t="s">
        <v>3477</v>
      </c>
      <c r="G4380" s="3">
        <v>100</v>
      </c>
      <c r="H4380" s="3">
        <v>0</v>
      </c>
      <c r="I4380" s="3" t="s">
        <v>274</v>
      </c>
      <c r="J4380" s="3" t="s">
        <v>2285</v>
      </c>
      <c r="K4380" s="3" t="s">
        <v>2333</v>
      </c>
      <c r="L4380" s="3" t="s">
        <v>4583</v>
      </c>
      <c r="M4380" s="3">
        <f t="shared" si="68"/>
        <v>2</v>
      </c>
    </row>
    <row r="4381" spans="1:13">
      <c r="A4381" s="3">
        <v>3672</v>
      </c>
      <c r="B4381" s="3">
        <v>0</v>
      </c>
      <c r="C4381" s="3" t="s">
        <v>3474</v>
      </c>
      <c r="D4381" s="3" t="s">
        <v>3478</v>
      </c>
      <c r="E4381" s="3" t="s">
        <v>723</v>
      </c>
      <c r="G4381" s="3">
        <v>100</v>
      </c>
      <c r="H4381" s="3">
        <v>0</v>
      </c>
      <c r="I4381" s="3" t="s">
        <v>274</v>
      </c>
      <c r="J4381" s="3" t="s">
        <v>2285</v>
      </c>
      <c r="K4381" s="3" t="s">
        <v>2333</v>
      </c>
      <c r="L4381" s="3" t="s">
        <v>4583</v>
      </c>
      <c r="M4381" s="3">
        <f t="shared" si="68"/>
        <v>2</v>
      </c>
    </row>
    <row r="4382" spans="1:13">
      <c r="A4382" s="3">
        <v>3673</v>
      </c>
      <c r="B4382" s="3">
        <v>0</v>
      </c>
      <c r="C4382" s="3" t="s">
        <v>3482</v>
      </c>
      <c r="D4382" s="3" t="s">
        <v>3484</v>
      </c>
      <c r="E4382" s="3">
        <v>0.05</v>
      </c>
      <c r="G4382" s="3">
        <v>100</v>
      </c>
      <c r="H4382" s="3">
        <v>0</v>
      </c>
      <c r="I4382" s="3" t="s">
        <v>274</v>
      </c>
      <c r="J4382" s="3" t="s">
        <v>2285</v>
      </c>
      <c r="K4382" s="3" t="s">
        <v>2333</v>
      </c>
      <c r="L4382" s="3" t="s">
        <v>4583</v>
      </c>
      <c r="M4382" s="3">
        <f t="shared" si="68"/>
        <v>2</v>
      </c>
    </row>
    <row r="4383" spans="1:13">
      <c r="A4383" s="3">
        <v>3673</v>
      </c>
      <c r="B4383" s="3">
        <v>0</v>
      </c>
      <c r="C4383" s="3" t="s">
        <v>3482</v>
      </c>
      <c r="D4383" s="3" t="s">
        <v>3483</v>
      </c>
      <c r="E4383" s="3">
        <v>1</v>
      </c>
      <c r="G4383" s="3">
        <v>100</v>
      </c>
      <c r="H4383" s="3">
        <v>0</v>
      </c>
      <c r="I4383" s="3" t="s">
        <v>274</v>
      </c>
      <c r="J4383" s="3" t="s">
        <v>2285</v>
      </c>
      <c r="K4383" s="3" t="s">
        <v>2333</v>
      </c>
      <c r="L4383" s="3" t="s">
        <v>4583</v>
      </c>
      <c r="M4383" s="3">
        <f t="shared" si="68"/>
        <v>2</v>
      </c>
    </row>
    <row r="4384" spans="1:13">
      <c r="A4384" s="3">
        <v>3674</v>
      </c>
      <c r="B4384" s="3">
        <v>0</v>
      </c>
      <c r="C4384" s="3" t="s">
        <v>3397</v>
      </c>
      <c r="D4384" s="3" t="s">
        <v>198</v>
      </c>
      <c r="E4384" s="3" t="s">
        <v>2301</v>
      </c>
      <c r="F4384" s="3" t="s">
        <v>2324</v>
      </c>
      <c r="G4384" s="3">
        <v>100</v>
      </c>
      <c r="H4384" s="3">
        <v>0</v>
      </c>
      <c r="I4384" s="3" t="s">
        <v>274</v>
      </c>
      <c r="J4384" s="3" t="s">
        <v>2285</v>
      </c>
      <c r="K4384" s="3" t="s">
        <v>2333</v>
      </c>
      <c r="L4384" s="3" t="s">
        <v>4583</v>
      </c>
      <c r="M4384" s="3">
        <f t="shared" si="68"/>
        <v>1</v>
      </c>
    </row>
    <row r="4385" spans="1:13">
      <c r="A4385" s="3">
        <v>3675</v>
      </c>
      <c r="B4385" s="3">
        <v>1</v>
      </c>
      <c r="C4385" s="3" t="s">
        <v>2528</v>
      </c>
      <c r="D4385" s="3" t="s">
        <v>322</v>
      </c>
      <c r="E4385" s="3" t="s">
        <v>2529</v>
      </c>
      <c r="F4385" s="3" t="s">
        <v>2289</v>
      </c>
      <c r="G4385" s="3">
        <v>86</v>
      </c>
      <c r="H4385" s="3">
        <v>100</v>
      </c>
      <c r="I4385" s="3" t="s">
        <v>274</v>
      </c>
      <c r="J4385" s="3" t="s">
        <v>2285</v>
      </c>
      <c r="K4385" s="3" t="s">
        <v>2286</v>
      </c>
      <c r="L4385" s="3" t="s">
        <v>4584</v>
      </c>
      <c r="M4385" s="3">
        <f t="shared" si="68"/>
        <v>1</v>
      </c>
    </row>
    <row r="4386" spans="1:13">
      <c r="A4386" s="3">
        <v>3676</v>
      </c>
      <c r="B4386" s="3">
        <v>1</v>
      </c>
      <c r="C4386" s="3" t="s">
        <v>2510</v>
      </c>
      <c r="D4386" s="3" t="s">
        <v>415</v>
      </c>
      <c r="E4386" s="3" t="s">
        <v>2348</v>
      </c>
      <c r="F4386" s="3" t="s">
        <v>2056</v>
      </c>
      <c r="G4386" s="3">
        <v>86</v>
      </c>
      <c r="H4386" s="3">
        <v>100</v>
      </c>
      <c r="I4386" s="3" t="s">
        <v>274</v>
      </c>
      <c r="J4386" s="3" t="s">
        <v>2285</v>
      </c>
      <c r="K4386" s="3" t="s">
        <v>2286</v>
      </c>
      <c r="L4386" s="3" t="s">
        <v>4584</v>
      </c>
      <c r="M4386" s="3">
        <f t="shared" si="68"/>
        <v>1</v>
      </c>
    </row>
    <row r="4387" spans="1:13">
      <c r="A4387" s="3">
        <v>3677</v>
      </c>
      <c r="B4387" s="3">
        <v>1</v>
      </c>
      <c r="C4387" s="3" t="s">
        <v>3461</v>
      </c>
      <c r="D4387" s="3" t="s">
        <v>357</v>
      </c>
      <c r="E4387" s="3" t="s">
        <v>3462</v>
      </c>
      <c r="F4387" s="3" t="s">
        <v>3368</v>
      </c>
      <c r="G4387" s="3">
        <v>86</v>
      </c>
      <c r="H4387" s="3">
        <v>100</v>
      </c>
      <c r="I4387" s="3" t="s">
        <v>274</v>
      </c>
      <c r="J4387" s="3" t="s">
        <v>2285</v>
      </c>
      <c r="K4387" s="3" t="s">
        <v>2286</v>
      </c>
      <c r="L4387" s="3" t="s">
        <v>4584</v>
      </c>
      <c r="M4387" s="3">
        <f t="shared" si="68"/>
        <v>1</v>
      </c>
    </row>
    <row r="4388" spans="1:13">
      <c r="A4388" s="3">
        <v>3678</v>
      </c>
      <c r="B4388" s="3">
        <v>1</v>
      </c>
      <c r="C4388" s="3" t="s">
        <v>2300</v>
      </c>
      <c r="D4388" s="3" t="s">
        <v>248</v>
      </c>
      <c r="E4388" s="3" t="s">
        <v>2301</v>
      </c>
      <c r="F4388" s="3" t="s">
        <v>2302</v>
      </c>
      <c r="G4388" s="3">
        <v>86</v>
      </c>
      <c r="H4388" s="3">
        <v>100</v>
      </c>
      <c r="I4388" s="3" t="s">
        <v>274</v>
      </c>
      <c r="J4388" s="3" t="s">
        <v>2285</v>
      </c>
      <c r="K4388" s="3" t="s">
        <v>2286</v>
      </c>
      <c r="L4388" s="3" t="s">
        <v>4584</v>
      </c>
      <c r="M4388" s="3">
        <f t="shared" si="68"/>
        <v>1</v>
      </c>
    </row>
    <row r="4389" spans="1:13">
      <c r="A4389" s="3">
        <v>3679</v>
      </c>
      <c r="B4389" s="3">
        <v>1</v>
      </c>
      <c r="C4389" s="3" t="s">
        <v>3465</v>
      </c>
      <c r="D4389" s="3" t="s">
        <v>3464</v>
      </c>
      <c r="E4389" s="3" t="s">
        <v>1998</v>
      </c>
      <c r="F4389" s="3" t="s">
        <v>2143</v>
      </c>
      <c r="G4389" s="3">
        <v>86</v>
      </c>
      <c r="H4389" s="3">
        <v>100</v>
      </c>
      <c r="I4389" s="3" t="s">
        <v>274</v>
      </c>
      <c r="J4389" s="3" t="s">
        <v>2285</v>
      </c>
      <c r="K4389" s="3" t="s">
        <v>2286</v>
      </c>
      <c r="L4389" s="3" t="s">
        <v>4584</v>
      </c>
      <c r="M4389" s="3">
        <f t="shared" si="68"/>
        <v>1</v>
      </c>
    </row>
    <row r="4390" spans="1:13">
      <c r="A4390" s="3">
        <v>3680</v>
      </c>
      <c r="B4390" s="3">
        <v>1</v>
      </c>
      <c r="C4390" s="3" t="s">
        <v>2304</v>
      </c>
      <c r="D4390" s="3" t="s">
        <v>573</v>
      </c>
      <c r="E4390" s="3" t="s">
        <v>2301</v>
      </c>
      <c r="F4390" s="3" t="s">
        <v>2302</v>
      </c>
      <c r="G4390" s="3">
        <v>86</v>
      </c>
      <c r="H4390" s="3">
        <v>100</v>
      </c>
      <c r="I4390" s="3" t="s">
        <v>274</v>
      </c>
      <c r="J4390" s="3" t="s">
        <v>2285</v>
      </c>
      <c r="K4390" s="3" t="s">
        <v>2286</v>
      </c>
      <c r="L4390" s="3" t="s">
        <v>4584</v>
      </c>
      <c r="M4390" s="3">
        <f t="shared" si="68"/>
        <v>1</v>
      </c>
    </row>
    <row r="4391" spans="1:13">
      <c r="A4391" s="3">
        <v>3681</v>
      </c>
      <c r="B4391" s="3">
        <v>1</v>
      </c>
      <c r="C4391" s="3" t="s">
        <v>2465</v>
      </c>
      <c r="D4391" s="3" t="s">
        <v>2464</v>
      </c>
      <c r="E4391" s="3" t="s">
        <v>1821</v>
      </c>
      <c r="F4391" s="3" t="s">
        <v>286</v>
      </c>
      <c r="G4391" s="3">
        <v>86</v>
      </c>
      <c r="H4391" s="3">
        <v>100</v>
      </c>
      <c r="I4391" s="3" t="s">
        <v>274</v>
      </c>
      <c r="J4391" s="3" t="s">
        <v>2285</v>
      </c>
      <c r="K4391" s="3" t="s">
        <v>2306</v>
      </c>
      <c r="L4391" s="3" t="s">
        <v>4584</v>
      </c>
      <c r="M4391" s="3">
        <f t="shared" si="68"/>
        <v>1</v>
      </c>
    </row>
    <row r="4392" spans="1:13">
      <c r="A4392" s="3">
        <v>3682</v>
      </c>
      <c r="B4392" s="3">
        <v>1</v>
      </c>
      <c r="C4392" s="3" t="s">
        <v>2311</v>
      </c>
      <c r="D4392" s="3" t="s">
        <v>110</v>
      </c>
      <c r="E4392" s="3" t="s">
        <v>2312</v>
      </c>
      <c r="F4392" s="3" t="s">
        <v>2061</v>
      </c>
      <c r="G4392" s="3">
        <v>86</v>
      </c>
      <c r="H4392" s="3">
        <v>100</v>
      </c>
      <c r="I4392" s="3" t="s">
        <v>274</v>
      </c>
      <c r="J4392" s="3" t="s">
        <v>2285</v>
      </c>
      <c r="K4392" s="3" t="s">
        <v>2306</v>
      </c>
      <c r="L4392" s="3" t="s">
        <v>4584</v>
      </c>
      <c r="M4392" s="3">
        <f t="shared" si="68"/>
        <v>1</v>
      </c>
    </row>
    <row r="4393" spans="1:13">
      <c r="A4393" s="3">
        <v>3683</v>
      </c>
      <c r="B4393" s="3">
        <v>1</v>
      </c>
      <c r="C4393" s="3" t="s">
        <v>2316</v>
      </c>
      <c r="D4393" s="3" t="s">
        <v>111</v>
      </c>
      <c r="E4393" s="3" t="s">
        <v>2312</v>
      </c>
      <c r="F4393" s="3" t="s">
        <v>2061</v>
      </c>
      <c r="G4393" s="3">
        <v>86</v>
      </c>
      <c r="H4393" s="3">
        <v>100</v>
      </c>
      <c r="I4393" s="3" t="s">
        <v>274</v>
      </c>
      <c r="J4393" s="3" t="s">
        <v>2285</v>
      </c>
      <c r="K4393" s="3" t="s">
        <v>2306</v>
      </c>
      <c r="L4393" s="3" t="s">
        <v>4584</v>
      </c>
      <c r="M4393" s="3">
        <f t="shared" si="68"/>
        <v>1</v>
      </c>
    </row>
    <row r="4394" spans="1:13">
      <c r="A4394" s="3">
        <v>3684</v>
      </c>
      <c r="B4394" s="3">
        <v>1</v>
      </c>
      <c r="C4394" s="3" t="s">
        <v>2314</v>
      </c>
      <c r="D4394" s="3" t="s">
        <v>112</v>
      </c>
      <c r="E4394" s="3" t="s">
        <v>2312</v>
      </c>
      <c r="F4394" s="3" t="s">
        <v>2061</v>
      </c>
      <c r="G4394" s="3">
        <v>86</v>
      </c>
      <c r="H4394" s="3">
        <v>100</v>
      </c>
      <c r="I4394" s="3" t="s">
        <v>274</v>
      </c>
      <c r="J4394" s="3" t="s">
        <v>2285</v>
      </c>
      <c r="K4394" s="3" t="s">
        <v>2306</v>
      </c>
      <c r="L4394" s="3" t="s">
        <v>4584</v>
      </c>
      <c r="M4394" s="3">
        <f t="shared" si="68"/>
        <v>1</v>
      </c>
    </row>
    <row r="4395" spans="1:13">
      <c r="A4395" s="3">
        <v>3685</v>
      </c>
      <c r="B4395" s="3">
        <v>1</v>
      </c>
      <c r="C4395" s="3" t="s">
        <v>3380</v>
      </c>
      <c r="D4395" s="3" t="s">
        <v>380</v>
      </c>
      <c r="E4395" s="3" t="s">
        <v>286</v>
      </c>
      <c r="F4395" s="3" t="s">
        <v>386</v>
      </c>
      <c r="G4395" s="3">
        <v>86</v>
      </c>
      <c r="H4395" s="3">
        <v>100</v>
      </c>
      <c r="I4395" s="3" t="s">
        <v>274</v>
      </c>
      <c r="J4395" s="3" t="s">
        <v>2285</v>
      </c>
      <c r="K4395" s="3" t="s">
        <v>2306</v>
      </c>
      <c r="L4395" s="3" t="s">
        <v>4584</v>
      </c>
      <c r="M4395" s="3">
        <f t="shared" si="68"/>
        <v>1</v>
      </c>
    </row>
    <row r="4396" spans="1:13">
      <c r="A4396" s="3">
        <v>3686</v>
      </c>
      <c r="B4396" s="3">
        <v>1</v>
      </c>
      <c r="C4396" s="3" t="s">
        <v>3468</v>
      </c>
      <c r="D4396" s="3" t="s">
        <v>3467</v>
      </c>
      <c r="E4396" s="3" t="s">
        <v>1821</v>
      </c>
      <c r="F4396" s="3" t="s">
        <v>286</v>
      </c>
      <c r="G4396" s="3">
        <v>86</v>
      </c>
      <c r="H4396" s="3">
        <v>100</v>
      </c>
      <c r="I4396" s="3" t="s">
        <v>274</v>
      </c>
      <c r="J4396" s="3" t="s">
        <v>2285</v>
      </c>
      <c r="K4396" s="3" t="s">
        <v>2306</v>
      </c>
      <c r="L4396" s="3" t="s">
        <v>4584</v>
      </c>
      <c r="M4396" s="3">
        <f t="shared" si="68"/>
        <v>1</v>
      </c>
    </row>
    <row r="4397" spans="1:13">
      <c r="A4397" s="3">
        <v>3687</v>
      </c>
      <c r="B4397" s="3">
        <v>1</v>
      </c>
      <c r="C4397" s="3" t="s">
        <v>2149</v>
      </c>
      <c r="D4397" s="3" t="s">
        <v>202</v>
      </c>
      <c r="E4397" s="3" t="s">
        <v>2143</v>
      </c>
      <c r="F4397" s="3" t="s">
        <v>1791</v>
      </c>
      <c r="G4397" s="3">
        <v>86</v>
      </c>
      <c r="H4397" s="3">
        <v>100</v>
      </c>
      <c r="I4397" s="3" t="s">
        <v>274</v>
      </c>
      <c r="J4397" s="3" t="s">
        <v>2285</v>
      </c>
      <c r="K4397" s="3" t="s">
        <v>2306</v>
      </c>
      <c r="L4397" s="3" t="s">
        <v>4584</v>
      </c>
      <c r="M4397" s="3">
        <f t="shared" si="68"/>
        <v>1</v>
      </c>
    </row>
    <row r="4398" spans="1:13">
      <c r="A4398" s="3">
        <v>3688</v>
      </c>
      <c r="B4398" s="3">
        <v>1</v>
      </c>
      <c r="C4398" s="3" t="s">
        <v>3471</v>
      </c>
      <c r="D4398" s="3" t="s">
        <v>3470</v>
      </c>
      <c r="E4398" s="3" t="s">
        <v>505</v>
      </c>
      <c r="F4398" s="3" t="s">
        <v>484</v>
      </c>
      <c r="G4398" s="3">
        <v>100</v>
      </c>
      <c r="H4398" s="3">
        <v>100</v>
      </c>
      <c r="I4398" s="3" t="s">
        <v>274</v>
      </c>
      <c r="J4398" s="3" t="s">
        <v>2285</v>
      </c>
      <c r="K4398" s="3" t="s">
        <v>2333</v>
      </c>
      <c r="L4398" s="3" t="s">
        <v>4584</v>
      </c>
      <c r="M4398" s="3">
        <f t="shared" si="68"/>
        <v>1</v>
      </c>
    </row>
    <row r="4399" spans="1:13">
      <c r="A4399" s="3">
        <v>3689</v>
      </c>
      <c r="B4399" s="3">
        <v>1</v>
      </c>
      <c r="C4399" s="3" t="s">
        <v>1215</v>
      </c>
      <c r="D4399" s="3" t="s">
        <v>584</v>
      </c>
      <c r="E4399" s="3">
        <v>1</v>
      </c>
      <c r="G4399" s="3">
        <v>100</v>
      </c>
      <c r="H4399" s="3">
        <v>100</v>
      </c>
      <c r="I4399" s="3" t="s">
        <v>274</v>
      </c>
      <c r="J4399" s="3" t="s">
        <v>2285</v>
      </c>
      <c r="K4399" s="3" t="s">
        <v>2333</v>
      </c>
      <c r="L4399" s="3" t="s">
        <v>4584</v>
      </c>
      <c r="M4399" s="3">
        <f t="shared" si="68"/>
        <v>1</v>
      </c>
    </row>
    <row r="4400" spans="1:13">
      <c r="A4400" s="3">
        <v>3690</v>
      </c>
      <c r="B4400" s="3">
        <v>1</v>
      </c>
      <c r="C4400" s="3" t="s">
        <v>1829</v>
      </c>
      <c r="D4400" s="3" t="s">
        <v>1830</v>
      </c>
      <c r="E4400" s="3">
        <v>1</v>
      </c>
      <c r="G4400" s="3">
        <v>100</v>
      </c>
      <c r="H4400" s="3">
        <v>100</v>
      </c>
      <c r="I4400" s="3" t="s">
        <v>274</v>
      </c>
      <c r="J4400" s="3" t="s">
        <v>2285</v>
      </c>
      <c r="K4400" s="3" t="s">
        <v>2333</v>
      </c>
      <c r="L4400" s="3" t="s">
        <v>4584</v>
      </c>
      <c r="M4400" s="3">
        <f t="shared" si="68"/>
        <v>1</v>
      </c>
    </row>
    <row r="4401" spans="1:13">
      <c r="A4401" s="3">
        <v>3691</v>
      </c>
      <c r="B4401" s="3">
        <v>1</v>
      </c>
      <c r="C4401" s="3" t="s">
        <v>3479</v>
      </c>
      <c r="D4401" s="3" t="s">
        <v>3475</v>
      </c>
      <c r="E4401" s="3" t="s">
        <v>3480</v>
      </c>
      <c r="F4401" s="3" t="s">
        <v>3481</v>
      </c>
      <c r="G4401" s="3">
        <v>100</v>
      </c>
      <c r="H4401" s="3">
        <v>100</v>
      </c>
      <c r="I4401" s="3" t="s">
        <v>274</v>
      </c>
      <c r="J4401" s="3" t="s">
        <v>2285</v>
      </c>
      <c r="K4401" s="3" t="s">
        <v>2333</v>
      </c>
      <c r="L4401" s="3" t="s">
        <v>4584</v>
      </c>
      <c r="M4401" s="3">
        <f t="shared" si="68"/>
        <v>2</v>
      </c>
    </row>
    <row r="4402" spans="1:13">
      <c r="A4402" s="3">
        <v>3691</v>
      </c>
      <c r="B4402" s="3">
        <v>1</v>
      </c>
      <c r="C4402" s="3" t="s">
        <v>3479</v>
      </c>
      <c r="D4402" s="3" t="s">
        <v>3478</v>
      </c>
      <c r="E4402" s="3" t="s">
        <v>723</v>
      </c>
      <c r="G4402" s="3">
        <v>100</v>
      </c>
      <c r="H4402" s="3">
        <v>100</v>
      </c>
      <c r="I4402" s="3" t="s">
        <v>274</v>
      </c>
      <c r="J4402" s="3" t="s">
        <v>2285</v>
      </c>
      <c r="K4402" s="3" t="s">
        <v>2333</v>
      </c>
      <c r="L4402" s="3" t="s">
        <v>4584</v>
      </c>
      <c r="M4402" s="3">
        <f t="shared" si="68"/>
        <v>2</v>
      </c>
    </row>
    <row r="4403" spans="1:13">
      <c r="A4403" s="3">
        <v>3692</v>
      </c>
      <c r="B4403" s="3">
        <v>1</v>
      </c>
      <c r="C4403" s="3" t="s">
        <v>3485</v>
      </c>
      <c r="D4403" s="3" t="s">
        <v>3483</v>
      </c>
      <c r="E4403" s="3">
        <v>1</v>
      </c>
      <c r="G4403" s="3">
        <v>100</v>
      </c>
      <c r="H4403" s="3">
        <v>100</v>
      </c>
      <c r="I4403" s="3" t="s">
        <v>274</v>
      </c>
      <c r="J4403" s="3" t="s">
        <v>2285</v>
      </c>
      <c r="K4403" s="3" t="s">
        <v>2333</v>
      </c>
      <c r="L4403" s="3" t="s">
        <v>4584</v>
      </c>
      <c r="M4403" s="3">
        <f t="shared" si="68"/>
        <v>1</v>
      </c>
    </row>
    <row r="4404" spans="1:13">
      <c r="A4404" s="3">
        <v>3693</v>
      </c>
      <c r="B4404" s="3">
        <v>1</v>
      </c>
      <c r="C4404" s="3" t="s">
        <v>3398</v>
      </c>
      <c r="D4404" s="3" t="s">
        <v>198</v>
      </c>
      <c r="E4404" s="3" t="s">
        <v>1775</v>
      </c>
      <c r="F4404" s="3" t="s">
        <v>289</v>
      </c>
      <c r="G4404" s="3">
        <v>100</v>
      </c>
      <c r="H4404" s="3">
        <v>100</v>
      </c>
      <c r="I4404" s="3" t="s">
        <v>274</v>
      </c>
      <c r="J4404" s="3" t="s">
        <v>2285</v>
      </c>
      <c r="K4404" s="3" t="s">
        <v>2333</v>
      </c>
      <c r="L4404" s="3" t="s">
        <v>4584</v>
      </c>
      <c r="M4404" s="3">
        <f t="shared" si="68"/>
        <v>1</v>
      </c>
    </row>
    <row r="4405" spans="1:13">
      <c r="A4405" s="3">
        <v>3694</v>
      </c>
      <c r="B4405" s="3">
        <v>0</v>
      </c>
      <c r="C4405" s="3" t="s">
        <v>2349</v>
      </c>
      <c r="D4405" s="3" t="s">
        <v>265</v>
      </c>
      <c r="E4405" s="3" t="s">
        <v>509</v>
      </c>
      <c r="F4405" s="3" t="s">
        <v>480</v>
      </c>
      <c r="G4405" s="3">
        <v>100</v>
      </c>
      <c r="H4405" s="3">
        <v>0</v>
      </c>
      <c r="I4405" s="3" t="s">
        <v>274</v>
      </c>
      <c r="J4405" s="3" t="s">
        <v>2346</v>
      </c>
      <c r="K4405" s="3" t="s">
        <v>2286</v>
      </c>
      <c r="L4405" s="3" t="s">
        <v>4585</v>
      </c>
      <c r="M4405" s="3">
        <f t="shared" si="68"/>
        <v>1</v>
      </c>
    </row>
    <row r="4406" spans="1:13">
      <c r="A4406" s="3">
        <v>3695</v>
      </c>
      <c r="B4406" s="3">
        <v>0</v>
      </c>
      <c r="C4406" s="3" t="s">
        <v>2353</v>
      </c>
      <c r="D4406" s="3" t="s">
        <v>267</v>
      </c>
      <c r="E4406" s="3" t="s">
        <v>509</v>
      </c>
      <c r="F4406" s="3" t="s">
        <v>480</v>
      </c>
      <c r="G4406" s="3">
        <v>100</v>
      </c>
      <c r="H4406" s="3">
        <v>0</v>
      </c>
      <c r="I4406" s="3" t="s">
        <v>274</v>
      </c>
      <c r="J4406" s="3" t="s">
        <v>2346</v>
      </c>
      <c r="K4406" s="3" t="s">
        <v>2286</v>
      </c>
      <c r="L4406" s="3" t="s">
        <v>4585</v>
      </c>
      <c r="M4406" s="3">
        <f t="shared" si="68"/>
        <v>1</v>
      </c>
    </row>
    <row r="4407" spans="1:13">
      <c r="A4407" s="3">
        <v>3696</v>
      </c>
      <c r="B4407" s="3">
        <v>0</v>
      </c>
      <c r="C4407" s="3" t="s">
        <v>2355</v>
      </c>
      <c r="D4407" s="3" t="s">
        <v>257</v>
      </c>
      <c r="E4407" s="3" t="s">
        <v>509</v>
      </c>
      <c r="F4407" s="3" t="s">
        <v>480</v>
      </c>
      <c r="G4407" s="3">
        <v>100</v>
      </c>
      <c r="H4407" s="3">
        <v>0</v>
      </c>
      <c r="I4407" s="3" t="s">
        <v>274</v>
      </c>
      <c r="J4407" s="3" t="s">
        <v>2346</v>
      </c>
      <c r="K4407" s="3" t="s">
        <v>2286</v>
      </c>
      <c r="L4407" s="3" t="s">
        <v>4585</v>
      </c>
      <c r="M4407" s="3">
        <f t="shared" si="68"/>
        <v>1</v>
      </c>
    </row>
    <row r="4408" spans="1:13">
      <c r="A4408" s="3">
        <v>3697</v>
      </c>
      <c r="B4408" s="3">
        <v>0</v>
      </c>
      <c r="C4408" s="3" t="s">
        <v>2357</v>
      </c>
      <c r="D4408" s="3" t="s">
        <v>269</v>
      </c>
      <c r="E4408" s="3" t="s">
        <v>509</v>
      </c>
      <c r="F4408" s="3" t="s">
        <v>480</v>
      </c>
      <c r="G4408" s="3">
        <v>100</v>
      </c>
      <c r="H4408" s="3">
        <v>0</v>
      </c>
      <c r="I4408" s="3" t="s">
        <v>274</v>
      </c>
      <c r="J4408" s="3" t="s">
        <v>2346</v>
      </c>
      <c r="K4408" s="3" t="s">
        <v>2286</v>
      </c>
      <c r="L4408" s="3" t="s">
        <v>4585</v>
      </c>
      <c r="M4408" s="3">
        <f t="shared" si="68"/>
        <v>1</v>
      </c>
    </row>
    <row r="4409" spans="1:13">
      <c r="A4409" s="3">
        <v>3698</v>
      </c>
      <c r="B4409" s="3">
        <v>0</v>
      </c>
      <c r="C4409" s="3" t="s">
        <v>3486</v>
      </c>
      <c r="D4409" s="3" t="s">
        <v>3843</v>
      </c>
      <c r="E4409" s="3">
        <v>0.16</v>
      </c>
      <c r="G4409" s="3">
        <v>100</v>
      </c>
      <c r="H4409" s="3">
        <v>0</v>
      </c>
      <c r="I4409" s="3" t="s">
        <v>274</v>
      </c>
      <c r="J4409" s="3" t="s">
        <v>2346</v>
      </c>
      <c r="K4409" s="3" t="s">
        <v>2286</v>
      </c>
      <c r="L4409" s="3" t="s">
        <v>4585</v>
      </c>
      <c r="M4409" s="3">
        <f t="shared" si="68"/>
        <v>1</v>
      </c>
    </row>
    <row r="4410" spans="1:13">
      <c r="A4410" s="3">
        <v>3699</v>
      </c>
      <c r="B4410" s="3">
        <v>0</v>
      </c>
      <c r="C4410" s="3" t="s">
        <v>3488</v>
      </c>
      <c r="D4410" s="3" t="s">
        <v>3844</v>
      </c>
      <c r="E4410" s="3">
        <v>0.16</v>
      </c>
      <c r="G4410" s="3">
        <v>100</v>
      </c>
      <c r="H4410" s="3">
        <v>0</v>
      </c>
      <c r="I4410" s="3" t="s">
        <v>274</v>
      </c>
      <c r="J4410" s="3" t="s">
        <v>2346</v>
      </c>
      <c r="K4410" s="3" t="s">
        <v>2286</v>
      </c>
      <c r="L4410" s="3" t="s">
        <v>4585</v>
      </c>
      <c r="M4410" s="3">
        <f t="shared" si="68"/>
        <v>1</v>
      </c>
    </row>
    <row r="4411" spans="1:13">
      <c r="A4411" s="3">
        <v>3700</v>
      </c>
      <c r="B4411" s="3">
        <v>0</v>
      </c>
      <c r="C4411" s="3" t="s">
        <v>3490</v>
      </c>
      <c r="D4411" s="3" t="s">
        <v>3846</v>
      </c>
      <c r="E4411" s="3">
        <v>0.16</v>
      </c>
      <c r="G4411" s="3">
        <v>100</v>
      </c>
      <c r="H4411" s="3">
        <v>0</v>
      </c>
      <c r="I4411" s="3" t="s">
        <v>274</v>
      </c>
      <c r="J4411" s="3" t="s">
        <v>2346</v>
      </c>
      <c r="K4411" s="3" t="s">
        <v>2286</v>
      </c>
      <c r="L4411" s="3" t="s">
        <v>4585</v>
      </c>
      <c r="M4411" s="3">
        <f t="shared" si="68"/>
        <v>1</v>
      </c>
    </row>
    <row r="4412" spans="1:13">
      <c r="A4412" s="3">
        <v>3701</v>
      </c>
      <c r="B4412" s="3">
        <v>0</v>
      </c>
      <c r="C4412" s="3" t="s">
        <v>3492</v>
      </c>
      <c r="D4412" s="3" t="s">
        <v>688</v>
      </c>
      <c r="E4412" s="3" t="s">
        <v>1796</v>
      </c>
      <c r="F4412" s="3" t="s">
        <v>285</v>
      </c>
      <c r="G4412" s="3">
        <v>100</v>
      </c>
      <c r="H4412" s="3">
        <v>0</v>
      </c>
      <c r="I4412" s="3" t="s">
        <v>274</v>
      </c>
      <c r="J4412" s="3" t="s">
        <v>2346</v>
      </c>
      <c r="K4412" s="3" t="s">
        <v>2306</v>
      </c>
      <c r="L4412" s="3" t="s">
        <v>4585</v>
      </c>
      <c r="M4412" s="3">
        <f t="shared" si="68"/>
        <v>1</v>
      </c>
    </row>
    <row r="4413" spans="1:13">
      <c r="A4413" s="3">
        <v>3702</v>
      </c>
      <c r="B4413" s="3">
        <v>0</v>
      </c>
      <c r="C4413" s="3" t="s">
        <v>2365</v>
      </c>
      <c r="D4413" s="3" t="s">
        <v>13</v>
      </c>
      <c r="E4413" s="3" t="s">
        <v>2301</v>
      </c>
      <c r="F4413" s="3" t="s">
        <v>2324</v>
      </c>
      <c r="G4413" s="3">
        <v>100</v>
      </c>
      <c r="H4413" s="3">
        <v>0</v>
      </c>
      <c r="I4413" s="3" t="s">
        <v>274</v>
      </c>
      <c r="J4413" s="3" t="s">
        <v>2346</v>
      </c>
      <c r="K4413" s="3" t="s">
        <v>2306</v>
      </c>
      <c r="L4413" s="3" t="s">
        <v>4585</v>
      </c>
      <c r="M4413" s="3">
        <f t="shared" si="68"/>
        <v>1</v>
      </c>
    </row>
    <row r="4414" spans="1:13">
      <c r="A4414" s="3">
        <v>3703</v>
      </c>
      <c r="B4414" s="3">
        <v>0</v>
      </c>
      <c r="C4414" s="3" t="s">
        <v>3494</v>
      </c>
      <c r="D4414" s="3" t="s">
        <v>3495</v>
      </c>
      <c r="G4414" s="3">
        <v>100</v>
      </c>
      <c r="H4414" s="3">
        <v>0</v>
      </c>
      <c r="I4414" s="3" t="s">
        <v>274</v>
      </c>
      <c r="J4414" s="3" t="s">
        <v>2346</v>
      </c>
      <c r="K4414" s="3" t="s">
        <v>2306</v>
      </c>
      <c r="L4414" s="3" t="s">
        <v>4585</v>
      </c>
      <c r="M4414" s="3">
        <f t="shared" si="68"/>
        <v>2</v>
      </c>
    </row>
    <row r="4415" spans="1:13">
      <c r="A4415" s="3">
        <v>3703</v>
      </c>
      <c r="B4415" s="3">
        <v>0</v>
      </c>
      <c r="C4415" s="3" t="s">
        <v>3494</v>
      </c>
      <c r="D4415" s="3" t="s">
        <v>3326</v>
      </c>
      <c r="E4415" s="3">
        <v>2</v>
      </c>
      <c r="G4415" s="3">
        <v>100</v>
      </c>
      <c r="H4415" s="3">
        <v>0</v>
      </c>
      <c r="I4415" s="3" t="s">
        <v>274</v>
      </c>
      <c r="J4415" s="3" t="s">
        <v>2346</v>
      </c>
      <c r="K4415" s="3" t="s">
        <v>2306</v>
      </c>
      <c r="L4415" s="3" t="s">
        <v>4585</v>
      </c>
      <c r="M4415" s="3">
        <f t="shared" si="68"/>
        <v>2</v>
      </c>
    </row>
    <row r="4416" spans="1:13">
      <c r="A4416" s="3">
        <v>3704</v>
      </c>
      <c r="B4416" s="3">
        <v>0</v>
      </c>
      <c r="C4416" s="3" t="s">
        <v>3497</v>
      </c>
      <c r="D4416" s="3" t="s">
        <v>262</v>
      </c>
      <c r="E4416" s="3" t="s">
        <v>284</v>
      </c>
      <c r="F4416" s="3" t="s">
        <v>1821</v>
      </c>
      <c r="G4416" s="3">
        <v>100</v>
      </c>
      <c r="H4416" s="3">
        <v>0</v>
      </c>
      <c r="I4416" s="3" t="s">
        <v>274</v>
      </c>
      <c r="J4416" s="3" t="s">
        <v>2346</v>
      </c>
      <c r="K4416" s="3" t="s">
        <v>2306</v>
      </c>
      <c r="L4416" s="3" t="s">
        <v>4585</v>
      </c>
      <c r="M4416" s="3">
        <f t="shared" si="68"/>
        <v>2</v>
      </c>
    </row>
    <row r="4417" spans="1:13">
      <c r="A4417" s="3">
        <v>3704</v>
      </c>
      <c r="B4417" s="3">
        <v>0</v>
      </c>
      <c r="C4417" s="3" t="s">
        <v>3497</v>
      </c>
      <c r="D4417" s="3" t="s">
        <v>3498</v>
      </c>
      <c r="E4417" s="3" t="s">
        <v>1821</v>
      </c>
      <c r="F4417" s="3" t="s">
        <v>286</v>
      </c>
      <c r="G4417" s="3">
        <v>100</v>
      </c>
      <c r="H4417" s="3">
        <v>0</v>
      </c>
      <c r="I4417" s="3" t="s">
        <v>274</v>
      </c>
      <c r="J4417" s="3" t="s">
        <v>2346</v>
      </c>
      <c r="K4417" s="3" t="s">
        <v>2306</v>
      </c>
      <c r="L4417" s="3" t="s">
        <v>4585</v>
      </c>
      <c r="M4417" s="3">
        <f t="shared" si="68"/>
        <v>2</v>
      </c>
    </row>
    <row r="4418" spans="1:13">
      <c r="A4418" s="3">
        <v>3705</v>
      </c>
      <c r="B4418" s="3">
        <v>0</v>
      </c>
      <c r="C4418" s="3" t="s">
        <v>3374</v>
      </c>
      <c r="D4418" s="3" t="s">
        <v>3375</v>
      </c>
      <c r="E4418" s="3" t="s">
        <v>2670</v>
      </c>
      <c r="F4418" s="3" t="s">
        <v>3376</v>
      </c>
      <c r="G4418" s="3">
        <v>100</v>
      </c>
      <c r="H4418" s="3">
        <v>0</v>
      </c>
      <c r="I4418" s="3" t="s">
        <v>274</v>
      </c>
      <c r="J4418" s="3" t="s">
        <v>2346</v>
      </c>
      <c r="K4418" s="3" t="s">
        <v>2306</v>
      </c>
      <c r="L4418" s="3" t="s">
        <v>4585</v>
      </c>
      <c r="M4418" s="3">
        <f t="shared" si="68"/>
        <v>1</v>
      </c>
    </row>
    <row r="4419" spans="1:13">
      <c r="A4419" s="3">
        <v>3706</v>
      </c>
      <c r="B4419" s="3">
        <v>0</v>
      </c>
      <c r="C4419" s="3" t="s">
        <v>3410</v>
      </c>
      <c r="D4419" s="3" t="s">
        <v>556</v>
      </c>
      <c r="E4419" s="3" t="s">
        <v>2326</v>
      </c>
      <c r="F4419" s="3" t="s">
        <v>1960</v>
      </c>
      <c r="G4419" s="3">
        <v>100</v>
      </c>
      <c r="H4419" s="3">
        <v>0</v>
      </c>
      <c r="I4419" s="3" t="s">
        <v>274</v>
      </c>
      <c r="J4419" s="3" t="s">
        <v>2346</v>
      </c>
      <c r="K4419" s="3" t="s">
        <v>2333</v>
      </c>
      <c r="L4419" s="3" t="s">
        <v>4585</v>
      </c>
      <c r="M4419" s="3">
        <f t="shared" ref="M4419:M4482" si="69">COUNTIF(A:A,A4419)</f>
        <v>1</v>
      </c>
    </row>
    <row r="4420" spans="1:13">
      <c r="A4420" s="3">
        <v>3707</v>
      </c>
      <c r="B4420" s="3">
        <v>0</v>
      </c>
      <c r="C4420" s="3" t="s">
        <v>3500</v>
      </c>
      <c r="D4420" s="3" t="s">
        <v>646</v>
      </c>
      <c r="E4420" s="3" t="s">
        <v>509</v>
      </c>
      <c r="F4420" s="3" t="s">
        <v>2376</v>
      </c>
      <c r="G4420" s="3">
        <v>100</v>
      </c>
      <c r="H4420" s="3">
        <v>0</v>
      </c>
      <c r="I4420" s="3" t="s">
        <v>274</v>
      </c>
      <c r="J4420" s="3" t="s">
        <v>2346</v>
      </c>
      <c r="K4420" s="3" t="s">
        <v>2333</v>
      </c>
      <c r="L4420" s="3" t="s">
        <v>4585</v>
      </c>
      <c r="M4420" s="3">
        <f t="shared" si="69"/>
        <v>1</v>
      </c>
    </row>
    <row r="4421" spans="1:13">
      <c r="A4421" s="3">
        <v>3708</v>
      </c>
      <c r="B4421" s="3">
        <v>0</v>
      </c>
      <c r="C4421" s="3" t="s">
        <v>3502</v>
      </c>
      <c r="D4421" s="3" t="s">
        <v>272</v>
      </c>
      <c r="E4421" s="3" t="s">
        <v>1793</v>
      </c>
      <c r="F4421" s="3" t="s">
        <v>2376</v>
      </c>
      <c r="G4421" s="3">
        <v>100</v>
      </c>
      <c r="H4421" s="3">
        <v>0</v>
      </c>
      <c r="I4421" s="3" t="s">
        <v>274</v>
      </c>
      <c r="J4421" s="3" t="s">
        <v>2346</v>
      </c>
      <c r="K4421" s="3" t="s">
        <v>2333</v>
      </c>
      <c r="L4421" s="3" t="s">
        <v>4585</v>
      </c>
      <c r="M4421" s="3">
        <f t="shared" si="69"/>
        <v>1</v>
      </c>
    </row>
    <row r="4422" spans="1:13">
      <c r="A4422" s="3">
        <v>3709</v>
      </c>
      <c r="B4422" s="3">
        <v>0</v>
      </c>
      <c r="C4422" s="3" t="s">
        <v>3454</v>
      </c>
      <c r="D4422" s="3" t="s">
        <v>259</v>
      </c>
      <c r="E4422" s="3" t="s">
        <v>2352</v>
      </c>
      <c r="F4422" s="3" t="s">
        <v>2629</v>
      </c>
      <c r="G4422" s="3">
        <v>100</v>
      </c>
      <c r="H4422" s="3">
        <v>0</v>
      </c>
      <c r="I4422" s="3" t="s">
        <v>274</v>
      </c>
      <c r="J4422" s="3" t="s">
        <v>2346</v>
      </c>
      <c r="K4422" s="3" t="s">
        <v>2333</v>
      </c>
      <c r="L4422" s="3" t="s">
        <v>4585</v>
      </c>
      <c r="M4422" s="3">
        <f t="shared" si="69"/>
        <v>1</v>
      </c>
    </row>
    <row r="4423" spans="1:13">
      <c r="A4423" s="3">
        <v>3710</v>
      </c>
      <c r="B4423" s="3">
        <v>0</v>
      </c>
      <c r="C4423" s="3" t="s">
        <v>2997</v>
      </c>
      <c r="D4423" s="3" t="s">
        <v>654</v>
      </c>
      <c r="E4423" s="3" t="s">
        <v>509</v>
      </c>
      <c r="F4423" s="3" t="s">
        <v>2376</v>
      </c>
      <c r="G4423" s="3">
        <v>100</v>
      </c>
      <c r="H4423" s="3">
        <v>0</v>
      </c>
      <c r="I4423" s="3" t="s">
        <v>274</v>
      </c>
      <c r="J4423" s="3" t="s">
        <v>2346</v>
      </c>
      <c r="K4423" s="3" t="s">
        <v>2333</v>
      </c>
      <c r="L4423" s="3" t="s">
        <v>4585</v>
      </c>
      <c r="M4423" s="3">
        <f t="shared" si="69"/>
        <v>1</v>
      </c>
    </row>
    <row r="4424" spans="1:13">
      <c r="A4424" s="3">
        <v>3711</v>
      </c>
      <c r="B4424" s="3">
        <v>0</v>
      </c>
      <c r="C4424" s="3" t="s">
        <v>3503</v>
      </c>
      <c r="D4424" s="3" t="s">
        <v>3885</v>
      </c>
      <c r="E4424" s="3" t="s">
        <v>3504</v>
      </c>
      <c r="F4424" s="3" t="s">
        <v>2435</v>
      </c>
      <c r="G4424" s="3">
        <v>100</v>
      </c>
      <c r="H4424" s="3">
        <v>0</v>
      </c>
      <c r="I4424" s="3" t="s">
        <v>274</v>
      </c>
      <c r="J4424" s="3" t="s">
        <v>2346</v>
      </c>
      <c r="K4424" s="3" t="s">
        <v>2333</v>
      </c>
      <c r="L4424" s="3" t="s">
        <v>4585</v>
      </c>
      <c r="M4424" s="3">
        <f t="shared" si="69"/>
        <v>1</v>
      </c>
    </row>
    <row r="4425" spans="1:13">
      <c r="A4425" s="3">
        <v>3712</v>
      </c>
      <c r="B4425" s="3">
        <v>0</v>
      </c>
      <c r="C4425" s="3" t="s">
        <v>3417</v>
      </c>
      <c r="D4425" s="3" t="s">
        <v>196</v>
      </c>
      <c r="E4425" s="3" t="s">
        <v>1812</v>
      </c>
      <c r="F4425" s="3" t="s">
        <v>2445</v>
      </c>
      <c r="G4425" s="3">
        <v>100</v>
      </c>
      <c r="H4425" s="3">
        <v>0</v>
      </c>
      <c r="I4425" s="3" t="s">
        <v>274</v>
      </c>
      <c r="J4425" s="3" t="s">
        <v>2346</v>
      </c>
      <c r="K4425" s="3" t="s">
        <v>2333</v>
      </c>
      <c r="L4425" s="3" t="s">
        <v>4585</v>
      </c>
      <c r="M4425" s="3">
        <f t="shared" si="69"/>
        <v>1</v>
      </c>
    </row>
    <row r="4426" spans="1:13">
      <c r="A4426" s="3">
        <v>3713</v>
      </c>
      <c r="B4426" s="3">
        <v>1</v>
      </c>
      <c r="C4426" s="3" t="s">
        <v>2350</v>
      </c>
      <c r="D4426" s="3" t="s">
        <v>265</v>
      </c>
      <c r="E4426" s="3" t="s">
        <v>2351</v>
      </c>
      <c r="F4426" s="3" t="s">
        <v>2352</v>
      </c>
      <c r="G4426" s="3">
        <v>86</v>
      </c>
      <c r="H4426" s="3">
        <v>100</v>
      </c>
      <c r="I4426" s="3" t="s">
        <v>274</v>
      </c>
      <c r="J4426" s="3" t="s">
        <v>2346</v>
      </c>
      <c r="K4426" s="3" t="s">
        <v>2286</v>
      </c>
      <c r="L4426" s="3" t="s">
        <v>4586</v>
      </c>
      <c r="M4426" s="3">
        <f t="shared" si="69"/>
        <v>1</v>
      </c>
    </row>
    <row r="4427" spans="1:13">
      <c r="A4427" s="3">
        <v>3714</v>
      </c>
      <c r="B4427" s="3">
        <v>1</v>
      </c>
      <c r="C4427" s="3" t="s">
        <v>2354</v>
      </c>
      <c r="D4427" s="3" t="s">
        <v>267</v>
      </c>
      <c r="E4427" s="3" t="s">
        <v>2351</v>
      </c>
      <c r="F4427" s="3" t="s">
        <v>2352</v>
      </c>
      <c r="G4427" s="3">
        <v>86</v>
      </c>
      <c r="H4427" s="3">
        <v>100</v>
      </c>
      <c r="I4427" s="3" t="s">
        <v>274</v>
      </c>
      <c r="J4427" s="3" t="s">
        <v>2346</v>
      </c>
      <c r="K4427" s="3" t="s">
        <v>2286</v>
      </c>
      <c r="L4427" s="3" t="s">
        <v>4586</v>
      </c>
      <c r="M4427" s="3">
        <f t="shared" si="69"/>
        <v>1</v>
      </c>
    </row>
    <row r="4428" spans="1:13">
      <c r="A4428" s="3">
        <v>3715</v>
      </c>
      <c r="B4428" s="3">
        <v>1</v>
      </c>
      <c r="C4428" s="3" t="s">
        <v>2356</v>
      </c>
      <c r="D4428" s="3" t="s">
        <v>257</v>
      </c>
      <c r="E4428" s="3" t="s">
        <v>2351</v>
      </c>
      <c r="F4428" s="3" t="s">
        <v>2352</v>
      </c>
      <c r="G4428" s="3">
        <v>86</v>
      </c>
      <c r="H4428" s="3">
        <v>100</v>
      </c>
      <c r="I4428" s="3" t="s">
        <v>274</v>
      </c>
      <c r="J4428" s="3" t="s">
        <v>2346</v>
      </c>
      <c r="K4428" s="3" t="s">
        <v>2286</v>
      </c>
      <c r="L4428" s="3" t="s">
        <v>4586</v>
      </c>
      <c r="M4428" s="3">
        <f t="shared" si="69"/>
        <v>1</v>
      </c>
    </row>
    <row r="4429" spans="1:13">
      <c r="A4429" s="3">
        <v>3716</v>
      </c>
      <c r="B4429" s="3">
        <v>1</v>
      </c>
      <c r="C4429" s="3" t="s">
        <v>2358</v>
      </c>
      <c r="D4429" s="3" t="s">
        <v>269</v>
      </c>
      <c r="E4429" s="3" t="s">
        <v>2351</v>
      </c>
      <c r="F4429" s="3" t="s">
        <v>2352</v>
      </c>
      <c r="G4429" s="3">
        <v>86</v>
      </c>
      <c r="H4429" s="3">
        <v>100</v>
      </c>
      <c r="I4429" s="3" t="s">
        <v>274</v>
      </c>
      <c r="J4429" s="3" t="s">
        <v>2346</v>
      </c>
      <c r="K4429" s="3" t="s">
        <v>2286</v>
      </c>
      <c r="L4429" s="3" t="s">
        <v>4586</v>
      </c>
      <c r="M4429" s="3">
        <f t="shared" si="69"/>
        <v>1</v>
      </c>
    </row>
    <row r="4430" spans="1:13">
      <c r="A4430" s="3">
        <v>3717</v>
      </c>
      <c r="B4430" s="3">
        <v>1</v>
      </c>
      <c r="C4430" s="3" t="s">
        <v>3487</v>
      </c>
      <c r="D4430" s="3" t="s">
        <v>3843</v>
      </c>
      <c r="E4430" s="3">
        <v>0.12</v>
      </c>
      <c r="G4430" s="3">
        <v>86</v>
      </c>
      <c r="H4430" s="3">
        <v>100</v>
      </c>
      <c r="I4430" s="3" t="s">
        <v>274</v>
      </c>
      <c r="J4430" s="3" t="s">
        <v>2346</v>
      </c>
      <c r="K4430" s="3" t="s">
        <v>2286</v>
      </c>
      <c r="L4430" s="3" t="s">
        <v>4586</v>
      </c>
      <c r="M4430" s="3">
        <f t="shared" si="69"/>
        <v>1</v>
      </c>
    </row>
    <row r="4431" spans="1:13">
      <c r="A4431" s="3">
        <v>3718</v>
      </c>
      <c r="B4431" s="3">
        <v>1</v>
      </c>
      <c r="C4431" s="3" t="s">
        <v>3489</v>
      </c>
      <c r="D4431" s="3" t="s">
        <v>3844</v>
      </c>
      <c r="E4431" s="3">
        <v>0.12</v>
      </c>
      <c r="G4431" s="3">
        <v>86</v>
      </c>
      <c r="H4431" s="3">
        <v>100</v>
      </c>
      <c r="I4431" s="3" t="s">
        <v>274</v>
      </c>
      <c r="J4431" s="3" t="s">
        <v>2346</v>
      </c>
      <c r="K4431" s="3" t="s">
        <v>2286</v>
      </c>
      <c r="L4431" s="3" t="s">
        <v>4586</v>
      </c>
      <c r="M4431" s="3">
        <f t="shared" si="69"/>
        <v>1</v>
      </c>
    </row>
    <row r="4432" spans="1:13">
      <c r="A4432" s="3">
        <v>3719</v>
      </c>
      <c r="B4432" s="3">
        <v>1</v>
      </c>
      <c r="C4432" s="3" t="s">
        <v>3491</v>
      </c>
      <c r="D4432" s="3" t="s">
        <v>3846</v>
      </c>
      <c r="E4432" s="3">
        <v>0.12</v>
      </c>
      <c r="G4432" s="3">
        <v>86</v>
      </c>
      <c r="H4432" s="3">
        <v>100</v>
      </c>
      <c r="I4432" s="3" t="s">
        <v>274</v>
      </c>
      <c r="J4432" s="3" t="s">
        <v>2346</v>
      </c>
      <c r="K4432" s="3" t="s">
        <v>2286</v>
      </c>
      <c r="L4432" s="3" t="s">
        <v>4586</v>
      </c>
      <c r="M4432" s="3">
        <f t="shared" si="69"/>
        <v>1</v>
      </c>
    </row>
    <row r="4433" spans="1:13">
      <c r="A4433" s="3">
        <v>3720</v>
      </c>
      <c r="B4433" s="3">
        <v>1</v>
      </c>
      <c r="C4433" s="3" t="s">
        <v>3493</v>
      </c>
      <c r="D4433" s="3" t="s">
        <v>688</v>
      </c>
      <c r="E4433" s="3" t="s">
        <v>291</v>
      </c>
      <c r="F4433" s="3" t="s">
        <v>1821</v>
      </c>
      <c r="G4433" s="3">
        <v>86</v>
      </c>
      <c r="H4433" s="3">
        <v>100</v>
      </c>
      <c r="I4433" s="3" t="s">
        <v>274</v>
      </c>
      <c r="J4433" s="3" t="s">
        <v>2346</v>
      </c>
      <c r="K4433" s="3" t="s">
        <v>2306</v>
      </c>
      <c r="L4433" s="3" t="s">
        <v>4586</v>
      </c>
      <c r="M4433" s="3">
        <f t="shared" si="69"/>
        <v>1</v>
      </c>
    </row>
    <row r="4434" spans="1:13">
      <c r="A4434" s="3">
        <v>3721</v>
      </c>
      <c r="B4434" s="3">
        <v>1</v>
      </c>
      <c r="C4434" s="3" t="s">
        <v>2366</v>
      </c>
      <c r="D4434" s="3" t="s">
        <v>13</v>
      </c>
      <c r="E4434" s="3" t="s">
        <v>1775</v>
      </c>
      <c r="F4434" s="3" t="s">
        <v>289</v>
      </c>
      <c r="G4434" s="3">
        <v>86</v>
      </c>
      <c r="H4434" s="3">
        <v>100</v>
      </c>
      <c r="I4434" s="3" t="s">
        <v>274</v>
      </c>
      <c r="J4434" s="3" t="s">
        <v>2346</v>
      </c>
      <c r="K4434" s="3" t="s">
        <v>2306</v>
      </c>
      <c r="L4434" s="3" t="s">
        <v>4586</v>
      </c>
      <c r="M4434" s="3">
        <f t="shared" si="69"/>
        <v>1</v>
      </c>
    </row>
    <row r="4435" spans="1:13">
      <c r="A4435" s="3">
        <v>3722</v>
      </c>
      <c r="B4435" s="3">
        <v>1</v>
      </c>
      <c r="C4435" s="3" t="s">
        <v>3496</v>
      </c>
      <c r="D4435" s="3" t="s">
        <v>3495</v>
      </c>
      <c r="G4435" s="3">
        <v>86</v>
      </c>
      <c r="H4435" s="3">
        <v>100</v>
      </c>
      <c r="I4435" s="3" t="s">
        <v>274</v>
      </c>
      <c r="J4435" s="3" t="s">
        <v>2346</v>
      </c>
      <c r="K4435" s="3" t="s">
        <v>2306</v>
      </c>
      <c r="L4435" s="3" t="s">
        <v>4586</v>
      </c>
      <c r="M4435" s="3">
        <f t="shared" si="69"/>
        <v>2</v>
      </c>
    </row>
    <row r="4436" spans="1:13">
      <c r="A4436" s="3">
        <v>3722</v>
      </c>
      <c r="B4436" s="3">
        <v>1</v>
      </c>
      <c r="C4436" s="3" t="s">
        <v>3496</v>
      </c>
      <c r="D4436" s="3" t="s">
        <v>3326</v>
      </c>
      <c r="E4436" s="3">
        <v>1</v>
      </c>
      <c r="G4436" s="3">
        <v>86</v>
      </c>
      <c r="H4436" s="3">
        <v>100</v>
      </c>
      <c r="I4436" s="3" t="s">
        <v>274</v>
      </c>
      <c r="J4436" s="3" t="s">
        <v>2346</v>
      </c>
      <c r="K4436" s="3" t="s">
        <v>2306</v>
      </c>
      <c r="L4436" s="3" t="s">
        <v>4586</v>
      </c>
      <c r="M4436" s="3">
        <f t="shared" si="69"/>
        <v>2</v>
      </c>
    </row>
    <row r="4437" spans="1:13">
      <c r="A4437" s="3">
        <v>3723</v>
      </c>
      <c r="B4437" s="3">
        <v>1</v>
      </c>
      <c r="C4437" s="3" t="s">
        <v>3499</v>
      </c>
      <c r="D4437" s="3" t="s">
        <v>262</v>
      </c>
      <c r="E4437" s="3" t="s">
        <v>1782</v>
      </c>
      <c r="F4437" s="3" t="s">
        <v>2148</v>
      </c>
      <c r="G4437" s="3">
        <v>86</v>
      </c>
      <c r="H4437" s="3">
        <v>100</v>
      </c>
      <c r="I4437" s="3" t="s">
        <v>274</v>
      </c>
      <c r="J4437" s="3" t="s">
        <v>2346</v>
      </c>
      <c r="K4437" s="3" t="s">
        <v>2306</v>
      </c>
      <c r="L4437" s="3" t="s">
        <v>4586</v>
      </c>
      <c r="M4437" s="3">
        <f t="shared" si="69"/>
        <v>2</v>
      </c>
    </row>
    <row r="4438" spans="1:13">
      <c r="A4438" s="3">
        <v>3723</v>
      </c>
      <c r="B4438" s="3">
        <v>1</v>
      </c>
      <c r="C4438" s="3" t="s">
        <v>3499</v>
      </c>
      <c r="D4438" s="3" t="s">
        <v>3498</v>
      </c>
      <c r="E4438" s="3" t="s">
        <v>1821</v>
      </c>
      <c r="F4438" s="3" t="s">
        <v>286</v>
      </c>
      <c r="G4438" s="3">
        <v>86</v>
      </c>
      <c r="H4438" s="3">
        <v>100</v>
      </c>
      <c r="I4438" s="3" t="s">
        <v>274</v>
      </c>
      <c r="J4438" s="3" t="s">
        <v>2346</v>
      </c>
      <c r="K4438" s="3" t="s">
        <v>2306</v>
      </c>
      <c r="L4438" s="3" t="s">
        <v>4586</v>
      </c>
      <c r="M4438" s="3">
        <f t="shared" si="69"/>
        <v>2</v>
      </c>
    </row>
    <row r="4439" spans="1:13">
      <c r="A4439" s="3">
        <v>3724</v>
      </c>
      <c r="B4439" s="3">
        <v>1</v>
      </c>
      <c r="C4439" s="3" t="s">
        <v>3377</v>
      </c>
      <c r="D4439" s="3" t="s">
        <v>3375</v>
      </c>
      <c r="E4439" s="3" t="s">
        <v>3279</v>
      </c>
      <c r="F4439" s="3" t="s">
        <v>3378</v>
      </c>
      <c r="G4439" s="3">
        <v>86</v>
      </c>
      <c r="H4439" s="3">
        <v>100</v>
      </c>
      <c r="I4439" s="3" t="s">
        <v>274</v>
      </c>
      <c r="J4439" s="3" t="s">
        <v>2346</v>
      </c>
      <c r="K4439" s="3" t="s">
        <v>2306</v>
      </c>
      <c r="L4439" s="3" t="s">
        <v>4586</v>
      </c>
      <c r="M4439" s="3">
        <f t="shared" si="69"/>
        <v>1</v>
      </c>
    </row>
    <row r="4440" spans="1:13">
      <c r="A4440" s="3">
        <v>3725</v>
      </c>
      <c r="B4440" s="3">
        <v>1</v>
      </c>
      <c r="C4440" s="3" t="s">
        <v>3411</v>
      </c>
      <c r="D4440" s="3" t="s">
        <v>556</v>
      </c>
      <c r="E4440" s="3" t="s">
        <v>1915</v>
      </c>
      <c r="F4440" s="3" t="s">
        <v>1775</v>
      </c>
      <c r="G4440" s="3">
        <v>100</v>
      </c>
      <c r="H4440" s="3">
        <v>100</v>
      </c>
      <c r="I4440" s="3" t="s">
        <v>274</v>
      </c>
      <c r="J4440" s="3" t="s">
        <v>2346</v>
      </c>
      <c r="K4440" s="3" t="s">
        <v>2333</v>
      </c>
      <c r="L4440" s="3" t="s">
        <v>4586</v>
      </c>
      <c r="M4440" s="3">
        <f t="shared" si="69"/>
        <v>1</v>
      </c>
    </row>
    <row r="4441" spans="1:13">
      <c r="A4441" s="3">
        <v>3726</v>
      </c>
      <c r="B4441" s="3">
        <v>1</v>
      </c>
      <c r="C4441" s="3" t="s">
        <v>3501</v>
      </c>
      <c r="D4441" s="3" t="s">
        <v>646</v>
      </c>
      <c r="E4441" s="3" t="s">
        <v>1814</v>
      </c>
      <c r="F4441" s="3" t="s">
        <v>1996</v>
      </c>
      <c r="G4441" s="3">
        <v>100</v>
      </c>
      <c r="H4441" s="3">
        <v>100</v>
      </c>
      <c r="I4441" s="3" t="s">
        <v>274</v>
      </c>
      <c r="J4441" s="3" t="s">
        <v>2346</v>
      </c>
      <c r="K4441" s="3" t="s">
        <v>2333</v>
      </c>
      <c r="L4441" s="3" t="s">
        <v>4586</v>
      </c>
      <c r="M4441" s="3">
        <f t="shared" si="69"/>
        <v>1</v>
      </c>
    </row>
    <row r="4442" spans="1:13">
      <c r="A4442" s="3">
        <v>3727</v>
      </c>
      <c r="B4442" s="3">
        <v>1</v>
      </c>
      <c r="C4442" s="3" t="s">
        <v>2599</v>
      </c>
      <c r="D4442" s="3" t="s">
        <v>272</v>
      </c>
      <c r="E4442" s="3" t="s">
        <v>1998</v>
      </c>
      <c r="F4442" s="3" t="s">
        <v>1996</v>
      </c>
      <c r="G4442" s="3">
        <v>100</v>
      </c>
      <c r="H4442" s="3">
        <v>100</v>
      </c>
      <c r="I4442" s="3" t="s">
        <v>274</v>
      </c>
      <c r="J4442" s="3" t="s">
        <v>2346</v>
      </c>
      <c r="K4442" s="3" t="s">
        <v>2333</v>
      </c>
      <c r="L4442" s="3" t="s">
        <v>4586</v>
      </c>
      <c r="M4442" s="3">
        <f t="shared" si="69"/>
        <v>1</v>
      </c>
    </row>
    <row r="4443" spans="1:13">
      <c r="A4443" s="3">
        <v>3728</v>
      </c>
      <c r="B4443" s="3">
        <v>1</v>
      </c>
      <c r="C4443" s="3" t="s">
        <v>3455</v>
      </c>
      <c r="D4443" s="3" t="s">
        <v>259</v>
      </c>
      <c r="E4443" s="3" t="s">
        <v>2351</v>
      </c>
      <c r="F4443" s="3" t="s">
        <v>1800</v>
      </c>
      <c r="G4443" s="3">
        <v>100</v>
      </c>
      <c r="H4443" s="3">
        <v>100</v>
      </c>
      <c r="I4443" s="3" t="s">
        <v>274</v>
      </c>
      <c r="J4443" s="3" t="s">
        <v>2346</v>
      </c>
      <c r="K4443" s="3" t="s">
        <v>2333</v>
      </c>
      <c r="L4443" s="3" t="s">
        <v>4586</v>
      </c>
      <c r="M4443" s="3">
        <f t="shared" si="69"/>
        <v>1</v>
      </c>
    </row>
    <row r="4444" spans="1:13">
      <c r="A4444" s="3">
        <v>3729</v>
      </c>
      <c r="B4444" s="3">
        <v>1</v>
      </c>
      <c r="C4444" s="3" t="s">
        <v>2998</v>
      </c>
      <c r="D4444" s="3" t="s">
        <v>654</v>
      </c>
      <c r="E4444" s="3" t="s">
        <v>1814</v>
      </c>
      <c r="F4444" s="3" t="s">
        <v>1996</v>
      </c>
      <c r="G4444" s="3">
        <v>100</v>
      </c>
      <c r="H4444" s="3">
        <v>100</v>
      </c>
      <c r="I4444" s="3" t="s">
        <v>274</v>
      </c>
      <c r="J4444" s="3" t="s">
        <v>2346</v>
      </c>
      <c r="K4444" s="3" t="s">
        <v>2333</v>
      </c>
      <c r="L4444" s="3" t="s">
        <v>4586</v>
      </c>
      <c r="M4444" s="3">
        <f t="shared" si="69"/>
        <v>1</v>
      </c>
    </row>
    <row r="4445" spans="1:13">
      <c r="A4445" s="3">
        <v>3730</v>
      </c>
      <c r="B4445" s="3">
        <v>1</v>
      </c>
      <c r="C4445" s="3" t="s">
        <v>3505</v>
      </c>
      <c r="D4445" s="3" t="s">
        <v>3885</v>
      </c>
      <c r="E4445" s="3" t="s">
        <v>2437</v>
      </c>
      <c r="F4445" s="3" t="s">
        <v>2438</v>
      </c>
      <c r="G4445" s="3">
        <v>100</v>
      </c>
      <c r="H4445" s="3">
        <v>100</v>
      </c>
      <c r="I4445" s="3" t="s">
        <v>274</v>
      </c>
      <c r="J4445" s="3" t="s">
        <v>2346</v>
      </c>
      <c r="K4445" s="3" t="s">
        <v>2333</v>
      </c>
      <c r="L4445" s="3" t="s">
        <v>4586</v>
      </c>
      <c r="M4445" s="3">
        <f t="shared" si="69"/>
        <v>1</v>
      </c>
    </row>
    <row r="4446" spans="1:13">
      <c r="A4446" s="3">
        <v>3731</v>
      </c>
      <c r="B4446" s="3">
        <v>1</v>
      </c>
      <c r="C4446" s="3" t="s">
        <v>3418</v>
      </c>
      <c r="D4446" s="3" t="s">
        <v>196</v>
      </c>
      <c r="E4446" s="3" t="s">
        <v>2143</v>
      </c>
      <c r="F4446" s="3" t="s">
        <v>1791</v>
      </c>
      <c r="G4446" s="3">
        <v>100</v>
      </c>
      <c r="H4446" s="3">
        <v>100</v>
      </c>
      <c r="I4446" s="3" t="s">
        <v>274</v>
      </c>
      <c r="J4446" s="3" t="s">
        <v>2346</v>
      </c>
      <c r="K4446" s="3" t="s">
        <v>2333</v>
      </c>
      <c r="L4446" s="3" t="s">
        <v>4586</v>
      </c>
      <c r="M4446" s="3">
        <f t="shared" si="69"/>
        <v>1</v>
      </c>
    </row>
    <row r="4447" spans="1:13">
      <c r="A4447" s="3">
        <v>3732</v>
      </c>
      <c r="B4447" s="3">
        <v>0</v>
      </c>
      <c r="C4447" s="3" t="s">
        <v>1113</v>
      </c>
      <c r="D4447" s="3" t="s">
        <v>427</v>
      </c>
      <c r="E4447" s="3">
        <v>1</v>
      </c>
      <c r="G4447" s="3">
        <v>1</v>
      </c>
      <c r="H4447" s="3">
        <v>1</v>
      </c>
      <c r="I4447" s="3" t="s">
        <v>3506</v>
      </c>
      <c r="J4447" s="3" t="s">
        <v>2259</v>
      </c>
      <c r="L4447" s="3" t="s">
        <v>4587</v>
      </c>
      <c r="M4447" s="3">
        <f t="shared" si="69"/>
        <v>1</v>
      </c>
    </row>
    <row r="4448" spans="1:13">
      <c r="A4448" s="3">
        <v>3733</v>
      </c>
      <c r="B4448" s="3">
        <v>0</v>
      </c>
      <c r="C4448" s="3" t="s">
        <v>1175</v>
      </c>
      <c r="D4448" s="3" t="s">
        <v>525</v>
      </c>
      <c r="E4448" s="3">
        <v>1</v>
      </c>
      <c r="G4448" s="3">
        <v>1</v>
      </c>
      <c r="H4448" s="3">
        <v>1</v>
      </c>
      <c r="I4448" s="3" t="s">
        <v>3506</v>
      </c>
      <c r="J4448" s="3" t="s">
        <v>2259</v>
      </c>
      <c r="L4448" s="3" t="s">
        <v>4587</v>
      </c>
      <c r="M4448" s="3">
        <f t="shared" si="69"/>
        <v>1</v>
      </c>
    </row>
    <row r="4449" spans="1:13">
      <c r="A4449" s="3">
        <v>3734</v>
      </c>
      <c r="B4449" s="3">
        <v>0</v>
      </c>
      <c r="C4449" s="3" t="s">
        <v>3423</v>
      </c>
      <c r="D4449" s="3" t="s">
        <v>3423</v>
      </c>
      <c r="G4449" s="3">
        <v>1</v>
      </c>
      <c r="H4449" s="3">
        <v>1</v>
      </c>
      <c r="I4449" s="3" t="s">
        <v>3506</v>
      </c>
      <c r="J4449" s="3" t="s">
        <v>2259</v>
      </c>
      <c r="L4449" s="3" t="s">
        <v>4587</v>
      </c>
      <c r="M4449" s="3">
        <f t="shared" si="69"/>
        <v>1</v>
      </c>
    </row>
    <row r="4450" spans="1:13">
      <c r="A4450" s="3">
        <v>3735</v>
      </c>
      <c r="B4450" s="3">
        <v>0</v>
      </c>
      <c r="C4450" s="3" t="s">
        <v>3424</v>
      </c>
      <c r="D4450" s="3" t="s">
        <v>3424</v>
      </c>
      <c r="G4450" s="3">
        <v>1</v>
      </c>
      <c r="H4450" s="3">
        <v>1</v>
      </c>
      <c r="I4450" s="3" t="s">
        <v>3506</v>
      </c>
      <c r="J4450" s="3" t="s">
        <v>2259</v>
      </c>
      <c r="L4450" s="3" t="s">
        <v>4587</v>
      </c>
      <c r="M4450" s="3">
        <f t="shared" si="69"/>
        <v>1</v>
      </c>
    </row>
    <row r="4451" spans="1:13">
      <c r="A4451" s="3">
        <v>3736</v>
      </c>
      <c r="B4451" s="3">
        <v>0</v>
      </c>
      <c r="C4451" s="3" t="s">
        <v>3425</v>
      </c>
      <c r="D4451" s="3" t="s">
        <v>3425</v>
      </c>
      <c r="G4451" s="3">
        <v>1</v>
      </c>
      <c r="H4451" s="3">
        <v>1</v>
      </c>
      <c r="I4451" s="3" t="s">
        <v>3506</v>
      </c>
      <c r="J4451" s="3" t="s">
        <v>2259</v>
      </c>
      <c r="L4451" s="3" t="s">
        <v>4587</v>
      </c>
      <c r="M4451" s="3">
        <f t="shared" si="69"/>
        <v>1</v>
      </c>
    </row>
    <row r="4452" spans="1:13">
      <c r="A4452" s="3">
        <v>3737</v>
      </c>
      <c r="B4452" s="3">
        <v>1</v>
      </c>
      <c r="C4452" s="3" t="s">
        <v>3420</v>
      </c>
      <c r="D4452" s="3" t="s">
        <v>335</v>
      </c>
      <c r="E4452" s="3" t="s">
        <v>1795</v>
      </c>
      <c r="F4452" s="3" t="s">
        <v>286</v>
      </c>
      <c r="G4452" s="3">
        <v>1</v>
      </c>
      <c r="H4452" s="3">
        <v>5</v>
      </c>
      <c r="I4452" s="3" t="s">
        <v>3506</v>
      </c>
      <c r="J4452" s="3" t="s">
        <v>2259</v>
      </c>
      <c r="L4452" s="3" t="s">
        <v>4588</v>
      </c>
      <c r="M4452" s="3">
        <f t="shared" si="69"/>
        <v>1</v>
      </c>
    </row>
    <row r="4453" spans="1:13">
      <c r="A4453" s="3">
        <v>3738</v>
      </c>
      <c r="B4453" s="3">
        <v>1</v>
      </c>
      <c r="C4453" s="3" t="s">
        <v>3509</v>
      </c>
      <c r="D4453" s="3" t="s">
        <v>718</v>
      </c>
      <c r="E4453" s="3" t="s">
        <v>617</v>
      </c>
      <c r="G4453" s="3">
        <v>1</v>
      </c>
      <c r="H4453" s="3">
        <v>5</v>
      </c>
      <c r="I4453" s="3" t="s">
        <v>3506</v>
      </c>
      <c r="J4453" s="3" t="s">
        <v>2259</v>
      </c>
      <c r="L4453" s="3" t="s">
        <v>4588</v>
      </c>
      <c r="M4453" s="3">
        <f t="shared" si="69"/>
        <v>1</v>
      </c>
    </row>
    <row r="4454" spans="1:13">
      <c r="A4454" s="3">
        <v>3739</v>
      </c>
      <c r="B4454" s="3">
        <v>1</v>
      </c>
      <c r="C4454" s="3" t="s">
        <v>3510</v>
      </c>
      <c r="D4454" s="3" t="s">
        <v>3375</v>
      </c>
      <c r="E4454" s="3">
        <v>32</v>
      </c>
      <c r="G4454" s="3">
        <v>1</v>
      </c>
      <c r="H4454" s="3">
        <v>5</v>
      </c>
      <c r="I4454" s="3" t="s">
        <v>3506</v>
      </c>
      <c r="J4454" s="3" t="s">
        <v>2259</v>
      </c>
      <c r="L4454" s="3" t="s">
        <v>4588</v>
      </c>
      <c r="M4454" s="3">
        <f t="shared" si="69"/>
        <v>1</v>
      </c>
    </row>
    <row r="4455" spans="1:13">
      <c r="A4455" s="3">
        <v>3740</v>
      </c>
      <c r="B4455" s="3">
        <v>2</v>
      </c>
      <c r="C4455" s="3" t="s">
        <v>2255</v>
      </c>
      <c r="D4455" s="3" t="s">
        <v>322</v>
      </c>
      <c r="E4455" s="3" t="s">
        <v>2256</v>
      </c>
      <c r="F4455" s="3" t="s">
        <v>2257</v>
      </c>
      <c r="G4455" s="3">
        <v>1</v>
      </c>
      <c r="H4455" s="3">
        <v>10</v>
      </c>
      <c r="I4455" s="3" t="s">
        <v>3506</v>
      </c>
      <c r="J4455" s="3" t="s">
        <v>2259</v>
      </c>
      <c r="L4455" s="3" t="s">
        <v>4589</v>
      </c>
      <c r="M4455" s="3">
        <f t="shared" si="69"/>
        <v>1</v>
      </c>
    </row>
    <row r="4456" spans="1:13">
      <c r="A4456" s="3">
        <v>3741</v>
      </c>
      <c r="B4456" s="3">
        <v>2</v>
      </c>
      <c r="C4456" s="3" t="s">
        <v>2417</v>
      </c>
      <c r="D4456" s="3" t="s">
        <v>357</v>
      </c>
      <c r="E4456" s="3" t="s">
        <v>2418</v>
      </c>
      <c r="F4456" s="3" t="s">
        <v>2419</v>
      </c>
      <c r="G4456" s="3">
        <v>1</v>
      </c>
      <c r="H4456" s="3">
        <v>10</v>
      </c>
      <c r="I4456" s="3" t="s">
        <v>3506</v>
      </c>
      <c r="J4456" s="3" t="s">
        <v>2259</v>
      </c>
      <c r="L4456" s="3" t="s">
        <v>4589</v>
      </c>
      <c r="M4456" s="3">
        <f t="shared" si="69"/>
        <v>1</v>
      </c>
    </row>
    <row r="4457" spans="1:13">
      <c r="A4457" s="3">
        <v>3742</v>
      </c>
      <c r="B4457" s="3">
        <v>2</v>
      </c>
      <c r="C4457" s="3" t="s">
        <v>2263</v>
      </c>
      <c r="D4457" s="3" t="s">
        <v>265</v>
      </c>
      <c r="E4457" s="3" t="s">
        <v>282</v>
      </c>
      <c r="F4457" s="3" t="s">
        <v>284</v>
      </c>
      <c r="G4457" s="3">
        <v>1</v>
      </c>
      <c r="H4457" s="3">
        <v>10</v>
      </c>
      <c r="I4457" s="3" t="s">
        <v>3506</v>
      </c>
      <c r="J4457" s="3" t="s">
        <v>2259</v>
      </c>
      <c r="L4457" s="3" t="s">
        <v>4589</v>
      </c>
      <c r="M4457" s="3">
        <f t="shared" si="69"/>
        <v>1</v>
      </c>
    </row>
    <row r="4458" spans="1:13">
      <c r="A4458" s="3">
        <v>3743</v>
      </c>
      <c r="B4458" s="3">
        <v>2</v>
      </c>
      <c r="C4458" s="3" t="s">
        <v>2264</v>
      </c>
      <c r="D4458" s="3" t="s">
        <v>267</v>
      </c>
      <c r="E4458" s="3" t="s">
        <v>282</v>
      </c>
      <c r="F4458" s="3" t="s">
        <v>284</v>
      </c>
      <c r="G4458" s="3">
        <v>1</v>
      </c>
      <c r="H4458" s="3">
        <v>10</v>
      </c>
      <c r="I4458" s="3" t="s">
        <v>3506</v>
      </c>
      <c r="J4458" s="3" t="s">
        <v>2259</v>
      </c>
      <c r="L4458" s="3" t="s">
        <v>4589</v>
      </c>
      <c r="M4458" s="3">
        <f t="shared" si="69"/>
        <v>1</v>
      </c>
    </row>
    <row r="4459" spans="1:13">
      <c r="A4459" s="3">
        <v>3744</v>
      </c>
      <c r="B4459" s="3">
        <v>2</v>
      </c>
      <c r="C4459" s="3" t="s">
        <v>2265</v>
      </c>
      <c r="D4459" s="3" t="s">
        <v>257</v>
      </c>
      <c r="E4459" s="3" t="s">
        <v>282</v>
      </c>
      <c r="F4459" s="3" t="s">
        <v>284</v>
      </c>
      <c r="G4459" s="3">
        <v>1</v>
      </c>
      <c r="H4459" s="3">
        <v>10</v>
      </c>
      <c r="I4459" s="3" t="s">
        <v>3506</v>
      </c>
      <c r="J4459" s="3" t="s">
        <v>2259</v>
      </c>
      <c r="L4459" s="3" t="s">
        <v>4589</v>
      </c>
      <c r="M4459" s="3">
        <f t="shared" si="69"/>
        <v>1</v>
      </c>
    </row>
    <row r="4460" spans="1:13">
      <c r="A4460" s="3">
        <v>3745</v>
      </c>
      <c r="B4460" s="3">
        <v>2</v>
      </c>
      <c r="C4460" s="3" t="s">
        <v>2266</v>
      </c>
      <c r="D4460" s="3" t="s">
        <v>269</v>
      </c>
      <c r="E4460" s="3" t="s">
        <v>282</v>
      </c>
      <c r="F4460" s="3" t="s">
        <v>284</v>
      </c>
      <c r="G4460" s="3">
        <v>1</v>
      </c>
      <c r="H4460" s="3">
        <v>10</v>
      </c>
      <c r="I4460" s="3" t="s">
        <v>3506</v>
      </c>
      <c r="J4460" s="3" t="s">
        <v>2259</v>
      </c>
      <c r="L4460" s="3" t="s">
        <v>4589</v>
      </c>
      <c r="M4460" s="3">
        <f t="shared" si="69"/>
        <v>1</v>
      </c>
    </row>
    <row r="4461" spans="1:13">
      <c r="A4461" s="3">
        <v>3746</v>
      </c>
      <c r="B4461" s="3">
        <v>2</v>
      </c>
      <c r="C4461" s="3" t="s">
        <v>2267</v>
      </c>
      <c r="D4461" s="3" t="s">
        <v>110</v>
      </c>
      <c r="E4461" s="3" t="s">
        <v>2181</v>
      </c>
      <c r="F4461" s="3" t="s">
        <v>2119</v>
      </c>
      <c r="G4461" s="3">
        <v>1</v>
      </c>
      <c r="H4461" s="3">
        <v>10</v>
      </c>
      <c r="I4461" s="3" t="s">
        <v>3506</v>
      </c>
      <c r="J4461" s="3" t="s">
        <v>2259</v>
      </c>
      <c r="L4461" s="3" t="s">
        <v>4589</v>
      </c>
      <c r="M4461" s="3">
        <f t="shared" si="69"/>
        <v>1</v>
      </c>
    </row>
    <row r="4462" spans="1:13">
      <c r="A4462" s="3">
        <v>3747</v>
      </c>
      <c r="B4462" s="3">
        <v>2</v>
      </c>
      <c r="C4462" s="3" t="s">
        <v>2268</v>
      </c>
      <c r="D4462" s="3" t="s">
        <v>111</v>
      </c>
      <c r="E4462" s="3" t="s">
        <v>2181</v>
      </c>
      <c r="F4462" s="3" t="s">
        <v>2119</v>
      </c>
      <c r="G4462" s="3">
        <v>1</v>
      </c>
      <c r="H4462" s="3">
        <v>10</v>
      </c>
      <c r="I4462" s="3" t="s">
        <v>3506</v>
      </c>
      <c r="J4462" s="3" t="s">
        <v>2259</v>
      </c>
      <c r="L4462" s="3" t="s">
        <v>4589</v>
      </c>
      <c r="M4462" s="3">
        <f t="shared" si="69"/>
        <v>1</v>
      </c>
    </row>
    <row r="4463" spans="1:13">
      <c r="A4463" s="3">
        <v>3748</v>
      </c>
      <c r="B4463" s="3">
        <v>2</v>
      </c>
      <c r="C4463" s="3" t="s">
        <v>2269</v>
      </c>
      <c r="D4463" s="3" t="s">
        <v>112</v>
      </c>
      <c r="E4463" s="3" t="s">
        <v>2181</v>
      </c>
      <c r="F4463" s="3" t="s">
        <v>2119</v>
      </c>
      <c r="G4463" s="3">
        <v>1</v>
      </c>
      <c r="H4463" s="3">
        <v>10</v>
      </c>
      <c r="I4463" s="3" t="s">
        <v>3506</v>
      </c>
      <c r="J4463" s="3" t="s">
        <v>2259</v>
      </c>
      <c r="L4463" s="3" t="s">
        <v>4589</v>
      </c>
      <c r="M4463" s="3">
        <f t="shared" si="69"/>
        <v>1</v>
      </c>
    </row>
    <row r="4464" spans="1:13">
      <c r="A4464" s="3">
        <v>3749</v>
      </c>
      <c r="B4464" s="3">
        <v>2</v>
      </c>
      <c r="C4464" s="3" t="s">
        <v>3507</v>
      </c>
      <c r="D4464" s="3" t="s">
        <v>3508</v>
      </c>
      <c r="E4464" s="3" t="s">
        <v>1781</v>
      </c>
      <c r="F4464" s="3" t="s">
        <v>291</v>
      </c>
      <c r="G4464" s="3">
        <v>1</v>
      </c>
      <c r="H4464" s="3">
        <v>10</v>
      </c>
      <c r="I4464" s="3" t="s">
        <v>3506</v>
      </c>
      <c r="J4464" s="3" t="s">
        <v>2259</v>
      </c>
      <c r="L4464" s="3" t="s">
        <v>4589</v>
      </c>
      <c r="M4464" s="3">
        <f t="shared" si="69"/>
        <v>1</v>
      </c>
    </row>
    <row r="4465" spans="1:13">
      <c r="A4465" s="3">
        <v>3750</v>
      </c>
      <c r="B4465" s="3">
        <v>0</v>
      </c>
      <c r="C4465" s="3" t="s">
        <v>1113</v>
      </c>
      <c r="D4465" s="3" t="s">
        <v>427</v>
      </c>
      <c r="E4465" s="3">
        <v>1</v>
      </c>
      <c r="G4465" s="3">
        <v>1</v>
      </c>
      <c r="H4465" s="3">
        <v>1</v>
      </c>
      <c r="I4465" s="3" t="s">
        <v>3506</v>
      </c>
      <c r="J4465" s="3" t="s">
        <v>2281</v>
      </c>
      <c r="L4465" s="3" t="s">
        <v>4590</v>
      </c>
      <c r="M4465" s="3">
        <f t="shared" si="69"/>
        <v>1</v>
      </c>
    </row>
    <row r="4466" spans="1:13">
      <c r="A4466" s="3">
        <v>3751</v>
      </c>
      <c r="B4466" s="3">
        <v>0</v>
      </c>
      <c r="C4466" s="3" t="s">
        <v>1175</v>
      </c>
      <c r="D4466" s="3" t="s">
        <v>525</v>
      </c>
      <c r="E4466" s="3">
        <v>1</v>
      </c>
      <c r="G4466" s="3">
        <v>1</v>
      </c>
      <c r="H4466" s="3">
        <v>1</v>
      </c>
      <c r="I4466" s="3" t="s">
        <v>3506</v>
      </c>
      <c r="J4466" s="3" t="s">
        <v>2281</v>
      </c>
      <c r="L4466" s="3" t="s">
        <v>4590</v>
      </c>
      <c r="M4466" s="3">
        <f t="shared" si="69"/>
        <v>1</v>
      </c>
    </row>
    <row r="4467" spans="1:13">
      <c r="A4467" s="3">
        <v>3752</v>
      </c>
      <c r="B4467" s="3">
        <v>0</v>
      </c>
      <c r="C4467" s="3" t="s">
        <v>3423</v>
      </c>
      <c r="D4467" s="3" t="s">
        <v>3423</v>
      </c>
      <c r="G4467" s="3">
        <v>1</v>
      </c>
      <c r="H4467" s="3">
        <v>1</v>
      </c>
      <c r="I4467" s="3" t="s">
        <v>3506</v>
      </c>
      <c r="J4467" s="3" t="s">
        <v>2281</v>
      </c>
      <c r="L4467" s="3" t="s">
        <v>4590</v>
      </c>
      <c r="M4467" s="3">
        <f t="shared" si="69"/>
        <v>1</v>
      </c>
    </row>
    <row r="4468" spans="1:13">
      <c r="A4468" s="3">
        <v>3753</v>
      </c>
      <c r="B4468" s="3">
        <v>0</v>
      </c>
      <c r="C4468" s="3" t="s">
        <v>3424</v>
      </c>
      <c r="D4468" s="3" t="s">
        <v>3424</v>
      </c>
      <c r="G4468" s="3">
        <v>1</v>
      </c>
      <c r="H4468" s="3">
        <v>1</v>
      </c>
      <c r="I4468" s="3" t="s">
        <v>3506</v>
      </c>
      <c r="J4468" s="3" t="s">
        <v>2281</v>
      </c>
      <c r="L4468" s="3" t="s">
        <v>4590</v>
      </c>
      <c r="M4468" s="3">
        <f t="shared" si="69"/>
        <v>1</v>
      </c>
    </row>
    <row r="4469" spans="1:13">
      <c r="A4469" s="3">
        <v>3754</v>
      </c>
      <c r="B4469" s="3">
        <v>0</v>
      </c>
      <c r="C4469" s="3" t="s">
        <v>3425</v>
      </c>
      <c r="D4469" s="3" t="s">
        <v>3425</v>
      </c>
      <c r="G4469" s="3">
        <v>1</v>
      </c>
      <c r="H4469" s="3">
        <v>1</v>
      </c>
      <c r="I4469" s="3" t="s">
        <v>3506</v>
      </c>
      <c r="J4469" s="3" t="s">
        <v>2281</v>
      </c>
      <c r="L4469" s="3" t="s">
        <v>4590</v>
      </c>
      <c r="M4469" s="3">
        <f t="shared" si="69"/>
        <v>1</v>
      </c>
    </row>
    <row r="4470" spans="1:13">
      <c r="A4470" s="3">
        <v>3755</v>
      </c>
      <c r="B4470" s="3">
        <v>0</v>
      </c>
      <c r="C4470" s="3" t="s">
        <v>3434</v>
      </c>
      <c r="D4470" s="3" t="s">
        <v>3434</v>
      </c>
      <c r="G4470" s="3">
        <v>1</v>
      </c>
      <c r="H4470" s="3">
        <v>0</v>
      </c>
      <c r="I4470" s="3" t="s">
        <v>3506</v>
      </c>
      <c r="J4470" s="3" t="s">
        <v>2281</v>
      </c>
      <c r="L4470" s="3" t="s">
        <v>4590</v>
      </c>
      <c r="M4470" s="3">
        <f t="shared" si="69"/>
        <v>1</v>
      </c>
    </row>
    <row r="4471" spans="1:13">
      <c r="A4471" s="3">
        <v>3756</v>
      </c>
      <c r="B4471" s="3">
        <v>1</v>
      </c>
      <c r="C4471" s="3" t="s">
        <v>3420</v>
      </c>
      <c r="D4471" s="3" t="s">
        <v>335</v>
      </c>
      <c r="E4471" s="3" t="s">
        <v>1795</v>
      </c>
      <c r="F4471" s="3" t="s">
        <v>286</v>
      </c>
      <c r="G4471" s="3">
        <v>1</v>
      </c>
      <c r="H4471" s="3">
        <v>5</v>
      </c>
      <c r="I4471" s="3" t="s">
        <v>3506</v>
      </c>
      <c r="J4471" s="3" t="s">
        <v>2281</v>
      </c>
      <c r="L4471" s="3" t="s">
        <v>4591</v>
      </c>
      <c r="M4471" s="3">
        <f t="shared" si="69"/>
        <v>1</v>
      </c>
    </row>
    <row r="4472" spans="1:13">
      <c r="A4472" s="3">
        <v>3757</v>
      </c>
      <c r="B4472" s="3">
        <v>1</v>
      </c>
      <c r="C4472" s="3" t="s">
        <v>3509</v>
      </c>
      <c r="D4472" s="3" t="s">
        <v>718</v>
      </c>
      <c r="E4472" s="3" t="s">
        <v>617</v>
      </c>
      <c r="G4472" s="3">
        <v>1</v>
      </c>
      <c r="H4472" s="3">
        <v>5</v>
      </c>
      <c r="I4472" s="3" t="s">
        <v>3506</v>
      </c>
      <c r="J4472" s="3" t="s">
        <v>2281</v>
      </c>
      <c r="L4472" s="3" t="s">
        <v>4591</v>
      </c>
      <c r="M4472" s="3">
        <f t="shared" si="69"/>
        <v>1</v>
      </c>
    </row>
    <row r="4473" spans="1:13">
      <c r="A4473" s="3">
        <v>3758</v>
      </c>
      <c r="B4473" s="3">
        <v>1</v>
      </c>
      <c r="C4473" s="3" t="s">
        <v>3510</v>
      </c>
      <c r="D4473" s="3" t="s">
        <v>3375</v>
      </c>
      <c r="E4473" s="3">
        <v>32</v>
      </c>
      <c r="G4473" s="3">
        <v>1</v>
      </c>
      <c r="H4473" s="3">
        <v>5</v>
      </c>
      <c r="I4473" s="3" t="s">
        <v>3506</v>
      </c>
      <c r="J4473" s="3" t="s">
        <v>2281</v>
      </c>
      <c r="L4473" s="3" t="s">
        <v>4591</v>
      </c>
      <c r="M4473" s="3">
        <f t="shared" si="69"/>
        <v>1</v>
      </c>
    </row>
    <row r="4474" spans="1:13">
      <c r="A4474" s="3">
        <v>3759</v>
      </c>
      <c r="B4474" s="3">
        <v>2</v>
      </c>
      <c r="C4474" s="3" t="s">
        <v>2255</v>
      </c>
      <c r="D4474" s="3" t="s">
        <v>322</v>
      </c>
      <c r="E4474" s="3" t="s">
        <v>2256</v>
      </c>
      <c r="F4474" s="3" t="s">
        <v>2257</v>
      </c>
      <c r="G4474" s="3">
        <v>1</v>
      </c>
      <c r="H4474" s="3">
        <v>10</v>
      </c>
      <c r="I4474" s="3" t="s">
        <v>3506</v>
      </c>
      <c r="J4474" s="3" t="s">
        <v>2281</v>
      </c>
      <c r="L4474" s="3" t="s">
        <v>4592</v>
      </c>
      <c r="M4474" s="3">
        <f t="shared" si="69"/>
        <v>1</v>
      </c>
    </row>
    <row r="4475" spans="1:13">
      <c r="A4475" s="3">
        <v>3760</v>
      </c>
      <c r="B4475" s="3">
        <v>2</v>
      </c>
      <c r="C4475" s="3" t="s">
        <v>2417</v>
      </c>
      <c r="D4475" s="3" t="s">
        <v>357</v>
      </c>
      <c r="E4475" s="3" t="s">
        <v>2418</v>
      </c>
      <c r="F4475" s="3" t="s">
        <v>2419</v>
      </c>
      <c r="G4475" s="3">
        <v>1</v>
      </c>
      <c r="H4475" s="3">
        <v>10</v>
      </c>
      <c r="I4475" s="3" t="s">
        <v>3506</v>
      </c>
      <c r="J4475" s="3" t="s">
        <v>2281</v>
      </c>
      <c r="L4475" s="3" t="s">
        <v>4592</v>
      </c>
      <c r="M4475" s="3">
        <f t="shared" si="69"/>
        <v>1</v>
      </c>
    </row>
    <row r="4476" spans="1:13">
      <c r="A4476" s="3">
        <v>3761</v>
      </c>
      <c r="B4476" s="3">
        <v>2</v>
      </c>
      <c r="C4476" s="3" t="s">
        <v>2263</v>
      </c>
      <c r="D4476" s="3" t="s">
        <v>265</v>
      </c>
      <c r="E4476" s="3" t="s">
        <v>282</v>
      </c>
      <c r="F4476" s="3" t="s">
        <v>284</v>
      </c>
      <c r="G4476" s="3">
        <v>1</v>
      </c>
      <c r="H4476" s="3">
        <v>10</v>
      </c>
      <c r="I4476" s="3" t="s">
        <v>3506</v>
      </c>
      <c r="J4476" s="3" t="s">
        <v>2281</v>
      </c>
      <c r="L4476" s="3" t="s">
        <v>4592</v>
      </c>
      <c r="M4476" s="3">
        <f t="shared" si="69"/>
        <v>1</v>
      </c>
    </row>
    <row r="4477" spans="1:13">
      <c r="A4477" s="3">
        <v>3762</v>
      </c>
      <c r="B4477" s="3">
        <v>2</v>
      </c>
      <c r="C4477" s="3" t="s">
        <v>2264</v>
      </c>
      <c r="D4477" s="3" t="s">
        <v>267</v>
      </c>
      <c r="E4477" s="3" t="s">
        <v>282</v>
      </c>
      <c r="F4477" s="3" t="s">
        <v>284</v>
      </c>
      <c r="G4477" s="3">
        <v>1</v>
      </c>
      <c r="H4477" s="3">
        <v>10</v>
      </c>
      <c r="I4477" s="3" t="s">
        <v>3506</v>
      </c>
      <c r="J4477" s="3" t="s">
        <v>2281</v>
      </c>
      <c r="L4477" s="3" t="s">
        <v>4592</v>
      </c>
      <c r="M4477" s="3">
        <f t="shared" si="69"/>
        <v>1</v>
      </c>
    </row>
    <row r="4478" spans="1:13">
      <c r="A4478" s="3">
        <v>3763</v>
      </c>
      <c r="B4478" s="3">
        <v>2</v>
      </c>
      <c r="C4478" s="3" t="s">
        <v>2265</v>
      </c>
      <c r="D4478" s="3" t="s">
        <v>257</v>
      </c>
      <c r="E4478" s="3" t="s">
        <v>282</v>
      </c>
      <c r="F4478" s="3" t="s">
        <v>284</v>
      </c>
      <c r="G4478" s="3">
        <v>1</v>
      </c>
      <c r="H4478" s="3">
        <v>10</v>
      </c>
      <c r="I4478" s="3" t="s">
        <v>3506</v>
      </c>
      <c r="J4478" s="3" t="s">
        <v>2281</v>
      </c>
      <c r="L4478" s="3" t="s">
        <v>4592</v>
      </c>
      <c r="M4478" s="3">
        <f t="shared" si="69"/>
        <v>1</v>
      </c>
    </row>
    <row r="4479" spans="1:13">
      <c r="A4479" s="3">
        <v>3764</v>
      </c>
      <c r="B4479" s="3">
        <v>2</v>
      </c>
      <c r="C4479" s="3" t="s">
        <v>2266</v>
      </c>
      <c r="D4479" s="3" t="s">
        <v>269</v>
      </c>
      <c r="E4479" s="3" t="s">
        <v>282</v>
      </c>
      <c r="F4479" s="3" t="s">
        <v>284</v>
      </c>
      <c r="G4479" s="3">
        <v>1</v>
      </c>
      <c r="H4479" s="3">
        <v>10</v>
      </c>
      <c r="I4479" s="3" t="s">
        <v>3506</v>
      </c>
      <c r="J4479" s="3" t="s">
        <v>2281</v>
      </c>
      <c r="L4479" s="3" t="s">
        <v>4592</v>
      </c>
      <c r="M4479" s="3">
        <f t="shared" si="69"/>
        <v>1</v>
      </c>
    </row>
    <row r="4480" spans="1:13">
      <c r="A4480" s="3">
        <v>3765</v>
      </c>
      <c r="B4480" s="3">
        <v>2</v>
      </c>
      <c r="C4480" s="3" t="s">
        <v>2267</v>
      </c>
      <c r="D4480" s="3" t="s">
        <v>110</v>
      </c>
      <c r="E4480" s="3" t="s">
        <v>2181</v>
      </c>
      <c r="F4480" s="3" t="s">
        <v>2119</v>
      </c>
      <c r="G4480" s="3">
        <v>1</v>
      </c>
      <c r="H4480" s="3">
        <v>10</v>
      </c>
      <c r="I4480" s="3" t="s">
        <v>3506</v>
      </c>
      <c r="J4480" s="3" t="s">
        <v>2281</v>
      </c>
      <c r="L4480" s="3" t="s">
        <v>4592</v>
      </c>
      <c r="M4480" s="3">
        <f t="shared" si="69"/>
        <v>1</v>
      </c>
    </row>
    <row r="4481" spans="1:13">
      <c r="A4481" s="3">
        <v>3766</v>
      </c>
      <c r="B4481" s="3">
        <v>2</v>
      </c>
      <c r="C4481" s="3" t="s">
        <v>2268</v>
      </c>
      <c r="D4481" s="3" t="s">
        <v>111</v>
      </c>
      <c r="E4481" s="3" t="s">
        <v>2181</v>
      </c>
      <c r="F4481" s="3" t="s">
        <v>2119</v>
      </c>
      <c r="G4481" s="3">
        <v>1</v>
      </c>
      <c r="H4481" s="3">
        <v>10</v>
      </c>
      <c r="I4481" s="3" t="s">
        <v>3506</v>
      </c>
      <c r="J4481" s="3" t="s">
        <v>2281</v>
      </c>
      <c r="L4481" s="3" t="s">
        <v>4592</v>
      </c>
      <c r="M4481" s="3">
        <f t="shared" si="69"/>
        <v>1</v>
      </c>
    </row>
    <row r="4482" spans="1:13">
      <c r="A4482" s="3">
        <v>3767</v>
      </c>
      <c r="B4482" s="3">
        <v>2</v>
      </c>
      <c r="C4482" s="3" t="s">
        <v>2269</v>
      </c>
      <c r="D4482" s="3" t="s">
        <v>112</v>
      </c>
      <c r="E4482" s="3" t="s">
        <v>2181</v>
      </c>
      <c r="F4482" s="3" t="s">
        <v>2119</v>
      </c>
      <c r="G4482" s="3">
        <v>1</v>
      </c>
      <c r="H4482" s="3">
        <v>10</v>
      </c>
      <c r="I4482" s="3" t="s">
        <v>3506</v>
      </c>
      <c r="J4482" s="3" t="s">
        <v>2281</v>
      </c>
      <c r="L4482" s="3" t="s">
        <v>4592</v>
      </c>
      <c r="M4482" s="3">
        <f t="shared" si="69"/>
        <v>1</v>
      </c>
    </row>
    <row r="4483" spans="1:13">
      <c r="A4483" s="3">
        <v>3768</v>
      </c>
      <c r="B4483" s="3">
        <v>2</v>
      </c>
      <c r="C4483" s="3" t="s">
        <v>3507</v>
      </c>
      <c r="D4483" s="3" t="s">
        <v>3508</v>
      </c>
      <c r="E4483" s="3" t="s">
        <v>1781</v>
      </c>
      <c r="F4483" s="3" t="s">
        <v>291</v>
      </c>
      <c r="G4483" s="3">
        <v>1</v>
      </c>
      <c r="H4483" s="3">
        <v>10</v>
      </c>
      <c r="I4483" s="3" t="s">
        <v>3506</v>
      </c>
      <c r="J4483" s="3" t="s">
        <v>2281</v>
      </c>
      <c r="L4483" s="3" t="s">
        <v>4592</v>
      </c>
      <c r="M4483" s="3">
        <f t="shared" ref="M4483:M4546" si="70">COUNTIF(A:A,A4483)</f>
        <v>1</v>
      </c>
    </row>
    <row r="4484" spans="1:13">
      <c r="A4484" s="3">
        <v>3769</v>
      </c>
      <c r="B4484" s="3">
        <v>0</v>
      </c>
      <c r="C4484" s="3" t="s">
        <v>2282</v>
      </c>
      <c r="D4484" s="3" t="s">
        <v>322</v>
      </c>
      <c r="E4484" s="3" t="s">
        <v>2283</v>
      </c>
      <c r="F4484" s="3" t="s">
        <v>2284</v>
      </c>
      <c r="G4484" s="3">
        <v>100</v>
      </c>
      <c r="H4484" s="3">
        <v>0</v>
      </c>
      <c r="I4484" s="3" t="s">
        <v>3506</v>
      </c>
      <c r="J4484" s="3" t="s">
        <v>2285</v>
      </c>
      <c r="K4484" s="3" t="s">
        <v>2286</v>
      </c>
      <c r="L4484" s="3" t="s">
        <v>4593</v>
      </c>
      <c r="M4484" s="3">
        <f t="shared" si="70"/>
        <v>1</v>
      </c>
    </row>
    <row r="4485" spans="1:13">
      <c r="A4485" s="3">
        <v>3770</v>
      </c>
      <c r="B4485" s="3">
        <v>0</v>
      </c>
      <c r="C4485" s="3" t="s">
        <v>3511</v>
      </c>
      <c r="D4485" s="3" t="s">
        <v>393</v>
      </c>
      <c r="E4485" s="3" t="s">
        <v>1998</v>
      </c>
      <c r="F4485" s="3" t="s">
        <v>1996</v>
      </c>
      <c r="G4485" s="3">
        <v>100</v>
      </c>
      <c r="H4485" s="3">
        <v>0</v>
      </c>
      <c r="I4485" s="3" t="s">
        <v>3506</v>
      </c>
      <c r="J4485" s="3" t="s">
        <v>2285</v>
      </c>
      <c r="K4485" s="3" t="s">
        <v>2286</v>
      </c>
      <c r="L4485" s="3" t="s">
        <v>4593</v>
      </c>
      <c r="M4485" s="3">
        <f t="shared" si="70"/>
        <v>1</v>
      </c>
    </row>
    <row r="4486" spans="1:13">
      <c r="A4486" s="3">
        <v>3771</v>
      </c>
      <c r="B4486" s="3">
        <v>0</v>
      </c>
      <c r="C4486" s="3" t="s">
        <v>2817</v>
      </c>
      <c r="D4486" s="3" t="s">
        <v>415</v>
      </c>
      <c r="E4486" s="3" t="s">
        <v>2818</v>
      </c>
      <c r="F4486" s="3" t="s">
        <v>2819</v>
      </c>
      <c r="G4486" s="3">
        <v>100</v>
      </c>
      <c r="H4486" s="3">
        <v>0</v>
      </c>
      <c r="I4486" s="3" t="s">
        <v>3506</v>
      </c>
      <c r="J4486" s="3" t="s">
        <v>2285</v>
      </c>
      <c r="K4486" s="3" t="s">
        <v>2286</v>
      </c>
      <c r="L4486" s="3" t="s">
        <v>4593</v>
      </c>
      <c r="M4486" s="3">
        <f t="shared" si="70"/>
        <v>1</v>
      </c>
    </row>
    <row r="4487" spans="1:13">
      <c r="A4487" s="3">
        <v>3772</v>
      </c>
      <c r="B4487" s="3">
        <v>0</v>
      </c>
      <c r="C4487" s="3" t="s">
        <v>3513</v>
      </c>
      <c r="D4487" s="3" t="s">
        <v>529</v>
      </c>
      <c r="E4487" s="3" t="s">
        <v>2328</v>
      </c>
      <c r="F4487" s="3" t="s">
        <v>2748</v>
      </c>
      <c r="G4487" s="3">
        <v>100</v>
      </c>
      <c r="H4487" s="3">
        <v>0</v>
      </c>
      <c r="I4487" s="3" t="s">
        <v>3506</v>
      </c>
      <c r="J4487" s="3" t="s">
        <v>2285</v>
      </c>
      <c r="K4487" s="3" t="s">
        <v>2286</v>
      </c>
      <c r="L4487" s="3" t="s">
        <v>4593</v>
      </c>
      <c r="M4487" s="3">
        <f t="shared" si="70"/>
        <v>1</v>
      </c>
    </row>
    <row r="4488" spans="1:13">
      <c r="A4488" s="3">
        <v>3773</v>
      </c>
      <c r="B4488" s="3">
        <v>0</v>
      </c>
      <c r="C4488" s="3" t="s">
        <v>3363</v>
      </c>
      <c r="D4488" s="3" t="s">
        <v>357</v>
      </c>
      <c r="E4488" s="3" t="s">
        <v>3364</v>
      </c>
      <c r="F4488" s="3" t="s">
        <v>3365</v>
      </c>
      <c r="G4488" s="3">
        <v>100</v>
      </c>
      <c r="H4488" s="3">
        <v>0</v>
      </c>
      <c r="I4488" s="3" t="s">
        <v>3506</v>
      </c>
      <c r="J4488" s="3" t="s">
        <v>2285</v>
      </c>
      <c r="K4488" s="3" t="s">
        <v>2286</v>
      </c>
      <c r="L4488" s="3" t="s">
        <v>4593</v>
      </c>
      <c r="M4488" s="3">
        <f t="shared" si="70"/>
        <v>1</v>
      </c>
    </row>
    <row r="4489" spans="1:13">
      <c r="A4489" s="3">
        <v>3774</v>
      </c>
      <c r="B4489" s="3">
        <v>0</v>
      </c>
      <c r="C4489" s="3" t="s">
        <v>2303</v>
      </c>
      <c r="D4489" s="3" t="s">
        <v>573</v>
      </c>
      <c r="E4489" s="3" t="s">
        <v>2298</v>
      </c>
      <c r="F4489" s="3" t="s">
        <v>2299</v>
      </c>
      <c r="G4489" s="3">
        <v>100</v>
      </c>
      <c r="H4489" s="3">
        <v>0</v>
      </c>
      <c r="I4489" s="3" t="s">
        <v>3506</v>
      </c>
      <c r="J4489" s="3" t="s">
        <v>2285</v>
      </c>
      <c r="K4489" s="3" t="s">
        <v>2286</v>
      </c>
      <c r="L4489" s="3" t="s">
        <v>4593</v>
      </c>
      <c r="M4489" s="3">
        <f t="shared" si="70"/>
        <v>1</v>
      </c>
    </row>
    <row r="4490" spans="1:13">
      <c r="A4490" s="3">
        <v>3775</v>
      </c>
      <c r="B4490" s="3">
        <v>0</v>
      </c>
      <c r="C4490" s="3" t="s">
        <v>3369</v>
      </c>
      <c r="D4490" s="3" t="s">
        <v>320</v>
      </c>
      <c r="E4490" s="3" t="s">
        <v>2326</v>
      </c>
      <c r="F4490" s="3" t="s">
        <v>2437</v>
      </c>
      <c r="G4490" s="3">
        <v>100</v>
      </c>
      <c r="H4490" s="3">
        <v>0</v>
      </c>
      <c r="I4490" s="3" t="s">
        <v>3506</v>
      </c>
      <c r="J4490" s="3" t="s">
        <v>2285</v>
      </c>
      <c r="K4490" s="3" t="s">
        <v>2286</v>
      </c>
      <c r="L4490" s="3" t="s">
        <v>4593</v>
      </c>
      <c r="M4490" s="3">
        <f t="shared" si="70"/>
        <v>1</v>
      </c>
    </row>
    <row r="4491" spans="1:13">
      <c r="A4491" s="3">
        <v>3776</v>
      </c>
      <c r="B4491" s="3">
        <v>0</v>
      </c>
      <c r="C4491" s="3" t="s">
        <v>3371</v>
      </c>
      <c r="D4491" s="3" t="s">
        <v>439</v>
      </c>
      <c r="E4491" s="3" t="s">
        <v>2326</v>
      </c>
      <c r="F4491" s="3" t="s">
        <v>2437</v>
      </c>
      <c r="G4491" s="3">
        <v>100</v>
      </c>
      <c r="H4491" s="3">
        <v>0</v>
      </c>
      <c r="I4491" s="3" t="s">
        <v>3506</v>
      </c>
      <c r="J4491" s="3" t="s">
        <v>2285</v>
      </c>
      <c r="K4491" s="3" t="s">
        <v>2286</v>
      </c>
      <c r="L4491" s="3" t="s">
        <v>4593</v>
      </c>
      <c r="M4491" s="3">
        <f t="shared" si="70"/>
        <v>1</v>
      </c>
    </row>
    <row r="4492" spans="1:13">
      <c r="A4492" s="3">
        <v>3777</v>
      </c>
      <c r="B4492" s="3">
        <v>0</v>
      </c>
      <c r="C4492" s="3" t="s">
        <v>2308</v>
      </c>
      <c r="D4492" s="3" t="s">
        <v>110</v>
      </c>
      <c r="E4492" s="3" t="s">
        <v>2309</v>
      </c>
      <c r="F4492" s="3" t="s">
        <v>2310</v>
      </c>
      <c r="G4492" s="3">
        <v>100</v>
      </c>
      <c r="H4492" s="3">
        <v>0</v>
      </c>
      <c r="I4492" s="3" t="s">
        <v>3506</v>
      </c>
      <c r="J4492" s="3" t="s">
        <v>2285</v>
      </c>
      <c r="K4492" s="3" t="s">
        <v>2306</v>
      </c>
      <c r="L4492" s="3" t="s">
        <v>4593</v>
      </c>
      <c r="M4492" s="3">
        <f t="shared" si="70"/>
        <v>1</v>
      </c>
    </row>
    <row r="4493" spans="1:13">
      <c r="A4493" s="3">
        <v>3778</v>
      </c>
      <c r="B4493" s="3">
        <v>0</v>
      </c>
      <c r="C4493" s="3" t="s">
        <v>2315</v>
      </c>
      <c r="D4493" s="3" t="s">
        <v>111</v>
      </c>
      <c r="E4493" s="3" t="s">
        <v>2309</v>
      </c>
      <c r="F4493" s="3" t="s">
        <v>2310</v>
      </c>
      <c r="G4493" s="3">
        <v>100</v>
      </c>
      <c r="H4493" s="3">
        <v>0</v>
      </c>
      <c r="I4493" s="3" t="s">
        <v>3506</v>
      </c>
      <c r="J4493" s="3" t="s">
        <v>2285</v>
      </c>
      <c r="K4493" s="3" t="s">
        <v>2306</v>
      </c>
      <c r="L4493" s="3" t="s">
        <v>4593</v>
      </c>
      <c r="M4493" s="3">
        <f t="shared" si="70"/>
        <v>1</v>
      </c>
    </row>
    <row r="4494" spans="1:13">
      <c r="A4494" s="3">
        <v>3779</v>
      </c>
      <c r="B4494" s="3">
        <v>0</v>
      </c>
      <c r="C4494" s="3" t="s">
        <v>2313</v>
      </c>
      <c r="D4494" s="3" t="s">
        <v>112</v>
      </c>
      <c r="E4494" s="3" t="s">
        <v>2309</v>
      </c>
      <c r="F4494" s="3" t="s">
        <v>2310</v>
      </c>
      <c r="G4494" s="3">
        <v>100</v>
      </c>
      <c r="H4494" s="3">
        <v>0</v>
      </c>
      <c r="I4494" s="3" t="s">
        <v>3506</v>
      </c>
      <c r="J4494" s="3" t="s">
        <v>2285</v>
      </c>
      <c r="K4494" s="3" t="s">
        <v>2306</v>
      </c>
      <c r="L4494" s="3" t="s">
        <v>4593</v>
      </c>
      <c r="M4494" s="3">
        <f t="shared" si="70"/>
        <v>1</v>
      </c>
    </row>
    <row r="4495" spans="1:13">
      <c r="A4495" s="3">
        <v>3780</v>
      </c>
      <c r="B4495" s="3">
        <v>0</v>
      </c>
      <c r="C4495" s="3" t="s">
        <v>3516</v>
      </c>
      <c r="D4495" s="3" t="s">
        <v>4394</v>
      </c>
      <c r="E4495" s="3" t="s">
        <v>2256</v>
      </c>
      <c r="F4495" s="3" t="s">
        <v>2539</v>
      </c>
      <c r="G4495" s="3">
        <v>100</v>
      </c>
      <c r="H4495" s="3">
        <v>0</v>
      </c>
      <c r="I4495" s="3" t="s">
        <v>3506</v>
      </c>
      <c r="J4495" s="3" t="s">
        <v>2285</v>
      </c>
      <c r="K4495" s="3" t="s">
        <v>2306</v>
      </c>
      <c r="L4495" s="3" t="s">
        <v>4593</v>
      </c>
      <c r="M4495" s="3">
        <f t="shared" si="70"/>
        <v>2</v>
      </c>
    </row>
    <row r="4496" spans="1:13">
      <c r="A4496" s="3">
        <v>3780</v>
      </c>
      <c r="B4496" s="3">
        <v>0</v>
      </c>
      <c r="C4496" s="3" t="s">
        <v>3516</v>
      </c>
      <c r="D4496" s="3" t="s">
        <v>4395</v>
      </c>
      <c r="E4496" s="3">
        <v>71</v>
      </c>
      <c r="F4496" s="3">
        <v>76</v>
      </c>
      <c r="G4496" s="3">
        <v>100</v>
      </c>
      <c r="H4496" s="3">
        <v>0</v>
      </c>
      <c r="I4496" s="3" t="s">
        <v>3506</v>
      </c>
      <c r="J4496" s="3" t="s">
        <v>2285</v>
      </c>
      <c r="K4496" s="3" t="s">
        <v>2306</v>
      </c>
      <c r="L4496" s="3" t="s">
        <v>4593</v>
      </c>
      <c r="M4496" s="3">
        <f t="shared" si="70"/>
        <v>2</v>
      </c>
    </row>
    <row r="4497" spans="1:13">
      <c r="A4497" s="3">
        <v>3781</v>
      </c>
      <c r="B4497" s="3">
        <v>0</v>
      </c>
      <c r="C4497" s="3" t="s">
        <v>3518</v>
      </c>
      <c r="D4497" s="3" t="s">
        <v>4396</v>
      </c>
      <c r="E4497" s="3" t="s">
        <v>2467</v>
      </c>
      <c r="F4497" s="3" t="s">
        <v>2542</v>
      </c>
      <c r="G4497" s="3">
        <v>100</v>
      </c>
      <c r="H4497" s="3">
        <v>0</v>
      </c>
      <c r="I4497" s="3" t="s">
        <v>3506</v>
      </c>
      <c r="J4497" s="3" t="s">
        <v>2285</v>
      </c>
      <c r="K4497" s="3" t="s">
        <v>2306</v>
      </c>
      <c r="L4497" s="3" t="s">
        <v>4593</v>
      </c>
      <c r="M4497" s="3">
        <f t="shared" si="70"/>
        <v>2</v>
      </c>
    </row>
    <row r="4498" spans="1:13">
      <c r="A4498" s="3">
        <v>3781</v>
      </c>
      <c r="B4498" s="3">
        <v>0</v>
      </c>
      <c r="C4498" s="3" t="s">
        <v>3518</v>
      </c>
      <c r="D4498" s="3" t="s">
        <v>4397</v>
      </c>
      <c r="E4498" s="3">
        <v>73</v>
      </c>
      <c r="F4498" s="3">
        <v>75</v>
      </c>
      <c r="G4498" s="3">
        <v>100</v>
      </c>
      <c r="H4498" s="3">
        <v>0</v>
      </c>
      <c r="I4498" s="3" t="s">
        <v>3506</v>
      </c>
      <c r="J4498" s="3" t="s">
        <v>2285</v>
      </c>
      <c r="K4498" s="3" t="s">
        <v>2306</v>
      </c>
      <c r="L4498" s="3" t="s">
        <v>4593</v>
      </c>
      <c r="M4498" s="3">
        <f t="shared" si="70"/>
        <v>2</v>
      </c>
    </row>
    <row r="4499" spans="1:13">
      <c r="A4499" s="3">
        <v>3782</v>
      </c>
      <c r="B4499" s="3">
        <v>0</v>
      </c>
      <c r="C4499" s="3" t="s">
        <v>3520</v>
      </c>
      <c r="D4499" s="3" t="s">
        <v>4398</v>
      </c>
      <c r="E4499" s="3" t="s">
        <v>562</v>
      </c>
      <c r="F4499" s="3" t="s">
        <v>287</v>
      </c>
      <c r="G4499" s="3">
        <v>100</v>
      </c>
      <c r="H4499" s="3">
        <v>0</v>
      </c>
      <c r="I4499" s="3" t="s">
        <v>3506</v>
      </c>
      <c r="J4499" s="3" t="s">
        <v>2285</v>
      </c>
      <c r="K4499" s="3" t="s">
        <v>2306</v>
      </c>
      <c r="L4499" s="3" t="s">
        <v>4593</v>
      </c>
      <c r="M4499" s="3">
        <f t="shared" si="70"/>
        <v>2</v>
      </c>
    </row>
    <row r="4500" spans="1:13">
      <c r="A4500" s="3">
        <v>3782</v>
      </c>
      <c r="B4500" s="3">
        <v>0</v>
      </c>
      <c r="C4500" s="3" t="s">
        <v>3520</v>
      </c>
      <c r="D4500" s="3" t="s">
        <v>4399</v>
      </c>
      <c r="E4500" s="3">
        <v>123</v>
      </c>
      <c r="F4500" s="3">
        <v>125</v>
      </c>
      <c r="G4500" s="3">
        <v>100</v>
      </c>
      <c r="H4500" s="3">
        <v>0</v>
      </c>
      <c r="I4500" s="3" t="s">
        <v>3506</v>
      </c>
      <c r="J4500" s="3" t="s">
        <v>2285</v>
      </c>
      <c r="K4500" s="3" t="s">
        <v>2306</v>
      </c>
      <c r="L4500" s="3" t="s">
        <v>4593</v>
      </c>
      <c r="M4500" s="3">
        <f t="shared" si="70"/>
        <v>2</v>
      </c>
    </row>
    <row r="4501" spans="1:13">
      <c r="A4501" s="3">
        <v>3783</v>
      </c>
      <c r="B4501" s="3">
        <v>0</v>
      </c>
      <c r="C4501" s="3" t="s">
        <v>3522</v>
      </c>
      <c r="D4501" s="3" t="s">
        <v>4400</v>
      </c>
      <c r="E4501" s="3" t="s">
        <v>2534</v>
      </c>
      <c r="F4501" s="3" t="s">
        <v>2061</v>
      </c>
      <c r="G4501" s="3">
        <v>100</v>
      </c>
      <c r="H4501" s="3">
        <v>0</v>
      </c>
      <c r="I4501" s="3" t="s">
        <v>3506</v>
      </c>
      <c r="J4501" s="3" t="s">
        <v>2285</v>
      </c>
      <c r="K4501" s="3" t="s">
        <v>2306</v>
      </c>
      <c r="L4501" s="3" t="s">
        <v>4593</v>
      </c>
      <c r="M4501" s="3">
        <f t="shared" si="70"/>
        <v>2</v>
      </c>
    </row>
    <row r="4502" spans="1:13">
      <c r="A4502" s="3">
        <v>3783</v>
      </c>
      <c r="B4502" s="3">
        <v>0</v>
      </c>
      <c r="C4502" s="3" t="s">
        <v>3522</v>
      </c>
      <c r="D4502" s="3" t="s">
        <v>4401</v>
      </c>
      <c r="E4502" s="3">
        <v>71</v>
      </c>
      <c r="F4502" s="3">
        <v>73</v>
      </c>
      <c r="G4502" s="3">
        <v>100</v>
      </c>
      <c r="H4502" s="3">
        <v>0</v>
      </c>
      <c r="I4502" s="3" t="s">
        <v>3506</v>
      </c>
      <c r="J4502" s="3" t="s">
        <v>2285</v>
      </c>
      <c r="K4502" s="3" t="s">
        <v>2306</v>
      </c>
      <c r="L4502" s="3" t="s">
        <v>4593</v>
      </c>
      <c r="M4502" s="3">
        <f t="shared" si="70"/>
        <v>2</v>
      </c>
    </row>
    <row r="4503" spans="1:13">
      <c r="A4503" s="3">
        <v>3784</v>
      </c>
      <c r="B4503" s="3">
        <v>0</v>
      </c>
      <c r="C4503" s="3" t="s">
        <v>3524</v>
      </c>
      <c r="D4503" s="3" t="s">
        <v>4391</v>
      </c>
      <c r="E4503" s="3" t="s">
        <v>2534</v>
      </c>
      <c r="F4503" s="3" t="s">
        <v>2061</v>
      </c>
      <c r="G4503" s="3">
        <v>100</v>
      </c>
      <c r="H4503" s="3">
        <v>0</v>
      </c>
      <c r="I4503" s="3" t="s">
        <v>3506</v>
      </c>
      <c r="J4503" s="3" t="s">
        <v>2285</v>
      </c>
      <c r="K4503" s="3" t="s">
        <v>2306</v>
      </c>
      <c r="L4503" s="3" t="s">
        <v>4593</v>
      </c>
      <c r="M4503" s="3">
        <f t="shared" si="70"/>
        <v>2</v>
      </c>
    </row>
    <row r="4504" spans="1:13">
      <c r="A4504" s="3">
        <v>3784</v>
      </c>
      <c r="B4504" s="3">
        <v>0</v>
      </c>
      <c r="C4504" s="3" t="s">
        <v>3524</v>
      </c>
      <c r="D4504" s="3" t="s">
        <v>4393</v>
      </c>
      <c r="E4504" s="3">
        <v>71</v>
      </c>
      <c r="F4504" s="3">
        <v>73</v>
      </c>
      <c r="G4504" s="3">
        <v>100</v>
      </c>
      <c r="H4504" s="3">
        <v>0</v>
      </c>
      <c r="I4504" s="3" t="s">
        <v>3506</v>
      </c>
      <c r="J4504" s="3" t="s">
        <v>2285</v>
      </c>
      <c r="K4504" s="3" t="s">
        <v>2306</v>
      </c>
      <c r="L4504" s="3" t="s">
        <v>4593</v>
      </c>
      <c r="M4504" s="3">
        <f t="shared" si="70"/>
        <v>2</v>
      </c>
    </row>
    <row r="4505" spans="1:13">
      <c r="A4505" s="3">
        <v>3785</v>
      </c>
      <c r="B4505" s="3">
        <v>0</v>
      </c>
      <c r="C4505" s="3" t="s">
        <v>3526</v>
      </c>
      <c r="D4505" s="3" t="s">
        <v>427</v>
      </c>
      <c r="E4505" s="3">
        <v>1</v>
      </c>
      <c r="G4505" s="3">
        <v>100</v>
      </c>
      <c r="H4505" s="3">
        <v>0</v>
      </c>
      <c r="I4505" s="3" t="s">
        <v>3506</v>
      </c>
      <c r="J4505" s="3" t="s">
        <v>2285</v>
      </c>
      <c r="K4505" s="3" t="s">
        <v>2333</v>
      </c>
      <c r="L4505" s="3" t="s">
        <v>4593</v>
      </c>
      <c r="M4505" s="3">
        <f t="shared" si="70"/>
        <v>2</v>
      </c>
    </row>
    <row r="4506" spans="1:13">
      <c r="A4506" s="3">
        <v>3785</v>
      </c>
      <c r="B4506" s="3">
        <v>0</v>
      </c>
      <c r="C4506" s="3" t="s">
        <v>3526</v>
      </c>
      <c r="D4506" s="3" t="s">
        <v>2886</v>
      </c>
      <c r="E4506" s="3">
        <v>0.05</v>
      </c>
      <c r="G4506" s="3">
        <v>100</v>
      </c>
      <c r="H4506" s="3">
        <v>0</v>
      </c>
      <c r="I4506" s="3" t="s">
        <v>3506</v>
      </c>
      <c r="J4506" s="3" t="s">
        <v>2285</v>
      </c>
      <c r="K4506" s="3" t="s">
        <v>2333</v>
      </c>
      <c r="L4506" s="3" t="s">
        <v>4593</v>
      </c>
      <c r="M4506" s="3">
        <f t="shared" si="70"/>
        <v>2</v>
      </c>
    </row>
    <row r="4507" spans="1:13">
      <c r="A4507" s="3">
        <v>3786</v>
      </c>
      <c r="B4507" s="3">
        <v>0</v>
      </c>
      <c r="C4507" s="3" t="s">
        <v>3527</v>
      </c>
      <c r="D4507" s="3" t="s">
        <v>485</v>
      </c>
      <c r="E4507" s="3">
        <v>1</v>
      </c>
      <c r="G4507" s="3">
        <v>100</v>
      </c>
      <c r="H4507" s="3">
        <v>0</v>
      </c>
      <c r="I4507" s="3" t="s">
        <v>3506</v>
      </c>
      <c r="J4507" s="3" t="s">
        <v>2285</v>
      </c>
      <c r="K4507" s="3" t="s">
        <v>2333</v>
      </c>
      <c r="L4507" s="3" t="s">
        <v>4593</v>
      </c>
      <c r="M4507" s="3">
        <f t="shared" si="70"/>
        <v>2</v>
      </c>
    </row>
    <row r="4508" spans="1:13">
      <c r="A4508" s="3">
        <v>3786</v>
      </c>
      <c r="B4508" s="3">
        <v>0</v>
      </c>
      <c r="C4508" s="3" t="s">
        <v>3527</v>
      </c>
      <c r="D4508" s="3" t="s">
        <v>2886</v>
      </c>
      <c r="E4508" s="3">
        <v>0.05</v>
      </c>
      <c r="G4508" s="3">
        <v>100</v>
      </c>
      <c r="H4508" s="3">
        <v>0</v>
      </c>
      <c r="I4508" s="3" t="s">
        <v>3506</v>
      </c>
      <c r="J4508" s="3" t="s">
        <v>2285</v>
      </c>
      <c r="K4508" s="3" t="s">
        <v>2333</v>
      </c>
      <c r="L4508" s="3" t="s">
        <v>4593</v>
      </c>
      <c r="M4508" s="3">
        <f t="shared" si="70"/>
        <v>2</v>
      </c>
    </row>
    <row r="4509" spans="1:13">
      <c r="A4509" s="3">
        <v>3787</v>
      </c>
      <c r="B4509" s="3">
        <v>0</v>
      </c>
      <c r="C4509" s="3" t="s">
        <v>3528</v>
      </c>
      <c r="D4509" s="3" t="s">
        <v>525</v>
      </c>
      <c r="E4509" s="3">
        <v>1</v>
      </c>
      <c r="G4509" s="3">
        <v>100</v>
      </c>
      <c r="H4509" s="3">
        <v>0</v>
      </c>
      <c r="I4509" s="3" t="s">
        <v>3506</v>
      </c>
      <c r="J4509" s="3" t="s">
        <v>2285</v>
      </c>
      <c r="K4509" s="3" t="s">
        <v>2333</v>
      </c>
      <c r="L4509" s="3" t="s">
        <v>4593</v>
      </c>
      <c r="M4509" s="3">
        <f t="shared" si="70"/>
        <v>2</v>
      </c>
    </row>
    <row r="4510" spans="1:13">
      <c r="A4510" s="3">
        <v>3787</v>
      </c>
      <c r="B4510" s="3">
        <v>0</v>
      </c>
      <c r="C4510" s="3" t="s">
        <v>3528</v>
      </c>
      <c r="D4510" s="3" t="s">
        <v>2886</v>
      </c>
      <c r="E4510" s="3">
        <v>0.05</v>
      </c>
      <c r="G4510" s="3">
        <v>100</v>
      </c>
      <c r="H4510" s="3">
        <v>0</v>
      </c>
      <c r="I4510" s="3" t="s">
        <v>3506</v>
      </c>
      <c r="J4510" s="3" t="s">
        <v>2285</v>
      </c>
      <c r="K4510" s="3" t="s">
        <v>2333</v>
      </c>
      <c r="L4510" s="3" t="s">
        <v>4593</v>
      </c>
      <c r="M4510" s="3">
        <f t="shared" si="70"/>
        <v>2</v>
      </c>
    </row>
    <row r="4511" spans="1:13">
      <c r="A4511" s="3">
        <v>3788</v>
      </c>
      <c r="B4511" s="3">
        <v>0</v>
      </c>
      <c r="C4511" s="3" t="s">
        <v>3529</v>
      </c>
      <c r="D4511" s="3" t="s">
        <v>2273</v>
      </c>
      <c r="E4511" s="3" t="s">
        <v>1802</v>
      </c>
      <c r="F4511" s="3" t="s">
        <v>1800</v>
      </c>
      <c r="G4511" s="3">
        <v>100</v>
      </c>
      <c r="H4511" s="3">
        <v>0</v>
      </c>
      <c r="I4511" s="3" t="s">
        <v>3506</v>
      </c>
      <c r="J4511" s="3" t="s">
        <v>2285</v>
      </c>
      <c r="K4511" s="3" t="s">
        <v>2333</v>
      </c>
      <c r="L4511" s="3" t="s">
        <v>4593</v>
      </c>
      <c r="M4511" s="3">
        <f t="shared" si="70"/>
        <v>1</v>
      </c>
    </row>
    <row r="4512" spans="1:13">
      <c r="A4512" s="3">
        <v>3789</v>
      </c>
      <c r="B4512" s="3">
        <v>0</v>
      </c>
      <c r="C4512" s="3" t="s">
        <v>3531</v>
      </c>
      <c r="D4512" s="3" t="s">
        <v>603</v>
      </c>
      <c r="E4512" s="3" t="s">
        <v>1814</v>
      </c>
      <c r="F4512" s="3" t="s">
        <v>1793</v>
      </c>
      <c r="G4512" s="3">
        <v>100</v>
      </c>
      <c r="H4512" s="3">
        <v>0</v>
      </c>
      <c r="I4512" s="3" t="s">
        <v>3506</v>
      </c>
      <c r="J4512" s="3" t="s">
        <v>2285</v>
      </c>
      <c r="K4512" s="3" t="s">
        <v>2333</v>
      </c>
      <c r="L4512" s="3" t="s">
        <v>4593</v>
      </c>
      <c r="M4512" s="3">
        <f t="shared" si="70"/>
        <v>1</v>
      </c>
    </row>
    <row r="4513" spans="1:13">
      <c r="A4513" s="3">
        <v>3790</v>
      </c>
      <c r="B4513" s="3">
        <v>1</v>
      </c>
      <c r="C4513" s="3" t="s">
        <v>2528</v>
      </c>
      <c r="D4513" s="3" t="s">
        <v>322</v>
      </c>
      <c r="E4513" s="3" t="s">
        <v>2529</v>
      </c>
      <c r="F4513" s="3" t="s">
        <v>2289</v>
      </c>
      <c r="G4513" s="3">
        <v>86</v>
      </c>
      <c r="H4513" s="3">
        <v>100</v>
      </c>
      <c r="I4513" s="3" t="s">
        <v>3506</v>
      </c>
      <c r="J4513" s="3" t="s">
        <v>2285</v>
      </c>
      <c r="K4513" s="3" t="s">
        <v>2286</v>
      </c>
      <c r="L4513" s="3" t="s">
        <v>4594</v>
      </c>
      <c r="M4513" s="3">
        <f t="shared" si="70"/>
        <v>1</v>
      </c>
    </row>
    <row r="4514" spans="1:13">
      <c r="A4514" s="3">
        <v>3791</v>
      </c>
      <c r="B4514" s="3">
        <v>1</v>
      </c>
      <c r="C4514" s="3" t="s">
        <v>3512</v>
      </c>
      <c r="D4514" s="3" t="s">
        <v>393</v>
      </c>
      <c r="E4514" s="3" t="s">
        <v>1795</v>
      </c>
      <c r="F4514" s="3" t="s">
        <v>285</v>
      </c>
      <c r="G4514" s="3">
        <v>86</v>
      </c>
      <c r="H4514" s="3">
        <v>100</v>
      </c>
      <c r="I4514" s="3" t="s">
        <v>3506</v>
      </c>
      <c r="J4514" s="3" t="s">
        <v>2285</v>
      </c>
      <c r="K4514" s="3" t="s">
        <v>2286</v>
      </c>
      <c r="L4514" s="3" t="s">
        <v>4594</v>
      </c>
      <c r="M4514" s="3">
        <f t="shared" si="70"/>
        <v>1</v>
      </c>
    </row>
    <row r="4515" spans="1:13">
      <c r="A4515" s="3">
        <v>3792</v>
      </c>
      <c r="B4515" s="3">
        <v>1</v>
      </c>
      <c r="C4515" s="3" t="s">
        <v>2820</v>
      </c>
      <c r="D4515" s="3" t="s">
        <v>415</v>
      </c>
      <c r="E4515" s="3" t="s">
        <v>2683</v>
      </c>
      <c r="F4515" s="3" t="s">
        <v>2821</v>
      </c>
      <c r="G4515" s="3">
        <v>86</v>
      </c>
      <c r="H4515" s="3">
        <v>100</v>
      </c>
      <c r="I4515" s="3" t="s">
        <v>3506</v>
      </c>
      <c r="J4515" s="3" t="s">
        <v>2285</v>
      </c>
      <c r="K4515" s="3" t="s">
        <v>2286</v>
      </c>
      <c r="L4515" s="3" t="s">
        <v>4594</v>
      </c>
      <c r="M4515" s="3">
        <f t="shared" si="70"/>
        <v>1</v>
      </c>
    </row>
    <row r="4516" spans="1:13">
      <c r="A4516" s="3">
        <v>3793</v>
      </c>
      <c r="B4516" s="3">
        <v>1</v>
      </c>
      <c r="C4516" s="3" t="s">
        <v>3514</v>
      </c>
      <c r="D4516" s="3" t="s">
        <v>529</v>
      </c>
      <c r="E4516" s="3" t="s">
        <v>1789</v>
      </c>
      <c r="F4516" s="3" t="s">
        <v>1809</v>
      </c>
      <c r="G4516" s="3">
        <v>86</v>
      </c>
      <c r="H4516" s="3">
        <v>100</v>
      </c>
      <c r="I4516" s="3" t="s">
        <v>3506</v>
      </c>
      <c r="J4516" s="3" t="s">
        <v>2285</v>
      </c>
      <c r="K4516" s="3" t="s">
        <v>2286</v>
      </c>
      <c r="L4516" s="3" t="s">
        <v>4594</v>
      </c>
      <c r="M4516" s="3">
        <f t="shared" si="70"/>
        <v>1</v>
      </c>
    </row>
    <row r="4517" spans="1:13">
      <c r="A4517" s="3">
        <v>3794</v>
      </c>
      <c r="B4517" s="3">
        <v>1</v>
      </c>
      <c r="C4517" s="3" t="s">
        <v>3366</v>
      </c>
      <c r="D4517" s="3" t="s">
        <v>357</v>
      </c>
      <c r="E4517" s="3" t="s">
        <v>3367</v>
      </c>
      <c r="F4517" s="3" t="s">
        <v>3368</v>
      </c>
      <c r="G4517" s="3">
        <v>86</v>
      </c>
      <c r="H4517" s="3">
        <v>100</v>
      </c>
      <c r="I4517" s="3" t="s">
        <v>3506</v>
      </c>
      <c r="J4517" s="3" t="s">
        <v>2285</v>
      </c>
      <c r="K4517" s="3" t="s">
        <v>2286</v>
      </c>
      <c r="L4517" s="3" t="s">
        <v>4594</v>
      </c>
      <c r="M4517" s="3">
        <f t="shared" si="70"/>
        <v>1</v>
      </c>
    </row>
    <row r="4518" spans="1:13">
      <c r="A4518" s="3">
        <v>3795</v>
      </c>
      <c r="B4518" s="3">
        <v>1</v>
      </c>
      <c r="C4518" s="3" t="s">
        <v>3515</v>
      </c>
      <c r="D4518" s="3" t="s">
        <v>573</v>
      </c>
      <c r="E4518" s="3" t="s">
        <v>1910</v>
      </c>
      <c r="F4518" s="3" t="s">
        <v>2302</v>
      </c>
      <c r="G4518" s="3">
        <v>86</v>
      </c>
      <c r="H4518" s="3">
        <v>100</v>
      </c>
      <c r="I4518" s="3" t="s">
        <v>3506</v>
      </c>
      <c r="J4518" s="3" t="s">
        <v>2285</v>
      </c>
      <c r="K4518" s="3" t="s">
        <v>2286</v>
      </c>
      <c r="L4518" s="3" t="s">
        <v>4594</v>
      </c>
      <c r="M4518" s="3">
        <f t="shared" si="70"/>
        <v>1</v>
      </c>
    </row>
    <row r="4519" spans="1:13">
      <c r="A4519" s="3">
        <v>3796</v>
      </c>
      <c r="B4519" s="3">
        <v>1</v>
      </c>
      <c r="C4519" s="3" t="s">
        <v>3370</v>
      </c>
      <c r="D4519" s="3" t="s">
        <v>320</v>
      </c>
      <c r="E4519" s="3" t="s">
        <v>2352</v>
      </c>
      <c r="F4519" s="3" t="s">
        <v>1775</v>
      </c>
      <c r="G4519" s="3">
        <v>86</v>
      </c>
      <c r="H4519" s="3">
        <v>100</v>
      </c>
      <c r="I4519" s="3" t="s">
        <v>3506</v>
      </c>
      <c r="J4519" s="3" t="s">
        <v>2285</v>
      </c>
      <c r="K4519" s="3" t="s">
        <v>2286</v>
      </c>
      <c r="L4519" s="3" t="s">
        <v>4594</v>
      </c>
      <c r="M4519" s="3">
        <f t="shared" si="70"/>
        <v>1</v>
      </c>
    </row>
    <row r="4520" spans="1:13">
      <c r="A4520" s="3">
        <v>3797</v>
      </c>
      <c r="B4520" s="3">
        <v>1</v>
      </c>
      <c r="C4520" s="3" t="s">
        <v>3372</v>
      </c>
      <c r="D4520" s="3" t="s">
        <v>439</v>
      </c>
      <c r="E4520" s="3" t="s">
        <v>2352</v>
      </c>
      <c r="F4520" s="3" t="s">
        <v>1775</v>
      </c>
      <c r="G4520" s="3">
        <v>86</v>
      </c>
      <c r="H4520" s="3">
        <v>100</v>
      </c>
      <c r="I4520" s="3" t="s">
        <v>3506</v>
      </c>
      <c r="J4520" s="3" t="s">
        <v>2285</v>
      </c>
      <c r="K4520" s="3" t="s">
        <v>2286</v>
      </c>
      <c r="L4520" s="3" t="s">
        <v>4594</v>
      </c>
      <c r="M4520" s="3">
        <f t="shared" si="70"/>
        <v>1</v>
      </c>
    </row>
    <row r="4521" spans="1:13">
      <c r="A4521" s="3">
        <v>3798</v>
      </c>
      <c r="B4521" s="3">
        <v>1</v>
      </c>
      <c r="C4521" s="3" t="s">
        <v>2311</v>
      </c>
      <c r="D4521" s="3" t="s">
        <v>110</v>
      </c>
      <c r="E4521" s="3" t="s">
        <v>2312</v>
      </c>
      <c r="F4521" s="3" t="s">
        <v>2061</v>
      </c>
      <c r="G4521" s="3">
        <v>86</v>
      </c>
      <c r="H4521" s="3">
        <v>100</v>
      </c>
      <c r="I4521" s="3" t="s">
        <v>3506</v>
      </c>
      <c r="J4521" s="3" t="s">
        <v>2285</v>
      </c>
      <c r="K4521" s="3" t="s">
        <v>2306</v>
      </c>
      <c r="L4521" s="3" t="s">
        <v>4594</v>
      </c>
      <c r="M4521" s="3">
        <f t="shared" si="70"/>
        <v>1</v>
      </c>
    </row>
    <row r="4522" spans="1:13">
      <c r="A4522" s="3">
        <v>3799</v>
      </c>
      <c r="B4522" s="3">
        <v>1</v>
      </c>
      <c r="C4522" s="3" t="s">
        <v>2316</v>
      </c>
      <c r="D4522" s="3" t="s">
        <v>111</v>
      </c>
      <c r="E4522" s="3" t="s">
        <v>2312</v>
      </c>
      <c r="F4522" s="3" t="s">
        <v>2061</v>
      </c>
      <c r="G4522" s="3">
        <v>86</v>
      </c>
      <c r="H4522" s="3">
        <v>100</v>
      </c>
      <c r="I4522" s="3" t="s">
        <v>3506</v>
      </c>
      <c r="J4522" s="3" t="s">
        <v>2285</v>
      </c>
      <c r="K4522" s="3" t="s">
        <v>2306</v>
      </c>
      <c r="L4522" s="3" t="s">
        <v>4594</v>
      </c>
      <c r="M4522" s="3">
        <f t="shared" si="70"/>
        <v>1</v>
      </c>
    </row>
    <row r="4523" spans="1:13">
      <c r="A4523" s="3">
        <v>3800</v>
      </c>
      <c r="B4523" s="3">
        <v>1</v>
      </c>
      <c r="C4523" s="3" t="s">
        <v>2314</v>
      </c>
      <c r="D4523" s="3" t="s">
        <v>112</v>
      </c>
      <c r="E4523" s="3" t="s">
        <v>2312</v>
      </c>
      <c r="F4523" s="3" t="s">
        <v>2061</v>
      </c>
      <c r="G4523" s="3">
        <v>86</v>
      </c>
      <c r="H4523" s="3">
        <v>100</v>
      </c>
      <c r="I4523" s="3" t="s">
        <v>3506</v>
      </c>
      <c r="J4523" s="3" t="s">
        <v>2285</v>
      </c>
      <c r="K4523" s="3" t="s">
        <v>2306</v>
      </c>
      <c r="L4523" s="3" t="s">
        <v>4594</v>
      </c>
      <c r="M4523" s="3">
        <f t="shared" si="70"/>
        <v>1</v>
      </c>
    </row>
    <row r="4524" spans="1:13">
      <c r="A4524" s="3">
        <v>3801</v>
      </c>
      <c r="B4524" s="3">
        <v>1</v>
      </c>
      <c r="C4524" s="3" t="s">
        <v>3517</v>
      </c>
      <c r="D4524" s="3" t="s">
        <v>4394</v>
      </c>
      <c r="E4524" s="3" t="s">
        <v>2469</v>
      </c>
      <c r="F4524" s="3" t="s">
        <v>2536</v>
      </c>
      <c r="G4524" s="3">
        <v>86</v>
      </c>
      <c r="H4524" s="3">
        <v>100</v>
      </c>
      <c r="I4524" s="3" t="s">
        <v>3506</v>
      </c>
      <c r="J4524" s="3" t="s">
        <v>2285</v>
      </c>
      <c r="K4524" s="3" t="s">
        <v>2306</v>
      </c>
      <c r="L4524" s="3" t="s">
        <v>4594</v>
      </c>
      <c r="M4524" s="3">
        <f t="shared" si="70"/>
        <v>2</v>
      </c>
    </row>
    <row r="4525" spans="1:13">
      <c r="A4525" s="3">
        <v>3801</v>
      </c>
      <c r="B4525" s="3">
        <v>1</v>
      </c>
      <c r="C4525" s="3" t="s">
        <v>3517</v>
      </c>
      <c r="D4525" s="3" t="s">
        <v>4395</v>
      </c>
      <c r="E4525" s="3">
        <v>54</v>
      </c>
      <c r="F4525" s="3">
        <v>59</v>
      </c>
      <c r="G4525" s="3">
        <v>86</v>
      </c>
      <c r="H4525" s="3">
        <v>100</v>
      </c>
      <c r="I4525" s="3" t="s">
        <v>3506</v>
      </c>
      <c r="J4525" s="3" t="s">
        <v>2285</v>
      </c>
      <c r="K4525" s="3" t="s">
        <v>2306</v>
      </c>
      <c r="L4525" s="3" t="s">
        <v>4594</v>
      </c>
      <c r="M4525" s="3">
        <f t="shared" si="70"/>
        <v>2</v>
      </c>
    </row>
    <row r="4526" spans="1:13">
      <c r="A4526" s="3">
        <v>3802</v>
      </c>
      <c r="B4526" s="3">
        <v>1</v>
      </c>
      <c r="C4526" s="3" t="s">
        <v>3519</v>
      </c>
      <c r="D4526" s="3" t="s">
        <v>4396</v>
      </c>
      <c r="E4526" s="3" t="s">
        <v>2469</v>
      </c>
      <c r="F4526" s="3" t="s">
        <v>2536</v>
      </c>
      <c r="G4526" s="3">
        <v>86</v>
      </c>
      <c r="H4526" s="3">
        <v>100</v>
      </c>
      <c r="I4526" s="3" t="s">
        <v>3506</v>
      </c>
      <c r="J4526" s="3" t="s">
        <v>2285</v>
      </c>
      <c r="K4526" s="3" t="s">
        <v>2306</v>
      </c>
      <c r="L4526" s="3" t="s">
        <v>4594</v>
      </c>
      <c r="M4526" s="3">
        <f t="shared" si="70"/>
        <v>2</v>
      </c>
    </row>
    <row r="4527" spans="1:13">
      <c r="A4527" s="3">
        <v>3802</v>
      </c>
      <c r="B4527" s="3">
        <v>1</v>
      </c>
      <c r="C4527" s="3" t="s">
        <v>3519</v>
      </c>
      <c r="D4527" s="3" t="s">
        <v>4397</v>
      </c>
      <c r="E4527" s="3">
        <v>56</v>
      </c>
      <c r="F4527" s="3">
        <v>58</v>
      </c>
      <c r="G4527" s="3">
        <v>86</v>
      </c>
      <c r="H4527" s="3">
        <v>100</v>
      </c>
      <c r="I4527" s="3" t="s">
        <v>3506</v>
      </c>
      <c r="J4527" s="3" t="s">
        <v>2285</v>
      </c>
      <c r="K4527" s="3" t="s">
        <v>2306</v>
      </c>
      <c r="L4527" s="3" t="s">
        <v>4594</v>
      </c>
      <c r="M4527" s="3">
        <f t="shared" si="70"/>
        <v>2</v>
      </c>
    </row>
    <row r="4528" spans="1:13">
      <c r="A4528" s="3">
        <v>3803</v>
      </c>
      <c r="B4528" s="3">
        <v>1</v>
      </c>
      <c r="C4528" s="3" t="s">
        <v>3521</v>
      </c>
      <c r="D4528" s="3" t="s">
        <v>4398</v>
      </c>
      <c r="E4528" s="3" t="s">
        <v>706</v>
      </c>
      <c r="F4528" s="3" t="s">
        <v>562</v>
      </c>
      <c r="G4528" s="3">
        <v>86</v>
      </c>
      <c r="H4528" s="3">
        <v>100</v>
      </c>
      <c r="I4528" s="3" t="s">
        <v>3506</v>
      </c>
      <c r="J4528" s="3" t="s">
        <v>2285</v>
      </c>
      <c r="K4528" s="3" t="s">
        <v>2306</v>
      </c>
      <c r="L4528" s="3" t="s">
        <v>4594</v>
      </c>
      <c r="M4528" s="3">
        <f t="shared" si="70"/>
        <v>2</v>
      </c>
    </row>
    <row r="4529" spans="1:13">
      <c r="A4529" s="3">
        <v>3803</v>
      </c>
      <c r="B4529" s="3">
        <v>1</v>
      </c>
      <c r="C4529" s="3" t="s">
        <v>3521</v>
      </c>
      <c r="D4529" s="3" t="s">
        <v>4399</v>
      </c>
      <c r="E4529" s="3">
        <v>94</v>
      </c>
      <c r="F4529" s="3">
        <v>96</v>
      </c>
      <c r="G4529" s="3">
        <v>86</v>
      </c>
      <c r="H4529" s="3">
        <v>100</v>
      </c>
      <c r="I4529" s="3" t="s">
        <v>3506</v>
      </c>
      <c r="J4529" s="3" t="s">
        <v>2285</v>
      </c>
      <c r="K4529" s="3" t="s">
        <v>2306</v>
      </c>
      <c r="L4529" s="3" t="s">
        <v>4594</v>
      </c>
      <c r="M4529" s="3">
        <f t="shared" si="70"/>
        <v>2</v>
      </c>
    </row>
    <row r="4530" spans="1:13">
      <c r="A4530" s="3">
        <v>3804</v>
      </c>
      <c r="B4530" s="3">
        <v>1</v>
      </c>
      <c r="C4530" s="3" t="s">
        <v>3523</v>
      </c>
      <c r="D4530" s="3" t="s">
        <v>4400</v>
      </c>
      <c r="E4530" s="3" t="s">
        <v>2536</v>
      </c>
      <c r="F4530" s="3" t="s">
        <v>2537</v>
      </c>
      <c r="G4530" s="3">
        <v>86</v>
      </c>
      <c r="H4530" s="3">
        <v>100</v>
      </c>
      <c r="I4530" s="3" t="s">
        <v>3506</v>
      </c>
      <c r="J4530" s="3" t="s">
        <v>2285</v>
      </c>
      <c r="K4530" s="3" t="s">
        <v>2306</v>
      </c>
      <c r="L4530" s="3" t="s">
        <v>4594</v>
      </c>
      <c r="M4530" s="3">
        <f t="shared" si="70"/>
        <v>2</v>
      </c>
    </row>
    <row r="4531" spans="1:13">
      <c r="A4531" s="3">
        <v>3804</v>
      </c>
      <c r="B4531" s="3">
        <v>1</v>
      </c>
      <c r="C4531" s="3" t="s">
        <v>3523</v>
      </c>
      <c r="D4531" s="3" t="s">
        <v>4401</v>
      </c>
      <c r="E4531" s="3">
        <v>54</v>
      </c>
      <c r="F4531" s="3">
        <v>56</v>
      </c>
      <c r="G4531" s="3">
        <v>86</v>
      </c>
      <c r="H4531" s="3">
        <v>100</v>
      </c>
      <c r="I4531" s="3" t="s">
        <v>3506</v>
      </c>
      <c r="J4531" s="3" t="s">
        <v>2285</v>
      </c>
      <c r="K4531" s="3" t="s">
        <v>2306</v>
      </c>
      <c r="L4531" s="3" t="s">
        <v>4594</v>
      </c>
      <c r="M4531" s="3">
        <f t="shared" si="70"/>
        <v>2</v>
      </c>
    </row>
    <row r="4532" spans="1:13">
      <c r="A4532" s="3">
        <v>3805</v>
      </c>
      <c r="B4532" s="3">
        <v>1</v>
      </c>
      <c r="C4532" s="3" t="s">
        <v>3525</v>
      </c>
      <c r="D4532" s="3" t="s">
        <v>4391</v>
      </c>
      <c r="E4532" s="3" t="s">
        <v>2536</v>
      </c>
      <c r="F4532" s="3" t="s">
        <v>2537</v>
      </c>
      <c r="G4532" s="3">
        <v>86</v>
      </c>
      <c r="H4532" s="3">
        <v>100</v>
      </c>
      <c r="I4532" s="3" t="s">
        <v>3506</v>
      </c>
      <c r="J4532" s="3" t="s">
        <v>2285</v>
      </c>
      <c r="K4532" s="3" t="s">
        <v>2306</v>
      </c>
      <c r="L4532" s="3" t="s">
        <v>4594</v>
      </c>
      <c r="M4532" s="3">
        <f t="shared" si="70"/>
        <v>2</v>
      </c>
    </row>
    <row r="4533" spans="1:13">
      <c r="A4533" s="3">
        <v>3805</v>
      </c>
      <c r="B4533" s="3">
        <v>1</v>
      </c>
      <c r="C4533" s="3" t="s">
        <v>3525</v>
      </c>
      <c r="D4533" s="3" t="s">
        <v>4393</v>
      </c>
      <c r="E4533" s="3">
        <v>54</v>
      </c>
      <c r="F4533" s="3">
        <v>56</v>
      </c>
      <c r="G4533" s="3">
        <v>86</v>
      </c>
      <c r="H4533" s="3">
        <v>100</v>
      </c>
      <c r="I4533" s="3" t="s">
        <v>3506</v>
      </c>
      <c r="J4533" s="3" t="s">
        <v>2285</v>
      </c>
      <c r="K4533" s="3" t="s">
        <v>2306</v>
      </c>
      <c r="L4533" s="3" t="s">
        <v>4594</v>
      </c>
      <c r="M4533" s="3">
        <f t="shared" si="70"/>
        <v>2</v>
      </c>
    </row>
    <row r="4534" spans="1:13">
      <c r="A4534" s="3">
        <v>3806</v>
      </c>
      <c r="B4534" s="3">
        <v>1</v>
      </c>
      <c r="C4534" s="3" t="s">
        <v>1113</v>
      </c>
      <c r="D4534" s="3" t="s">
        <v>427</v>
      </c>
      <c r="E4534" s="3">
        <v>1</v>
      </c>
      <c r="G4534" s="3">
        <v>100</v>
      </c>
      <c r="H4534" s="3">
        <v>100</v>
      </c>
      <c r="I4534" s="3" t="s">
        <v>3506</v>
      </c>
      <c r="J4534" s="3" t="s">
        <v>2285</v>
      </c>
      <c r="K4534" s="3" t="s">
        <v>2333</v>
      </c>
      <c r="L4534" s="3" t="s">
        <v>4594</v>
      </c>
      <c r="M4534" s="3">
        <f t="shared" si="70"/>
        <v>1</v>
      </c>
    </row>
    <row r="4535" spans="1:13">
      <c r="A4535" s="3">
        <v>3807</v>
      </c>
      <c r="B4535" s="3">
        <v>1</v>
      </c>
      <c r="C4535" s="3" t="s">
        <v>1148</v>
      </c>
      <c r="D4535" s="3" t="s">
        <v>485</v>
      </c>
      <c r="E4535" s="3">
        <v>1</v>
      </c>
      <c r="G4535" s="3">
        <v>100</v>
      </c>
      <c r="H4535" s="3">
        <v>100</v>
      </c>
      <c r="I4535" s="3" t="s">
        <v>3506</v>
      </c>
      <c r="J4535" s="3" t="s">
        <v>2285</v>
      </c>
      <c r="K4535" s="3" t="s">
        <v>2333</v>
      </c>
      <c r="L4535" s="3" t="s">
        <v>4594</v>
      </c>
      <c r="M4535" s="3">
        <f t="shared" si="70"/>
        <v>1</v>
      </c>
    </row>
    <row r="4536" spans="1:13">
      <c r="A4536" s="3">
        <v>3808</v>
      </c>
      <c r="B4536" s="3">
        <v>1</v>
      </c>
      <c r="C4536" s="3" t="s">
        <v>1175</v>
      </c>
      <c r="D4536" s="3" t="s">
        <v>525</v>
      </c>
      <c r="E4536" s="3">
        <v>1</v>
      </c>
      <c r="G4536" s="3">
        <v>100</v>
      </c>
      <c r="H4536" s="3">
        <v>100</v>
      </c>
      <c r="I4536" s="3" t="s">
        <v>3506</v>
      </c>
      <c r="J4536" s="3" t="s">
        <v>2285</v>
      </c>
      <c r="K4536" s="3" t="s">
        <v>2333</v>
      </c>
      <c r="L4536" s="3" t="s">
        <v>4594</v>
      </c>
      <c r="M4536" s="3">
        <f t="shared" si="70"/>
        <v>1</v>
      </c>
    </row>
    <row r="4537" spans="1:13">
      <c r="A4537" s="3">
        <v>3809</v>
      </c>
      <c r="B4537" s="3">
        <v>1</v>
      </c>
      <c r="C4537" s="3" t="s">
        <v>3530</v>
      </c>
      <c r="D4537" s="3" t="s">
        <v>2273</v>
      </c>
      <c r="E4537" s="3" t="s">
        <v>286</v>
      </c>
      <c r="F4537" s="3" t="s">
        <v>386</v>
      </c>
      <c r="G4537" s="3">
        <v>100</v>
      </c>
      <c r="H4537" s="3">
        <v>100</v>
      </c>
      <c r="I4537" s="3" t="s">
        <v>3506</v>
      </c>
      <c r="J4537" s="3" t="s">
        <v>2285</v>
      </c>
      <c r="K4537" s="3" t="s">
        <v>2333</v>
      </c>
      <c r="L4537" s="3" t="s">
        <v>4594</v>
      </c>
      <c r="M4537" s="3">
        <f t="shared" si="70"/>
        <v>1</v>
      </c>
    </row>
    <row r="4538" spans="1:13">
      <c r="A4538" s="3">
        <v>3810</v>
      </c>
      <c r="B4538" s="3">
        <v>1</v>
      </c>
      <c r="C4538" s="3" t="s">
        <v>3532</v>
      </c>
      <c r="D4538" s="3" t="s">
        <v>603</v>
      </c>
      <c r="E4538" s="3" t="s">
        <v>1796</v>
      </c>
      <c r="F4538" s="3" t="s">
        <v>1998</v>
      </c>
      <c r="G4538" s="3">
        <v>100</v>
      </c>
      <c r="H4538" s="3">
        <v>100</v>
      </c>
      <c r="I4538" s="3" t="s">
        <v>3506</v>
      </c>
      <c r="J4538" s="3" t="s">
        <v>2285</v>
      </c>
      <c r="K4538" s="3" t="s">
        <v>2333</v>
      </c>
      <c r="L4538" s="3" t="s">
        <v>4594</v>
      </c>
      <c r="M4538" s="3">
        <f t="shared" si="70"/>
        <v>1</v>
      </c>
    </row>
    <row r="4539" spans="1:13">
      <c r="A4539" s="3">
        <v>3811</v>
      </c>
      <c r="B4539" s="3">
        <v>0</v>
      </c>
      <c r="C4539" s="3" t="s">
        <v>2349</v>
      </c>
      <c r="D4539" s="3" t="s">
        <v>265</v>
      </c>
      <c r="E4539" s="3" t="s">
        <v>509</v>
      </c>
      <c r="F4539" s="3" t="s">
        <v>480</v>
      </c>
      <c r="G4539" s="3">
        <v>100</v>
      </c>
      <c r="H4539" s="3">
        <v>0</v>
      </c>
      <c r="I4539" s="3" t="s">
        <v>3506</v>
      </c>
      <c r="J4539" s="3" t="s">
        <v>2346</v>
      </c>
      <c r="K4539" s="3" t="s">
        <v>2286</v>
      </c>
      <c r="L4539" s="3" t="s">
        <v>4595</v>
      </c>
      <c r="M4539" s="3">
        <f t="shared" si="70"/>
        <v>1</v>
      </c>
    </row>
    <row r="4540" spans="1:13">
      <c r="A4540" s="3">
        <v>3812</v>
      </c>
      <c r="B4540" s="3">
        <v>0</v>
      </c>
      <c r="C4540" s="3" t="s">
        <v>2353</v>
      </c>
      <c r="D4540" s="3" t="s">
        <v>267</v>
      </c>
      <c r="E4540" s="3" t="s">
        <v>509</v>
      </c>
      <c r="F4540" s="3" t="s">
        <v>480</v>
      </c>
      <c r="G4540" s="3">
        <v>100</v>
      </c>
      <c r="H4540" s="3">
        <v>0</v>
      </c>
      <c r="I4540" s="3" t="s">
        <v>3506</v>
      </c>
      <c r="J4540" s="3" t="s">
        <v>2346</v>
      </c>
      <c r="K4540" s="3" t="s">
        <v>2286</v>
      </c>
      <c r="L4540" s="3" t="s">
        <v>4595</v>
      </c>
      <c r="M4540" s="3">
        <f t="shared" si="70"/>
        <v>1</v>
      </c>
    </row>
    <row r="4541" spans="1:13">
      <c r="A4541" s="3">
        <v>3813</v>
      </c>
      <c r="B4541" s="3">
        <v>0</v>
      </c>
      <c r="C4541" s="3" t="s">
        <v>2355</v>
      </c>
      <c r="D4541" s="3" t="s">
        <v>257</v>
      </c>
      <c r="E4541" s="3" t="s">
        <v>509</v>
      </c>
      <c r="F4541" s="3" t="s">
        <v>480</v>
      </c>
      <c r="G4541" s="3">
        <v>100</v>
      </c>
      <c r="H4541" s="3">
        <v>0</v>
      </c>
      <c r="I4541" s="3" t="s">
        <v>3506</v>
      </c>
      <c r="J4541" s="3" t="s">
        <v>2346</v>
      </c>
      <c r="K4541" s="3" t="s">
        <v>2286</v>
      </c>
      <c r="L4541" s="3" t="s">
        <v>4595</v>
      </c>
      <c r="M4541" s="3">
        <f t="shared" si="70"/>
        <v>1</v>
      </c>
    </row>
    <row r="4542" spans="1:13">
      <c r="A4542" s="3">
        <v>3814</v>
      </c>
      <c r="B4542" s="3">
        <v>0</v>
      </c>
      <c r="C4542" s="3" t="s">
        <v>2357</v>
      </c>
      <c r="D4542" s="3" t="s">
        <v>269</v>
      </c>
      <c r="E4542" s="3" t="s">
        <v>509</v>
      </c>
      <c r="F4542" s="3" t="s">
        <v>480</v>
      </c>
      <c r="G4542" s="3">
        <v>100</v>
      </c>
      <c r="H4542" s="3">
        <v>0</v>
      </c>
      <c r="I4542" s="3" t="s">
        <v>3506</v>
      </c>
      <c r="J4542" s="3" t="s">
        <v>2346</v>
      </c>
      <c r="K4542" s="3" t="s">
        <v>2286</v>
      </c>
      <c r="L4542" s="3" t="s">
        <v>4595</v>
      </c>
      <c r="M4542" s="3">
        <f t="shared" si="70"/>
        <v>1</v>
      </c>
    </row>
    <row r="4543" spans="1:13">
      <c r="A4543" s="3">
        <v>3815</v>
      </c>
      <c r="B4543" s="3">
        <v>0</v>
      </c>
      <c r="C4543" s="3" t="s">
        <v>3533</v>
      </c>
      <c r="D4543" s="3" t="s">
        <v>417</v>
      </c>
      <c r="E4543" s="3" t="s">
        <v>2360</v>
      </c>
      <c r="F4543" s="3" t="s">
        <v>2361</v>
      </c>
      <c r="G4543" s="3">
        <v>100</v>
      </c>
      <c r="H4543" s="3">
        <v>0</v>
      </c>
      <c r="I4543" s="3" t="s">
        <v>3506</v>
      </c>
      <c r="J4543" s="3" t="s">
        <v>2346</v>
      </c>
      <c r="K4543" s="3" t="s">
        <v>2286</v>
      </c>
      <c r="L4543" s="3" t="s">
        <v>4595</v>
      </c>
      <c r="M4543" s="3">
        <f t="shared" si="70"/>
        <v>1</v>
      </c>
    </row>
    <row r="4544" spans="1:13">
      <c r="A4544" s="3">
        <v>3816</v>
      </c>
      <c r="B4544" s="3">
        <v>0</v>
      </c>
      <c r="C4544" s="3" t="s">
        <v>3535</v>
      </c>
      <c r="D4544" s="3" t="s">
        <v>424</v>
      </c>
      <c r="E4544" s="3" t="s">
        <v>2328</v>
      </c>
      <c r="F4544" s="3" t="s">
        <v>2329</v>
      </c>
      <c r="G4544" s="3">
        <v>100</v>
      </c>
      <c r="H4544" s="3">
        <v>0</v>
      </c>
      <c r="I4544" s="3" t="s">
        <v>3506</v>
      </c>
      <c r="J4544" s="3" t="s">
        <v>2346</v>
      </c>
      <c r="K4544" s="3" t="s">
        <v>2306</v>
      </c>
      <c r="L4544" s="3" t="s">
        <v>4595</v>
      </c>
      <c r="M4544" s="3">
        <f t="shared" si="70"/>
        <v>1</v>
      </c>
    </row>
    <row r="4545" spans="1:13">
      <c r="A4545" s="3">
        <v>3817</v>
      </c>
      <c r="B4545" s="3">
        <v>0</v>
      </c>
      <c r="C4545" s="3" t="s">
        <v>2375</v>
      </c>
      <c r="D4545" s="3" t="s">
        <v>411</v>
      </c>
      <c r="E4545" s="3" t="s">
        <v>509</v>
      </c>
      <c r="F4545" s="3" t="s">
        <v>2376</v>
      </c>
      <c r="G4545" s="3">
        <v>100</v>
      </c>
      <c r="H4545" s="3">
        <v>0</v>
      </c>
      <c r="I4545" s="3" t="s">
        <v>3506</v>
      </c>
      <c r="J4545" s="3" t="s">
        <v>2346</v>
      </c>
      <c r="K4545" s="3" t="s">
        <v>2306</v>
      </c>
      <c r="L4545" s="3" t="s">
        <v>4595</v>
      </c>
      <c r="M4545" s="3">
        <f t="shared" si="70"/>
        <v>2</v>
      </c>
    </row>
    <row r="4546" spans="1:13">
      <c r="A4546" s="3">
        <v>3817</v>
      </c>
      <c r="B4546" s="3">
        <v>0</v>
      </c>
      <c r="C4546" s="3" t="s">
        <v>2375</v>
      </c>
      <c r="D4546" s="3" t="s">
        <v>412</v>
      </c>
      <c r="E4546" s="3" t="s">
        <v>509</v>
      </c>
      <c r="F4546" s="3" t="s">
        <v>2376</v>
      </c>
      <c r="G4546" s="3">
        <v>100</v>
      </c>
      <c r="H4546" s="3">
        <v>0</v>
      </c>
      <c r="I4546" s="3" t="s">
        <v>3506</v>
      </c>
      <c r="J4546" s="3" t="s">
        <v>2346</v>
      </c>
      <c r="K4546" s="3" t="s">
        <v>2306</v>
      </c>
      <c r="L4546" s="3" t="s">
        <v>4595</v>
      </c>
      <c r="M4546" s="3">
        <f t="shared" si="70"/>
        <v>2</v>
      </c>
    </row>
    <row r="4547" spans="1:13">
      <c r="A4547" s="3">
        <v>3818</v>
      </c>
      <c r="B4547" s="3">
        <v>0</v>
      </c>
      <c r="C4547" s="3" t="s">
        <v>3537</v>
      </c>
      <c r="D4547" s="3" t="s">
        <v>726</v>
      </c>
      <c r="E4547" s="3" t="s">
        <v>1911</v>
      </c>
      <c r="F4547" s="3" t="s">
        <v>2302</v>
      </c>
      <c r="G4547" s="3">
        <v>100</v>
      </c>
      <c r="H4547" s="3">
        <v>0</v>
      </c>
      <c r="I4547" s="3" t="s">
        <v>3506</v>
      </c>
      <c r="J4547" s="3" t="s">
        <v>2346</v>
      </c>
      <c r="K4547" s="3" t="s">
        <v>2306</v>
      </c>
      <c r="L4547" s="3" t="s">
        <v>4595</v>
      </c>
      <c r="M4547" s="3">
        <f t="shared" ref="M4547:M4610" si="71">COUNTIF(A:A,A4547)</f>
        <v>1</v>
      </c>
    </row>
    <row r="4548" spans="1:13">
      <c r="A4548" s="3">
        <v>3819</v>
      </c>
      <c r="B4548" s="3">
        <v>0</v>
      </c>
      <c r="C4548" s="3" t="s">
        <v>3539</v>
      </c>
      <c r="D4548" s="3" t="s">
        <v>3540</v>
      </c>
      <c r="E4548" s="3" t="s">
        <v>285</v>
      </c>
      <c r="F4548" s="3" t="s">
        <v>386</v>
      </c>
      <c r="G4548" s="3">
        <v>100</v>
      </c>
      <c r="H4548" s="3">
        <v>0</v>
      </c>
      <c r="I4548" s="3" t="s">
        <v>3506</v>
      </c>
      <c r="J4548" s="3" t="s">
        <v>2346</v>
      </c>
      <c r="K4548" s="3" t="s">
        <v>2306</v>
      </c>
      <c r="L4548" s="3" t="s">
        <v>4595</v>
      </c>
      <c r="M4548" s="3">
        <f t="shared" si="71"/>
        <v>1</v>
      </c>
    </row>
    <row r="4549" spans="1:13">
      <c r="A4549" s="3">
        <v>3820</v>
      </c>
      <c r="B4549" s="3">
        <v>0</v>
      </c>
      <c r="C4549" s="3" t="s">
        <v>3542</v>
      </c>
      <c r="D4549" s="3" t="s">
        <v>718</v>
      </c>
      <c r="E4549" s="3" t="s">
        <v>2381</v>
      </c>
      <c r="F4549" s="3" t="s">
        <v>3543</v>
      </c>
      <c r="G4549" s="3">
        <v>100</v>
      </c>
      <c r="H4549" s="3">
        <v>0</v>
      </c>
      <c r="I4549" s="3" t="s">
        <v>3506</v>
      </c>
      <c r="J4549" s="3" t="s">
        <v>2346</v>
      </c>
      <c r="K4549" s="3" t="s">
        <v>2333</v>
      </c>
      <c r="L4549" s="3" t="s">
        <v>4595</v>
      </c>
      <c r="M4549" s="3">
        <f t="shared" si="71"/>
        <v>1</v>
      </c>
    </row>
    <row r="4550" spans="1:13">
      <c r="A4550" s="3">
        <v>3821</v>
      </c>
      <c r="B4550" s="3">
        <v>0</v>
      </c>
      <c r="C4550" s="3" t="s">
        <v>3450</v>
      </c>
      <c r="D4550" s="3" t="s">
        <v>262</v>
      </c>
      <c r="E4550" s="3" t="s">
        <v>1796</v>
      </c>
      <c r="F4550" s="3" t="s">
        <v>285</v>
      </c>
      <c r="G4550" s="3">
        <v>100</v>
      </c>
      <c r="H4550" s="3">
        <v>0</v>
      </c>
      <c r="I4550" s="3" t="s">
        <v>3506</v>
      </c>
      <c r="J4550" s="3" t="s">
        <v>2346</v>
      </c>
      <c r="K4550" s="3" t="s">
        <v>2333</v>
      </c>
      <c r="L4550" s="3" t="s">
        <v>4595</v>
      </c>
      <c r="M4550" s="3">
        <f t="shared" si="71"/>
        <v>2</v>
      </c>
    </row>
    <row r="4551" spans="1:13">
      <c r="A4551" s="3">
        <v>3821</v>
      </c>
      <c r="B4551" s="3">
        <v>0</v>
      </c>
      <c r="C4551" s="3" t="s">
        <v>3450</v>
      </c>
      <c r="D4551" s="3" t="s">
        <v>269</v>
      </c>
      <c r="E4551" s="3" t="s">
        <v>1796</v>
      </c>
      <c r="F4551" s="3" t="s">
        <v>285</v>
      </c>
      <c r="G4551" s="3">
        <v>100</v>
      </c>
      <c r="H4551" s="3">
        <v>0</v>
      </c>
      <c r="I4551" s="3" t="s">
        <v>3506</v>
      </c>
      <c r="J4551" s="3" t="s">
        <v>2346</v>
      </c>
      <c r="K4551" s="3" t="s">
        <v>2333</v>
      </c>
      <c r="L4551" s="3" t="s">
        <v>4595</v>
      </c>
      <c r="M4551" s="3">
        <f t="shared" si="71"/>
        <v>2</v>
      </c>
    </row>
    <row r="4552" spans="1:13">
      <c r="A4552" s="3">
        <v>3822</v>
      </c>
      <c r="B4552" s="3">
        <v>0</v>
      </c>
      <c r="C4552" s="3" t="s">
        <v>3545</v>
      </c>
      <c r="D4552" s="3" t="s">
        <v>3375</v>
      </c>
      <c r="E4552" s="3" t="s">
        <v>3546</v>
      </c>
      <c r="F4552" s="3" t="s">
        <v>3547</v>
      </c>
      <c r="G4552" s="3">
        <v>100</v>
      </c>
      <c r="H4552" s="3">
        <v>0</v>
      </c>
      <c r="I4552" s="3" t="s">
        <v>3506</v>
      </c>
      <c r="J4552" s="3" t="s">
        <v>2346</v>
      </c>
      <c r="K4552" s="3" t="s">
        <v>2333</v>
      </c>
      <c r="L4552" s="3" t="s">
        <v>4595</v>
      </c>
      <c r="M4552" s="3">
        <f t="shared" si="71"/>
        <v>1</v>
      </c>
    </row>
    <row r="4553" spans="1:13">
      <c r="A4553" s="3">
        <v>3823</v>
      </c>
      <c r="B4553" s="3">
        <v>0</v>
      </c>
      <c r="C4553" s="3" t="s">
        <v>2933</v>
      </c>
      <c r="D4553" s="3" t="s">
        <v>4716</v>
      </c>
      <c r="E4553" s="3" t="s">
        <v>2856</v>
      </c>
      <c r="F4553" s="3" t="s">
        <v>2675</v>
      </c>
      <c r="G4553" s="3">
        <v>100</v>
      </c>
      <c r="H4553" s="3">
        <v>0</v>
      </c>
      <c r="I4553" s="3" t="s">
        <v>3506</v>
      </c>
      <c r="J4553" s="3" t="s">
        <v>2346</v>
      </c>
      <c r="K4553" s="3" t="s">
        <v>2333</v>
      </c>
      <c r="L4553" s="3" t="s">
        <v>4595</v>
      </c>
      <c r="M4553" s="3">
        <f t="shared" si="71"/>
        <v>1</v>
      </c>
    </row>
    <row r="4554" spans="1:13">
      <c r="A4554" s="3">
        <v>3824</v>
      </c>
      <c r="B4554" s="3">
        <v>0</v>
      </c>
      <c r="C4554" s="3" t="s">
        <v>3549</v>
      </c>
      <c r="D4554" s="3" t="s">
        <v>2949</v>
      </c>
      <c r="E4554" s="3" t="s">
        <v>2352</v>
      </c>
      <c r="F4554" s="3" t="s">
        <v>2629</v>
      </c>
      <c r="G4554" s="3">
        <v>100</v>
      </c>
      <c r="H4554" s="3">
        <v>0</v>
      </c>
      <c r="I4554" s="3" t="s">
        <v>3506</v>
      </c>
      <c r="J4554" s="3" t="s">
        <v>2346</v>
      </c>
      <c r="K4554" s="3" t="s">
        <v>2333</v>
      </c>
      <c r="L4554" s="3" t="s">
        <v>4595</v>
      </c>
      <c r="M4554" s="3">
        <f t="shared" si="71"/>
        <v>1</v>
      </c>
    </row>
    <row r="4555" spans="1:13">
      <c r="A4555" s="3">
        <v>3825</v>
      </c>
      <c r="B4555" s="3">
        <v>1</v>
      </c>
      <c r="C4555" s="3" t="s">
        <v>2350</v>
      </c>
      <c r="D4555" s="3" t="s">
        <v>265</v>
      </c>
      <c r="E4555" s="3" t="s">
        <v>2351</v>
      </c>
      <c r="F4555" s="3" t="s">
        <v>2352</v>
      </c>
      <c r="G4555" s="3">
        <v>86</v>
      </c>
      <c r="H4555" s="3">
        <v>100</v>
      </c>
      <c r="I4555" s="3" t="s">
        <v>3506</v>
      </c>
      <c r="J4555" s="3" t="s">
        <v>2346</v>
      </c>
      <c r="K4555" s="3" t="s">
        <v>2286</v>
      </c>
      <c r="L4555" s="3" t="s">
        <v>4596</v>
      </c>
      <c r="M4555" s="3">
        <f t="shared" si="71"/>
        <v>1</v>
      </c>
    </row>
    <row r="4556" spans="1:13">
      <c r="A4556" s="3">
        <v>3826</v>
      </c>
      <c r="B4556" s="3">
        <v>1</v>
      </c>
      <c r="C4556" s="3" t="s">
        <v>2354</v>
      </c>
      <c r="D4556" s="3" t="s">
        <v>267</v>
      </c>
      <c r="E4556" s="3" t="s">
        <v>2351</v>
      </c>
      <c r="F4556" s="3" t="s">
        <v>2352</v>
      </c>
      <c r="G4556" s="3">
        <v>86</v>
      </c>
      <c r="H4556" s="3">
        <v>100</v>
      </c>
      <c r="I4556" s="3" t="s">
        <v>3506</v>
      </c>
      <c r="J4556" s="3" t="s">
        <v>2346</v>
      </c>
      <c r="K4556" s="3" t="s">
        <v>2286</v>
      </c>
      <c r="L4556" s="3" t="s">
        <v>4596</v>
      </c>
      <c r="M4556" s="3">
        <f t="shared" si="71"/>
        <v>1</v>
      </c>
    </row>
    <row r="4557" spans="1:13">
      <c r="A4557" s="3">
        <v>3827</v>
      </c>
      <c r="B4557" s="3">
        <v>1</v>
      </c>
      <c r="C4557" s="3" t="s">
        <v>2356</v>
      </c>
      <c r="D4557" s="3" t="s">
        <v>257</v>
      </c>
      <c r="E4557" s="3" t="s">
        <v>2351</v>
      </c>
      <c r="F4557" s="3" t="s">
        <v>2352</v>
      </c>
      <c r="G4557" s="3">
        <v>86</v>
      </c>
      <c r="H4557" s="3">
        <v>100</v>
      </c>
      <c r="I4557" s="3" t="s">
        <v>3506</v>
      </c>
      <c r="J4557" s="3" t="s">
        <v>2346</v>
      </c>
      <c r="K4557" s="3" t="s">
        <v>2286</v>
      </c>
      <c r="L4557" s="3" t="s">
        <v>4596</v>
      </c>
      <c r="M4557" s="3">
        <f t="shared" si="71"/>
        <v>1</v>
      </c>
    </row>
    <row r="4558" spans="1:13">
      <c r="A4558" s="3">
        <v>3828</v>
      </c>
      <c r="B4558" s="3">
        <v>1</v>
      </c>
      <c r="C4558" s="3" t="s">
        <v>2358</v>
      </c>
      <c r="D4558" s="3" t="s">
        <v>269</v>
      </c>
      <c r="E4558" s="3" t="s">
        <v>2351</v>
      </c>
      <c r="F4558" s="3" t="s">
        <v>2352</v>
      </c>
      <c r="G4558" s="3">
        <v>86</v>
      </c>
      <c r="H4558" s="3">
        <v>100</v>
      </c>
      <c r="I4558" s="3" t="s">
        <v>3506</v>
      </c>
      <c r="J4558" s="3" t="s">
        <v>2346</v>
      </c>
      <c r="K4558" s="3" t="s">
        <v>2286</v>
      </c>
      <c r="L4558" s="3" t="s">
        <v>4596</v>
      </c>
      <c r="M4558" s="3">
        <f t="shared" si="71"/>
        <v>1</v>
      </c>
    </row>
    <row r="4559" spans="1:13">
      <c r="A4559" s="3">
        <v>3829</v>
      </c>
      <c r="B4559" s="3">
        <v>1</v>
      </c>
      <c r="C4559" s="3" t="s">
        <v>3534</v>
      </c>
      <c r="D4559" s="3" t="s">
        <v>417</v>
      </c>
      <c r="E4559" s="3" t="s">
        <v>2363</v>
      </c>
      <c r="F4559" s="3" t="s">
        <v>2364</v>
      </c>
      <c r="G4559" s="3">
        <v>86</v>
      </c>
      <c r="H4559" s="3">
        <v>100</v>
      </c>
      <c r="I4559" s="3" t="s">
        <v>3506</v>
      </c>
      <c r="J4559" s="3" t="s">
        <v>2346</v>
      </c>
      <c r="K4559" s="3" t="s">
        <v>2286</v>
      </c>
      <c r="L4559" s="3" t="s">
        <v>4596</v>
      </c>
      <c r="M4559" s="3">
        <f t="shared" si="71"/>
        <v>1</v>
      </c>
    </row>
    <row r="4560" spans="1:13">
      <c r="A4560" s="3">
        <v>3830</v>
      </c>
      <c r="B4560" s="3">
        <v>1</v>
      </c>
      <c r="C4560" s="3" t="s">
        <v>3536</v>
      </c>
      <c r="D4560" s="3" t="s">
        <v>424</v>
      </c>
      <c r="E4560" s="3" t="s">
        <v>1788</v>
      </c>
      <c r="F4560" s="3" t="s">
        <v>1809</v>
      </c>
      <c r="G4560" s="3">
        <v>86</v>
      </c>
      <c r="H4560" s="3">
        <v>100</v>
      </c>
      <c r="I4560" s="3" t="s">
        <v>3506</v>
      </c>
      <c r="J4560" s="3" t="s">
        <v>2346</v>
      </c>
      <c r="K4560" s="3" t="s">
        <v>2306</v>
      </c>
      <c r="L4560" s="3" t="s">
        <v>4596</v>
      </c>
      <c r="M4560" s="3">
        <f t="shared" si="71"/>
        <v>1</v>
      </c>
    </row>
    <row r="4561" spans="1:13">
      <c r="A4561" s="3">
        <v>3831</v>
      </c>
      <c r="B4561" s="3">
        <v>1</v>
      </c>
      <c r="C4561" s="3" t="s">
        <v>2377</v>
      </c>
      <c r="D4561" s="3" t="s">
        <v>411</v>
      </c>
      <c r="E4561" s="3" t="s">
        <v>1814</v>
      </c>
      <c r="F4561" s="3" t="s">
        <v>1996</v>
      </c>
      <c r="G4561" s="3">
        <v>86</v>
      </c>
      <c r="H4561" s="3">
        <v>100</v>
      </c>
      <c r="I4561" s="3" t="s">
        <v>3506</v>
      </c>
      <c r="J4561" s="3" t="s">
        <v>2346</v>
      </c>
      <c r="K4561" s="3" t="s">
        <v>2306</v>
      </c>
      <c r="L4561" s="3" t="s">
        <v>4596</v>
      </c>
      <c r="M4561" s="3">
        <f t="shared" si="71"/>
        <v>2</v>
      </c>
    </row>
    <row r="4562" spans="1:13">
      <c r="A4562" s="3">
        <v>3831</v>
      </c>
      <c r="B4562" s="3">
        <v>1</v>
      </c>
      <c r="C4562" s="3" t="s">
        <v>2377</v>
      </c>
      <c r="D4562" s="3" t="s">
        <v>412</v>
      </c>
      <c r="E4562" s="3" t="s">
        <v>1814</v>
      </c>
      <c r="F4562" s="3" t="s">
        <v>1996</v>
      </c>
      <c r="G4562" s="3">
        <v>86</v>
      </c>
      <c r="H4562" s="3">
        <v>100</v>
      </c>
      <c r="I4562" s="3" t="s">
        <v>3506</v>
      </c>
      <c r="J4562" s="3" t="s">
        <v>2346</v>
      </c>
      <c r="K4562" s="3" t="s">
        <v>2306</v>
      </c>
      <c r="L4562" s="3" t="s">
        <v>4596</v>
      </c>
      <c r="M4562" s="3">
        <f t="shared" si="71"/>
        <v>2</v>
      </c>
    </row>
    <row r="4563" spans="1:13">
      <c r="A4563" s="3">
        <v>3832</v>
      </c>
      <c r="B4563" s="3">
        <v>1</v>
      </c>
      <c r="C4563" s="3" t="s">
        <v>3538</v>
      </c>
      <c r="D4563" s="3" t="s">
        <v>726</v>
      </c>
      <c r="E4563" s="3" t="s">
        <v>1776</v>
      </c>
      <c r="F4563" s="3" t="s">
        <v>1808</v>
      </c>
      <c r="G4563" s="3">
        <v>86</v>
      </c>
      <c r="H4563" s="3">
        <v>100</v>
      </c>
      <c r="I4563" s="3" t="s">
        <v>3506</v>
      </c>
      <c r="J4563" s="3" t="s">
        <v>2346</v>
      </c>
      <c r="K4563" s="3" t="s">
        <v>2306</v>
      </c>
      <c r="L4563" s="3" t="s">
        <v>4596</v>
      </c>
      <c r="M4563" s="3">
        <f t="shared" si="71"/>
        <v>1</v>
      </c>
    </row>
    <row r="4564" spans="1:13">
      <c r="A4564" s="3">
        <v>3833</v>
      </c>
      <c r="B4564" s="3">
        <v>1</v>
      </c>
      <c r="C4564" s="3" t="s">
        <v>3541</v>
      </c>
      <c r="D4564" s="3" t="s">
        <v>3540</v>
      </c>
      <c r="E4564" s="3" t="s">
        <v>1821</v>
      </c>
      <c r="F4564" s="3" t="s">
        <v>286</v>
      </c>
      <c r="G4564" s="3">
        <v>86</v>
      </c>
      <c r="H4564" s="3">
        <v>100</v>
      </c>
      <c r="I4564" s="3" t="s">
        <v>3506</v>
      </c>
      <c r="J4564" s="3" t="s">
        <v>2346</v>
      </c>
      <c r="K4564" s="3" t="s">
        <v>2306</v>
      </c>
      <c r="L4564" s="3" t="s">
        <v>4596</v>
      </c>
      <c r="M4564" s="3">
        <f t="shared" si="71"/>
        <v>1</v>
      </c>
    </row>
    <row r="4565" spans="1:13">
      <c r="A4565" s="3">
        <v>3834</v>
      </c>
      <c r="B4565" s="3">
        <v>1</v>
      </c>
      <c r="C4565" s="3" t="s">
        <v>3544</v>
      </c>
      <c r="D4565" s="3" t="s">
        <v>718</v>
      </c>
      <c r="E4565" s="3" t="s">
        <v>287</v>
      </c>
      <c r="F4565" s="3" t="s">
        <v>433</v>
      </c>
      <c r="G4565" s="3">
        <v>100</v>
      </c>
      <c r="H4565" s="3">
        <v>100</v>
      </c>
      <c r="I4565" s="3" t="s">
        <v>3506</v>
      </c>
      <c r="J4565" s="3" t="s">
        <v>2346</v>
      </c>
      <c r="K4565" s="3" t="s">
        <v>2333</v>
      </c>
      <c r="L4565" s="3" t="s">
        <v>4596</v>
      </c>
      <c r="M4565" s="3">
        <f t="shared" si="71"/>
        <v>1</v>
      </c>
    </row>
    <row r="4566" spans="1:13">
      <c r="A4566" s="3">
        <v>3835</v>
      </c>
      <c r="B4566" s="3">
        <v>1</v>
      </c>
      <c r="C4566" s="3" t="s">
        <v>3451</v>
      </c>
      <c r="D4566" s="3" t="s">
        <v>262</v>
      </c>
      <c r="E4566" s="3" t="s">
        <v>2148</v>
      </c>
      <c r="F4566" s="3" t="s">
        <v>1821</v>
      </c>
      <c r="G4566" s="3">
        <v>100</v>
      </c>
      <c r="H4566" s="3">
        <v>100</v>
      </c>
      <c r="I4566" s="3" t="s">
        <v>3506</v>
      </c>
      <c r="J4566" s="3" t="s">
        <v>2346</v>
      </c>
      <c r="K4566" s="3" t="s">
        <v>2333</v>
      </c>
      <c r="L4566" s="3" t="s">
        <v>4596</v>
      </c>
      <c r="M4566" s="3">
        <f t="shared" si="71"/>
        <v>2</v>
      </c>
    </row>
    <row r="4567" spans="1:13">
      <c r="A4567" s="3">
        <v>3835</v>
      </c>
      <c r="B4567" s="3">
        <v>1</v>
      </c>
      <c r="C4567" s="3" t="s">
        <v>3451</v>
      </c>
      <c r="D4567" s="3" t="s">
        <v>269</v>
      </c>
      <c r="E4567" s="3" t="s">
        <v>2148</v>
      </c>
      <c r="F4567" s="3" t="s">
        <v>1821</v>
      </c>
      <c r="G4567" s="3">
        <v>100</v>
      </c>
      <c r="H4567" s="3">
        <v>100</v>
      </c>
      <c r="I4567" s="3" t="s">
        <v>3506</v>
      </c>
      <c r="J4567" s="3" t="s">
        <v>2346</v>
      </c>
      <c r="K4567" s="3" t="s">
        <v>2333</v>
      </c>
      <c r="L4567" s="3" t="s">
        <v>4596</v>
      </c>
      <c r="M4567" s="3">
        <f t="shared" si="71"/>
        <v>2</v>
      </c>
    </row>
    <row r="4568" spans="1:13">
      <c r="A4568" s="3">
        <v>3836</v>
      </c>
      <c r="B4568" s="3">
        <v>1</v>
      </c>
      <c r="C4568" s="3" t="s">
        <v>3548</v>
      </c>
      <c r="D4568" s="3" t="s">
        <v>3375</v>
      </c>
      <c r="E4568" s="3" t="s">
        <v>2542</v>
      </c>
      <c r="F4568" s="3" t="s">
        <v>1878</v>
      </c>
      <c r="G4568" s="3">
        <v>100</v>
      </c>
      <c r="H4568" s="3">
        <v>100</v>
      </c>
      <c r="I4568" s="3" t="s">
        <v>3506</v>
      </c>
      <c r="J4568" s="3" t="s">
        <v>2346</v>
      </c>
      <c r="K4568" s="3" t="s">
        <v>2333</v>
      </c>
      <c r="L4568" s="3" t="s">
        <v>4596</v>
      </c>
      <c r="M4568" s="3">
        <f t="shared" si="71"/>
        <v>1</v>
      </c>
    </row>
    <row r="4569" spans="1:13">
      <c r="A4569" s="3">
        <v>3837</v>
      </c>
      <c r="B4569" s="3">
        <v>1</v>
      </c>
      <c r="C4569" s="3" t="s">
        <v>2934</v>
      </c>
      <c r="D4569" s="3" t="s">
        <v>4716</v>
      </c>
      <c r="E4569" s="3" t="s">
        <v>2834</v>
      </c>
      <c r="F4569" s="3" t="s">
        <v>2678</v>
      </c>
      <c r="G4569" s="3">
        <v>100</v>
      </c>
      <c r="H4569" s="3">
        <v>100</v>
      </c>
      <c r="I4569" s="3" t="s">
        <v>3506</v>
      </c>
      <c r="J4569" s="3" t="s">
        <v>2346</v>
      </c>
      <c r="K4569" s="3" t="s">
        <v>2333</v>
      </c>
      <c r="L4569" s="3" t="s">
        <v>4596</v>
      </c>
      <c r="M4569" s="3">
        <f t="shared" si="71"/>
        <v>1</v>
      </c>
    </row>
    <row r="4570" spans="1:13">
      <c r="A4570" s="3">
        <v>3838</v>
      </c>
      <c r="B4570" s="3">
        <v>1</v>
      </c>
      <c r="C4570" s="3" t="s">
        <v>3550</v>
      </c>
      <c r="D4570" s="3" t="s">
        <v>2949</v>
      </c>
      <c r="E4570" s="3" t="s">
        <v>2351</v>
      </c>
      <c r="F4570" s="3" t="s">
        <v>1800</v>
      </c>
      <c r="G4570" s="3">
        <v>100</v>
      </c>
      <c r="H4570" s="3">
        <v>100</v>
      </c>
      <c r="I4570" s="3" t="s">
        <v>3506</v>
      </c>
      <c r="J4570" s="3" t="s">
        <v>2346</v>
      </c>
      <c r="K4570" s="3" t="s">
        <v>2333</v>
      </c>
      <c r="L4570" s="3" t="s">
        <v>4596</v>
      </c>
      <c r="M4570" s="3">
        <f t="shared" si="71"/>
        <v>1</v>
      </c>
    </row>
    <row r="4571" spans="1:13">
      <c r="A4571" s="3">
        <v>3839</v>
      </c>
      <c r="B4571" s="3">
        <v>0</v>
      </c>
      <c r="C4571" s="3" t="s">
        <v>2291</v>
      </c>
      <c r="D4571" s="3" t="s">
        <v>2291</v>
      </c>
      <c r="E4571" s="3">
        <v>1920</v>
      </c>
      <c r="I4571" s="3" t="s">
        <v>2258</v>
      </c>
      <c r="J4571" s="3" t="s">
        <v>4597</v>
      </c>
      <c r="L4571" s="3" t="s">
        <v>4598</v>
      </c>
      <c r="M4571" s="3">
        <f t="shared" si="71"/>
        <v>1</v>
      </c>
    </row>
    <row r="4572" spans="1:13">
      <c r="A4572" s="3">
        <v>3840</v>
      </c>
      <c r="B4572" s="3">
        <v>0</v>
      </c>
      <c r="C4572" s="3" t="s">
        <v>2405</v>
      </c>
      <c r="D4572" s="3" t="s">
        <v>2405</v>
      </c>
      <c r="E4572" s="3">
        <v>1920</v>
      </c>
      <c r="I4572" s="3" t="s">
        <v>2400</v>
      </c>
      <c r="J4572" s="3" t="s">
        <v>4597</v>
      </c>
      <c r="L4572" s="3" t="s">
        <v>4599</v>
      </c>
      <c r="M4572" s="3">
        <f t="shared" si="71"/>
        <v>1</v>
      </c>
    </row>
    <row r="4573" spans="1:13">
      <c r="A4573" s="3">
        <v>3841</v>
      </c>
      <c r="B4573" s="3">
        <v>0</v>
      </c>
      <c r="C4573" s="3" t="s">
        <v>2428</v>
      </c>
      <c r="D4573" s="3" t="s">
        <v>2428</v>
      </c>
      <c r="E4573" s="3">
        <v>146</v>
      </c>
      <c r="I4573" s="3" t="s">
        <v>2420</v>
      </c>
      <c r="J4573" s="3" t="s">
        <v>4597</v>
      </c>
      <c r="L4573" s="3" t="s">
        <v>4600</v>
      </c>
      <c r="M4573" s="3">
        <f t="shared" si="71"/>
        <v>1</v>
      </c>
    </row>
    <row r="4574" spans="1:13">
      <c r="A4574" s="3">
        <v>3842</v>
      </c>
      <c r="B4574" s="3">
        <v>0</v>
      </c>
      <c r="C4574" s="3" t="s">
        <v>2291</v>
      </c>
      <c r="D4574" s="3" t="s">
        <v>2291</v>
      </c>
      <c r="E4574" s="3">
        <v>2240</v>
      </c>
      <c r="I4574" s="3" t="s">
        <v>2448</v>
      </c>
      <c r="J4574" s="3" t="s">
        <v>4597</v>
      </c>
      <c r="L4574" s="3" t="s">
        <v>4601</v>
      </c>
      <c r="M4574" s="3">
        <f t="shared" si="71"/>
        <v>1</v>
      </c>
    </row>
    <row r="4575" spans="1:13">
      <c r="A4575" s="3">
        <v>3843</v>
      </c>
      <c r="B4575" s="3">
        <v>0</v>
      </c>
      <c r="C4575" s="3" t="s">
        <v>2405</v>
      </c>
      <c r="D4575" s="3" t="s">
        <v>2405</v>
      </c>
      <c r="E4575" s="3">
        <v>2240</v>
      </c>
      <c r="I4575" s="3" t="s">
        <v>2499</v>
      </c>
      <c r="J4575" s="3" t="s">
        <v>4597</v>
      </c>
      <c r="L4575" s="3" t="s">
        <v>4602</v>
      </c>
      <c r="M4575" s="3">
        <f t="shared" si="71"/>
        <v>1</v>
      </c>
    </row>
    <row r="4576" spans="1:13">
      <c r="A4576" s="3">
        <v>3844</v>
      </c>
      <c r="B4576" s="3">
        <v>0</v>
      </c>
      <c r="C4576" s="3" t="s">
        <v>2428</v>
      </c>
      <c r="D4576" s="3" t="s">
        <v>2428</v>
      </c>
      <c r="E4576" s="3">
        <v>170</v>
      </c>
      <c r="I4576" s="3" t="s">
        <v>2509</v>
      </c>
      <c r="J4576" s="3" t="s">
        <v>4597</v>
      </c>
      <c r="L4576" s="3" t="s">
        <v>4603</v>
      </c>
      <c r="M4576" s="3">
        <f t="shared" si="71"/>
        <v>1</v>
      </c>
    </row>
    <row r="4577" spans="1:13">
      <c r="A4577" s="3">
        <v>3845</v>
      </c>
      <c r="B4577" s="3">
        <v>0</v>
      </c>
      <c r="C4577" s="3" t="s">
        <v>2291</v>
      </c>
      <c r="D4577" s="3" t="s">
        <v>2291</v>
      </c>
      <c r="E4577" s="3">
        <v>1920</v>
      </c>
      <c r="I4577" s="3" t="s">
        <v>2525</v>
      </c>
      <c r="J4577" s="3" t="s">
        <v>4597</v>
      </c>
      <c r="L4577" s="3" t="s">
        <v>4604</v>
      </c>
      <c r="M4577" s="3">
        <f t="shared" si="71"/>
        <v>1</v>
      </c>
    </row>
    <row r="4578" spans="1:13">
      <c r="A4578" s="3">
        <v>3846</v>
      </c>
      <c r="B4578" s="3">
        <v>0</v>
      </c>
      <c r="C4578" s="3" t="s">
        <v>2405</v>
      </c>
      <c r="D4578" s="3" t="s">
        <v>2405</v>
      </c>
      <c r="E4578" s="3">
        <v>1920</v>
      </c>
      <c r="I4578" s="3" t="s">
        <v>2581</v>
      </c>
      <c r="J4578" s="3" t="s">
        <v>4597</v>
      </c>
      <c r="L4578" s="3" t="s">
        <v>4605</v>
      </c>
      <c r="M4578" s="3">
        <f t="shared" si="71"/>
        <v>1</v>
      </c>
    </row>
    <row r="4579" spans="1:13">
      <c r="A4579" s="3">
        <v>3847</v>
      </c>
      <c r="B4579" s="3">
        <v>0</v>
      </c>
      <c r="C4579" s="3" t="s">
        <v>2428</v>
      </c>
      <c r="D4579" s="3" t="s">
        <v>2428</v>
      </c>
      <c r="E4579" s="3">
        <v>146</v>
      </c>
      <c r="I4579" s="3" t="s">
        <v>2588</v>
      </c>
      <c r="J4579" s="3" t="s">
        <v>4597</v>
      </c>
      <c r="L4579" s="3" t="s">
        <v>4606</v>
      </c>
      <c r="M4579" s="3">
        <f t="shared" si="71"/>
        <v>1</v>
      </c>
    </row>
    <row r="4580" spans="1:13">
      <c r="A4580" s="3">
        <v>3848</v>
      </c>
      <c r="B4580" s="3">
        <v>0</v>
      </c>
      <c r="C4580" s="3" t="s">
        <v>2291</v>
      </c>
      <c r="D4580" s="3" t="s">
        <v>2291</v>
      </c>
      <c r="E4580" s="3">
        <v>1920</v>
      </c>
      <c r="I4580" s="3" t="s">
        <v>2595</v>
      </c>
      <c r="J4580" s="3" t="s">
        <v>4597</v>
      </c>
      <c r="L4580" s="3" t="s">
        <v>4607</v>
      </c>
      <c r="M4580" s="3">
        <f t="shared" si="71"/>
        <v>1</v>
      </c>
    </row>
    <row r="4581" spans="1:13">
      <c r="A4581" s="3">
        <v>3849</v>
      </c>
      <c r="B4581" s="3">
        <v>0</v>
      </c>
      <c r="C4581" s="3" t="s">
        <v>2405</v>
      </c>
      <c r="D4581" s="3" t="s">
        <v>2405</v>
      </c>
      <c r="E4581" s="3">
        <v>1920</v>
      </c>
      <c r="I4581" s="3" t="s">
        <v>2639</v>
      </c>
      <c r="J4581" s="3" t="s">
        <v>4597</v>
      </c>
      <c r="L4581" s="3" t="s">
        <v>4608</v>
      </c>
      <c r="M4581" s="3">
        <f t="shared" si="71"/>
        <v>1</v>
      </c>
    </row>
    <row r="4582" spans="1:13">
      <c r="A4582" s="3">
        <v>3850</v>
      </c>
      <c r="B4582" s="3">
        <v>0</v>
      </c>
      <c r="C4582" s="3" t="s">
        <v>2428</v>
      </c>
      <c r="D4582" s="3" t="s">
        <v>2428</v>
      </c>
      <c r="E4582" s="3">
        <v>146</v>
      </c>
      <c r="I4582" s="3" t="s">
        <v>2643</v>
      </c>
      <c r="J4582" s="3" t="s">
        <v>4597</v>
      </c>
      <c r="L4582" s="3" t="s">
        <v>4609</v>
      </c>
      <c r="M4582" s="3">
        <f t="shared" si="71"/>
        <v>1</v>
      </c>
    </row>
    <row r="4583" spans="1:13">
      <c r="A4583" s="3">
        <v>3851</v>
      </c>
      <c r="B4583" s="3">
        <v>0</v>
      </c>
      <c r="C4583" s="3" t="s">
        <v>3604</v>
      </c>
      <c r="D4583" s="3" t="s">
        <v>3604</v>
      </c>
      <c r="E4583" s="3">
        <v>220</v>
      </c>
      <c r="I4583" s="3" t="s">
        <v>3020</v>
      </c>
      <c r="J4583" s="3" t="s">
        <v>4597</v>
      </c>
      <c r="L4583" s="3" t="s">
        <v>4610</v>
      </c>
      <c r="M4583" s="3">
        <f t="shared" si="71"/>
        <v>3</v>
      </c>
    </row>
    <row r="4584" spans="1:13">
      <c r="A4584" s="3">
        <v>3851</v>
      </c>
      <c r="B4584" s="3">
        <v>0</v>
      </c>
      <c r="C4584" s="3" t="s">
        <v>3604</v>
      </c>
      <c r="D4584" s="3" t="s">
        <v>4013</v>
      </c>
      <c r="E4584" s="3">
        <v>500</v>
      </c>
      <c r="I4584" s="3" t="s">
        <v>3020</v>
      </c>
      <c r="J4584" s="3" t="s">
        <v>4597</v>
      </c>
      <c r="L4584" s="3" t="s">
        <v>4610</v>
      </c>
      <c r="M4584" s="3">
        <f t="shared" si="71"/>
        <v>3</v>
      </c>
    </row>
    <row r="4585" spans="1:13">
      <c r="A4585" s="3">
        <v>3851</v>
      </c>
      <c r="B4585" s="3">
        <v>0</v>
      </c>
      <c r="C4585" s="3" t="s">
        <v>3604</v>
      </c>
      <c r="D4585" s="3" t="s">
        <v>4014</v>
      </c>
      <c r="E4585" s="3">
        <v>1.5</v>
      </c>
      <c r="I4585" s="3" t="s">
        <v>3020</v>
      </c>
      <c r="J4585" s="3" t="s">
        <v>4597</v>
      </c>
      <c r="L4585" s="3" t="s">
        <v>4610</v>
      </c>
      <c r="M4585" s="3">
        <f t="shared" si="71"/>
        <v>3</v>
      </c>
    </row>
    <row r="4586" spans="1:13">
      <c r="A4586" s="3">
        <v>3852</v>
      </c>
      <c r="B4586" s="3">
        <v>0</v>
      </c>
      <c r="C4586" s="3" t="s">
        <v>3604</v>
      </c>
      <c r="D4586" s="3" t="s">
        <v>3604</v>
      </c>
      <c r="E4586" s="3">
        <v>220</v>
      </c>
      <c r="I4586" s="3" t="s">
        <v>3147</v>
      </c>
      <c r="J4586" s="3" t="s">
        <v>4597</v>
      </c>
      <c r="L4586" s="3" t="s">
        <v>4611</v>
      </c>
      <c r="M4586" s="3">
        <f t="shared" si="71"/>
        <v>3</v>
      </c>
    </row>
    <row r="4587" spans="1:13">
      <c r="A4587" s="3">
        <v>3852</v>
      </c>
      <c r="B4587" s="3">
        <v>0</v>
      </c>
      <c r="C4587" s="3" t="s">
        <v>3604</v>
      </c>
      <c r="D4587" s="3" t="s">
        <v>4013</v>
      </c>
      <c r="E4587" s="3">
        <v>500</v>
      </c>
      <c r="I4587" s="3" t="s">
        <v>3147</v>
      </c>
      <c r="J4587" s="3" t="s">
        <v>4597</v>
      </c>
      <c r="L4587" s="3" t="s">
        <v>4611</v>
      </c>
      <c r="M4587" s="3">
        <f t="shared" si="71"/>
        <v>3</v>
      </c>
    </row>
    <row r="4588" spans="1:13">
      <c r="A4588" s="3">
        <v>3852</v>
      </c>
      <c r="B4588" s="3">
        <v>0</v>
      </c>
      <c r="C4588" s="3" t="s">
        <v>3604</v>
      </c>
      <c r="D4588" s="3" t="s">
        <v>4014</v>
      </c>
      <c r="E4588" s="3">
        <v>1.5</v>
      </c>
      <c r="I4588" s="3" t="s">
        <v>3147</v>
      </c>
      <c r="J4588" s="3" t="s">
        <v>4597</v>
      </c>
      <c r="L4588" s="3" t="s">
        <v>4611</v>
      </c>
      <c r="M4588" s="3">
        <f t="shared" si="71"/>
        <v>3</v>
      </c>
    </row>
    <row r="4589" spans="1:13">
      <c r="A4589" s="3">
        <v>3853</v>
      </c>
      <c r="B4589" s="3">
        <v>0</v>
      </c>
      <c r="C4589" s="3" t="s">
        <v>3604</v>
      </c>
      <c r="D4589" s="3" t="s">
        <v>3604</v>
      </c>
      <c r="E4589" s="3">
        <v>220</v>
      </c>
      <c r="I4589" s="3" t="s">
        <v>3157</v>
      </c>
      <c r="J4589" s="3" t="s">
        <v>4597</v>
      </c>
      <c r="L4589" s="3" t="s">
        <v>4612</v>
      </c>
      <c r="M4589" s="3">
        <f t="shared" si="71"/>
        <v>3</v>
      </c>
    </row>
    <row r="4590" spans="1:13">
      <c r="A4590" s="3">
        <v>3853</v>
      </c>
      <c r="B4590" s="3">
        <v>0</v>
      </c>
      <c r="C4590" s="3" t="s">
        <v>3604</v>
      </c>
      <c r="D4590" s="3" t="s">
        <v>4013</v>
      </c>
      <c r="E4590" s="3">
        <v>500</v>
      </c>
      <c r="I4590" s="3" t="s">
        <v>3157</v>
      </c>
      <c r="J4590" s="3" t="s">
        <v>4597</v>
      </c>
      <c r="L4590" s="3" t="s">
        <v>4612</v>
      </c>
      <c r="M4590" s="3">
        <f t="shared" si="71"/>
        <v>3</v>
      </c>
    </row>
    <row r="4591" spans="1:13">
      <c r="A4591" s="3">
        <v>3853</v>
      </c>
      <c r="B4591" s="3">
        <v>0</v>
      </c>
      <c r="C4591" s="3" t="s">
        <v>3604</v>
      </c>
      <c r="D4591" s="3" t="s">
        <v>4014</v>
      </c>
      <c r="E4591" s="3">
        <v>1.5</v>
      </c>
      <c r="I4591" s="3" t="s">
        <v>3157</v>
      </c>
      <c r="J4591" s="3" t="s">
        <v>4597</v>
      </c>
      <c r="L4591" s="3" t="s">
        <v>4612</v>
      </c>
      <c r="M4591" s="3">
        <f t="shared" si="71"/>
        <v>3</v>
      </c>
    </row>
    <row r="4592" spans="1:13">
      <c r="A4592" s="3">
        <v>3854</v>
      </c>
      <c r="B4592" s="3">
        <v>0</v>
      </c>
      <c r="C4592" s="3" t="s">
        <v>500</v>
      </c>
      <c r="D4592" s="3" t="s">
        <v>500</v>
      </c>
      <c r="E4592" s="3">
        <v>0.8</v>
      </c>
      <c r="I4592" s="3" t="s">
        <v>3166</v>
      </c>
      <c r="J4592" s="3" t="s">
        <v>4597</v>
      </c>
      <c r="L4592" s="3" t="s">
        <v>4613</v>
      </c>
      <c r="M4592" s="3">
        <f t="shared" si="71"/>
        <v>3</v>
      </c>
    </row>
    <row r="4593" spans="1:13">
      <c r="A4593" s="3">
        <v>3854</v>
      </c>
      <c r="B4593" s="3">
        <v>0</v>
      </c>
      <c r="C4593" s="3" t="s">
        <v>500</v>
      </c>
      <c r="D4593" s="3" t="s">
        <v>4013</v>
      </c>
      <c r="E4593" s="3">
        <v>500</v>
      </c>
      <c r="I4593" s="3" t="s">
        <v>3166</v>
      </c>
      <c r="J4593" s="3" t="s">
        <v>4597</v>
      </c>
      <c r="L4593" s="3" t="s">
        <v>4613</v>
      </c>
      <c r="M4593" s="3">
        <f t="shared" si="71"/>
        <v>3</v>
      </c>
    </row>
    <row r="4594" spans="1:13">
      <c r="A4594" s="3">
        <v>3854</v>
      </c>
      <c r="B4594" s="3">
        <v>0</v>
      </c>
      <c r="C4594" s="3" t="s">
        <v>500</v>
      </c>
      <c r="D4594" s="3" t="s">
        <v>4014</v>
      </c>
      <c r="E4594" s="3">
        <v>1.2</v>
      </c>
      <c r="I4594" s="3" t="s">
        <v>3166</v>
      </c>
      <c r="J4594" s="3" t="s">
        <v>4597</v>
      </c>
      <c r="L4594" s="3" t="s">
        <v>4613</v>
      </c>
      <c r="M4594" s="3">
        <f t="shared" si="71"/>
        <v>3</v>
      </c>
    </row>
    <row r="4595" spans="1:13">
      <c r="A4595" s="3">
        <v>3855</v>
      </c>
      <c r="B4595" s="3">
        <v>0</v>
      </c>
      <c r="C4595" s="3" t="s">
        <v>4158</v>
      </c>
      <c r="D4595" s="3" t="s">
        <v>4638</v>
      </c>
      <c r="E4595" s="3">
        <v>60</v>
      </c>
      <c r="F4595" s="3">
        <v>60</v>
      </c>
      <c r="I4595" s="3" t="s">
        <v>3166</v>
      </c>
      <c r="J4595" s="3" t="s">
        <v>4597</v>
      </c>
      <c r="L4595" s="3" t="s">
        <v>4613</v>
      </c>
      <c r="M4595" s="3">
        <f t="shared" si="71"/>
        <v>4</v>
      </c>
    </row>
    <row r="4596" spans="1:13">
      <c r="A4596" s="3">
        <v>3855</v>
      </c>
      <c r="B4596" s="3">
        <v>0</v>
      </c>
      <c r="C4596" s="3" t="s">
        <v>4158</v>
      </c>
      <c r="D4596" s="3" t="s">
        <v>4639</v>
      </c>
      <c r="E4596" s="3">
        <v>60</v>
      </c>
      <c r="F4596" s="3">
        <v>60</v>
      </c>
      <c r="I4596" s="3" t="s">
        <v>3166</v>
      </c>
      <c r="J4596" s="3" t="s">
        <v>4597</v>
      </c>
      <c r="L4596" s="3" t="s">
        <v>4613</v>
      </c>
      <c r="M4596" s="3">
        <f t="shared" si="71"/>
        <v>4</v>
      </c>
    </row>
    <row r="4597" spans="1:13">
      <c r="A4597" s="3">
        <v>3855</v>
      </c>
      <c r="B4597" s="3">
        <v>0</v>
      </c>
      <c r="C4597" s="3" t="s">
        <v>4158</v>
      </c>
      <c r="D4597" s="3" t="s">
        <v>4013</v>
      </c>
      <c r="E4597" s="3">
        <v>500</v>
      </c>
      <c r="I4597" s="3" t="s">
        <v>3166</v>
      </c>
      <c r="J4597" s="3" t="s">
        <v>4597</v>
      </c>
      <c r="L4597" s="3" t="s">
        <v>4613</v>
      </c>
      <c r="M4597" s="3">
        <f t="shared" si="71"/>
        <v>4</v>
      </c>
    </row>
    <row r="4598" spans="1:13">
      <c r="A4598" s="3">
        <v>3855</v>
      </c>
      <c r="B4598" s="3">
        <v>0</v>
      </c>
      <c r="C4598" s="3" t="s">
        <v>4158</v>
      </c>
      <c r="D4598" s="3" t="s">
        <v>4014</v>
      </c>
      <c r="E4598" s="3">
        <v>1.2</v>
      </c>
      <c r="I4598" s="3" t="s">
        <v>3166</v>
      </c>
      <c r="J4598" s="3" t="s">
        <v>4597</v>
      </c>
      <c r="L4598" s="3" t="s">
        <v>4613</v>
      </c>
      <c r="M4598" s="3">
        <f t="shared" si="71"/>
        <v>4</v>
      </c>
    </row>
    <row r="4599" spans="1:13">
      <c r="A4599" s="3">
        <v>3856</v>
      </c>
      <c r="B4599" s="3">
        <v>0</v>
      </c>
      <c r="C4599" s="3" t="s">
        <v>3604</v>
      </c>
      <c r="D4599" s="3" t="s">
        <v>3604</v>
      </c>
      <c r="E4599" s="3">
        <v>220</v>
      </c>
      <c r="I4599" s="3" t="s">
        <v>3243</v>
      </c>
      <c r="J4599" s="3" t="s">
        <v>4597</v>
      </c>
      <c r="L4599" s="3" t="s">
        <v>4614</v>
      </c>
      <c r="M4599" s="3">
        <f t="shared" si="71"/>
        <v>3</v>
      </c>
    </row>
    <row r="4600" spans="1:13">
      <c r="A4600" s="3">
        <v>3856</v>
      </c>
      <c r="B4600" s="3">
        <v>0</v>
      </c>
      <c r="C4600" s="3" t="s">
        <v>3604</v>
      </c>
      <c r="D4600" s="3" t="s">
        <v>4013</v>
      </c>
      <c r="E4600" s="3">
        <v>500</v>
      </c>
      <c r="I4600" s="3" t="s">
        <v>3243</v>
      </c>
      <c r="J4600" s="3" t="s">
        <v>4597</v>
      </c>
      <c r="L4600" s="3" t="s">
        <v>4614</v>
      </c>
      <c r="M4600" s="3">
        <f t="shared" si="71"/>
        <v>3</v>
      </c>
    </row>
    <row r="4601" spans="1:13">
      <c r="A4601" s="3">
        <v>3856</v>
      </c>
      <c r="B4601" s="3">
        <v>0</v>
      </c>
      <c r="C4601" s="3" t="s">
        <v>3604</v>
      </c>
      <c r="D4601" s="3" t="s">
        <v>4014</v>
      </c>
      <c r="E4601" s="3">
        <v>1.5</v>
      </c>
      <c r="I4601" s="3" t="s">
        <v>3243</v>
      </c>
      <c r="J4601" s="3" t="s">
        <v>4597</v>
      </c>
      <c r="L4601" s="3" t="s">
        <v>4614</v>
      </c>
      <c r="M4601" s="3">
        <f t="shared" si="71"/>
        <v>3</v>
      </c>
    </row>
    <row r="4602" spans="1:13">
      <c r="A4602" s="3">
        <v>3857</v>
      </c>
      <c r="B4602" s="3">
        <v>0</v>
      </c>
      <c r="C4602" s="3" t="s">
        <v>3604</v>
      </c>
      <c r="D4602" s="3" t="s">
        <v>3604</v>
      </c>
      <c r="E4602" s="3">
        <v>220</v>
      </c>
      <c r="I4602" s="3" t="s">
        <v>3249</v>
      </c>
      <c r="J4602" s="3" t="s">
        <v>4597</v>
      </c>
      <c r="L4602" s="3" t="s">
        <v>4615</v>
      </c>
      <c r="M4602" s="3">
        <f t="shared" si="71"/>
        <v>3</v>
      </c>
    </row>
    <row r="4603" spans="1:13">
      <c r="A4603" s="3">
        <v>3857</v>
      </c>
      <c r="B4603" s="3">
        <v>0</v>
      </c>
      <c r="C4603" s="3" t="s">
        <v>3604</v>
      </c>
      <c r="D4603" s="3" t="s">
        <v>4013</v>
      </c>
      <c r="E4603" s="3">
        <v>500</v>
      </c>
      <c r="I4603" s="3" t="s">
        <v>3249</v>
      </c>
      <c r="J4603" s="3" t="s">
        <v>4597</v>
      </c>
      <c r="L4603" s="3" t="s">
        <v>4615</v>
      </c>
      <c r="M4603" s="3">
        <f t="shared" si="71"/>
        <v>3</v>
      </c>
    </row>
    <row r="4604" spans="1:13">
      <c r="A4604" s="3">
        <v>3857</v>
      </c>
      <c r="B4604" s="3">
        <v>0</v>
      </c>
      <c r="C4604" s="3" t="s">
        <v>3604</v>
      </c>
      <c r="D4604" s="3" t="s">
        <v>4014</v>
      </c>
      <c r="E4604" s="3">
        <v>1.5</v>
      </c>
      <c r="I4604" s="3" t="s">
        <v>3249</v>
      </c>
      <c r="J4604" s="3" t="s">
        <v>4597</v>
      </c>
      <c r="L4604" s="3" t="s">
        <v>4615</v>
      </c>
      <c r="M4604" s="3">
        <f t="shared" si="71"/>
        <v>3</v>
      </c>
    </row>
    <row r="4605" spans="1:13">
      <c r="A4605" s="3">
        <v>3858</v>
      </c>
      <c r="B4605" s="3">
        <v>0</v>
      </c>
      <c r="C4605" s="3" t="s">
        <v>3604</v>
      </c>
      <c r="D4605" s="3" t="s">
        <v>3604</v>
      </c>
      <c r="E4605" s="3">
        <v>220</v>
      </c>
      <c r="I4605" s="3" t="s">
        <v>3263</v>
      </c>
      <c r="J4605" s="3" t="s">
        <v>4597</v>
      </c>
      <c r="L4605" s="3" t="s">
        <v>4616</v>
      </c>
      <c r="M4605" s="3">
        <f t="shared" si="71"/>
        <v>3</v>
      </c>
    </row>
    <row r="4606" spans="1:13">
      <c r="A4606" s="3">
        <v>3858</v>
      </c>
      <c r="B4606" s="3">
        <v>0</v>
      </c>
      <c r="C4606" s="3" t="s">
        <v>3604</v>
      </c>
      <c r="D4606" s="3" t="s">
        <v>4013</v>
      </c>
      <c r="E4606" s="3">
        <v>500</v>
      </c>
      <c r="I4606" s="3" t="s">
        <v>3263</v>
      </c>
      <c r="J4606" s="3" t="s">
        <v>4597</v>
      </c>
      <c r="L4606" s="3" t="s">
        <v>4616</v>
      </c>
      <c r="M4606" s="3">
        <f t="shared" si="71"/>
        <v>3</v>
      </c>
    </row>
    <row r="4607" spans="1:13">
      <c r="A4607" s="3">
        <v>3858</v>
      </c>
      <c r="B4607" s="3">
        <v>0</v>
      </c>
      <c r="C4607" s="3" t="s">
        <v>3604</v>
      </c>
      <c r="D4607" s="3" t="s">
        <v>4014</v>
      </c>
      <c r="E4607" s="3">
        <v>1.5</v>
      </c>
      <c r="I4607" s="3" t="s">
        <v>3263</v>
      </c>
      <c r="J4607" s="3" t="s">
        <v>4597</v>
      </c>
      <c r="L4607" s="3" t="s">
        <v>4616</v>
      </c>
      <c r="M4607" s="3">
        <f t="shared" si="71"/>
        <v>3</v>
      </c>
    </row>
    <row r="4608" spans="1:13">
      <c r="A4608" s="3">
        <v>3859</v>
      </c>
      <c r="B4608" s="3">
        <v>0</v>
      </c>
      <c r="C4608" s="3" t="s">
        <v>3604</v>
      </c>
      <c r="D4608" s="3" t="s">
        <v>3604</v>
      </c>
      <c r="E4608" s="3">
        <v>220</v>
      </c>
      <c r="I4608" s="3" t="s">
        <v>3265</v>
      </c>
      <c r="J4608" s="3" t="s">
        <v>4597</v>
      </c>
      <c r="L4608" s="3" t="s">
        <v>4617</v>
      </c>
      <c r="M4608" s="3">
        <f t="shared" si="71"/>
        <v>3</v>
      </c>
    </row>
    <row r="4609" spans="1:13">
      <c r="A4609" s="3">
        <v>3859</v>
      </c>
      <c r="B4609" s="3">
        <v>0</v>
      </c>
      <c r="C4609" s="3" t="s">
        <v>3604</v>
      </c>
      <c r="D4609" s="3" t="s">
        <v>4013</v>
      </c>
      <c r="E4609" s="3">
        <v>500</v>
      </c>
      <c r="I4609" s="3" t="s">
        <v>3265</v>
      </c>
      <c r="J4609" s="3" t="s">
        <v>4597</v>
      </c>
      <c r="L4609" s="3" t="s">
        <v>4617</v>
      </c>
      <c r="M4609" s="3">
        <f t="shared" si="71"/>
        <v>3</v>
      </c>
    </row>
    <row r="4610" spans="1:13">
      <c r="A4610" s="3">
        <v>3859</v>
      </c>
      <c r="B4610" s="3">
        <v>0</v>
      </c>
      <c r="C4610" s="3" t="s">
        <v>3604</v>
      </c>
      <c r="D4610" s="3" t="s">
        <v>4014</v>
      </c>
      <c r="E4610" s="3">
        <v>1.5</v>
      </c>
      <c r="I4610" s="3" t="s">
        <v>3265</v>
      </c>
      <c r="J4610" s="3" t="s">
        <v>4597</v>
      </c>
      <c r="L4610" s="3" t="s">
        <v>4617</v>
      </c>
      <c r="M4610" s="3">
        <f t="shared" si="71"/>
        <v>3</v>
      </c>
    </row>
    <row r="4611" spans="1:13">
      <c r="A4611" s="3">
        <v>3860</v>
      </c>
      <c r="B4611" s="3">
        <v>0</v>
      </c>
      <c r="C4611" s="3" t="s">
        <v>3604</v>
      </c>
      <c r="D4611" s="3" t="s">
        <v>3604</v>
      </c>
      <c r="E4611" s="3">
        <v>220</v>
      </c>
      <c r="I4611" s="3" t="s">
        <v>3267</v>
      </c>
      <c r="J4611" s="3" t="s">
        <v>4597</v>
      </c>
      <c r="L4611" s="3" t="s">
        <v>4618</v>
      </c>
      <c r="M4611" s="3">
        <f t="shared" ref="M4611:M4661" si="72">COUNTIF(A:A,A4611)</f>
        <v>3</v>
      </c>
    </row>
    <row r="4612" spans="1:13">
      <c r="A4612" s="3">
        <v>3860</v>
      </c>
      <c r="B4612" s="3">
        <v>0</v>
      </c>
      <c r="C4612" s="3" t="s">
        <v>3604</v>
      </c>
      <c r="D4612" s="3" t="s">
        <v>4013</v>
      </c>
      <c r="E4612" s="3">
        <v>500</v>
      </c>
      <c r="I4612" s="3" t="s">
        <v>3267</v>
      </c>
      <c r="J4612" s="3" t="s">
        <v>4597</v>
      </c>
      <c r="L4612" s="3" t="s">
        <v>4618</v>
      </c>
      <c r="M4612" s="3">
        <f t="shared" si="72"/>
        <v>3</v>
      </c>
    </row>
    <row r="4613" spans="1:13">
      <c r="A4613" s="3">
        <v>3860</v>
      </c>
      <c r="B4613" s="3">
        <v>0</v>
      </c>
      <c r="C4613" s="3" t="s">
        <v>3604</v>
      </c>
      <c r="D4613" s="3" t="s">
        <v>4014</v>
      </c>
      <c r="E4613" s="3">
        <v>1.5</v>
      </c>
      <c r="I4613" s="3" t="s">
        <v>3267</v>
      </c>
      <c r="J4613" s="3" t="s">
        <v>4597</v>
      </c>
      <c r="L4613" s="3" t="s">
        <v>4618</v>
      </c>
      <c r="M4613" s="3">
        <f t="shared" si="72"/>
        <v>3</v>
      </c>
    </row>
    <row r="4614" spans="1:13">
      <c r="A4614" s="3">
        <v>3861</v>
      </c>
      <c r="B4614" s="3">
        <v>0</v>
      </c>
      <c r="C4614" s="3" t="s">
        <v>3604</v>
      </c>
      <c r="D4614" s="3" t="s">
        <v>3604</v>
      </c>
      <c r="E4614" s="3">
        <v>178</v>
      </c>
      <c r="I4614" s="3" t="s">
        <v>2651</v>
      </c>
      <c r="J4614" s="3" t="s">
        <v>4597</v>
      </c>
      <c r="L4614" s="3" t="s">
        <v>4619</v>
      </c>
      <c r="M4614" s="3">
        <f t="shared" si="72"/>
        <v>3</v>
      </c>
    </row>
    <row r="4615" spans="1:13">
      <c r="A4615" s="3">
        <v>3861</v>
      </c>
      <c r="B4615" s="3">
        <v>0</v>
      </c>
      <c r="C4615" s="3" t="s">
        <v>3604</v>
      </c>
      <c r="D4615" s="3" t="s">
        <v>4013</v>
      </c>
      <c r="E4615" s="3">
        <v>500</v>
      </c>
      <c r="I4615" s="3" t="s">
        <v>2651</v>
      </c>
      <c r="J4615" s="3" t="s">
        <v>4597</v>
      </c>
      <c r="L4615" s="3" t="s">
        <v>4619</v>
      </c>
      <c r="M4615" s="3">
        <f t="shared" si="72"/>
        <v>3</v>
      </c>
    </row>
    <row r="4616" spans="1:13">
      <c r="A4616" s="3">
        <v>3861</v>
      </c>
      <c r="B4616" s="3">
        <v>0</v>
      </c>
      <c r="C4616" s="3" t="s">
        <v>3604</v>
      </c>
      <c r="D4616" s="3" t="s">
        <v>4014</v>
      </c>
      <c r="E4616" s="3">
        <v>1.5</v>
      </c>
      <c r="I4616" s="3" t="s">
        <v>2651</v>
      </c>
      <c r="J4616" s="3" t="s">
        <v>4597</v>
      </c>
      <c r="L4616" s="3" t="s">
        <v>4619</v>
      </c>
      <c r="M4616" s="3">
        <f t="shared" si="72"/>
        <v>3</v>
      </c>
    </row>
    <row r="4617" spans="1:13">
      <c r="A4617" s="3">
        <v>3862</v>
      </c>
      <c r="B4617" s="3">
        <v>0</v>
      </c>
      <c r="C4617" s="3" t="s">
        <v>3604</v>
      </c>
      <c r="D4617" s="3" t="s">
        <v>3604</v>
      </c>
      <c r="E4617" s="3">
        <v>178</v>
      </c>
      <c r="I4617" s="3" t="s">
        <v>2766</v>
      </c>
      <c r="J4617" s="3" t="s">
        <v>4597</v>
      </c>
      <c r="L4617" s="3" t="s">
        <v>4620</v>
      </c>
      <c r="M4617" s="3">
        <f t="shared" si="72"/>
        <v>3</v>
      </c>
    </row>
    <row r="4618" spans="1:13">
      <c r="A4618" s="3">
        <v>3862</v>
      </c>
      <c r="B4618" s="3">
        <v>0</v>
      </c>
      <c r="C4618" s="3" t="s">
        <v>3604</v>
      </c>
      <c r="D4618" s="3" t="s">
        <v>4013</v>
      </c>
      <c r="E4618" s="3">
        <v>500</v>
      </c>
      <c r="I4618" s="3" t="s">
        <v>2766</v>
      </c>
      <c r="J4618" s="3" t="s">
        <v>4597</v>
      </c>
      <c r="L4618" s="3" t="s">
        <v>4620</v>
      </c>
      <c r="M4618" s="3">
        <f t="shared" si="72"/>
        <v>3</v>
      </c>
    </row>
    <row r="4619" spans="1:13">
      <c r="A4619" s="3">
        <v>3862</v>
      </c>
      <c r="B4619" s="3">
        <v>0</v>
      </c>
      <c r="C4619" s="3" t="s">
        <v>3604</v>
      </c>
      <c r="D4619" s="3" t="s">
        <v>4014</v>
      </c>
      <c r="E4619" s="3">
        <v>1.5</v>
      </c>
      <c r="I4619" s="3" t="s">
        <v>2766</v>
      </c>
      <c r="J4619" s="3" t="s">
        <v>4597</v>
      </c>
      <c r="L4619" s="3" t="s">
        <v>4620</v>
      </c>
      <c r="M4619" s="3">
        <f t="shared" si="72"/>
        <v>3</v>
      </c>
    </row>
    <row r="4620" spans="1:13">
      <c r="A4620" s="3">
        <v>3863</v>
      </c>
      <c r="B4620" s="3">
        <v>0</v>
      </c>
      <c r="C4620" s="3" t="s">
        <v>3604</v>
      </c>
      <c r="D4620" s="3" t="s">
        <v>3604</v>
      </c>
      <c r="E4620" s="3">
        <v>178</v>
      </c>
      <c r="I4620" s="3" t="s">
        <v>2780</v>
      </c>
      <c r="J4620" s="3" t="s">
        <v>4597</v>
      </c>
      <c r="L4620" s="3" t="s">
        <v>4621</v>
      </c>
      <c r="M4620" s="3">
        <f t="shared" si="72"/>
        <v>3</v>
      </c>
    </row>
    <row r="4621" spans="1:13">
      <c r="A4621" s="3">
        <v>3863</v>
      </c>
      <c r="B4621" s="3">
        <v>0</v>
      </c>
      <c r="C4621" s="3" t="s">
        <v>3604</v>
      </c>
      <c r="D4621" s="3" t="s">
        <v>4013</v>
      </c>
      <c r="E4621" s="3">
        <v>500</v>
      </c>
      <c r="I4621" s="3" t="s">
        <v>2780</v>
      </c>
      <c r="J4621" s="3" t="s">
        <v>4597</v>
      </c>
      <c r="L4621" s="3" t="s">
        <v>4621</v>
      </c>
      <c r="M4621" s="3">
        <f t="shared" si="72"/>
        <v>3</v>
      </c>
    </row>
    <row r="4622" spans="1:13">
      <c r="A4622" s="3">
        <v>3863</v>
      </c>
      <c r="B4622" s="3">
        <v>0</v>
      </c>
      <c r="C4622" s="3" t="s">
        <v>3604</v>
      </c>
      <c r="D4622" s="3" t="s">
        <v>4014</v>
      </c>
      <c r="E4622" s="3">
        <v>1.5</v>
      </c>
      <c r="I4622" s="3" t="s">
        <v>2780</v>
      </c>
      <c r="J4622" s="3" t="s">
        <v>4597</v>
      </c>
      <c r="L4622" s="3" t="s">
        <v>4621</v>
      </c>
      <c r="M4622" s="3">
        <f t="shared" si="72"/>
        <v>3</v>
      </c>
    </row>
    <row r="4623" spans="1:13">
      <c r="A4623" s="3">
        <v>3864</v>
      </c>
      <c r="B4623" s="3">
        <v>0</v>
      </c>
      <c r="C4623" s="3" t="s">
        <v>3604</v>
      </c>
      <c r="D4623" s="3" t="s">
        <v>3604</v>
      </c>
      <c r="E4623" s="3">
        <v>178</v>
      </c>
      <c r="I4623" s="3" t="s">
        <v>2792</v>
      </c>
      <c r="J4623" s="3" t="s">
        <v>4597</v>
      </c>
      <c r="L4623" s="3" t="s">
        <v>4622</v>
      </c>
      <c r="M4623" s="3">
        <f t="shared" si="72"/>
        <v>3</v>
      </c>
    </row>
    <row r="4624" spans="1:13">
      <c r="A4624" s="3">
        <v>3864</v>
      </c>
      <c r="B4624" s="3">
        <v>0</v>
      </c>
      <c r="C4624" s="3" t="s">
        <v>3604</v>
      </c>
      <c r="D4624" s="3" t="s">
        <v>4013</v>
      </c>
      <c r="E4624" s="3">
        <v>500</v>
      </c>
      <c r="I4624" s="3" t="s">
        <v>2792</v>
      </c>
      <c r="J4624" s="3" t="s">
        <v>4597</v>
      </c>
      <c r="L4624" s="3" t="s">
        <v>4622</v>
      </c>
      <c r="M4624" s="3">
        <f t="shared" si="72"/>
        <v>3</v>
      </c>
    </row>
    <row r="4625" spans="1:13">
      <c r="A4625" s="3">
        <v>3864</v>
      </c>
      <c r="B4625" s="3">
        <v>0</v>
      </c>
      <c r="C4625" s="3" t="s">
        <v>3604</v>
      </c>
      <c r="D4625" s="3" t="s">
        <v>4014</v>
      </c>
      <c r="E4625" s="3">
        <v>1.5</v>
      </c>
      <c r="I4625" s="3" t="s">
        <v>2792</v>
      </c>
      <c r="J4625" s="3" t="s">
        <v>4597</v>
      </c>
      <c r="L4625" s="3" t="s">
        <v>4622</v>
      </c>
      <c r="M4625" s="3">
        <f t="shared" si="72"/>
        <v>3</v>
      </c>
    </row>
    <row r="4626" spans="1:13">
      <c r="A4626" s="3">
        <v>3865</v>
      </c>
      <c r="B4626" s="3">
        <v>0</v>
      </c>
      <c r="C4626" s="3" t="s">
        <v>3604</v>
      </c>
      <c r="D4626" s="3" t="s">
        <v>3604</v>
      </c>
      <c r="E4626" s="3">
        <v>178</v>
      </c>
      <c r="I4626" s="3" t="s">
        <v>2803</v>
      </c>
      <c r="J4626" s="3" t="s">
        <v>4597</v>
      </c>
      <c r="L4626" s="3" t="s">
        <v>4623</v>
      </c>
      <c r="M4626" s="3">
        <f t="shared" si="72"/>
        <v>3</v>
      </c>
    </row>
    <row r="4627" spans="1:13">
      <c r="A4627" s="3">
        <v>3865</v>
      </c>
      <c r="B4627" s="3">
        <v>0</v>
      </c>
      <c r="C4627" s="3" t="s">
        <v>3604</v>
      </c>
      <c r="D4627" s="3" t="s">
        <v>4013</v>
      </c>
      <c r="E4627" s="3">
        <v>500</v>
      </c>
      <c r="I4627" s="3" t="s">
        <v>2803</v>
      </c>
      <c r="J4627" s="3" t="s">
        <v>4597</v>
      </c>
      <c r="L4627" s="3" t="s">
        <v>4623</v>
      </c>
      <c r="M4627" s="3">
        <f t="shared" si="72"/>
        <v>3</v>
      </c>
    </row>
    <row r="4628" spans="1:13">
      <c r="A4628" s="3">
        <v>3865</v>
      </c>
      <c r="B4628" s="3">
        <v>0</v>
      </c>
      <c r="C4628" s="3" t="s">
        <v>3604</v>
      </c>
      <c r="D4628" s="3" t="s">
        <v>4014</v>
      </c>
      <c r="E4628" s="3">
        <v>1.5</v>
      </c>
      <c r="I4628" s="3" t="s">
        <v>2803</v>
      </c>
      <c r="J4628" s="3" t="s">
        <v>4597</v>
      </c>
      <c r="L4628" s="3" t="s">
        <v>4623</v>
      </c>
      <c r="M4628" s="3">
        <f t="shared" si="72"/>
        <v>3</v>
      </c>
    </row>
    <row r="4629" spans="1:13">
      <c r="A4629" s="3">
        <v>3866</v>
      </c>
      <c r="B4629" s="3">
        <v>0</v>
      </c>
      <c r="C4629" s="3" t="s">
        <v>4624</v>
      </c>
      <c r="D4629" s="3" t="s">
        <v>4640</v>
      </c>
      <c r="E4629" s="3">
        <v>32</v>
      </c>
      <c r="F4629" s="3">
        <v>32</v>
      </c>
      <c r="I4629" s="3" t="s">
        <v>2810</v>
      </c>
      <c r="J4629" s="3" t="s">
        <v>4597</v>
      </c>
      <c r="L4629" s="3" t="s">
        <v>4625</v>
      </c>
      <c r="M4629" s="3">
        <f t="shared" si="72"/>
        <v>4</v>
      </c>
    </row>
    <row r="4630" spans="1:13">
      <c r="A4630" s="3">
        <v>3866</v>
      </c>
      <c r="B4630" s="3">
        <v>0</v>
      </c>
      <c r="C4630" s="3" t="s">
        <v>4624</v>
      </c>
      <c r="D4630" s="3" t="s">
        <v>4642</v>
      </c>
      <c r="E4630" s="3">
        <v>32</v>
      </c>
      <c r="F4630" s="3">
        <v>32</v>
      </c>
      <c r="I4630" s="3" t="s">
        <v>2810</v>
      </c>
      <c r="J4630" s="3" t="s">
        <v>4597</v>
      </c>
      <c r="L4630" s="3" t="s">
        <v>4625</v>
      </c>
      <c r="M4630" s="3">
        <f t="shared" si="72"/>
        <v>4</v>
      </c>
    </row>
    <row r="4631" spans="1:13">
      <c r="A4631" s="3">
        <v>3866</v>
      </c>
      <c r="B4631" s="3">
        <v>0</v>
      </c>
      <c r="C4631" s="3" t="s">
        <v>4624</v>
      </c>
      <c r="D4631" s="3" t="s">
        <v>4013</v>
      </c>
      <c r="E4631" s="3">
        <v>500</v>
      </c>
      <c r="I4631" s="3" t="s">
        <v>2810</v>
      </c>
      <c r="J4631" s="3" t="s">
        <v>4597</v>
      </c>
      <c r="L4631" s="3" t="s">
        <v>4625</v>
      </c>
      <c r="M4631" s="3">
        <f t="shared" si="72"/>
        <v>4</v>
      </c>
    </row>
    <row r="4632" spans="1:13">
      <c r="A4632" s="3">
        <v>3866</v>
      </c>
      <c r="B4632" s="3">
        <v>0</v>
      </c>
      <c r="C4632" s="3" t="s">
        <v>4624</v>
      </c>
      <c r="D4632" s="3" t="s">
        <v>4014</v>
      </c>
      <c r="E4632" s="3">
        <v>1.2</v>
      </c>
      <c r="I4632" s="3" t="s">
        <v>2810</v>
      </c>
      <c r="J4632" s="3" t="s">
        <v>4597</v>
      </c>
      <c r="L4632" s="3" t="s">
        <v>4625</v>
      </c>
      <c r="M4632" s="3">
        <f t="shared" si="72"/>
        <v>4</v>
      </c>
    </row>
    <row r="4633" spans="1:13">
      <c r="A4633" s="3">
        <v>3867</v>
      </c>
      <c r="B4633" s="3">
        <v>0</v>
      </c>
      <c r="C4633" s="3" t="s">
        <v>4626</v>
      </c>
      <c r="D4633" s="3" t="s">
        <v>4641</v>
      </c>
      <c r="E4633" s="3">
        <v>30</v>
      </c>
      <c r="F4633" s="3">
        <v>30</v>
      </c>
      <c r="I4633" s="3" t="s">
        <v>2810</v>
      </c>
      <c r="J4633" s="3" t="s">
        <v>4597</v>
      </c>
      <c r="L4633" s="3" t="s">
        <v>4625</v>
      </c>
      <c r="M4633" s="3">
        <f t="shared" si="72"/>
        <v>4</v>
      </c>
    </row>
    <row r="4634" spans="1:13">
      <c r="A4634" s="3">
        <v>3867</v>
      </c>
      <c r="B4634" s="3">
        <v>0</v>
      </c>
      <c r="C4634" s="3" t="s">
        <v>4626</v>
      </c>
      <c r="D4634" s="3" t="s">
        <v>4643</v>
      </c>
      <c r="E4634" s="3">
        <v>30</v>
      </c>
      <c r="F4634" s="3">
        <v>30</v>
      </c>
      <c r="I4634" s="3" t="s">
        <v>2810</v>
      </c>
      <c r="J4634" s="3" t="s">
        <v>4597</v>
      </c>
      <c r="L4634" s="3" t="s">
        <v>4625</v>
      </c>
      <c r="M4634" s="3">
        <f t="shared" si="72"/>
        <v>4</v>
      </c>
    </row>
    <row r="4635" spans="1:13">
      <c r="A4635" s="3">
        <v>3867</v>
      </c>
      <c r="B4635" s="3">
        <v>0</v>
      </c>
      <c r="C4635" s="3" t="s">
        <v>4626</v>
      </c>
      <c r="D4635" s="3" t="s">
        <v>4013</v>
      </c>
      <c r="E4635" s="3">
        <v>500</v>
      </c>
      <c r="I4635" s="3" t="s">
        <v>2810</v>
      </c>
      <c r="J4635" s="3" t="s">
        <v>4597</v>
      </c>
      <c r="L4635" s="3" t="s">
        <v>4625</v>
      </c>
      <c r="M4635" s="3">
        <f t="shared" si="72"/>
        <v>4</v>
      </c>
    </row>
    <row r="4636" spans="1:13">
      <c r="A4636" s="3">
        <v>3867</v>
      </c>
      <c r="B4636" s="3">
        <v>0</v>
      </c>
      <c r="C4636" s="3" t="s">
        <v>4626</v>
      </c>
      <c r="D4636" s="3" t="s">
        <v>4014</v>
      </c>
      <c r="E4636" s="3">
        <v>1.2</v>
      </c>
      <c r="I4636" s="3" t="s">
        <v>2810</v>
      </c>
      <c r="J4636" s="3" t="s">
        <v>4597</v>
      </c>
      <c r="L4636" s="3" t="s">
        <v>4625</v>
      </c>
      <c r="M4636" s="3">
        <f t="shared" si="72"/>
        <v>4</v>
      </c>
    </row>
    <row r="4637" spans="1:13">
      <c r="A4637" s="3">
        <v>3868</v>
      </c>
      <c r="B4637" s="3">
        <v>0</v>
      </c>
      <c r="C4637" s="3" t="s">
        <v>573</v>
      </c>
      <c r="D4637" s="3" t="s">
        <v>573</v>
      </c>
      <c r="E4637" s="3">
        <v>0.39</v>
      </c>
      <c r="I4637" s="3" t="s">
        <v>2876</v>
      </c>
      <c r="J4637" s="3" t="s">
        <v>4597</v>
      </c>
      <c r="L4637" s="3" t="s">
        <v>4627</v>
      </c>
      <c r="M4637" s="3">
        <f t="shared" si="72"/>
        <v>3</v>
      </c>
    </row>
    <row r="4638" spans="1:13">
      <c r="A4638" s="3">
        <v>3868</v>
      </c>
      <c r="B4638" s="3">
        <v>0</v>
      </c>
      <c r="C4638" s="3" t="s">
        <v>573</v>
      </c>
      <c r="D4638" s="3" t="s">
        <v>4013</v>
      </c>
      <c r="E4638" s="3">
        <v>500</v>
      </c>
      <c r="I4638" s="3" t="s">
        <v>2876</v>
      </c>
      <c r="J4638" s="3" t="s">
        <v>4597</v>
      </c>
      <c r="L4638" s="3" t="s">
        <v>4627</v>
      </c>
      <c r="M4638" s="3">
        <f t="shared" si="72"/>
        <v>3</v>
      </c>
    </row>
    <row r="4639" spans="1:13">
      <c r="A4639" s="3">
        <v>3868</v>
      </c>
      <c r="B4639" s="3">
        <v>0</v>
      </c>
      <c r="C4639" s="3" t="s">
        <v>573</v>
      </c>
      <c r="D4639" s="3" t="s">
        <v>4014</v>
      </c>
      <c r="E4639" s="3">
        <v>1.2</v>
      </c>
      <c r="I4639" s="3" t="s">
        <v>2876</v>
      </c>
      <c r="J4639" s="3" t="s">
        <v>4597</v>
      </c>
      <c r="L4639" s="3" t="s">
        <v>4627</v>
      </c>
      <c r="M4639" s="3">
        <f t="shared" si="72"/>
        <v>3</v>
      </c>
    </row>
    <row r="4640" spans="1:13">
      <c r="A4640" s="3">
        <v>3869</v>
      </c>
      <c r="B4640" s="3">
        <v>0</v>
      </c>
      <c r="C4640" s="3" t="s">
        <v>644</v>
      </c>
      <c r="D4640" s="3" t="s">
        <v>644</v>
      </c>
      <c r="E4640" s="3">
        <v>0.39</v>
      </c>
      <c r="I4640" s="3" t="s">
        <v>2954</v>
      </c>
      <c r="J4640" s="3" t="s">
        <v>4597</v>
      </c>
      <c r="L4640" s="3" t="s">
        <v>4628</v>
      </c>
      <c r="M4640" s="3">
        <f t="shared" si="72"/>
        <v>3</v>
      </c>
    </row>
    <row r="4641" spans="1:13">
      <c r="A4641" s="3">
        <v>3869</v>
      </c>
      <c r="B4641" s="3">
        <v>0</v>
      </c>
      <c r="C4641" s="3" t="s">
        <v>644</v>
      </c>
      <c r="D4641" s="3" t="s">
        <v>4013</v>
      </c>
      <c r="E4641" s="3">
        <v>500</v>
      </c>
      <c r="I4641" s="3" t="s">
        <v>2954</v>
      </c>
      <c r="J4641" s="3" t="s">
        <v>4597</v>
      </c>
      <c r="L4641" s="3" t="s">
        <v>4628</v>
      </c>
      <c r="M4641" s="3">
        <f t="shared" si="72"/>
        <v>3</v>
      </c>
    </row>
    <row r="4642" spans="1:13">
      <c r="A4642" s="3">
        <v>3869</v>
      </c>
      <c r="B4642" s="3">
        <v>0</v>
      </c>
      <c r="C4642" s="3" t="s">
        <v>644</v>
      </c>
      <c r="D4642" s="3" t="s">
        <v>4014</v>
      </c>
      <c r="E4642" s="3">
        <v>1.2</v>
      </c>
      <c r="I4642" s="3" t="s">
        <v>2954</v>
      </c>
      <c r="J4642" s="3" t="s">
        <v>4597</v>
      </c>
      <c r="L4642" s="3" t="s">
        <v>4628</v>
      </c>
      <c r="M4642" s="3">
        <f t="shared" si="72"/>
        <v>3</v>
      </c>
    </row>
    <row r="4643" spans="1:13">
      <c r="A4643" s="3">
        <v>3870</v>
      </c>
      <c r="B4643" s="3">
        <v>0</v>
      </c>
      <c r="C4643" s="3" t="s">
        <v>3604</v>
      </c>
      <c r="D4643" s="3" t="s">
        <v>3604</v>
      </c>
      <c r="E4643" s="3">
        <v>178</v>
      </c>
      <c r="I4643" s="3" t="s">
        <v>3004</v>
      </c>
      <c r="J4643" s="3" t="s">
        <v>4597</v>
      </c>
      <c r="L4643" s="3" t="s">
        <v>4629</v>
      </c>
      <c r="M4643" s="3">
        <f t="shared" si="72"/>
        <v>3</v>
      </c>
    </row>
    <row r="4644" spans="1:13">
      <c r="A4644" s="3">
        <v>3870</v>
      </c>
      <c r="B4644" s="3">
        <v>0</v>
      </c>
      <c r="C4644" s="3" t="s">
        <v>3604</v>
      </c>
      <c r="D4644" s="3" t="s">
        <v>4013</v>
      </c>
      <c r="E4644" s="3">
        <v>500</v>
      </c>
      <c r="I4644" s="3" t="s">
        <v>3004</v>
      </c>
      <c r="J4644" s="3" t="s">
        <v>4597</v>
      </c>
      <c r="L4644" s="3" t="s">
        <v>4629</v>
      </c>
      <c r="M4644" s="3">
        <f t="shared" si="72"/>
        <v>3</v>
      </c>
    </row>
    <row r="4645" spans="1:13">
      <c r="A4645" s="3">
        <v>3870</v>
      </c>
      <c r="B4645" s="3">
        <v>0</v>
      </c>
      <c r="C4645" s="3" t="s">
        <v>3604</v>
      </c>
      <c r="D4645" s="3" t="s">
        <v>4014</v>
      </c>
      <c r="E4645" s="3">
        <v>1.5</v>
      </c>
      <c r="I4645" s="3" t="s">
        <v>3004</v>
      </c>
      <c r="J4645" s="3" t="s">
        <v>4597</v>
      </c>
      <c r="L4645" s="3" t="s">
        <v>4629</v>
      </c>
      <c r="M4645" s="3">
        <f t="shared" si="72"/>
        <v>3</v>
      </c>
    </row>
    <row r="4646" spans="1:13">
      <c r="A4646" s="3">
        <v>3871</v>
      </c>
      <c r="B4646" s="3">
        <v>0</v>
      </c>
      <c r="C4646" s="3" t="s">
        <v>3604</v>
      </c>
      <c r="D4646" s="3" t="s">
        <v>3604</v>
      </c>
      <c r="E4646" s="3">
        <v>178</v>
      </c>
      <c r="I4646" s="3" t="s">
        <v>3011</v>
      </c>
      <c r="J4646" s="3" t="s">
        <v>4597</v>
      </c>
      <c r="L4646" s="3" t="s">
        <v>4630</v>
      </c>
      <c r="M4646" s="3">
        <f t="shared" si="72"/>
        <v>3</v>
      </c>
    </row>
    <row r="4647" spans="1:13">
      <c r="A4647" s="3">
        <v>3871</v>
      </c>
      <c r="B4647" s="3">
        <v>0</v>
      </c>
      <c r="C4647" s="3" t="s">
        <v>3604</v>
      </c>
      <c r="D4647" s="3" t="s">
        <v>4013</v>
      </c>
      <c r="E4647" s="3">
        <v>500</v>
      </c>
      <c r="I4647" s="3" t="s">
        <v>3011</v>
      </c>
      <c r="J4647" s="3" t="s">
        <v>4597</v>
      </c>
      <c r="L4647" s="3" t="s">
        <v>4630</v>
      </c>
      <c r="M4647" s="3">
        <f t="shared" si="72"/>
        <v>3</v>
      </c>
    </row>
    <row r="4648" spans="1:13">
      <c r="A4648" s="3">
        <v>3871</v>
      </c>
      <c r="B4648" s="3">
        <v>0</v>
      </c>
      <c r="C4648" s="3" t="s">
        <v>3604</v>
      </c>
      <c r="D4648" s="3" t="s">
        <v>4014</v>
      </c>
      <c r="E4648" s="3">
        <v>1.5</v>
      </c>
      <c r="I4648" s="3" t="s">
        <v>3011</v>
      </c>
      <c r="J4648" s="3" t="s">
        <v>4597</v>
      </c>
      <c r="L4648" s="3" t="s">
        <v>4630</v>
      </c>
      <c r="M4648" s="3">
        <f t="shared" si="72"/>
        <v>3</v>
      </c>
    </row>
    <row r="4649" spans="1:13">
      <c r="A4649" s="3">
        <v>3872</v>
      </c>
      <c r="B4649" s="3">
        <v>0</v>
      </c>
      <c r="C4649" s="3" t="s">
        <v>2291</v>
      </c>
      <c r="D4649" s="3" t="s">
        <v>2291</v>
      </c>
      <c r="E4649" s="3">
        <v>1920</v>
      </c>
      <c r="I4649" s="3" t="s">
        <v>3273</v>
      </c>
      <c r="J4649" s="3" t="s">
        <v>4597</v>
      </c>
      <c r="L4649" s="3" t="s">
        <v>4631</v>
      </c>
      <c r="M4649" s="3">
        <f t="shared" si="72"/>
        <v>1</v>
      </c>
    </row>
    <row r="4650" spans="1:13">
      <c r="A4650" s="3">
        <v>3873</v>
      </c>
      <c r="B4650" s="3">
        <v>0</v>
      </c>
      <c r="C4650" s="3" t="s">
        <v>2405</v>
      </c>
      <c r="D4650" s="3" t="s">
        <v>2405</v>
      </c>
      <c r="E4650" s="3">
        <v>1920</v>
      </c>
      <c r="I4650" s="3" t="s">
        <v>3339</v>
      </c>
      <c r="J4650" s="3" t="s">
        <v>4597</v>
      </c>
      <c r="L4650" s="3" t="s">
        <v>4632</v>
      </c>
      <c r="M4650" s="3">
        <f t="shared" si="72"/>
        <v>1</v>
      </c>
    </row>
    <row r="4651" spans="1:13">
      <c r="A4651" s="3">
        <v>3874</v>
      </c>
      <c r="B4651" s="3">
        <v>0</v>
      </c>
      <c r="C4651" s="3" t="s">
        <v>2428</v>
      </c>
      <c r="D4651" s="3" t="s">
        <v>2428</v>
      </c>
      <c r="E4651" s="3">
        <v>146</v>
      </c>
      <c r="I4651" s="3" t="s">
        <v>3345</v>
      </c>
      <c r="J4651" s="3" t="s">
        <v>4597</v>
      </c>
      <c r="L4651" s="3" t="s">
        <v>4633</v>
      </c>
      <c r="M4651" s="3">
        <f t="shared" si="72"/>
        <v>1</v>
      </c>
    </row>
    <row r="4652" spans="1:13">
      <c r="A4652" s="3">
        <v>3875</v>
      </c>
      <c r="B4652" s="3">
        <v>0</v>
      </c>
      <c r="C4652" s="3" t="s">
        <v>110</v>
      </c>
      <c r="D4652" s="3" t="s">
        <v>110</v>
      </c>
      <c r="E4652" s="3">
        <v>24</v>
      </c>
      <c r="I4652" s="3" t="s">
        <v>270</v>
      </c>
      <c r="J4652" s="3" t="s">
        <v>4597</v>
      </c>
      <c r="L4652" s="3" t="s">
        <v>4634</v>
      </c>
      <c r="M4652" s="3">
        <f t="shared" si="72"/>
        <v>1</v>
      </c>
    </row>
    <row r="4653" spans="1:13">
      <c r="A4653" s="3">
        <v>3876</v>
      </c>
      <c r="B4653" s="3">
        <v>0</v>
      </c>
      <c r="C4653" s="3" t="s">
        <v>111</v>
      </c>
      <c r="D4653" s="3" t="s">
        <v>111</v>
      </c>
      <c r="E4653" s="3">
        <v>24</v>
      </c>
      <c r="I4653" s="3" t="s">
        <v>270</v>
      </c>
      <c r="J4653" s="3" t="s">
        <v>4597</v>
      </c>
      <c r="L4653" s="3" t="s">
        <v>4634</v>
      </c>
      <c r="M4653" s="3">
        <f t="shared" si="72"/>
        <v>1</v>
      </c>
    </row>
    <row r="4654" spans="1:13">
      <c r="A4654" s="3">
        <v>3877</v>
      </c>
      <c r="B4654" s="3">
        <v>0</v>
      </c>
      <c r="C4654" s="3" t="s">
        <v>112</v>
      </c>
      <c r="D4654" s="3" t="s">
        <v>112</v>
      </c>
      <c r="E4654" s="3">
        <v>24</v>
      </c>
      <c r="I4654" s="3" t="s">
        <v>270</v>
      </c>
      <c r="J4654" s="3" t="s">
        <v>4597</v>
      </c>
      <c r="L4654" s="3" t="s">
        <v>4634</v>
      </c>
      <c r="M4654" s="3">
        <f t="shared" si="72"/>
        <v>1</v>
      </c>
    </row>
    <row r="4655" spans="1:13">
      <c r="A4655" s="3">
        <v>3878</v>
      </c>
      <c r="B4655" s="3">
        <v>0</v>
      </c>
      <c r="C4655" s="3" t="s">
        <v>322</v>
      </c>
      <c r="D4655" s="3" t="s">
        <v>322</v>
      </c>
      <c r="E4655" s="3">
        <v>110</v>
      </c>
      <c r="I4655" s="3" t="s">
        <v>274</v>
      </c>
      <c r="J4655" s="3" t="s">
        <v>4597</v>
      </c>
      <c r="L4655" s="3" t="s">
        <v>4635</v>
      </c>
      <c r="M4655" s="3">
        <f t="shared" si="72"/>
        <v>1</v>
      </c>
    </row>
    <row r="4656" spans="1:13">
      <c r="A4656" s="3">
        <v>3879</v>
      </c>
      <c r="B4656" s="3">
        <v>0</v>
      </c>
      <c r="C4656" s="3" t="s">
        <v>357</v>
      </c>
      <c r="D4656" s="3" t="s">
        <v>357</v>
      </c>
      <c r="E4656" s="3">
        <v>140</v>
      </c>
      <c r="I4656" s="3" t="s">
        <v>274</v>
      </c>
      <c r="J4656" s="3" t="s">
        <v>4597</v>
      </c>
      <c r="L4656" s="3" t="s">
        <v>4635</v>
      </c>
      <c r="M4656" s="3">
        <f t="shared" si="72"/>
        <v>1</v>
      </c>
    </row>
    <row r="4657" spans="1:13">
      <c r="A4657" s="3">
        <v>3880</v>
      </c>
      <c r="B4657" s="3">
        <v>0</v>
      </c>
      <c r="C4657" s="3" t="s">
        <v>265</v>
      </c>
      <c r="D4657" s="3" t="s">
        <v>265</v>
      </c>
      <c r="E4657" s="3">
        <v>0.12</v>
      </c>
      <c r="I4657" s="3" t="s">
        <v>3419</v>
      </c>
      <c r="J4657" s="3" t="s">
        <v>4597</v>
      </c>
      <c r="L4657" s="3" t="s">
        <v>4636</v>
      </c>
      <c r="M4657" s="3">
        <f t="shared" si="72"/>
        <v>1</v>
      </c>
    </row>
    <row r="4658" spans="1:13">
      <c r="A4658" s="3">
        <v>3881</v>
      </c>
      <c r="B4658" s="3">
        <v>0</v>
      </c>
      <c r="C4658" s="3" t="s">
        <v>267</v>
      </c>
      <c r="D4658" s="3" t="s">
        <v>267</v>
      </c>
      <c r="E4658" s="3">
        <v>0.12</v>
      </c>
      <c r="I4658" s="3" t="s">
        <v>3419</v>
      </c>
      <c r="J4658" s="3" t="s">
        <v>4597</v>
      </c>
      <c r="L4658" s="3" t="s">
        <v>4636</v>
      </c>
      <c r="M4658" s="3">
        <f t="shared" si="72"/>
        <v>1</v>
      </c>
    </row>
    <row r="4659" spans="1:13">
      <c r="A4659" s="3">
        <v>3882</v>
      </c>
      <c r="B4659" s="3">
        <v>0</v>
      </c>
      <c r="C4659" s="3" t="s">
        <v>257</v>
      </c>
      <c r="D4659" s="3" t="s">
        <v>257</v>
      </c>
      <c r="E4659" s="3">
        <v>0.12</v>
      </c>
      <c r="I4659" s="3" t="s">
        <v>3419</v>
      </c>
      <c r="J4659" s="3" t="s">
        <v>4597</v>
      </c>
      <c r="L4659" s="3" t="s">
        <v>4636</v>
      </c>
      <c r="M4659" s="3">
        <f t="shared" si="72"/>
        <v>1</v>
      </c>
    </row>
    <row r="4660" spans="1:13">
      <c r="A4660" s="3">
        <v>3883</v>
      </c>
      <c r="B4660" s="3">
        <v>0</v>
      </c>
      <c r="C4660" s="3" t="s">
        <v>269</v>
      </c>
      <c r="D4660" s="3" t="s">
        <v>269</v>
      </c>
      <c r="E4660" s="3">
        <v>0.12</v>
      </c>
      <c r="I4660" s="3" t="s">
        <v>3419</v>
      </c>
      <c r="J4660" s="3" t="s">
        <v>4597</v>
      </c>
      <c r="L4660" s="3" t="s">
        <v>4636</v>
      </c>
      <c r="M4660" s="3">
        <f t="shared" si="72"/>
        <v>1</v>
      </c>
    </row>
    <row r="4661" spans="1:13">
      <c r="A4661" s="3">
        <v>3884</v>
      </c>
      <c r="B4661" s="3">
        <v>0</v>
      </c>
      <c r="C4661" s="3" t="s">
        <v>573</v>
      </c>
      <c r="D4661" s="3" t="s">
        <v>573</v>
      </c>
      <c r="E4661" s="3">
        <v>0.24</v>
      </c>
      <c r="I4661" s="3" t="s">
        <v>3506</v>
      </c>
      <c r="J4661" s="3" t="s">
        <v>4597</v>
      </c>
      <c r="L4661" s="3" t="s">
        <v>4637</v>
      </c>
      <c r="M4661" s="3">
        <f t="shared" si="72"/>
        <v>1</v>
      </c>
    </row>
  </sheetData>
  <autoFilter ref="A1:N4708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0" tint="-0.14999847407452621"/>
  </sheetPr>
  <dimension ref="A1:J352"/>
  <sheetViews>
    <sheetView topLeftCell="A71" workbookViewId="0">
      <selection activeCell="C87" sqref="C87"/>
    </sheetView>
  </sheetViews>
  <sheetFormatPr defaultRowHeight="14"/>
  <cols>
    <col min="1" max="2" width="8.7265625" style="3"/>
    <col min="3" max="3" width="62.1796875" style="3" customWidth="1"/>
    <col min="4" max="4" width="61.36328125" style="3" customWidth="1"/>
    <col min="5" max="6" width="8.7265625" style="3"/>
    <col min="7" max="7" width="11.08984375" style="3" customWidth="1"/>
    <col min="8" max="16384" width="8.7265625" style="3"/>
  </cols>
  <sheetData>
    <row r="1" spans="1:10">
      <c r="A1" s="22" t="s">
        <v>1761</v>
      </c>
      <c r="B1" s="22" t="s">
        <v>1762</v>
      </c>
      <c r="C1" s="22" t="s">
        <v>1708</v>
      </c>
      <c r="D1" s="22" t="s">
        <v>306</v>
      </c>
      <c r="E1" s="22" t="s">
        <v>1409</v>
      </c>
      <c r="F1" s="22" t="s">
        <v>1410</v>
      </c>
      <c r="G1" s="22" t="s">
        <v>1637</v>
      </c>
      <c r="H1" s="22" t="s">
        <v>1636</v>
      </c>
      <c r="J1" s="23" t="s">
        <v>4644</v>
      </c>
    </row>
    <row r="2" spans="1:10">
      <c r="A2" s="3">
        <v>1</v>
      </c>
      <c r="B2" s="3">
        <v>0</v>
      </c>
      <c r="C2" s="3" t="s">
        <v>1763</v>
      </c>
      <c r="D2" s="3" t="s">
        <v>16</v>
      </c>
      <c r="E2" s="2">
        <v>0.12</v>
      </c>
      <c r="F2" s="29" t="s">
        <v>1615</v>
      </c>
      <c r="G2" s="3" t="s">
        <v>2209</v>
      </c>
      <c r="H2" s="3" t="s">
        <v>2212</v>
      </c>
      <c r="J2" s="3" t="b">
        <f>OR(A1=A2,A2=A3)</f>
        <v>0</v>
      </c>
    </row>
    <row r="3" spans="1:10">
      <c r="A3" s="3">
        <v>2</v>
      </c>
      <c r="B3" s="3">
        <v>1</v>
      </c>
      <c r="C3" s="3" t="s">
        <v>1764</v>
      </c>
      <c r="D3" s="3" t="s">
        <v>16</v>
      </c>
      <c r="E3" s="2">
        <v>0.09</v>
      </c>
      <c r="F3" s="29" t="s">
        <v>1615</v>
      </c>
      <c r="G3" s="3" t="s">
        <v>2209</v>
      </c>
      <c r="H3" s="3" t="s">
        <v>2212</v>
      </c>
      <c r="J3" s="3" t="b">
        <f t="shared" ref="J3:J67" si="0">OR(A2=A3,A3=A4)</f>
        <v>0</v>
      </c>
    </row>
    <row r="4" spans="1:10">
      <c r="A4" s="3">
        <v>3</v>
      </c>
      <c r="B4" s="3">
        <v>2</v>
      </c>
      <c r="C4" s="3" t="s">
        <v>1765</v>
      </c>
      <c r="D4" s="3" t="s">
        <v>16</v>
      </c>
      <c r="E4" s="2">
        <v>0.05</v>
      </c>
      <c r="F4" s="29" t="s">
        <v>1615</v>
      </c>
      <c r="G4" s="3" t="s">
        <v>2209</v>
      </c>
      <c r="H4" s="3" t="s">
        <v>2212</v>
      </c>
      <c r="J4" s="3" t="b">
        <f t="shared" si="0"/>
        <v>0</v>
      </c>
    </row>
    <row r="5" spans="1:10">
      <c r="A5" s="3">
        <v>4</v>
      </c>
      <c r="B5" s="3">
        <v>3</v>
      </c>
      <c r="C5" s="3" t="s">
        <v>1050</v>
      </c>
      <c r="D5" s="3" t="s">
        <v>16</v>
      </c>
      <c r="E5" s="2">
        <v>0.03</v>
      </c>
      <c r="F5" s="29" t="s">
        <v>1615</v>
      </c>
      <c r="G5" s="3" t="s">
        <v>2209</v>
      </c>
      <c r="H5" s="3" t="s">
        <v>2212</v>
      </c>
      <c r="J5" s="3" t="b">
        <f t="shared" si="0"/>
        <v>0</v>
      </c>
    </row>
    <row r="6" spans="1:10">
      <c r="A6" s="3">
        <v>5</v>
      </c>
      <c r="B6" s="3">
        <v>4</v>
      </c>
      <c r="C6" s="3" t="s">
        <v>1766</v>
      </c>
      <c r="D6" s="3" t="s">
        <v>16</v>
      </c>
      <c r="E6" s="2">
        <v>0.01</v>
      </c>
      <c r="F6" s="29" t="s">
        <v>1615</v>
      </c>
      <c r="G6" s="3" t="s">
        <v>2209</v>
      </c>
      <c r="H6" s="3" t="s">
        <v>2212</v>
      </c>
      <c r="J6" s="3" t="b">
        <f t="shared" si="0"/>
        <v>0</v>
      </c>
    </row>
    <row r="7" spans="1:10">
      <c r="A7" s="3">
        <v>6</v>
      </c>
      <c r="B7" s="3">
        <v>0</v>
      </c>
      <c r="C7" s="3" t="s">
        <v>1767</v>
      </c>
      <c r="D7" s="3" t="s">
        <v>1768</v>
      </c>
      <c r="E7" s="2">
        <v>0.12</v>
      </c>
      <c r="F7" s="29" t="s">
        <v>1615</v>
      </c>
      <c r="G7" s="3" t="s">
        <v>2209</v>
      </c>
      <c r="H7" s="3" t="s">
        <v>2212</v>
      </c>
      <c r="J7" s="3" t="b">
        <f t="shared" si="0"/>
        <v>0</v>
      </c>
    </row>
    <row r="8" spans="1:10">
      <c r="A8" s="3">
        <v>7</v>
      </c>
      <c r="B8" s="3">
        <v>1</v>
      </c>
      <c r="C8" s="3" t="s">
        <v>1769</v>
      </c>
      <c r="D8" s="3" t="s">
        <v>1768</v>
      </c>
      <c r="E8" s="2">
        <v>0.08</v>
      </c>
      <c r="F8" s="29" t="s">
        <v>1615</v>
      </c>
      <c r="G8" s="3" t="s">
        <v>2209</v>
      </c>
      <c r="H8" s="3" t="s">
        <v>2212</v>
      </c>
      <c r="J8" s="3" t="b">
        <f t="shared" si="0"/>
        <v>0</v>
      </c>
    </row>
    <row r="9" spans="1:10">
      <c r="A9" s="3">
        <v>8</v>
      </c>
      <c r="B9" s="3">
        <v>2</v>
      </c>
      <c r="C9" s="3" t="s">
        <v>1770</v>
      </c>
      <c r="D9" s="3" t="s">
        <v>1768</v>
      </c>
      <c r="E9" s="2">
        <v>0.04</v>
      </c>
      <c r="F9" s="29" t="s">
        <v>1615</v>
      </c>
      <c r="G9" s="3" t="s">
        <v>2209</v>
      </c>
      <c r="H9" s="3" t="s">
        <v>2212</v>
      </c>
      <c r="J9" s="3" t="b">
        <f t="shared" si="0"/>
        <v>0</v>
      </c>
    </row>
    <row r="10" spans="1:10">
      <c r="A10" s="3">
        <v>9</v>
      </c>
      <c r="B10" s="3">
        <v>3</v>
      </c>
      <c r="C10" s="3" t="s">
        <v>1771</v>
      </c>
      <c r="D10" s="3" t="s">
        <v>1768</v>
      </c>
      <c r="E10" s="2">
        <v>0.02</v>
      </c>
      <c r="F10" s="29" t="s">
        <v>1615</v>
      </c>
      <c r="G10" s="3" t="s">
        <v>2209</v>
      </c>
      <c r="H10" s="3" t="s">
        <v>2212</v>
      </c>
      <c r="J10" s="3" t="b">
        <f t="shared" si="0"/>
        <v>0</v>
      </c>
    </row>
    <row r="11" spans="1:10">
      <c r="A11" s="3">
        <v>10</v>
      </c>
      <c r="B11" s="3">
        <v>0</v>
      </c>
      <c r="C11" s="3" t="s">
        <v>1772</v>
      </c>
      <c r="D11" s="3" t="s">
        <v>1772</v>
      </c>
      <c r="F11" s="29" t="s">
        <v>1615</v>
      </c>
      <c r="G11" s="3" t="s">
        <v>2209</v>
      </c>
      <c r="H11" s="3" t="s">
        <v>811</v>
      </c>
      <c r="J11" s="3" t="b">
        <f t="shared" si="0"/>
        <v>0</v>
      </c>
    </row>
    <row r="12" spans="1:10">
      <c r="A12" s="3">
        <v>11</v>
      </c>
      <c r="B12" s="3">
        <v>1</v>
      </c>
      <c r="C12" s="3" t="s">
        <v>1773</v>
      </c>
      <c r="D12" s="3" t="s">
        <v>1774</v>
      </c>
      <c r="E12" s="3" t="s">
        <v>1775</v>
      </c>
      <c r="F12" s="3" t="s">
        <v>1776</v>
      </c>
      <c r="G12" s="3" t="s">
        <v>2209</v>
      </c>
      <c r="H12" s="3" t="s">
        <v>811</v>
      </c>
      <c r="J12" s="3" t="b">
        <f t="shared" si="0"/>
        <v>0</v>
      </c>
    </row>
    <row r="13" spans="1:10">
      <c r="A13" s="3">
        <v>12</v>
      </c>
      <c r="B13" s="3">
        <v>2</v>
      </c>
      <c r="C13" s="3" t="s">
        <v>1777</v>
      </c>
      <c r="D13" s="3" t="s">
        <v>1774</v>
      </c>
      <c r="E13" s="3" t="s">
        <v>509</v>
      </c>
      <c r="F13" s="3" t="s">
        <v>1778</v>
      </c>
      <c r="G13" s="3" t="s">
        <v>2209</v>
      </c>
      <c r="H13" s="3" t="s">
        <v>811</v>
      </c>
      <c r="J13" s="3" t="b">
        <f t="shared" si="0"/>
        <v>0</v>
      </c>
    </row>
    <row r="14" spans="1:10">
      <c r="A14" s="3">
        <v>13</v>
      </c>
      <c r="B14" s="3">
        <v>3</v>
      </c>
      <c r="C14" s="3" t="s">
        <v>1779</v>
      </c>
      <c r="D14" s="3" t="s">
        <v>1774</v>
      </c>
      <c r="E14" s="3" t="s">
        <v>286</v>
      </c>
      <c r="F14" s="3" t="s">
        <v>285</v>
      </c>
      <c r="G14" s="3" t="s">
        <v>2209</v>
      </c>
      <c r="H14" s="3" t="s">
        <v>811</v>
      </c>
      <c r="J14" s="3" t="b">
        <f t="shared" si="0"/>
        <v>0</v>
      </c>
    </row>
    <row r="15" spans="1:10">
      <c r="A15" s="3">
        <v>14</v>
      </c>
      <c r="B15" s="3">
        <v>4</v>
      </c>
      <c r="C15" s="3" t="s">
        <v>1780</v>
      </c>
      <c r="D15" s="3" t="s">
        <v>1774</v>
      </c>
      <c r="E15" s="3" t="s">
        <v>1781</v>
      </c>
      <c r="F15" s="3" t="s">
        <v>1782</v>
      </c>
      <c r="G15" s="3" t="s">
        <v>2209</v>
      </c>
      <c r="H15" s="3" t="s">
        <v>811</v>
      </c>
      <c r="J15" s="3" t="b">
        <f t="shared" si="0"/>
        <v>0</v>
      </c>
    </row>
    <row r="16" spans="1:10">
      <c r="A16" s="3">
        <v>15</v>
      </c>
      <c r="B16" s="3">
        <v>0</v>
      </c>
      <c r="C16" s="3" t="s">
        <v>1783</v>
      </c>
      <c r="D16" s="3" t="s">
        <v>1783</v>
      </c>
      <c r="F16" s="3" t="s">
        <v>1615</v>
      </c>
      <c r="G16" s="3" t="s">
        <v>2209</v>
      </c>
      <c r="H16" s="3" t="s">
        <v>811</v>
      </c>
      <c r="J16" s="3" t="b">
        <f t="shared" si="0"/>
        <v>0</v>
      </c>
    </row>
    <row r="17" spans="1:10">
      <c r="A17" s="3">
        <v>16</v>
      </c>
      <c r="B17" s="3">
        <v>0</v>
      </c>
      <c r="C17" s="3" t="s">
        <v>1784</v>
      </c>
      <c r="D17" s="3" t="s">
        <v>1784</v>
      </c>
      <c r="F17" s="3" t="s">
        <v>1615</v>
      </c>
      <c r="G17" s="3" t="s">
        <v>2209</v>
      </c>
      <c r="H17" s="3" t="s">
        <v>811</v>
      </c>
      <c r="J17" s="3" t="b">
        <f t="shared" si="0"/>
        <v>0</v>
      </c>
    </row>
    <row r="18" spans="1:10">
      <c r="A18" s="3">
        <v>17</v>
      </c>
      <c r="B18" s="3">
        <v>0</v>
      </c>
      <c r="C18" s="3" t="s">
        <v>1785</v>
      </c>
      <c r="D18" s="3" t="s">
        <v>1785</v>
      </c>
      <c r="F18" s="3" t="s">
        <v>1615</v>
      </c>
      <c r="G18" s="3" t="s">
        <v>2209</v>
      </c>
      <c r="H18" s="3" t="s">
        <v>811</v>
      </c>
      <c r="J18" s="3" t="b">
        <f t="shared" si="0"/>
        <v>0</v>
      </c>
    </row>
    <row r="19" spans="1:10">
      <c r="A19" s="3">
        <v>18</v>
      </c>
      <c r="B19" s="3">
        <v>1</v>
      </c>
      <c r="C19" s="3" t="s">
        <v>1786</v>
      </c>
      <c r="D19" s="3" t="s">
        <v>1787</v>
      </c>
      <c r="E19" s="3" t="s">
        <v>1788</v>
      </c>
      <c r="F19" s="3" t="s">
        <v>1789</v>
      </c>
      <c r="G19" s="3" t="s">
        <v>2209</v>
      </c>
      <c r="H19" s="3" t="s">
        <v>811</v>
      </c>
      <c r="J19" s="3" t="b">
        <f t="shared" si="0"/>
        <v>0</v>
      </c>
    </row>
    <row r="20" spans="1:10">
      <c r="A20" s="3">
        <v>19</v>
      </c>
      <c r="B20" s="3">
        <v>2</v>
      </c>
      <c r="C20" s="3" t="s">
        <v>1790</v>
      </c>
      <c r="D20" s="3" t="s">
        <v>1787</v>
      </c>
      <c r="E20" s="3" t="s">
        <v>1791</v>
      </c>
      <c r="F20" s="3" t="s">
        <v>480</v>
      </c>
      <c r="G20" s="3" t="s">
        <v>2209</v>
      </c>
      <c r="H20" s="3" t="s">
        <v>811</v>
      </c>
      <c r="J20" s="3" t="b">
        <f t="shared" si="0"/>
        <v>0</v>
      </c>
    </row>
    <row r="21" spans="1:10">
      <c r="A21" s="3">
        <v>20</v>
      </c>
      <c r="B21" s="3">
        <v>3</v>
      </c>
      <c r="C21" s="3" t="s">
        <v>1792</v>
      </c>
      <c r="D21" s="3" t="s">
        <v>1787</v>
      </c>
      <c r="E21" s="3" t="s">
        <v>1793</v>
      </c>
      <c r="F21" s="3" t="s">
        <v>509</v>
      </c>
      <c r="G21" s="3" t="s">
        <v>2209</v>
      </c>
      <c r="H21" s="3" t="s">
        <v>811</v>
      </c>
      <c r="J21" s="3" t="b">
        <f t="shared" si="0"/>
        <v>0</v>
      </c>
    </row>
    <row r="22" spans="1:10">
      <c r="A22" s="3">
        <v>21</v>
      </c>
      <c r="B22" s="3">
        <v>4</v>
      </c>
      <c r="C22" s="3" t="s">
        <v>1794</v>
      </c>
      <c r="D22" s="3" t="s">
        <v>1787</v>
      </c>
      <c r="E22" s="3" t="s">
        <v>1795</v>
      </c>
      <c r="F22" s="3" t="s">
        <v>1796</v>
      </c>
      <c r="G22" s="3" t="s">
        <v>2209</v>
      </c>
      <c r="H22" s="3" t="s">
        <v>811</v>
      </c>
      <c r="J22" s="3" t="b">
        <f t="shared" si="0"/>
        <v>0</v>
      </c>
    </row>
    <row r="23" spans="1:10">
      <c r="A23" s="3">
        <v>22</v>
      </c>
      <c r="B23" s="3">
        <v>0</v>
      </c>
      <c r="C23" s="3" t="s">
        <v>1797</v>
      </c>
      <c r="D23" s="3" t="s">
        <v>3887</v>
      </c>
      <c r="E23" s="2">
        <v>0.2</v>
      </c>
      <c r="F23" s="3" t="s">
        <v>1615</v>
      </c>
      <c r="G23" s="3" t="s">
        <v>2209</v>
      </c>
      <c r="H23" s="3" t="s">
        <v>2213</v>
      </c>
      <c r="J23" s="3" t="b">
        <f t="shared" si="0"/>
        <v>0</v>
      </c>
    </row>
    <row r="24" spans="1:10">
      <c r="A24" s="3">
        <v>23</v>
      </c>
      <c r="B24" s="3">
        <v>1</v>
      </c>
      <c r="C24" s="3" t="s">
        <v>1798</v>
      </c>
      <c r="D24" s="3" t="s">
        <v>1799</v>
      </c>
      <c r="E24" s="3" t="s">
        <v>1800</v>
      </c>
      <c r="F24" s="3" t="s">
        <v>1778</v>
      </c>
      <c r="G24" s="3" t="s">
        <v>2209</v>
      </c>
      <c r="H24" s="3" t="s">
        <v>2213</v>
      </c>
      <c r="J24" s="3" t="b">
        <f t="shared" si="0"/>
        <v>0</v>
      </c>
    </row>
    <row r="25" spans="1:10">
      <c r="A25" s="3">
        <v>24</v>
      </c>
      <c r="B25" s="3">
        <v>2</v>
      </c>
      <c r="C25" s="3" t="s">
        <v>1801</v>
      </c>
      <c r="D25" s="3" t="s">
        <v>1799</v>
      </c>
      <c r="E25" s="3" t="s">
        <v>1802</v>
      </c>
      <c r="F25" s="3" t="s">
        <v>509</v>
      </c>
      <c r="G25" s="3" t="s">
        <v>2209</v>
      </c>
      <c r="H25" s="3" t="s">
        <v>2213</v>
      </c>
      <c r="J25" s="3" t="b">
        <f t="shared" si="0"/>
        <v>0</v>
      </c>
    </row>
    <row r="26" spans="1:10">
      <c r="A26" s="3">
        <v>25</v>
      </c>
      <c r="B26" s="3">
        <v>3</v>
      </c>
      <c r="C26" s="3" t="s">
        <v>1803</v>
      </c>
      <c r="D26" s="3" t="s">
        <v>1799</v>
      </c>
      <c r="E26" s="3" t="s">
        <v>285</v>
      </c>
      <c r="F26" s="3" t="s">
        <v>386</v>
      </c>
      <c r="G26" s="3" t="s">
        <v>2209</v>
      </c>
      <c r="H26" s="3" t="s">
        <v>2213</v>
      </c>
      <c r="J26" s="3" t="b">
        <f t="shared" si="0"/>
        <v>0</v>
      </c>
    </row>
    <row r="27" spans="1:10">
      <c r="A27" s="3">
        <v>26</v>
      </c>
      <c r="B27" s="3">
        <v>4</v>
      </c>
      <c r="C27" s="3" t="s">
        <v>1804</v>
      </c>
      <c r="D27" s="3" t="s">
        <v>1799</v>
      </c>
      <c r="E27" s="3" t="s">
        <v>284</v>
      </c>
      <c r="F27" s="3" t="s">
        <v>286</v>
      </c>
      <c r="G27" s="3" t="s">
        <v>2209</v>
      </c>
      <c r="H27" s="3" t="s">
        <v>2213</v>
      </c>
      <c r="J27" s="3" t="b">
        <f t="shared" si="0"/>
        <v>0</v>
      </c>
    </row>
    <row r="28" spans="1:10">
      <c r="A28" s="3">
        <v>27</v>
      </c>
      <c r="B28" s="3">
        <v>0</v>
      </c>
      <c r="C28" s="3" t="s">
        <v>1805</v>
      </c>
      <c r="D28" s="3" t="s">
        <v>1806</v>
      </c>
      <c r="E28" s="2">
        <v>0.12</v>
      </c>
      <c r="F28" s="3" t="s">
        <v>1615</v>
      </c>
      <c r="G28" s="3" t="s">
        <v>2209</v>
      </c>
      <c r="H28" s="3" t="s">
        <v>2213</v>
      </c>
      <c r="J28" s="3" t="b">
        <f t="shared" si="0"/>
        <v>0</v>
      </c>
    </row>
    <row r="29" spans="1:10">
      <c r="A29" s="3">
        <v>28</v>
      </c>
      <c r="B29" s="3">
        <v>1</v>
      </c>
      <c r="C29" s="3" t="s">
        <v>1807</v>
      </c>
      <c r="D29" s="3" t="s">
        <v>597</v>
      </c>
      <c r="E29" s="3" t="s">
        <v>1808</v>
      </c>
      <c r="F29" s="3" t="s">
        <v>1809</v>
      </c>
      <c r="G29" s="3" t="s">
        <v>2209</v>
      </c>
      <c r="H29" s="3" t="s">
        <v>2213</v>
      </c>
      <c r="J29" s="3" t="b">
        <f t="shared" si="0"/>
        <v>0</v>
      </c>
    </row>
    <row r="30" spans="1:10">
      <c r="A30" s="3">
        <v>29</v>
      </c>
      <c r="B30" s="3">
        <v>2</v>
      </c>
      <c r="C30" s="3" t="s">
        <v>1810</v>
      </c>
      <c r="D30" s="3" t="s">
        <v>597</v>
      </c>
      <c r="E30" s="3" t="s">
        <v>1788</v>
      </c>
      <c r="F30" s="3" t="s">
        <v>1789</v>
      </c>
      <c r="G30" s="3" t="s">
        <v>2209</v>
      </c>
      <c r="H30" s="3" t="s">
        <v>2213</v>
      </c>
      <c r="J30" s="3" t="b">
        <f t="shared" si="0"/>
        <v>0</v>
      </c>
    </row>
    <row r="31" spans="1:10">
      <c r="A31" s="3">
        <v>30</v>
      </c>
      <c r="B31" s="3">
        <v>3</v>
      </c>
      <c r="C31" s="3" t="s">
        <v>1811</v>
      </c>
      <c r="D31" s="3" t="s">
        <v>597</v>
      </c>
      <c r="E31" s="3" t="s">
        <v>1778</v>
      </c>
      <c r="F31" s="3" t="s">
        <v>1812</v>
      </c>
      <c r="G31" s="3" t="s">
        <v>2209</v>
      </c>
      <c r="H31" s="3" t="s">
        <v>2213</v>
      </c>
      <c r="J31" s="3" t="b">
        <f t="shared" si="0"/>
        <v>0</v>
      </c>
    </row>
    <row r="32" spans="1:10">
      <c r="A32" s="3">
        <v>31</v>
      </c>
      <c r="B32" s="3">
        <v>4</v>
      </c>
      <c r="C32" s="3" t="s">
        <v>1813</v>
      </c>
      <c r="D32" s="3" t="s">
        <v>597</v>
      </c>
      <c r="E32" s="3" t="s">
        <v>1814</v>
      </c>
      <c r="F32" s="3" t="s">
        <v>1793</v>
      </c>
      <c r="G32" s="3" t="s">
        <v>2209</v>
      </c>
      <c r="H32" s="3" t="s">
        <v>2213</v>
      </c>
      <c r="J32" s="3" t="b">
        <f t="shared" si="0"/>
        <v>0</v>
      </c>
    </row>
    <row r="33" spans="1:10">
      <c r="A33" s="3">
        <v>32</v>
      </c>
      <c r="B33" s="3">
        <v>0</v>
      </c>
      <c r="C33" s="3" t="s">
        <v>1815</v>
      </c>
      <c r="D33" s="3" t="s">
        <v>1815</v>
      </c>
      <c r="F33" s="3" t="s">
        <v>1615</v>
      </c>
      <c r="G33" s="3" t="s">
        <v>2209</v>
      </c>
      <c r="H33" s="3" t="s">
        <v>2214</v>
      </c>
      <c r="J33" s="3" t="b">
        <f t="shared" si="0"/>
        <v>0</v>
      </c>
    </row>
    <row r="34" spans="1:10">
      <c r="A34" s="3">
        <v>33</v>
      </c>
      <c r="B34" s="3">
        <v>1</v>
      </c>
      <c r="C34" s="3" t="s">
        <v>1816</v>
      </c>
      <c r="D34" s="3" t="s">
        <v>1817</v>
      </c>
      <c r="E34" s="3" t="s">
        <v>1788</v>
      </c>
      <c r="F34" s="3" t="s">
        <v>1789</v>
      </c>
      <c r="G34" s="3" t="s">
        <v>2209</v>
      </c>
      <c r="H34" s="3" t="s">
        <v>2214</v>
      </c>
      <c r="J34" s="3" t="b">
        <f t="shared" si="0"/>
        <v>0</v>
      </c>
    </row>
    <row r="35" spans="1:10">
      <c r="A35" s="3">
        <v>34</v>
      </c>
      <c r="B35" s="3">
        <v>2</v>
      </c>
      <c r="C35" s="3" t="s">
        <v>1818</v>
      </c>
      <c r="D35" s="3" t="s">
        <v>1817</v>
      </c>
      <c r="E35" s="3" t="s">
        <v>1778</v>
      </c>
      <c r="F35" s="3" t="s">
        <v>1812</v>
      </c>
      <c r="G35" s="3" t="s">
        <v>2209</v>
      </c>
      <c r="H35" s="3" t="s">
        <v>2214</v>
      </c>
      <c r="J35" s="3" t="b">
        <f t="shared" si="0"/>
        <v>0</v>
      </c>
    </row>
    <row r="36" spans="1:10">
      <c r="A36" s="3">
        <v>35</v>
      </c>
      <c r="B36" s="3">
        <v>3</v>
      </c>
      <c r="C36" s="3" t="s">
        <v>1819</v>
      </c>
      <c r="D36" s="3" t="s">
        <v>1817</v>
      </c>
      <c r="E36" s="3" t="s">
        <v>1814</v>
      </c>
      <c r="F36" s="3" t="s">
        <v>1793</v>
      </c>
      <c r="G36" s="3" t="s">
        <v>2209</v>
      </c>
      <c r="H36" s="3" t="s">
        <v>2214</v>
      </c>
      <c r="J36" s="3" t="b">
        <f t="shared" si="0"/>
        <v>0</v>
      </c>
    </row>
    <row r="37" spans="1:10">
      <c r="A37" s="3">
        <v>36</v>
      </c>
      <c r="B37" s="3">
        <v>4</v>
      </c>
      <c r="C37" s="3" t="s">
        <v>1820</v>
      </c>
      <c r="D37" s="3" t="s">
        <v>1817</v>
      </c>
      <c r="E37" s="3" t="s">
        <v>284</v>
      </c>
      <c r="F37" s="3" t="s">
        <v>1821</v>
      </c>
      <c r="G37" s="3" t="s">
        <v>2209</v>
      </c>
      <c r="H37" s="3" t="s">
        <v>2214</v>
      </c>
      <c r="J37" s="3" t="b">
        <f t="shared" si="0"/>
        <v>0</v>
      </c>
    </row>
    <row r="38" spans="1:10">
      <c r="A38" s="3">
        <v>37</v>
      </c>
      <c r="B38" s="3">
        <v>0</v>
      </c>
      <c r="C38" s="3" t="s">
        <v>1822</v>
      </c>
      <c r="D38" s="3" t="s">
        <v>1823</v>
      </c>
      <c r="E38" s="2">
        <v>0.12</v>
      </c>
      <c r="F38" s="3" t="s">
        <v>1615</v>
      </c>
      <c r="G38" s="3" t="s">
        <v>2209</v>
      </c>
      <c r="H38" s="3" t="s">
        <v>2214</v>
      </c>
      <c r="J38" s="3" t="b">
        <f t="shared" si="0"/>
        <v>0</v>
      </c>
    </row>
    <row r="39" spans="1:10">
      <c r="A39" s="3">
        <v>38</v>
      </c>
      <c r="B39" s="3">
        <v>1</v>
      </c>
      <c r="C39" s="3" t="s">
        <v>1824</v>
      </c>
      <c r="D39" s="3" t="s">
        <v>1825</v>
      </c>
      <c r="E39" s="2">
        <v>0.3</v>
      </c>
      <c r="F39" s="3" t="s">
        <v>1615</v>
      </c>
      <c r="G39" s="3" t="s">
        <v>2209</v>
      </c>
      <c r="H39" s="3" t="s">
        <v>2214</v>
      </c>
      <c r="J39" s="3" t="b">
        <f t="shared" si="0"/>
        <v>0</v>
      </c>
    </row>
    <row r="40" spans="1:10">
      <c r="A40" s="3">
        <v>39</v>
      </c>
      <c r="B40" s="3">
        <v>2</v>
      </c>
      <c r="C40" s="3" t="s">
        <v>1826</v>
      </c>
      <c r="D40" s="3" t="s">
        <v>1825</v>
      </c>
      <c r="E40" s="2">
        <v>0.2</v>
      </c>
      <c r="F40" s="3" t="s">
        <v>1615</v>
      </c>
      <c r="G40" s="3" t="s">
        <v>2209</v>
      </c>
      <c r="H40" s="3" t="s">
        <v>2214</v>
      </c>
      <c r="J40" s="3" t="b">
        <f t="shared" si="0"/>
        <v>0</v>
      </c>
    </row>
    <row r="41" spans="1:10">
      <c r="A41" s="3">
        <v>40</v>
      </c>
      <c r="B41" s="3">
        <v>3</v>
      </c>
      <c r="C41" s="3" t="s">
        <v>1827</v>
      </c>
      <c r="D41" s="3" t="s">
        <v>1825</v>
      </c>
      <c r="E41" s="2">
        <v>0.1</v>
      </c>
      <c r="F41" s="3" t="s">
        <v>1615</v>
      </c>
      <c r="G41" s="3" t="s">
        <v>2209</v>
      </c>
      <c r="H41" s="3" t="s">
        <v>2214</v>
      </c>
      <c r="J41" s="3" t="b">
        <f t="shared" si="0"/>
        <v>0</v>
      </c>
    </row>
    <row r="42" spans="1:10">
      <c r="A42" s="3">
        <v>41</v>
      </c>
      <c r="B42" s="3">
        <v>4</v>
      </c>
      <c r="C42" s="3" t="s">
        <v>1828</v>
      </c>
      <c r="D42" s="3" t="s">
        <v>1825</v>
      </c>
      <c r="E42" s="2">
        <v>0.05</v>
      </c>
      <c r="F42" s="3" t="s">
        <v>1615</v>
      </c>
      <c r="G42" s="3" t="s">
        <v>2209</v>
      </c>
      <c r="H42" s="3" t="s">
        <v>2214</v>
      </c>
      <c r="J42" s="3" t="b">
        <f t="shared" si="0"/>
        <v>0</v>
      </c>
    </row>
    <row r="43" spans="1:10">
      <c r="A43" s="3">
        <v>42</v>
      </c>
      <c r="B43" s="3">
        <v>0</v>
      </c>
      <c r="C43" s="3" t="s">
        <v>1829</v>
      </c>
      <c r="D43" s="3" t="s">
        <v>1830</v>
      </c>
      <c r="E43" s="3">
        <v>1</v>
      </c>
      <c r="F43" s="3" t="s">
        <v>1615</v>
      </c>
      <c r="G43" s="3" t="s">
        <v>2209</v>
      </c>
      <c r="H43" s="3" t="s">
        <v>814</v>
      </c>
      <c r="J43" s="3" t="b">
        <f t="shared" si="0"/>
        <v>0</v>
      </c>
    </row>
    <row r="44" spans="1:10">
      <c r="A44" s="3">
        <v>43</v>
      </c>
      <c r="B44" s="3">
        <v>1</v>
      </c>
      <c r="C44" s="3" t="s">
        <v>1215</v>
      </c>
      <c r="D44" s="3" t="s">
        <v>584</v>
      </c>
      <c r="E44" s="3">
        <v>1</v>
      </c>
      <c r="F44" s="3" t="s">
        <v>1615</v>
      </c>
      <c r="G44" s="3" t="s">
        <v>2209</v>
      </c>
      <c r="H44" s="3" t="s">
        <v>814</v>
      </c>
      <c r="J44" s="3" t="b">
        <f t="shared" si="0"/>
        <v>0</v>
      </c>
    </row>
    <row r="45" spans="1:10">
      <c r="A45" s="3">
        <v>44</v>
      </c>
      <c r="B45" s="3">
        <v>0</v>
      </c>
      <c r="C45" s="3" t="s">
        <v>1831</v>
      </c>
      <c r="D45" s="3" t="s">
        <v>1831</v>
      </c>
      <c r="E45" s="2">
        <v>0.08</v>
      </c>
      <c r="F45" s="3" t="s">
        <v>1615</v>
      </c>
      <c r="G45" s="3" t="s">
        <v>2209</v>
      </c>
      <c r="H45" s="3" t="s">
        <v>814</v>
      </c>
      <c r="J45" s="3" t="b">
        <f t="shared" si="0"/>
        <v>0</v>
      </c>
    </row>
    <row r="46" spans="1:10">
      <c r="A46" s="3">
        <v>45</v>
      </c>
      <c r="B46" s="3">
        <v>1</v>
      </c>
      <c r="C46" s="3" t="s">
        <v>1832</v>
      </c>
      <c r="D46" s="3" t="s">
        <v>576</v>
      </c>
      <c r="E46" s="2">
        <v>0.2</v>
      </c>
      <c r="F46" s="3" t="s">
        <v>1615</v>
      </c>
      <c r="G46" s="3" t="s">
        <v>2209</v>
      </c>
      <c r="H46" s="3" t="s">
        <v>814</v>
      </c>
      <c r="J46" s="3" t="b">
        <f t="shared" si="0"/>
        <v>0</v>
      </c>
    </row>
    <row r="47" spans="1:10">
      <c r="A47" s="3">
        <v>46</v>
      </c>
      <c r="B47" s="3">
        <v>2</v>
      </c>
      <c r="C47" s="3" t="s">
        <v>1833</v>
      </c>
      <c r="D47" s="3" t="s">
        <v>576</v>
      </c>
      <c r="E47" s="2">
        <v>0.15</v>
      </c>
      <c r="F47" s="3" t="s">
        <v>1615</v>
      </c>
      <c r="G47" s="3" t="s">
        <v>2209</v>
      </c>
      <c r="H47" s="3" t="s">
        <v>814</v>
      </c>
      <c r="J47" s="3" t="b">
        <f t="shared" si="0"/>
        <v>0</v>
      </c>
    </row>
    <row r="48" spans="1:10">
      <c r="A48" s="3">
        <v>47</v>
      </c>
      <c r="B48" s="3">
        <v>3</v>
      </c>
      <c r="C48" s="3" t="s">
        <v>1834</v>
      </c>
      <c r="D48" s="3" t="s">
        <v>576</v>
      </c>
      <c r="E48" s="2">
        <v>0.1</v>
      </c>
      <c r="F48" s="3" t="s">
        <v>1615</v>
      </c>
      <c r="G48" s="3" t="s">
        <v>2209</v>
      </c>
      <c r="H48" s="3" t="s">
        <v>814</v>
      </c>
      <c r="J48" s="3" t="b">
        <f t="shared" si="0"/>
        <v>0</v>
      </c>
    </row>
    <row r="49" spans="1:10">
      <c r="A49" s="3">
        <v>48</v>
      </c>
      <c r="B49" s="3">
        <v>4</v>
      </c>
      <c r="C49" s="3" t="s">
        <v>1835</v>
      </c>
      <c r="D49" s="3" t="s">
        <v>576</v>
      </c>
      <c r="E49" s="2">
        <v>0.05</v>
      </c>
      <c r="F49" s="3" t="s">
        <v>1615</v>
      </c>
      <c r="G49" s="3" t="s">
        <v>2209</v>
      </c>
      <c r="H49" s="3" t="s">
        <v>814</v>
      </c>
      <c r="J49" s="3" t="b">
        <f t="shared" si="0"/>
        <v>0</v>
      </c>
    </row>
    <row r="50" spans="1:10">
      <c r="A50" s="3">
        <v>49</v>
      </c>
      <c r="B50" s="3">
        <v>0</v>
      </c>
      <c r="C50" s="3" t="s">
        <v>1836</v>
      </c>
      <c r="D50" s="3" t="s">
        <v>4645</v>
      </c>
      <c r="E50" s="109">
        <v>40</v>
      </c>
      <c r="F50" s="109">
        <v>40</v>
      </c>
      <c r="G50" s="3" t="s">
        <v>2209</v>
      </c>
      <c r="H50" s="3" t="s">
        <v>2215</v>
      </c>
      <c r="J50" s="3" t="b">
        <f>OR(A49=A50,A50=A52)</f>
        <v>0</v>
      </c>
    </row>
    <row r="51" spans="1:10">
      <c r="A51" s="3">
        <v>49</v>
      </c>
      <c r="B51" s="3">
        <v>0</v>
      </c>
      <c r="C51" s="3" t="s">
        <v>1836</v>
      </c>
      <c r="D51" s="3" t="s">
        <v>4646</v>
      </c>
      <c r="E51" s="109">
        <v>45</v>
      </c>
      <c r="F51" s="109">
        <v>45</v>
      </c>
      <c r="G51" s="3" t="s">
        <v>2209</v>
      </c>
      <c r="H51" s="3" t="s">
        <v>2215</v>
      </c>
      <c r="J51" s="3" t="b">
        <f>OR(A50=A51,A51=A53)</f>
        <v>1</v>
      </c>
    </row>
    <row r="52" spans="1:10">
      <c r="A52" s="3">
        <v>50</v>
      </c>
      <c r="B52" s="3">
        <v>1</v>
      </c>
      <c r="C52" s="3" t="s">
        <v>1837</v>
      </c>
      <c r="D52" s="3" t="s">
        <v>589</v>
      </c>
      <c r="E52" s="3" t="s">
        <v>1788</v>
      </c>
      <c r="F52" s="3" t="s">
        <v>1789</v>
      </c>
      <c r="G52" s="3" t="s">
        <v>2209</v>
      </c>
      <c r="H52" s="3" t="s">
        <v>2215</v>
      </c>
      <c r="J52" s="3" t="b">
        <f>OR(A50=A52,A52=A53)</f>
        <v>0</v>
      </c>
    </row>
    <row r="53" spans="1:10">
      <c r="A53" s="3">
        <v>51</v>
      </c>
      <c r="B53" s="3">
        <v>2</v>
      </c>
      <c r="C53" s="3" t="s">
        <v>1838</v>
      </c>
      <c r="D53" s="3" t="s">
        <v>589</v>
      </c>
      <c r="E53" s="3" t="s">
        <v>1778</v>
      </c>
      <c r="F53" s="3" t="s">
        <v>1812</v>
      </c>
      <c r="G53" s="3" t="s">
        <v>2209</v>
      </c>
      <c r="H53" s="3" t="s">
        <v>2215</v>
      </c>
      <c r="J53" s="3" t="b">
        <f t="shared" si="0"/>
        <v>0</v>
      </c>
    </row>
    <row r="54" spans="1:10">
      <c r="A54" s="3">
        <v>52</v>
      </c>
      <c r="B54" s="3">
        <v>3</v>
      </c>
      <c r="C54" s="3" t="s">
        <v>1839</v>
      </c>
      <c r="D54" s="3" t="s">
        <v>589</v>
      </c>
      <c r="E54" s="3" t="s">
        <v>1814</v>
      </c>
      <c r="F54" s="3" t="s">
        <v>1793</v>
      </c>
      <c r="G54" s="3" t="s">
        <v>2209</v>
      </c>
      <c r="H54" s="3" t="s">
        <v>2215</v>
      </c>
      <c r="J54" s="3" t="b">
        <f t="shared" si="0"/>
        <v>0</v>
      </c>
    </row>
    <row r="55" spans="1:10">
      <c r="A55" s="3">
        <v>53</v>
      </c>
      <c r="B55" s="3">
        <v>4</v>
      </c>
      <c r="C55" s="3" t="s">
        <v>1840</v>
      </c>
      <c r="D55" s="3" t="s">
        <v>589</v>
      </c>
      <c r="E55" s="3" t="s">
        <v>1795</v>
      </c>
      <c r="F55" s="3" t="s">
        <v>1821</v>
      </c>
      <c r="G55" s="3" t="s">
        <v>2209</v>
      </c>
      <c r="H55" s="3" t="s">
        <v>2215</v>
      </c>
      <c r="J55" s="3" t="b">
        <f t="shared" si="0"/>
        <v>0</v>
      </c>
    </row>
    <row r="56" spans="1:10">
      <c r="A56" s="3">
        <v>54</v>
      </c>
      <c r="B56" s="3">
        <v>0</v>
      </c>
      <c r="C56" s="3" t="s">
        <v>1841</v>
      </c>
      <c r="D56" s="3" t="s">
        <v>1842</v>
      </c>
      <c r="E56" s="2">
        <v>0.12</v>
      </c>
      <c r="F56" s="29" t="s">
        <v>1615</v>
      </c>
      <c r="G56" s="3" t="s">
        <v>2209</v>
      </c>
      <c r="H56" s="3" t="s">
        <v>2215</v>
      </c>
      <c r="J56" s="3" t="b">
        <f t="shared" si="0"/>
        <v>0</v>
      </c>
    </row>
    <row r="57" spans="1:10">
      <c r="A57" s="3">
        <v>55</v>
      </c>
      <c r="B57" s="3">
        <v>1</v>
      </c>
      <c r="C57" s="3" t="s">
        <v>1843</v>
      </c>
      <c r="D57" s="3" t="s">
        <v>1844</v>
      </c>
      <c r="E57" s="2">
        <v>0.3</v>
      </c>
      <c r="F57" s="29" t="s">
        <v>1615</v>
      </c>
      <c r="G57" s="3" t="s">
        <v>2209</v>
      </c>
      <c r="H57" s="3" t="s">
        <v>2215</v>
      </c>
      <c r="J57" s="3" t="b">
        <f t="shared" si="0"/>
        <v>0</v>
      </c>
    </row>
    <row r="58" spans="1:10">
      <c r="A58" s="3">
        <v>56</v>
      </c>
      <c r="B58" s="3">
        <v>2</v>
      </c>
      <c r="C58" s="3" t="s">
        <v>1845</v>
      </c>
      <c r="D58" s="3" t="s">
        <v>1844</v>
      </c>
      <c r="E58" s="2">
        <v>0.2</v>
      </c>
      <c r="F58" s="29" t="s">
        <v>1615</v>
      </c>
      <c r="G58" s="3" t="s">
        <v>2209</v>
      </c>
      <c r="H58" s="3" t="s">
        <v>2215</v>
      </c>
      <c r="J58" s="3" t="b">
        <f t="shared" si="0"/>
        <v>0</v>
      </c>
    </row>
    <row r="59" spans="1:10">
      <c r="A59" s="3">
        <v>57</v>
      </c>
      <c r="B59" s="3">
        <v>3</v>
      </c>
      <c r="C59" s="3" t="s">
        <v>1846</v>
      </c>
      <c r="D59" s="3" t="s">
        <v>1844</v>
      </c>
      <c r="E59" s="2">
        <v>0.15</v>
      </c>
      <c r="F59" s="29" t="s">
        <v>1615</v>
      </c>
      <c r="G59" s="3" t="s">
        <v>2209</v>
      </c>
      <c r="H59" s="3" t="s">
        <v>2215</v>
      </c>
      <c r="J59" s="3" t="b">
        <f t="shared" si="0"/>
        <v>0</v>
      </c>
    </row>
    <row r="60" spans="1:10">
      <c r="A60" s="3">
        <v>58</v>
      </c>
      <c r="B60" s="3">
        <v>4</v>
      </c>
      <c r="C60" s="3" t="s">
        <v>1847</v>
      </c>
      <c r="D60" s="3" t="s">
        <v>1844</v>
      </c>
      <c r="E60" s="2">
        <v>0.1</v>
      </c>
      <c r="F60" s="29" t="s">
        <v>1615</v>
      </c>
      <c r="G60" s="3" t="s">
        <v>2209</v>
      </c>
      <c r="H60" s="3" t="s">
        <v>2215</v>
      </c>
      <c r="J60" s="3" t="b">
        <f t="shared" si="0"/>
        <v>0</v>
      </c>
    </row>
    <row r="61" spans="1:10">
      <c r="A61" s="3">
        <v>59</v>
      </c>
      <c r="B61" s="3">
        <v>0</v>
      </c>
      <c r="C61" s="3" t="s">
        <v>1848</v>
      </c>
      <c r="D61" s="3" t="s">
        <v>443</v>
      </c>
      <c r="E61" s="2">
        <v>0.3</v>
      </c>
      <c r="F61" s="29" t="s">
        <v>1615</v>
      </c>
      <c r="G61" s="3" t="s">
        <v>2209</v>
      </c>
      <c r="H61" s="3" t="s">
        <v>809</v>
      </c>
      <c r="J61" s="3" t="b">
        <f t="shared" si="0"/>
        <v>1</v>
      </c>
    </row>
    <row r="62" spans="1:10">
      <c r="A62" s="3">
        <v>59</v>
      </c>
      <c r="B62" s="3">
        <v>0</v>
      </c>
      <c r="C62" s="3" t="s">
        <v>1848</v>
      </c>
      <c r="D62" s="3" t="s">
        <v>475</v>
      </c>
      <c r="E62" s="2">
        <v>0.24</v>
      </c>
      <c r="F62" s="29" t="s">
        <v>1615</v>
      </c>
      <c r="G62" s="3" t="s">
        <v>2209</v>
      </c>
      <c r="H62" s="3" t="s">
        <v>809</v>
      </c>
      <c r="J62" s="3" t="b">
        <f t="shared" si="0"/>
        <v>1</v>
      </c>
    </row>
    <row r="63" spans="1:10">
      <c r="A63" s="3">
        <v>60</v>
      </c>
      <c r="B63" s="3">
        <v>1</v>
      </c>
      <c r="C63" s="3" t="s">
        <v>1849</v>
      </c>
      <c r="D63" s="3" t="s">
        <v>441</v>
      </c>
      <c r="E63" s="3" t="s">
        <v>1788</v>
      </c>
      <c r="F63" s="3" t="s">
        <v>1789</v>
      </c>
      <c r="G63" s="3" t="s">
        <v>2209</v>
      </c>
      <c r="H63" s="3" t="s">
        <v>809</v>
      </c>
      <c r="J63" s="3" t="b">
        <f t="shared" si="0"/>
        <v>0</v>
      </c>
    </row>
    <row r="64" spans="1:10">
      <c r="A64" s="3">
        <v>61</v>
      </c>
      <c r="B64" s="3">
        <v>2</v>
      </c>
      <c r="C64" s="3" t="s">
        <v>1850</v>
      </c>
      <c r="D64" s="3" t="s">
        <v>441</v>
      </c>
      <c r="E64" s="3" t="s">
        <v>1778</v>
      </c>
      <c r="F64" s="3" t="s">
        <v>1812</v>
      </c>
      <c r="G64" s="3" t="s">
        <v>2209</v>
      </c>
      <c r="H64" s="3" t="s">
        <v>809</v>
      </c>
      <c r="J64" s="3" t="b">
        <f t="shared" si="0"/>
        <v>0</v>
      </c>
    </row>
    <row r="65" spans="1:10">
      <c r="A65" s="3">
        <v>62</v>
      </c>
      <c r="B65" s="3">
        <v>3</v>
      </c>
      <c r="C65" s="3" t="s">
        <v>1851</v>
      </c>
      <c r="D65" s="3" t="s">
        <v>441</v>
      </c>
      <c r="E65" s="3" t="s">
        <v>1814</v>
      </c>
      <c r="F65" s="3" t="s">
        <v>1793</v>
      </c>
      <c r="G65" s="3" t="s">
        <v>2209</v>
      </c>
      <c r="H65" s="3" t="s">
        <v>809</v>
      </c>
      <c r="J65" s="3" t="b">
        <f t="shared" si="0"/>
        <v>0</v>
      </c>
    </row>
    <row r="66" spans="1:10">
      <c r="A66" s="3">
        <v>63</v>
      </c>
      <c r="B66" s="3">
        <v>4</v>
      </c>
      <c r="C66" s="3" t="s">
        <v>1852</v>
      </c>
      <c r="D66" s="3" t="s">
        <v>441</v>
      </c>
      <c r="E66" s="3" t="s">
        <v>1795</v>
      </c>
      <c r="F66" s="3" t="s">
        <v>1821</v>
      </c>
      <c r="G66" s="3" t="s">
        <v>2209</v>
      </c>
      <c r="H66" s="3" t="s">
        <v>809</v>
      </c>
      <c r="J66" s="3" t="b">
        <f t="shared" si="0"/>
        <v>0</v>
      </c>
    </row>
    <row r="67" spans="1:10">
      <c r="A67" s="3">
        <v>64</v>
      </c>
      <c r="B67" s="3">
        <v>0</v>
      </c>
      <c r="C67" s="3" t="s">
        <v>1853</v>
      </c>
      <c r="D67" s="3" t="s">
        <v>1854</v>
      </c>
      <c r="E67" s="2">
        <v>0.12</v>
      </c>
      <c r="F67" s="29" t="s">
        <v>1615</v>
      </c>
      <c r="G67" s="3" t="s">
        <v>2209</v>
      </c>
      <c r="H67" s="3" t="s">
        <v>809</v>
      </c>
      <c r="J67" s="3" t="b">
        <f t="shared" si="0"/>
        <v>0</v>
      </c>
    </row>
    <row r="68" spans="1:10">
      <c r="A68" s="3">
        <v>65</v>
      </c>
      <c r="B68" s="3">
        <v>1</v>
      </c>
      <c r="C68" s="3" t="s">
        <v>1855</v>
      </c>
      <c r="D68" s="3" t="s">
        <v>1856</v>
      </c>
      <c r="E68" s="2">
        <v>0.3</v>
      </c>
      <c r="F68" s="29" t="s">
        <v>1615</v>
      </c>
      <c r="G68" s="3" t="s">
        <v>2209</v>
      </c>
      <c r="H68" s="3" t="s">
        <v>809</v>
      </c>
      <c r="J68" s="3" t="b">
        <f t="shared" ref="J68:J131" si="1">OR(A67=A68,A68=A69)</f>
        <v>0</v>
      </c>
    </row>
    <row r="69" spans="1:10">
      <c r="A69" s="3">
        <v>66</v>
      </c>
      <c r="B69" s="3">
        <v>2</v>
      </c>
      <c r="C69" s="3" t="s">
        <v>1857</v>
      </c>
      <c r="D69" s="3" t="s">
        <v>1856</v>
      </c>
      <c r="E69" s="2">
        <v>0.2</v>
      </c>
      <c r="F69" s="29" t="s">
        <v>1615</v>
      </c>
      <c r="G69" s="3" t="s">
        <v>2209</v>
      </c>
      <c r="H69" s="3" t="s">
        <v>809</v>
      </c>
      <c r="J69" s="3" t="b">
        <f t="shared" si="1"/>
        <v>0</v>
      </c>
    </row>
    <row r="70" spans="1:10">
      <c r="A70" s="3">
        <v>67</v>
      </c>
      <c r="B70" s="3">
        <v>3</v>
      </c>
      <c r="C70" s="3" t="s">
        <v>1858</v>
      </c>
      <c r="D70" s="3" t="s">
        <v>1856</v>
      </c>
      <c r="E70" s="2">
        <v>0.15</v>
      </c>
      <c r="F70" s="29" t="s">
        <v>1615</v>
      </c>
      <c r="G70" s="3" t="s">
        <v>2209</v>
      </c>
      <c r="H70" s="3" t="s">
        <v>809</v>
      </c>
      <c r="J70" s="3" t="b">
        <f t="shared" si="1"/>
        <v>0</v>
      </c>
    </row>
    <row r="71" spans="1:10">
      <c r="A71" s="3">
        <v>68</v>
      </c>
      <c r="B71" s="3">
        <v>0</v>
      </c>
      <c r="C71" s="3" t="s">
        <v>1859</v>
      </c>
      <c r="D71" s="3" t="s">
        <v>1860</v>
      </c>
      <c r="E71" s="2">
        <v>0.15</v>
      </c>
      <c r="F71" s="29" t="s">
        <v>1615</v>
      </c>
      <c r="G71" s="3" t="s">
        <v>2209</v>
      </c>
      <c r="H71" s="3" t="s">
        <v>803</v>
      </c>
      <c r="J71" s="3" t="b">
        <f t="shared" si="1"/>
        <v>0</v>
      </c>
    </row>
    <row r="72" spans="1:10">
      <c r="A72" s="3">
        <v>69</v>
      </c>
      <c r="B72" s="3">
        <v>1</v>
      </c>
      <c r="C72" s="3" t="s">
        <v>1861</v>
      </c>
      <c r="D72" s="3" t="s">
        <v>519</v>
      </c>
      <c r="E72" s="3" t="s">
        <v>1788</v>
      </c>
      <c r="F72" s="3" t="s">
        <v>1789</v>
      </c>
      <c r="G72" s="3" t="s">
        <v>2209</v>
      </c>
      <c r="H72" s="3" t="s">
        <v>803</v>
      </c>
      <c r="J72" s="3" t="b">
        <f t="shared" si="1"/>
        <v>0</v>
      </c>
    </row>
    <row r="73" spans="1:10">
      <c r="A73" s="3">
        <v>70</v>
      </c>
      <c r="B73" s="3">
        <v>2</v>
      </c>
      <c r="C73" s="3" t="s">
        <v>1862</v>
      </c>
      <c r="D73" s="3" t="s">
        <v>519</v>
      </c>
      <c r="E73" s="3" t="s">
        <v>1778</v>
      </c>
      <c r="F73" s="3" t="s">
        <v>1812</v>
      </c>
      <c r="G73" s="3" t="s">
        <v>2209</v>
      </c>
      <c r="H73" s="3" t="s">
        <v>803</v>
      </c>
      <c r="J73" s="3" t="b">
        <f t="shared" si="1"/>
        <v>0</v>
      </c>
    </row>
    <row r="74" spans="1:10">
      <c r="A74" s="3">
        <v>71</v>
      </c>
      <c r="B74" s="3">
        <v>3</v>
      </c>
      <c r="C74" s="3" t="s">
        <v>1863</v>
      </c>
      <c r="D74" s="3" t="s">
        <v>519</v>
      </c>
      <c r="E74" s="3" t="s">
        <v>1814</v>
      </c>
      <c r="F74" s="3" t="s">
        <v>1793</v>
      </c>
      <c r="G74" s="3" t="s">
        <v>2209</v>
      </c>
      <c r="H74" s="3" t="s">
        <v>803</v>
      </c>
      <c r="J74" s="3" t="b">
        <f t="shared" si="1"/>
        <v>0</v>
      </c>
    </row>
    <row r="75" spans="1:10">
      <c r="A75" s="3">
        <v>72</v>
      </c>
      <c r="B75" s="3">
        <v>4</v>
      </c>
      <c r="C75" s="3" t="s">
        <v>1864</v>
      </c>
      <c r="D75" s="3" t="s">
        <v>519</v>
      </c>
      <c r="E75" s="3" t="s">
        <v>1795</v>
      </c>
      <c r="F75" s="3" t="s">
        <v>1821</v>
      </c>
      <c r="G75" s="3" t="s">
        <v>2209</v>
      </c>
      <c r="H75" s="3" t="s">
        <v>803</v>
      </c>
      <c r="J75" s="3" t="b">
        <f t="shared" si="1"/>
        <v>0</v>
      </c>
    </row>
    <row r="76" spans="1:10">
      <c r="A76" s="3">
        <v>73</v>
      </c>
      <c r="B76" s="3">
        <v>0</v>
      </c>
      <c r="C76" s="3" t="s">
        <v>1865</v>
      </c>
      <c r="D76" s="3" t="s">
        <v>1866</v>
      </c>
      <c r="E76" s="2">
        <v>0.12</v>
      </c>
      <c r="F76" s="29" t="s">
        <v>1615</v>
      </c>
      <c r="G76" s="3" t="s">
        <v>2209</v>
      </c>
      <c r="H76" s="3" t="s">
        <v>803</v>
      </c>
      <c r="J76" s="3" t="b">
        <f t="shared" si="1"/>
        <v>0</v>
      </c>
    </row>
    <row r="77" spans="1:10">
      <c r="A77" s="3">
        <v>74</v>
      </c>
      <c r="B77" s="3">
        <v>1</v>
      </c>
      <c r="C77" s="3" t="s">
        <v>1867</v>
      </c>
      <c r="D77" s="3" t="s">
        <v>1868</v>
      </c>
      <c r="E77" s="2">
        <v>0.3</v>
      </c>
      <c r="F77" s="29" t="s">
        <v>1615</v>
      </c>
      <c r="G77" s="3" t="s">
        <v>2209</v>
      </c>
      <c r="H77" s="3" t="s">
        <v>803</v>
      </c>
      <c r="J77" s="3" t="b">
        <f t="shared" si="1"/>
        <v>0</v>
      </c>
    </row>
    <row r="78" spans="1:10">
      <c r="A78" s="3">
        <v>75</v>
      </c>
      <c r="B78" s="3">
        <v>2</v>
      </c>
      <c r="C78" s="3" t="s">
        <v>1869</v>
      </c>
      <c r="D78" s="3" t="s">
        <v>1868</v>
      </c>
      <c r="E78" s="2">
        <v>0.2</v>
      </c>
      <c r="F78" s="29" t="s">
        <v>1615</v>
      </c>
      <c r="G78" s="3" t="s">
        <v>2209</v>
      </c>
      <c r="H78" s="3" t="s">
        <v>803</v>
      </c>
      <c r="J78" s="3" t="b">
        <f t="shared" si="1"/>
        <v>0</v>
      </c>
    </row>
    <row r="79" spans="1:10">
      <c r="A79" s="3">
        <v>76</v>
      </c>
      <c r="B79" s="3">
        <v>3</v>
      </c>
      <c r="C79" s="3" t="s">
        <v>1870</v>
      </c>
      <c r="D79" s="3" t="s">
        <v>1868</v>
      </c>
      <c r="E79" s="2">
        <v>0.15</v>
      </c>
      <c r="F79" s="29" t="s">
        <v>1615</v>
      </c>
      <c r="G79" s="3" t="s">
        <v>2209</v>
      </c>
      <c r="H79" s="3" t="s">
        <v>803</v>
      </c>
      <c r="J79" s="3" t="b">
        <f t="shared" si="1"/>
        <v>0</v>
      </c>
    </row>
    <row r="80" spans="1:10">
      <c r="A80" s="3">
        <v>77</v>
      </c>
      <c r="B80" s="3">
        <v>0</v>
      </c>
      <c r="C80" s="3" t="s">
        <v>1871</v>
      </c>
      <c r="D80" s="3" t="s">
        <v>1872</v>
      </c>
      <c r="E80" s="2">
        <v>0.12</v>
      </c>
      <c r="F80" s="29" t="s">
        <v>1615</v>
      </c>
      <c r="G80" s="3" t="s">
        <v>2209</v>
      </c>
      <c r="H80" s="3" t="s">
        <v>807</v>
      </c>
      <c r="J80" s="3" t="b">
        <f t="shared" si="1"/>
        <v>0</v>
      </c>
    </row>
    <row r="81" spans="1:10">
      <c r="A81" s="3">
        <v>78</v>
      </c>
      <c r="B81" s="3">
        <v>1</v>
      </c>
      <c r="C81" s="3" t="s">
        <v>1873</v>
      </c>
      <c r="D81" s="3" t="s">
        <v>337</v>
      </c>
      <c r="E81" s="3" t="s">
        <v>1788</v>
      </c>
      <c r="F81" s="3" t="s">
        <v>1789</v>
      </c>
      <c r="G81" s="3" t="s">
        <v>2209</v>
      </c>
      <c r="H81" s="3" t="s">
        <v>807</v>
      </c>
      <c r="J81" s="3" t="b">
        <f t="shared" si="1"/>
        <v>0</v>
      </c>
    </row>
    <row r="82" spans="1:10">
      <c r="A82" s="3">
        <v>79</v>
      </c>
      <c r="B82" s="3">
        <v>2</v>
      </c>
      <c r="C82" s="3" t="s">
        <v>1874</v>
      </c>
      <c r="D82" s="3" t="s">
        <v>337</v>
      </c>
      <c r="E82" s="3" t="s">
        <v>1778</v>
      </c>
      <c r="F82" s="3" t="s">
        <v>1812</v>
      </c>
      <c r="G82" s="3" t="s">
        <v>2209</v>
      </c>
      <c r="H82" s="3" t="s">
        <v>807</v>
      </c>
      <c r="J82" s="3" t="b">
        <f t="shared" si="1"/>
        <v>0</v>
      </c>
    </row>
    <row r="83" spans="1:10">
      <c r="A83" s="3">
        <v>80</v>
      </c>
      <c r="B83" s="3">
        <v>3</v>
      </c>
      <c r="C83" s="3" t="s">
        <v>1875</v>
      </c>
      <c r="D83" s="3" t="s">
        <v>337</v>
      </c>
      <c r="E83" s="3" t="s">
        <v>1814</v>
      </c>
      <c r="F83" s="3" t="s">
        <v>1793</v>
      </c>
      <c r="G83" s="3" t="s">
        <v>2209</v>
      </c>
      <c r="H83" s="3" t="s">
        <v>807</v>
      </c>
      <c r="J83" s="3" t="b">
        <f t="shared" si="1"/>
        <v>0</v>
      </c>
    </row>
    <row r="84" spans="1:10">
      <c r="A84" s="3">
        <v>81</v>
      </c>
      <c r="B84" s="3">
        <v>4</v>
      </c>
      <c r="C84" s="3" t="s">
        <v>1876</v>
      </c>
      <c r="D84" s="3" t="s">
        <v>337</v>
      </c>
      <c r="E84" s="3" t="s">
        <v>1795</v>
      </c>
      <c r="F84" s="3" t="s">
        <v>1821</v>
      </c>
      <c r="G84" s="3" t="s">
        <v>2209</v>
      </c>
      <c r="H84" s="3" t="s">
        <v>807</v>
      </c>
      <c r="J84" s="3" t="b">
        <f t="shared" si="1"/>
        <v>0</v>
      </c>
    </row>
    <row r="85" spans="1:10">
      <c r="A85" s="3">
        <v>82</v>
      </c>
      <c r="B85" s="3">
        <v>0</v>
      </c>
      <c r="C85" s="3" t="s">
        <v>1877</v>
      </c>
      <c r="D85" s="3" t="s">
        <v>4891</v>
      </c>
      <c r="E85" s="3" t="s">
        <v>1878</v>
      </c>
      <c r="F85" s="3" t="s">
        <v>700</v>
      </c>
      <c r="G85" s="3" t="s">
        <v>2209</v>
      </c>
      <c r="H85" s="3" t="s">
        <v>807</v>
      </c>
      <c r="J85" s="3" t="b">
        <f t="shared" si="1"/>
        <v>0</v>
      </c>
    </row>
    <row r="86" spans="1:10">
      <c r="A86" s="3">
        <v>83</v>
      </c>
      <c r="B86" s="3">
        <v>1</v>
      </c>
      <c r="C86" s="3" t="s">
        <v>1879</v>
      </c>
      <c r="D86" s="3" t="s">
        <v>324</v>
      </c>
      <c r="E86" s="2">
        <v>0.3</v>
      </c>
      <c r="F86" s="3" t="s">
        <v>1615</v>
      </c>
      <c r="G86" s="3" t="s">
        <v>2209</v>
      </c>
      <c r="H86" s="3" t="s">
        <v>807</v>
      </c>
      <c r="J86" s="3" t="b">
        <f t="shared" si="1"/>
        <v>0</v>
      </c>
    </row>
    <row r="87" spans="1:10">
      <c r="A87" s="3">
        <v>84</v>
      </c>
      <c r="B87" s="3">
        <v>2</v>
      </c>
      <c r="C87" s="3" t="s">
        <v>1880</v>
      </c>
      <c r="D87" s="3" t="s">
        <v>324</v>
      </c>
      <c r="E87" s="2">
        <v>0.2</v>
      </c>
      <c r="F87" s="3" t="s">
        <v>1615</v>
      </c>
      <c r="G87" s="3" t="s">
        <v>2209</v>
      </c>
      <c r="H87" s="3" t="s">
        <v>807</v>
      </c>
      <c r="J87" s="3" t="b">
        <f t="shared" si="1"/>
        <v>0</v>
      </c>
    </row>
    <row r="88" spans="1:10">
      <c r="A88" s="3">
        <v>85</v>
      </c>
      <c r="B88" s="3">
        <v>3</v>
      </c>
      <c r="C88" s="3" t="s">
        <v>1881</v>
      </c>
      <c r="D88" s="3" t="s">
        <v>324</v>
      </c>
      <c r="E88" s="2">
        <v>0.15</v>
      </c>
      <c r="F88" s="3" t="s">
        <v>1615</v>
      </c>
      <c r="G88" s="3" t="s">
        <v>2209</v>
      </c>
      <c r="H88" s="3" t="s">
        <v>807</v>
      </c>
      <c r="J88" s="3" t="b">
        <f t="shared" si="1"/>
        <v>0</v>
      </c>
    </row>
    <row r="89" spans="1:10">
      <c r="A89" s="3">
        <v>86</v>
      </c>
      <c r="B89" s="3">
        <v>0</v>
      </c>
      <c r="C89" s="3" t="s">
        <v>1882</v>
      </c>
      <c r="D89" s="3" t="s">
        <v>1882</v>
      </c>
      <c r="E89" s="2">
        <v>0.01</v>
      </c>
      <c r="F89" s="3" t="s">
        <v>1615</v>
      </c>
      <c r="G89" s="3" t="s">
        <v>2209</v>
      </c>
      <c r="H89" s="3" t="s">
        <v>810</v>
      </c>
      <c r="J89" s="3" t="b">
        <f t="shared" si="1"/>
        <v>0</v>
      </c>
    </row>
    <row r="90" spans="1:10">
      <c r="A90" s="3">
        <v>87</v>
      </c>
      <c r="B90" s="3">
        <v>1</v>
      </c>
      <c r="C90" s="3" t="s">
        <v>1883</v>
      </c>
      <c r="D90" s="3" t="s">
        <v>645</v>
      </c>
      <c r="E90" s="3" t="s">
        <v>1788</v>
      </c>
      <c r="F90" s="3" t="s">
        <v>1789</v>
      </c>
      <c r="G90" s="3" t="s">
        <v>2209</v>
      </c>
      <c r="H90" s="3" t="s">
        <v>810</v>
      </c>
      <c r="J90" s="3" t="b">
        <f t="shared" si="1"/>
        <v>0</v>
      </c>
    </row>
    <row r="91" spans="1:10">
      <c r="A91" s="3">
        <v>88</v>
      </c>
      <c r="B91" s="3">
        <v>2</v>
      </c>
      <c r="C91" s="3" t="s">
        <v>1884</v>
      </c>
      <c r="D91" s="3" t="s">
        <v>645</v>
      </c>
      <c r="E91" s="3" t="s">
        <v>1778</v>
      </c>
      <c r="F91" s="3" t="s">
        <v>1812</v>
      </c>
      <c r="G91" s="3" t="s">
        <v>2209</v>
      </c>
      <c r="H91" s="3" t="s">
        <v>810</v>
      </c>
      <c r="J91" s="3" t="b">
        <f t="shared" si="1"/>
        <v>0</v>
      </c>
    </row>
    <row r="92" spans="1:10">
      <c r="A92" s="3">
        <v>89</v>
      </c>
      <c r="B92" s="3">
        <v>3</v>
      </c>
      <c r="C92" s="3" t="s">
        <v>1885</v>
      </c>
      <c r="D92" s="3" t="s">
        <v>645</v>
      </c>
      <c r="E92" s="3" t="s">
        <v>1814</v>
      </c>
      <c r="F92" s="3" t="s">
        <v>1793</v>
      </c>
      <c r="G92" s="3" t="s">
        <v>2209</v>
      </c>
      <c r="H92" s="3" t="s">
        <v>810</v>
      </c>
      <c r="J92" s="3" t="b">
        <f t="shared" si="1"/>
        <v>0</v>
      </c>
    </row>
    <row r="93" spans="1:10">
      <c r="A93" s="3">
        <v>90</v>
      </c>
      <c r="B93" s="3">
        <v>4</v>
      </c>
      <c r="C93" s="3" t="s">
        <v>1886</v>
      </c>
      <c r="D93" s="3" t="s">
        <v>645</v>
      </c>
      <c r="E93" s="3" t="s">
        <v>1795</v>
      </c>
      <c r="F93" s="3" t="s">
        <v>1821</v>
      </c>
      <c r="G93" s="3" t="s">
        <v>2209</v>
      </c>
      <c r="H93" s="3" t="s">
        <v>810</v>
      </c>
      <c r="J93" s="3" t="b">
        <f t="shared" si="1"/>
        <v>0</v>
      </c>
    </row>
    <row r="94" spans="1:10">
      <c r="A94" s="3">
        <v>91</v>
      </c>
      <c r="B94" s="3">
        <v>0</v>
      </c>
      <c r="C94" s="3" t="s">
        <v>1887</v>
      </c>
      <c r="D94" s="3" t="s">
        <v>184</v>
      </c>
      <c r="E94" s="2">
        <v>0.12</v>
      </c>
      <c r="F94" s="3" t="s">
        <v>1615</v>
      </c>
      <c r="G94" s="3" t="s">
        <v>2209</v>
      </c>
      <c r="H94" s="3" t="s">
        <v>810</v>
      </c>
      <c r="J94" s="3" t="b">
        <f t="shared" si="1"/>
        <v>0</v>
      </c>
    </row>
    <row r="95" spans="1:10">
      <c r="A95" s="3">
        <v>92</v>
      </c>
      <c r="B95" s="3">
        <v>1</v>
      </c>
      <c r="C95" s="3" t="s">
        <v>1888</v>
      </c>
      <c r="D95" s="3" t="s">
        <v>1889</v>
      </c>
      <c r="E95" s="2">
        <v>0.3</v>
      </c>
      <c r="F95" s="3" t="s">
        <v>1615</v>
      </c>
      <c r="G95" s="3" t="s">
        <v>2209</v>
      </c>
      <c r="H95" s="3" t="s">
        <v>810</v>
      </c>
      <c r="J95" s="3" t="b">
        <f t="shared" si="1"/>
        <v>0</v>
      </c>
    </row>
    <row r="96" spans="1:10">
      <c r="A96" s="3">
        <v>93</v>
      </c>
      <c r="B96" s="3">
        <v>2</v>
      </c>
      <c r="C96" s="3" t="s">
        <v>1890</v>
      </c>
      <c r="D96" s="3" t="s">
        <v>1889</v>
      </c>
      <c r="E96" s="2">
        <v>0.2</v>
      </c>
      <c r="F96" s="3" t="s">
        <v>1615</v>
      </c>
      <c r="G96" s="3" t="s">
        <v>2209</v>
      </c>
      <c r="H96" s="3" t="s">
        <v>810</v>
      </c>
      <c r="J96" s="3" t="b">
        <f t="shared" si="1"/>
        <v>0</v>
      </c>
    </row>
    <row r="97" spans="1:10">
      <c r="A97" s="3">
        <v>94</v>
      </c>
      <c r="B97" s="3">
        <v>3</v>
      </c>
      <c r="C97" s="3" t="s">
        <v>1891</v>
      </c>
      <c r="D97" s="3" t="s">
        <v>1889</v>
      </c>
      <c r="E97" s="2">
        <v>0.15</v>
      </c>
      <c r="F97" s="3" t="s">
        <v>1615</v>
      </c>
      <c r="G97" s="3" t="s">
        <v>2209</v>
      </c>
      <c r="H97" s="3" t="s">
        <v>810</v>
      </c>
      <c r="J97" s="3" t="b">
        <f t="shared" si="1"/>
        <v>0</v>
      </c>
    </row>
    <row r="98" spans="1:10">
      <c r="A98" s="3">
        <v>95</v>
      </c>
      <c r="B98" s="3">
        <v>0</v>
      </c>
      <c r="C98" s="3" t="s">
        <v>1892</v>
      </c>
      <c r="D98" s="3" t="s">
        <v>646</v>
      </c>
      <c r="E98" s="2">
        <v>0.12</v>
      </c>
      <c r="F98" s="3" t="s">
        <v>1615</v>
      </c>
      <c r="G98" s="3" t="s">
        <v>2209</v>
      </c>
      <c r="H98" s="3" t="s">
        <v>2216</v>
      </c>
      <c r="J98" s="3" t="b">
        <f t="shared" si="1"/>
        <v>0</v>
      </c>
    </row>
    <row r="99" spans="1:10">
      <c r="A99" s="3">
        <v>96</v>
      </c>
      <c r="B99" s="3">
        <v>1</v>
      </c>
      <c r="C99" s="3" t="s">
        <v>1893</v>
      </c>
      <c r="D99" s="3" t="s">
        <v>646</v>
      </c>
      <c r="E99" s="2">
        <v>0.08</v>
      </c>
      <c r="F99" s="3" t="s">
        <v>1615</v>
      </c>
      <c r="G99" s="3" t="s">
        <v>2209</v>
      </c>
      <c r="H99" s="3" t="s">
        <v>2216</v>
      </c>
      <c r="J99" s="3" t="b">
        <f t="shared" si="1"/>
        <v>0</v>
      </c>
    </row>
    <row r="100" spans="1:10">
      <c r="A100" s="3">
        <v>97</v>
      </c>
      <c r="B100" s="3">
        <v>2</v>
      </c>
      <c r="C100" s="3" t="s">
        <v>1894</v>
      </c>
      <c r="D100" s="3" t="s">
        <v>646</v>
      </c>
      <c r="E100" s="2">
        <v>0.06</v>
      </c>
      <c r="F100" s="3" t="s">
        <v>1615</v>
      </c>
      <c r="G100" s="3" t="s">
        <v>2209</v>
      </c>
      <c r="H100" s="3" t="s">
        <v>2216</v>
      </c>
      <c r="J100" s="3" t="b">
        <f t="shared" si="1"/>
        <v>0</v>
      </c>
    </row>
    <row r="101" spans="1:10">
      <c r="A101" s="3">
        <v>98</v>
      </c>
      <c r="B101" s="3">
        <v>3</v>
      </c>
      <c r="C101" s="3" t="s">
        <v>1006</v>
      </c>
      <c r="D101" s="3" t="s">
        <v>646</v>
      </c>
      <c r="E101" s="2">
        <v>0.04</v>
      </c>
      <c r="F101" s="3" t="s">
        <v>1615</v>
      </c>
      <c r="G101" s="3" t="s">
        <v>2209</v>
      </c>
      <c r="H101" s="3" t="s">
        <v>2216</v>
      </c>
      <c r="J101" s="3" t="b">
        <f t="shared" si="1"/>
        <v>0</v>
      </c>
    </row>
    <row r="102" spans="1:10">
      <c r="A102" s="3">
        <v>99</v>
      </c>
      <c r="B102" s="3">
        <v>0</v>
      </c>
      <c r="C102" s="3" t="s">
        <v>1895</v>
      </c>
      <c r="D102" s="3" t="s">
        <v>1896</v>
      </c>
      <c r="E102" s="2">
        <v>0.15</v>
      </c>
      <c r="F102" s="3" t="s">
        <v>1615</v>
      </c>
      <c r="G102" s="3" t="s">
        <v>2209</v>
      </c>
      <c r="H102" s="3" t="s">
        <v>2216</v>
      </c>
      <c r="J102" s="3" t="b">
        <f t="shared" si="1"/>
        <v>0</v>
      </c>
    </row>
    <row r="103" spans="1:10">
      <c r="A103" s="3">
        <v>100</v>
      </c>
      <c r="B103" s="3">
        <v>1</v>
      </c>
      <c r="C103" s="3" t="s">
        <v>1897</v>
      </c>
      <c r="D103" s="3" t="s">
        <v>644</v>
      </c>
      <c r="E103" s="3" t="s">
        <v>1788</v>
      </c>
      <c r="F103" s="3" t="s">
        <v>1789</v>
      </c>
      <c r="G103" s="3" t="s">
        <v>2209</v>
      </c>
      <c r="H103" s="3" t="s">
        <v>2216</v>
      </c>
      <c r="J103" s="3" t="b">
        <f t="shared" si="1"/>
        <v>0</v>
      </c>
    </row>
    <row r="104" spans="1:10">
      <c r="A104" s="3">
        <v>101</v>
      </c>
      <c r="B104" s="3">
        <v>2</v>
      </c>
      <c r="C104" s="3" t="s">
        <v>1898</v>
      </c>
      <c r="D104" s="3" t="s">
        <v>644</v>
      </c>
      <c r="E104" s="3" t="s">
        <v>1778</v>
      </c>
      <c r="F104" s="3" t="s">
        <v>1812</v>
      </c>
      <c r="G104" s="3" t="s">
        <v>2209</v>
      </c>
      <c r="H104" s="3" t="s">
        <v>2216</v>
      </c>
      <c r="J104" s="3" t="b">
        <f t="shared" si="1"/>
        <v>0</v>
      </c>
    </row>
    <row r="105" spans="1:10">
      <c r="A105" s="3">
        <v>102</v>
      </c>
      <c r="B105" s="3">
        <v>3</v>
      </c>
      <c r="C105" s="3" t="s">
        <v>1899</v>
      </c>
      <c r="D105" s="3" t="s">
        <v>644</v>
      </c>
      <c r="E105" s="3" t="s">
        <v>386</v>
      </c>
      <c r="F105" s="3" t="s">
        <v>1793</v>
      </c>
      <c r="G105" s="3" t="s">
        <v>2209</v>
      </c>
      <c r="H105" s="3" t="s">
        <v>2216</v>
      </c>
      <c r="J105" s="3" t="b">
        <f t="shared" si="1"/>
        <v>0</v>
      </c>
    </row>
    <row r="106" spans="1:10">
      <c r="A106" s="3">
        <v>103</v>
      </c>
      <c r="B106" s="3">
        <v>4</v>
      </c>
      <c r="C106" s="3" t="s">
        <v>1900</v>
      </c>
      <c r="D106" s="3" t="s">
        <v>644</v>
      </c>
      <c r="E106" s="3" t="s">
        <v>1795</v>
      </c>
      <c r="F106" s="3" t="s">
        <v>1821</v>
      </c>
      <c r="G106" s="3" t="s">
        <v>2209</v>
      </c>
      <c r="H106" s="3" t="s">
        <v>2216</v>
      </c>
      <c r="J106" s="3" t="b">
        <f t="shared" si="1"/>
        <v>0</v>
      </c>
    </row>
    <row r="107" spans="1:10">
      <c r="A107" s="3">
        <v>104</v>
      </c>
      <c r="B107" s="3">
        <v>0</v>
      </c>
      <c r="C107" s="3" t="s">
        <v>1258</v>
      </c>
      <c r="D107" s="3" t="s">
        <v>625</v>
      </c>
      <c r="E107" s="3">
        <v>1</v>
      </c>
      <c r="F107" s="3" t="s">
        <v>1615</v>
      </c>
      <c r="G107" s="3" t="s">
        <v>2209</v>
      </c>
      <c r="H107" s="3" t="s">
        <v>2217</v>
      </c>
      <c r="J107" s="3" t="b">
        <f t="shared" si="1"/>
        <v>0</v>
      </c>
    </row>
    <row r="108" spans="1:10">
      <c r="A108" s="3">
        <v>105</v>
      </c>
      <c r="B108" s="3">
        <v>1</v>
      </c>
      <c r="C108" s="3" t="s">
        <v>1901</v>
      </c>
      <c r="D108" s="3" t="s">
        <v>1902</v>
      </c>
      <c r="E108" s="3" t="s">
        <v>1788</v>
      </c>
      <c r="F108" s="3" t="s">
        <v>1789</v>
      </c>
      <c r="G108" s="3" t="s">
        <v>2209</v>
      </c>
      <c r="H108" s="3" t="s">
        <v>2217</v>
      </c>
      <c r="J108" s="3" t="b">
        <f t="shared" si="1"/>
        <v>0</v>
      </c>
    </row>
    <row r="109" spans="1:10">
      <c r="A109" s="3">
        <v>106</v>
      </c>
      <c r="B109" s="3">
        <v>2</v>
      </c>
      <c r="C109" s="3" t="s">
        <v>1903</v>
      </c>
      <c r="D109" s="3" t="s">
        <v>1902</v>
      </c>
      <c r="E109" s="3" t="s">
        <v>1778</v>
      </c>
      <c r="F109" s="3" t="s">
        <v>1812</v>
      </c>
      <c r="G109" s="3" t="s">
        <v>2209</v>
      </c>
      <c r="H109" s="3" t="s">
        <v>2217</v>
      </c>
      <c r="J109" s="3" t="b">
        <f t="shared" si="1"/>
        <v>0</v>
      </c>
    </row>
    <row r="110" spans="1:10">
      <c r="A110" s="3">
        <v>107</v>
      </c>
      <c r="B110" s="3">
        <v>3</v>
      </c>
      <c r="C110" s="3" t="s">
        <v>1904</v>
      </c>
      <c r="D110" s="3" t="s">
        <v>1902</v>
      </c>
      <c r="E110" s="3" t="s">
        <v>1814</v>
      </c>
      <c r="F110" s="3" t="s">
        <v>1793</v>
      </c>
      <c r="G110" s="3" t="s">
        <v>2209</v>
      </c>
      <c r="H110" s="3" t="s">
        <v>2217</v>
      </c>
      <c r="J110" s="3" t="b">
        <f t="shared" si="1"/>
        <v>0</v>
      </c>
    </row>
    <row r="111" spans="1:10">
      <c r="A111" s="3">
        <v>108</v>
      </c>
      <c r="B111" s="3">
        <v>4</v>
      </c>
      <c r="C111" s="3" t="s">
        <v>1905</v>
      </c>
      <c r="D111" s="3" t="s">
        <v>1902</v>
      </c>
      <c r="E111" s="3" t="s">
        <v>1795</v>
      </c>
      <c r="F111" s="3" t="s">
        <v>1821</v>
      </c>
      <c r="G111" s="3" t="s">
        <v>2209</v>
      </c>
      <c r="H111" s="3" t="s">
        <v>2217</v>
      </c>
      <c r="J111" s="3" t="b">
        <f t="shared" si="1"/>
        <v>0</v>
      </c>
    </row>
    <row r="112" spans="1:10">
      <c r="A112" s="3">
        <v>109</v>
      </c>
      <c r="B112" s="3">
        <v>0</v>
      </c>
      <c r="C112" s="3" t="s">
        <v>1906</v>
      </c>
      <c r="D112" s="3" t="s">
        <v>1907</v>
      </c>
      <c r="E112" s="2">
        <v>0.12</v>
      </c>
      <c r="F112" s="3" t="s">
        <v>1615</v>
      </c>
      <c r="G112" s="3" t="s">
        <v>2209</v>
      </c>
      <c r="H112" s="3" t="s">
        <v>2217</v>
      </c>
      <c r="J112" s="3" t="b">
        <f t="shared" si="1"/>
        <v>0</v>
      </c>
    </row>
    <row r="113" spans="1:10">
      <c r="A113" s="3">
        <v>110</v>
      </c>
      <c r="B113" s="3">
        <v>1</v>
      </c>
      <c r="C113" s="3" t="s">
        <v>1908</v>
      </c>
      <c r="D113" s="3" t="s">
        <v>1909</v>
      </c>
      <c r="E113" s="3" t="s">
        <v>1910</v>
      </c>
      <c r="F113" s="3" t="s">
        <v>1911</v>
      </c>
      <c r="G113" s="3" t="s">
        <v>2209</v>
      </c>
      <c r="H113" s="3" t="s">
        <v>2217</v>
      </c>
      <c r="J113" s="3" t="b">
        <f t="shared" si="1"/>
        <v>0</v>
      </c>
    </row>
    <row r="114" spans="1:10">
      <c r="A114" s="3">
        <v>111</v>
      </c>
      <c r="B114" s="3">
        <v>2</v>
      </c>
      <c r="C114" s="3" t="s">
        <v>1912</v>
      </c>
      <c r="D114" s="3" t="s">
        <v>1909</v>
      </c>
      <c r="E114" s="3" t="s">
        <v>1913</v>
      </c>
      <c r="F114" s="3" t="s">
        <v>1776</v>
      </c>
      <c r="G114" s="3" t="s">
        <v>2209</v>
      </c>
      <c r="H114" s="3" t="s">
        <v>2217</v>
      </c>
      <c r="J114" s="3" t="b">
        <f t="shared" si="1"/>
        <v>0</v>
      </c>
    </row>
    <row r="115" spans="1:10">
      <c r="A115" s="3">
        <v>112</v>
      </c>
      <c r="B115" s="3">
        <v>3</v>
      </c>
      <c r="C115" s="3" t="s">
        <v>1914</v>
      </c>
      <c r="D115" s="3" t="s">
        <v>1909</v>
      </c>
      <c r="E115" s="3" t="s">
        <v>509</v>
      </c>
      <c r="F115" s="3" t="s">
        <v>1915</v>
      </c>
      <c r="G115" s="3" t="s">
        <v>2209</v>
      </c>
      <c r="H115" s="3" t="s">
        <v>2217</v>
      </c>
      <c r="J115" s="3" t="b">
        <f t="shared" si="1"/>
        <v>0</v>
      </c>
    </row>
    <row r="116" spans="1:10">
      <c r="A116" s="3">
        <v>113</v>
      </c>
      <c r="B116" s="3">
        <v>4</v>
      </c>
      <c r="C116" s="3" t="s">
        <v>1916</v>
      </c>
      <c r="D116" s="3" t="s">
        <v>1909</v>
      </c>
      <c r="E116" s="3" t="s">
        <v>1795</v>
      </c>
      <c r="F116" s="3" t="s">
        <v>1796</v>
      </c>
      <c r="G116" s="3" t="s">
        <v>2209</v>
      </c>
      <c r="H116" s="3" t="s">
        <v>2217</v>
      </c>
      <c r="J116" s="3" t="b">
        <f t="shared" si="1"/>
        <v>0</v>
      </c>
    </row>
    <row r="117" spans="1:10">
      <c r="A117" s="3">
        <v>114</v>
      </c>
      <c r="B117" s="3">
        <v>0</v>
      </c>
      <c r="C117" s="3" t="s">
        <v>1917</v>
      </c>
      <c r="D117" s="3" t="s">
        <v>1918</v>
      </c>
      <c r="E117" s="3" t="s">
        <v>482</v>
      </c>
      <c r="F117" s="3" t="s">
        <v>1919</v>
      </c>
      <c r="G117" s="3" t="s">
        <v>2209</v>
      </c>
      <c r="H117" s="3" t="s">
        <v>2218</v>
      </c>
      <c r="J117" s="3" t="b">
        <f t="shared" si="1"/>
        <v>0</v>
      </c>
    </row>
    <row r="118" spans="1:10">
      <c r="A118" s="3">
        <v>115</v>
      </c>
      <c r="B118" s="3">
        <v>1</v>
      </c>
      <c r="C118" s="3" t="s">
        <v>1920</v>
      </c>
      <c r="D118" s="3" t="s">
        <v>1918</v>
      </c>
      <c r="E118" s="3" t="s">
        <v>1788</v>
      </c>
      <c r="F118" s="3" t="s">
        <v>1789</v>
      </c>
      <c r="G118" s="3" t="s">
        <v>2209</v>
      </c>
      <c r="H118" s="3" t="s">
        <v>2218</v>
      </c>
      <c r="J118" s="3" t="b">
        <f t="shared" si="1"/>
        <v>0</v>
      </c>
    </row>
    <row r="119" spans="1:10">
      <c r="A119" s="3">
        <v>116</v>
      </c>
      <c r="B119" s="3">
        <v>2</v>
      </c>
      <c r="C119" s="3" t="s">
        <v>1921</v>
      </c>
      <c r="D119" s="3" t="s">
        <v>1918</v>
      </c>
      <c r="E119" s="3" t="s">
        <v>1778</v>
      </c>
      <c r="F119" s="3" t="s">
        <v>1812</v>
      </c>
      <c r="G119" s="3" t="s">
        <v>2209</v>
      </c>
      <c r="H119" s="3" t="s">
        <v>2218</v>
      </c>
      <c r="J119" s="3" t="b">
        <f t="shared" si="1"/>
        <v>0</v>
      </c>
    </row>
    <row r="120" spans="1:10">
      <c r="A120" s="3">
        <v>117</v>
      </c>
      <c r="B120" s="3">
        <v>3</v>
      </c>
      <c r="C120" s="3" t="s">
        <v>1922</v>
      </c>
      <c r="D120" s="3" t="s">
        <v>1918</v>
      </c>
      <c r="E120" s="3" t="s">
        <v>1814</v>
      </c>
      <c r="F120" s="3" t="s">
        <v>1793</v>
      </c>
      <c r="G120" s="3" t="s">
        <v>2209</v>
      </c>
      <c r="H120" s="3" t="s">
        <v>2218</v>
      </c>
      <c r="J120" s="3" t="b">
        <f t="shared" si="1"/>
        <v>0</v>
      </c>
    </row>
    <row r="121" spans="1:10">
      <c r="A121" s="3">
        <v>118</v>
      </c>
      <c r="B121" s="3">
        <v>4</v>
      </c>
      <c r="C121" s="3" t="s">
        <v>1923</v>
      </c>
      <c r="D121" s="3" t="s">
        <v>1918</v>
      </c>
      <c r="E121" s="3" t="s">
        <v>1795</v>
      </c>
      <c r="F121" s="3" t="s">
        <v>1821</v>
      </c>
      <c r="G121" s="3" t="s">
        <v>2209</v>
      </c>
      <c r="H121" s="3" t="s">
        <v>2218</v>
      </c>
      <c r="J121" s="3" t="b">
        <f t="shared" si="1"/>
        <v>0</v>
      </c>
    </row>
    <row r="122" spans="1:10">
      <c r="A122" s="3">
        <v>119</v>
      </c>
      <c r="B122" s="3">
        <v>0</v>
      </c>
      <c r="C122" s="3" t="s">
        <v>1924</v>
      </c>
      <c r="D122" s="3" t="s">
        <v>623</v>
      </c>
      <c r="E122" s="2">
        <v>0.36</v>
      </c>
      <c r="F122" s="3" t="s">
        <v>1615</v>
      </c>
      <c r="G122" s="3" t="s">
        <v>2209</v>
      </c>
      <c r="H122" s="3" t="s">
        <v>2218</v>
      </c>
      <c r="J122" s="3" t="b">
        <f t="shared" si="1"/>
        <v>0</v>
      </c>
    </row>
    <row r="123" spans="1:10">
      <c r="A123" s="3">
        <v>120</v>
      </c>
      <c r="B123" s="3">
        <v>1</v>
      </c>
      <c r="C123" s="3" t="s">
        <v>1925</v>
      </c>
      <c r="D123" s="3" t="s">
        <v>623</v>
      </c>
      <c r="E123" s="3" t="s">
        <v>1800</v>
      </c>
      <c r="F123" s="3" t="s">
        <v>1778</v>
      </c>
      <c r="G123" s="3" t="s">
        <v>2209</v>
      </c>
      <c r="H123" s="3" t="s">
        <v>2218</v>
      </c>
      <c r="J123" s="3" t="b">
        <f t="shared" si="1"/>
        <v>0</v>
      </c>
    </row>
    <row r="124" spans="1:10">
      <c r="A124" s="3">
        <v>121</v>
      </c>
      <c r="B124" s="3">
        <v>2</v>
      </c>
      <c r="C124" s="3" t="s">
        <v>1926</v>
      </c>
      <c r="D124" s="3" t="s">
        <v>623</v>
      </c>
      <c r="E124" s="3" t="s">
        <v>1814</v>
      </c>
      <c r="F124" s="3" t="s">
        <v>1802</v>
      </c>
      <c r="G124" s="3" t="s">
        <v>2209</v>
      </c>
      <c r="H124" s="3" t="s">
        <v>2218</v>
      </c>
      <c r="J124" s="3" t="b">
        <f t="shared" si="1"/>
        <v>0</v>
      </c>
    </row>
    <row r="125" spans="1:10">
      <c r="A125" s="3">
        <v>122</v>
      </c>
      <c r="B125" s="3">
        <v>3</v>
      </c>
      <c r="C125" s="3" t="s">
        <v>1927</v>
      </c>
      <c r="D125" s="3" t="s">
        <v>623</v>
      </c>
      <c r="E125" s="3" t="s">
        <v>1821</v>
      </c>
      <c r="F125" s="3" t="s">
        <v>1928</v>
      </c>
      <c r="G125" s="3" t="s">
        <v>2209</v>
      </c>
      <c r="H125" s="3" t="s">
        <v>2218</v>
      </c>
      <c r="J125" s="3" t="b">
        <f t="shared" si="1"/>
        <v>0</v>
      </c>
    </row>
    <row r="126" spans="1:10">
      <c r="A126" s="3">
        <v>123</v>
      </c>
      <c r="B126" s="3">
        <v>0</v>
      </c>
      <c r="C126" s="3" t="s">
        <v>1929</v>
      </c>
      <c r="D126" s="3" t="s">
        <v>1930</v>
      </c>
      <c r="E126" s="3" t="s">
        <v>482</v>
      </c>
      <c r="F126" s="3" t="s">
        <v>1919</v>
      </c>
      <c r="G126" s="3" t="s">
        <v>2209</v>
      </c>
      <c r="H126" s="3" t="s">
        <v>815</v>
      </c>
      <c r="J126" s="3" t="b">
        <f t="shared" si="1"/>
        <v>0</v>
      </c>
    </row>
    <row r="127" spans="1:10">
      <c r="A127" s="3">
        <v>124</v>
      </c>
      <c r="B127" s="3">
        <v>1</v>
      </c>
      <c r="C127" s="3" t="s">
        <v>1931</v>
      </c>
      <c r="D127" s="3" t="s">
        <v>1930</v>
      </c>
      <c r="E127" s="3" t="s">
        <v>1788</v>
      </c>
      <c r="F127" s="3" t="s">
        <v>1789</v>
      </c>
      <c r="G127" s="3" t="s">
        <v>2209</v>
      </c>
      <c r="H127" s="3" t="s">
        <v>815</v>
      </c>
      <c r="J127" s="3" t="b">
        <f t="shared" si="1"/>
        <v>0</v>
      </c>
    </row>
    <row r="128" spans="1:10">
      <c r="A128" s="3">
        <v>125</v>
      </c>
      <c r="B128" s="3">
        <v>2</v>
      </c>
      <c r="C128" s="3" t="s">
        <v>1932</v>
      </c>
      <c r="D128" s="3" t="s">
        <v>1930</v>
      </c>
      <c r="E128" s="3" t="s">
        <v>1778</v>
      </c>
      <c r="F128" s="3" t="s">
        <v>1812</v>
      </c>
      <c r="G128" s="3" t="s">
        <v>2209</v>
      </c>
      <c r="H128" s="3" t="s">
        <v>815</v>
      </c>
      <c r="J128" s="3" t="b">
        <f t="shared" si="1"/>
        <v>0</v>
      </c>
    </row>
    <row r="129" spans="1:10">
      <c r="A129" s="3">
        <v>126</v>
      </c>
      <c r="B129" s="3">
        <v>3</v>
      </c>
      <c r="C129" s="3" t="s">
        <v>1933</v>
      </c>
      <c r="D129" s="3" t="s">
        <v>1930</v>
      </c>
      <c r="E129" s="3" t="s">
        <v>1814</v>
      </c>
      <c r="F129" s="3" t="s">
        <v>1793</v>
      </c>
      <c r="G129" s="3" t="s">
        <v>2209</v>
      </c>
      <c r="H129" s="3" t="s">
        <v>815</v>
      </c>
      <c r="J129" s="3" t="b">
        <f t="shared" si="1"/>
        <v>0</v>
      </c>
    </row>
    <row r="130" spans="1:10">
      <c r="A130" s="3">
        <v>127</v>
      </c>
      <c r="B130" s="3">
        <v>4</v>
      </c>
      <c r="C130" s="3" t="s">
        <v>1934</v>
      </c>
      <c r="D130" s="3" t="s">
        <v>1930</v>
      </c>
      <c r="E130" s="3" t="s">
        <v>1795</v>
      </c>
      <c r="F130" s="3" t="s">
        <v>1821</v>
      </c>
      <c r="G130" s="3" t="s">
        <v>2209</v>
      </c>
      <c r="H130" s="3" t="s">
        <v>815</v>
      </c>
      <c r="J130" s="3" t="b">
        <f t="shared" si="1"/>
        <v>0</v>
      </c>
    </row>
    <row r="131" spans="1:10">
      <c r="A131" s="3">
        <v>128</v>
      </c>
      <c r="B131" s="3">
        <v>0</v>
      </c>
      <c r="C131" s="3" t="s">
        <v>1935</v>
      </c>
      <c r="D131" s="3" t="s">
        <v>622</v>
      </c>
      <c r="E131" s="2">
        <v>0.2</v>
      </c>
      <c r="F131" s="3" t="s">
        <v>1615</v>
      </c>
      <c r="G131" s="3" t="s">
        <v>2209</v>
      </c>
      <c r="H131" s="3" t="s">
        <v>815</v>
      </c>
      <c r="J131" s="3" t="b">
        <f t="shared" si="1"/>
        <v>0</v>
      </c>
    </row>
    <row r="132" spans="1:10">
      <c r="A132" s="3">
        <v>129</v>
      </c>
      <c r="B132" s="3">
        <v>1</v>
      </c>
      <c r="C132" s="3" t="s">
        <v>1256</v>
      </c>
      <c r="D132" s="3" t="s">
        <v>622</v>
      </c>
      <c r="E132" s="2">
        <v>0.15</v>
      </c>
      <c r="F132" s="3" t="s">
        <v>1615</v>
      </c>
      <c r="G132" s="3" t="s">
        <v>2209</v>
      </c>
      <c r="H132" s="3" t="s">
        <v>815</v>
      </c>
      <c r="J132" s="3" t="b">
        <f t="shared" ref="J132:J195" si="2">OR(A131=A132,A132=A133)</f>
        <v>0</v>
      </c>
    </row>
    <row r="133" spans="1:10">
      <c r="A133" s="3">
        <v>130</v>
      </c>
      <c r="B133" s="3">
        <v>2</v>
      </c>
      <c r="C133" s="3" t="s">
        <v>1936</v>
      </c>
      <c r="D133" s="3" t="s">
        <v>622</v>
      </c>
      <c r="E133" s="2">
        <v>0.1</v>
      </c>
      <c r="F133" s="3" t="s">
        <v>1615</v>
      </c>
      <c r="G133" s="3" t="s">
        <v>2209</v>
      </c>
      <c r="H133" s="3" t="s">
        <v>815</v>
      </c>
      <c r="J133" s="3" t="b">
        <f t="shared" si="2"/>
        <v>0</v>
      </c>
    </row>
    <row r="134" spans="1:10">
      <c r="A134" s="3">
        <v>131</v>
      </c>
      <c r="B134" s="3">
        <v>3</v>
      </c>
      <c r="C134" s="3" t="s">
        <v>1937</v>
      </c>
      <c r="D134" s="3" t="s">
        <v>622</v>
      </c>
      <c r="E134" s="2">
        <v>0.05</v>
      </c>
      <c r="F134" s="3" t="s">
        <v>1615</v>
      </c>
      <c r="G134" s="3" t="s">
        <v>2209</v>
      </c>
      <c r="H134" s="3" t="s">
        <v>815</v>
      </c>
      <c r="J134" s="3" t="b">
        <f t="shared" si="2"/>
        <v>0</v>
      </c>
    </row>
    <row r="135" spans="1:10">
      <c r="A135" s="3">
        <v>132</v>
      </c>
      <c r="B135" s="3">
        <v>0</v>
      </c>
      <c r="C135" s="3" t="s">
        <v>1938</v>
      </c>
      <c r="D135" s="3" t="s">
        <v>1939</v>
      </c>
      <c r="E135" s="3" t="s">
        <v>482</v>
      </c>
      <c r="F135" s="3" t="s">
        <v>1919</v>
      </c>
      <c r="G135" s="3" t="s">
        <v>2209</v>
      </c>
      <c r="H135" s="3" t="s">
        <v>806</v>
      </c>
      <c r="J135" s="3" t="b">
        <f t="shared" si="2"/>
        <v>0</v>
      </c>
    </row>
    <row r="136" spans="1:10">
      <c r="A136" s="3">
        <v>133</v>
      </c>
      <c r="B136" s="3">
        <v>1</v>
      </c>
      <c r="C136" s="3" t="s">
        <v>1940</v>
      </c>
      <c r="D136" s="3" t="s">
        <v>1939</v>
      </c>
      <c r="E136" s="3" t="s">
        <v>1788</v>
      </c>
      <c r="F136" s="3" t="s">
        <v>1789</v>
      </c>
      <c r="G136" s="3" t="s">
        <v>2209</v>
      </c>
      <c r="H136" s="3" t="s">
        <v>806</v>
      </c>
      <c r="J136" s="3" t="b">
        <f t="shared" si="2"/>
        <v>0</v>
      </c>
    </row>
    <row r="137" spans="1:10">
      <c r="A137" s="3">
        <v>134</v>
      </c>
      <c r="B137" s="3">
        <v>2</v>
      </c>
      <c r="C137" s="3" t="s">
        <v>1941</v>
      </c>
      <c r="D137" s="3" t="s">
        <v>1939</v>
      </c>
      <c r="E137" s="3" t="s">
        <v>1778</v>
      </c>
      <c r="F137" s="3" t="s">
        <v>1812</v>
      </c>
      <c r="G137" s="3" t="s">
        <v>2209</v>
      </c>
      <c r="H137" s="3" t="s">
        <v>806</v>
      </c>
      <c r="J137" s="3" t="b">
        <f t="shared" si="2"/>
        <v>0</v>
      </c>
    </row>
    <row r="138" spans="1:10">
      <c r="A138" s="3">
        <v>135</v>
      </c>
      <c r="B138" s="3">
        <v>3</v>
      </c>
      <c r="C138" s="3" t="s">
        <v>1942</v>
      </c>
      <c r="D138" s="3" t="s">
        <v>1939</v>
      </c>
      <c r="E138" s="3" t="s">
        <v>1814</v>
      </c>
      <c r="F138" s="3" t="s">
        <v>1793</v>
      </c>
      <c r="G138" s="3" t="s">
        <v>2209</v>
      </c>
      <c r="H138" s="3" t="s">
        <v>806</v>
      </c>
      <c r="J138" s="3" t="b">
        <f t="shared" si="2"/>
        <v>0</v>
      </c>
    </row>
    <row r="139" spans="1:10">
      <c r="A139" s="3">
        <v>136</v>
      </c>
      <c r="B139" s="3">
        <v>4</v>
      </c>
      <c r="C139" s="3" t="s">
        <v>1943</v>
      </c>
      <c r="D139" s="3" t="s">
        <v>1939</v>
      </c>
      <c r="E139" s="3" t="s">
        <v>1795</v>
      </c>
      <c r="F139" s="3" t="s">
        <v>1821</v>
      </c>
      <c r="G139" s="3" t="s">
        <v>2209</v>
      </c>
      <c r="H139" s="3" t="s">
        <v>806</v>
      </c>
      <c r="J139" s="3" t="b">
        <f t="shared" si="2"/>
        <v>0</v>
      </c>
    </row>
    <row r="140" spans="1:10">
      <c r="A140" s="3">
        <v>137</v>
      </c>
      <c r="B140" s="3">
        <v>0</v>
      </c>
      <c r="C140" s="3" t="s">
        <v>1944</v>
      </c>
      <c r="D140" s="3" t="s">
        <v>1945</v>
      </c>
      <c r="E140" s="3">
        <v>1</v>
      </c>
      <c r="F140" s="3" t="s">
        <v>1615</v>
      </c>
      <c r="G140" s="3" t="s">
        <v>2209</v>
      </c>
      <c r="H140" s="3" t="s">
        <v>806</v>
      </c>
      <c r="J140" s="3" t="b">
        <f t="shared" si="2"/>
        <v>0</v>
      </c>
    </row>
    <row r="141" spans="1:10">
      <c r="A141" s="3">
        <v>138</v>
      </c>
      <c r="B141" s="3">
        <v>1</v>
      </c>
      <c r="C141" s="3" t="s">
        <v>1135</v>
      </c>
      <c r="D141" s="3" t="s">
        <v>464</v>
      </c>
      <c r="E141" s="3">
        <v>1</v>
      </c>
      <c r="F141" s="3" t="s">
        <v>1615</v>
      </c>
      <c r="G141" s="3" t="s">
        <v>2209</v>
      </c>
      <c r="H141" s="3" t="s">
        <v>806</v>
      </c>
      <c r="J141" s="3" t="b">
        <f t="shared" si="2"/>
        <v>0</v>
      </c>
    </row>
    <row r="142" spans="1:10">
      <c r="A142" s="3">
        <v>139</v>
      </c>
      <c r="B142" s="3">
        <v>0</v>
      </c>
      <c r="C142" s="3" t="s">
        <v>1946</v>
      </c>
      <c r="D142" s="3" t="s">
        <v>1947</v>
      </c>
      <c r="E142" s="2">
        <v>0.75</v>
      </c>
      <c r="F142" s="3" t="s">
        <v>1615</v>
      </c>
      <c r="G142" s="3" t="s">
        <v>2209</v>
      </c>
      <c r="H142" s="3" t="s">
        <v>2219</v>
      </c>
      <c r="J142" s="3" t="b">
        <f t="shared" si="2"/>
        <v>0</v>
      </c>
    </row>
    <row r="143" spans="1:10">
      <c r="A143" s="3">
        <v>140</v>
      </c>
      <c r="B143" s="3">
        <v>1</v>
      </c>
      <c r="C143" s="3" t="s">
        <v>1948</v>
      </c>
      <c r="D143" s="3" t="s">
        <v>1947</v>
      </c>
      <c r="E143" s="3" t="s">
        <v>1788</v>
      </c>
      <c r="F143" s="3" t="s">
        <v>1789</v>
      </c>
      <c r="G143" s="3" t="s">
        <v>2209</v>
      </c>
      <c r="H143" s="3" t="s">
        <v>2219</v>
      </c>
      <c r="J143" s="3" t="b">
        <f t="shared" si="2"/>
        <v>0</v>
      </c>
    </row>
    <row r="144" spans="1:10">
      <c r="A144" s="3">
        <v>141</v>
      </c>
      <c r="B144" s="3">
        <v>2</v>
      </c>
      <c r="C144" s="3" t="s">
        <v>1949</v>
      </c>
      <c r="D144" s="3" t="s">
        <v>1947</v>
      </c>
      <c r="E144" s="3" t="s">
        <v>1778</v>
      </c>
      <c r="F144" s="3" t="s">
        <v>1812</v>
      </c>
      <c r="G144" s="3" t="s">
        <v>2209</v>
      </c>
      <c r="H144" s="3" t="s">
        <v>2219</v>
      </c>
      <c r="J144" s="3" t="b">
        <f t="shared" si="2"/>
        <v>0</v>
      </c>
    </row>
    <row r="145" spans="1:10">
      <c r="A145" s="3">
        <v>142</v>
      </c>
      <c r="B145" s="3">
        <v>3</v>
      </c>
      <c r="C145" s="3" t="s">
        <v>1950</v>
      </c>
      <c r="D145" s="3" t="s">
        <v>1947</v>
      </c>
      <c r="E145" s="3" t="s">
        <v>1814</v>
      </c>
      <c r="F145" s="3" t="s">
        <v>1793</v>
      </c>
      <c r="G145" s="3" t="s">
        <v>2209</v>
      </c>
      <c r="H145" s="3" t="s">
        <v>2219</v>
      </c>
      <c r="J145" s="3" t="b">
        <f t="shared" si="2"/>
        <v>0</v>
      </c>
    </row>
    <row r="146" spans="1:10">
      <c r="A146" s="3">
        <v>143</v>
      </c>
      <c r="B146" s="3">
        <v>4</v>
      </c>
      <c r="C146" s="3" t="s">
        <v>1951</v>
      </c>
      <c r="D146" s="3" t="s">
        <v>1947</v>
      </c>
      <c r="E146" s="3" t="s">
        <v>1795</v>
      </c>
      <c r="F146" s="3" t="s">
        <v>1821</v>
      </c>
      <c r="G146" s="3" t="s">
        <v>2209</v>
      </c>
      <c r="H146" s="3" t="s">
        <v>2219</v>
      </c>
      <c r="J146" s="3" t="b">
        <f t="shared" si="2"/>
        <v>0</v>
      </c>
    </row>
    <row r="147" spans="1:10">
      <c r="A147" s="3">
        <v>144</v>
      </c>
      <c r="B147" s="3">
        <v>0</v>
      </c>
      <c r="C147" s="3" t="s">
        <v>1132</v>
      </c>
      <c r="D147" s="3" t="s">
        <v>462</v>
      </c>
      <c r="E147" s="3">
        <v>1</v>
      </c>
      <c r="F147" s="3" t="s">
        <v>1615</v>
      </c>
      <c r="G147" s="3" t="s">
        <v>2209</v>
      </c>
      <c r="H147" s="3" t="s">
        <v>2219</v>
      </c>
      <c r="J147" s="3" t="b">
        <f t="shared" si="2"/>
        <v>0</v>
      </c>
    </row>
    <row r="148" spans="1:10">
      <c r="A148" s="3">
        <v>145</v>
      </c>
      <c r="B148" s="3">
        <v>1</v>
      </c>
      <c r="C148" s="3" t="s">
        <v>1952</v>
      </c>
      <c r="D148" s="3" t="s">
        <v>1953</v>
      </c>
      <c r="E148" s="2">
        <v>0.2</v>
      </c>
      <c r="F148" s="3" t="s">
        <v>1615</v>
      </c>
      <c r="G148" s="3" t="s">
        <v>2209</v>
      </c>
      <c r="H148" s="3" t="s">
        <v>2219</v>
      </c>
      <c r="J148" s="3" t="b">
        <f t="shared" si="2"/>
        <v>1</v>
      </c>
    </row>
    <row r="149" spans="1:10">
      <c r="A149" s="3">
        <v>145</v>
      </c>
      <c r="B149" s="3">
        <v>1</v>
      </c>
      <c r="C149" s="3" t="s">
        <v>1952</v>
      </c>
      <c r="D149" s="3" t="s">
        <v>1954</v>
      </c>
      <c r="E149" s="2">
        <v>0.2</v>
      </c>
      <c r="F149" s="3" t="s">
        <v>1615</v>
      </c>
      <c r="G149" s="3" t="s">
        <v>2209</v>
      </c>
      <c r="H149" s="3" t="s">
        <v>2219</v>
      </c>
      <c r="J149" s="3" t="b">
        <f t="shared" si="2"/>
        <v>1</v>
      </c>
    </row>
    <row r="150" spans="1:10">
      <c r="A150" s="3">
        <v>146</v>
      </c>
      <c r="B150" s="3">
        <v>2</v>
      </c>
      <c r="C150" s="3" t="s">
        <v>1955</v>
      </c>
      <c r="D150" s="3" t="s">
        <v>1953</v>
      </c>
      <c r="E150" s="2">
        <v>0.1</v>
      </c>
      <c r="F150" s="3" t="s">
        <v>1615</v>
      </c>
      <c r="G150" s="3" t="s">
        <v>2209</v>
      </c>
      <c r="H150" s="3" t="s">
        <v>2219</v>
      </c>
      <c r="J150" s="3" t="b">
        <f t="shared" si="2"/>
        <v>1</v>
      </c>
    </row>
    <row r="151" spans="1:10">
      <c r="A151" s="3">
        <v>146</v>
      </c>
      <c r="B151" s="3">
        <v>2</v>
      </c>
      <c r="C151" s="3" t="s">
        <v>1955</v>
      </c>
      <c r="D151" s="3" t="s">
        <v>1954</v>
      </c>
      <c r="E151" s="2">
        <v>0.1</v>
      </c>
      <c r="F151" s="3" t="s">
        <v>1615</v>
      </c>
      <c r="G151" s="3" t="s">
        <v>2209</v>
      </c>
      <c r="H151" s="3" t="s">
        <v>2219</v>
      </c>
      <c r="J151" s="3" t="b">
        <f t="shared" si="2"/>
        <v>1</v>
      </c>
    </row>
    <row r="152" spans="1:10">
      <c r="A152" s="3">
        <v>147</v>
      </c>
      <c r="B152" s="3">
        <v>3</v>
      </c>
      <c r="C152" s="3" t="s">
        <v>1956</v>
      </c>
      <c r="D152" s="3" t="s">
        <v>1953</v>
      </c>
      <c r="E152" s="2">
        <v>0.05</v>
      </c>
      <c r="F152" s="3" t="s">
        <v>1615</v>
      </c>
      <c r="G152" s="3" t="s">
        <v>2209</v>
      </c>
      <c r="H152" s="3" t="s">
        <v>2219</v>
      </c>
      <c r="J152" s="3" t="b">
        <f t="shared" si="2"/>
        <v>1</v>
      </c>
    </row>
    <row r="153" spans="1:10">
      <c r="A153" s="3">
        <v>147</v>
      </c>
      <c r="B153" s="3">
        <v>3</v>
      </c>
      <c r="C153" s="3" t="s">
        <v>1956</v>
      </c>
      <c r="D153" s="3" t="s">
        <v>1954</v>
      </c>
      <c r="E153" s="2">
        <v>0.05</v>
      </c>
      <c r="F153" s="3" t="s">
        <v>1615</v>
      </c>
      <c r="G153" s="3" t="s">
        <v>2209</v>
      </c>
      <c r="H153" s="3" t="s">
        <v>2219</v>
      </c>
      <c r="J153" s="3" t="b">
        <f t="shared" si="2"/>
        <v>1</v>
      </c>
    </row>
    <row r="154" spans="1:10">
      <c r="A154" s="3">
        <v>148</v>
      </c>
      <c r="B154" s="3">
        <v>0</v>
      </c>
      <c r="C154" s="3" t="s">
        <v>1957</v>
      </c>
      <c r="D154" s="3" t="s">
        <v>1958</v>
      </c>
      <c r="E154" s="3" t="s">
        <v>482</v>
      </c>
      <c r="F154" s="3" t="s">
        <v>1919</v>
      </c>
      <c r="G154" s="3" t="s">
        <v>2209</v>
      </c>
      <c r="H154" s="3" t="s">
        <v>820</v>
      </c>
      <c r="J154" s="3" t="b">
        <f t="shared" si="2"/>
        <v>0</v>
      </c>
    </row>
    <row r="155" spans="1:10">
      <c r="A155" s="3">
        <v>149</v>
      </c>
      <c r="B155" s="3">
        <v>1</v>
      </c>
      <c r="C155" s="3" t="s">
        <v>1959</v>
      </c>
      <c r="D155" s="3" t="s">
        <v>1958</v>
      </c>
      <c r="E155" s="3" t="s">
        <v>289</v>
      </c>
      <c r="F155" s="3" t="s">
        <v>1960</v>
      </c>
      <c r="G155" s="3" t="s">
        <v>2209</v>
      </c>
      <c r="H155" s="3" t="s">
        <v>820</v>
      </c>
      <c r="J155" s="3" t="b">
        <f t="shared" si="2"/>
        <v>0</v>
      </c>
    </row>
    <row r="156" spans="1:10">
      <c r="A156" s="3">
        <v>150</v>
      </c>
      <c r="B156" s="3">
        <v>2</v>
      </c>
      <c r="C156" s="3" t="s">
        <v>1961</v>
      </c>
      <c r="D156" s="3" t="s">
        <v>1958</v>
      </c>
      <c r="E156" s="3" t="s">
        <v>1778</v>
      </c>
      <c r="F156" s="3" t="s">
        <v>1812</v>
      </c>
      <c r="G156" s="3" t="s">
        <v>2209</v>
      </c>
      <c r="H156" s="3" t="s">
        <v>820</v>
      </c>
      <c r="J156" s="3" t="b">
        <f t="shared" si="2"/>
        <v>0</v>
      </c>
    </row>
    <row r="157" spans="1:10">
      <c r="A157" s="3">
        <v>151</v>
      </c>
      <c r="B157" s="3">
        <v>3</v>
      </c>
      <c r="C157" s="3" t="s">
        <v>1962</v>
      </c>
      <c r="D157" s="3" t="s">
        <v>1958</v>
      </c>
      <c r="E157" s="3" t="s">
        <v>1814</v>
      </c>
      <c r="F157" s="3" t="s">
        <v>1793</v>
      </c>
      <c r="G157" s="3" t="s">
        <v>2209</v>
      </c>
      <c r="H157" s="3" t="s">
        <v>820</v>
      </c>
      <c r="J157" s="3" t="b">
        <f t="shared" si="2"/>
        <v>0</v>
      </c>
    </row>
    <row r="158" spans="1:10">
      <c r="A158" s="3">
        <v>152</v>
      </c>
      <c r="B158" s="3">
        <v>4</v>
      </c>
      <c r="C158" s="3" t="s">
        <v>1963</v>
      </c>
      <c r="D158" s="3" t="s">
        <v>1958</v>
      </c>
      <c r="E158" s="3" t="s">
        <v>1795</v>
      </c>
      <c r="F158" s="3" t="s">
        <v>1796</v>
      </c>
      <c r="G158" s="3" t="s">
        <v>2209</v>
      </c>
      <c r="H158" s="3" t="s">
        <v>820</v>
      </c>
      <c r="J158" s="3" t="b">
        <f t="shared" si="2"/>
        <v>0</v>
      </c>
    </row>
    <row r="159" spans="1:10">
      <c r="A159" s="3">
        <v>153</v>
      </c>
      <c r="B159" s="3">
        <v>0</v>
      </c>
      <c r="C159" s="3" t="s">
        <v>1964</v>
      </c>
      <c r="D159" s="3" t="s">
        <v>1965</v>
      </c>
      <c r="E159" s="2">
        <v>0.12</v>
      </c>
      <c r="F159" s="3" t="s">
        <v>1615</v>
      </c>
      <c r="G159" s="3" t="s">
        <v>2209</v>
      </c>
      <c r="H159" s="3" t="s">
        <v>820</v>
      </c>
      <c r="J159" s="3" t="b">
        <f t="shared" si="2"/>
        <v>0</v>
      </c>
    </row>
    <row r="160" spans="1:10">
      <c r="A160" s="3">
        <v>154</v>
      </c>
      <c r="B160" s="3">
        <v>1</v>
      </c>
      <c r="C160" s="3" t="s">
        <v>1966</v>
      </c>
      <c r="D160" s="3" t="s">
        <v>1967</v>
      </c>
      <c r="E160" s="3" t="s">
        <v>1788</v>
      </c>
      <c r="F160" s="3" t="s">
        <v>1789</v>
      </c>
      <c r="G160" s="3" t="s">
        <v>2209</v>
      </c>
      <c r="H160" s="3" t="s">
        <v>820</v>
      </c>
      <c r="J160" s="3" t="b">
        <f t="shared" si="2"/>
        <v>0</v>
      </c>
    </row>
    <row r="161" spans="1:10">
      <c r="A161" s="3">
        <v>155</v>
      </c>
      <c r="B161" s="3">
        <v>2</v>
      </c>
      <c r="C161" s="3" t="s">
        <v>1968</v>
      </c>
      <c r="D161" s="3" t="s">
        <v>1967</v>
      </c>
      <c r="E161" s="3" t="s">
        <v>1778</v>
      </c>
      <c r="F161" s="3" t="s">
        <v>1812</v>
      </c>
      <c r="G161" s="3" t="s">
        <v>2209</v>
      </c>
      <c r="H161" s="3" t="s">
        <v>820</v>
      </c>
      <c r="J161" s="3" t="b">
        <f t="shared" si="2"/>
        <v>0</v>
      </c>
    </row>
    <row r="162" spans="1:10">
      <c r="A162" s="3">
        <v>156</v>
      </c>
      <c r="B162" s="3">
        <v>3</v>
      </c>
      <c r="C162" s="3" t="s">
        <v>1969</v>
      </c>
      <c r="D162" s="3" t="s">
        <v>1967</v>
      </c>
      <c r="E162" s="3" t="s">
        <v>1814</v>
      </c>
      <c r="F162" s="3" t="s">
        <v>1793</v>
      </c>
      <c r="G162" s="3" t="s">
        <v>2209</v>
      </c>
      <c r="H162" s="3" t="s">
        <v>820</v>
      </c>
      <c r="J162" s="3" t="b">
        <f t="shared" si="2"/>
        <v>0</v>
      </c>
    </row>
    <row r="163" spans="1:10">
      <c r="A163" s="3">
        <v>157</v>
      </c>
      <c r="B163" s="3">
        <v>4</v>
      </c>
      <c r="C163" s="3" t="s">
        <v>1970</v>
      </c>
      <c r="D163" s="3" t="s">
        <v>1967</v>
      </c>
      <c r="E163" s="3" t="s">
        <v>1795</v>
      </c>
      <c r="F163" s="3" t="s">
        <v>1796</v>
      </c>
      <c r="G163" s="3" t="s">
        <v>2209</v>
      </c>
      <c r="H163" s="3" t="s">
        <v>820</v>
      </c>
      <c r="J163" s="3" t="b">
        <f t="shared" si="2"/>
        <v>0</v>
      </c>
    </row>
    <row r="164" spans="1:10">
      <c r="A164" s="3">
        <v>158</v>
      </c>
      <c r="B164" s="3">
        <v>0</v>
      </c>
      <c r="C164" s="3" t="s">
        <v>1971</v>
      </c>
      <c r="D164" s="3" t="s">
        <v>1972</v>
      </c>
      <c r="E164" s="3">
        <v>1</v>
      </c>
      <c r="F164" s="3" t="s">
        <v>1615</v>
      </c>
      <c r="G164" s="3" t="s">
        <v>2209</v>
      </c>
      <c r="H164" s="3" t="s">
        <v>825</v>
      </c>
      <c r="J164" s="3" t="b">
        <f t="shared" si="2"/>
        <v>0</v>
      </c>
    </row>
    <row r="165" spans="1:10">
      <c r="A165" s="3">
        <v>159</v>
      </c>
      <c r="B165" s="3">
        <v>1</v>
      </c>
      <c r="C165" s="3" t="s">
        <v>1973</v>
      </c>
      <c r="D165" s="3" t="s">
        <v>1974</v>
      </c>
      <c r="E165" s="3" t="s">
        <v>1788</v>
      </c>
      <c r="F165" s="3" t="s">
        <v>1789</v>
      </c>
      <c r="G165" s="3" t="s">
        <v>2209</v>
      </c>
      <c r="H165" s="3" t="s">
        <v>825</v>
      </c>
      <c r="J165" s="3" t="b">
        <f t="shared" si="2"/>
        <v>0</v>
      </c>
    </row>
    <row r="166" spans="1:10">
      <c r="A166" s="3">
        <v>160</v>
      </c>
      <c r="B166" s="3">
        <v>2</v>
      </c>
      <c r="C166" s="3" t="s">
        <v>1975</v>
      </c>
      <c r="D166" s="3" t="s">
        <v>1974</v>
      </c>
      <c r="E166" s="3" t="s">
        <v>1778</v>
      </c>
      <c r="F166" s="3" t="s">
        <v>1812</v>
      </c>
      <c r="G166" s="3" t="s">
        <v>2209</v>
      </c>
      <c r="H166" s="3" t="s">
        <v>825</v>
      </c>
      <c r="J166" s="3" t="b">
        <f t="shared" si="2"/>
        <v>0</v>
      </c>
    </row>
    <row r="167" spans="1:10">
      <c r="A167" s="3">
        <v>161</v>
      </c>
      <c r="B167" s="3">
        <v>3</v>
      </c>
      <c r="C167" s="3" t="s">
        <v>1976</v>
      </c>
      <c r="D167" s="3" t="s">
        <v>1974</v>
      </c>
      <c r="E167" s="3" t="s">
        <v>1814</v>
      </c>
      <c r="F167" s="3" t="s">
        <v>1793</v>
      </c>
      <c r="G167" s="3" t="s">
        <v>2209</v>
      </c>
      <c r="H167" s="3" t="s">
        <v>825</v>
      </c>
      <c r="J167" s="3" t="b">
        <f t="shared" si="2"/>
        <v>0</v>
      </c>
    </row>
    <row r="168" spans="1:10">
      <c r="A168" s="3">
        <v>162</v>
      </c>
      <c r="B168" s="3">
        <v>4</v>
      </c>
      <c r="C168" s="3" t="s">
        <v>1977</v>
      </c>
      <c r="D168" s="3" t="s">
        <v>1974</v>
      </c>
      <c r="E168" s="3" t="s">
        <v>1795</v>
      </c>
      <c r="F168" s="3" t="s">
        <v>1821</v>
      </c>
      <c r="G168" s="3" t="s">
        <v>2209</v>
      </c>
      <c r="H168" s="3" t="s">
        <v>825</v>
      </c>
      <c r="J168" s="3" t="b">
        <f t="shared" si="2"/>
        <v>0</v>
      </c>
    </row>
    <row r="169" spans="1:10">
      <c r="A169" s="3">
        <v>163</v>
      </c>
      <c r="B169" s="3">
        <v>0</v>
      </c>
      <c r="C169" s="3" t="s">
        <v>1978</v>
      </c>
      <c r="D169" s="3" t="s">
        <v>1979</v>
      </c>
      <c r="E169" s="2">
        <v>0.5</v>
      </c>
      <c r="F169" s="3" t="s">
        <v>1615</v>
      </c>
      <c r="G169" s="3" t="s">
        <v>2209</v>
      </c>
      <c r="H169" s="3" t="s">
        <v>825</v>
      </c>
      <c r="J169" s="3" t="b">
        <f t="shared" si="2"/>
        <v>1</v>
      </c>
    </row>
    <row r="170" spans="1:10">
      <c r="A170" s="3">
        <v>163</v>
      </c>
      <c r="B170" s="3">
        <v>0</v>
      </c>
      <c r="C170" s="3" t="s">
        <v>1978</v>
      </c>
      <c r="D170" s="3" t="s">
        <v>1974</v>
      </c>
      <c r="E170" s="2">
        <v>0.3</v>
      </c>
      <c r="F170" s="3" t="s">
        <v>1615</v>
      </c>
      <c r="G170" s="3" t="s">
        <v>2209</v>
      </c>
      <c r="H170" s="3" t="s">
        <v>825</v>
      </c>
      <c r="J170" s="3" t="b">
        <f t="shared" si="2"/>
        <v>1</v>
      </c>
    </row>
    <row r="171" spans="1:10">
      <c r="A171" s="3">
        <v>164</v>
      </c>
      <c r="B171" s="3">
        <v>1</v>
      </c>
      <c r="C171" s="3" t="s">
        <v>1980</v>
      </c>
      <c r="D171" s="3" t="s">
        <v>1981</v>
      </c>
      <c r="E171" s="3">
        <v>2</v>
      </c>
      <c r="F171" s="3" t="s">
        <v>1615</v>
      </c>
      <c r="G171" s="3" t="s">
        <v>2209</v>
      </c>
      <c r="H171" s="3" t="s">
        <v>825</v>
      </c>
      <c r="J171" s="3" t="b">
        <f t="shared" si="2"/>
        <v>0</v>
      </c>
    </row>
    <row r="172" spans="1:10">
      <c r="A172" s="3">
        <v>165</v>
      </c>
      <c r="B172" s="3">
        <v>0</v>
      </c>
      <c r="C172" s="3" t="s">
        <v>1982</v>
      </c>
      <c r="D172" s="3" t="s">
        <v>720</v>
      </c>
      <c r="E172" s="2">
        <v>0.24</v>
      </c>
      <c r="F172" s="3" t="s">
        <v>1615</v>
      </c>
      <c r="G172" s="3" t="s">
        <v>2209</v>
      </c>
      <c r="H172" s="3" t="s">
        <v>824</v>
      </c>
      <c r="J172" s="3" t="b">
        <f t="shared" si="2"/>
        <v>0</v>
      </c>
    </row>
    <row r="173" spans="1:10">
      <c r="A173" s="3">
        <v>166</v>
      </c>
      <c r="B173" s="3">
        <v>1</v>
      </c>
      <c r="C173" s="3" t="s">
        <v>1983</v>
      </c>
      <c r="D173" s="3" t="s">
        <v>717</v>
      </c>
      <c r="E173" s="3" t="s">
        <v>1788</v>
      </c>
      <c r="F173" s="3" t="s">
        <v>1789</v>
      </c>
      <c r="G173" s="3" t="s">
        <v>2209</v>
      </c>
      <c r="H173" s="3" t="s">
        <v>824</v>
      </c>
      <c r="J173" s="3" t="b">
        <f t="shared" si="2"/>
        <v>0</v>
      </c>
    </row>
    <row r="174" spans="1:10">
      <c r="A174" s="3">
        <v>167</v>
      </c>
      <c r="B174" s="3">
        <v>2</v>
      </c>
      <c r="C174" s="3" t="s">
        <v>1984</v>
      </c>
      <c r="D174" s="3" t="s">
        <v>717</v>
      </c>
      <c r="E174" s="3" t="s">
        <v>1778</v>
      </c>
      <c r="F174" s="3" t="s">
        <v>1812</v>
      </c>
      <c r="G174" s="3" t="s">
        <v>2209</v>
      </c>
      <c r="H174" s="3" t="s">
        <v>824</v>
      </c>
      <c r="J174" s="3" t="b">
        <f t="shared" si="2"/>
        <v>0</v>
      </c>
    </row>
    <row r="175" spans="1:10">
      <c r="A175" s="3">
        <v>168</v>
      </c>
      <c r="B175" s="3">
        <v>3</v>
      </c>
      <c r="C175" s="3" t="s">
        <v>1985</v>
      </c>
      <c r="D175" s="3" t="s">
        <v>717</v>
      </c>
      <c r="E175" s="3" t="s">
        <v>1814</v>
      </c>
      <c r="F175" s="3" t="s">
        <v>1793</v>
      </c>
      <c r="G175" s="3" t="s">
        <v>2209</v>
      </c>
      <c r="H175" s="3" t="s">
        <v>824</v>
      </c>
      <c r="J175" s="3" t="b">
        <f t="shared" si="2"/>
        <v>0</v>
      </c>
    </row>
    <row r="176" spans="1:10">
      <c r="A176" s="3">
        <v>169</v>
      </c>
      <c r="B176" s="3">
        <v>4</v>
      </c>
      <c r="C176" s="3" t="s">
        <v>1986</v>
      </c>
      <c r="D176" s="3" t="s">
        <v>717</v>
      </c>
      <c r="E176" s="3" t="s">
        <v>1795</v>
      </c>
      <c r="F176" s="3" t="s">
        <v>1796</v>
      </c>
      <c r="G176" s="3" t="s">
        <v>2209</v>
      </c>
      <c r="H176" s="3" t="s">
        <v>824</v>
      </c>
      <c r="J176" s="3" t="b">
        <f t="shared" si="2"/>
        <v>0</v>
      </c>
    </row>
    <row r="177" spans="1:10">
      <c r="A177" s="3">
        <v>170</v>
      </c>
      <c r="B177" s="3">
        <v>0</v>
      </c>
      <c r="C177" s="3" t="s">
        <v>1987</v>
      </c>
      <c r="D177" s="3" t="s">
        <v>1987</v>
      </c>
      <c r="F177" s="3" t="s">
        <v>1615</v>
      </c>
      <c r="G177" s="3" t="s">
        <v>2209</v>
      </c>
      <c r="H177" s="3" t="s">
        <v>824</v>
      </c>
      <c r="J177" s="3" t="b">
        <f t="shared" si="2"/>
        <v>0</v>
      </c>
    </row>
    <row r="178" spans="1:10">
      <c r="A178" s="3">
        <v>171</v>
      </c>
      <c r="B178" s="3">
        <v>1</v>
      </c>
      <c r="C178" s="3" t="s">
        <v>1344</v>
      </c>
      <c r="D178" s="3" t="s">
        <v>733</v>
      </c>
      <c r="E178" s="3">
        <v>1</v>
      </c>
      <c r="F178" s="3" t="s">
        <v>1615</v>
      </c>
      <c r="G178" s="3" t="s">
        <v>2209</v>
      </c>
      <c r="H178" s="3" t="s">
        <v>824</v>
      </c>
      <c r="J178" s="3" t="b">
        <f t="shared" si="2"/>
        <v>0</v>
      </c>
    </row>
    <row r="179" spans="1:10">
      <c r="A179" s="3">
        <v>172</v>
      </c>
      <c r="B179" s="3">
        <v>0</v>
      </c>
      <c r="C179" s="3" t="s">
        <v>1988</v>
      </c>
      <c r="D179" s="3" t="s">
        <v>1989</v>
      </c>
      <c r="E179" s="3">
        <v>1</v>
      </c>
      <c r="F179" s="3" t="s">
        <v>1615</v>
      </c>
      <c r="G179" s="3" t="s">
        <v>2209</v>
      </c>
      <c r="H179" s="3" t="s">
        <v>2220</v>
      </c>
      <c r="J179" s="3" t="b">
        <f t="shared" si="2"/>
        <v>0</v>
      </c>
    </row>
    <row r="180" spans="1:10">
      <c r="A180" s="3">
        <v>173</v>
      </c>
      <c r="B180" s="3">
        <v>1</v>
      </c>
      <c r="C180" s="3" t="s">
        <v>1990</v>
      </c>
      <c r="D180" s="3" t="s">
        <v>675</v>
      </c>
      <c r="E180" s="3" t="s">
        <v>1788</v>
      </c>
      <c r="F180" s="3" t="s">
        <v>1789</v>
      </c>
      <c r="G180" s="3" t="s">
        <v>2209</v>
      </c>
      <c r="H180" s="3" t="s">
        <v>2220</v>
      </c>
      <c r="J180" s="3" t="b">
        <f t="shared" si="2"/>
        <v>0</v>
      </c>
    </row>
    <row r="181" spans="1:10">
      <c r="A181" s="3">
        <v>174</v>
      </c>
      <c r="B181" s="3">
        <v>2</v>
      </c>
      <c r="C181" s="3" t="s">
        <v>1991</v>
      </c>
      <c r="D181" s="3" t="s">
        <v>675</v>
      </c>
      <c r="E181" s="3" t="s">
        <v>1778</v>
      </c>
      <c r="F181" s="3" t="s">
        <v>1812</v>
      </c>
      <c r="G181" s="3" t="s">
        <v>2209</v>
      </c>
      <c r="H181" s="3" t="s">
        <v>2220</v>
      </c>
      <c r="J181" s="3" t="b">
        <f t="shared" si="2"/>
        <v>0</v>
      </c>
    </row>
    <row r="182" spans="1:10">
      <c r="A182" s="3">
        <v>175</v>
      </c>
      <c r="B182" s="3">
        <v>3</v>
      </c>
      <c r="C182" s="3" t="s">
        <v>1992</v>
      </c>
      <c r="D182" s="3" t="s">
        <v>675</v>
      </c>
      <c r="E182" s="3" t="s">
        <v>1814</v>
      </c>
      <c r="F182" s="3" t="s">
        <v>1793</v>
      </c>
      <c r="G182" s="3" t="s">
        <v>2209</v>
      </c>
      <c r="H182" s="3" t="s">
        <v>2220</v>
      </c>
      <c r="J182" s="3" t="b">
        <f t="shared" si="2"/>
        <v>0</v>
      </c>
    </row>
    <row r="183" spans="1:10">
      <c r="A183" s="3">
        <v>176</v>
      </c>
      <c r="B183" s="3">
        <v>4</v>
      </c>
      <c r="C183" s="3" t="s">
        <v>1993</v>
      </c>
      <c r="D183" s="3" t="s">
        <v>675</v>
      </c>
      <c r="E183" s="3" t="s">
        <v>1795</v>
      </c>
      <c r="F183" s="3" t="s">
        <v>1796</v>
      </c>
      <c r="G183" s="3" t="s">
        <v>2209</v>
      </c>
      <c r="H183" s="3" t="s">
        <v>2220</v>
      </c>
      <c r="J183" s="3" t="b">
        <f t="shared" si="2"/>
        <v>0</v>
      </c>
    </row>
    <row r="184" spans="1:10">
      <c r="A184" s="3">
        <v>177</v>
      </c>
      <c r="B184" s="3">
        <v>0</v>
      </c>
      <c r="C184" s="3" t="s">
        <v>1994</v>
      </c>
      <c r="D184" s="3" t="s">
        <v>680</v>
      </c>
      <c r="E184" s="3" t="s">
        <v>509</v>
      </c>
      <c r="F184" s="3" t="s">
        <v>1775</v>
      </c>
      <c r="G184" s="3" t="s">
        <v>2209</v>
      </c>
      <c r="H184" s="3" t="s">
        <v>2220</v>
      </c>
      <c r="J184" s="3" t="b">
        <f t="shared" si="2"/>
        <v>0</v>
      </c>
    </row>
    <row r="185" spans="1:10">
      <c r="A185" s="3">
        <v>178</v>
      </c>
      <c r="B185" s="3">
        <v>1</v>
      </c>
      <c r="C185" s="3" t="s">
        <v>1995</v>
      </c>
      <c r="D185" s="3" t="s">
        <v>680</v>
      </c>
      <c r="E185" s="3" t="s">
        <v>1802</v>
      </c>
      <c r="F185" s="3" t="s">
        <v>1996</v>
      </c>
      <c r="G185" s="3" t="s">
        <v>2209</v>
      </c>
      <c r="H185" s="3" t="s">
        <v>2220</v>
      </c>
      <c r="J185" s="3" t="b">
        <f t="shared" si="2"/>
        <v>0</v>
      </c>
    </row>
    <row r="186" spans="1:10">
      <c r="A186" s="3">
        <v>179</v>
      </c>
      <c r="B186" s="3">
        <v>2</v>
      </c>
      <c r="C186" s="3" t="s">
        <v>1997</v>
      </c>
      <c r="D186" s="3" t="s">
        <v>680</v>
      </c>
      <c r="E186" s="3" t="s">
        <v>1928</v>
      </c>
      <c r="F186" s="3" t="s">
        <v>1998</v>
      </c>
      <c r="G186" s="3" t="s">
        <v>2209</v>
      </c>
      <c r="H186" s="3" t="s">
        <v>2220</v>
      </c>
      <c r="J186" s="3" t="b">
        <f t="shared" si="2"/>
        <v>0</v>
      </c>
    </row>
    <row r="187" spans="1:10">
      <c r="A187" s="3">
        <v>180</v>
      </c>
      <c r="B187" s="3">
        <v>3</v>
      </c>
      <c r="C187" s="3" t="s">
        <v>1999</v>
      </c>
      <c r="D187" s="3" t="s">
        <v>680</v>
      </c>
      <c r="E187" s="2">
        <v>0.09</v>
      </c>
      <c r="F187" s="3" t="s">
        <v>1615</v>
      </c>
      <c r="G187" s="3" t="s">
        <v>2209</v>
      </c>
      <c r="H187" s="3" t="s">
        <v>2220</v>
      </c>
      <c r="J187" s="3" t="b">
        <f t="shared" si="2"/>
        <v>0</v>
      </c>
    </row>
    <row r="188" spans="1:10">
      <c r="A188" s="3">
        <v>181</v>
      </c>
      <c r="B188" s="3">
        <v>0</v>
      </c>
      <c r="C188" s="3" t="s">
        <v>2000</v>
      </c>
      <c r="D188" s="3" t="s">
        <v>3886</v>
      </c>
      <c r="E188" s="2">
        <v>0.4</v>
      </c>
      <c r="F188" s="3" t="s">
        <v>1615</v>
      </c>
      <c r="G188" s="3" t="s">
        <v>2209</v>
      </c>
      <c r="H188" s="3" t="s">
        <v>2221</v>
      </c>
      <c r="J188" s="3" t="b">
        <f t="shared" si="2"/>
        <v>0</v>
      </c>
    </row>
    <row r="189" spans="1:10">
      <c r="A189" s="3">
        <v>182</v>
      </c>
      <c r="B189" s="3">
        <v>1</v>
      </c>
      <c r="C189" s="3" t="s">
        <v>2001</v>
      </c>
      <c r="D189" s="3" t="s">
        <v>2002</v>
      </c>
      <c r="E189" s="3" t="s">
        <v>1788</v>
      </c>
      <c r="F189" s="3" t="s">
        <v>1789</v>
      </c>
      <c r="G189" s="3" t="s">
        <v>2209</v>
      </c>
      <c r="H189" s="3" t="s">
        <v>2221</v>
      </c>
      <c r="J189" s="3" t="b">
        <f t="shared" si="2"/>
        <v>0</v>
      </c>
    </row>
    <row r="190" spans="1:10">
      <c r="A190" s="3">
        <v>183</v>
      </c>
      <c r="B190" s="3">
        <v>2</v>
      </c>
      <c r="C190" s="3" t="s">
        <v>2003</v>
      </c>
      <c r="D190" s="3" t="s">
        <v>2002</v>
      </c>
      <c r="E190" s="3" t="s">
        <v>1778</v>
      </c>
      <c r="F190" s="3" t="s">
        <v>1812</v>
      </c>
      <c r="G190" s="3" t="s">
        <v>2209</v>
      </c>
      <c r="H190" s="3" t="s">
        <v>2221</v>
      </c>
      <c r="J190" s="3" t="b">
        <f t="shared" si="2"/>
        <v>0</v>
      </c>
    </row>
    <row r="191" spans="1:10">
      <c r="A191" s="3">
        <v>184</v>
      </c>
      <c r="B191" s="3">
        <v>3</v>
      </c>
      <c r="C191" s="3" t="s">
        <v>2004</v>
      </c>
      <c r="D191" s="3" t="s">
        <v>2002</v>
      </c>
      <c r="E191" s="3" t="s">
        <v>1814</v>
      </c>
      <c r="F191" s="3" t="s">
        <v>1793</v>
      </c>
      <c r="G191" s="3" t="s">
        <v>2209</v>
      </c>
      <c r="H191" s="3" t="s">
        <v>2221</v>
      </c>
      <c r="J191" s="3" t="b">
        <f t="shared" si="2"/>
        <v>0</v>
      </c>
    </row>
    <row r="192" spans="1:10">
      <c r="A192" s="3">
        <v>185</v>
      </c>
      <c r="B192" s="3">
        <v>4</v>
      </c>
      <c r="C192" s="3" t="s">
        <v>2005</v>
      </c>
      <c r="D192" s="3" t="s">
        <v>2002</v>
      </c>
      <c r="E192" s="3" t="s">
        <v>1795</v>
      </c>
      <c r="F192" s="3" t="s">
        <v>1796</v>
      </c>
      <c r="G192" s="3" t="s">
        <v>2209</v>
      </c>
      <c r="H192" s="3" t="s">
        <v>2221</v>
      </c>
      <c r="J192" s="3" t="b">
        <f t="shared" si="2"/>
        <v>0</v>
      </c>
    </row>
    <row r="193" spans="1:10">
      <c r="A193" s="3">
        <v>186</v>
      </c>
      <c r="B193" s="3">
        <v>0</v>
      </c>
      <c r="C193" s="3" t="s">
        <v>2006</v>
      </c>
      <c r="D193" s="3" t="s">
        <v>2006</v>
      </c>
      <c r="F193" s="3" t="s">
        <v>1615</v>
      </c>
      <c r="G193" s="3" t="s">
        <v>2209</v>
      </c>
      <c r="H193" s="3" t="s">
        <v>2221</v>
      </c>
      <c r="J193" s="3" t="b">
        <f t="shared" si="2"/>
        <v>0</v>
      </c>
    </row>
    <row r="194" spans="1:10">
      <c r="A194" s="3">
        <v>187</v>
      </c>
      <c r="B194" s="3">
        <v>1</v>
      </c>
      <c r="C194" s="3" t="s">
        <v>2007</v>
      </c>
      <c r="D194" s="3" t="s">
        <v>2008</v>
      </c>
      <c r="E194" s="3" t="s">
        <v>1788</v>
      </c>
      <c r="F194" s="3" t="s">
        <v>1789</v>
      </c>
      <c r="G194" s="3" t="s">
        <v>2209</v>
      </c>
      <c r="H194" s="3" t="s">
        <v>2221</v>
      </c>
      <c r="J194" s="3" t="b">
        <f t="shared" si="2"/>
        <v>0</v>
      </c>
    </row>
    <row r="195" spans="1:10">
      <c r="A195" s="3">
        <v>188</v>
      </c>
      <c r="B195" s="3">
        <v>2</v>
      </c>
      <c r="C195" s="3" t="s">
        <v>2009</v>
      </c>
      <c r="D195" s="3" t="s">
        <v>2008</v>
      </c>
      <c r="E195" s="3" t="s">
        <v>1778</v>
      </c>
      <c r="F195" s="3" t="s">
        <v>1812</v>
      </c>
      <c r="G195" s="3" t="s">
        <v>2209</v>
      </c>
      <c r="H195" s="3" t="s">
        <v>2221</v>
      </c>
      <c r="J195" s="3" t="b">
        <f t="shared" si="2"/>
        <v>0</v>
      </c>
    </row>
    <row r="196" spans="1:10">
      <c r="A196" s="3">
        <v>189</v>
      </c>
      <c r="B196" s="3">
        <v>3</v>
      </c>
      <c r="C196" s="3" t="s">
        <v>2010</v>
      </c>
      <c r="D196" s="3" t="s">
        <v>2008</v>
      </c>
      <c r="E196" s="3" t="s">
        <v>1814</v>
      </c>
      <c r="F196" s="3" t="s">
        <v>1793</v>
      </c>
      <c r="G196" s="3" t="s">
        <v>2209</v>
      </c>
      <c r="H196" s="3" t="s">
        <v>2221</v>
      </c>
      <c r="J196" s="3" t="b">
        <f t="shared" ref="J196:J259" si="3">OR(A195=A196,A196=A197)</f>
        <v>0</v>
      </c>
    </row>
    <row r="197" spans="1:10">
      <c r="A197" s="3">
        <v>190</v>
      </c>
      <c r="B197" s="3">
        <v>4</v>
      </c>
      <c r="C197" s="3" t="s">
        <v>2011</v>
      </c>
      <c r="D197" s="3" t="s">
        <v>2008</v>
      </c>
      <c r="E197" s="3" t="s">
        <v>1795</v>
      </c>
      <c r="F197" s="3" t="s">
        <v>1796</v>
      </c>
      <c r="G197" s="3" t="s">
        <v>2209</v>
      </c>
      <c r="H197" s="3" t="s">
        <v>2221</v>
      </c>
      <c r="J197" s="3" t="b">
        <f t="shared" si="3"/>
        <v>0</v>
      </c>
    </row>
    <row r="198" spans="1:10">
      <c r="A198" s="3">
        <v>191</v>
      </c>
      <c r="B198" s="3">
        <v>0</v>
      </c>
      <c r="C198" s="3" t="s">
        <v>2012</v>
      </c>
      <c r="D198" s="3" t="s">
        <v>2013</v>
      </c>
      <c r="E198" s="3" t="s">
        <v>482</v>
      </c>
      <c r="F198" s="3" t="s">
        <v>1919</v>
      </c>
      <c r="G198" s="3" t="s">
        <v>2209</v>
      </c>
      <c r="H198" s="3" t="s">
        <v>817</v>
      </c>
      <c r="J198" s="3" t="b">
        <f t="shared" si="3"/>
        <v>0</v>
      </c>
    </row>
    <row r="199" spans="1:10">
      <c r="A199" s="3">
        <v>192</v>
      </c>
      <c r="B199" s="3">
        <v>1</v>
      </c>
      <c r="C199" s="3" t="s">
        <v>2014</v>
      </c>
      <c r="D199" s="3" t="s">
        <v>2013</v>
      </c>
      <c r="E199" s="3" t="s">
        <v>1788</v>
      </c>
      <c r="F199" s="3" t="s">
        <v>1789</v>
      </c>
      <c r="G199" s="3" t="s">
        <v>2209</v>
      </c>
      <c r="H199" s="3" t="s">
        <v>817</v>
      </c>
      <c r="J199" s="3" t="b">
        <f t="shared" si="3"/>
        <v>0</v>
      </c>
    </row>
    <row r="200" spans="1:10">
      <c r="A200" s="3">
        <v>193</v>
      </c>
      <c r="B200" s="3">
        <v>2</v>
      </c>
      <c r="C200" s="3" t="s">
        <v>2015</v>
      </c>
      <c r="D200" s="3" t="s">
        <v>2013</v>
      </c>
      <c r="E200" s="3" t="s">
        <v>1778</v>
      </c>
      <c r="F200" s="3" t="s">
        <v>1812</v>
      </c>
      <c r="G200" s="3" t="s">
        <v>2209</v>
      </c>
      <c r="H200" s="3" t="s">
        <v>817</v>
      </c>
      <c r="J200" s="3" t="b">
        <f t="shared" si="3"/>
        <v>0</v>
      </c>
    </row>
    <row r="201" spans="1:10">
      <c r="A201" s="3">
        <v>194</v>
      </c>
      <c r="B201" s="3">
        <v>3</v>
      </c>
      <c r="C201" s="3" t="s">
        <v>2016</v>
      </c>
      <c r="D201" s="3" t="s">
        <v>2013</v>
      </c>
      <c r="E201" s="3" t="s">
        <v>1814</v>
      </c>
      <c r="F201" s="3" t="s">
        <v>1793</v>
      </c>
      <c r="G201" s="3" t="s">
        <v>2209</v>
      </c>
      <c r="H201" s="3" t="s">
        <v>817</v>
      </c>
      <c r="J201" s="3" t="b">
        <f t="shared" si="3"/>
        <v>0</v>
      </c>
    </row>
    <row r="202" spans="1:10">
      <c r="A202" s="3">
        <v>195</v>
      </c>
      <c r="B202" s="3">
        <v>4</v>
      </c>
      <c r="C202" s="3" t="s">
        <v>2017</v>
      </c>
      <c r="D202" s="3" t="s">
        <v>2013</v>
      </c>
      <c r="E202" s="3" t="s">
        <v>1795</v>
      </c>
      <c r="F202" s="3" t="s">
        <v>1796</v>
      </c>
      <c r="G202" s="3" t="s">
        <v>2209</v>
      </c>
      <c r="H202" s="3" t="s">
        <v>817</v>
      </c>
      <c r="J202" s="3" t="b">
        <f t="shared" si="3"/>
        <v>0</v>
      </c>
    </row>
    <row r="203" spans="1:10">
      <c r="A203" s="3">
        <v>196</v>
      </c>
      <c r="B203" s="3">
        <v>0</v>
      </c>
      <c r="C203" s="3" t="s">
        <v>2018</v>
      </c>
      <c r="D203" s="3" t="s">
        <v>2018</v>
      </c>
      <c r="F203" s="3" t="s">
        <v>1615</v>
      </c>
      <c r="G203" s="3" t="s">
        <v>2209</v>
      </c>
      <c r="H203" s="3" t="s">
        <v>817</v>
      </c>
      <c r="J203" s="3" t="b">
        <f t="shared" si="3"/>
        <v>0</v>
      </c>
    </row>
    <row r="204" spans="1:10">
      <c r="A204" s="3">
        <v>197</v>
      </c>
      <c r="B204" s="3">
        <v>1</v>
      </c>
      <c r="C204" s="3" t="s">
        <v>2019</v>
      </c>
      <c r="D204" s="3" t="s">
        <v>2020</v>
      </c>
      <c r="E204" s="3">
        <v>1</v>
      </c>
      <c r="F204" s="3" t="s">
        <v>1615</v>
      </c>
      <c r="G204" s="3" t="s">
        <v>2209</v>
      </c>
      <c r="H204" s="3" t="s">
        <v>817</v>
      </c>
      <c r="J204" s="3" t="b">
        <f t="shared" si="3"/>
        <v>0</v>
      </c>
    </row>
    <row r="205" spans="1:10">
      <c r="A205" s="3">
        <v>198</v>
      </c>
      <c r="B205" s="3">
        <v>0</v>
      </c>
      <c r="C205" s="3" t="s">
        <v>2021</v>
      </c>
      <c r="D205" s="3" t="s">
        <v>2021</v>
      </c>
      <c r="F205" s="3" t="s">
        <v>1615</v>
      </c>
      <c r="G205" s="3" t="s">
        <v>2209</v>
      </c>
      <c r="H205" s="3" t="s">
        <v>2222</v>
      </c>
      <c r="J205" s="3" t="b">
        <f t="shared" si="3"/>
        <v>0</v>
      </c>
    </row>
    <row r="206" spans="1:10">
      <c r="A206" s="3">
        <v>199</v>
      </c>
      <c r="B206" s="3">
        <v>1</v>
      </c>
      <c r="C206" s="3" t="s">
        <v>2022</v>
      </c>
      <c r="D206" s="3" t="s">
        <v>18</v>
      </c>
      <c r="E206" s="2">
        <v>0.08</v>
      </c>
      <c r="F206" s="3" t="s">
        <v>1615</v>
      </c>
      <c r="G206" s="3" t="s">
        <v>2209</v>
      </c>
      <c r="H206" s="3" t="s">
        <v>2222</v>
      </c>
      <c r="J206" s="3" t="b">
        <f t="shared" si="3"/>
        <v>0</v>
      </c>
    </row>
    <row r="207" spans="1:10">
      <c r="A207" s="3">
        <v>200</v>
      </c>
      <c r="B207" s="3">
        <v>2</v>
      </c>
      <c r="C207" s="3" t="s">
        <v>2023</v>
      </c>
      <c r="D207" s="3" t="s">
        <v>18</v>
      </c>
      <c r="E207" s="2">
        <v>0.06</v>
      </c>
      <c r="F207" s="3" t="s">
        <v>1615</v>
      </c>
      <c r="G207" s="3" t="s">
        <v>2209</v>
      </c>
      <c r="H207" s="3" t="s">
        <v>2222</v>
      </c>
      <c r="J207" s="3" t="b">
        <f t="shared" si="3"/>
        <v>0</v>
      </c>
    </row>
    <row r="208" spans="1:10">
      <c r="A208" s="3">
        <v>201</v>
      </c>
      <c r="B208" s="3">
        <v>3</v>
      </c>
      <c r="C208" s="3" t="s">
        <v>2024</v>
      </c>
      <c r="D208" s="3" t="s">
        <v>18</v>
      </c>
      <c r="E208" s="2">
        <v>0.04</v>
      </c>
      <c r="F208" s="3" t="s">
        <v>1615</v>
      </c>
      <c r="G208" s="3" t="s">
        <v>2209</v>
      </c>
      <c r="H208" s="3" t="s">
        <v>2222</v>
      </c>
      <c r="J208" s="3" t="b">
        <f t="shared" si="3"/>
        <v>0</v>
      </c>
    </row>
    <row r="209" spans="1:10">
      <c r="A209" s="3">
        <v>202</v>
      </c>
      <c r="B209" s="3">
        <v>4</v>
      </c>
      <c r="C209" s="3" t="s">
        <v>2025</v>
      </c>
      <c r="D209" s="3" t="s">
        <v>18</v>
      </c>
      <c r="E209" s="2">
        <v>0.02</v>
      </c>
      <c r="F209" s="3" t="s">
        <v>1615</v>
      </c>
      <c r="G209" s="3" t="s">
        <v>2209</v>
      </c>
      <c r="H209" s="3" t="s">
        <v>2222</v>
      </c>
      <c r="J209" s="3" t="b">
        <f t="shared" si="3"/>
        <v>0</v>
      </c>
    </row>
    <row r="210" spans="1:10">
      <c r="A210" s="3">
        <v>203</v>
      </c>
      <c r="B210" s="3">
        <v>0</v>
      </c>
      <c r="C210" s="3" t="s">
        <v>2026</v>
      </c>
      <c r="D210" s="3" t="s">
        <v>2027</v>
      </c>
      <c r="E210" s="3" t="s">
        <v>290</v>
      </c>
      <c r="F210" s="3" t="s">
        <v>1615</v>
      </c>
      <c r="G210" s="3" t="s">
        <v>2209</v>
      </c>
      <c r="H210" s="3" t="s">
        <v>2222</v>
      </c>
      <c r="J210" s="3" t="b">
        <f t="shared" si="3"/>
        <v>0</v>
      </c>
    </row>
    <row r="211" spans="1:10">
      <c r="A211" s="3">
        <v>204</v>
      </c>
      <c r="B211" s="3">
        <v>1</v>
      </c>
      <c r="C211" s="3" t="s">
        <v>2028</v>
      </c>
      <c r="D211" s="3" t="s">
        <v>679</v>
      </c>
      <c r="E211" s="3" t="s">
        <v>1788</v>
      </c>
      <c r="F211" s="3" t="s">
        <v>1789</v>
      </c>
      <c r="G211" s="3" t="s">
        <v>2209</v>
      </c>
      <c r="H211" s="3" t="s">
        <v>2222</v>
      </c>
      <c r="J211" s="3" t="b">
        <f t="shared" si="3"/>
        <v>0</v>
      </c>
    </row>
    <row r="212" spans="1:10">
      <c r="A212" s="3">
        <v>205</v>
      </c>
      <c r="B212" s="3">
        <v>2</v>
      </c>
      <c r="C212" s="3" t="s">
        <v>2029</v>
      </c>
      <c r="D212" s="3" t="s">
        <v>679</v>
      </c>
      <c r="E212" s="3" t="s">
        <v>1778</v>
      </c>
      <c r="F212" s="3" t="s">
        <v>1812</v>
      </c>
      <c r="G212" s="3" t="s">
        <v>2209</v>
      </c>
      <c r="H212" s="3" t="s">
        <v>2222</v>
      </c>
      <c r="J212" s="3" t="b">
        <f t="shared" si="3"/>
        <v>0</v>
      </c>
    </row>
    <row r="213" spans="1:10">
      <c r="A213" s="3">
        <v>206</v>
      </c>
      <c r="B213" s="3">
        <v>3</v>
      </c>
      <c r="C213" s="3" t="s">
        <v>2030</v>
      </c>
      <c r="D213" s="3" t="s">
        <v>679</v>
      </c>
      <c r="E213" s="3" t="s">
        <v>1814</v>
      </c>
      <c r="F213" s="3" t="s">
        <v>1793</v>
      </c>
      <c r="G213" s="3" t="s">
        <v>2209</v>
      </c>
      <c r="H213" s="3" t="s">
        <v>2222</v>
      </c>
      <c r="J213" s="3" t="b">
        <f t="shared" si="3"/>
        <v>0</v>
      </c>
    </row>
    <row r="214" spans="1:10">
      <c r="A214" s="3">
        <v>207</v>
      </c>
      <c r="B214" s="3">
        <v>4</v>
      </c>
      <c r="C214" s="3" t="s">
        <v>2031</v>
      </c>
      <c r="D214" s="3" t="s">
        <v>679</v>
      </c>
      <c r="E214" s="3" t="s">
        <v>1795</v>
      </c>
      <c r="F214" s="3" t="s">
        <v>1796</v>
      </c>
      <c r="G214" s="3" t="s">
        <v>2209</v>
      </c>
      <c r="H214" s="3" t="s">
        <v>2222</v>
      </c>
      <c r="J214" s="3" t="b">
        <f t="shared" si="3"/>
        <v>0</v>
      </c>
    </row>
    <row r="215" spans="1:10">
      <c r="A215" s="3">
        <v>208</v>
      </c>
      <c r="B215" s="3">
        <v>0</v>
      </c>
      <c r="C215" s="3" t="s">
        <v>3752</v>
      </c>
      <c r="D215" s="3" t="s">
        <v>3752</v>
      </c>
      <c r="F215" s="3" t="s">
        <v>1615</v>
      </c>
      <c r="G215" s="3" t="s">
        <v>2209</v>
      </c>
      <c r="H215" s="3" t="s">
        <v>826</v>
      </c>
      <c r="J215" s="3" t="b">
        <f t="shared" si="3"/>
        <v>0</v>
      </c>
    </row>
    <row r="216" spans="1:10">
      <c r="A216" s="3">
        <v>209</v>
      </c>
      <c r="B216" s="3">
        <v>0</v>
      </c>
      <c r="C216" s="3" t="s">
        <v>2032</v>
      </c>
      <c r="D216" s="3" t="s">
        <v>2032</v>
      </c>
      <c r="F216" s="3" t="s">
        <v>1615</v>
      </c>
      <c r="G216" s="3" t="s">
        <v>2209</v>
      </c>
      <c r="H216" s="3" t="s">
        <v>826</v>
      </c>
      <c r="J216" s="3" t="b">
        <f t="shared" si="3"/>
        <v>0</v>
      </c>
    </row>
    <row r="217" spans="1:10">
      <c r="A217" s="3">
        <v>210</v>
      </c>
      <c r="B217" s="3">
        <v>1</v>
      </c>
      <c r="C217" s="3" t="s">
        <v>2033</v>
      </c>
      <c r="D217" s="3" t="s">
        <v>573</v>
      </c>
      <c r="E217" s="3" t="s">
        <v>1788</v>
      </c>
      <c r="F217" s="3" t="s">
        <v>1789</v>
      </c>
      <c r="G217" s="3" t="s">
        <v>2209</v>
      </c>
      <c r="H217" s="3" t="s">
        <v>826</v>
      </c>
      <c r="J217" s="3" t="b">
        <f t="shared" si="3"/>
        <v>0</v>
      </c>
    </row>
    <row r="218" spans="1:10">
      <c r="A218" s="3">
        <v>211</v>
      </c>
      <c r="B218" s="3">
        <v>2</v>
      </c>
      <c r="C218" s="3" t="s">
        <v>2034</v>
      </c>
      <c r="D218" s="3" t="s">
        <v>573</v>
      </c>
      <c r="E218" s="3" t="s">
        <v>1778</v>
      </c>
      <c r="F218" s="3" t="s">
        <v>1812</v>
      </c>
      <c r="G218" s="3" t="s">
        <v>2209</v>
      </c>
      <c r="H218" s="3" t="s">
        <v>826</v>
      </c>
      <c r="J218" s="3" t="b">
        <f t="shared" si="3"/>
        <v>0</v>
      </c>
    </row>
    <row r="219" spans="1:10">
      <c r="A219" s="3">
        <v>212</v>
      </c>
      <c r="B219" s="3">
        <v>3</v>
      </c>
      <c r="C219" s="3" t="s">
        <v>2035</v>
      </c>
      <c r="D219" s="3" t="s">
        <v>573</v>
      </c>
      <c r="E219" s="3" t="s">
        <v>1814</v>
      </c>
      <c r="F219" s="3" t="s">
        <v>1793</v>
      </c>
      <c r="G219" s="3" t="s">
        <v>2209</v>
      </c>
      <c r="H219" s="3" t="s">
        <v>826</v>
      </c>
      <c r="J219" s="3" t="b">
        <f t="shared" si="3"/>
        <v>0</v>
      </c>
    </row>
    <row r="220" spans="1:10">
      <c r="A220" s="3">
        <v>213</v>
      </c>
      <c r="B220" s="3">
        <v>4</v>
      </c>
      <c r="C220" s="3" t="s">
        <v>2036</v>
      </c>
      <c r="D220" s="3" t="s">
        <v>573</v>
      </c>
      <c r="E220" s="3" t="s">
        <v>1795</v>
      </c>
      <c r="F220" s="3" t="s">
        <v>1796</v>
      </c>
      <c r="G220" s="3" t="s">
        <v>2209</v>
      </c>
      <c r="H220" s="3" t="s">
        <v>826</v>
      </c>
      <c r="J220" s="3" t="b">
        <f t="shared" si="3"/>
        <v>0</v>
      </c>
    </row>
    <row r="221" spans="1:10">
      <c r="A221" s="3">
        <v>214</v>
      </c>
      <c r="B221" s="3">
        <v>0</v>
      </c>
      <c r="C221" s="3" t="s">
        <v>1330</v>
      </c>
      <c r="D221" s="3" t="s">
        <v>721</v>
      </c>
      <c r="E221" s="3">
        <v>1</v>
      </c>
      <c r="F221" s="3" t="s">
        <v>1615</v>
      </c>
      <c r="G221" s="3" t="s">
        <v>2209</v>
      </c>
      <c r="H221" s="3" t="s">
        <v>826</v>
      </c>
      <c r="J221" s="3" t="b">
        <f t="shared" si="3"/>
        <v>0</v>
      </c>
    </row>
    <row r="222" spans="1:10">
      <c r="A222" s="3">
        <v>215</v>
      </c>
      <c r="B222" s="3">
        <v>1</v>
      </c>
      <c r="C222" s="3" t="s">
        <v>2037</v>
      </c>
      <c r="D222" s="3" t="s">
        <v>412</v>
      </c>
      <c r="E222" s="2">
        <v>0.16</v>
      </c>
      <c r="F222" s="3" t="s">
        <v>1615</v>
      </c>
      <c r="G222" s="3" t="s">
        <v>2209</v>
      </c>
      <c r="H222" s="3" t="s">
        <v>826</v>
      </c>
      <c r="J222" s="3" t="b">
        <f t="shared" si="3"/>
        <v>0</v>
      </c>
    </row>
    <row r="223" spans="1:10">
      <c r="A223" s="3">
        <v>216</v>
      </c>
      <c r="B223" s="3">
        <v>2</v>
      </c>
      <c r="C223" s="3" t="s">
        <v>2038</v>
      </c>
      <c r="D223" s="3" t="s">
        <v>412</v>
      </c>
      <c r="E223" s="2">
        <v>0.08</v>
      </c>
      <c r="F223" s="3" t="s">
        <v>1615</v>
      </c>
      <c r="G223" s="3" t="s">
        <v>2209</v>
      </c>
      <c r="H223" s="3" t="s">
        <v>826</v>
      </c>
      <c r="J223" s="3" t="b">
        <f t="shared" si="3"/>
        <v>0</v>
      </c>
    </row>
    <row r="224" spans="1:10">
      <c r="A224" s="3">
        <v>217</v>
      </c>
      <c r="B224" s="3">
        <v>3</v>
      </c>
      <c r="C224" s="3" t="s">
        <v>2039</v>
      </c>
      <c r="D224" s="3" t="s">
        <v>412</v>
      </c>
      <c r="E224" s="2">
        <v>0.04</v>
      </c>
      <c r="F224" s="3" t="s">
        <v>1615</v>
      </c>
      <c r="G224" s="3" t="s">
        <v>2209</v>
      </c>
      <c r="H224" s="3" t="s">
        <v>826</v>
      </c>
      <c r="J224" s="3" t="b">
        <f t="shared" si="3"/>
        <v>0</v>
      </c>
    </row>
    <row r="225" spans="1:10">
      <c r="A225" s="3">
        <v>218</v>
      </c>
      <c r="B225" s="3">
        <v>4</v>
      </c>
      <c r="C225" s="3" t="s">
        <v>2040</v>
      </c>
      <c r="D225" s="3" t="s">
        <v>412</v>
      </c>
      <c r="E225" s="2">
        <v>0.02</v>
      </c>
      <c r="F225" s="3" t="s">
        <v>1615</v>
      </c>
      <c r="G225" s="3" t="s">
        <v>2209</v>
      </c>
      <c r="H225" s="3" t="s">
        <v>826</v>
      </c>
      <c r="J225" s="3" t="b">
        <f t="shared" si="3"/>
        <v>0</v>
      </c>
    </row>
    <row r="226" spans="1:10">
      <c r="A226" s="3">
        <v>219</v>
      </c>
      <c r="B226" s="3">
        <v>0</v>
      </c>
      <c r="C226" s="3" t="s">
        <v>2041</v>
      </c>
      <c r="D226" s="3" t="s">
        <v>2041</v>
      </c>
      <c r="F226" s="3" t="s">
        <v>1615</v>
      </c>
      <c r="G226" s="3" t="s">
        <v>2209</v>
      </c>
      <c r="H226" s="3" t="s">
        <v>2223</v>
      </c>
      <c r="J226" s="3" t="b">
        <f t="shared" si="3"/>
        <v>0</v>
      </c>
    </row>
    <row r="227" spans="1:10">
      <c r="A227" s="3">
        <v>220</v>
      </c>
      <c r="B227" s="3">
        <v>1</v>
      </c>
      <c r="C227" s="3" t="s">
        <v>2042</v>
      </c>
      <c r="D227" s="3" t="s">
        <v>335</v>
      </c>
      <c r="E227" s="2">
        <v>0.1</v>
      </c>
      <c r="F227" s="3" t="s">
        <v>1615</v>
      </c>
      <c r="G227" s="3" t="s">
        <v>2209</v>
      </c>
      <c r="H227" s="3" t="s">
        <v>2223</v>
      </c>
      <c r="J227" s="3" t="b">
        <f t="shared" si="3"/>
        <v>0</v>
      </c>
    </row>
    <row r="228" spans="1:10">
      <c r="A228" s="3">
        <v>221</v>
      </c>
      <c r="B228" s="3">
        <v>2</v>
      </c>
      <c r="C228" s="3" t="s">
        <v>2043</v>
      </c>
      <c r="D228" s="3" t="s">
        <v>335</v>
      </c>
      <c r="E228" s="2">
        <v>0.08</v>
      </c>
      <c r="F228" s="3" t="s">
        <v>1615</v>
      </c>
      <c r="G228" s="3" t="s">
        <v>2209</v>
      </c>
      <c r="H228" s="3" t="s">
        <v>2223</v>
      </c>
      <c r="J228" s="3" t="b">
        <f t="shared" si="3"/>
        <v>0</v>
      </c>
    </row>
    <row r="229" spans="1:10">
      <c r="A229" s="3">
        <v>222</v>
      </c>
      <c r="B229" s="3">
        <v>3</v>
      </c>
      <c r="C229" s="3" t="s">
        <v>2044</v>
      </c>
      <c r="D229" s="3" t="s">
        <v>335</v>
      </c>
      <c r="E229" s="2">
        <v>0.06</v>
      </c>
      <c r="F229" s="3" t="s">
        <v>1615</v>
      </c>
      <c r="G229" s="3" t="s">
        <v>2209</v>
      </c>
      <c r="H229" s="3" t="s">
        <v>2223</v>
      </c>
      <c r="J229" s="3" t="b">
        <f t="shared" si="3"/>
        <v>0</v>
      </c>
    </row>
    <row r="230" spans="1:10">
      <c r="A230" s="3">
        <v>223</v>
      </c>
      <c r="B230" s="3">
        <v>4</v>
      </c>
      <c r="C230" s="3" t="s">
        <v>2045</v>
      </c>
      <c r="D230" s="3" t="s">
        <v>335</v>
      </c>
      <c r="E230" s="2">
        <v>0.04</v>
      </c>
      <c r="F230" s="3" t="s">
        <v>1615</v>
      </c>
      <c r="G230" s="3" t="s">
        <v>2209</v>
      </c>
      <c r="H230" s="3" t="s">
        <v>2223</v>
      </c>
      <c r="J230" s="3" t="b">
        <f t="shared" si="3"/>
        <v>0</v>
      </c>
    </row>
    <row r="231" spans="1:10">
      <c r="A231" s="3">
        <v>224</v>
      </c>
      <c r="B231" s="3">
        <v>0</v>
      </c>
      <c r="C231" s="3" t="s">
        <v>2046</v>
      </c>
      <c r="D231" s="3" t="s">
        <v>2047</v>
      </c>
      <c r="E231" s="3" t="s">
        <v>690</v>
      </c>
      <c r="F231" s="3" t="s">
        <v>1615</v>
      </c>
      <c r="G231" s="3" t="s">
        <v>2209</v>
      </c>
      <c r="H231" s="3" t="s">
        <v>2223</v>
      </c>
      <c r="J231" s="3" t="b">
        <f t="shared" si="3"/>
        <v>0</v>
      </c>
    </row>
    <row r="232" spans="1:10">
      <c r="A232" s="3">
        <v>225</v>
      </c>
      <c r="B232" s="3">
        <v>1</v>
      </c>
      <c r="C232" s="3" t="s">
        <v>2048</v>
      </c>
      <c r="D232" s="3" t="s">
        <v>248</v>
      </c>
      <c r="E232" s="3" t="s">
        <v>1788</v>
      </c>
      <c r="F232" s="3" t="s">
        <v>1789</v>
      </c>
      <c r="G232" s="3" t="s">
        <v>2209</v>
      </c>
      <c r="H232" s="3" t="s">
        <v>2223</v>
      </c>
      <c r="J232" s="3" t="b">
        <f t="shared" si="3"/>
        <v>1</v>
      </c>
    </row>
    <row r="233" spans="1:10">
      <c r="A233" s="3">
        <v>225</v>
      </c>
      <c r="B233" s="3">
        <v>1</v>
      </c>
      <c r="C233" s="3" t="s">
        <v>2048</v>
      </c>
      <c r="D233" s="3" t="s">
        <v>573</v>
      </c>
      <c r="E233" s="3" t="s">
        <v>1788</v>
      </c>
      <c r="F233" s="3" t="s">
        <v>1789</v>
      </c>
      <c r="G233" s="3" t="s">
        <v>2209</v>
      </c>
      <c r="H233" s="3" t="s">
        <v>2223</v>
      </c>
      <c r="J233" s="3" t="b">
        <f t="shared" si="3"/>
        <v>1</v>
      </c>
    </row>
    <row r="234" spans="1:10">
      <c r="A234" s="3">
        <v>226</v>
      </c>
      <c r="B234" s="3">
        <v>2</v>
      </c>
      <c r="C234" s="3" t="s">
        <v>2049</v>
      </c>
      <c r="D234" s="3" t="s">
        <v>248</v>
      </c>
      <c r="E234" s="3" t="s">
        <v>1778</v>
      </c>
      <c r="F234" s="3" t="s">
        <v>1812</v>
      </c>
      <c r="G234" s="3" t="s">
        <v>2209</v>
      </c>
      <c r="H234" s="3" t="s">
        <v>2223</v>
      </c>
      <c r="J234" s="3" t="b">
        <f t="shared" si="3"/>
        <v>1</v>
      </c>
    </row>
    <row r="235" spans="1:10">
      <c r="A235" s="3">
        <v>226</v>
      </c>
      <c r="B235" s="3">
        <v>2</v>
      </c>
      <c r="C235" s="3" t="s">
        <v>2049</v>
      </c>
      <c r="D235" s="3" t="s">
        <v>573</v>
      </c>
      <c r="E235" s="3" t="s">
        <v>1778</v>
      </c>
      <c r="F235" s="3" t="s">
        <v>1812</v>
      </c>
      <c r="G235" s="3" t="s">
        <v>2209</v>
      </c>
      <c r="H235" s="3" t="s">
        <v>2223</v>
      </c>
      <c r="J235" s="3" t="b">
        <f t="shared" si="3"/>
        <v>1</v>
      </c>
    </row>
    <row r="236" spans="1:10">
      <c r="A236" s="3">
        <v>227</v>
      </c>
      <c r="B236" s="3">
        <v>3</v>
      </c>
      <c r="C236" s="3" t="s">
        <v>2050</v>
      </c>
      <c r="D236" s="3" t="s">
        <v>248</v>
      </c>
      <c r="E236" s="3" t="s">
        <v>1814</v>
      </c>
      <c r="F236" s="3" t="s">
        <v>1793</v>
      </c>
      <c r="G236" s="3" t="s">
        <v>2209</v>
      </c>
      <c r="H236" s="3" t="s">
        <v>2223</v>
      </c>
      <c r="J236" s="3" t="b">
        <f t="shared" si="3"/>
        <v>1</v>
      </c>
    </row>
    <row r="237" spans="1:10">
      <c r="A237" s="3">
        <v>227</v>
      </c>
      <c r="B237" s="3">
        <v>3</v>
      </c>
      <c r="C237" s="3" t="s">
        <v>2050</v>
      </c>
      <c r="D237" s="3" t="s">
        <v>573</v>
      </c>
      <c r="E237" s="3" t="s">
        <v>1814</v>
      </c>
      <c r="F237" s="3" t="s">
        <v>1793</v>
      </c>
      <c r="G237" s="3" t="s">
        <v>2209</v>
      </c>
      <c r="H237" s="3" t="s">
        <v>2223</v>
      </c>
      <c r="J237" s="3" t="b">
        <f t="shared" si="3"/>
        <v>1</v>
      </c>
    </row>
    <row r="238" spans="1:10">
      <c r="A238" s="3">
        <v>228</v>
      </c>
      <c r="B238" s="3">
        <v>4</v>
      </c>
      <c r="C238" s="3" t="s">
        <v>2051</v>
      </c>
      <c r="D238" s="3" t="s">
        <v>248</v>
      </c>
      <c r="E238" s="3" t="s">
        <v>1795</v>
      </c>
      <c r="F238" s="3" t="s">
        <v>1796</v>
      </c>
      <c r="G238" s="3" t="s">
        <v>2209</v>
      </c>
      <c r="H238" s="3" t="s">
        <v>2223</v>
      </c>
      <c r="J238" s="3" t="b">
        <f t="shared" si="3"/>
        <v>1</v>
      </c>
    </row>
    <row r="239" spans="1:10">
      <c r="A239" s="3">
        <v>228</v>
      </c>
      <c r="B239" s="3">
        <v>4</v>
      </c>
      <c r="C239" s="3" t="s">
        <v>2051</v>
      </c>
      <c r="D239" s="3" t="s">
        <v>573</v>
      </c>
      <c r="E239" s="3" t="s">
        <v>1795</v>
      </c>
      <c r="F239" s="3" t="s">
        <v>1796</v>
      </c>
      <c r="G239" s="3" t="s">
        <v>2209</v>
      </c>
      <c r="H239" s="3" t="s">
        <v>2223</v>
      </c>
      <c r="J239" s="3" t="b">
        <f t="shared" si="3"/>
        <v>1</v>
      </c>
    </row>
    <row r="240" spans="1:10">
      <c r="A240" s="3">
        <v>229</v>
      </c>
      <c r="B240" s="3">
        <v>0</v>
      </c>
      <c r="C240" s="3" t="s">
        <v>2052</v>
      </c>
      <c r="D240" s="3" t="s">
        <v>2053</v>
      </c>
      <c r="E240" s="3" t="s">
        <v>290</v>
      </c>
      <c r="F240" s="3" t="s">
        <v>1615</v>
      </c>
      <c r="G240" s="3" t="s">
        <v>2209</v>
      </c>
      <c r="H240" s="3" t="s">
        <v>2223</v>
      </c>
      <c r="J240" s="3" t="b">
        <f t="shared" si="3"/>
        <v>0</v>
      </c>
    </row>
    <row r="241" spans="1:10">
      <c r="A241" s="3">
        <v>230</v>
      </c>
      <c r="B241" s="3">
        <v>1</v>
      </c>
      <c r="C241" s="3" t="s">
        <v>2054</v>
      </c>
      <c r="D241" s="3" t="s">
        <v>349</v>
      </c>
      <c r="E241" s="3" t="s">
        <v>2055</v>
      </c>
      <c r="F241" s="3" t="s">
        <v>2056</v>
      </c>
      <c r="G241" s="3" t="s">
        <v>2209</v>
      </c>
      <c r="H241" s="3" t="s">
        <v>2223</v>
      </c>
      <c r="J241" s="3" t="b">
        <f t="shared" si="3"/>
        <v>0</v>
      </c>
    </row>
    <row r="242" spans="1:10">
      <c r="A242" s="3">
        <v>231</v>
      </c>
      <c r="B242" s="3">
        <v>2</v>
      </c>
      <c r="C242" s="3" t="s">
        <v>2057</v>
      </c>
      <c r="D242" s="3" t="s">
        <v>349</v>
      </c>
      <c r="E242" s="3" t="s">
        <v>2058</v>
      </c>
      <c r="F242" s="3" t="s">
        <v>2059</v>
      </c>
      <c r="G242" s="3" t="s">
        <v>2209</v>
      </c>
      <c r="H242" s="3" t="s">
        <v>2223</v>
      </c>
      <c r="J242" s="3" t="b">
        <f t="shared" si="3"/>
        <v>0</v>
      </c>
    </row>
    <row r="243" spans="1:10">
      <c r="A243" s="3">
        <v>232</v>
      </c>
      <c r="B243" s="3">
        <v>3</v>
      </c>
      <c r="C243" s="3" t="s">
        <v>2060</v>
      </c>
      <c r="D243" s="3" t="s">
        <v>349</v>
      </c>
      <c r="E243" s="3" t="s">
        <v>2061</v>
      </c>
      <c r="F243" s="3" t="s">
        <v>2062</v>
      </c>
      <c r="G243" s="3" t="s">
        <v>2209</v>
      </c>
      <c r="H243" s="3" t="s">
        <v>2223</v>
      </c>
      <c r="J243" s="3" t="b">
        <f t="shared" si="3"/>
        <v>0</v>
      </c>
    </row>
    <row r="244" spans="1:10">
      <c r="A244" s="3">
        <v>233</v>
      </c>
      <c r="B244" s="3">
        <v>4</v>
      </c>
      <c r="C244" s="3" t="s">
        <v>2063</v>
      </c>
      <c r="D244" s="3" t="s">
        <v>349</v>
      </c>
      <c r="E244" s="3" t="s">
        <v>2064</v>
      </c>
      <c r="F244" s="3" t="s">
        <v>2065</v>
      </c>
      <c r="G244" s="3" t="s">
        <v>2209</v>
      </c>
      <c r="H244" s="3" t="s">
        <v>2223</v>
      </c>
      <c r="J244" s="3" t="b">
        <f t="shared" si="3"/>
        <v>0</v>
      </c>
    </row>
    <row r="245" spans="1:10">
      <c r="A245" s="3">
        <v>234</v>
      </c>
      <c r="B245" s="3">
        <v>0</v>
      </c>
      <c r="C245" s="3" t="s">
        <v>2066</v>
      </c>
      <c r="D245" s="3" t="s">
        <v>2067</v>
      </c>
      <c r="E245" s="3" t="s">
        <v>509</v>
      </c>
      <c r="F245" s="3" t="s">
        <v>1778</v>
      </c>
      <c r="G245" s="3" t="s">
        <v>2209</v>
      </c>
      <c r="H245" s="3" t="s">
        <v>2223</v>
      </c>
      <c r="J245" s="3" t="b">
        <f t="shared" si="3"/>
        <v>0</v>
      </c>
    </row>
    <row r="246" spans="1:10">
      <c r="A246" s="3">
        <v>235</v>
      </c>
      <c r="B246" s="3">
        <v>1</v>
      </c>
      <c r="C246" s="3" t="s">
        <v>2068</v>
      </c>
      <c r="D246" s="3" t="s">
        <v>2069</v>
      </c>
      <c r="E246" s="3" t="s">
        <v>394</v>
      </c>
      <c r="F246" s="3" t="s">
        <v>1615</v>
      </c>
      <c r="G246" s="3" t="s">
        <v>2209</v>
      </c>
      <c r="H246" s="3" t="s">
        <v>2223</v>
      </c>
      <c r="J246" s="3" t="b">
        <f t="shared" si="3"/>
        <v>0</v>
      </c>
    </row>
    <row r="247" spans="1:10">
      <c r="A247" s="3">
        <v>236</v>
      </c>
      <c r="B247" s="3">
        <v>2</v>
      </c>
      <c r="C247" s="3" t="s">
        <v>2070</v>
      </c>
      <c r="D247" s="3" t="s">
        <v>2069</v>
      </c>
      <c r="E247" s="3" t="s">
        <v>2071</v>
      </c>
      <c r="F247" s="3" t="s">
        <v>1615</v>
      </c>
      <c r="G247" s="3" t="s">
        <v>2209</v>
      </c>
      <c r="H247" s="3" t="s">
        <v>2223</v>
      </c>
      <c r="J247" s="3" t="b">
        <f t="shared" si="3"/>
        <v>0</v>
      </c>
    </row>
    <row r="248" spans="1:10">
      <c r="A248" s="3">
        <v>237</v>
      </c>
      <c r="B248" s="3">
        <v>3</v>
      </c>
      <c r="C248" s="3" t="s">
        <v>2072</v>
      </c>
      <c r="D248" s="3" t="s">
        <v>2069</v>
      </c>
      <c r="E248" s="3" t="s">
        <v>2073</v>
      </c>
      <c r="F248" s="3" t="s">
        <v>1615</v>
      </c>
      <c r="G248" s="3" t="s">
        <v>2209</v>
      </c>
      <c r="H248" s="3" t="s">
        <v>2223</v>
      </c>
      <c r="J248" s="3" t="b">
        <f t="shared" si="3"/>
        <v>0</v>
      </c>
    </row>
    <row r="249" spans="1:10">
      <c r="A249" s="3">
        <v>238</v>
      </c>
      <c r="B249" s="3">
        <v>4</v>
      </c>
      <c r="C249" s="3" t="s">
        <v>2074</v>
      </c>
      <c r="D249" s="3" t="s">
        <v>2069</v>
      </c>
      <c r="E249" s="3" t="s">
        <v>2075</v>
      </c>
      <c r="F249" s="3" t="s">
        <v>1615</v>
      </c>
      <c r="G249" s="3" t="s">
        <v>2209</v>
      </c>
      <c r="H249" s="3" t="s">
        <v>2223</v>
      </c>
      <c r="J249" s="3" t="b">
        <f t="shared" si="3"/>
        <v>0</v>
      </c>
    </row>
    <row r="250" spans="1:10">
      <c r="A250" s="3">
        <v>239</v>
      </c>
      <c r="B250" s="3">
        <v>0</v>
      </c>
      <c r="C250" s="3" t="s">
        <v>2076</v>
      </c>
      <c r="D250" s="3" t="s">
        <v>2076</v>
      </c>
      <c r="F250" s="3" t="s">
        <v>1615</v>
      </c>
      <c r="G250" s="3" t="s">
        <v>2209</v>
      </c>
      <c r="H250" s="3" t="s">
        <v>2223</v>
      </c>
      <c r="J250" s="3" t="b">
        <f t="shared" si="3"/>
        <v>0</v>
      </c>
    </row>
    <row r="251" spans="1:10">
      <c r="A251" s="3">
        <v>240</v>
      </c>
      <c r="B251" s="3">
        <v>1</v>
      </c>
      <c r="C251" s="3" t="s">
        <v>2077</v>
      </c>
      <c r="D251" s="3" t="s">
        <v>272</v>
      </c>
      <c r="E251" s="2">
        <v>0.08</v>
      </c>
      <c r="F251" s="3" t="s">
        <v>1615</v>
      </c>
      <c r="G251" s="3" t="s">
        <v>2209</v>
      </c>
      <c r="H251" s="3" t="s">
        <v>2223</v>
      </c>
      <c r="J251" s="3" t="b">
        <f t="shared" si="3"/>
        <v>0</v>
      </c>
    </row>
    <row r="252" spans="1:10">
      <c r="A252" s="3">
        <v>241</v>
      </c>
      <c r="B252" s="3">
        <v>2</v>
      </c>
      <c r="C252" s="3" t="s">
        <v>2078</v>
      </c>
      <c r="D252" s="3" t="s">
        <v>272</v>
      </c>
      <c r="E252" s="2">
        <v>0.06</v>
      </c>
      <c r="F252" s="3" t="s">
        <v>1615</v>
      </c>
      <c r="G252" s="3" t="s">
        <v>2209</v>
      </c>
      <c r="H252" s="3" t="s">
        <v>2223</v>
      </c>
      <c r="J252" s="3" t="b">
        <f t="shared" si="3"/>
        <v>0</v>
      </c>
    </row>
    <row r="253" spans="1:10">
      <c r="A253" s="3">
        <v>242</v>
      </c>
      <c r="B253" s="3">
        <v>3</v>
      </c>
      <c r="C253" s="3" t="s">
        <v>2079</v>
      </c>
      <c r="D253" s="3" t="s">
        <v>272</v>
      </c>
      <c r="E253" s="2">
        <v>0.04</v>
      </c>
      <c r="F253" s="3" t="s">
        <v>1615</v>
      </c>
      <c r="G253" s="3" t="s">
        <v>2209</v>
      </c>
      <c r="H253" s="3" t="s">
        <v>2223</v>
      </c>
      <c r="J253" s="3" t="b">
        <f t="shared" si="3"/>
        <v>0</v>
      </c>
    </row>
    <row r="254" spans="1:10">
      <c r="A254" s="3">
        <v>243</v>
      </c>
      <c r="B254" s="3">
        <v>4</v>
      </c>
      <c r="C254" s="3" t="s">
        <v>2080</v>
      </c>
      <c r="D254" s="3" t="s">
        <v>272</v>
      </c>
      <c r="E254" s="2">
        <v>0.02</v>
      </c>
      <c r="F254" s="3" t="s">
        <v>1615</v>
      </c>
      <c r="G254" s="3" t="s">
        <v>2209</v>
      </c>
      <c r="H254" s="3" t="s">
        <v>2223</v>
      </c>
      <c r="J254" s="3" t="b">
        <f t="shared" si="3"/>
        <v>0</v>
      </c>
    </row>
    <row r="255" spans="1:10">
      <c r="A255" s="3">
        <v>244</v>
      </c>
      <c r="B255" s="3">
        <v>0</v>
      </c>
      <c r="C255" s="3" t="s">
        <v>2081</v>
      </c>
      <c r="D255" s="3" t="s">
        <v>2082</v>
      </c>
      <c r="E255" s="2">
        <v>0.13</v>
      </c>
      <c r="F255" s="3" t="s">
        <v>1615</v>
      </c>
      <c r="G255" s="3" t="s">
        <v>2209</v>
      </c>
      <c r="H255" s="3" t="s">
        <v>2223</v>
      </c>
      <c r="J255" s="3" t="b">
        <f t="shared" si="3"/>
        <v>0</v>
      </c>
    </row>
    <row r="256" spans="1:10">
      <c r="A256" s="3">
        <v>245</v>
      </c>
      <c r="B256" s="3">
        <v>1</v>
      </c>
      <c r="C256" s="3" t="s">
        <v>2083</v>
      </c>
      <c r="D256" s="3" t="s">
        <v>354</v>
      </c>
      <c r="E256" s="3" t="s">
        <v>2084</v>
      </c>
      <c r="F256" s="3" t="s">
        <v>1615</v>
      </c>
      <c r="G256" s="3" t="s">
        <v>2209</v>
      </c>
      <c r="H256" s="3" t="s">
        <v>2223</v>
      </c>
      <c r="J256" s="3" t="b">
        <f t="shared" si="3"/>
        <v>0</v>
      </c>
    </row>
    <row r="257" spans="1:10">
      <c r="A257" s="3">
        <v>246</v>
      </c>
      <c r="B257" s="3">
        <v>2</v>
      </c>
      <c r="C257" s="3" t="s">
        <v>2085</v>
      </c>
      <c r="D257" s="3" t="s">
        <v>354</v>
      </c>
      <c r="E257" s="3" t="s">
        <v>2086</v>
      </c>
      <c r="F257" s="3" t="s">
        <v>1615</v>
      </c>
      <c r="G257" s="3" t="s">
        <v>2209</v>
      </c>
      <c r="H257" s="3" t="s">
        <v>2223</v>
      </c>
      <c r="J257" s="3" t="b">
        <f t="shared" si="3"/>
        <v>0</v>
      </c>
    </row>
    <row r="258" spans="1:10">
      <c r="A258" s="3">
        <v>247</v>
      </c>
      <c r="B258" s="3">
        <v>3</v>
      </c>
      <c r="C258" s="3" t="s">
        <v>2087</v>
      </c>
      <c r="D258" s="3" t="s">
        <v>354</v>
      </c>
      <c r="E258" s="3" t="s">
        <v>2088</v>
      </c>
      <c r="F258" s="3" t="s">
        <v>1615</v>
      </c>
      <c r="G258" s="3" t="s">
        <v>2209</v>
      </c>
      <c r="H258" s="3" t="s">
        <v>2223</v>
      </c>
      <c r="J258" s="3" t="b">
        <f t="shared" si="3"/>
        <v>0</v>
      </c>
    </row>
    <row r="259" spans="1:10">
      <c r="A259" s="3">
        <v>248</v>
      </c>
      <c r="B259" s="3">
        <v>0</v>
      </c>
      <c r="C259" s="3" t="s">
        <v>2089</v>
      </c>
      <c r="D259" s="3" t="s">
        <v>2090</v>
      </c>
      <c r="E259" s="3" t="s">
        <v>628</v>
      </c>
      <c r="F259" s="3" t="s">
        <v>1615</v>
      </c>
      <c r="G259" s="3" t="s">
        <v>2209</v>
      </c>
      <c r="H259" s="3" t="s">
        <v>2223</v>
      </c>
      <c r="J259" s="3" t="b">
        <f t="shared" si="3"/>
        <v>0</v>
      </c>
    </row>
    <row r="260" spans="1:10">
      <c r="A260" s="3">
        <v>249</v>
      </c>
      <c r="B260" s="3">
        <v>1</v>
      </c>
      <c r="C260" s="3" t="s">
        <v>2091</v>
      </c>
      <c r="D260" s="3" t="s">
        <v>2092</v>
      </c>
      <c r="E260" s="2">
        <v>0.5</v>
      </c>
      <c r="F260" s="3" t="s">
        <v>1615</v>
      </c>
      <c r="G260" s="3" t="s">
        <v>2209</v>
      </c>
      <c r="H260" s="3" t="s">
        <v>2223</v>
      </c>
      <c r="J260" s="3" t="b">
        <f t="shared" ref="J260:J323" si="4">OR(A259=A260,A260=A261)</f>
        <v>0</v>
      </c>
    </row>
    <row r="261" spans="1:10">
      <c r="A261" s="3">
        <v>250</v>
      </c>
      <c r="B261" s="3">
        <v>2</v>
      </c>
      <c r="C261" s="3" t="s">
        <v>2093</v>
      </c>
      <c r="D261" s="3" t="s">
        <v>2092</v>
      </c>
      <c r="E261" s="2">
        <v>0.3</v>
      </c>
      <c r="F261" s="3" t="s">
        <v>1615</v>
      </c>
      <c r="G261" s="3" t="s">
        <v>2209</v>
      </c>
      <c r="H261" s="3" t="s">
        <v>2223</v>
      </c>
      <c r="J261" s="3" t="b">
        <f t="shared" si="4"/>
        <v>0</v>
      </c>
    </row>
    <row r="262" spans="1:10">
      <c r="A262" s="3">
        <v>251</v>
      </c>
      <c r="B262" s="3">
        <v>3</v>
      </c>
      <c r="C262" s="3" t="s">
        <v>2094</v>
      </c>
      <c r="D262" s="3" t="s">
        <v>2092</v>
      </c>
      <c r="E262" s="2">
        <v>0.2</v>
      </c>
      <c r="F262" s="3" t="s">
        <v>1615</v>
      </c>
      <c r="G262" s="3" t="s">
        <v>2209</v>
      </c>
      <c r="H262" s="3" t="s">
        <v>2223</v>
      </c>
      <c r="J262" s="3" t="b">
        <f t="shared" si="4"/>
        <v>0</v>
      </c>
    </row>
    <row r="263" spans="1:10">
      <c r="A263" s="3">
        <v>252</v>
      </c>
      <c r="B263" s="3">
        <v>0</v>
      </c>
      <c r="C263" s="3" t="s">
        <v>2095</v>
      </c>
      <c r="D263" s="3" t="s">
        <v>2095</v>
      </c>
      <c r="F263" s="3" t="s">
        <v>1615</v>
      </c>
      <c r="G263" s="3" t="s">
        <v>2209</v>
      </c>
      <c r="H263" s="3" t="s">
        <v>2223</v>
      </c>
      <c r="J263" s="3" t="b">
        <f t="shared" si="4"/>
        <v>0</v>
      </c>
    </row>
    <row r="264" spans="1:10">
      <c r="A264" s="3">
        <v>253</v>
      </c>
      <c r="B264" s="3">
        <v>1</v>
      </c>
      <c r="C264" s="3" t="s">
        <v>2096</v>
      </c>
      <c r="D264" s="3" t="s">
        <v>251</v>
      </c>
      <c r="E264" s="2">
        <v>0.2</v>
      </c>
      <c r="F264" s="3" t="s">
        <v>1615</v>
      </c>
      <c r="G264" s="3" t="s">
        <v>2209</v>
      </c>
      <c r="H264" s="3" t="s">
        <v>2223</v>
      </c>
      <c r="J264" s="3" t="b">
        <f t="shared" si="4"/>
        <v>0</v>
      </c>
    </row>
    <row r="265" spans="1:10">
      <c r="A265" s="3">
        <v>254</v>
      </c>
      <c r="B265" s="3">
        <v>2</v>
      </c>
      <c r="C265" s="3" t="s">
        <v>2097</v>
      </c>
      <c r="D265" s="3" t="s">
        <v>251</v>
      </c>
      <c r="E265" s="2">
        <v>0.15</v>
      </c>
      <c r="F265" s="3" t="s">
        <v>1615</v>
      </c>
      <c r="G265" s="3" t="s">
        <v>2209</v>
      </c>
      <c r="H265" s="3" t="s">
        <v>2223</v>
      </c>
      <c r="J265" s="3" t="b">
        <f t="shared" si="4"/>
        <v>0</v>
      </c>
    </row>
    <row r="266" spans="1:10">
      <c r="A266" s="3">
        <v>255</v>
      </c>
      <c r="B266" s="3">
        <v>3</v>
      </c>
      <c r="C266" s="3" t="s">
        <v>2098</v>
      </c>
      <c r="D266" s="3" t="s">
        <v>251</v>
      </c>
      <c r="E266" s="2">
        <v>0.1</v>
      </c>
      <c r="F266" s="3" t="s">
        <v>1615</v>
      </c>
      <c r="G266" s="3" t="s">
        <v>2209</v>
      </c>
      <c r="H266" s="3" t="s">
        <v>2223</v>
      </c>
      <c r="J266" s="3" t="b">
        <f t="shared" si="4"/>
        <v>0</v>
      </c>
    </row>
    <row r="267" spans="1:10">
      <c r="A267" s="3">
        <v>256</v>
      </c>
      <c r="B267" s="3">
        <v>4</v>
      </c>
      <c r="C267" s="3" t="s">
        <v>2099</v>
      </c>
      <c r="D267" s="3" t="s">
        <v>251</v>
      </c>
      <c r="E267" s="2">
        <v>0.05</v>
      </c>
      <c r="F267" s="3" t="s">
        <v>1615</v>
      </c>
      <c r="G267" s="3" t="s">
        <v>2209</v>
      </c>
      <c r="H267" s="3" t="s">
        <v>2223</v>
      </c>
      <c r="J267" s="3" t="b">
        <f t="shared" si="4"/>
        <v>0</v>
      </c>
    </row>
    <row r="268" spans="1:10">
      <c r="A268" s="3">
        <v>257</v>
      </c>
      <c r="B268" s="3">
        <v>0</v>
      </c>
      <c r="C268" s="3" t="s">
        <v>2100</v>
      </c>
      <c r="D268" s="3" t="s">
        <v>2100</v>
      </c>
      <c r="F268" s="3" t="s">
        <v>1615</v>
      </c>
      <c r="G268" s="3" t="s">
        <v>2209</v>
      </c>
      <c r="H268" s="3" t="s">
        <v>2223</v>
      </c>
      <c r="J268" s="3" t="b">
        <f t="shared" si="4"/>
        <v>0</v>
      </c>
    </row>
    <row r="269" spans="1:10">
      <c r="A269" s="3">
        <v>258</v>
      </c>
      <c r="B269" s="3">
        <v>1</v>
      </c>
      <c r="C269" s="3" t="s">
        <v>2101</v>
      </c>
      <c r="D269" s="3" t="s">
        <v>516</v>
      </c>
      <c r="E269" s="3" t="s">
        <v>690</v>
      </c>
      <c r="F269" s="3" t="s">
        <v>1615</v>
      </c>
      <c r="G269" s="3" t="s">
        <v>2209</v>
      </c>
      <c r="H269" s="3" t="s">
        <v>2223</v>
      </c>
      <c r="J269" s="3" t="b">
        <f t="shared" si="4"/>
        <v>0</v>
      </c>
    </row>
    <row r="270" spans="1:10">
      <c r="A270" s="3">
        <v>259</v>
      </c>
      <c r="B270" s="3">
        <v>2</v>
      </c>
      <c r="C270" s="3" t="s">
        <v>2102</v>
      </c>
      <c r="D270" s="3" t="s">
        <v>516</v>
      </c>
      <c r="E270" s="3" t="s">
        <v>2071</v>
      </c>
      <c r="F270" s="3" t="s">
        <v>1615</v>
      </c>
      <c r="G270" s="3" t="s">
        <v>2209</v>
      </c>
      <c r="H270" s="3" t="s">
        <v>2223</v>
      </c>
      <c r="J270" s="3" t="b">
        <f t="shared" si="4"/>
        <v>0</v>
      </c>
    </row>
    <row r="271" spans="1:10">
      <c r="A271" s="3">
        <v>260</v>
      </c>
      <c r="B271" s="3">
        <v>3</v>
      </c>
      <c r="C271" s="3" t="s">
        <v>2103</v>
      </c>
      <c r="D271" s="3" t="s">
        <v>516</v>
      </c>
      <c r="E271" s="3" t="s">
        <v>2073</v>
      </c>
      <c r="F271" s="3" t="s">
        <v>1615</v>
      </c>
      <c r="G271" s="3" t="s">
        <v>2209</v>
      </c>
      <c r="H271" s="3" t="s">
        <v>2223</v>
      </c>
      <c r="J271" s="3" t="b">
        <f t="shared" si="4"/>
        <v>0</v>
      </c>
    </row>
    <row r="272" spans="1:10">
      <c r="A272" s="3">
        <v>261</v>
      </c>
      <c r="B272" s="3">
        <v>0</v>
      </c>
      <c r="C272" s="3" t="s">
        <v>2104</v>
      </c>
      <c r="D272" s="3" t="s">
        <v>2105</v>
      </c>
      <c r="E272" s="2">
        <v>0.2</v>
      </c>
      <c r="F272" s="3" t="s">
        <v>1615</v>
      </c>
      <c r="G272" s="3" t="s">
        <v>2209</v>
      </c>
      <c r="H272" s="3" t="s">
        <v>2223</v>
      </c>
      <c r="J272" s="3" t="b">
        <f t="shared" si="4"/>
        <v>0</v>
      </c>
    </row>
    <row r="273" spans="1:10">
      <c r="A273" s="3">
        <v>262</v>
      </c>
      <c r="B273" s="3">
        <v>1</v>
      </c>
      <c r="C273" s="3" t="s">
        <v>2106</v>
      </c>
      <c r="D273" s="3" t="s">
        <v>262</v>
      </c>
      <c r="E273" s="2">
        <v>0.1</v>
      </c>
      <c r="F273" s="3" t="s">
        <v>1615</v>
      </c>
      <c r="G273" s="3" t="s">
        <v>2209</v>
      </c>
      <c r="H273" s="3" t="s">
        <v>2223</v>
      </c>
      <c r="J273" s="3" t="b">
        <f t="shared" si="4"/>
        <v>0</v>
      </c>
    </row>
    <row r="274" spans="1:10">
      <c r="A274" s="3">
        <v>263</v>
      </c>
      <c r="B274" s="3">
        <v>2</v>
      </c>
      <c r="C274" s="3" t="s">
        <v>2107</v>
      </c>
      <c r="D274" s="3" t="s">
        <v>262</v>
      </c>
      <c r="E274" s="3" t="s">
        <v>1781</v>
      </c>
      <c r="F274" s="3" t="s">
        <v>1782</v>
      </c>
      <c r="G274" s="3" t="s">
        <v>2209</v>
      </c>
      <c r="H274" s="3" t="s">
        <v>2223</v>
      </c>
      <c r="J274" s="3" t="b">
        <f t="shared" si="4"/>
        <v>0</v>
      </c>
    </row>
    <row r="275" spans="1:10">
      <c r="A275" s="3">
        <v>264</v>
      </c>
      <c r="B275" s="3">
        <v>3</v>
      </c>
      <c r="C275" s="3" t="s">
        <v>2108</v>
      </c>
      <c r="D275" s="3" t="s">
        <v>262</v>
      </c>
      <c r="E275" s="3" t="s">
        <v>390</v>
      </c>
      <c r="F275" s="3" t="s">
        <v>282</v>
      </c>
      <c r="G275" s="3" t="s">
        <v>2209</v>
      </c>
      <c r="H275" s="3" t="s">
        <v>2223</v>
      </c>
      <c r="J275" s="3" t="b">
        <f t="shared" si="4"/>
        <v>0</v>
      </c>
    </row>
    <row r="276" spans="1:10">
      <c r="A276" s="3">
        <v>265</v>
      </c>
      <c r="B276" s="3">
        <v>4</v>
      </c>
      <c r="C276" s="3" t="s">
        <v>2109</v>
      </c>
      <c r="D276" s="3" t="s">
        <v>262</v>
      </c>
      <c r="E276" s="3" t="s">
        <v>402</v>
      </c>
      <c r="F276" s="3" t="s">
        <v>281</v>
      </c>
      <c r="G276" s="3" t="s">
        <v>2209</v>
      </c>
      <c r="H276" s="3" t="s">
        <v>2223</v>
      </c>
      <c r="J276" s="3" t="b">
        <f t="shared" si="4"/>
        <v>0</v>
      </c>
    </row>
    <row r="277" spans="1:10">
      <c r="A277" s="3">
        <v>266</v>
      </c>
      <c r="B277" s="3">
        <v>0</v>
      </c>
      <c r="C277" s="3" t="s">
        <v>2110</v>
      </c>
      <c r="D277" s="3" t="s">
        <v>2110</v>
      </c>
      <c r="F277" s="3" t="s">
        <v>1615</v>
      </c>
      <c r="G277" s="3" t="s">
        <v>2209</v>
      </c>
      <c r="H277" s="3" t="s">
        <v>2224</v>
      </c>
      <c r="J277" s="3" t="b">
        <f t="shared" si="4"/>
        <v>0</v>
      </c>
    </row>
    <row r="278" spans="1:10">
      <c r="A278" s="3">
        <v>267</v>
      </c>
      <c r="B278" s="3">
        <v>0</v>
      </c>
      <c r="C278" s="3" t="s">
        <v>2111</v>
      </c>
      <c r="D278" s="3" t="s">
        <v>2111</v>
      </c>
      <c r="F278" s="3" t="s">
        <v>1615</v>
      </c>
      <c r="G278" s="3" t="s">
        <v>2209</v>
      </c>
      <c r="H278" s="3" t="s">
        <v>2224</v>
      </c>
      <c r="J278" s="3" t="b">
        <f t="shared" si="4"/>
        <v>0</v>
      </c>
    </row>
    <row r="279" spans="1:10">
      <c r="A279" s="3">
        <v>268</v>
      </c>
      <c r="B279" s="3">
        <v>0</v>
      </c>
      <c r="C279" s="3" t="s">
        <v>2112</v>
      </c>
      <c r="D279" s="3" t="s">
        <v>2113</v>
      </c>
      <c r="E279" s="3" t="s">
        <v>2114</v>
      </c>
      <c r="F279" s="3" t="s">
        <v>1615</v>
      </c>
      <c r="G279" s="3" t="s">
        <v>2209</v>
      </c>
      <c r="H279" s="3" t="s">
        <v>2224</v>
      </c>
      <c r="J279" s="3" t="b">
        <f t="shared" si="4"/>
        <v>0</v>
      </c>
    </row>
    <row r="280" spans="1:10">
      <c r="A280" s="3">
        <v>269</v>
      </c>
      <c r="B280" s="3">
        <v>0</v>
      </c>
      <c r="C280" s="3" t="s">
        <v>2115</v>
      </c>
      <c r="D280" s="3" t="s">
        <v>2115</v>
      </c>
      <c r="F280" s="3" t="s">
        <v>1615</v>
      </c>
      <c r="G280" s="3" t="s">
        <v>2209</v>
      </c>
      <c r="H280" s="3" t="s">
        <v>2224</v>
      </c>
      <c r="J280" s="3" t="b">
        <f t="shared" si="4"/>
        <v>0</v>
      </c>
    </row>
    <row r="281" spans="1:10">
      <c r="A281" s="3">
        <v>270</v>
      </c>
      <c r="B281" s="3">
        <v>0</v>
      </c>
      <c r="C281" s="3" t="s">
        <v>2116</v>
      </c>
      <c r="D281" s="3" t="s">
        <v>2116</v>
      </c>
      <c r="F281" s="3" t="s">
        <v>1615</v>
      </c>
      <c r="G281" s="3" t="s">
        <v>2209</v>
      </c>
      <c r="H281" s="3" t="s">
        <v>2224</v>
      </c>
      <c r="J281" s="3" t="b">
        <f t="shared" si="4"/>
        <v>0</v>
      </c>
    </row>
    <row r="282" spans="1:10">
      <c r="A282" s="3">
        <v>271</v>
      </c>
      <c r="B282" s="3">
        <v>0</v>
      </c>
      <c r="C282" s="3" t="s">
        <v>2117</v>
      </c>
      <c r="D282" s="3" t="s">
        <v>2118</v>
      </c>
      <c r="E282" s="3" t="s">
        <v>2119</v>
      </c>
      <c r="F282" s="3" t="s">
        <v>1615</v>
      </c>
      <c r="G282" s="3" t="s">
        <v>2209</v>
      </c>
      <c r="H282" s="3" t="s">
        <v>2224</v>
      </c>
      <c r="J282" s="3" t="b">
        <f t="shared" si="4"/>
        <v>0</v>
      </c>
    </row>
    <row r="283" spans="1:10">
      <c r="A283" s="3">
        <v>272</v>
      </c>
      <c r="B283" s="3">
        <v>0</v>
      </c>
      <c r="C283" s="3" t="s">
        <v>2120</v>
      </c>
      <c r="D283" s="3" t="s">
        <v>2121</v>
      </c>
      <c r="E283" s="3" t="s">
        <v>2119</v>
      </c>
      <c r="F283" s="3" t="s">
        <v>1615</v>
      </c>
      <c r="G283" s="3" t="s">
        <v>2209</v>
      </c>
      <c r="H283" s="3" t="s">
        <v>2224</v>
      </c>
      <c r="J283" s="3" t="b">
        <f t="shared" si="4"/>
        <v>1</v>
      </c>
    </row>
    <row r="284" spans="1:10">
      <c r="A284" s="3">
        <v>272</v>
      </c>
      <c r="B284" s="3">
        <v>0</v>
      </c>
      <c r="C284" s="3" t="s">
        <v>2120</v>
      </c>
      <c r="D284" s="3" t="s">
        <v>101</v>
      </c>
      <c r="F284" s="3" t="s">
        <v>1615</v>
      </c>
      <c r="G284" s="3" t="s">
        <v>2209</v>
      </c>
      <c r="H284" s="3" t="s">
        <v>2224</v>
      </c>
      <c r="J284" s="3" t="b">
        <f t="shared" si="4"/>
        <v>1</v>
      </c>
    </row>
    <row r="285" spans="1:10">
      <c r="A285" s="3">
        <v>273</v>
      </c>
      <c r="B285" s="3">
        <v>0</v>
      </c>
      <c r="C285" s="3" t="s">
        <v>2122</v>
      </c>
      <c r="D285" s="3" t="s">
        <v>2122</v>
      </c>
      <c r="F285" s="3" t="s">
        <v>1615</v>
      </c>
      <c r="G285" s="3" t="s">
        <v>2209</v>
      </c>
      <c r="H285" s="3" t="s">
        <v>2224</v>
      </c>
      <c r="J285" s="3" t="b">
        <f t="shared" si="4"/>
        <v>0</v>
      </c>
    </row>
    <row r="286" spans="1:10">
      <c r="A286" s="3">
        <v>274</v>
      </c>
      <c r="B286" s="3">
        <v>0</v>
      </c>
      <c r="C286" s="3" t="s">
        <v>2123</v>
      </c>
      <c r="D286" s="3" t="s">
        <v>2123</v>
      </c>
      <c r="F286" s="3" t="s">
        <v>1615</v>
      </c>
      <c r="G286" s="3" t="s">
        <v>2209</v>
      </c>
      <c r="H286" s="3" t="s">
        <v>2224</v>
      </c>
      <c r="J286" s="3" t="b">
        <f t="shared" si="4"/>
        <v>0</v>
      </c>
    </row>
    <row r="287" spans="1:10">
      <c r="A287" s="3">
        <v>275</v>
      </c>
      <c r="B287" s="3">
        <v>0</v>
      </c>
      <c r="C287" s="3" t="s">
        <v>2124</v>
      </c>
      <c r="D287" s="3" t="s">
        <v>2125</v>
      </c>
      <c r="F287" s="3" t="s">
        <v>1615</v>
      </c>
      <c r="G287" s="3" t="s">
        <v>2209</v>
      </c>
      <c r="H287" s="3" t="s">
        <v>2225</v>
      </c>
      <c r="J287" s="3" t="b">
        <f t="shared" si="4"/>
        <v>1</v>
      </c>
    </row>
    <row r="288" spans="1:10">
      <c r="A288" s="3">
        <v>275</v>
      </c>
      <c r="B288" s="3">
        <v>0</v>
      </c>
      <c r="C288" s="3" t="s">
        <v>2124</v>
      </c>
      <c r="D288" s="3" t="s">
        <v>262</v>
      </c>
      <c r="E288" s="3" t="s">
        <v>690</v>
      </c>
      <c r="F288" s="3" t="s">
        <v>1615</v>
      </c>
      <c r="G288" s="3" t="s">
        <v>2209</v>
      </c>
      <c r="H288" s="3" t="s">
        <v>2225</v>
      </c>
      <c r="J288" s="3" t="b">
        <f t="shared" si="4"/>
        <v>1</v>
      </c>
    </row>
    <row r="289" spans="1:10">
      <c r="A289" s="3">
        <v>276</v>
      </c>
      <c r="B289" s="3">
        <v>0</v>
      </c>
      <c r="C289" s="3" t="s">
        <v>2126</v>
      </c>
      <c r="D289" s="3" t="s">
        <v>2127</v>
      </c>
      <c r="F289" s="3" t="s">
        <v>1615</v>
      </c>
      <c r="G289" s="3" t="s">
        <v>2209</v>
      </c>
      <c r="H289" s="3" t="s">
        <v>2225</v>
      </c>
      <c r="J289" s="3" t="b">
        <f t="shared" si="4"/>
        <v>1</v>
      </c>
    </row>
    <row r="290" spans="1:10">
      <c r="A290" s="3">
        <v>276</v>
      </c>
      <c r="B290" s="3">
        <v>0</v>
      </c>
      <c r="C290" s="3" t="s">
        <v>2126</v>
      </c>
      <c r="D290" s="3" t="s">
        <v>262</v>
      </c>
      <c r="E290" s="3" t="s">
        <v>690</v>
      </c>
      <c r="F290" s="3" t="s">
        <v>1615</v>
      </c>
      <c r="G290" s="3" t="s">
        <v>2209</v>
      </c>
      <c r="H290" s="3" t="s">
        <v>2225</v>
      </c>
      <c r="J290" s="3" t="b">
        <f t="shared" si="4"/>
        <v>1</v>
      </c>
    </row>
    <row r="291" spans="1:10">
      <c r="A291" s="3">
        <v>277</v>
      </c>
      <c r="B291" s="3">
        <v>0</v>
      </c>
      <c r="C291" s="3" t="s">
        <v>2128</v>
      </c>
      <c r="D291" s="3" t="s">
        <v>2129</v>
      </c>
      <c r="F291" s="3" t="s">
        <v>1615</v>
      </c>
      <c r="G291" s="3" t="s">
        <v>2209</v>
      </c>
      <c r="H291" s="3" t="s">
        <v>2225</v>
      </c>
      <c r="J291" s="3" t="b">
        <f t="shared" si="4"/>
        <v>1</v>
      </c>
    </row>
    <row r="292" spans="1:10">
      <c r="A292" s="3">
        <v>277</v>
      </c>
      <c r="B292" s="3">
        <v>0</v>
      </c>
      <c r="C292" s="3" t="s">
        <v>2128</v>
      </c>
      <c r="D292" s="3" t="s">
        <v>262</v>
      </c>
      <c r="E292" s="3" t="s">
        <v>690</v>
      </c>
      <c r="F292" s="3" t="s">
        <v>1615</v>
      </c>
      <c r="G292" s="3" t="s">
        <v>2209</v>
      </c>
      <c r="H292" s="3" t="s">
        <v>2225</v>
      </c>
      <c r="J292" s="3" t="b">
        <f t="shared" si="4"/>
        <v>1</v>
      </c>
    </row>
    <row r="293" spans="1:10">
      <c r="A293" s="3">
        <v>278</v>
      </c>
      <c r="B293" s="3">
        <v>0</v>
      </c>
      <c r="C293" s="3" t="s">
        <v>2130</v>
      </c>
      <c r="D293" s="3" t="s">
        <v>2131</v>
      </c>
      <c r="F293" s="3" t="s">
        <v>1615</v>
      </c>
      <c r="G293" s="3" t="s">
        <v>2209</v>
      </c>
      <c r="H293" s="3" t="s">
        <v>2225</v>
      </c>
      <c r="J293" s="3" t="b">
        <f t="shared" si="4"/>
        <v>1</v>
      </c>
    </row>
    <row r="294" spans="1:10">
      <c r="A294" s="3">
        <v>278</v>
      </c>
      <c r="B294" s="3">
        <v>0</v>
      </c>
      <c r="C294" s="3" t="s">
        <v>2130</v>
      </c>
      <c r="D294" s="3" t="s">
        <v>262</v>
      </c>
      <c r="E294" s="3" t="s">
        <v>690</v>
      </c>
      <c r="F294" s="3" t="s">
        <v>1615</v>
      </c>
      <c r="G294" s="3" t="s">
        <v>2209</v>
      </c>
      <c r="H294" s="3" t="s">
        <v>2225</v>
      </c>
      <c r="J294" s="3" t="b">
        <f t="shared" si="4"/>
        <v>1</v>
      </c>
    </row>
    <row r="295" spans="1:10">
      <c r="A295" s="3">
        <v>279</v>
      </c>
      <c r="B295" s="3">
        <v>0</v>
      </c>
      <c r="C295" s="3" t="s">
        <v>2132</v>
      </c>
      <c r="D295" s="3" t="s">
        <v>2133</v>
      </c>
      <c r="F295" s="3" t="s">
        <v>1615</v>
      </c>
      <c r="G295" s="3" t="s">
        <v>2209</v>
      </c>
      <c r="H295" s="3" t="s">
        <v>2225</v>
      </c>
      <c r="J295" s="3" t="b">
        <f t="shared" si="4"/>
        <v>1</v>
      </c>
    </row>
    <row r="296" spans="1:10">
      <c r="A296" s="3">
        <v>279</v>
      </c>
      <c r="B296" s="3">
        <v>0</v>
      </c>
      <c r="C296" s="3" t="s">
        <v>2132</v>
      </c>
      <c r="D296" s="3" t="s">
        <v>262</v>
      </c>
      <c r="E296" s="3" t="s">
        <v>690</v>
      </c>
      <c r="F296" s="3" t="s">
        <v>1615</v>
      </c>
      <c r="G296" s="3" t="s">
        <v>2209</v>
      </c>
      <c r="H296" s="3" t="s">
        <v>2225</v>
      </c>
      <c r="J296" s="3" t="b">
        <f t="shared" si="4"/>
        <v>1</v>
      </c>
    </row>
    <row r="297" spans="1:10">
      <c r="A297" s="3">
        <v>280</v>
      </c>
      <c r="B297" s="3">
        <v>0</v>
      </c>
      <c r="C297" s="3" t="s">
        <v>2134</v>
      </c>
      <c r="D297" s="3" t="s">
        <v>2135</v>
      </c>
      <c r="F297" s="3" t="s">
        <v>1615</v>
      </c>
      <c r="G297" s="3" t="s">
        <v>2209</v>
      </c>
      <c r="H297" s="3" t="s">
        <v>2225</v>
      </c>
      <c r="J297" s="3" t="b">
        <f t="shared" si="4"/>
        <v>1</v>
      </c>
    </row>
    <row r="298" spans="1:10">
      <c r="A298" s="3">
        <v>280</v>
      </c>
      <c r="B298" s="3">
        <v>0</v>
      </c>
      <c r="C298" s="3" t="s">
        <v>2134</v>
      </c>
      <c r="D298" s="3" t="s">
        <v>262</v>
      </c>
      <c r="E298" s="3" t="s">
        <v>690</v>
      </c>
      <c r="F298" s="3" t="s">
        <v>1615</v>
      </c>
      <c r="G298" s="3" t="s">
        <v>2209</v>
      </c>
      <c r="H298" s="3" t="s">
        <v>2225</v>
      </c>
      <c r="J298" s="3" t="b">
        <f t="shared" si="4"/>
        <v>1</v>
      </c>
    </row>
    <row r="299" spans="1:10">
      <c r="A299" s="3">
        <v>281</v>
      </c>
      <c r="B299" s="3">
        <v>0</v>
      </c>
      <c r="C299" s="3" t="s">
        <v>2136</v>
      </c>
      <c r="D299" s="3" t="s">
        <v>2137</v>
      </c>
      <c r="F299" s="3" t="s">
        <v>1615</v>
      </c>
      <c r="G299" s="3" t="s">
        <v>2209</v>
      </c>
      <c r="H299" s="3" t="s">
        <v>2225</v>
      </c>
      <c r="J299" s="3" t="b">
        <f t="shared" si="4"/>
        <v>1</v>
      </c>
    </row>
    <row r="300" spans="1:10">
      <c r="A300" s="3">
        <v>281</v>
      </c>
      <c r="B300" s="3">
        <v>0</v>
      </c>
      <c r="C300" s="3" t="s">
        <v>2136</v>
      </c>
      <c r="D300" s="3" t="s">
        <v>262</v>
      </c>
      <c r="E300" s="3" t="s">
        <v>690</v>
      </c>
      <c r="F300" s="3" t="s">
        <v>1615</v>
      </c>
      <c r="G300" s="3" t="s">
        <v>2209</v>
      </c>
      <c r="H300" s="3" t="s">
        <v>2225</v>
      </c>
      <c r="J300" s="3" t="b">
        <f t="shared" si="4"/>
        <v>1</v>
      </c>
    </row>
    <row r="301" spans="1:10">
      <c r="A301" s="3">
        <v>282</v>
      </c>
      <c r="B301" s="3">
        <v>0</v>
      </c>
      <c r="C301" s="3" t="s">
        <v>2138</v>
      </c>
      <c r="D301" s="3" t="s">
        <v>2139</v>
      </c>
      <c r="F301" s="3" t="s">
        <v>1615</v>
      </c>
      <c r="G301" s="3" t="s">
        <v>2209</v>
      </c>
      <c r="H301" s="3" t="s">
        <v>2225</v>
      </c>
      <c r="J301" s="3" t="b">
        <f t="shared" si="4"/>
        <v>1</v>
      </c>
    </row>
    <row r="302" spans="1:10">
      <c r="A302" s="3">
        <v>282</v>
      </c>
      <c r="B302" s="3">
        <v>0</v>
      </c>
      <c r="C302" s="3" t="s">
        <v>2138</v>
      </c>
      <c r="D302" s="3" t="s">
        <v>262</v>
      </c>
      <c r="E302" s="3" t="s">
        <v>690</v>
      </c>
      <c r="F302" s="3" t="s">
        <v>1615</v>
      </c>
      <c r="G302" s="3" t="s">
        <v>2209</v>
      </c>
      <c r="H302" s="3" t="s">
        <v>2225</v>
      </c>
      <c r="J302" s="3" t="b">
        <f t="shared" si="4"/>
        <v>1</v>
      </c>
    </row>
    <row r="303" spans="1:10">
      <c r="A303" s="3">
        <v>283</v>
      </c>
      <c r="B303" s="3">
        <v>0</v>
      </c>
      <c r="C303" s="3" t="s">
        <v>2140</v>
      </c>
      <c r="D303" s="3" t="s">
        <v>2141</v>
      </c>
      <c r="F303" s="3" t="s">
        <v>1615</v>
      </c>
      <c r="G303" s="3" t="s">
        <v>2209</v>
      </c>
      <c r="H303" s="3" t="s">
        <v>2225</v>
      </c>
      <c r="J303" s="3" t="b">
        <f t="shared" si="4"/>
        <v>1</v>
      </c>
    </row>
    <row r="304" spans="1:10">
      <c r="A304" s="3">
        <v>283</v>
      </c>
      <c r="B304" s="3">
        <v>0</v>
      </c>
      <c r="C304" s="3" t="s">
        <v>2232</v>
      </c>
      <c r="D304" s="3" t="s">
        <v>262</v>
      </c>
      <c r="E304" s="3" t="s">
        <v>690</v>
      </c>
      <c r="F304" s="3" t="s">
        <v>1615</v>
      </c>
      <c r="G304" s="3" t="s">
        <v>2209</v>
      </c>
      <c r="H304" s="3" t="s">
        <v>2225</v>
      </c>
      <c r="J304" s="3" t="b">
        <f t="shared" si="4"/>
        <v>1</v>
      </c>
    </row>
    <row r="305" spans="1:10">
      <c r="A305" s="3">
        <v>284</v>
      </c>
      <c r="B305" s="3">
        <v>0</v>
      </c>
      <c r="C305" s="3" t="s">
        <v>2142</v>
      </c>
      <c r="D305" s="3" t="s">
        <v>198</v>
      </c>
      <c r="E305" s="3" t="s">
        <v>2143</v>
      </c>
      <c r="F305" s="3" t="s">
        <v>1791</v>
      </c>
      <c r="G305" s="3" t="s">
        <v>2209</v>
      </c>
      <c r="H305" s="3" t="s">
        <v>2226</v>
      </c>
      <c r="J305" s="3" t="b">
        <f t="shared" si="4"/>
        <v>0</v>
      </c>
    </row>
    <row r="306" spans="1:10">
      <c r="A306" s="3">
        <v>285</v>
      </c>
      <c r="B306" s="3">
        <v>1</v>
      </c>
      <c r="C306" s="3" t="s">
        <v>2144</v>
      </c>
      <c r="D306" s="3" t="s">
        <v>198</v>
      </c>
      <c r="E306" s="3" t="s">
        <v>1998</v>
      </c>
      <c r="F306" s="3" t="s">
        <v>1793</v>
      </c>
      <c r="G306" s="3" t="s">
        <v>2209</v>
      </c>
      <c r="H306" s="3" t="s">
        <v>2226</v>
      </c>
      <c r="J306" s="3" t="b">
        <f t="shared" si="4"/>
        <v>0</v>
      </c>
    </row>
    <row r="307" spans="1:10">
      <c r="A307" s="3">
        <v>286</v>
      </c>
      <c r="B307" s="3">
        <v>2</v>
      </c>
      <c r="C307" s="3" t="s">
        <v>2145</v>
      </c>
      <c r="D307" s="3" t="s">
        <v>198</v>
      </c>
      <c r="E307" s="3" t="s">
        <v>1928</v>
      </c>
      <c r="F307" s="3" t="s">
        <v>285</v>
      </c>
      <c r="G307" s="3" t="s">
        <v>2209</v>
      </c>
      <c r="H307" s="3" t="s">
        <v>2226</v>
      </c>
      <c r="J307" s="3" t="b">
        <f t="shared" si="4"/>
        <v>0</v>
      </c>
    </row>
    <row r="308" spans="1:10">
      <c r="A308" s="3">
        <v>287</v>
      </c>
      <c r="B308" s="3">
        <v>3</v>
      </c>
      <c r="C308" s="3" t="s">
        <v>2146</v>
      </c>
      <c r="D308" s="3" t="s">
        <v>198</v>
      </c>
      <c r="E308" s="3" t="s">
        <v>1795</v>
      </c>
      <c r="F308" s="3" t="s">
        <v>1796</v>
      </c>
      <c r="G308" s="3" t="s">
        <v>2209</v>
      </c>
      <c r="H308" s="3" t="s">
        <v>2226</v>
      </c>
      <c r="J308" s="3" t="b">
        <f t="shared" si="4"/>
        <v>0</v>
      </c>
    </row>
    <row r="309" spans="1:10">
      <c r="A309" s="3">
        <v>288</v>
      </c>
      <c r="B309" s="3">
        <v>4</v>
      </c>
      <c r="C309" s="3" t="s">
        <v>2147</v>
      </c>
      <c r="D309" s="3" t="s">
        <v>198</v>
      </c>
      <c r="E309" s="3" t="s">
        <v>2148</v>
      </c>
      <c r="F309" s="3" t="s">
        <v>284</v>
      </c>
      <c r="G309" s="3" t="s">
        <v>2209</v>
      </c>
      <c r="H309" s="3" t="s">
        <v>2226</v>
      </c>
      <c r="J309" s="3" t="b">
        <f t="shared" si="4"/>
        <v>0</v>
      </c>
    </row>
    <row r="310" spans="1:10">
      <c r="A310" s="3">
        <v>289</v>
      </c>
      <c r="B310" s="3">
        <v>0</v>
      </c>
      <c r="C310" s="3" t="s">
        <v>2149</v>
      </c>
      <c r="D310" s="3" t="s">
        <v>202</v>
      </c>
      <c r="E310" s="3" t="s">
        <v>2143</v>
      </c>
      <c r="F310" s="3" t="s">
        <v>1791</v>
      </c>
      <c r="G310" s="3" t="s">
        <v>2209</v>
      </c>
      <c r="H310" s="3" t="s">
        <v>2226</v>
      </c>
      <c r="J310" s="3" t="b">
        <f t="shared" si="4"/>
        <v>0</v>
      </c>
    </row>
    <row r="311" spans="1:10">
      <c r="A311" s="3">
        <v>290</v>
      </c>
      <c r="B311" s="3">
        <v>1</v>
      </c>
      <c r="C311" s="3" t="s">
        <v>2150</v>
      </c>
      <c r="D311" s="3" t="s">
        <v>202</v>
      </c>
      <c r="E311" s="3" t="s">
        <v>1998</v>
      </c>
      <c r="F311" s="3" t="s">
        <v>1793</v>
      </c>
      <c r="G311" s="3" t="s">
        <v>2209</v>
      </c>
      <c r="H311" s="3" t="s">
        <v>2226</v>
      </c>
      <c r="J311" s="3" t="b">
        <f t="shared" si="4"/>
        <v>0</v>
      </c>
    </row>
    <row r="312" spans="1:10">
      <c r="A312" s="3">
        <v>291</v>
      </c>
      <c r="B312" s="3">
        <v>2</v>
      </c>
      <c r="C312" s="3" t="s">
        <v>2151</v>
      </c>
      <c r="D312" s="3" t="s">
        <v>202</v>
      </c>
      <c r="E312" s="3" t="s">
        <v>1928</v>
      </c>
      <c r="F312" s="3" t="s">
        <v>285</v>
      </c>
      <c r="G312" s="3" t="s">
        <v>2209</v>
      </c>
      <c r="H312" s="3" t="s">
        <v>2226</v>
      </c>
      <c r="J312" s="3" t="b">
        <f t="shared" si="4"/>
        <v>0</v>
      </c>
    </row>
    <row r="313" spans="1:10">
      <c r="A313" s="3">
        <v>292</v>
      </c>
      <c r="B313" s="3">
        <v>3</v>
      </c>
      <c r="C313" s="3" t="s">
        <v>2152</v>
      </c>
      <c r="D313" s="3" t="s">
        <v>202</v>
      </c>
      <c r="E313" s="3" t="s">
        <v>1795</v>
      </c>
      <c r="F313" s="3" t="s">
        <v>1796</v>
      </c>
      <c r="G313" s="3" t="s">
        <v>2209</v>
      </c>
      <c r="H313" s="3" t="s">
        <v>2226</v>
      </c>
      <c r="J313" s="3" t="b">
        <f t="shared" si="4"/>
        <v>0</v>
      </c>
    </row>
    <row r="314" spans="1:10">
      <c r="A314" s="3">
        <v>293</v>
      </c>
      <c r="B314" s="3">
        <v>4</v>
      </c>
      <c r="C314" s="3" t="s">
        <v>2153</v>
      </c>
      <c r="D314" s="3" t="s">
        <v>202</v>
      </c>
      <c r="E314" s="3" t="s">
        <v>2148</v>
      </c>
      <c r="F314" s="3" t="s">
        <v>284</v>
      </c>
      <c r="G314" s="3" t="s">
        <v>2209</v>
      </c>
      <c r="H314" s="3" t="s">
        <v>2226</v>
      </c>
      <c r="J314" s="3" t="b">
        <f t="shared" si="4"/>
        <v>0</v>
      </c>
    </row>
    <row r="315" spans="1:10">
      <c r="A315" s="3">
        <v>294</v>
      </c>
      <c r="B315" s="3">
        <v>0</v>
      </c>
      <c r="C315" s="3" t="s">
        <v>2154</v>
      </c>
      <c r="D315" s="3" t="s">
        <v>196</v>
      </c>
      <c r="E315" s="3" t="s">
        <v>286</v>
      </c>
      <c r="F315" s="3" t="s">
        <v>386</v>
      </c>
      <c r="G315" s="3" t="s">
        <v>2209</v>
      </c>
      <c r="H315" s="3" t="s">
        <v>2226</v>
      </c>
      <c r="J315" s="3" t="b">
        <f t="shared" si="4"/>
        <v>0</v>
      </c>
    </row>
    <row r="316" spans="1:10">
      <c r="A316" s="3">
        <v>295</v>
      </c>
      <c r="B316" s="3">
        <v>1</v>
      </c>
      <c r="C316" s="3" t="s">
        <v>2155</v>
      </c>
      <c r="D316" s="3" t="s">
        <v>196</v>
      </c>
      <c r="E316" s="3" t="s">
        <v>1795</v>
      </c>
      <c r="F316" s="3" t="s">
        <v>1928</v>
      </c>
      <c r="G316" s="3" t="s">
        <v>2209</v>
      </c>
      <c r="H316" s="3" t="s">
        <v>2226</v>
      </c>
      <c r="J316" s="3" t="b">
        <f t="shared" si="4"/>
        <v>0</v>
      </c>
    </row>
    <row r="317" spans="1:10">
      <c r="A317" s="3">
        <v>296</v>
      </c>
      <c r="B317" s="3">
        <v>2</v>
      </c>
      <c r="C317" s="3" t="s">
        <v>2156</v>
      </c>
      <c r="D317" s="3" t="s">
        <v>196</v>
      </c>
      <c r="E317" s="3" t="s">
        <v>2148</v>
      </c>
      <c r="F317" s="3" t="s">
        <v>284</v>
      </c>
      <c r="G317" s="3" t="s">
        <v>2209</v>
      </c>
      <c r="H317" s="3" t="s">
        <v>2226</v>
      </c>
      <c r="J317" s="3" t="b">
        <f t="shared" si="4"/>
        <v>0</v>
      </c>
    </row>
    <row r="318" spans="1:10">
      <c r="A318" s="3">
        <v>297</v>
      </c>
      <c r="B318" s="3">
        <v>3</v>
      </c>
      <c r="C318" s="3" t="s">
        <v>2157</v>
      </c>
      <c r="D318" s="3" t="s">
        <v>196</v>
      </c>
      <c r="E318" s="3" t="s">
        <v>1782</v>
      </c>
      <c r="F318" s="3" t="s">
        <v>291</v>
      </c>
      <c r="G318" s="3" t="s">
        <v>2209</v>
      </c>
      <c r="H318" s="3" t="s">
        <v>2226</v>
      </c>
      <c r="J318" s="3" t="b">
        <f t="shared" si="4"/>
        <v>0</v>
      </c>
    </row>
    <row r="319" spans="1:10">
      <c r="A319" s="3">
        <v>298</v>
      </c>
      <c r="B319" s="3">
        <v>4</v>
      </c>
      <c r="C319" s="3" t="s">
        <v>2210</v>
      </c>
      <c r="D319" s="3" t="s">
        <v>196</v>
      </c>
      <c r="E319" s="2">
        <v>0.06</v>
      </c>
      <c r="F319" s="3" t="s">
        <v>1615</v>
      </c>
      <c r="G319" s="3" t="s">
        <v>2209</v>
      </c>
      <c r="H319" s="3" t="s">
        <v>2226</v>
      </c>
      <c r="J319" s="3" t="b">
        <f t="shared" si="4"/>
        <v>0</v>
      </c>
    </row>
    <row r="320" spans="1:10">
      <c r="A320" s="3">
        <v>299</v>
      </c>
      <c r="B320" s="3">
        <v>0</v>
      </c>
      <c r="C320" s="3" t="s">
        <v>2158</v>
      </c>
      <c r="D320" s="3" t="s">
        <v>2159</v>
      </c>
      <c r="E320" s="3" t="s">
        <v>288</v>
      </c>
      <c r="F320" s="3" t="s">
        <v>1615</v>
      </c>
      <c r="G320" s="3" t="s">
        <v>2211</v>
      </c>
      <c r="H320" s="3" t="s">
        <v>2227</v>
      </c>
      <c r="J320" s="3" t="b">
        <f t="shared" si="4"/>
        <v>0</v>
      </c>
    </row>
    <row r="321" spans="1:10">
      <c r="A321" s="3">
        <v>300</v>
      </c>
      <c r="B321" s="3">
        <v>0</v>
      </c>
      <c r="C321" s="3" t="s">
        <v>2160</v>
      </c>
      <c r="D321" s="3" t="s">
        <v>2161</v>
      </c>
      <c r="E321" s="2">
        <v>0.5</v>
      </c>
      <c r="F321" s="3" t="s">
        <v>1615</v>
      </c>
      <c r="G321" s="3" t="s">
        <v>2211</v>
      </c>
      <c r="H321" s="3" t="s">
        <v>2227</v>
      </c>
      <c r="J321" s="3" t="b">
        <f t="shared" si="4"/>
        <v>0</v>
      </c>
    </row>
    <row r="322" spans="1:10">
      <c r="A322" s="3">
        <v>301</v>
      </c>
      <c r="B322" s="3">
        <v>0</v>
      </c>
      <c r="C322" s="3" t="s">
        <v>2162</v>
      </c>
      <c r="D322" s="3" t="s">
        <v>2163</v>
      </c>
      <c r="E322" s="3" t="s">
        <v>690</v>
      </c>
      <c r="F322" s="3" t="s">
        <v>1615</v>
      </c>
      <c r="G322" s="3" t="s">
        <v>2211</v>
      </c>
      <c r="H322" s="3" t="s">
        <v>2227</v>
      </c>
      <c r="J322" s="3" t="b">
        <f t="shared" si="4"/>
        <v>0</v>
      </c>
    </row>
    <row r="323" spans="1:10">
      <c r="A323" s="3">
        <v>302</v>
      </c>
      <c r="B323" s="3">
        <v>0</v>
      </c>
      <c r="C323" s="3" t="s">
        <v>2164</v>
      </c>
      <c r="D323" s="3" t="s">
        <v>2164</v>
      </c>
      <c r="F323" s="3" t="s">
        <v>1615</v>
      </c>
      <c r="G323" s="3" t="s">
        <v>2211</v>
      </c>
      <c r="H323" s="3" t="s">
        <v>2227</v>
      </c>
      <c r="J323" s="3" t="b">
        <f t="shared" si="4"/>
        <v>0</v>
      </c>
    </row>
    <row r="324" spans="1:10">
      <c r="A324" s="3">
        <v>303</v>
      </c>
      <c r="B324" s="3">
        <v>0</v>
      </c>
      <c r="C324" s="3" t="s">
        <v>2165</v>
      </c>
      <c r="D324" s="3" t="s">
        <v>2165</v>
      </c>
      <c r="F324" s="3" t="s">
        <v>1615</v>
      </c>
      <c r="G324" s="3" t="s">
        <v>2211</v>
      </c>
      <c r="H324" s="3" t="s">
        <v>2227</v>
      </c>
      <c r="J324" s="3" t="b">
        <f t="shared" ref="J324:J352" si="5">OR(A323=A324,A324=A325)</f>
        <v>0</v>
      </c>
    </row>
    <row r="325" spans="1:10">
      <c r="A325" s="3">
        <v>304</v>
      </c>
      <c r="B325" s="3">
        <v>0</v>
      </c>
      <c r="C325" s="3" t="s">
        <v>2166</v>
      </c>
      <c r="D325" s="3" t="s">
        <v>2166</v>
      </c>
      <c r="F325" s="3" t="s">
        <v>1615</v>
      </c>
      <c r="G325" s="3" t="s">
        <v>2211</v>
      </c>
      <c r="H325" s="3" t="s">
        <v>2227</v>
      </c>
      <c r="J325" s="3" t="b">
        <f t="shared" si="5"/>
        <v>0</v>
      </c>
    </row>
    <row r="326" spans="1:10">
      <c r="A326" s="3">
        <v>305</v>
      </c>
      <c r="B326" s="3">
        <v>0</v>
      </c>
      <c r="C326" s="3" t="s">
        <v>2167</v>
      </c>
      <c r="D326" s="3" t="s">
        <v>2168</v>
      </c>
      <c r="E326" s="3" t="s">
        <v>2169</v>
      </c>
      <c r="F326" s="3" t="s">
        <v>1615</v>
      </c>
      <c r="G326" s="3" t="s">
        <v>2211</v>
      </c>
      <c r="H326" s="3" t="s">
        <v>2227</v>
      </c>
      <c r="J326" s="3" t="b">
        <f t="shared" si="5"/>
        <v>0</v>
      </c>
    </row>
    <row r="327" spans="1:10">
      <c r="A327" s="3">
        <v>306</v>
      </c>
      <c r="B327" s="3">
        <v>0</v>
      </c>
      <c r="C327" s="3" t="s">
        <v>2170</v>
      </c>
      <c r="D327" s="3" t="s">
        <v>2171</v>
      </c>
      <c r="E327" s="3" t="s">
        <v>402</v>
      </c>
      <c r="F327" s="3" t="s">
        <v>1615</v>
      </c>
      <c r="G327" s="3" t="s">
        <v>2211</v>
      </c>
      <c r="H327" s="3" t="s">
        <v>2227</v>
      </c>
      <c r="J327" s="3" t="b">
        <f t="shared" si="5"/>
        <v>0</v>
      </c>
    </row>
    <row r="328" spans="1:10">
      <c r="A328" s="3">
        <v>307</v>
      </c>
      <c r="B328" s="3">
        <v>0</v>
      </c>
      <c r="C328" s="3" t="s">
        <v>2172</v>
      </c>
      <c r="D328" s="3" t="s">
        <v>2173</v>
      </c>
      <c r="E328" s="3" t="s">
        <v>562</v>
      </c>
      <c r="F328" s="3" t="s">
        <v>1615</v>
      </c>
      <c r="G328" s="3" t="s">
        <v>2211</v>
      </c>
      <c r="H328" s="3" t="s">
        <v>2227</v>
      </c>
      <c r="J328" s="3" t="b">
        <f t="shared" si="5"/>
        <v>0</v>
      </c>
    </row>
    <row r="329" spans="1:10">
      <c r="A329" s="3">
        <v>308</v>
      </c>
      <c r="B329" s="3">
        <v>0</v>
      </c>
      <c r="C329" s="3" t="s">
        <v>2174</v>
      </c>
      <c r="D329" s="3" t="s">
        <v>2174</v>
      </c>
      <c r="F329" s="3" t="s">
        <v>1615</v>
      </c>
      <c r="G329" s="3" t="s">
        <v>2211</v>
      </c>
      <c r="H329" s="3" t="s">
        <v>2227</v>
      </c>
      <c r="J329" s="3" t="b">
        <f t="shared" si="5"/>
        <v>0</v>
      </c>
    </row>
    <row r="330" spans="1:10">
      <c r="A330" s="3">
        <v>309</v>
      </c>
      <c r="B330" s="3">
        <v>0</v>
      </c>
      <c r="C330" s="3" t="s">
        <v>2175</v>
      </c>
      <c r="D330" s="3" t="s">
        <v>2176</v>
      </c>
      <c r="E330" s="3" t="s">
        <v>289</v>
      </c>
      <c r="F330" s="3" t="s">
        <v>1615</v>
      </c>
      <c r="G330" s="3" t="s">
        <v>2211</v>
      </c>
      <c r="H330" s="3" t="s">
        <v>2227</v>
      </c>
      <c r="J330" s="3" t="b">
        <f t="shared" si="5"/>
        <v>0</v>
      </c>
    </row>
    <row r="331" spans="1:10">
      <c r="A331" s="3">
        <v>310</v>
      </c>
      <c r="B331" s="3">
        <v>0</v>
      </c>
      <c r="C331" s="3" t="s">
        <v>2177</v>
      </c>
      <c r="D331" s="3" t="s">
        <v>3917</v>
      </c>
      <c r="E331" s="2">
        <v>0.4</v>
      </c>
      <c r="F331" s="2">
        <v>0.6</v>
      </c>
      <c r="G331" s="3" t="s">
        <v>2211</v>
      </c>
      <c r="H331" s="3" t="s">
        <v>2227</v>
      </c>
      <c r="J331" s="3" t="b">
        <f t="shared" si="5"/>
        <v>0</v>
      </c>
    </row>
    <row r="332" spans="1:10">
      <c r="A332" s="3">
        <v>311</v>
      </c>
      <c r="B332" s="3">
        <v>0</v>
      </c>
      <c r="C332" s="3" t="s">
        <v>2178</v>
      </c>
      <c r="D332" s="3" t="s">
        <v>2178</v>
      </c>
      <c r="F332" s="3" t="s">
        <v>1615</v>
      </c>
      <c r="G332" s="3" t="s">
        <v>2211</v>
      </c>
      <c r="H332" s="3" t="s">
        <v>2227</v>
      </c>
      <c r="J332" s="3" t="b">
        <f t="shared" si="5"/>
        <v>0</v>
      </c>
    </row>
    <row r="333" spans="1:10">
      <c r="A333" s="3">
        <v>312</v>
      </c>
      <c r="B333" s="3">
        <v>0</v>
      </c>
      <c r="C333" s="3" t="s">
        <v>2179</v>
      </c>
      <c r="D333" s="3" t="s">
        <v>2180</v>
      </c>
      <c r="E333" s="3" t="s">
        <v>2181</v>
      </c>
      <c r="F333" s="3" t="s">
        <v>1615</v>
      </c>
      <c r="G333" s="3" t="s">
        <v>2211</v>
      </c>
      <c r="H333" s="3" t="s">
        <v>2227</v>
      </c>
      <c r="J333" s="3" t="b">
        <f t="shared" si="5"/>
        <v>0</v>
      </c>
    </row>
    <row r="334" spans="1:10">
      <c r="A334" s="3">
        <v>313</v>
      </c>
      <c r="B334" s="3">
        <v>0</v>
      </c>
      <c r="C334" s="3" t="s">
        <v>2182</v>
      </c>
      <c r="D334" s="3" t="s">
        <v>2183</v>
      </c>
      <c r="E334" s="2">
        <v>0.1</v>
      </c>
      <c r="F334" s="3" t="s">
        <v>1615</v>
      </c>
      <c r="G334" s="3" t="s">
        <v>2211</v>
      </c>
      <c r="H334" s="3" t="s">
        <v>2227</v>
      </c>
      <c r="J334" s="3" t="b">
        <f t="shared" si="5"/>
        <v>0</v>
      </c>
    </row>
    <row r="335" spans="1:10">
      <c r="A335" s="3">
        <v>314</v>
      </c>
      <c r="B335" s="3">
        <v>0</v>
      </c>
      <c r="C335" s="3" t="s">
        <v>2184</v>
      </c>
      <c r="D335" s="3" t="s">
        <v>2185</v>
      </c>
      <c r="E335" s="2">
        <v>0.01</v>
      </c>
      <c r="F335" s="3" t="s">
        <v>1615</v>
      </c>
      <c r="G335" s="3" t="s">
        <v>2211</v>
      </c>
      <c r="H335" s="3" t="s">
        <v>2227</v>
      </c>
      <c r="J335" s="3" t="b">
        <f t="shared" si="5"/>
        <v>0</v>
      </c>
    </row>
    <row r="336" spans="1:10">
      <c r="A336" s="3">
        <v>315</v>
      </c>
      <c r="B336" s="3">
        <v>0</v>
      </c>
      <c r="C336" s="3" t="s">
        <v>2186</v>
      </c>
      <c r="D336" s="3" t="s">
        <v>2187</v>
      </c>
      <c r="E336" s="3" t="s">
        <v>628</v>
      </c>
      <c r="F336" s="3" t="s">
        <v>1615</v>
      </c>
      <c r="G336" s="3" t="s">
        <v>2211</v>
      </c>
      <c r="H336" s="3" t="s">
        <v>2227</v>
      </c>
      <c r="J336" s="3" t="b">
        <f t="shared" si="5"/>
        <v>0</v>
      </c>
    </row>
    <row r="337" spans="1:10">
      <c r="A337" s="3">
        <v>316</v>
      </c>
      <c r="B337" s="3">
        <v>0</v>
      </c>
      <c r="C337" s="3" t="s">
        <v>2188</v>
      </c>
      <c r="D337" s="3" t="s">
        <v>2188</v>
      </c>
      <c r="E337" s="2">
        <v>-0.02</v>
      </c>
      <c r="F337" s="3" t="s">
        <v>1615</v>
      </c>
      <c r="G337" s="3" t="s">
        <v>2211</v>
      </c>
      <c r="H337" s="3" t="s">
        <v>2227</v>
      </c>
      <c r="J337" s="3" t="b">
        <f t="shared" si="5"/>
        <v>0</v>
      </c>
    </row>
    <row r="338" spans="1:10">
      <c r="A338" s="3">
        <v>317</v>
      </c>
      <c r="B338" s="3">
        <v>0</v>
      </c>
      <c r="C338" s="3" t="s">
        <v>2189</v>
      </c>
      <c r="D338" s="3" t="s">
        <v>2189</v>
      </c>
      <c r="E338" s="2">
        <v>-0.02</v>
      </c>
      <c r="F338" s="3" t="s">
        <v>1615</v>
      </c>
      <c r="G338" s="3" t="s">
        <v>2211</v>
      </c>
      <c r="H338" s="3" t="s">
        <v>2227</v>
      </c>
      <c r="J338" s="3" t="b">
        <f t="shared" si="5"/>
        <v>0</v>
      </c>
    </row>
    <row r="339" spans="1:10">
      <c r="A339" s="3">
        <v>318</v>
      </c>
      <c r="B339" s="3">
        <v>0</v>
      </c>
      <c r="C339" s="3" t="s">
        <v>2190</v>
      </c>
      <c r="D339" s="3" t="s">
        <v>2190</v>
      </c>
      <c r="F339" s="3" t="s">
        <v>1615</v>
      </c>
      <c r="G339" s="3" t="s">
        <v>2211</v>
      </c>
      <c r="H339" s="3" t="s">
        <v>2227</v>
      </c>
      <c r="J339" s="3" t="b">
        <f t="shared" si="5"/>
        <v>0</v>
      </c>
    </row>
    <row r="340" spans="1:10">
      <c r="A340" s="3">
        <v>319</v>
      </c>
      <c r="B340" s="3">
        <v>0</v>
      </c>
      <c r="C340" s="3" t="s">
        <v>2191</v>
      </c>
      <c r="D340" s="3" t="s">
        <v>2191</v>
      </c>
      <c r="F340" s="3" t="s">
        <v>1615</v>
      </c>
      <c r="G340" s="3" t="s">
        <v>2211</v>
      </c>
      <c r="H340" s="3" t="s">
        <v>2227</v>
      </c>
      <c r="J340" s="3" t="b">
        <f t="shared" si="5"/>
        <v>0</v>
      </c>
    </row>
    <row r="341" spans="1:10">
      <c r="A341" s="3">
        <v>320</v>
      </c>
      <c r="B341" s="3">
        <v>0</v>
      </c>
      <c r="C341" s="3" t="s">
        <v>2192</v>
      </c>
      <c r="D341" s="3" t="s">
        <v>2192</v>
      </c>
      <c r="F341" s="3" t="s">
        <v>1615</v>
      </c>
      <c r="G341" s="3" t="s">
        <v>2211</v>
      </c>
      <c r="H341" s="3" t="s">
        <v>2227</v>
      </c>
      <c r="J341" s="3" t="b">
        <f t="shared" si="5"/>
        <v>0</v>
      </c>
    </row>
    <row r="342" spans="1:10">
      <c r="A342" s="3">
        <v>321</v>
      </c>
      <c r="B342" s="3">
        <v>0</v>
      </c>
      <c r="C342" s="3" t="s">
        <v>2193</v>
      </c>
      <c r="D342" s="3" t="s">
        <v>2194</v>
      </c>
      <c r="E342" s="3" t="s">
        <v>723</v>
      </c>
      <c r="F342" s="3" t="s">
        <v>1615</v>
      </c>
      <c r="G342" s="3" t="s">
        <v>2211</v>
      </c>
      <c r="H342" s="3" t="s">
        <v>2227</v>
      </c>
      <c r="J342" s="3" t="b">
        <f t="shared" si="5"/>
        <v>0</v>
      </c>
    </row>
    <row r="343" spans="1:10">
      <c r="A343" s="3">
        <v>322</v>
      </c>
      <c r="B343" s="3">
        <v>0</v>
      </c>
      <c r="C343" s="3" t="s">
        <v>2195</v>
      </c>
      <c r="D343" s="3" t="s">
        <v>2195</v>
      </c>
      <c r="F343" s="3" t="s">
        <v>1615</v>
      </c>
      <c r="G343" s="3" t="s">
        <v>2211</v>
      </c>
      <c r="H343" s="3" t="s">
        <v>2227</v>
      </c>
      <c r="J343" s="3" t="b">
        <f t="shared" si="5"/>
        <v>0</v>
      </c>
    </row>
    <row r="344" spans="1:10">
      <c r="A344" s="3">
        <v>323</v>
      </c>
      <c r="B344" s="3">
        <v>0</v>
      </c>
      <c r="C344" s="3" t="s">
        <v>2196</v>
      </c>
      <c r="D344" s="3" t="s">
        <v>2196</v>
      </c>
      <c r="F344" s="3" t="s">
        <v>1615</v>
      </c>
      <c r="G344" s="3" t="s">
        <v>2211</v>
      </c>
      <c r="H344" s="3" t="s">
        <v>2227</v>
      </c>
      <c r="J344" s="3" t="b">
        <f t="shared" si="5"/>
        <v>0</v>
      </c>
    </row>
    <row r="345" spans="1:10">
      <c r="A345" s="3">
        <v>324</v>
      </c>
      <c r="B345" s="3">
        <v>0</v>
      </c>
      <c r="C345" s="3" t="s">
        <v>2197</v>
      </c>
      <c r="D345" s="3" t="s">
        <v>465</v>
      </c>
      <c r="E345" s="3" t="s">
        <v>2088</v>
      </c>
      <c r="F345" s="3" t="s">
        <v>1615</v>
      </c>
      <c r="G345" s="3" t="s">
        <v>2211</v>
      </c>
      <c r="H345" s="3" t="s">
        <v>2227</v>
      </c>
      <c r="J345" s="3" t="b">
        <f t="shared" si="5"/>
        <v>0</v>
      </c>
    </row>
    <row r="346" spans="1:10">
      <c r="A346" s="3">
        <v>325</v>
      </c>
      <c r="B346" s="3">
        <v>0</v>
      </c>
      <c r="C346" s="3" t="s">
        <v>2198</v>
      </c>
      <c r="D346" s="3" t="s">
        <v>2198</v>
      </c>
      <c r="F346" s="3" t="s">
        <v>1615</v>
      </c>
      <c r="G346" s="3" t="s">
        <v>2211</v>
      </c>
      <c r="H346" s="3" t="s">
        <v>2227</v>
      </c>
      <c r="J346" s="3" t="b">
        <f t="shared" si="5"/>
        <v>0</v>
      </c>
    </row>
    <row r="347" spans="1:10">
      <c r="A347" s="3">
        <v>326</v>
      </c>
      <c r="B347" s="3">
        <v>0</v>
      </c>
      <c r="C347" s="3" t="s">
        <v>2199</v>
      </c>
      <c r="D347" s="3" t="s">
        <v>2199</v>
      </c>
      <c r="F347" s="3" t="s">
        <v>1615</v>
      </c>
      <c r="G347" s="3" t="s">
        <v>2211</v>
      </c>
      <c r="H347" s="3" t="s">
        <v>2227</v>
      </c>
      <c r="J347" s="3" t="b">
        <f t="shared" si="5"/>
        <v>0</v>
      </c>
    </row>
    <row r="348" spans="1:10">
      <c r="A348" s="3">
        <v>327</v>
      </c>
      <c r="B348" s="3">
        <v>0</v>
      </c>
      <c r="C348" s="3" t="s">
        <v>2200</v>
      </c>
      <c r="D348" s="3" t="s">
        <v>2200</v>
      </c>
      <c r="F348" s="3" t="s">
        <v>1615</v>
      </c>
      <c r="G348" s="3" t="s">
        <v>2211</v>
      </c>
      <c r="H348" s="3" t="s">
        <v>2227</v>
      </c>
      <c r="J348" s="3" t="b">
        <f t="shared" si="5"/>
        <v>0</v>
      </c>
    </row>
    <row r="349" spans="1:10">
      <c r="A349" s="3">
        <v>328</v>
      </c>
      <c r="B349" s="3">
        <v>0</v>
      </c>
      <c r="C349" s="3" t="s">
        <v>2201</v>
      </c>
      <c r="D349" s="3" t="s">
        <v>2202</v>
      </c>
      <c r="E349" s="3" t="s">
        <v>425</v>
      </c>
      <c r="F349" s="3" t="s">
        <v>1615</v>
      </c>
      <c r="G349" s="3" t="s">
        <v>2211</v>
      </c>
      <c r="H349" s="3" t="s">
        <v>2227</v>
      </c>
      <c r="J349" s="3" t="b">
        <f t="shared" si="5"/>
        <v>0</v>
      </c>
    </row>
    <row r="350" spans="1:10">
      <c r="A350" s="3">
        <v>329</v>
      </c>
      <c r="B350" s="3">
        <v>0</v>
      </c>
      <c r="C350" s="3" t="s">
        <v>2203</v>
      </c>
      <c r="D350" s="3" t="s">
        <v>2203</v>
      </c>
      <c r="F350" s="3" t="s">
        <v>1615</v>
      </c>
      <c r="G350" s="3" t="s">
        <v>2211</v>
      </c>
      <c r="H350" s="3" t="s">
        <v>2227</v>
      </c>
      <c r="J350" s="3" t="b">
        <f t="shared" si="5"/>
        <v>0</v>
      </c>
    </row>
    <row r="351" spans="1:10">
      <c r="A351" s="3">
        <v>330</v>
      </c>
      <c r="B351" s="3">
        <v>0</v>
      </c>
      <c r="C351" s="3" t="s">
        <v>2204</v>
      </c>
      <c r="D351" s="3" t="s">
        <v>2205</v>
      </c>
      <c r="E351" s="3" t="s">
        <v>2206</v>
      </c>
      <c r="F351" s="3" t="s">
        <v>1615</v>
      </c>
      <c r="G351" s="3" t="s">
        <v>2211</v>
      </c>
      <c r="H351" s="3" t="s">
        <v>2227</v>
      </c>
      <c r="J351" s="3" t="b">
        <f t="shared" si="5"/>
        <v>0</v>
      </c>
    </row>
    <row r="352" spans="1:10">
      <c r="A352" s="3">
        <v>331</v>
      </c>
      <c r="B352" s="3">
        <v>0</v>
      </c>
      <c r="C352" s="3" t="s">
        <v>2207</v>
      </c>
      <c r="D352" s="3" t="s">
        <v>2208</v>
      </c>
      <c r="E352" s="3" t="s">
        <v>665</v>
      </c>
      <c r="F352" s="3" t="s">
        <v>1615</v>
      </c>
      <c r="G352" s="3" t="s">
        <v>2211</v>
      </c>
      <c r="H352" s="3" t="s">
        <v>2227</v>
      </c>
      <c r="J352" s="3" t="b">
        <f t="shared" si="5"/>
        <v>0</v>
      </c>
    </row>
  </sheetData>
  <autoFilter ref="A1:J352"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theme="0" tint="-0.14999847407452621"/>
  </sheetPr>
  <dimension ref="B1:BY1031"/>
  <sheetViews>
    <sheetView zoomScaleNormal="100" workbookViewId="0">
      <pane ySplit="1" topLeftCell="A2" activePane="bottomLeft" state="frozen"/>
      <selection pane="bottomLeft"/>
    </sheetView>
  </sheetViews>
  <sheetFormatPr defaultRowHeight="14"/>
  <cols>
    <col min="1" max="1" width="3.08984375" style="127" customWidth="1"/>
    <col min="2" max="2" width="65.90625" style="127" customWidth="1"/>
    <col min="3" max="3" width="68.453125" style="127" customWidth="1"/>
    <col min="4" max="4" width="7.7265625" style="127" customWidth="1"/>
    <col min="5" max="5" width="9.54296875" style="127" customWidth="1"/>
    <col min="6" max="6" width="16.1796875" style="127" customWidth="1"/>
    <col min="7" max="7" width="8" style="127" customWidth="1"/>
    <col min="8" max="42" width="7.1796875" style="127" customWidth="1"/>
    <col min="43" max="74" width="6.6328125" style="127" customWidth="1"/>
    <col min="75" max="75" width="8.90625" style="127" customWidth="1"/>
    <col min="76" max="76" width="8.81640625" style="127" customWidth="1"/>
    <col min="77" max="77" width="8.1796875" style="127" customWidth="1"/>
    <col min="78" max="16384" width="8.7265625" style="127"/>
  </cols>
  <sheetData>
    <row r="1" spans="2:77">
      <c r="B1" s="247" t="s">
        <v>306</v>
      </c>
      <c r="C1" s="247" t="s">
        <v>832</v>
      </c>
      <c r="D1" s="127" t="s">
        <v>3690</v>
      </c>
      <c r="E1" s="127" t="s">
        <v>3699</v>
      </c>
      <c r="F1" s="127" t="s">
        <v>3684</v>
      </c>
      <c r="AQ1" s="248" t="s">
        <v>797</v>
      </c>
      <c r="AR1" s="248" t="s">
        <v>808</v>
      </c>
      <c r="AS1" s="248" t="s">
        <v>801</v>
      </c>
      <c r="AT1" s="248" t="s">
        <v>798</v>
      </c>
      <c r="AU1" s="248" t="s">
        <v>805</v>
      </c>
      <c r="AV1" s="249" t="s">
        <v>815</v>
      </c>
      <c r="AW1" s="248" t="s">
        <v>800</v>
      </c>
      <c r="AX1" s="249" t="s">
        <v>823</v>
      </c>
      <c r="AY1" s="248" t="s">
        <v>804</v>
      </c>
      <c r="AZ1" s="248" t="s">
        <v>806</v>
      </c>
      <c r="BA1" s="249" t="s">
        <v>818</v>
      </c>
      <c r="BB1" s="249" t="s">
        <v>820</v>
      </c>
      <c r="BC1" s="249" t="s">
        <v>822</v>
      </c>
      <c r="BD1" s="249" t="s">
        <v>817</v>
      </c>
      <c r="BE1" s="249" t="s">
        <v>825</v>
      </c>
      <c r="BF1" s="249" t="s">
        <v>814</v>
      </c>
      <c r="BG1" s="248" t="s">
        <v>802</v>
      </c>
      <c r="BH1" s="249" t="s">
        <v>819</v>
      </c>
      <c r="BI1" s="248" t="s">
        <v>799</v>
      </c>
      <c r="BJ1" s="248" t="s">
        <v>807</v>
      </c>
      <c r="BK1" s="248" t="s">
        <v>803</v>
      </c>
      <c r="BL1" s="248" t="s">
        <v>809</v>
      </c>
      <c r="BM1" s="249" t="s">
        <v>810</v>
      </c>
      <c r="BN1" s="249" t="s">
        <v>811</v>
      </c>
      <c r="BO1" s="249" t="s">
        <v>812</v>
      </c>
      <c r="BP1" s="249" t="s">
        <v>813</v>
      </c>
      <c r="BQ1" s="249" t="s">
        <v>816</v>
      </c>
      <c r="BR1" s="249" t="s">
        <v>821</v>
      </c>
      <c r="BS1" s="249" t="s">
        <v>824</v>
      </c>
      <c r="BT1" s="249" t="s">
        <v>826</v>
      </c>
      <c r="BU1" s="249" t="s">
        <v>827</v>
      </c>
      <c r="BV1" s="249" t="s">
        <v>828</v>
      </c>
      <c r="BW1" s="249" t="s">
        <v>829</v>
      </c>
      <c r="BX1" s="249" t="s">
        <v>830</v>
      </c>
      <c r="BY1" s="249" t="s">
        <v>831</v>
      </c>
    </row>
    <row r="2" spans="2:77">
      <c r="B2" s="127" t="s">
        <v>248</v>
      </c>
      <c r="C2" s="127" t="s">
        <v>248</v>
      </c>
      <c r="D2" s="127">
        <v>0</v>
      </c>
      <c r="E2" s="127">
        <v>0</v>
      </c>
      <c r="F2" s="127" t="s">
        <v>1615</v>
      </c>
      <c r="AQ2" s="127">
        <v>1</v>
      </c>
      <c r="AR2" s="127">
        <v>1</v>
      </c>
      <c r="AS2" s="127">
        <v>0</v>
      </c>
      <c r="AT2" s="127">
        <v>0</v>
      </c>
      <c r="AU2" s="127">
        <v>0</v>
      </c>
      <c r="AV2" s="127">
        <v>0</v>
      </c>
      <c r="AW2" s="127">
        <v>0</v>
      </c>
      <c r="AX2" s="127">
        <v>0</v>
      </c>
      <c r="AY2" s="127">
        <v>0</v>
      </c>
      <c r="AZ2" s="127">
        <v>0</v>
      </c>
      <c r="BA2" s="127">
        <v>0</v>
      </c>
      <c r="BB2" s="127">
        <v>0</v>
      </c>
      <c r="BC2" s="127">
        <v>0</v>
      </c>
      <c r="BD2" s="127">
        <v>0</v>
      </c>
      <c r="BE2" s="127">
        <v>0</v>
      </c>
      <c r="BF2" s="127">
        <v>0</v>
      </c>
      <c r="BG2" s="127">
        <v>0</v>
      </c>
      <c r="BH2" s="127">
        <v>0</v>
      </c>
      <c r="BI2" s="127">
        <v>0</v>
      </c>
      <c r="BJ2" s="127">
        <v>0</v>
      </c>
      <c r="BK2" s="127">
        <v>0</v>
      </c>
      <c r="BL2" s="127">
        <v>0</v>
      </c>
      <c r="BM2" s="127">
        <v>0</v>
      </c>
      <c r="BN2" s="127">
        <v>0</v>
      </c>
      <c r="BO2" s="127">
        <v>0</v>
      </c>
      <c r="BP2" s="127">
        <v>0</v>
      </c>
      <c r="BQ2" s="127">
        <v>0</v>
      </c>
      <c r="BR2" s="127">
        <v>0</v>
      </c>
      <c r="BS2" s="127">
        <v>0</v>
      </c>
      <c r="BT2" s="127">
        <v>0</v>
      </c>
      <c r="BU2" s="127">
        <v>0</v>
      </c>
      <c r="BV2" s="127">
        <v>0</v>
      </c>
      <c r="BW2" s="127">
        <v>0</v>
      </c>
      <c r="BX2" s="127">
        <v>0</v>
      </c>
      <c r="BY2" s="127">
        <v>0</v>
      </c>
    </row>
    <row r="3" spans="2:77">
      <c r="B3" s="127" t="s">
        <v>249</v>
      </c>
      <c r="C3" s="127" t="s">
        <v>249</v>
      </c>
      <c r="D3" s="127">
        <v>0</v>
      </c>
      <c r="E3" s="127">
        <v>0</v>
      </c>
      <c r="F3" s="127" t="s">
        <v>1615</v>
      </c>
      <c r="AQ3" s="127">
        <v>1</v>
      </c>
      <c r="AR3" s="127">
        <v>0</v>
      </c>
      <c r="AS3" s="127">
        <v>0</v>
      </c>
      <c r="AT3" s="127">
        <v>0</v>
      </c>
      <c r="AU3" s="127">
        <v>0</v>
      </c>
      <c r="AV3" s="127">
        <v>0</v>
      </c>
      <c r="AW3" s="127">
        <v>0</v>
      </c>
      <c r="AX3" s="127">
        <v>0</v>
      </c>
      <c r="AY3" s="127">
        <v>0</v>
      </c>
      <c r="AZ3" s="127">
        <v>0</v>
      </c>
      <c r="BA3" s="127">
        <v>0</v>
      </c>
      <c r="BB3" s="127">
        <v>0</v>
      </c>
      <c r="BC3" s="127">
        <v>0</v>
      </c>
      <c r="BD3" s="127">
        <v>0</v>
      </c>
      <c r="BE3" s="127">
        <v>0</v>
      </c>
      <c r="BF3" s="127">
        <v>0</v>
      </c>
      <c r="BG3" s="127">
        <v>0</v>
      </c>
      <c r="BH3" s="127">
        <v>0</v>
      </c>
      <c r="BI3" s="127">
        <v>0</v>
      </c>
      <c r="BJ3" s="127">
        <v>0</v>
      </c>
      <c r="BK3" s="127">
        <v>0</v>
      </c>
      <c r="BL3" s="127">
        <v>0</v>
      </c>
      <c r="BM3" s="127">
        <v>0</v>
      </c>
      <c r="BN3" s="127">
        <v>0</v>
      </c>
      <c r="BO3" s="127">
        <v>0</v>
      </c>
      <c r="BP3" s="127">
        <v>0</v>
      </c>
      <c r="BQ3" s="127">
        <v>0</v>
      </c>
      <c r="BR3" s="127">
        <v>0</v>
      </c>
      <c r="BS3" s="127">
        <v>0</v>
      </c>
      <c r="BT3" s="127">
        <v>0</v>
      </c>
      <c r="BU3" s="127">
        <v>0</v>
      </c>
      <c r="BV3" s="127">
        <v>0</v>
      </c>
      <c r="BW3" s="127">
        <v>0</v>
      </c>
      <c r="BX3" s="127">
        <v>0</v>
      </c>
      <c r="BY3" s="127">
        <v>0</v>
      </c>
    </row>
    <row r="4" spans="2:77">
      <c r="B4" s="127" t="s">
        <v>250</v>
      </c>
      <c r="C4" s="127" t="s">
        <v>250</v>
      </c>
      <c r="D4" s="127">
        <v>0</v>
      </c>
      <c r="E4" s="127">
        <v>0</v>
      </c>
      <c r="F4" s="127" t="s">
        <v>1615</v>
      </c>
      <c r="AQ4" s="127">
        <v>0</v>
      </c>
      <c r="AR4" s="127">
        <v>1</v>
      </c>
    </row>
    <row r="5" spans="2:77">
      <c r="B5" s="127" t="s">
        <v>315</v>
      </c>
      <c r="C5" s="127" t="s">
        <v>3634</v>
      </c>
      <c r="D5" s="127">
        <v>0</v>
      </c>
      <c r="E5" s="127">
        <v>0</v>
      </c>
      <c r="F5" s="127" t="s">
        <v>4066</v>
      </c>
      <c r="AQ5" s="129">
        <v>1</v>
      </c>
      <c r="AR5" s="129">
        <v>0</v>
      </c>
    </row>
    <row r="6" spans="2:77">
      <c r="B6" s="127" t="s">
        <v>4709</v>
      </c>
      <c r="C6" s="127" t="s">
        <v>4704</v>
      </c>
      <c r="D6" s="127">
        <v>0</v>
      </c>
      <c r="E6" s="127">
        <v>0</v>
      </c>
      <c r="F6" s="127" t="s">
        <v>4066</v>
      </c>
      <c r="AQ6" s="129">
        <v>1</v>
      </c>
      <c r="AR6" s="129">
        <v>0</v>
      </c>
    </row>
    <row r="7" spans="2:77">
      <c r="B7" s="127" t="s">
        <v>103</v>
      </c>
      <c r="C7" s="127" t="s">
        <v>103</v>
      </c>
      <c r="D7" s="127">
        <v>0</v>
      </c>
      <c r="E7" s="127">
        <v>0</v>
      </c>
      <c r="F7" s="127" t="s">
        <v>1615</v>
      </c>
      <c r="AQ7" s="129">
        <v>1</v>
      </c>
      <c r="AR7" s="127">
        <v>1</v>
      </c>
    </row>
    <row r="8" spans="2:77">
      <c r="B8" s="127" t="s">
        <v>318</v>
      </c>
      <c r="C8" s="127" t="s">
        <v>3635</v>
      </c>
      <c r="D8" s="127">
        <v>0</v>
      </c>
      <c r="E8" s="127">
        <v>0</v>
      </c>
      <c r="F8" s="127" t="s">
        <v>4066</v>
      </c>
      <c r="AQ8" s="129">
        <v>1</v>
      </c>
      <c r="AR8" s="127">
        <v>0</v>
      </c>
    </row>
    <row r="9" spans="2:77">
      <c r="B9" s="127" t="s">
        <v>320</v>
      </c>
      <c r="C9" s="127" t="s">
        <v>320</v>
      </c>
      <c r="D9" s="127">
        <v>0</v>
      </c>
      <c r="E9" s="127">
        <v>0</v>
      </c>
      <c r="F9" s="127" t="s">
        <v>1615</v>
      </c>
    </row>
    <row r="10" spans="2:77">
      <c r="B10" s="127" t="s">
        <v>322</v>
      </c>
      <c r="C10" s="127" t="s">
        <v>322</v>
      </c>
      <c r="D10" s="127">
        <v>0</v>
      </c>
      <c r="E10" s="127">
        <v>0</v>
      </c>
      <c r="F10" s="127" t="s">
        <v>1615</v>
      </c>
    </row>
    <row r="11" spans="2:77">
      <c r="B11" s="127" t="s">
        <v>324</v>
      </c>
      <c r="C11" s="127" t="s">
        <v>3636</v>
      </c>
      <c r="D11" s="127">
        <v>0</v>
      </c>
      <c r="E11" s="127">
        <v>0</v>
      </c>
      <c r="F11" s="127" t="s">
        <v>3703</v>
      </c>
      <c r="BJ11" s="127">
        <v>1</v>
      </c>
    </row>
    <row r="12" spans="2:77">
      <c r="B12" s="127" t="s">
        <v>325</v>
      </c>
      <c r="C12" s="127" t="s">
        <v>3637</v>
      </c>
      <c r="D12" s="127">
        <v>0</v>
      </c>
      <c r="E12" s="127">
        <v>0</v>
      </c>
      <c r="F12" s="127" t="s">
        <v>4067</v>
      </c>
    </row>
    <row r="13" spans="2:77">
      <c r="B13" s="127" t="s">
        <v>327</v>
      </c>
      <c r="C13" s="127" t="s">
        <v>327</v>
      </c>
      <c r="D13" s="127">
        <v>0</v>
      </c>
      <c r="E13" s="127">
        <v>0</v>
      </c>
      <c r="F13" s="127" t="s">
        <v>4067</v>
      </c>
    </row>
    <row r="14" spans="2:77">
      <c r="B14" s="127" t="s">
        <v>14</v>
      </c>
      <c r="C14" s="127" t="s">
        <v>14</v>
      </c>
      <c r="D14" s="127">
        <v>0</v>
      </c>
      <c r="E14" s="127">
        <v>0</v>
      </c>
      <c r="F14" s="127" t="s">
        <v>1615</v>
      </c>
    </row>
    <row r="15" spans="2:77">
      <c r="B15" s="127" t="s">
        <v>328</v>
      </c>
      <c r="C15" s="127" t="s">
        <v>3920</v>
      </c>
      <c r="D15" s="127">
        <v>0</v>
      </c>
      <c r="E15" s="127">
        <v>0</v>
      </c>
      <c r="F15" s="127" t="s">
        <v>4068</v>
      </c>
    </row>
    <row r="16" spans="2:77">
      <c r="B16" s="127" t="s">
        <v>251</v>
      </c>
      <c r="C16" s="127" t="s">
        <v>251</v>
      </c>
      <c r="D16" s="127">
        <v>0</v>
      </c>
      <c r="E16" s="127">
        <v>0</v>
      </c>
      <c r="F16" s="127" t="s">
        <v>1615</v>
      </c>
    </row>
    <row r="17" spans="2:6">
      <c r="B17" s="127" t="s">
        <v>330</v>
      </c>
      <c r="C17" s="127" t="s">
        <v>3639</v>
      </c>
      <c r="D17" s="127">
        <v>0</v>
      </c>
      <c r="E17" s="127">
        <v>0</v>
      </c>
      <c r="F17" s="127" t="s">
        <v>4069</v>
      </c>
    </row>
    <row r="18" spans="2:6">
      <c r="B18" s="127" t="s">
        <v>334</v>
      </c>
      <c r="C18" s="127" t="s">
        <v>3638</v>
      </c>
      <c r="D18" s="127">
        <v>0</v>
      </c>
      <c r="E18" s="127">
        <v>0</v>
      </c>
      <c r="F18" s="127" t="s">
        <v>4066</v>
      </c>
    </row>
    <row r="19" spans="2:6">
      <c r="B19" s="127" t="s">
        <v>335</v>
      </c>
      <c r="C19" s="127" t="s">
        <v>335</v>
      </c>
      <c r="D19" s="127">
        <v>0</v>
      </c>
      <c r="E19" s="127">
        <v>0</v>
      </c>
      <c r="F19" s="127" t="s">
        <v>1615</v>
      </c>
    </row>
    <row r="20" spans="2:6">
      <c r="B20" s="127" t="s">
        <v>110</v>
      </c>
      <c r="C20" s="127" t="s">
        <v>110</v>
      </c>
      <c r="D20" s="127">
        <v>0</v>
      </c>
      <c r="E20" s="127">
        <v>0</v>
      </c>
      <c r="F20" s="127" t="s">
        <v>1615</v>
      </c>
    </row>
    <row r="21" spans="2:6">
      <c r="B21" s="127" t="s">
        <v>337</v>
      </c>
      <c r="C21" s="127" t="s">
        <v>3727</v>
      </c>
      <c r="D21" s="127">
        <v>0</v>
      </c>
      <c r="E21" s="127">
        <v>0</v>
      </c>
      <c r="F21" s="127" t="s">
        <v>1615</v>
      </c>
    </row>
    <row r="22" spans="2:6">
      <c r="B22" s="127" t="s">
        <v>261</v>
      </c>
      <c r="C22" s="127" t="s">
        <v>261</v>
      </c>
      <c r="D22" s="127">
        <v>0</v>
      </c>
      <c r="E22" s="127">
        <v>0</v>
      </c>
      <c r="F22" s="127" t="s">
        <v>1615</v>
      </c>
    </row>
    <row r="23" spans="2:6">
      <c r="B23" s="127" t="s">
        <v>265</v>
      </c>
      <c r="C23" s="127" t="s">
        <v>265</v>
      </c>
      <c r="D23" s="127">
        <v>0</v>
      </c>
      <c r="E23" s="127">
        <v>0</v>
      </c>
      <c r="F23" s="127" t="s">
        <v>1615</v>
      </c>
    </row>
    <row r="24" spans="2:6">
      <c r="B24" s="127" t="s">
        <v>340</v>
      </c>
      <c r="C24" s="127" t="s">
        <v>340</v>
      </c>
      <c r="D24" s="127">
        <v>0</v>
      </c>
      <c r="E24" s="127">
        <v>0</v>
      </c>
      <c r="F24" s="127" t="s">
        <v>1615</v>
      </c>
    </row>
    <row r="25" spans="2:6">
      <c r="B25" s="127" t="s">
        <v>341</v>
      </c>
      <c r="C25" s="127" t="s">
        <v>3701</v>
      </c>
      <c r="D25" s="127">
        <v>0</v>
      </c>
      <c r="E25" s="127">
        <v>0</v>
      </c>
      <c r="F25" s="127" t="s">
        <v>4070</v>
      </c>
    </row>
    <row r="26" spans="2:6">
      <c r="B26" s="127" t="s">
        <v>342</v>
      </c>
      <c r="C26" s="127" t="s">
        <v>3921</v>
      </c>
      <c r="D26" s="127">
        <v>0</v>
      </c>
      <c r="E26" s="127">
        <v>0</v>
      </c>
      <c r="F26" s="127" t="s">
        <v>4066</v>
      </c>
    </row>
    <row r="27" spans="2:6">
      <c r="B27" s="127" t="s">
        <v>345</v>
      </c>
      <c r="C27" s="142" t="s">
        <v>3922</v>
      </c>
      <c r="D27" s="127">
        <v>1</v>
      </c>
      <c r="E27" s="127">
        <v>1</v>
      </c>
      <c r="F27" s="127" t="s">
        <v>1615</v>
      </c>
    </row>
    <row r="28" spans="2:6">
      <c r="B28" s="127" t="s">
        <v>346</v>
      </c>
      <c r="C28" s="142" t="s">
        <v>3748</v>
      </c>
      <c r="D28" s="127">
        <v>1</v>
      </c>
      <c r="E28" s="127">
        <v>1</v>
      </c>
      <c r="F28" s="127" t="s">
        <v>4066</v>
      </c>
    </row>
    <row r="29" spans="2:6">
      <c r="B29" s="127" t="s">
        <v>349</v>
      </c>
      <c r="C29" s="127" t="s">
        <v>349</v>
      </c>
      <c r="D29" s="127">
        <v>0</v>
      </c>
      <c r="E29" s="127">
        <v>0</v>
      </c>
      <c r="F29" s="127" t="s">
        <v>1615</v>
      </c>
    </row>
    <row r="30" spans="2:6">
      <c r="B30" s="127" t="s">
        <v>354</v>
      </c>
      <c r="C30" s="127" t="s">
        <v>354</v>
      </c>
      <c r="D30" s="127">
        <v>0</v>
      </c>
      <c r="E30" s="127">
        <v>0</v>
      </c>
      <c r="F30" s="127" t="s">
        <v>1615</v>
      </c>
    </row>
    <row r="31" spans="2:6">
      <c r="B31" s="127" t="s">
        <v>355</v>
      </c>
      <c r="C31" s="127" t="s">
        <v>3923</v>
      </c>
      <c r="D31" s="127">
        <v>0</v>
      </c>
      <c r="E31" s="127">
        <v>0</v>
      </c>
      <c r="F31" s="127" t="s">
        <v>1615</v>
      </c>
    </row>
    <row r="32" spans="2:6">
      <c r="B32" s="127" t="s">
        <v>357</v>
      </c>
      <c r="C32" s="127" t="s">
        <v>357</v>
      </c>
      <c r="D32" s="127">
        <v>0</v>
      </c>
      <c r="E32" s="127">
        <v>0</v>
      </c>
      <c r="F32" s="127" t="s">
        <v>1615</v>
      </c>
    </row>
    <row r="33" spans="2:6">
      <c r="B33" s="127" t="s">
        <v>359</v>
      </c>
      <c r="C33" s="127" t="s">
        <v>359</v>
      </c>
      <c r="D33" s="127">
        <v>0</v>
      </c>
      <c r="E33" s="127">
        <v>0</v>
      </c>
      <c r="F33" s="127" t="s">
        <v>1615</v>
      </c>
    </row>
    <row r="34" spans="2:6">
      <c r="B34" s="127" t="s">
        <v>360</v>
      </c>
      <c r="C34" s="142" t="s">
        <v>3766</v>
      </c>
      <c r="D34" s="127">
        <v>1</v>
      </c>
      <c r="E34" s="127">
        <v>0</v>
      </c>
      <c r="F34" s="127" t="s">
        <v>1615</v>
      </c>
    </row>
    <row r="35" spans="2:6">
      <c r="B35" s="127" t="s">
        <v>361</v>
      </c>
      <c r="C35" s="127" t="s">
        <v>361</v>
      </c>
      <c r="D35" s="127">
        <v>0</v>
      </c>
      <c r="E35" s="127">
        <v>1</v>
      </c>
      <c r="F35" s="127" t="s">
        <v>1615</v>
      </c>
    </row>
    <row r="36" spans="2:6">
      <c r="B36" s="127" t="s">
        <v>362</v>
      </c>
      <c r="C36" s="127" t="s">
        <v>3700</v>
      </c>
      <c r="D36" s="127">
        <v>0</v>
      </c>
      <c r="E36" s="127">
        <v>0</v>
      </c>
      <c r="F36" s="127" t="s">
        <v>4070</v>
      </c>
    </row>
    <row r="37" spans="2:6">
      <c r="B37" s="127" t="s">
        <v>3924</v>
      </c>
      <c r="C37" s="127" t="s">
        <v>3804</v>
      </c>
      <c r="D37" s="127">
        <v>0</v>
      </c>
      <c r="E37" s="127">
        <v>0</v>
      </c>
      <c r="F37" s="127" t="s">
        <v>1615</v>
      </c>
    </row>
    <row r="38" spans="2:6">
      <c r="B38" s="127" t="s">
        <v>364</v>
      </c>
      <c r="C38" s="127" t="s">
        <v>364</v>
      </c>
      <c r="D38" s="127">
        <v>0</v>
      </c>
      <c r="E38" s="127">
        <v>0</v>
      </c>
      <c r="F38" s="127" t="s">
        <v>1615</v>
      </c>
    </row>
    <row r="39" spans="2:6">
      <c r="B39" s="127" t="s">
        <v>366</v>
      </c>
      <c r="C39" s="127" t="s">
        <v>366</v>
      </c>
      <c r="D39" s="127">
        <v>0</v>
      </c>
      <c r="E39" s="127">
        <v>0</v>
      </c>
      <c r="F39" s="127" t="s">
        <v>1615</v>
      </c>
    </row>
    <row r="40" spans="2:6">
      <c r="B40" s="127" t="s">
        <v>280</v>
      </c>
      <c r="C40" s="127" t="s">
        <v>3969</v>
      </c>
      <c r="D40" s="127">
        <v>0</v>
      </c>
      <c r="E40" s="127">
        <v>1</v>
      </c>
      <c r="F40" s="127" t="s">
        <v>1615</v>
      </c>
    </row>
    <row r="41" spans="2:6">
      <c r="B41" s="127" t="s">
        <v>368</v>
      </c>
      <c r="C41" s="127" t="s">
        <v>249</v>
      </c>
      <c r="D41" s="127">
        <v>0</v>
      </c>
      <c r="E41" s="127">
        <v>0</v>
      </c>
      <c r="F41" s="127" t="s">
        <v>1615</v>
      </c>
    </row>
    <row r="42" spans="2:6">
      <c r="B42" s="127" t="s">
        <v>369</v>
      </c>
      <c r="C42" s="127" t="s">
        <v>249</v>
      </c>
      <c r="D42" s="127">
        <v>0</v>
      </c>
      <c r="E42" s="127">
        <v>0</v>
      </c>
      <c r="F42" s="127" t="s">
        <v>1615</v>
      </c>
    </row>
    <row r="43" spans="2:6">
      <c r="B43" s="127" t="s">
        <v>370</v>
      </c>
      <c r="C43" s="127" t="s">
        <v>370</v>
      </c>
      <c r="D43" s="127">
        <v>0</v>
      </c>
      <c r="E43" s="127">
        <v>0</v>
      </c>
      <c r="F43" s="127" t="s">
        <v>1615</v>
      </c>
    </row>
    <row r="44" spans="2:6">
      <c r="B44" s="127" t="s">
        <v>371</v>
      </c>
      <c r="C44" s="142" t="s">
        <v>3748</v>
      </c>
      <c r="D44" s="127">
        <v>1</v>
      </c>
      <c r="E44" s="127">
        <v>1</v>
      </c>
      <c r="F44" s="127" t="s">
        <v>4066</v>
      </c>
    </row>
    <row r="45" spans="2:6">
      <c r="B45" s="127" t="s">
        <v>372</v>
      </c>
      <c r="C45" s="142" t="s">
        <v>4687</v>
      </c>
      <c r="D45" s="127">
        <v>1</v>
      </c>
      <c r="E45" s="127">
        <v>1</v>
      </c>
      <c r="F45" s="127" t="s">
        <v>1615</v>
      </c>
    </row>
    <row r="46" spans="2:6">
      <c r="B46" s="127" t="s">
        <v>373</v>
      </c>
      <c r="C46" s="142" t="s">
        <v>3925</v>
      </c>
      <c r="D46" s="127">
        <v>1</v>
      </c>
      <c r="E46" s="127">
        <v>0</v>
      </c>
      <c r="F46" s="127" t="s">
        <v>1615</v>
      </c>
    </row>
    <row r="47" spans="2:6">
      <c r="B47" s="127" t="s">
        <v>374</v>
      </c>
      <c r="C47" s="142" t="s">
        <v>3926</v>
      </c>
      <c r="D47" s="127">
        <v>1</v>
      </c>
      <c r="E47" s="127">
        <v>0</v>
      </c>
      <c r="F47" s="127" t="s">
        <v>1615</v>
      </c>
    </row>
    <row r="48" spans="2:6">
      <c r="B48" s="127" t="s">
        <v>375</v>
      </c>
      <c r="C48" s="127" t="s">
        <v>375</v>
      </c>
      <c r="D48" s="127">
        <v>0</v>
      </c>
      <c r="E48" s="127">
        <v>0</v>
      </c>
      <c r="F48" s="127" t="s">
        <v>1615</v>
      </c>
    </row>
    <row r="49" spans="2:6">
      <c r="B49" s="127" t="s">
        <v>377</v>
      </c>
      <c r="C49" s="142" t="s">
        <v>377</v>
      </c>
      <c r="D49" s="127">
        <v>1</v>
      </c>
      <c r="E49" s="127">
        <v>0</v>
      </c>
      <c r="F49" s="127" t="s">
        <v>1615</v>
      </c>
    </row>
    <row r="50" spans="2:6">
      <c r="B50" s="127" t="s">
        <v>378</v>
      </c>
      <c r="C50" s="142" t="s">
        <v>378</v>
      </c>
      <c r="D50" s="127">
        <v>1</v>
      </c>
      <c r="E50" s="127">
        <v>0</v>
      </c>
      <c r="F50" s="127" t="s">
        <v>1615</v>
      </c>
    </row>
    <row r="51" spans="2:6">
      <c r="B51" s="127" t="s">
        <v>380</v>
      </c>
      <c r="C51" s="127" t="s">
        <v>380</v>
      </c>
      <c r="D51" s="127">
        <v>0</v>
      </c>
      <c r="E51" s="127">
        <v>0</v>
      </c>
      <c r="F51" s="127" t="s">
        <v>1615</v>
      </c>
    </row>
    <row r="52" spans="2:6">
      <c r="B52" s="127" t="s">
        <v>383</v>
      </c>
      <c r="C52" s="142" t="s">
        <v>3927</v>
      </c>
      <c r="D52" s="127">
        <v>1</v>
      </c>
      <c r="E52" s="127">
        <v>0</v>
      </c>
      <c r="F52" s="127" t="s">
        <v>1615</v>
      </c>
    </row>
    <row r="53" spans="2:6">
      <c r="B53" s="127" t="s">
        <v>384</v>
      </c>
      <c r="C53" s="142" t="s">
        <v>3928</v>
      </c>
      <c r="D53" s="127">
        <v>1</v>
      </c>
      <c r="E53" s="127">
        <v>0</v>
      </c>
      <c r="F53" s="127" t="s">
        <v>1615</v>
      </c>
    </row>
    <row r="54" spans="2:6">
      <c r="B54" s="127" t="s">
        <v>385</v>
      </c>
      <c r="C54" s="127" t="s">
        <v>385</v>
      </c>
      <c r="D54" s="127">
        <v>0</v>
      </c>
      <c r="E54" s="127">
        <v>0</v>
      </c>
      <c r="F54" s="127" t="s">
        <v>1615</v>
      </c>
    </row>
    <row r="55" spans="2:6">
      <c r="B55" s="127" t="s">
        <v>389</v>
      </c>
      <c r="C55" s="127" t="s">
        <v>389</v>
      </c>
      <c r="D55" s="127">
        <v>0</v>
      </c>
      <c r="E55" s="127">
        <v>0</v>
      </c>
      <c r="F55" s="127" t="s">
        <v>1615</v>
      </c>
    </row>
    <row r="56" spans="2:6">
      <c r="B56" s="127" t="s">
        <v>279</v>
      </c>
      <c r="C56" s="127" t="s">
        <v>279</v>
      </c>
      <c r="D56" s="127">
        <v>0</v>
      </c>
      <c r="E56" s="127">
        <v>1</v>
      </c>
      <c r="F56" s="127" t="s">
        <v>1615</v>
      </c>
    </row>
    <row r="57" spans="2:6">
      <c r="B57" s="127" t="s">
        <v>391</v>
      </c>
      <c r="C57" s="142" t="s">
        <v>3757</v>
      </c>
      <c r="D57" s="127">
        <v>1</v>
      </c>
      <c r="E57" s="127">
        <v>1</v>
      </c>
      <c r="F57" s="127" t="s">
        <v>1615</v>
      </c>
    </row>
    <row r="58" spans="2:6">
      <c r="B58" s="127" t="s">
        <v>392</v>
      </c>
      <c r="C58" s="142" t="s">
        <v>3930</v>
      </c>
      <c r="D58" s="127">
        <v>1</v>
      </c>
      <c r="E58" s="127">
        <v>0</v>
      </c>
      <c r="F58" s="127" t="s">
        <v>1615</v>
      </c>
    </row>
    <row r="59" spans="2:6">
      <c r="B59" s="127" t="s">
        <v>393</v>
      </c>
      <c r="C59" s="127" t="s">
        <v>393</v>
      </c>
      <c r="D59" s="127">
        <v>0</v>
      </c>
      <c r="E59" s="127">
        <v>0</v>
      </c>
      <c r="F59" s="127" t="s">
        <v>1615</v>
      </c>
    </row>
    <row r="60" spans="2:6">
      <c r="B60" s="127" t="s">
        <v>395</v>
      </c>
      <c r="C60" s="142" t="s">
        <v>3931</v>
      </c>
      <c r="D60" s="127">
        <v>1</v>
      </c>
      <c r="E60" s="127">
        <v>0</v>
      </c>
      <c r="F60" s="127" t="s">
        <v>1615</v>
      </c>
    </row>
    <row r="61" spans="2:6">
      <c r="B61" s="127" t="s">
        <v>3698</v>
      </c>
      <c r="C61" s="142" t="s">
        <v>3933</v>
      </c>
      <c r="D61" s="127">
        <v>1</v>
      </c>
      <c r="E61" s="127">
        <v>0</v>
      </c>
      <c r="F61" s="127" t="s">
        <v>4066</v>
      </c>
    </row>
    <row r="62" spans="2:6">
      <c r="B62" s="127" t="s">
        <v>397</v>
      </c>
      <c r="C62" s="142" t="s">
        <v>4685</v>
      </c>
      <c r="D62" s="127">
        <v>1</v>
      </c>
      <c r="E62" s="127">
        <v>1</v>
      </c>
      <c r="F62" s="127" t="s">
        <v>1615</v>
      </c>
    </row>
    <row r="63" spans="2:6">
      <c r="B63" s="127" t="s">
        <v>398</v>
      </c>
      <c r="C63" s="142" t="s">
        <v>3934</v>
      </c>
      <c r="D63" s="127">
        <v>1</v>
      </c>
      <c r="E63" s="127">
        <v>0</v>
      </c>
      <c r="F63" s="127" t="s">
        <v>4066</v>
      </c>
    </row>
    <row r="64" spans="2:6">
      <c r="B64" s="127" t="s">
        <v>400</v>
      </c>
      <c r="C64" s="127" t="s">
        <v>3702</v>
      </c>
      <c r="D64" s="127">
        <v>0</v>
      </c>
      <c r="E64" s="127">
        <v>1</v>
      </c>
      <c r="F64" s="127" t="s">
        <v>1615</v>
      </c>
    </row>
    <row r="65" spans="2:6">
      <c r="B65" s="127" t="s">
        <v>401</v>
      </c>
      <c r="C65" s="127" t="s">
        <v>401</v>
      </c>
      <c r="D65" s="127">
        <v>0</v>
      </c>
      <c r="E65" s="127">
        <v>0</v>
      </c>
      <c r="F65" s="127" t="s">
        <v>1615</v>
      </c>
    </row>
    <row r="66" spans="2:6">
      <c r="B66" s="127" t="s">
        <v>404</v>
      </c>
      <c r="C66" s="142" t="s">
        <v>3748</v>
      </c>
      <c r="D66" s="127">
        <v>1</v>
      </c>
      <c r="E66" s="127">
        <v>1</v>
      </c>
      <c r="F66" s="127" t="s">
        <v>4066</v>
      </c>
    </row>
    <row r="67" spans="2:6">
      <c r="B67" s="127" t="s">
        <v>405</v>
      </c>
      <c r="C67" s="142" t="s">
        <v>3935</v>
      </c>
      <c r="D67" s="127">
        <v>1</v>
      </c>
      <c r="E67" s="127">
        <v>0</v>
      </c>
      <c r="F67" s="127" t="s">
        <v>1615</v>
      </c>
    </row>
    <row r="68" spans="2:6">
      <c r="B68" s="127" t="s">
        <v>3937</v>
      </c>
      <c r="C68" s="127" t="s">
        <v>3936</v>
      </c>
      <c r="D68" s="127">
        <v>0</v>
      </c>
      <c r="E68" s="127">
        <v>1</v>
      </c>
      <c r="F68" s="127" t="s">
        <v>1615</v>
      </c>
    </row>
    <row r="69" spans="2:6">
      <c r="B69" s="127" t="s">
        <v>409</v>
      </c>
      <c r="C69" s="127" t="s">
        <v>3705</v>
      </c>
      <c r="D69" s="127">
        <v>0</v>
      </c>
      <c r="E69" s="127">
        <v>0</v>
      </c>
      <c r="F69" s="127" t="s">
        <v>3706</v>
      </c>
    </row>
    <row r="70" spans="2:6">
      <c r="B70" s="127" t="s">
        <v>410</v>
      </c>
      <c r="C70" s="127" t="s">
        <v>5064</v>
      </c>
      <c r="D70" s="127">
        <v>0</v>
      </c>
      <c r="E70" s="127">
        <v>0</v>
      </c>
      <c r="F70" s="127" t="s">
        <v>4071</v>
      </c>
    </row>
    <row r="71" spans="2:6">
      <c r="B71" s="127" t="s">
        <v>3704</v>
      </c>
      <c r="C71" s="127" t="s">
        <v>411</v>
      </c>
      <c r="D71" s="127">
        <v>0</v>
      </c>
      <c r="E71" s="127">
        <v>0</v>
      </c>
      <c r="F71" s="127" t="s">
        <v>1615</v>
      </c>
    </row>
    <row r="72" spans="2:6">
      <c r="B72" s="127" t="s">
        <v>412</v>
      </c>
      <c r="C72" s="127" t="s">
        <v>412</v>
      </c>
      <c r="D72" s="127">
        <v>0</v>
      </c>
      <c r="E72" s="127">
        <v>0</v>
      </c>
      <c r="F72" s="127" t="s">
        <v>3706</v>
      </c>
    </row>
    <row r="73" spans="2:6">
      <c r="B73" s="127" t="s">
        <v>413</v>
      </c>
      <c r="C73" s="127" t="s">
        <v>413</v>
      </c>
      <c r="D73" s="127">
        <v>0</v>
      </c>
      <c r="E73" s="127">
        <v>0</v>
      </c>
      <c r="F73" s="127" t="s">
        <v>3706</v>
      </c>
    </row>
    <row r="74" spans="2:6">
      <c r="B74" s="127" t="s">
        <v>414</v>
      </c>
      <c r="C74" s="127" t="s">
        <v>414</v>
      </c>
      <c r="D74" s="127">
        <v>0</v>
      </c>
      <c r="E74" s="127">
        <v>0</v>
      </c>
      <c r="F74" s="127" t="s">
        <v>3706</v>
      </c>
    </row>
    <row r="75" spans="2:6">
      <c r="B75" s="127" t="s">
        <v>415</v>
      </c>
      <c r="C75" s="127" t="s">
        <v>415</v>
      </c>
      <c r="D75" s="127">
        <v>0</v>
      </c>
      <c r="E75" s="127">
        <v>0</v>
      </c>
      <c r="F75" s="127" t="s">
        <v>1615</v>
      </c>
    </row>
    <row r="76" spans="2:6">
      <c r="B76" s="127" t="s">
        <v>262</v>
      </c>
      <c r="C76" s="127" t="s">
        <v>262</v>
      </c>
      <c r="D76" s="127">
        <v>0</v>
      </c>
      <c r="E76" s="127">
        <v>0</v>
      </c>
      <c r="F76" s="127" t="s">
        <v>1615</v>
      </c>
    </row>
    <row r="77" spans="2:6">
      <c r="B77" s="127" t="s">
        <v>4710</v>
      </c>
      <c r="C77" s="127" t="s">
        <v>166</v>
      </c>
      <c r="D77" s="127">
        <v>0</v>
      </c>
      <c r="E77" s="127">
        <v>0</v>
      </c>
      <c r="F77" s="127" t="s">
        <v>1615</v>
      </c>
    </row>
    <row r="78" spans="2:6">
      <c r="B78" s="127" t="s">
        <v>4887</v>
      </c>
      <c r="C78" s="127" t="s">
        <v>4706</v>
      </c>
      <c r="D78" s="127">
        <v>0</v>
      </c>
      <c r="E78" s="127">
        <v>0</v>
      </c>
      <c r="F78" s="127" t="s">
        <v>1615</v>
      </c>
    </row>
    <row r="79" spans="2:6">
      <c r="B79" s="127" t="s">
        <v>417</v>
      </c>
      <c r="C79" s="127" t="s">
        <v>417</v>
      </c>
      <c r="D79" s="127">
        <v>0</v>
      </c>
      <c r="E79" s="127">
        <v>0</v>
      </c>
      <c r="F79" s="127" t="s">
        <v>3706</v>
      </c>
    </row>
    <row r="80" spans="2:6">
      <c r="B80" s="127" t="s">
        <v>4716</v>
      </c>
      <c r="C80" s="127" t="s">
        <v>4718</v>
      </c>
      <c r="D80" s="127">
        <v>0</v>
      </c>
      <c r="E80" s="127">
        <v>0</v>
      </c>
      <c r="F80" s="127" t="s">
        <v>3706</v>
      </c>
    </row>
    <row r="81" spans="2:6">
      <c r="B81" s="127" t="s">
        <v>418</v>
      </c>
      <c r="C81" s="127" t="s">
        <v>418</v>
      </c>
      <c r="D81" s="127">
        <v>0</v>
      </c>
      <c r="E81" s="127">
        <v>0</v>
      </c>
      <c r="F81" s="127" t="s">
        <v>1615</v>
      </c>
    </row>
    <row r="82" spans="2:6">
      <c r="B82" s="127" t="s">
        <v>419</v>
      </c>
      <c r="C82" s="127" t="s">
        <v>419</v>
      </c>
      <c r="D82" s="127">
        <v>0</v>
      </c>
      <c r="E82" s="127">
        <v>0</v>
      </c>
      <c r="F82" s="127" t="s">
        <v>3706</v>
      </c>
    </row>
    <row r="83" spans="2:6">
      <c r="B83" s="127" t="s">
        <v>264</v>
      </c>
      <c r="C83" s="127" t="s">
        <v>264</v>
      </c>
      <c r="D83" s="127">
        <v>0</v>
      </c>
      <c r="E83" s="127">
        <v>0</v>
      </c>
      <c r="F83" s="127" t="s">
        <v>1615</v>
      </c>
    </row>
    <row r="84" spans="2:6">
      <c r="B84" s="127" t="s">
        <v>420</v>
      </c>
      <c r="C84" s="127" t="s">
        <v>3751</v>
      </c>
      <c r="D84" s="127">
        <v>0</v>
      </c>
      <c r="E84" s="127">
        <v>1</v>
      </c>
      <c r="F84" s="127" t="s">
        <v>4067</v>
      </c>
    </row>
    <row r="85" spans="2:6">
      <c r="B85" s="127" t="s">
        <v>3938</v>
      </c>
      <c r="C85" s="127" t="s">
        <v>422</v>
      </c>
      <c r="D85" s="127">
        <v>0</v>
      </c>
      <c r="E85" s="127">
        <v>1</v>
      </c>
      <c r="F85" s="127" t="s">
        <v>1615</v>
      </c>
    </row>
    <row r="86" spans="2:6">
      <c r="B86" s="127" t="s">
        <v>423</v>
      </c>
      <c r="C86" s="127" t="s">
        <v>423</v>
      </c>
      <c r="D86" s="127">
        <v>0</v>
      </c>
      <c r="E86" s="127">
        <v>0</v>
      </c>
      <c r="F86" s="127" t="s">
        <v>3706</v>
      </c>
    </row>
    <row r="87" spans="2:6">
      <c r="B87" s="127" t="s">
        <v>424</v>
      </c>
      <c r="C87" s="127" t="s">
        <v>424</v>
      </c>
      <c r="D87" s="127">
        <v>0</v>
      </c>
      <c r="E87" s="127">
        <v>0</v>
      </c>
      <c r="F87" s="127" t="s">
        <v>3706</v>
      </c>
    </row>
    <row r="88" spans="2:6">
      <c r="B88" s="127" t="s">
        <v>426</v>
      </c>
      <c r="C88" s="127" t="s">
        <v>426</v>
      </c>
      <c r="D88" s="127">
        <v>0</v>
      </c>
      <c r="E88" s="127">
        <v>0</v>
      </c>
      <c r="F88" s="127" t="s">
        <v>3706</v>
      </c>
    </row>
    <row r="89" spans="2:6">
      <c r="B89" s="127" t="s">
        <v>427</v>
      </c>
      <c r="C89" s="127" t="s">
        <v>427</v>
      </c>
      <c r="D89" s="127">
        <v>0</v>
      </c>
      <c r="E89" s="127">
        <v>0</v>
      </c>
      <c r="F89" s="127" t="s">
        <v>1615</v>
      </c>
    </row>
    <row r="90" spans="2:6">
      <c r="B90" s="127" t="s">
        <v>428</v>
      </c>
      <c r="C90" s="142" t="s">
        <v>3824</v>
      </c>
      <c r="D90" s="127">
        <v>1</v>
      </c>
      <c r="E90" s="127">
        <v>0</v>
      </c>
      <c r="F90" s="127" t="s">
        <v>1615</v>
      </c>
    </row>
    <row r="91" spans="2:6">
      <c r="B91" s="127" t="s">
        <v>430</v>
      </c>
      <c r="C91" s="142" t="s">
        <v>3932</v>
      </c>
      <c r="D91" s="127">
        <v>1</v>
      </c>
      <c r="E91" s="127">
        <v>0</v>
      </c>
      <c r="F91" s="127" t="s">
        <v>3706</v>
      </c>
    </row>
    <row r="92" spans="2:6">
      <c r="B92" s="127" t="s">
        <v>431</v>
      </c>
      <c r="C92" s="127" t="s">
        <v>5065</v>
      </c>
      <c r="D92" s="127">
        <v>0</v>
      </c>
      <c r="E92" s="127">
        <v>0</v>
      </c>
      <c r="F92" s="127" t="s">
        <v>3707</v>
      </c>
    </row>
    <row r="93" spans="2:6">
      <c r="B93" s="127" t="s">
        <v>4935</v>
      </c>
      <c r="C93" s="127" t="s">
        <v>432</v>
      </c>
      <c r="D93" s="127">
        <v>0</v>
      </c>
      <c r="E93" s="127">
        <v>0</v>
      </c>
      <c r="F93" s="127" t="s">
        <v>1615</v>
      </c>
    </row>
    <row r="94" spans="2:6">
      <c r="B94" s="127" t="s">
        <v>434</v>
      </c>
      <c r="C94" s="127" t="s">
        <v>434</v>
      </c>
      <c r="D94" s="127">
        <v>0</v>
      </c>
      <c r="E94" s="127">
        <v>0</v>
      </c>
      <c r="F94" s="127" t="s">
        <v>1615</v>
      </c>
    </row>
    <row r="95" spans="2:6">
      <c r="B95" s="127" t="s">
        <v>13</v>
      </c>
      <c r="C95" s="127" t="s">
        <v>13</v>
      </c>
      <c r="D95" s="127">
        <v>0</v>
      </c>
      <c r="E95" s="127">
        <v>0</v>
      </c>
      <c r="F95" s="127" t="s">
        <v>1615</v>
      </c>
    </row>
    <row r="96" spans="2:6">
      <c r="B96" s="127" t="s">
        <v>435</v>
      </c>
      <c r="C96" s="127" t="s">
        <v>435</v>
      </c>
      <c r="D96" s="127">
        <v>0</v>
      </c>
      <c r="E96" s="127">
        <v>0</v>
      </c>
      <c r="F96" s="127" t="s">
        <v>3706</v>
      </c>
    </row>
    <row r="97" spans="2:6">
      <c r="B97" s="127" t="s">
        <v>275</v>
      </c>
      <c r="C97" s="127" t="s">
        <v>275</v>
      </c>
      <c r="D97" s="127">
        <v>0</v>
      </c>
      <c r="E97" s="127">
        <v>0</v>
      </c>
      <c r="F97" s="127" t="s">
        <v>1615</v>
      </c>
    </row>
    <row r="98" spans="2:6">
      <c r="B98" s="127" t="s">
        <v>436</v>
      </c>
      <c r="C98" s="127" t="s">
        <v>436</v>
      </c>
      <c r="D98" s="127">
        <v>0</v>
      </c>
      <c r="E98" s="127">
        <v>0</v>
      </c>
      <c r="F98" s="127" t="s">
        <v>3706</v>
      </c>
    </row>
    <row r="99" spans="2:6">
      <c r="B99" s="127" t="s">
        <v>437</v>
      </c>
      <c r="C99" s="142" t="s">
        <v>3824</v>
      </c>
      <c r="D99" s="127">
        <v>1</v>
      </c>
      <c r="E99" s="127">
        <v>0</v>
      </c>
      <c r="F99" s="127" t="s">
        <v>1615</v>
      </c>
    </row>
    <row r="100" spans="2:6">
      <c r="B100" s="127" t="s">
        <v>438</v>
      </c>
      <c r="C100" s="127" t="s">
        <v>438</v>
      </c>
      <c r="D100" s="127">
        <v>0</v>
      </c>
      <c r="E100" s="127">
        <v>0</v>
      </c>
      <c r="F100" s="127" t="s">
        <v>1615</v>
      </c>
    </row>
    <row r="101" spans="2:6">
      <c r="B101" s="127" t="s">
        <v>439</v>
      </c>
      <c r="C101" s="127" t="s">
        <v>439</v>
      </c>
      <c r="D101" s="127">
        <v>0</v>
      </c>
      <c r="E101" s="127">
        <v>0</v>
      </c>
      <c r="F101" s="127" t="s">
        <v>1615</v>
      </c>
    </row>
    <row r="102" spans="2:6">
      <c r="B102" s="127" t="s">
        <v>440</v>
      </c>
      <c r="C102" s="127" t="s">
        <v>440</v>
      </c>
      <c r="D102" s="127">
        <v>0</v>
      </c>
      <c r="E102" s="127">
        <v>0</v>
      </c>
      <c r="F102" s="127" t="s">
        <v>4072</v>
      </c>
    </row>
    <row r="103" spans="2:6">
      <c r="B103" s="127" t="s">
        <v>111</v>
      </c>
      <c r="C103" s="127" t="s">
        <v>111</v>
      </c>
      <c r="D103" s="127">
        <v>0</v>
      </c>
      <c r="E103" s="127">
        <v>0</v>
      </c>
      <c r="F103" s="127" t="s">
        <v>1615</v>
      </c>
    </row>
    <row r="104" spans="2:6">
      <c r="B104" s="127" t="s">
        <v>441</v>
      </c>
      <c r="C104" s="127" t="s">
        <v>441</v>
      </c>
      <c r="D104" s="127">
        <v>0</v>
      </c>
      <c r="E104" s="127">
        <v>0</v>
      </c>
      <c r="F104" s="127" t="s">
        <v>1615</v>
      </c>
    </row>
    <row r="105" spans="2:6">
      <c r="B105" s="127" t="s">
        <v>442</v>
      </c>
      <c r="C105" s="142" t="s">
        <v>442</v>
      </c>
      <c r="D105" s="127">
        <v>1</v>
      </c>
      <c r="E105" s="127">
        <v>0</v>
      </c>
      <c r="F105" s="127" t="s">
        <v>1615</v>
      </c>
    </row>
    <row r="106" spans="2:6">
      <c r="B106" s="127" t="s">
        <v>443</v>
      </c>
      <c r="C106" s="127" t="s">
        <v>443</v>
      </c>
      <c r="D106" s="127">
        <v>0</v>
      </c>
      <c r="E106" s="127">
        <v>0</v>
      </c>
      <c r="F106" s="127" t="s">
        <v>1615</v>
      </c>
    </row>
    <row r="107" spans="2:6">
      <c r="B107" s="127" t="s">
        <v>444</v>
      </c>
      <c r="C107" s="127" t="s">
        <v>444</v>
      </c>
      <c r="D107" s="127">
        <v>0</v>
      </c>
      <c r="E107" s="127">
        <v>0</v>
      </c>
      <c r="F107" s="127" t="s">
        <v>1615</v>
      </c>
    </row>
    <row r="108" spans="2:6">
      <c r="B108" s="127" t="s">
        <v>445</v>
      </c>
      <c r="C108" s="142" t="s">
        <v>3939</v>
      </c>
      <c r="D108" s="127">
        <v>1</v>
      </c>
      <c r="E108" s="127">
        <v>0</v>
      </c>
      <c r="F108" s="127" t="s">
        <v>1615</v>
      </c>
    </row>
    <row r="109" spans="2:6">
      <c r="B109" s="127" t="s">
        <v>446</v>
      </c>
      <c r="C109" s="142" t="s">
        <v>3931</v>
      </c>
      <c r="D109" s="127">
        <v>1</v>
      </c>
      <c r="E109" s="127">
        <v>1</v>
      </c>
      <c r="F109" s="127" t="s">
        <v>1615</v>
      </c>
    </row>
    <row r="110" spans="2:6">
      <c r="B110" s="127" t="s">
        <v>447</v>
      </c>
      <c r="C110" s="142" t="s">
        <v>3777</v>
      </c>
      <c r="D110" s="127">
        <v>1</v>
      </c>
      <c r="E110" s="127">
        <v>0</v>
      </c>
      <c r="F110" s="127" t="s">
        <v>1615</v>
      </c>
    </row>
    <row r="111" spans="2:6">
      <c r="B111" s="127" t="s">
        <v>3940</v>
      </c>
      <c r="C111" s="142" t="s">
        <v>3943</v>
      </c>
      <c r="D111" s="127">
        <v>1</v>
      </c>
      <c r="E111" s="127">
        <v>0</v>
      </c>
      <c r="F111" s="127" t="s">
        <v>1615</v>
      </c>
    </row>
    <row r="112" spans="2:6">
      <c r="B112" s="127" t="s">
        <v>3941</v>
      </c>
      <c r="C112" s="142" t="s">
        <v>3944</v>
      </c>
      <c r="D112" s="127">
        <v>1</v>
      </c>
      <c r="E112" s="127">
        <v>0</v>
      </c>
      <c r="F112" s="127" t="s">
        <v>1615</v>
      </c>
    </row>
    <row r="113" spans="2:6">
      <c r="B113" s="127" t="s">
        <v>449</v>
      </c>
      <c r="C113" s="142" t="s">
        <v>3748</v>
      </c>
      <c r="D113" s="127">
        <v>1</v>
      </c>
      <c r="E113" s="127">
        <v>1</v>
      </c>
      <c r="F113" s="127" t="s">
        <v>1615</v>
      </c>
    </row>
    <row r="114" spans="2:6">
      <c r="B114" s="127" t="s">
        <v>255</v>
      </c>
      <c r="C114" s="127" t="s">
        <v>3711</v>
      </c>
      <c r="D114" s="127">
        <v>0</v>
      </c>
      <c r="E114" s="127">
        <v>0</v>
      </c>
      <c r="F114" s="127" t="s">
        <v>4073</v>
      </c>
    </row>
    <row r="115" spans="2:6">
      <c r="B115" s="127" t="s">
        <v>450</v>
      </c>
      <c r="C115" s="142" t="s">
        <v>3946</v>
      </c>
      <c r="D115" s="127">
        <v>1</v>
      </c>
      <c r="E115" s="127">
        <v>0</v>
      </c>
      <c r="F115" s="127" t="s">
        <v>1615</v>
      </c>
    </row>
    <row r="116" spans="2:6">
      <c r="B116" s="127" t="s">
        <v>451</v>
      </c>
      <c r="C116" s="142" t="s">
        <v>451</v>
      </c>
      <c r="D116" s="127">
        <v>1</v>
      </c>
      <c r="E116" s="127">
        <v>0</v>
      </c>
      <c r="F116" s="127" t="s">
        <v>1615</v>
      </c>
    </row>
    <row r="117" spans="2:6">
      <c r="B117" s="127" t="s">
        <v>257</v>
      </c>
      <c r="C117" s="127" t="s">
        <v>257</v>
      </c>
      <c r="D117" s="127">
        <v>0</v>
      </c>
      <c r="E117" s="127">
        <v>0</v>
      </c>
      <c r="F117" s="127" t="s">
        <v>1615</v>
      </c>
    </row>
    <row r="118" spans="2:6">
      <c r="B118" s="127" t="s">
        <v>256</v>
      </c>
      <c r="C118" s="127" t="s">
        <v>3777</v>
      </c>
      <c r="D118" s="127">
        <v>0</v>
      </c>
      <c r="E118" s="127">
        <v>0</v>
      </c>
      <c r="F118" s="127" t="s">
        <v>4073</v>
      </c>
    </row>
    <row r="119" spans="2:6">
      <c r="B119" s="127" t="s">
        <v>452</v>
      </c>
      <c r="C119" s="127" t="s">
        <v>452</v>
      </c>
      <c r="D119" s="127">
        <v>0</v>
      </c>
      <c r="E119" s="127">
        <v>0</v>
      </c>
      <c r="F119" s="127" t="s">
        <v>1615</v>
      </c>
    </row>
    <row r="120" spans="2:6">
      <c r="B120" s="127" t="s">
        <v>453</v>
      </c>
      <c r="C120" s="127" t="s">
        <v>453</v>
      </c>
      <c r="D120" s="127">
        <v>0</v>
      </c>
      <c r="E120" s="127">
        <v>0</v>
      </c>
      <c r="F120" s="127" t="s">
        <v>1615</v>
      </c>
    </row>
    <row r="121" spans="2:6">
      <c r="B121" s="127" t="s">
        <v>454</v>
      </c>
      <c r="C121" s="142" t="s">
        <v>3748</v>
      </c>
      <c r="D121" s="127">
        <v>1</v>
      </c>
      <c r="E121" s="127">
        <v>0</v>
      </c>
      <c r="F121" s="127" t="s">
        <v>4073</v>
      </c>
    </row>
    <row r="122" spans="2:6">
      <c r="B122" s="127" t="s">
        <v>456</v>
      </c>
      <c r="C122" s="142" t="s">
        <v>3748</v>
      </c>
      <c r="D122" s="127">
        <v>1</v>
      </c>
      <c r="E122" s="127">
        <v>0</v>
      </c>
      <c r="F122" s="127" t="s">
        <v>5041</v>
      </c>
    </row>
    <row r="123" spans="2:6">
      <c r="B123" s="127" t="s">
        <v>458</v>
      </c>
      <c r="C123" s="127" t="s">
        <v>458</v>
      </c>
      <c r="D123" s="127">
        <v>0</v>
      </c>
      <c r="E123" s="127">
        <v>0</v>
      </c>
      <c r="F123" s="127" t="s">
        <v>1615</v>
      </c>
    </row>
    <row r="124" spans="2:6">
      <c r="B124" s="127" t="s">
        <v>459</v>
      </c>
      <c r="C124" s="127" t="s">
        <v>3947</v>
      </c>
      <c r="D124" s="127">
        <v>0</v>
      </c>
      <c r="E124" s="127">
        <v>1</v>
      </c>
      <c r="F124" s="127" t="s">
        <v>1615</v>
      </c>
    </row>
    <row r="125" spans="2:6">
      <c r="B125" s="127" t="s">
        <v>460</v>
      </c>
      <c r="C125" s="127" t="s">
        <v>460</v>
      </c>
      <c r="D125" s="127">
        <v>0</v>
      </c>
      <c r="E125" s="127">
        <v>0</v>
      </c>
      <c r="F125" s="127" t="s">
        <v>1615</v>
      </c>
    </row>
    <row r="126" spans="2:6">
      <c r="B126" s="127" t="s">
        <v>461</v>
      </c>
      <c r="C126" s="127" t="s">
        <v>3948</v>
      </c>
      <c r="D126" s="127">
        <v>0</v>
      </c>
      <c r="E126" s="127">
        <v>1</v>
      </c>
      <c r="F126" s="127" t="s">
        <v>1615</v>
      </c>
    </row>
    <row r="127" spans="2:6">
      <c r="B127" s="127" t="s">
        <v>462</v>
      </c>
      <c r="C127" s="127" t="s">
        <v>462</v>
      </c>
      <c r="D127" s="127">
        <v>0</v>
      </c>
      <c r="E127" s="127">
        <v>0</v>
      </c>
      <c r="F127" s="127" t="s">
        <v>4074</v>
      </c>
    </row>
    <row r="128" spans="2:6">
      <c r="B128" s="127" t="s">
        <v>463</v>
      </c>
      <c r="C128" s="127" t="s">
        <v>463</v>
      </c>
      <c r="D128" s="127">
        <v>0</v>
      </c>
      <c r="E128" s="127">
        <v>1</v>
      </c>
      <c r="F128" s="127" t="s">
        <v>1615</v>
      </c>
    </row>
    <row r="129" spans="2:6">
      <c r="B129" s="127" t="s">
        <v>464</v>
      </c>
      <c r="C129" s="127" t="s">
        <v>464</v>
      </c>
      <c r="D129" s="127">
        <v>0</v>
      </c>
      <c r="E129" s="127">
        <v>0</v>
      </c>
      <c r="F129" s="127" t="s">
        <v>1615</v>
      </c>
    </row>
    <row r="130" spans="2:6">
      <c r="B130" s="127" t="s">
        <v>465</v>
      </c>
      <c r="C130" s="127" t="s">
        <v>3949</v>
      </c>
      <c r="D130" s="127">
        <v>0</v>
      </c>
      <c r="E130" s="127">
        <v>0</v>
      </c>
      <c r="F130" s="127" t="s">
        <v>4075</v>
      </c>
    </row>
    <row r="131" spans="2:6">
      <c r="B131" s="127" t="s">
        <v>467</v>
      </c>
      <c r="C131" s="127" t="s">
        <v>467</v>
      </c>
      <c r="D131" s="127">
        <v>0</v>
      </c>
      <c r="E131" s="127">
        <v>0</v>
      </c>
      <c r="F131" s="127" t="s">
        <v>1615</v>
      </c>
    </row>
    <row r="132" spans="2:6">
      <c r="B132" s="127" t="s">
        <v>468</v>
      </c>
      <c r="C132" s="142" t="s">
        <v>3950</v>
      </c>
      <c r="D132" s="127">
        <v>1</v>
      </c>
      <c r="E132" s="127">
        <v>0</v>
      </c>
      <c r="F132" s="127" t="s">
        <v>1615</v>
      </c>
    </row>
    <row r="133" spans="2:6">
      <c r="B133" s="127" t="s">
        <v>470</v>
      </c>
      <c r="C133" s="127" t="s">
        <v>3705</v>
      </c>
      <c r="D133" s="127">
        <v>0</v>
      </c>
      <c r="E133" s="127">
        <v>0</v>
      </c>
      <c r="F133" s="127" t="s">
        <v>3706</v>
      </c>
    </row>
    <row r="134" spans="2:6">
      <c r="B134" s="127" t="s">
        <v>471</v>
      </c>
      <c r="C134" s="127" t="s">
        <v>471</v>
      </c>
      <c r="D134" s="127">
        <v>0</v>
      </c>
      <c r="E134" s="127">
        <v>0</v>
      </c>
      <c r="F134" s="127" t="s">
        <v>3706</v>
      </c>
    </row>
    <row r="135" spans="2:6">
      <c r="B135" s="127" t="s">
        <v>472</v>
      </c>
      <c r="C135" s="127" t="s">
        <v>472</v>
      </c>
      <c r="D135" s="127">
        <v>0</v>
      </c>
      <c r="E135" s="127">
        <v>1</v>
      </c>
      <c r="F135" s="127" t="s">
        <v>1615</v>
      </c>
    </row>
    <row r="136" spans="2:6">
      <c r="B136" s="127" t="s">
        <v>473</v>
      </c>
      <c r="C136" s="127" t="s">
        <v>473</v>
      </c>
      <c r="D136" s="127">
        <v>0</v>
      </c>
      <c r="E136" s="127">
        <v>0</v>
      </c>
      <c r="F136" s="127" t="s">
        <v>3706</v>
      </c>
    </row>
    <row r="137" spans="2:6">
      <c r="B137" s="127" t="s">
        <v>474</v>
      </c>
      <c r="C137" s="127" t="s">
        <v>474</v>
      </c>
      <c r="D137" s="127">
        <v>0</v>
      </c>
      <c r="E137" s="127">
        <v>0</v>
      </c>
      <c r="F137" s="127" t="s">
        <v>3706</v>
      </c>
    </row>
    <row r="138" spans="2:6">
      <c r="B138" s="127" t="s">
        <v>475</v>
      </c>
      <c r="C138" s="127" t="s">
        <v>475</v>
      </c>
      <c r="D138" s="127">
        <v>0</v>
      </c>
      <c r="E138" s="127">
        <v>0</v>
      </c>
      <c r="F138" s="127" t="s">
        <v>1615</v>
      </c>
    </row>
    <row r="139" spans="2:6">
      <c r="B139" s="127" t="s">
        <v>476</v>
      </c>
      <c r="C139" s="127" t="s">
        <v>476</v>
      </c>
      <c r="D139" s="127">
        <v>0</v>
      </c>
      <c r="E139" s="127">
        <v>0</v>
      </c>
      <c r="F139" s="127" t="s">
        <v>3706</v>
      </c>
    </row>
    <row r="140" spans="2:6">
      <c r="B140" s="127" t="s">
        <v>477</v>
      </c>
      <c r="C140" s="127" t="s">
        <v>477</v>
      </c>
      <c r="D140" s="127">
        <v>0</v>
      </c>
      <c r="E140" s="127">
        <v>0</v>
      </c>
      <c r="F140" s="127" t="s">
        <v>1615</v>
      </c>
    </row>
    <row r="141" spans="2:6">
      <c r="B141" s="127" t="s">
        <v>478</v>
      </c>
      <c r="C141" s="127" t="s">
        <v>4698</v>
      </c>
      <c r="D141" s="127">
        <v>0</v>
      </c>
      <c r="E141" s="127">
        <v>0</v>
      </c>
      <c r="F141" s="127" t="s">
        <v>1615</v>
      </c>
    </row>
    <row r="142" spans="2:6">
      <c r="B142" s="127" t="s">
        <v>479</v>
      </c>
      <c r="C142" s="127" t="s">
        <v>479</v>
      </c>
      <c r="D142" s="127">
        <v>0</v>
      </c>
      <c r="E142" s="127">
        <v>0</v>
      </c>
      <c r="F142" s="127" t="s">
        <v>1615</v>
      </c>
    </row>
    <row r="143" spans="2:6">
      <c r="B143" s="127" t="s">
        <v>481</v>
      </c>
      <c r="C143" s="127" t="s">
        <v>481</v>
      </c>
      <c r="D143" s="127">
        <v>0</v>
      </c>
      <c r="E143" s="127">
        <v>0</v>
      </c>
      <c r="F143" s="127" t="s">
        <v>1615</v>
      </c>
    </row>
    <row r="144" spans="2:6">
      <c r="B144" s="127" t="s">
        <v>483</v>
      </c>
      <c r="C144" s="127" t="s">
        <v>3709</v>
      </c>
      <c r="D144" s="127">
        <v>0</v>
      </c>
      <c r="E144" s="127">
        <v>1</v>
      </c>
      <c r="F144" s="127" t="s">
        <v>1615</v>
      </c>
    </row>
    <row r="145" spans="2:6">
      <c r="B145" s="127" t="s">
        <v>485</v>
      </c>
      <c r="C145" s="127" t="s">
        <v>485</v>
      </c>
      <c r="D145" s="127">
        <v>0</v>
      </c>
      <c r="E145" s="127">
        <v>0</v>
      </c>
      <c r="F145" s="127" t="s">
        <v>1615</v>
      </c>
    </row>
    <row r="146" spans="2:6">
      <c r="B146" s="127" t="s">
        <v>221</v>
      </c>
      <c r="C146" s="127" t="s">
        <v>221</v>
      </c>
      <c r="D146" s="127">
        <v>0</v>
      </c>
      <c r="E146" s="127">
        <v>0</v>
      </c>
      <c r="F146" s="127" t="s">
        <v>1615</v>
      </c>
    </row>
    <row r="147" spans="2:6">
      <c r="B147" s="127" t="s">
        <v>486</v>
      </c>
      <c r="C147" s="127" t="s">
        <v>486</v>
      </c>
      <c r="D147" s="127">
        <v>0</v>
      </c>
      <c r="E147" s="127">
        <v>0</v>
      </c>
      <c r="F147" s="127" t="s">
        <v>3706</v>
      </c>
    </row>
    <row r="148" spans="2:6">
      <c r="B148" s="127" t="s">
        <v>487</v>
      </c>
      <c r="C148" s="127" t="s">
        <v>487</v>
      </c>
      <c r="D148" s="127">
        <v>0</v>
      </c>
      <c r="E148" s="127">
        <v>0</v>
      </c>
      <c r="F148" s="127" t="s">
        <v>1615</v>
      </c>
    </row>
    <row r="149" spans="2:6">
      <c r="B149" s="127" t="s">
        <v>488</v>
      </c>
      <c r="C149" s="127" t="s">
        <v>488</v>
      </c>
      <c r="D149" s="127">
        <v>0</v>
      </c>
      <c r="E149" s="127">
        <v>0</v>
      </c>
      <c r="F149" s="127" t="s">
        <v>3706</v>
      </c>
    </row>
    <row r="150" spans="2:6">
      <c r="B150" s="127" t="s">
        <v>489</v>
      </c>
      <c r="C150" s="142" t="s">
        <v>3954</v>
      </c>
      <c r="D150" s="127">
        <v>1</v>
      </c>
      <c r="E150" s="127">
        <v>1</v>
      </c>
      <c r="F150" s="127" t="s">
        <v>1615</v>
      </c>
    </row>
    <row r="151" spans="2:6">
      <c r="B151" s="127" t="s">
        <v>490</v>
      </c>
      <c r="C151" s="142" t="s">
        <v>3955</v>
      </c>
      <c r="D151" s="127">
        <v>1</v>
      </c>
      <c r="E151" s="127">
        <v>1</v>
      </c>
      <c r="F151" s="127" t="s">
        <v>3706</v>
      </c>
    </row>
    <row r="152" spans="2:6">
      <c r="B152" s="127" t="s">
        <v>491</v>
      </c>
      <c r="C152" s="127" t="s">
        <v>491</v>
      </c>
      <c r="D152" s="127">
        <v>0</v>
      </c>
      <c r="E152" s="127">
        <v>1</v>
      </c>
      <c r="F152" s="127" t="s">
        <v>1615</v>
      </c>
    </row>
    <row r="153" spans="2:6">
      <c r="B153" s="127" t="s">
        <v>492</v>
      </c>
      <c r="C153" s="127" t="s">
        <v>492</v>
      </c>
      <c r="D153" s="127">
        <v>0</v>
      </c>
      <c r="E153" s="127">
        <v>0</v>
      </c>
      <c r="F153" s="127" t="s">
        <v>1615</v>
      </c>
    </row>
    <row r="154" spans="2:6">
      <c r="B154" s="127" t="s">
        <v>493</v>
      </c>
      <c r="C154" s="142" t="s">
        <v>3953</v>
      </c>
      <c r="D154" s="127">
        <v>1</v>
      </c>
      <c r="E154" s="127">
        <v>0</v>
      </c>
      <c r="F154" s="127" t="s">
        <v>1615</v>
      </c>
    </row>
    <row r="155" spans="2:6">
      <c r="B155" s="127" t="s">
        <v>494</v>
      </c>
      <c r="C155" s="142" t="s">
        <v>3931</v>
      </c>
      <c r="D155" s="127">
        <v>1</v>
      </c>
      <c r="E155" s="127">
        <v>0</v>
      </c>
      <c r="F155" s="127" t="s">
        <v>1615</v>
      </c>
    </row>
    <row r="156" spans="2:6">
      <c r="B156" s="127" t="s">
        <v>495</v>
      </c>
      <c r="C156" s="127" t="s">
        <v>495</v>
      </c>
      <c r="D156" s="127">
        <v>0</v>
      </c>
      <c r="E156" s="127">
        <v>0</v>
      </c>
      <c r="F156" s="127" t="s">
        <v>1615</v>
      </c>
    </row>
    <row r="157" spans="2:6">
      <c r="B157" s="127" t="s">
        <v>496</v>
      </c>
      <c r="C157" s="127" t="s">
        <v>496</v>
      </c>
      <c r="D157" s="127">
        <v>0</v>
      </c>
      <c r="E157" s="127">
        <v>0</v>
      </c>
      <c r="F157" s="127" t="s">
        <v>3706</v>
      </c>
    </row>
    <row r="158" spans="2:6">
      <c r="B158" s="127" t="s">
        <v>497</v>
      </c>
      <c r="C158" s="127" t="s">
        <v>3951</v>
      </c>
      <c r="D158" s="127">
        <v>0</v>
      </c>
      <c r="E158" s="127">
        <v>1</v>
      </c>
      <c r="F158" s="127" t="s">
        <v>1615</v>
      </c>
    </row>
    <row r="159" spans="2:6">
      <c r="B159" s="127" t="s">
        <v>498</v>
      </c>
      <c r="C159" s="127" t="s">
        <v>3952</v>
      </c>
      <c r="D159" s="127">
        <v>0</v>
      </c>
      <c r="E159" s="127">
        <v>1</v>
      </c>
      <c r="F159" s="127" t="s">
        <v>3706</v>
      </c>
    </row>
    <row r="160" spans="2:6">
      <c r="B160" s="127" t="s">
        <v>500</v>
      </c>
      <c r="C160" s="127" t="s">
        <v>3711</v>
      </c>
      <c r="D160" s="127">
        <v>0</v>
      </c>
      <c r="E160" s="127">
        <v>0</v>
      </c>
      <c r="F160" s="127" t="s">
        <v>4076</v>
      </c>
    </row>
    <row r="161" spans="2:6">
      <c r="B161" s="127" t="s">
        <v>501</v>
      </c>
      <c r="C161" s="127" t="s">
        <v>501</v>
      </c>
      <c r="D161" s="127">
        <v>0</v>
      </c>
      <c r="E161" s="127">
        <v>0</v>
      </c>
      <c r="F161" s="127" t="s">
        <v>1615</v>
      </c>
    </row>
    <row r="162" spans="2:6">
      <c r="B162" s="127" t="s">
        <v>503</v>
      </c>
      <c r="C162" s="127" t="s">
        <v>503</v>
      </c>
      <c r="D162" s="127">
        <v>0</v>
      </c>
      <c r="E162" s="127">
        <v>1</v>
      </c>
      <c r="F162" s="127" t="s">
        <v>1615</v>
      </c>
    </row>
    <row r="163" spans="2:6">
      <c r="B163" s="127" t="s">
        <v>504</v>
      </c>
      <c r="C163" s="127" t="s">
        <v>504</v>
      </c>
      <c r="D163" s="127">
        <v>0</v>
      </c>
      <c r="E163" s="127">
        <v>1</v>
      </c>
      <c r="F163" s="127" t="s">
        <v>1615</v>
      </c>
    </row>
    <row r="164" spans="2:6">
      <c r="B164" s="127" t="s">
        <v>507</v>
      </c>
      <c r="C164" s="142" t="s">
        <v>3895</v>
      </c>
      <c r="D164" s="127">
        <v>1</v>
      </c>
      <c r="E164" s="127">
        <v>0</v>
      </c>
      <c r="F164" s="127" t="s">
        <v>1615</v>
      </c>
    </row>
    <row r="165" spans="2:6">
      <c r="B165" s="127" t="s">
        <v>508</v>
      </c>
      <c r="C165" s="142" t="s">
        <v>3895</v>
      </c>
      <c r="D165" s="127">
        <v>1</v>
      </c>
      <c r="E165" s="127">
        <v>0</v>
      </c>
      <c r="F165" s="127" t="s">
        <v>1615</v>
      </c>
    </row>
    <row r="166" spans="2:6">
      <c r="B166" s="127" t="s">
        <v>510</v>
      </c>
      <c r="C166" s="127" t="s">
        <v>510</v>
      </c>
      <c r="D166" s="127">
        <v>0</v>
      </c>
      <c r="E166" s="127">
        <v>0</v>
      </c>
      <c r="F166" s="127" t="s">
        <v>1615</v>
      </c>
    </row>
    <row r="167" spans="2:6">
      <c r="B167" s="127" t="s">
        <v>511</v>
      </c>
      <c r="C167" s="127" t="s">
        <v>511</v>
      </c>
      <c r="D167" s="127">
        <v>0</v>
      </c>
      <c r="E167" s="127">
        <v>0</v>
      </c>
      <c r="F167" s="127" t="s">
        <v>1615</v>
      </c>
    </row>
    <row r="168" spans="2:6">
      <c r="B168" s="127" t="s">
        <v>512</v>
      </c>
      <c r="C168" s="127" t="s">
        <v>512</v>
      </c>
      <c r="D168" s="127">
        <v>0</v>
      </c>
      <c r="E168" s="127">
        <v>0</v>
      </c>
      <c r="F168" s="127" t="s">
        <v>1615</v>
      </c>
    </row>
    <row r="169" spans="2:6">
      <c r="B169" s="127" t="s">
        <v>513</v>
      </c>
      <c r="C169" s="127" t="s">
        <v>513</v>
      </c>
      <c r="D169" s="127">
        <v>0</v>
      </c>
      <c r="E169" s="127">
        <v>0</v>
      </c>
      <c r="F169" s="127" t="s">
        <v>1615</v>
      </c>
    </row>
    <row r="170" spans="2:6">
      <c r="B170" s="127" t="s">
        <v>514</v>
      </c>
      <c r="C170" s="127" t="s">
        <v>514</v>
      </c>
      <c r="D170" s="127">
        <v>0</v>
      </c>
      <c r="E170" s="127">
        <v>0</v>
      </c>
      <c r="F170" s="127" t="s">
        <v>1615</v>
      </c>
    </row>
    <row r="171" spans="2:6">
      <c r="B171" s="127" t="s">
        <v>515</v>
      </c>
      <c r="C171" s="127" t="s">
        <v>515</v>
      </c>
      <c r="D171" s="127">
        <v>0</v>
      </c>
      <c r="E171" s="127">
        <v>0</v>
      </c>
      <c r="F171" s="127" t="s">
        <v>1615</v>
      </c>
    </row>
    <row r="172" spans="2:6">
      <c r="B172" s="127" t="s">
        <v>516</v>
      </c>
      <c r="C172" s="127" t="s">
        <v>3712</v>
      </c>
      <c r="D172" s="127">
        <v>0</v>
      </c>
      <c r="E172" s="127">
        <v>1</v>
      </c>
      <c r="F172" s="127" t="s">
        <v>1615</v>
      </c>
    </row>
    <row r="173" spans="2:6">
      <c r="B173" s="127" t="s">
        <v>518</v>
      </c>
      <c r="C173" s="127" t="s">
        <v>518</v>
      </c>
      <c r="D173" s="127">
        <v>0</v>
      </c>
      <c r="E173" s="127">
        <v>0</v>
      </c>
      <c r="F173" s="127" t="s">
        <v>1615</v>
      </c>
    </row>
    <row r="174" spans="2:6">
      <c r="B174" s="127" t="s">
        <v>519</v>
      </c>
      <c r="C174" s="127" t="s">
        <v>3740</v>
      </c>
      <c r="D174" s="127">
        <v>0</v>
      </c>
      <c r="E174" s="127">
        <v>0</v>
      </c>
      <c r="F174" s="127" t="s">
        <v>1615</v>
      </c>
    </row>
    <row r="175" spans="2:6">
      <c r="B175" s="127" t="s">
        <v>520</v>
      </c>
      <c r="C175" s="127" t="s">
        <v>520</v>
      </c>
      <c r="D175" s="127">
        <v>0</v>
      </c>
      <c r="E175" s="127">
        <v>0</v>
      </c>
      <c r="F175" s="127" t="s">
        <v>1615</v>
      </c>
    </row>
    <row r="176" spans="2:6">
      <c r="B176" s="127" t="s">
        <v>112</v>
      </c>
      <c r="C176" s="127" t="s">
        <v>112</v>
      </c>
      <c r="D176" s="127">
        <v>0</v>
      </c>
      <c r="E176" s="127">
        <v>0</v>
      </c>
      <c r="F176" s="127" t="s">
        <v>1615</v>
      </c>
    </row>
    <row r="177" spans="2:6">
      <c r="B177" s="127" t="s">
        <v>521</v>
      </c>
      <c r="C177" s="127" t="s">
        <v>521</v>
      </c>
      <c r="D177" s="127">
        <v>0</v>
      </c>
      <c r="E177" s="127">
        <v>0</v>
      </c>
      <c r="F177" s="127" t="s">
        <v>1615</v>
      </c>
    </row>
    <row r="178" spans="2:6">
      <c r="B178" s="127" t="s">
        <v>522</v>
      </c>
      <c r="C178" s="127" t="s">
        <v>522</v>
      </c>
      <c r="D178" s="127">
        <v>0</v>
      </c>
      <c r="E178" s="127">
        <v>0</v>
      </c>
      <c r="F178" s="127" t="s">
        <v>1615</v>
      </c>
    </row>
    <row r="179" spans="2:6">
      <c r="B179" s="127" t="s">
        <v>523</v>
      </c>
      <c r="C179" s="127" t="s">
        <v>523</v>
      </c>
      <c r="D179" s="127">
        <v>0</v>
      </c>
      <c r="E179" s="127">
        <v>0</v>
      </c>
      <c r="F179" s="127" t="s">
        <v>1615</v>
      </c>
    </row>
    <row r="180" spans="2:6">
      <c r="B180" s="127" t="s">
        <v>524</v>
      </c>
      <c r="C180" s="127" t="s">
        <v>3749</v>
      </c>
      <c r="D180" s="127">
        <v>0</v>
      </c>
      <c r="E180" s="127">
        <v>0</v>
      </c>
      <c r="F180" s="127" t="s">
        <v>4076</v>
      </c>
    </row>
    <row r="181" spans="2:6">
      <c r="B181" s="127" t="s">
        <v>525</v>
      </c>
      <c r="C181" s="127" t="s">
        <v>525</v>
      </c>
      <c r="D181" s="127">
        <v>0</v>
      </c>
      <c r="E181" s="127">
        <v>0</v>
      </c>
      <c r="F181" s="127" t="s">
        <v>1615</v>
      </c>
    </row>
    <row r="182" spans="2:6">
      <c r="B182" s="127" t="s">
        <v>526</v>
      </c>
      <c r="C182" s="127" t="s">
        <v>526</v>
      </c>
      <c r="D182" s="127">
        <v>0</v>
      </c>
      <c r="E182" s="127">
        <v>0</v>
      </c>
      <c r="F182" s="127" t="s">
        <v>1615</v>
      </c>
    </row>
    <row r="183" spans="2:6">
      <c r="B183" s="127" t="s">
        <v>527</v>
      </c>
      <c r="C183" s="142" t="s">
        <v>3748</v>
      </c>
      <c r="D183" s="127">
        <v>1</v>
      </c>
      <c r="E183" s="127">
        <v>1</v>
      </c>
      <c r="F183" s="127" t="s">
        <v>1615</v>
      </c>
    </row>
    <row r="184" spans="2:6">
      <c r="B184" s="127" t="s">
        <v>529</v>
      </c>
      <c r="C184" s="127" t="s">
        <v>529</v>
      </c>
      <c r="D184" s="127">
        <v>0</v>
      </c>
      <c r="E184" s="127">
        <v>0</v>
      </c>
      <c r="F184" s="127" t="s">
        <v>1615</v>
      </c>
    </row>
    <row r="185" spans="2:6">
      <c r="B185" s="127" t="s">
        <v>530</v>
      </c>
      <c r="C185" s="127" t="s">
        <v>530</v>
      </c>
      <c r="D185" s="127">
        <v>0</v>
      </c>
      <c r="E185" s="127">
        <v>0</v>
      </c>
      <c r="F185" s="127" t="s">
        <v>1615</v>
      </c>
    </row>
    <row r="186" spans="2:6">
      <c r="B186" s="127" t="s">
        <v>531</v>
      </c>
      <c r="C186" s="127" t="s">
        <v>531</v>
      </c>
      <c r="D186" s="127">
        <v>0</v>
      </c>
      <c r="E186" s="127">
        <v>0</v>
      </c>
      <c r="F186" s="127" t="s">
        <v>1615</v>
      </c>
    </row>
    <row r="187" spans="2:6">
      <c r="B187" s="127" t="s">
        <v>532</v>
      </c>
      <c r="C187" s="127" t="s">
        <v>3963</v>
      </c>
      <c r="D187" s="127">
        <v>0</v>
      </c>
      <c r="E187" s="127">
        <v>0</v>
      </c>
      <c r="F187" s="127" t="s">
        <v>1615</v>
      </c>
    </row>
    <row r="188" spans="2:6">
      <c r="B188" s="127" t="s">
        <v>533</v>
      </c>
      <c r="C188" s="127" t="s">
        <v>533</v>
      </c>
      <c r="D188" s="127">
        <v>0</v>
      </c>
      <c r="E188" s="127">
        <v>0</v>
      </c>
      <c r="F188" s="127" t="s">
        <v>1615</v>
      </c>
    </row>
    <row r="189" spans="2:6">
      <c r="B189" s="127" t="s">
        <v>534</v>
      </c>
      <c r="C189" s="127" t="s">
        <v>534</v>
      </c>
      <c r="D189" s="127">
        <v>0</v>
      </c>
      <c r="E189" s="127">
        <v>0</v>
      </c>
      <c r="F189" s="127" t="s">
        <v>1615</v>
      </c>
    </row>
    <row r="190" spans="2:6">
      <c r="B190" s="127" t="s">
        <v>535</v>
      </c>
      <c r="C190" s="127" t="s">
        <v>535</v>
      </c>
      <c r="D190" s="127">
        <v>0</v>
      </c>
      <c r="E190" s="127">
        <v>0</v>
      </c>
      <c r="F190" s="127" t="s">
        <v>1615</v>
      </c>
    </row>
    <row r="191" spans="2:6">
      <c r="B191" s="127" t="s">
        <v>537</v>
      </c>
      <c r="C191" s="127" t="s">
        <v>3722</v>
      </c>
      <c r="D191" s="127">
        <v>0</v>
      </c>
      <c r="E191" s="127">
        <v>1</v>
      </c>
      <c r="F191" s="127" t="s">
        <v>1615</v>
      </c>
    </row>
    <row r="192" spans="2:6">
      <c r="B192" s="127" t="s">
        <v>539</v>
      </c>
      <c r="C192" s="142" t="s">
        <v>3961</v>
      </c>
      <c r="D192" s="127">
        <v>1</v>
      </c>
      <c r="E192" s="127">
        <v>0</v>
      </c>
      <c r="F192" s="127" t="s">
        <v>1615</v>
      </c>
    </row>
    <row r="193" spans="2:6">
      <c r="B193" s="127" t="s">
        <v>540</v>
      </c>
      <c r="C193" s="142" t="s">
        <v>3962</v>
      </c>
      <c r="D193" s="127">
        <v>1</v>
      </c>
      <c r="E193" s="127">
        <v>1</v>
      </c>
      <c r="F193" s="127" t="s">
        <v>1615</v>
      </c>
    </row>
    <row r="194" spans="2:6">
      <c r="B194" s="127" t="s">
        <v>541</v>
      </c>
      <c r="C194" s="127" t="s">
        <v>541</v>
      </c>
      <c r="D194" s="127">
        <v>0</v>
      </c>
      <c r="E194" s="127">
        <v>1</v>
      </c>
      <c r="F194" s="127" t="s">
        <v>1615</v>
      </c>
    </row>
    <row r="195" spans="2:6">
      <c r="B195" s="127" t="s">
        <v>542</v>
      </c>
      <c r="C195" s="127" t="s">
        <v>542</v>
      </c>
      <c r="D195" s="127">
        <v>0</v>
      </c>
      <c r="E195" s="127">
        <v>0</v>
      </c>
      <c r="F195" s="127" t="s">
        <v>1615</v>
      </c>
    </row>
    <row r="196" spans="2:6">
      <c r="B196" s="127" t="s">
        <v>543</v>
      </c>
      <c r="C196" s="142" t="s">
        <v>3777</v>
      </c>
      <c r="D196" s="127">
        <v>1</v>
      </c>
      <c r="E196" s="127">
        <v>0</v>
      </c>
      <c r="F196" s="127" t="s">
        <v>4076</v>
      </c>
    </row>
    <row r="197" spans="2:6">
      <c r="B197" s="127" t="s">
        <v>544</v>
      </c>
      <c r="C197" s="127" t="s">
        <v>544</v>
      </c>
      <c r="D197" s="127">
        <v>0</v>
      </c>
      <c r="E197" s="127">
        <v>1</v>
      </c>
      <c r="F197" s="127" t="s">
        <v>1615</v>
      </c>
    </row>
    <row r="198" spans="2:6">
      <c r="B198" s="127" t="s">
        <v>546</v>
      </c>
      <c r="C198" s="127" t="s">
        <v>3960</v>
      </c>
      <c r="D198" s="127">
        <v>0</v>
      </c>
      <c r="E198" s="127">
        <v>0</v>
      </c>
      <c r="F198" s="127" t="s">
        <v>3706</v>
      </c>
    </row>
    <row r="199" spans="2:6">
      <c r="B199" s="127" t="s">
        <v>549</v>
      </c>
      <c r="C199" s="127" t="s">
        <v>549</v>
      </c>
      <c r="D199" s="127">
        <v>0</v>
      </c>
      <c r="E199" s="127">
        <v>1</v>
      </c>
      <c r="F199" s="127" t="s">
        <v>1615</v>
      </c>
    </row>
    <row r="200" spans="2:6">
      <c r="B200" s="127" t="s">
        <v>267</v>
      </c>
      <c r="C200" s="127" t="s">
        <v>267</v>
      </c>
      <c r="D200" s="127">
        <v>0</v>
      </c>
      <c r="E200" s="127">
        <v>0</v>
      </c>
      <c r="F200" s="127" t="s">
        <v>1615</v>
      </c>
    </row>
    <row r="201" spans="2:6">
      <c r="B201" s="127" t="s">
        <v>550</v>
      </c>
      <c r="C201" s="127" t="s">
        <v>550</v>
      </c>
      <c r="D201" s="127">
        <v>0</v>
      </c>
      <c r="E201" s="127">
        <v>0</v>
      </c>
      <c r="F201" s="127" t="s">
        <v>3706</v>
      </c>
    </row>
    <row r="202" spans="2:6">
      <c r="B202" s="127" t="s">
        <v>551</v>
      </c>
      <c r="C202" s="127" t="s">
        <v>551</v>
      </c>
      <c r="D202" s="127">
        <v>0</v>
      </c>
      <c r="E202" s="127">
        <v>0</v>
      </c>
      <c r="F202" s="127" t="s">
        <v>3706</v>
      </c>
    </row>
    <row r="203" spans="2:6">
      <c r="B203" s="127" t="s">
        <v>552</v>
      </c>
      <c r="C203" s="142" t="s">
        <v>3895</v>
      </c>
      <c r="D203" s="127">
        <v>1</v>
      </c>
      <c r="E203" s="127">
        <v>0</v>
      </c>
      <c r="F203" s="127" t="s">
        <v>1615</v>
      </c>
    </row>
    <row r="204" spans="2:6">
      <c r="B204" s="201" t="s">
        <v>553</v>
      </c>
      <c r="C204" s="142" t="s">
        <v>3748</v>
      </c>
      <c r="D204" s="127">
        <v>1</v>
      </c>
      <c r="E204" s="201">
        <v>0</v>
      </c>
      <c r="F204" s="201" t="s">
        <v>4076</v>
      </c>
    </row>
    <row r="205" spans="2:6">
      <c r="B205" s="127" t="s">
        <v>554</v>
      </c>
      <c r="C205" s="127" t="s">
        <v>554</v>
      </c>
      <c r="D205" s="127">
        <v>0</v>
      </c>
      <c r="E205" s="127">
        <v>0</v>
      </c>
      <c r="F205" s="127" t="s">
        <v>3706</v>
      </c>
    </row>
    <row r="206" spans="2:6">
      <c r="B206" s="127" t="s">
        <v>555</v>
      </c>
      <c r="C206" s="142" t="s">
        <v>3964</v>
      </c>
      <c r="D206" s="127">
        <v>1</v>
      </c>
      <c r="E206" s="127">
        <v>0</v>
      </c>
      <c r="F206" s="127" t="s">
        <v>1615</v>
      </c>
    </row>
    <row r="207" spans="2:6">
      <c r="B207" s="127" t="s">
        <v>556</v>
      </c>
      <c r="C207" s="127" t="s">
        <v>556</v>
      </c>
      <c r="D207" s="127">
        <v>0</v>
      </c>
      <c r="E207" s="127">
        <v>0</v>
      </c>
      <c r="F207" s="127" t="s">
        <v>1615</v>
      </c>
    </row>
    <row r="208" spans="2:6">
      <c r="B208" s="127" t="s">
        <v>557</v>
      </c>
      <c r="C208" s="127" t="s">
        <v>557</v>
      </c>
      <c r="D208" s="127">
        <v>0</v>
      </c>
      <c r="E208" s="127">
        <v>0</v>
      </c>
      <c r="F208" s="127" t="s">
        <v>1615</v>
      </c>
    </row>
    <row r="209" spans="2:6">
      <c r="B209" s="127" t="s">
        <v>558</v>
      </c>
      <c r="C209" s="127" t="s">
        <v>558</v>
      </c>
      <c r="D209" s="127">
        <v>0</v>
      </c>
      <c r="E209" s="127">
        <v>0</v>
      </c>
      <c r="F209" s="127" t="s">
        <v>1615</v>
      </c>
    </row>
    <row r="210" spans="2:6">
      <c r="B210" s="127" t="s">
        <v>559</v>
      </c>
      <c r="C210" s="142" t="s">
        <v>3965</v>
      </c>
      <c r="D210" s="127">
        <v>1</v>
      </c>
      <c r="E210" s="127">
        <v>0</v>
      </c>
      <c r="F210" s="127" t="s">
        <v>1615</v>
      </c>
    </row>
    <row r="211" spans="2:6">
      <c r="B211" s="127" t="s">
        <v>560</v>
      </c>
      <c r="C211" s="142" t="s">
        <v>3966</v>
      </c>
      <c r="D211" s="127">
        <v>1</v>
      </c>
      <c r="E211" s="127">
        <v>1</v>
      </c>
      <c r="F211" s="127" t="s">
        <v>1615</v>
      </c>
    </row>
    <row r="212" spans="2:6">
      <c r="B212" s="127" t="s">
        <v>561</v>
      </c>
      <c r="C212" s="127" t="s">
        <v>561</v>
      </c>
      <c r="D212" s="127">
        <v>0</v>
      </c>
      <c r="E212" s="127">
        <v>0</v>
      </c>
      <c r="F212" s="127" t="s">
        <v>1615</v>
      </c>
    </row>
    <row r="213" spans="2:6">
      <c r="B213" s="127" t="s">
        <v>3967</v>
      </c>
      <c r="C213" s="142" t="s">
        <v>3968</v>
      </c>
      <c r="D213" s="127">
        <v>1</v>
      </c>
      <c r="E213" s="127">
        <v>0</v>
      </c>
      <c r="F213" s="127" t="s">
        <v>1615</v>
      </c>
    </row>
    <row r="214" spans="2:6">
      <c r="B214" s="127" t="s">
        <v>563</v>
      </c>
      <c r="C214" s="127" t="s">
        <v>3748</v>
      </c>
      <c r="D214" s="127">
        <v>0</v>
      </c>
      <c r="E214" s="127">
        <v>1</v>
      </c>
      <c r="F214" s="127" t="s">
        <v>4076</v>
      </c>
    </row>
    <row r="215" spans="2:6">
      <c r="B215" s="127" t="s">
        <v>564</v>
      </c>
      <c r="C215" s="127" t="s">
        <v>3748</v>
      </c>
      <c r="D215" s="127">
        <v>0</v>
      </c>
      <c r="E215" s="127">
        <v>0</v>
      </c>
      <c r="F215" s="127" t="s">
        <v>4077</v>
      </c>
    </row>
    <row r="216" spans="2:6">
      <c r="B216" s="127" t="s">
        <v>566</v>
      </c>
      <c r="C216" s="127" t="s">
        <v>566</v>
      </c>
      <c r="D216" s="127">
        <v>0</v>
      </c>
      <c r="E216" s="127">
        <v>0</v>
      </c>
      <c r="F216" s="127" t="s">
        <v>1615</v>
      </c>
    </row>
    <row r="217" spans="2:6">
      <c r="B217" s="127" t="s">
        <v>567</v>
      </c>
      <c r="C217" s="127" t="s">
        <v>567</v>
      </c>
      <c r="D217" s="127">
        <v>0</v>
      </c>
      <c r="E217" s="127">
        <v>0</v>
      </c>
      <c r="F217" s="127" t="s">
        <v>3706</v>
      </c>
    </row>
    <row r="218" spans="2:6">
      <c r="B218" s="127" t="s">
        <v>568</v>
      </c>
      <c r="C218" s="127" t="s">
        <v>4878</v>
      </c>
      <c r="D218" s="127">
        <v>0</v>
      </c>
      <c r="E218" s="127">
        <v>0</v>
      </c>
      <c r="F218" s="127" t="s">
        <v>1615</v>
      </c>
    </row>
    <row r="219" spans="2:6">
      <c r="B219" s="127" t="s">
        <v>569</v>
      </c>
      <c r="C219" s="127" t="s">
        <v>4880</v>
      </c>
      <c r="D219" s="127">
        <v>0</v>
      </c>
      <c r="E219" s="127">
        <v>0</v>
      </c>
      <c r="F219" s="127" t="s">
        <v>3706</v>
      </c>
    </row>
    <row r="220" spans="2:6">
      <c r="B220" s="127" t="s">
        <v>570</v>
      </c>
      <c r="C220" s="127" t="s">
        <v>570</v>
      </c>
      <c r="D220" s="127">
        <v>0</v>
      </c>
      <c r="E220" s="127">
        <v>0</v>
      </c>
      <c r="F220" s="127" t="s">
        <v>1615</v>
      </c>
    </row>
    <row r="221" spans="2:6">
      <c r="B221" s="127" t="s">
        <v>571</v>
      </c>
      <c r="C221" s="127" t="s">
        <v>571</v>
      </c>
      <c r="D221" s="127">
        <v>0</v>
      </c>
      <c r="E221" s="127">
        <v>0</v>
      </c>
      <c r="F221" s="127" t="s">
        <v>3706</v>
      </c>
    </row>
    <row r="222" spans="2:6">
      <c r="B222" s="127" t="s">
        <v>572</v>
      </c>
      <c r="C222" s="142" t="s">
        <v>4879</v>
      </c>
      <c r="D222" s="127">
        <v>1</v>
      </c>
      <c r="E222" s="127">
        <v>0</v>
      </c>
      <c r="F222" s="127" t="s">
        <v>1615</v>
      </c>
    </row>
    <row r="223" spans="2:6">
      <c r="B223" s="127" t="s">
        <v>573</v>
      </c>
      <c r="C223" s="127" t="s">
        <v>573</v>
      </c>
      <c r="D223" s="127">
        <v>0</v>
      </c>
      <c r="E223" s="127">
        <v>0</v>
      </c>
      <c r="F223" s="127" t="s">
        <v>3706</v>
      </c>
    </row>
    <row r="224" spans="2:6">
      <c r="B224" s="127" t="s">
        <v>574</v>
      </c>
      <c r="C224" s="142" t="s">
        <v>3748</v>
      </c>
      <c r="D224" s="127">
        <v>1</v>
      </c>
      <c r="E224" s="127">
        <v>0</v>
      </c>
      <c r="F224" s="127" t="s">
        <v>1615</v>
      </c>
    </row>
    <row r="225" spans="2:6">
      <c r="B225" s="127" t="s">
        <v>575</v>
      </c>
      <c r="C225" s="142" t="s">
        <v>3969</v>
      </c>
      <c r="D225" s="127">
        <v>1</v>
      </c>
      <c r="E225" s="127">
        <v>1</v>
      </c>
      <c r="F225" s="127" t="s">
        <v>1615</v>
      </c>
    </row>
    <row r="226" spans="2:6">
      <c r="B226" s="127" t="s">
        <v>576</v>
      </c>
      <c r="C226" s="127" t="s">
        <v>3743</v>
      </c>
      <c r="D226" s="127">
        <v>0</v>
      </c>
      <c r="E226" s="127">
        <v>0</v>
      </c>
      <c r="F226" s="127" t="s">
        <v>4077</v>
      </c>
    </row>
    <row r="227" spans="2:6">
      <c r="B227" s="127" t="s">
        <v>577</v>
      </c>
      <c r="C227" s="127" t="s">
        <v>577</v>
      </c>
      <c r="D227" s="127">
        <v>0</v>
      </c>
      <c r="E227" s="127">
        <v>0</v>
      </c>
      <c r="F227" s="127" t="s">
        <v>1615</v>
      </c>
    </row>
    <row r="228" spans="2:6">
      <c r="B228" s="127" t="s">
        <v>578</v>
      </c>
      <c r="C228" s="142" t="s">
        <v>3748</v>
      </c>
      <c r="D228" s="127">
        <v>1</v>
      </c>
      <c r="E228" s="127">
        <v>0</v>
      </c>
      <c r="F228" s="127" t="s">
        <v>1615</v>
      </c>
    </row>
    <row r="229" spans="2:6">
      <c r="B229" s="127" t="s">
        <v>579</v>
      </c>
      <c r="C229" s="142" t="s">
        <v>3743</v>
      </c>
      <c r="D229" s="127">
        <v>1</v>
      </c>
      <c r="E229" s="127">
        <v>0</v>
      </c>
      <c r="F229" s="127" t="s">
        <v>1615</v>
      </c>
    </row>
    <row r="230" spans="2:6">
      <c r="B230" s="127" t="s">
        <v>580</v>
      </c>
      <c r="C230" s="142" t="s">
        <v>3970</v>
      </c>
      <c r="D230" s="127">
        <v>1</v>
      </c>
      <c r="E230" s="127">
        <v>0</v>
      </c>
      <c r="F230" s="127" t="s">
        <v>1615</v>
      </c>
    </row>
    <row r="231" spans="2:6">
      <c r="B231" s="127" t="s">
        <v>581</v>
      </c>
      <c r="C231" s="250" t="s">
        <v>3744</v>
      </c>
      <c r="D231" s="127">
        <v>0</v>
      </c>
      <c r="E231" s="127">
        <v>0</v>
      </c>
      <c r="F231" s="127" t="s">
        <v>1615</v>
      </c>
    </row>
    <row r="232" spans="2:6">
      <c r="B232" s="127" t="s">
        <v>582</v>
      </c>
      <c r="C232" s="250" t="s">
        <v>3809</v>
      </c>
      <c r="D232" s="127">
        <v>0</v>
      </c>
      <c r="E232" s="127">
        <v>0</v>
      </c>
      <c r="F232" s="127" t="s">
        <v>1615</v>
      </c>
    </row>
    <row r="233" spans="2:6">
      <c r="B233" s="127" t="s">
        <v>583</v>
      </c>
      <c r="C233" s="250" t="s">
        <v>3746</v>
      </c>
      <c r="D233" s="127">
        <v>0</v>
      </c>
      <c r="E233" s="127">
        <v>0</v>
      </c>
      <c r="F233" s="127" t="s">
        <v>1615</v>
      </c>
    </row>
    <row r="234" spans="2:6">
      <c r="B234" s="127" t="s">
        <v>584</v>
      </c>
      <c r="C234" s="127" t="s">
        <v>584</v>
      </c>
      <c r="D234" s="127">
        <v>0</v>
      </c>
      <c r="E234" s="127">
        <v>0</v>
      </c>
      <c r="F234" s="127" t="s">
        <v>1615</v>
      </c>
    </row>
    <row r="235" spans="2:6">
      <c r="B235" s="127" t="s">
        <v>585</v>
      </c>
      <c r="C235" s="127" t="s">
        <v>3971</v>
      </c>
      <c r="D235" s="127">
        <v>0</v>
      </c>
      <c r="E235" s="127">
        <v>1</v>
      </c>
      <c r="F235" s="127" t="s">
        <v>1615</v>
      </c>
    </row>
    <row r="236" spans="2:6">
      <c r="B236" s="127" t="s">
        <v>276</v>
      </c>
      <c r="C236" s="250" t="s">
        <v>3747</v>
      </c>
      <c r="D236" s="127">
        <v>0</v>
      </c>
      <c r="E236" s="127">
        <v>0</v>
      </c>
      <c r="F236" s="127" t="s">
        <v>3703</v>
      </c>
    </row>
    <row r="237" spans="2:6">
      <c r="B237" s="127" t="s">
        <v>586</v>
      </c>
      <c r="C237" s="250" t="s">
        <v>3747</v>
      </c>
      <c r="D237" s="127">
        <v>0</v>
      </c>
      <c r="E237" s="127">
        <v>0</v>
      </c>
      <c r="F237" s="127" t="s">
        <v>4078</v>
      </c>
    </row>
    <row r="238" spans="2:6">
      <c r="B238" s="127" t="s">
        <v>587</v>
      </c>
      <c r="C238" s="250" t="s">
        <v>3747</v>
      </c>
      <c r="D238" s="127">
        <v>0</v>
      </c>
      <c r="E238" s="127">
        <v>0</v>
      </c>
      <c r="F238" s="127" t="s">
        <v>3710</v>
      </c>
    </row>
    <row r="239" spans="2:6">
      <c r="B239" s="127" t="s">
        <v>589</v>
      </c>
      <c r="C239" s="250" t="s">
        <v>3974</v>
      </c>
      <c r="D239" s="127">
        <v>0</v>
      </c>
      <c r="E239" s="127">
        <v>0</v>
      </c>
      <c r="F239" s="127" t="s">
        <v>1615</v>
      </c>
    </row>
    <row r="240" spans="2:6">
      <c r="B240" s="127" t="s">
        <v>590</v>
      </c>
      <c r="C240" s="142" t="s">
        <v>590</v>
      </c>
      <c r="D240" s="127">
        <v>1</v>
      </c>
      <c r="E240" s="127">
        <v>0</v>
      </c>
      <c r="F240" s="127" t="s">
        <v>1615</v>
      </c>
    </row>
    <row r="241" spans="2:6">
      <c r="B241" s="127" t="s">
        <v>591</v>
      </c>
      <c r="C241" s="250" t="s">
        <v>3749</v>
      </c>
      <c r="D241" s="127">
        <v>0</v>
      </c>
      <c r="E241" s="127">
        <v>0</v>
      </c>
      <c r="F241" s="127" t="s">
        <v>3708</v>
      </c>
    </row>
    <row r="242" spans="2:6">
      <c r="B242" s="127" t="s">
        <v>592</v>
      </c>
      <c r="C242" s="142" t="s">
        <v>3975</v>
      </c>
      <c r="D242" s="127">
        <v>1</v>
      </c>
      <c r="E242" s="127">
        <v>1</v>
      </c>
      <c r="F242" s="127" t="s">
        <v>1615</v>
      </c>
    </row>
    <row r="243" spans="2:6">
      <c r="B243" s="127" t="s">
        <v>594</v>
      </c>
      <c r="C243" s="127" t="s">
        <v>3705</v>
      </c>
      <c r="D243" s="127">
        <v>0</v>
      </c>
      <c r="E243" s="127">
        <v>0</v>
      </c>
      <c r="F243" s="127" t="s">
        <v>4079</v>
      </c>
    </row>
    <row r="244" spans="2:6">
      <c r="B244" s="127" t="s">
        <v>595</v>
      </c>
      <c r="C244" s="127" t="s">
        <v>595</v>
      </c>
      <c r="D244" s="127">
        <v>0</v>
      </c>
      <c r="E244" s="127">
        <v>0</v>
      </c>
      <c r="F244" s="127" t="s">
        <v>1615</v>
      </c>
    </row>
    <row r="245" spans="2:6">
      <c r="B245" s="127" t="s">
        <v>596</v>
      </c>
      <c r="C245" s="127" t="s">
        <v>596</v>
      </c>
      <c r="D245" s="127">
        <v>0</v>
      </c>
      <c r="E245" s="127">
        <v>0</v>
      </c>
      <c r="F245" s="127" t="s">
        <v>3706</v>
      </c>
    </row>
    <row r="246" spans="2:6">
      <c r="B246" s="127" t="s">
        <v>597</v>
      </c>
      <c r="C246" s="127" t="s">
        <v>3748</v>
      </c>
      <c r="D246" s="127">
        <v>0</v>
      </c>
      <c r="E246" s="127">
        <v>0</v>
      </c>
      <c r="F246" s="127" t="s">
        <v>4080</v>
      </c>
    </row>
    <row r="247" spans="2:6">
      <c r="B247" s="127" t="s">
        <v>598</v>
      </c>
      <c r="C247" s="127" t="s">
        <v>598</v>
      </c>
      <c r="D247" s="127">
        <v>0</v>
      </c>
      <c r="E247" s="127">
        <v>0</v>
      </c>
      <c r="F247" s="127" t="s">
        <v>1615</v>
      </c>
    </row>
    <row r="248" spans="2:6">
      <c r="B248" s="127" t="s">
        <v>599</v>
      </c>
      <c r="C248" s="127" t="s">
        <v>3976</v>
      </c>
      <c r="D248" s="127">
        <v>0</v>
      </c>
      <c r="E248" s="127">
        <v>1</v>
      </c>
      <c r="F248" s="127" t="s">
        <v>1615</v>
      </c>
    </row>
    <row r="249" spans="2:6">
      <c r="B249" s="127" t="s">
        <v>600</v>
      </c>
      <c r="C249" s="127" t="s">
        <v>600</v>
      </c>
      <c r="D249" s="127">
        <v>0</v>
      </c>
      <c r="E249" s="127">
        <v>0</v>
      </c>
      <c r="F249" s="127" t="s">
        <v>1615</v>
      </c>
    </row>
    <row r="250" spans="2:6">
      <c r="B250" s="127" t="s">
        <v>601</v>
      </c>
      <c r="C250" s="127" t="s">
        <v>601</v>
      </c>
      <c r="D250" s="127">
        <v>0</v>
      </c>
      <c r="E250" s="127">
        <v>0</v>
      </c>
      <c r="F250" s="127" t="s">
        <v>3706</v>
      </c>
    </row>
    <row r="251" spans="2:6">
      <c r="B251" s="127" t="s">
        <v>272</v>
      </c>
      <c r="C251" s="127" t="s">
        <v>272</v>
      </c>
      <c r="D251" s="127">
        <v>0</v>
      </c>
      <c r="E251" s="127">
        <v>0</v>
      </c>
      <c r="F251" s="127" t="s">
        <v>1615</v>
      </c>
    </row>
    <row r="252" spans="2:6">
      <c r="B252" s="127" t="s">
        <v>258</v>
      </c>
      <c r="C252" s="127" t="s">
        <v>258</v>
      </c>
      <c r="D252" s="127">
        <v>0</v>
      </c>
      <c r="E252" s="127">
        <v>0</v>
      </c>
      <c r="F252" s="127" t="s">
        <v>1615</v>
      </c>
    </row>
    <row r="253" spans="2:6">
      <c r="B253" s="127" t="s">
        <v>603</v>
      </c>
      <c r="C253" s="127" t="s">
        <v>603</v>
      </c>
      <c r="D253" s="127">
        <v>0</v>
      </c>
      <c r="E253" s="127">
        <v>0</v>
      </c>
      <c r="F253" s="127" t="s">
        <v>3706</v>
      </c>
    </row>
    <row r="254" spans="2:6">
      <c r="B254" s="127" t="s">
        <v>15</v>
      </c>
      <c r="C254" s="127" t="s">
        <v>15</v>
      </c>
      <c r="D254" s="127">
        <v>0</v>
      </c>
      <c r="E254" s="127">
        <v>0</v>
      </c>
      <c r="F254" s="127" t="s">
        <v>1615</v>
      </c>
    </row>
    <row r="255" spans="2:6">
      <c r="B255" s="127" t="s">
        <v>4944</v>
      </c>
      <c r="C255" s="127" t="s">
        <v>604</v>
      </c>
      <c r="D255" s="127">
        <v>0</v>
      </c>
      <c r="E255" s="127">
        <v>0</v>
      </c>
      <c r="F255" s="127" t="s">
        <v>1615</v>
      </c>
    </row>
    <row r="256" spans="2:6">
      <c r="B256" s="127" t="s">
        <v>605</v>
      </c>
      <c r="C256" s="142" t="s">
        <v>3770</v>
      </c>
      <c r="D256" s="127">
        <v>1</v>
      </c>
      <c r="E256" s="127">
        <v>0</v>
      </c>
      <c r="F256" s="127" t="s">
        <v>1615</v>
      </c>
    </row>
    <row r="257" spans="2:6">
      <c r="B257" s="127" t="s">
        <v>606</v>
      </c>
      <c r="C257" s="127" t="s">
        <v>606</v>
      </c>
      <c r="D257" s="127">
        <v>0</v>
      </c>
      <c r="E257" s="127">
        <v>0</v>
      </c>
      <c r="F257" s="127" t="s">
        <v>1615</v>
      </c>
    </row>
    <row r="258" spans="2:6">
      <c r="B258" s="127" t="s">
        <v>607</v>
      </c>
      <c r="C258" s="127" t="s">
        <v>607</v>
      </c>
      <c r="D258" s="127">
        <v>0</v>
      </c>
      <c r="E258" s="127">
        <v>1</v>
      </c>
      <c r="F258" s="127" t="s">
        <v>1615</v>
      </c>
    </row>
    <row r="259" spans="2:6">
      <c r="B259" s="127" t="s">
        <v>608</v>
      </c>
      <c r="C259" s="127" t="s">
        <v>608</v>
      </c>
      <c r="D259" s="127">
        <v>0</v>
      </c>
      <c r="E259" s="127">
        <v>0</v>
      </c>
      <c r="F259" s="127" t="s">
        <v>1615</v>
      </c>
    </row>
    <row r="260" spans="2:6">
      <c r="B260" s="127" t="s">
        <v>609</v>
      </c>
      <c r="C260" s="142" t="s">
        <v>3972</v>
      </c>
      <c r="D260" s="127">
        <v>1</v>
      </c>
      <c r="E260" s="127">
        <v>1</v>
      </c>
      <c r="F260" s="127" t="s">
        <v>1615</v>
      </c>
    </row>
    <row r="261" spans="2:6">
      <c r="B261" s="127" t="s">
        <v>610</v>
      </c>
      <c r="C261" s="127" t="s">
        <v>610</v>
      </c>
      <c r="D261" s="127">
        <v>0</v>
      </c>
      <c r="E261" s="127">
        <v>1</v>
      </c>
      <c r="F261" s="127" t="s">
        <v>1615</v>
      </c>
    </row>
    <row r="262" spans="2:6">
      <c r="B262" s="127" t="s">
        <v>611</v>
      </c>
      <c r="C262" s="127" t="s">
        <v>3748</v>
      </c>
      <c r="D262" s="127">
        <v>0</v>
      </c>
      <c r="E262" s="127">
        <v>0</v>
      </c>
      <c r="F262" s="127" t="s">
        <v>4081</v>
      </c>
    </row>
    <row r="263" spans="2:6">
      <c r="B263" s="127" t="s">
        <v>613</v>
      </c>
      <c r="C263" s="142" t="s">
        <v>3748</v>
      </c>
      <c r="D263" s="127">
        <v>1</v>
      </c>
      <c r="E263" s="127">
        <v>0</v>
      </c>
      <c r="F263" s="127" t="s">
        <v>1615</v>
      </c>
    </row>
    <row r="264" spans="2:6">
      <c r="B264" s="127" t="s">
        <v>3754</v>
      </c>
      <c r="C264" s="142" t="s">
        <v>3743</v>
      </c>
      <c r="D264" s="127">
        <v>1</v>
      </c>
      <c r="E264" s="127">
        <v>0</v>
      </c>
      <c r="F264" s="127" t="s">
        <v>1615</v>
      </c>
    </row>
    <row r="265" spans="2:6">
      <c r="B265" s="127" t="s">
        <v>615</v>
      </c>
      <c r="C265" s="142" t="s">
        <v>615</v>
      </c>
      <c r="D265" s="127">
        <v>1</v>
      </c>
      <c r="E265" s="127">
        <v>1</v>
      </c>
      <c r="F265" s="127" t="s">
        <v>1615</v>
      </c>
    </row>
    <row r="266" spans="2:6">
      <c r="B266" s="127" t="s">
        <v>616</v>
      </c>
      <c r="C266" s="127" t="s">
        <v>616</v>
      </c>
      <c r="D266" s="127">
        <v>0</v>
      </c>
      <c r="E266" s="127">
        <v>0</v>
      </c>
      <c r="F266" s="127" t="s">
        <v>1615</v>
      </c>
    </row>
    <row r="267" spans="2:6">
      <c r="B267" s="127" t="s">
        <v>618</v>
      </c>
      <c r="C267" s="142" t="s">
        <v>3748</v>
      </c>
      <c r="D267" s="127">
        <v>1</v>
      </c>
      <c r="E267" s="127">
        <v>0</v>
      </c>
      <c r="F267" s="127" t="s">
        <v>1615</v>
      </c>
    </row>
    <row r="268" spans="2:6">
      <c r="B268" s="127" t="s">
        <v>3757</v>
      </c>
      <c r="C268" s="127" t="s">
        <v>620</v>
      </c>
      <c r="D268" s="127">
        <v>0</v>
      </c>
      <c r="E268" s="127">
        <v>0</v>
      </c>
      <c r="F268" s="127" t="s">
        <v>1615</v>
      </c>
    </row>
    <row r="269" spans="2:6">
      <c r="B269" s="127" t="s">
        <v>621</v>
      </c>
      <c r="C269" s="127" t="s">
        <v>3758</v>
      </c>
      <c r="D269" s="127">
        <v>0</v>
      </c>
      <c r="E269" s="127">
        <v>0</v>
      </c>
      <c r="F269" s="127" t="s">
        <v>1615</v>
      </c>
    </row>
    <row r="270" spans="2:6">
      <c r="B270" s="127" t="s">
        <v>622</v>
      </c>
      <c r="C270" s="127" t="s">
        <v>622</v>
      </c>
      <c r="D270" s="127">
        <v>0</v>
      </c>
      <c r="E270" s="127">
        <v>0</v>
      </c>
      <c r="F270" s="127" t="s">
        <v>1615</v>
      </c>
    </row>
    <row r="271" spans="2:6">
      <c r="B271" s="127" t="s">
        <v>623</v>
      </c>
      <c r="C271" s="127" t="s">
        <v>623</v>
      </c>
      <c r="D271" s="127">
        <v>0</v>
      </c>
      <c r="E271" s="127">
        <v>0</v>
      </c>
      <c r="F271" s="127" t="s">
        <v>1615</v>
      </c>
    </row>
    <row r="272" spans="2:6">
      <c r="B272" s="127" t="s">
        <v>625</v>
      </c>
      <c r="C272" s="127" t="s">
        <v>625</v>
      </c>
      <c r="D272" s="127">
        <v>0</v>
      </c>
      <c r="E272" s="127">
        <v>0</v>
      </c>
      <c r="F272" s="127" t="s">
        <v>1615</v>
      </c>
    </row>
    <row r="273" spans="2:6">
      <c r="B273" s="127" t="s">
        <v>626</v>
      </c>
      <c r="C273" s="127" t="s">
        <v>626</v>
      </c>
      <c r="D273" s="127">
        <v>0</v>
      </c>
      <c r="E273" s="127">
        <v>0</v>
      </c>
      <c r="F273" s="127" t="s">
        <v>1615</v>
      </c>
    </row>
    <row r="274" spans="2:6">
      <c r="B274" s="127" t="s">
        <v>627</v>
      </c>
      <c r="C274" s="142" t="s">
        <v>627</v>
      </c>
      <c r="D274" s="127">
        <v>1</v>
      </c>
      <c r="E274" s="127">
        <v>0</v>
      </c>
      <c r="F274" s="127" t="s">
        <v>1615</v>
      </c>
    </row>
    <row r="275" spans="2:6">
      <c r="B275" s="127" t="s">
        <v>630</v>
      </c>
      <c r="C275" s="142" t="s">
        <v>3748</v>
      </c>
      <c r="D275" s="127">
        <v>1</v>
      </c>
      <c r="E275" s="127">
        <v>0</v>
      </c>
      <c r="F275" s="127" t="s">
        <v>1615</v>
      </c>
    </row>
    <row r="276" spans="2:6">
      <c r="B276" s="127" t="s">
        <v>631</v>
      </c>
      <c r="C276" s="142" t="s">
        <v>3748</v>
      </c>
      <c r="D276" s="127">
        <v>1</v>
      </c>
      <c r="E276" s="127">
        <v>0</v>
      </c>
      <c r="F276" s="127" t="s">
        <v>1615</v>
      </c>
    </row>
    <row r="277" spans="2:6">
      <c r="B277" s="127" t="s">
        <v>632</v>
      </c>
      <c r="C277" s="142" t="s">
        <v>3761</v>
      </c>
      <c r="D277" s="127">
        <v>1</v>
      </c>
      <c r="E277" s="127">
        <v>0</v>
      </c>
      <c r="F277" s="127" t="s">
        <v>1615</v>
      </c>
    </row>
    <row r="278" spans="2:6">
      <c r="B278" s="127" t="s">
        <v>633</v>
      </c>
      <c r="C278" s="142" t="s">
        <v>3759</v>
      </c>
      <c r="D278" s="127">
        <v>1</v>
      </c>
      <c r="E278" s="127">
        <v>1</v>
      </c>
      <c r="F278" s="127" t="s">
        <v>1615</v>
      </c>
    </row>
    <row r="279" spans="2:6">
      <c r="B279" s="127" t="s">
        <v>634</v>
      </c>
      <c r="C279" s="142" t="s">
        <v>3760</v>
      </c>
      <c r="D279" s="127">
        <v>1</v>
      </c>
      <c r="E279" s="127">
        <v>1</v>
      </c>
      <c r="F279" s="127" t="s">
        <v>1615</v>
      </c>
    </row>
    <row r="280" spans="2:6">
      <c r="B280" s="127" t="s">
        <v>635</v>
      </c>
      <c r="C280" s="127" t="s">
        <v>635</v>
      </c>
      <c r="D280" s="127">
        <v>0</v>
      </c>
      <c r="E280" s="127">
        <v>0</v>
      </c>
      <c r="F280" s="127" t="s">
        <v>1615</v>
      </c>
    </row>
    <row r="281" spans="2:6">
      <c r="B281" s="127" t="s">
        <v>636</v>
      </c>
      <c r="C281" s="142" t="s">
        <v>3973</v>
      </c>
      <c r="D281" s="127">
        <v>1</v>
      </c>
      <c r="E281" s="127">
        <v>0</v>
      </c>
      <c r="F281" s="127" t="s">
        <v>1615</v>
      </c>
    </row>
    <row r="282" spans="2:6">
      <c r="B282" s="127" t="s">
        <v>637</v>
      </c>
      <c r="C282" s="142" t="s">
        <v>3762</v>
      </c>
      <c r="D282" s="127">
        <v>1</v>
      </c>
      <c r="E282" s="127">
        <v>1</v>
      </c>
      <c r="F282" s="127" t="s">
        <v>1615</v>
      </c>
    </row>
    <row r="283" spans="2:6">
      <c r="B283" s="127" t="s">
        <v>263</v>
      </c>
      <c r="C283" s="127" t="s">
        <v>263</v>
      </c>
      <c r="D283" s="127">
        <v>0</v>
      </c>
      <c r="E283" s="127">
        <v>0</v>
      </c>
      <c r="F283" s="127" t="s">
        <v>1615</v>
      </c>
    </row>
    <row r="284" spans="2:6">
      <c r="B284" s="127" t="s">
        <v>638</v>
      </c>
      <c r="C284" s="127" t="s">
        <v>638</v>
      </c>
      <c r="D284" s="127">
        <v>0</v>
      </c>
      <c r="E284" s="127">
        <v>1</v>
      </c>
      <c r="F284" s="127" t="s">
        <v>1615</v>
      </c>
    </row>
    <row r="285" spans="2:6">
      <c r="B285" s="127" t="s">
        <v>639</v>
      </c>
      <c r="C285" s="142" t="s">
        <v>3763</v>
      </c>
      <c r="D285" s="127">
        <v>1</v>
      </c>
      <c r="E285" s="127">
        <v>1</v>
      </c>
      <c r="F285" s="127" t="s">
        <v>1615</v>
      </c>
    </row>
    <row r="286" spans="2:6">
      <c r="B286" s="127" t="s">
        <v>640</v>
      </c>
      <c r="C286" s="142" t="s">
        <v>640</v>
      </c>
      <c r="D286" s="127">
        <v>1</v>
      </c>
      <c r="E286" s="127">
        <v>0</v>
      </c>
      <c r="F286" s="127" t="s">
        <v>1615</v>
      </c>
    </row>
    <row r="287" spans="2:6">
      <c r="B287" s="127" t="s">
        <v>643</v>
      </c>
      <c r="C287" s="127" t="s">
        <v>643</v>
      </c>
      <c r="D287" s="127">
        <v>0</v>
      </c>
      <c r="E287" s="127">
        <v>1</v>
      </c>
      <c r="F287" s="127" t="s">
        <v>1615</v>
      </c>
    </row>
    <row r="288" spans="2:6">
      <c r="B288" s="127" t="s">
        <v>644</v>
      </c>
      <c r="C288" s="127" t="s">
        <v>4991</v>
      </c>
      <c r="D288" s="127">
        <v>0</v>
      </c>
      <c r="E288" s="127">
        <v>0</v>
      </c>
      <c r="F288" s="127" t="s">
        <v>3707</v>
      </c>
    </row>
    <row r="289" spans="2:6">
      <c r="B289" s="127" t="s">
        <v>645</v>
      </c>
      <c r="C289" s="127" t="s">
        <v>3764</v>
      </c>
      <c r="D289" s="127">
        <v>0</v>
      </c>
      <c r="E289" s="127">
        <v>0</v>
      </c>
      <c r="F289" s="127" t="s">
        <v>1615</v>
      </c>
    </row>
    <row r="290" spans="2:6">
      <c r="B290" s="127" t="s">
        <v>4912</v>
      </c>
      <c r="C290" s="127" t="s">
        <v>646</v>
      </c>
      <c r="D290" s="127">
        <v>0</v>
      </c>
      <c r="E290" s="127">
        <v>0</v>
      </c>
      <c r="F290" s="127" t="s">
        <v>1615</v>
      </c>
    </row>
    <row r="291" spans="2:6">
      <c r="B291" s="127" t="s">
        <v>202</v>
      </c>
      <c r="C291" s="127" t="s">
        <v>202</v>
      </c>
      <c r="D291" s="127">
        <v>0</v>
      </c>
      <c r="E291" s="127">
        <v>0</v>
      </c>
      <c r="F291" s="127" t="s">
        <v>4082</v>
      </c>
    </row>
    <row r="292" spans="2:6">
      <c r="B292" s="127" t="s">
        <v>647</v>
      </c>
      <c r="C292" s="142" t="s">
        <v>647</v>
      </c>
      <c r="D292" s="127">
        <v>1</v>
      </c>
      <c r="E292" s="127">
        <v>0</v>
      </c>
      <c r="F292" s="127" t="s">
        <v>1615</v>
      </c>
    </row>
    <row r="293" spans="2:6">
      <c r="B293" s="127" t="s">
        <v>198</v>
      </c>
      <c r="C293" s="127" t="s">
        <v>198</v>
      </c>
      <c r="D293" s="127">
        <v>0</v>
      </c>
      <c r="E293" s="127">
        <v>0</v>
      </c>
      <c r="F293" s="127" t="s">
        <v>4082</v>
      </c>
    </row>
    <row r="294" spans="2:6">
      <c r="B294" s="127" t="s">
        <v>648</v>
      </c>
      <c r="C294" s="127" t="s">
        <v>3749</v>
      </c>
      <c r="D294" s="127">
        <v>0</v>
      </c>
      <c r="E294" s="127">
        <v>0</v>
      </c>
      <c r="F294" s="127" t="s">
        <v>3707</v>
      </c>
    </row>
    <row r="295" spans="2:6">
      <c r="B295" s="127" t="s">
        <v>3767</v>
      </c>
      <c r="C295" s="127" t="s">
        <v>3767</v>
      </c>
      <c r="D295" s="127">
        <v>0</v>
      </c>
      <c r="E295" s="127">
        <v>1</v>
      </c>
      <c r="F295" s="127" t="s">
        <v>4082</v>
      </c>
    </row>
    <row r="296" spans="2:6">
      <c r="B296" s="127" t="s">
        <v>650</v>
      </c>
      <c r="C296" s="127" t="s">
        <v>3765</v>
      </c>
      <c r="D296" s="127">
        <v>0</v>
      </c>
      <c r="E296" s="127">
        <v>1</v>
      </c>
      <c r="F296" s="127" t="s">
        <v>4082</v>
      </c>
    </row>
    <row r="297" spans="2:6">
      <c r="B297" s="127" t="s">
        <v>652</v>
      </c>
      <c r="C297" s="127" t="s">
        <v>652</v>
      </c>
      <c r="D297" s="127">
        <v>0</v>
      </c>
      <c r="E297" s="127">
        <v>0</v>
      </c>
      <c r="F297" s="127" t="s">
        <v>1615</v>
      </c>
    </row>
    <row r="298" spans="2:6">
      <c r="B298" s="127" t="s">
        <v>653</v>
      </c>
      <c r="C298" s="127" t="s">
        <v>653</v>
      </c>
      <c r="D298" s="127">
        <v>0</v>
      </c>
      <c r="E298" s="127">
        <v>0</v>
      </c>
      <c r="F298" s="127" t="s">
        <v>1615</v>
      </c>
    </row>
    <row r="299" spans="2:6">
      <c r="B299" s="127" t="s">
        <v>411</v>
      </c>
      <c r="C299" s="127" t="s">
        <v>411</v>
      </c>
      <c r="D299" s="127">
        <v>0</v>
      </c>
      <c r="E299" s="127">
        <v>0</v>
      </c>
      <c r="F299" s="127" t="s">
        <v>1615</v>
      </c>
    </row>
    <row r="300" spans="2:6">
      <c r="B300" s="127" t="s">
        <v>654</v>
      </c>
      <c r="C300" s="127" t="s">
        <v>654</v>
      </c>
      <c r="D300" s="127">
        <v>0</v>
      </c>
      <c r="E300" s="127">
        <v>0</v>
      </c>
      <c r="F300" s="127" t="s">
        <v>1615</v>
      </c>
    </row>
    <row r="301" spans="2:6">
      <c r="B301" s="127" t="s">
        <v>269</v>
      </c>
      <c r="C301" s="127" t="s">
        <v>269</v>
      </c>
      <c r="D301" s="127">
        <v>0</v>
      </c>
      <c r="E301" s="127">
        <v>0</v>
      </c>
      <c r="F301" s="127" t="s">
        <v>1615</v>
      </c>
    </row>
    <row r="302" spans="2:6">
      <c r="B302" s="127" t="s">
        <v>655</v>
      </c>
      <c r="C302" s="127" t="s">
        <v>655</v>
      </c>
      <c r="D302" s="127">
        <v>0</v>
      </c>
      <c r="E302" s="127">
        <v>0</v>
      </c>
      <c r="F302" s="127" t="s">
        <v>1615</v>
      </c>
    </row>
    <row r="303" spans="2:6">
      <c r="B303" s="127" t="s">
        <v>656</v>
      </c>
      <c r="C303" s="127" t="s">
        <v>656</v>
      </c>
      <c r="D303" s="127">
        <v>0</v>
      </c>
      <c r="E303" s="127">
        <v>1</v>
      </c>
      <c r="F303" s="127" t="s">
        <v>3706</v>
      </c>
    </row>
    <row r="304" spans="2:6">
      <c r="B304" s="127" t="s">
        <v>657</v>
      </c>
      <c r="C304" s="127" t="s">
        <v>3767</v>
      </c>
      <c r="D304" s="127">
        <v>0</v>
      </c>
      <c r="E304" s="127">
        <v>0</v>
      </c>
      <c r="F304" s="127" t="s">
        <v>1615</v>
      </c>
    </row>
    <row r="305" spans="2:6">
      <c r="B305" s="127" t="s">
        <v>658</v>
      </c>
      <c r="C305" s="127" t="s">
        <v>3768</v>
      </c>
      <c r="D305" s="127">
        <v>0</v>
      </c>
      <c r="E305" s="127">
        <v>0</v>
      </c>
      <c r="F305" s="127" t="s">
        <v>1615</v>
      </c>
    </row>
    <row r="306" spans="2:6">
      <c r="B306" s="127" t="s">
        <v>4908</v>
      </c>
      <c r="C306" s="127" t="s">
        <v>660</v>
      </c>
      <c r="D306" s="127">
        <v>0</v>
      </c>
      <c r="E306" s="127">
        <v>0</v>
      </c>
      <c r="F306" s="127" t="s">
        <v>1615</v>
      </c>
    </row>
    <row r="307" spans="2:6">
      <c r="B307" s="127" t="s">
        <v>661</v>
      </c>
      <c r="C307" s="127" t="s">
        <v>661</v>
      </c>
      <c r="D307" s="127">
        <v>0</v>
      </c>
      <c r="E307" s="127">
        <v>0</v>
      </c>
      <c r="F307" s="127" t="s">
        <v>3706</v>
      </c>
    </row>
    <row r="308" spans="2:6">
      <c r="B308" s="127" t="s">
        <v>4945</v>
      </c>
      <c r="C308" s="127" t="s">
        <v>662</v>
      </c>
      <c r="D308" s="127">
        <v>0</v>
      </c>
      <c r="E308" s="127">
        <v>0</v>
      </c>
      <c r="F308" s="127" t="s">
        <v>1615</v>
      </c>
    </row>
    <row r="309" spans="2:6">
      <c r="B309" s="127" t="s">
        <v>663</v>
      </c>
      <c r="C309" s="142" t="s">
        <v>4007</v>
      </c>
      <c r="D309" s="127">
        <v>1</v>
      </c>
      <c r="E309" s="127">
        <v>1</v>
      </c>
      <c r="F309" s="127" t="s">
        <v>1615</v>
      </c>
    </row>
    <row r="310" spans="2:6">
      <c r="B310" s="127" t="s">
        <v>664</v>
      </c>
      <c r="C310" s="127" t="s">
        <v>664</v>
      </c>
      <c r="D310" s="127">
        <v>0</v>
      </c>
      <c r="E310" s="127">
        <v>1</v>
      </c>
      <c r="F310" s="127" t="s">
        <v>1615</v>
      </c>
    </row>
    <row r="311" spans="2:6">
      <c r="B311" s="127" t="s">
        <v>273</v>
      </c>
      <c r="C311" s="127" t="s">
        <v>273</v>
      </c>
      <c r="D311" s="127">
        <v>0</v>
      </c>
      <c r="E311" s="127">
        <v>0</v>
      </c>
      <c r="F311" s="127" t="s">
        <v>1615</v>
      </c>
    </row>
    <row r="312" spans="2:6">
      <c r="B312" s="127" t="s">
        <v>666</v>
      </c>
      <c r="C312" s="127" t="s">
        <v>666</v>
      </c>
      <c r="D312" s="127">
        <v>0</v>
      </c>
      <c r="E312" s="127">
        <v>0</v>
      </c>
      <c r="F312" s="127" t="s">
        <v>1615</v>
      </c>
    </row>
    <row r="313" spans="2:6">
      <c r="B313" s="127" t="s">
        <v>667</v>
      </c>
      <c r="C313" s="142" t="s">
        <v>3764</v>
      </c>
      <c r="D313" s="127">
        <v>1</v>
      </c>
      <c r="E313" s="127">
        <v>0</v>
      </c>
      <c r="F313" s="127" t="s">
        <v>3713</v>
      </c>
    </row>
    <row r="314" spans="2:6">
      <c r="B314" s="127" t="s">
        <v>199</v>
      </c>
      <c r="C314" s="127" t="s">
        <v>3769</v>
      </c>
      <c r="D314" s="127">
        <v>0</v>
      </c>
      <c r="E314" s="127">
        <v>1</v>
      </c>
      <c r="F314" s="127" t="s">
        <v>4082</v>
      </c>
    </row>
    <row r="315" spans="2:6">
      <c r="B315" s="127" t="s">
        <v>196</v>
      </c>
      <c r="C315" s="127" t="s">
        <v>196</v>
      </c>
      <c r="D315" s="127">
        <v>0</v>
      </c>
      <c r="E315" s="127">
        <v>0</v>
      </c>
      <c r="F315" s="127" t="s">
        <v>4082</v>
      </c>
    </row>
    <row r="316" spans="2:6">
      <c r="B316" s="127" t="s">
        <v>668</v>
      </c>
      <c r="C316" s="127" t="s">
        <v>3749</v>
      </c>
      <c r="D316" s="127">
        <v>0</v>
      </c>
      <c r="E316" s="127">
        <v>0</v>
      </c>
      <c r="F316" s="127" t="s">
        <v>3713</v>
      </c>
    </row>
    <row r="317" spans="2:6">
      <c r="B317" s="127" t="s">
        <v>669</v>
      </c>
      <c r="C317" s="127" t="s">
        <v>3770</v>
      </c>
      <c r="D317" s="127">
        <v>0</v>
      </c>
      <c r="E317" s="127">
        <v>0</v>
      </c>
      <c r="F317" s="127" t="s">
        <v>1615</v>
      </c>
    </row>
    <row r="318" spans="2:6">
      <c r="B318" s="127" t="s">
        <v>670</v>
      </c>
      <c r="C318" s="142" t="s">
        <v>670</v>
      </c>
      <c r="D318" s="127">
        <v>1</v>
      </c>
      <c r="E318" s="127">
        <v>1</v>
      </c>
      <c r="F318" s="127" t="s">
        <v>1615</v>
      </c>
    </row>
    <row r="319" spans="2:6">
      <c r="B319" s="127" t="s">
        <v>672</v>
      </c>
      <c r="C319" s="127" t="s">
        <v>3748</v>
      </c>
      <c r="D319" s="127">
        <v>0</v>
      </c>
      <c r="E319" s="127">
        <v>0</v>
      </c>
      <c r="F319" s="127" t="s">
        <v>1615</v>
      </c>
    </row>
    <row r="320" spans="2:6">
      <c r="B320" s="127" t="s">
        <v>673</v>
      </c>
      <c r="C320" s="127" t="s">
        <v>673</v>
      </c>
      <c r="D320" s="127">
        <v>0</v>
      </c>
      <c r="E320" s="127">
        <v>0</v>
      </c>
      <c r="F320" s="127" t="s">
        <v>1615</v>
      </c>
    </row>
    <row r="321" spans="2:6">
      <c r="B321" s="127" t="s">
        <v>674</v>
      </c>
      <c r="C321" s="127" t="s">
        <v>674</v>
      </c>
      <c r="D321" s="127">
        <v>0</v>
      </c>
      <c r="E321" s="127">
        <v>0</v>
      </c>
      <c r="F321" s="127" t="s">
        <v>1615</v>
      </c>
    </row>
    <row r="322" spans="2:6">
      <c r="B322" s="127" t="s">
        <v>675</v>
      </c>
      <c r="C322" s="127" t="s">
        <v>3771</v>
      </c>
      <c r="D322" s="127">
        <v>0</v>
      </c>
      <c r="E322" s="127">
        <v>0</v>
      </c>
      <c r="F322" s="127" t="s">
        <v>4083</v>
      </c>
    </row>
    <row r="323" spans="2:6">
      <c r="B323" s="127" t="s">
        <v>677</v>
      </c>
      <c r="C323" s="127" t="s">
        <v>677</v>
      </c>
      <c r="D323" s="127">
        <v>0</v>
      </c>
      <c r="E323" s="127">
        <v>0</v>
      </c>
      <c r="F323" s="127" t="s">
        <v>1615</v>
      </c>
    </row>
    <row r="324" spans="2:6">
      <c r="B324" s="127" t="s">
        <v>678</v>
      </c>
      <c r="C324" s="142" t="s">
        <v>3748</v>
      </c>
      <c r="D324" s="127">
        <v>1</v>
      </c>
      <c r="E324" s="127">
        <v>0</v>
      </c>
      <c r="F324" s="127" t="s">
        <v>1615</v>
      </c>
    </row>
    <row r="325" spans="2:6">
      <c r="B325" s="127" t="s">
        <v>679</v>
      </c>
      <c r="C325" s="127" t="s">
        <v>679</v>
      </c>
      <c r="D325" s="127">
        <v>0</v>
      </c>
      <c r="E325" s="127">
        <v>0</v>
      </c>
      <c r="F325" s="127" t="s">
        <v>1615</v>
      </c>
    </row>
    <row r="326" spans="2:6">
      <c r="B326" s="127" t="s">
        <v>680</v>
      </c>
      <c r="C326" s="127" t="s">
        <v>680</v>
      </c>
      <c r="D326" s="127">
        <v>0</v>
      </c>
      <c r="E326" s="127">
        <v>0</v>
      </c>
      <c r="F326" s="127" t="s">
        <v>1615</v>
      </c>
    </row>
    <row r="327" spans="2:6">
      <c r="B327" s="127" t="s">
        <v>681</v>
      </c>
      <c r="C327" s="127" t="s">
        <v>681</v>
      </c>
      <c r="D327" s="127">
        <v>0</v>
      </c>
      <c r="E327" s="127">
        <v>0</v>
      </c>
      <c r="F327" s="127" t="s">
        <v>1615</v>
      </c>
    </row>
    <row r="328" spans="2:6">
      <c r="B328" s="127" t="s">
        <v>682</v>
      </c>
      <c r="C328" s="142" t="s">
        <v>3772</v>
      </c>
      <c r="D328" s="127">
        <v>1</v>
      </c>
      <c r="E328" s="127">
        <v>0</v>
      </c>
      <c r="F328" s="127" t="s">
        <v>1615</v>
      </c>
    </row>
    <row r="329" spans="2:6">
      <c r="B329" s="127" t="s">
        <v>683</v>
      </c>
      <c r="C329" s="127" t="s">
        <v>683</v>
      </c>
      <c r="D329" s="127">
        <v>0</v>
      </c>
      <c r="E329" s="127">
        <v>0</v>
      </c>
      <c r="F329" s="127" t="s">
        <v>1615</v>
      </c>
    </row>
    <row r="330" spans="2:6">
      <c r="B330" s="127" t="s">
        <v>684</v>
      </c>
      <c r="C330" s="127" t="s">
        <v>3773</v>
      </c>
      <c r="D330" s="127">
        <v>0</v>
      </c>
      <c r="E330" s="127">
        <v>0</v>
      </c>
      <c r="F330" s="127" t="s">
        <v>1615</v>
      </c>
    </row>
    <row r="331" spans="2:6">
      <c r="B331" s="127" t="s">
        <v>685</v>
      </c>
      <c r="C331" s="127" t="s">
        <v>3775</v>
      </c>
      <c r="D331" s="127">
        <v>0</v>
      </c>
      <c r="E331" s="127">
        <v>0</v>
      </c>
      <c r="F331" s="127" t="s">
        <v>1615</v>
      </c>
    </row>
    <row r="332" spans="2:6">
      <c r="B332" s="127" t="s">
        <v>686</v>
      </c>
      <c r="C332" s="127" t="s">
        <v>3774</v>
      </c>
      <c r="D332" s="127">
        <v>0</v>
      </c>
      <c r="E332" s="127">
        <v>0</v>
      </c>
      <c r="F332" s="127" t="s">
        <v>1615</v>
      </c>
    </row>
    <row r="333" spans="2:6">
      <c r="B333" s="127" t="s">
        <v>97</v>
      </c>
      <c r="C333" s="127" t="s">
        <v>97</v>
      </c>
      <c r="D333" s="127">
        <v>0</v>
      </c>
      <c r="E333" s="127">
        <v>0</v>
      </c>
      <c r="F333" s="127" t="s">
        <v>1615</v>
      </c>
    </row>
    <row r="334" spans="2:6">
      <c r="B334" s="127" t="s">
        <v>687</v>
      </c>
      <c r="C334" s="142" t="s">
        <v>3776</v>
      </c>
      <c r="D334" s="127">
        <v>1</v>
      </c>
      <c r="E334" s="127">
        <v>0</v>
      </c>
      <c r="F334" s="127" t="s">
        <v>1615</v>
      </c>
    </row>
    <row r="335" spans="2:6">
      <c r="B335" s="127" t="s">
        <v>688</v>
      </c>
      <c r="C335" s="127" t="s">
        <v>688</v>
      </c>
      <c r="D335" s="127">
        <v>0</v>
      </c>
      <c r="E335" s="127">
        <v>0</v>
      </c>
      <c r="F335" s="127" t="s">
        <v>1615</v>
      </c>
    </row>
    <row r="336" spans="2:6">
      <c r="B336" s="127" t="s">
        <v>4923</v>
      </c>
      <c r="C336" s="142" t="s">
        <v>4853</v>
      </c>
      <c r="D336" s="127">
        <v>1</v>
      </c>
      <c r="E336" s="127">
        <v>0</v>
      </c>
      <c r="F336" s="127" t="s">
        <v>1615</v>
      </c>
    </row>
    <row r="337" spans="2:6">
      <c r="B337" s="127" t="s">
        <v>691</v>
      </c>
      <c r="C337" s="142" t="s">
        <v>3748</v>
      </c>
      <c r="D337" s="127">
        <v>1</v>
      </c>
      <c r="E337" s="127">
        <v>1</v>
      </c>
      <c r="F337" s="127" t="s">
        <v>1615</v>
      </c>
    </row>
    <row r="338" spans="2:6">
      <c r="B338" s="127" t="s">
        <v>693</v>
      </c>
      <c r="C338" s="127" t="s">
        <v>693</v>
      </c>
      <c r="D338" s="127">
        <v>0</v>
      </c>
      <c r="E338" s="127">
        <v>0</v>
      </c>
      <c r="F338" s="127" t="s">
        <v>3706</v>
      </c>
    </row>
    <row r="339" spans="2:6">
      <c r="B339" s="127" t="s">
        <v>694</v>
      </c>
      <c r="C339" s="142" t="s">
        <v>3777</v>
      </c>
      <c r="D339" s="127">
        <v>1</v>
      </c>
      <c r="E339" s="127">
        <v>0</v>
      </c>
      <c r="F339" s="127" t="s">
        <v>1615</v>
      </c>
    </row>
    <row r="340" spans="2:6">
      <c r="B340" s="127" t="s">
        <v>695</v>
      </c>
      <c r="C340" s="127" t="s">
        <v>3749</v>
      </c>
      <c r="D340" s="127">
        <v>0</v>
      </c>
      <c r="E340" s="127">
        <v>0</v>
      </c>
      <c r="F340" s="127" t="s">
        <v>3714</v>
      </c>
    </row>
    <row r="341" spans="2:6">
      <c r="B341" s="127" t="s">
        <v>697</v>
      </c>
      <c r="C341" s="127" t="s">
        <v>697</v>
      </c>
      <c r="D341" s="127">
        <v>0</v>
      </c>
      <c r="E341" s="127">
        <v>0</v>
      </c>
      <c r="F341" s="127" t="s">
        <v>1615</v>
      </c>
    </row>
    <row r="342" spans="2:6">
      <c r="B342" s="127" t="s">
        <v>698</v>
      </c>
      <c r="C342" s="127" t="s">
        <v>698</v>
      </c>
      <c r="D342" s="127">
        <v>0</v>
      </c>
      <c r="E342" s="127">
        <v>1</v>
      </c>
      <c r="F342" s="127" t="s">
        <v>1615</v>
      </c>
    </row>
    <row r="343" spans="2:6">
      <c r="B343" s="127" t="s">
        <v>699</v>
      </c>
      <c r="C343" s="127" t="s">
        <v>699</v>
      </c>
      <c r="D343" s="127">
        <v>0</v>
      </c>
      <c r="E343" s="127">
        <v>1</v>
      </c>
      <c r="F343" s="127" t="s">
        <v>1615</v>
      </c>
    </row>
    <row r="344" spans="2:6">
      <c r="B344" s="127" t="s">
        <v>701</v>
      </c>
      <c r="C344" s="127" t="s">
        <v>3749</v>
      </c>
      <c r="D344" s="127">
        <v>0</v>
      </c>
      <c r="E344" s="127">
        <v>0</v>
      </c>
      <c r="F344" s="127" t="s">
        <v>1615</v>
      </c>
    </row>
    <row r="345" spans="2:6">
      <c r="B345" s="127" t="s">
        <v>702</v>
      </c>
      <c r="C345" s="142" t="s">
        <v>3942</v>
      </c>
      <c r="D345" s="127">
        <v>1</v>
      </c>
      <c r="E345" s="127">
        <v>0</v>
      </c>
      <c r="F345" s="127" t="s">
        <v>1615</v>
      </c>
    </row>
    <row r="346" spans="2:6">
      <c r="B346" s="127" t="s">
        <v>703</v>
      </c>
      <c r="C346" s="142" t="s">
        <v>3748</v>
      </c>
      <c r="D346" s="127">
        <v>1</v>
      </c>
      <c r="E346" s="127">
        <v>0</v>
      </c>
      <c r="F346" s="127" t="s">
        <v>1615</v>
      </c>
    </row>
    <row r="347" spans="2:6">
      <c r="B347" s="127" t="s">
        <v>704</v>
      </c>
      <c r="C347" s="127" t="s">
        <v>704</v>
      </c>
      <c r="D347" s="127">
        <v>0</v>
      </c>
      <c r="E347" s="127">
        <v>1</v>
      </c>
      <c r="F347" s="127" t="s">
        <v>1615</v>
      </c>
    </row>
    <row r="348" spans="2:6">
      <c r="B348" s="127" t="s">
        <v>707</v>
      </c>
      <c r="C348" s="127" t="s">
        <v>3778</v>
      </c>
      <c r="D348" s="127">
        <v>0</v>
      </c>
      <c r="E348" s="127">
        <v>0</v>
      </c>
      <c r="F348" s="127" t="s">
        <v>4084</v>
      </c>
    </row>
    <row r="349" spans="2:6">
      <c r="B349" s="127" t="s">
        <v>708</v>
      </c>
      <c r="C349" s="127" t="s">
        <v>3779</v>
      </c>
      <c r="D349" s="127">
        <v>0</v>
      </c>
      <c r="E349" s="127">
        <v>0</v>
      </c>
      <c r="F349" s="127" t="s">
        <v>4084</v>
      </c>
    </row>
    <row r="350" spans="2:6">
      <c r="B350" s="127" t="s">
        <v>709</v>
      </c>
      <c r="C350" s="127" t="s">
        <v>3780</v>
      </c>
      <c r="D350" s="127">
        <v>0</v>
      </c>
      <c r="E350" s="127">
        <v>0</v>
      </c>
      <c r="F350" s="127" t="s">
        <v>4084</v>
      </c>
    </row>
    <row r="351" spans="2:6">
      <c r="B351" s="127" t="s">
        <v>710</v>
      </c>
      <c r="C351" s="127" t="s">
        <v>710</v>
      </c>
      <c r="D351" s="127">
        <v>0</v>
      </c>
      <c r="E351" s="127">
        <v>0</v>
      </c>
      <c r="F351" s="127" t="s">
        <v>3706</v>
      </c>
    </row>
    <row r="352" spans="2:6">
      <c r="B352" s="127" t="s">
        <v>711</v>
      </c>
      <c r="C352" s="127" t="s">
        <v>3781</v>
      </c>
      <c r="D352" s="127">
        <v>0</v>
      </c>
      <c r="E352" s="127">
        <v>0</v>
      </c>
      <c r="F352" s="127" t="s">
        <v>4084</v>
      </c>
    </row>
    <row r="353" spans="2:6">
      <c r="B353" s="127" t="s">
        <v>712</v>
      </c>
      <c r="C353" s="127" t="s">
        <v>712</v>
      </c>
      <c r="D353" s="127">
        <v>0</v>
      </c>
      <c r="E353" s="127">
        <v>0</v>
      </c>
      <c r="F353" s="127" t="s">
        <v>1615</v>
      </c>
    </row>
    <row r="354" spans="2:6">
      <c r="B354" s="127" t="s">
        <v>713</v>
      </c>
      <c r="C354" s="127" t="s">
        <v>3782</v>
      </c>
      <c r="D354" s="127">
        <v>0</v>
      </c>
      <c r="E354" s="127">
        <v>0</v>
      </c>
      <c r="F354" s="127" t="s">
        <v>4084</v>
      </c>
    </row>
    <row r="355" spans="2:6">
      <c r="B355" s="127" t="s">
        <v>714</v>
      </c>
      <c r="C355" s="142" t="s">
        <v>3790</v>
      </c>
      <c r="D355" s="127">
        <v>1</v>
      </c>
      <c r="E355" s="127">
        <v>0</v>
      </c>
      <c r="F355" s="127" t="s">
        <v>3986</v>
      </c>
    </row>
    <row r="356" spans="2:6">
      <c r="B356" s="127" t="s">
        <v>716</v>
      </c>
      <c r="C356" s="127" t="s">
        <v>3791</v>
      </c>
      <c r="D356" s="127">
        <v>0</v>
      </c>
      <c r="E356" s="127">
        <v>0</v>
      </c>
      <c r="F356" s="127" t="s">
        <v>3986</v>
      </c>
    </row>
    <row r="357" spans="2:6">
      <c r="B357" s="127" t="s">
        <v>717</v>
      </c>
      <c r="C357" s="127" t="s">
        <v>3748</v>
      </c>
      <c r="D357" s="127">
        <v>0</v>
      </c>
      <c r="E357" s="127">
        <v>0</v>
      </c>
      <c r="F357" s="127" t="s">
        <v>4084</v>
      </c>
    </row>
    <row r="358" spans="2:6">
      <c r="B358" s="127" t="s">
        <v>718</v>
      </c>
      <c r="C358" s="127" t="s">
        <v>718</v>
      </c>
      <c r="D358" s="127">
        <v>0</v>
      </c>
      <c r="E358" s="127">
        <v>0</v>
      </c>
      <c r="F358" s="127" t="s">
        <v>1615</v>
      </c>
    </row>
    <row r="359" spans="2:6">
      <c r="B359" s="127" t="s">
        <v>719</v>
      </c>
      <c r="C359" s="127" t="s">
        <v>719</v>
      </c>
      <c r="D359" s="127">
        <v>0</v>
      </c>
      <c r="E359" s="127">
        <v>0</v>
      </c>
      <c r="F359" s="127" t="s">
        <v>3987</v>
      </c>
    </row>
    <row r="360" spans="2:6">
      <c r="B360" s="127" t="s">
        <v>720</v>
      </c>
      <c r="C360" s="127" t="s">
        <v>3783</v>
      </c>
      <c r="D360" s="127">
        <v>0</v>
      </c>
      <c r="E360" s="127">
        <v>0</v>
      </c>
      <c r="F360" s="127" t="s">
        <v>4084</v>
      </c>
    </row>
    <row r="361" spans="2:6">
      <c r="B361" s="127" t="s">
        <v>721</v>
      </c>
      <c r="C361" s="127" t="s">
        <v>3749</v>
      </c>
      <c r="D361" s="127">
        <v>0</v>
      </c>
      <c r="E361" s="127">
        <v>0</v>
      </c>
      <c r="F361" s="127" t="s">
        <v>3706</v>
      </c>
    </row>
    <row r="362" spans="2:6">
      <c r="B362" s="127" t="s">
        <v>724</v>
      </c>
      <c r="C362" s="142" t="s">
        <v>3748</v>
      </c>
      <c r="D362" s="127">
        <v>1</v>
      </c>
      <c r="E362" s="127">
        <v>1</v>
      </c>
      <c r="F362" s="127" t="s">
        <v>4084</v>
      </c>
    </row>
    <row r="363" spans="2:6">
      <c r="B363" s="127" t="s">
        <v>726</v>
      </c>
      <c r="C363" s="127" t="s">
        <v>726</v>
      </c>
      <c r="D363" s="127">
        <v>0</v>
      </c>
      <c r="E363" s="127">
        <v>0</v>
      </c>
      <c r="F363" s="127" t="s">
        <v>3706</v>
      </c>
    </row>
    <row r="364" spans="2:6">
      <c r="B364" s="127" t="s">
        <v>728</v>
      </c>
      <c r="C364" s="127" t="s">
        <v>3784</v>
      </c>
      <c r="D364" s="127">
        <v>0</v>
      </c>
      <c r="E364" s="127">
        <v>0</v>
      </c>
      <c r="F364" s="127" t="s">
        <v>4084</v>
      </c>
    </row>
    <row r="365" spans="2:6">
      <c r="B365" s="127" t="s">
        <v>729</v>
      </c>
      <c r="C365" s="127" t="s">
        <v>3723</v>
      </c>
      <c r="D365" s="127">
        <v>0</v>
      </c>
      <c r="E365" s="127">
        <v>0</v>
      </c>
      <c r="F365" s="127" t="s">
        <v>3989</v>
      </c>
    </row>
    <row r="366" spans="2:6">
      <c r="B366" s="127" t="s">
        <v>730</v>
      </c>
      <c r="C366" s="127" t="s">
        <v>3749</v>
      </c>
      <c r="D366" s="127">
        <v>0</v>
      </c>
      <c r="E366" s="127">
        <v>0</v>
      </c>
      <c r="F366" s="127" t="s">
        <v>3715</v>
      </c>
    </row>
    <row r="367" spans="2:6">
      <c r="B367" s="127" t="s">
        <v>731</v>
      </c>
      <c r="C367" s="127" t="s">
        <v>731</v>
      </c>
      <c r="D367" s="127">
        <v>0</v>
      </c>
      <c r="E367" s="127">
        <v>0</v>
      </c>
      <c r="F367" s="127" t="s">
        <v>3706</v>
      </c>
    </row>
    <row r="368" spans="2:6">
      <c r="B368" s="127" t="s">
        <v>732</v>
      </c>
      <c r="C368" s="127" t="s">
        <v>3748</v>
      </c>
      <c r="D368" s="127">
        <v>0</v>
      </c>
      <c r="E368" s="127">
        <v>1</v>
      </c>
      <c r="F368" s="127" t="s">
        <v>1615</v>
      </c>
    </row>
    <row r="369" spans="2:6">
      <c r="B369" s="127" t="s">
        <v>733</v>
      </c>
      <c r="C369" s="127" t="s">
        <v>733</v>
      </c>
      <c r="D369" s="127">
        <v>0</v>
      </c>
      <c r="E369" s="127">
        <v>1</v>
      </c>
      <c r="F369" s="127" t="s">
        <v>1615</v>
      </c>
    </row>
    <row r="370" spans="2:6">
      <c r="B370" s="127" t="s">
        <v>736</v>
      </c>
      <c r="C370" s="127" t="s">
        <v>3749</v>
      </c>
      <c r="D370" s="127">
        <v>0</v>
      </c>
      <c r="E370" s="127">
        <v>0</v>
      </c>
      <c r="F370" s="127" t="s">
        <v>3716</v>
      </c>
    </row>
    <row r="371" spans="2:6">
      <c r="B371" s="127" t="s">
        <v>738</v>
      </c>
      <c r="C371" s="127" t="s">
        <v>3785</v>
      </c>
      <c r="D371" s="127">
        <v>0</v>
      </c>
      <c r="E371" s="127">
        <v>0</v>
      </c>
      <c r="F371" s="127" t="s">
        <v>3717</v>
      </c>
    </row>
    <row r="372" spans="2:6">
      <c r="B372" s="127" t="s">
        <v>3786</v>
      </c>
      <c r="C372" s="127" t="s">
        <v>739</v>
      </c>
      <c r="D372" s="127">
        <v>0</v>
      </c>
      <c r="E372" s="127">
        <v>0</v>
      </c>
      <c r="F372" s="127" t="s">
        <v>1615</v>
      </c>
    </row>
    <row r="373" spans="2:6">
      <c r="B373" s="127" t="s">
        <v>740</v>
      </c>
      <c r="C373" s="142" t="s">
        <v>3787</v>
      </c>
      <c r="D373" s="127">
        <v>1</v>
      </c>
      <c r="E373" s="127">
        <v>0</v>
      </c>
      <c r="F373" s="127" t="s">
        <v>1615</v>
      </c>
    </row>
    <row r="374" spans="2:6">
      <c r="B374" s="127" t="s">
        <v>16</v>
      </c>
      <c r="C374" s="127" t="s">
        <v>16</v>
      </c>
      <c r="D374" s="127">
        <v>0</v>
      </c>
      <c r="E374" s="127">
        <v>0</v>
      </c>
      <c r="F374" s="127" t="s">
        <v>1615</v>
      </c>
    </row>
    <row r="375" spans="2:6">
      <c r="B375" s="127" t="s">
        <v>741</v>
      </c>
      <c r="C375" s="127" t="s">
        <v>741</v>
      </c>
      <c r="D375" s="127">
        <v>0</v>
      </c>
      <c r="E375" s="127">
        <v>0</v>
      </c>
      <c r="F375" s="127" t="s">
        <v>1615</v>
      </c>
    </row>
    <row r="376" spans="2:6">
      <c r="B376" s="127" t="s">
        <v>742</v>
      </c>
      <c r="C376" s="127" t="s">
        <v>742</v>
      </c>
      <c r="D376" s="127">
        <v>0</v>
      </c>
      <c r="E376" s="127">
        <v>0</v>
      </c>
      <c r="F376" s="127" t="s">
        <v>1615</v>
      </c>
    </row>
    <row r="377" spans="2:6">
      <c r="B377" s="127" t="s">
        <v>743</v>
      </c>
      <c r="C377" s="142" t="s">
        <v>3788</v>
      </c>
      <c r="D377" s="127">
        <v>1</v>
      </c>
      <c r="E377" s="127">
        <v>0</v>
      </c>
      <c r="F377" s="127" t="s">
        <v>1615</v>
      </c>
    </row>
    <row r="378" spans="2:6">
      <c r="B378" s="127" t="s">
        <v>744</v>
      </c>
      <c r="C378" s="127" t="s">
        <v>744</v>
      </c>
      <c r="D378" s="127">
        <v>0</v>
      </c>
      <c r="E378" s="127">
        <v>0</v>
      </c>
      <c r="F378" s="127" t="s">
        <v>1615</v>
      </c>
    </row>
    <row r="379" spans="2:6">
      <c r="B379" s="127" t="s">
        <v>745</v>
      </c>
      <c r="C379" s="142" t="s">
        <v>745</v>
      </c>
      <c r="D379" s="127">
        <v>1</v>
      </c>
      <c r="E379" s="127">
        <v>1</v>
      </c>
      <c r="F379" s="127" t="s">
        <v>3706</v>
      </c>
    </row>
    <row r="380" spans="2:6">
      <c r="B380" s="127" t="s">
        <v>747</v>
      </c>
      <c r="C380" s="127" t="s">
        <v>747</v>
      </c>
      <c r="D380" s="127">
        <v>0</v>
      </c>
      <c r="E380" s="127">
        <v>0</v>
      </c>
      <c r="F380" s="127" t="s">
        <v>1615</v>
      </c>
    </row>
    <row r="381" spans="2:6">
      <c r="B381" s="127" t="s">
        <v>749</v>
      </c>
      <c r="C381" s="142" t="s">
        <v>3748</v>
      </c>
      <c r="D381" s="127">
        <v>1</v>
      </c>
      <c r="E381" s="127">
        <v>0</v>
      </c>
      <c r="F381" s="127" t="s">
        <v>1615</v>
      </c>
    </row>
    <row r="382" spans="2:6">
      <c r="B382" s="127" t="s">
        <v>750</v>
      </c>
      <c r="C382" s="127" t="s">
        <v>750</v>
      </c>
      <c r="D382" s="127">
        <v>0</v>
      </c>
      <c r="E382" s="127">
        <v>0</v>
      </c>
      <c r="F382" s="127" t="s">
        <v>3706</v>
      </c>
    </row>
    <row r="383" spans="2:6">
      <c r="B383" s="127" t="s">
        <v>751</v>
      </c>
      <c r="C383" s="142" t="s">
        <v>3770</v>
      </c>
      <c r="D383" s="127">
        <v>1</v>
      </c>
      <c r="E383" s="127">
        <v>0</v>
      </c>
      <c r="F383" s="127" t="s">
        <v>1615</v>
      </c>
    </row>
    <row r="384" spans="2:6">
      <c r="B384" s="127" t="s">
        <v>752</v>
      </c>
      <c r="C384" s="127" t="s">
        <v>3749</v>
      </c>
      <c r="D384" s="127">
        <v>0</v>
      </c>
      <c r="E384" s="127">
        <v>0</v>
      </c>
      <c r="F384" s="127" t="s">
        <v>3718</v>
      </c>
    </row>
    <row r="385" spans="2:6">
      <c r="B385" s="127" t="s">
        <v>159</v>
      </c>
      <c r="C385" s="127" t="s">
        <v>159</v>
      </c>
      <c r="D385" s="127">
        <v>0</v>
      </c>
      <c r="E385" s="127">
        <v>0</v>
      </c>
      <c r="F385" s="127" t="s">
        <v>1615</v>
      </c>
    </row>
    <row r="386" spans="2:6">
      <c r="B386" s="127" t="s">
        <v>753</v>
      </c>
      <c r="C386" s="127" t="s">
        <v>753</v>
      </c>
      <c r="D386" s="127">
        <v>0</v>
      </c>
      <c r="E386" s="127">
        <v>0</v>
      </c>
      <c r="F386" s="127" t="s">
        <v>1615</v>
      </c>
    </row>
    <row r="387" spans="2:6">
      <c r="B387" s="127" t="s">
        <v>754</v>
      </c>
      <c r="C387" s="127" t="s">
        <v>3789</v>
      </c>
      <c r="D387" s="127">
        <v>0</v>
      </c>
      <c r="E387" s="127">
        <v>0</v>
      </c>
      <c r="F387" s="127" t="s">
        <v>3988</v>
      </c>
    </row>
    <row r="388" spans="2:6">
      <c r="B388" s="127" t="s">
        <v>756</v>
      </c>
      <c r="C388" s="142" t="s">
        <v>3796</v>
      </c>
      <c r="D388" s="127">
        <v>1</v>
      </c>
      <c r="E388" s="127">
        <v>0</v>
      </c>
      <c r="F388" s="127" t="s">
        <v>1615</v>
      </c>
    </row>
    <row r="389" spans="2:6">
      <c r="B389" s="127" t="s">
        <v>757</v>
      </c>
      <c r="C389" s="127" t="s">
        <v>757</v>
      </c>
      <c r="D389" s="127">
        <v>0</v>
      </c>
      <c r="E389" s="127">
        <v>0</v>
      </c>
      <c r="F389" s="127" t="s">
        <v>1615</v>
      </c>
    </row>
    <row r="390" spans="2:6">
      <c r="B390" s="127" t="s">
        <v>758</v>
      </c>
      <c r="C390" s="127" t="s">
        <v>758</v>
      </c>
      <c r="D390" s="127">
        <v>0</v>
      </c>
      <c r="E390" s="127">
        <v>1</v>
      </c>
      <c r="F390" s="127" t="s">
        <v>1615</v>
      </c>
    </row>
    <row r="391" spans="2:6">
      <c r="B391" s="127" t="s">
        <v>759</v>
      </c>
      <c r="C391" s="127" t="s">
        <v>3792</v>
      </c>
      <c r="D391" s="127">
        <v>0</v>
      </c>
      <c r="E391" s="127">
        <v>1</v>
      </c>
      <c r="F391" s="127" t="s">
        <v>3988</v>
      </c>
    </row>
    <row r="392" spans="2:6">
      <c r="B392" s="127" t="s">
        <v>761</v>
      </c>
      <c r="C392" s="127" t="s">
        <v>3793</v>
      </c>
      <c r="D392" s="127">
        <v>0</v>
      </c>
      <c r="E392" s="127">
        <v>0</v>
      </c>
      <c r="F392" s="127" t="s">
        <v>1615</v>
      </c>
    </row>
    <row r="393" spans="2:6">
      <c r="B393" s="127" t="s">
        <v>762</v>
      </c>
      <c r="C393" s="127" t="s">
        <v>3794</v>
      </c>
      <c r="D393" s="127">
        <v>0</v>
      </c>
      <c r="E393" s="127">
        <v>1</v>
      </c>
      <c r="F393" s="127" t="s">
        <v>3988</v>
      </c>
    </row>
    <row r="394" spans="2:6">
      <c r="B394" s="127" t="s">
        <v>764</v>
      </c>
      <c r="C394" s="127" t="s">
        <v>3795</v>
      </c>
      <c r="D394" s="127">
        <v>0</v>
      </c>
      <c r="E394" s="127">
        <v>0</v>
      </c>
      <c r="F394" s="127" t="s">
        <v>3988</v>
      </c>
    </row>
    <row r="395" spans="2:6">
      <c r="B395" s="127" t="s">
        <v>765</v>
      </c>
      <c r="C395" s="127" t="s">
        <v>3797</v>
      </c>
      <c r="D395" s="127">
        <v>0</v>
      </c>
      <c r="E395" s="127">
        <v>1</v>
      </c>
      <c r="F395" s="127" t="s">
        <v>1615</v>
      </c>
    </row>
    <row r="396" spans="2:6">
      <c r="B396" s="127" t="s">
        <v>767</v>
      </c>
      <c r="C396" s="127" t="s">
        <v>3798</v>
      </c>
      <c r="D396" s="127">
        <v>0</v>
      </c>
      <c r="E396" s="127">
        <v>1</v>
      </c>
      <c r="F396" s="127" t="s">
        <v>1615</v>
      </c>
    </row>
    <row r="397" spans="2:6">
      <c r="B397" s="127" t="s">
        <v>769</v>
      </c>
      <c r="C397" s="127" t="s">
        <v>769</v>
      </c>
      <c r="D397" s="127">
        <v>0</v>
      </c>
      <c r="E397" s="127">
        <v>0</v>
      </c>
      <c r="F397" s="127" t="s">
        <v>1615</v>
      </c>
    </row>
    <row r="398" spans="2:6">
      <c r="B398" s="127" t="s">
        <v>771</v>
      </c>
      <c r="C398" s="144" t="s">
        <v>771</v>
      </c>
      <c r="D398" s="127">
        <v>0</v>
      </c>
      <c r="E398" s="127">
        <v>1</v>
      </c>
      <c r="F398" s="127" t="s">
        <v>1615</v>
      </c>
    </row>
    <row r="399" spans="2:6">
      <c r="B399" s="127" t="s">
        <v>772</v>
      </c>
      <c r="C399" s="144" t="s">
        <v>772</v>
      </c>
      <c r="D399" s="127">
        <v>0</v>
      </c>
      <c r="E399" s="127">
        <v>0</v>
      </c>
      <c r="F399" s="127" t="s">
        <v>1615</v>
      </c>
    </row>
    <row r="400" spans="2:6">
      <c r="B400" s="127" t="s">
        <v>773</v>
      </c>
      <c r="C400" s="144" t="s">
        <v>773</v>
      </c>
      <c r="D400" s="127">
        <v>0</v>
      </c>
      <c r="E400" s="127">
        <v>1</v>
      </c>
      <c r="F400" s="127" t="s">
        <v>1615</v>
      </c>
    </row>
    <row r="401" spans="2:6">
      <c r="B401" s="127" t="s">
        <v>774</v>
      </c>
      <c r="C401" s="144" t="s">
        <v>774</v>
      </c>
      <c r="D401" s="127">
        <v>0</v>
      </c>
      <c r="E401" s="127">
        <v>1</v>
      </c>
      <c r="F401" s="127" t="s">
        <v>1615</v>
      </c>
    </row>
    <row r="402" spans="2:6">
      <c r="B402" s="127" t="s">
        <v>775</v>
      </c>
      <c r="C402" s="144" t="s">
        <v>775</v>
      </c>
      <c r="D402" s="127">
        <v>0</v>
      </c>
      <c r="E402" s="127">
        <v>1</v>
      </c>
      <c r="F402" s="127" t="s">
        <v>1615</v>
      </c>
    </row>
    <row r="403" spans="2:6">
      <c r="B403" s="127" t="s">
        <v>776</v>
      </c>
      <c r="C403" s="144" t="s">
        <v>776</v>
      </c>
      <c r="D403" s="127">
        <v>0</v>
      </c>
      <c r="E403" s="127">
        <v>1</v>
      </c>
      <c r="F403" s="127" t="s">
        <v>1615</v>
      </c>
    </row>
    <row r="404" spans="2:6">
      <c r="B404" s="127" t="s">
        <v>777</v>
      </c>
      <c r="C404" s="144" t="s">
        <v>777</v>
      </c>
      <c r="D404" s="127">
        <v>0</v>
      </c>
      <c r="E404" s="127">
        <v>1</v>
      </c>
      <c r="F404" s="127" t="s">
        <v>1615</v>
      </c>
    </row>
    <row r="405" spans="2:6">
      <c r="B405" s="127" t="s">
        <v>778</v>
      </c>
      <c r="C405" s="144" t="s">
        <v>778</v>
      </c>
      <c r="D405" s="127">
        <v>0</v>
      </c>
      <c r="E405" s="127">
        <v>1</v>
      </c>
      <c r="F405" s="127" t="s">
        <v>1615</v>
      </c>
    </row>
    <row r="406" spans="2:6">
      <c r="B406" s="127" t="s">
        <v>779</v>
      </c>
      <c r="C406" s="144" t="s">
        <v>779</v>
      </c>
      <c r="D406" s="127">
        <v>0</v>
      </c>
      <c r="E406" s="127">
        <v>1</v>
      </c>
      <c r="F406" s="127" t="s">
        <v>1615</v>
      </c>
    </row>
    <row r="407" spans="2:6">
      <c r="B407" s="127" t="s">
        <v>780</v>
      </c>
      <c r="C407" s="144" t="s">
        <v>780</v>
      </c>
      <c r="D407" s="127">
        <v>0</v>
      </c>
      <c r="E407" s="127">
        <v>0</v>
      </c>
      <c r="F407" s="127" t="s">
        <v>1615</v>
      </c>
    </row>
    <row r="408" spans="2:6">
      <c r="B408" s="127" t="s">
        <v>781</v>
      </c>
      <c r="C408" s="144" t="s">
        <v>781</v>
      </c>
      <c r="D408" s="127">
        <v>0</v>
      </c>
      <c r="E408" s="127">
        <v>0</v>
      </c>
      <c r="F408" s="127" t="s">
        <v>1615</v>
      </c>
    </row>
    <row r="409" spans="2:6">
      <c r="B409" s="127" t="s">
        <v>782</v>
      </c>
      <c r="C409" s="144" t="s">
        <v>782</v>
      </c>
      <c r="D409" s="127">
        <v>0</v>
      </c>
      <c r="E409" s="127">
        <v>0</v>
      </c>
      <c r="F409" s="127" t="s">
        <v>1615</v>
      </c>
    </row>
    <row r="410" spans="2:6">
      <c r="B410" s="127" t="s">
        <v>783</v>
      </c>
      <c r="C410" s="144" t="s">
        <v>783</v>
      </c>
      <c r="D410" s="127">
        <v>0</v>
      </c>
      <c r="E410" s="127">
        <v>1</v>
      </c>
      <c r="F410" s="127" t="s">
        <v>1615</v>
      </c>
    </row>
    <row r="411" spans="2:6">
      <c r="B411" s="127" t="s">
        <v>784</v>
      </c>
      <c r="C411" s="144" t="s">
        <v>784</v>
      </c>
      <c r="D411" s="127">
        <v>0</v>
      </c>
      <c r="E411" s="127">
        <v>0</v>
      </c>
      <c r="F411" s="127" t="s">
        <v>1615</v>
      </c>
    </row>
    <row r="412" spans="2:6">
      <c r="B412" s="127" t="s">
        <v>785</v>
      </c>
      <c r="C412" s="144" t="s">
        <v>785</v>
      </c>
      <c r="D412" s="127">
        <v>0</v>
      </c>
      <c r="E412" s="127">
        <v>1</v>
      </c>
      <c r="F412" s="127" t="s">
        <v>1615</v>
      </c>
    </row>
    <row r="413" spans="2:6">
      <c r="B413" s="127" t="s">
        <v>786</v>
      </c>
      <c r="C413" s="144" t="s">
        <v>786</v>
      </c>
      <c r="D413" s="127">
        <v>0</v>
      </c>
      <c r="E413" s="127">
        <v>0</v>
      </c>
      <c r="F413" s="127" t="s">
        <v>1615</v>
      </c>
    </row>
    <row r="414" spans="2:6">
      <c r="B414" s="127" t="s">
        <v>787</v>
      </c>
      <c r="C414" s="144" t="s">
        <v>787</v>
      </c>
      <c r="D414" s="127">
        <v>0</v>
      </c>
      <c r="E414" s="127">
        <v>0</v>
      </c>
      <c r="F414" s="127" t="s">
        <v>1615</v>
      </c>
    </row>
    <row r="415" spans="2:6">
      <c r="B415" s="127" t="s">
        <v>788</v>
      </c>
      <c r="C415" s="144" t="s">
        <v>788</v>
      </c>
      <c r="D415" s="127">
        <v>0</v>
      </c>
      <c r="E415" s="127">
        <v>1</v>
      </c>
      <c r="F415" s="127" t="s">
        <v>1615</v>
      </c>
    </row>
    <row r="416" spans="2:6">
      <c r="B416" s="127" t="s">
        <v>789</v>
      </c>
      <c r="C416" s="144" t="s">
        <v>789</v>
      </c>
      <c r="D416" s="127">
        <v>0</v>
      </c>
      <c r="E416" s="127">
        <v>0</v>
      </c>
      <c r="F416" s="127" t="s">
        <v>1615</v>
      </c>
    </row>
    <row r="417" spans="2:6">
      <c r="B417" s="127" t="s">
        <v>790</v>
      </c>
      <c r="C417" s="144" t="s">
        <v>790</v>
      </c>
      <c r="D417" s="127">
        <v>0</v>
      </c>
      <c r="E417" s="127">
        <v>1</v>
      </c>
      <c r="F417" s="127" t="s">
        <v>3706</v>
      </c>
    </row>
    <row r="418" spans="2:6">
      <c r="B418" s="127" t="s">
        <v>791</v>
      </c>
      <c r="C418" s="144" t="s">
        <v>791</v>
      </c>
      <c r="D418" s="127">
        <v>0</v>
      </c>
      <c r="E418" s="127">
        <v>0</v>
      </c>
      <c r="F418" s="127" t="s">
        <v>1615</v>
      </c>
    </row>
    <row r="419" spans="2:6">
      <c r="B419" s="127" t="s">
        <v>792</v>
      </c>
      <c r="C419" s="144" t="s">
        <v>792</v>
      </c>
      <c r="D419" s="127">
        <v>0</v>
      </c>
      <c r="E419" s="127">
        <v>1</v>
      </c>
      <c r="F419" s="127" t="s">
        <v>1615</v>
      </c>
    </row>
    <row r="420" spans="2:6">
      <c r="B420" s="127" t="s">
        <v>793</v>
      </c>
      <c r="C420" s="144" t="s">
        <v>793</v>
      </c>
      <c r="D420" s="127">
        <v>0</v>
      </c>
      <c r="E420" s="127">
        <v>1</v>
      </c>
      <c r="F420" s="127" t="s">
        <v>1615</v>
      </c>
    </row>
    <row r="421" spans="2:6">
      <c r="B421" s="127" t="s">
        <v>794</v>
      </c>
      <c r="C421" s="144" t="s">
        <v>794</v>
      </c>
      <c r="D421" s="127">
        <v>0</v>
      </c>
      <c r="E421" s="127">
        <v>1</v>
      </c>
      <c r="F421" s="127" t="s">
        <v>1615</v>
      </c>
    </row>
    <row r="422" spans="2:6">
      <c r="B422" s="127" t="s">
        <v>1415</v>
      </c>
      <c r="C422" s="127" t="s">
        <v>1415</v>
      </c>
      <c r="D422" s="127">
        <v>0</v>
      </c>
      <c r="E422" s="127">
        <v>1</v>
      </c>
      <c r="F422" s="127" t="s">
        <v>1615</v>
      </c>
    </row>
    <row r="423" spans="2:6">
      <c r="B423" s="127" t="s">
        <v>167</v>
      </c>
      <c r="C423" s="127" t="s">
        <v>167</v>
      </c>
      <c r="D423" s="127">
        <v>0</v>
      </c>
      <c r="E423" s="127">
        <v>0</v>
      </c>
      <c r="F423" s="127" t="s">
        <v>1615</v>
      </c>
    </row>
    <row r="424" spans="2:6">
      <c r="B424" s="127" t="s">
        <v>171</v>
      </c>
      <c r="C424" s="127" t="s">
        <v>171</v>
      </c>
      <c r="D424" s="127">
        <v>0</v>
      </c>
      <c r="E424" s="127">
        <v>0</v>
      </c>
      <c r="F424" s="127" t="s">
        <v>1615</v>
      </c>
    </row>
    <row r="425" spans="2:6">
      <c r="B425" s="127" t="s">
        <v>176</v>
      </c>
      <c r="C425" s="127" t="s">
        <v>176</v>
      </c>
      <c r="D425" s="127">
        <v>0</v>
      </c>
      <c r="E425" s="127">
        <v>0</v>
      </c>
      <c r="F425" s="127" t="s">
        <v>1615</v>
      </c>
    </row>
    <row r="426" spans="2:6">
      <c r="B426" s="127" t="s">
        <v>1461</v>
      </c>
      <c r="C426" s="127" t="s">
        <v>1461</v>
      </c>
      <c r="D426" s="127">
        <v>0</v>
      </c>
      <c r="E426" s="127">
        <v>0</v>
      </c>
      <c r="F426" s="127" t="s">
        <v>3706</v>
      </c>
    </row>
    <row r="427" spans="2:6">
      <c r="B427" s="127" t="s">
        <v>252</v>
      </c>
      <c r="C427" s="127" t="s">
        <v>3777</v>
      </c>
      <c r="D427" s="127">
        <v>0</v>
      </c>
      <c r="E427" s="127">
        <v>0</v>
      </c>
      <c r="F427" s="127" t="s">
        <v>4066</v>
      </c>
    </row>
    <row r="428" spans="2:6">
      <c r="B428" s="127" t="s">
        <v>253</v>
      </c>
      <c r="C428" s="127" t="s">
        <v>3777</v>
      </c>
      <c r="D428" s="127">
        <v>0</v>
      </c>
      <c r="E428" s="127">
        <v>0</v>
      </c>
      <c r="F428" s="127" t="s">
        <v>4076</v>
      </c>
    </row>
    <row r="429" spans="2:6">
      <c r="B429" s="127" t="s">
        <v>1526</v>
      </c>
      <c r="C429" s="127" t="s">
        <v>3777</v>
      </c>
      <c r="D429" s="127">
        <v>0</v>
      </c>
      <c r="E429" s="127">
        <v>0</v>
      </c>
      <c r="F429" s="127" t="s">
        <v>3708</v>
      </c>
    </row>
    <row r="430" spans="2:6">
      <c r="B430" s="127" t="s">
        <v>1531</v>
      </c>
      <c r="C430" s="127" t="s">
        <v>3777</v>
      </c>
      <c r="D430" s="127">
        <v>0</v>
      </c>
      <c r="E430" s="127">
        <v>0</v>
      </c>
      <c r="F430" s="127" t="s">
        <v>3703</v>
      </c>
    </row>
    <row r="431" spans="2:6">
      <c r="B431" s="127" t="s">
        <v>1536</v>
      </c>
      <c r="C431" s="127" t="s">
        <v>3777</v>
      </c>
      <c r="D431" s="127">
        <v>0</v>
      </c>
      <c r="E431" s="127">
        <v>0</v>
      </c>
      <c r="F431" s="127" t="s">
        <v>3710</v>
      </c>
    </row>
    <row r="432" spans="2:6">
      <c r="B432" s="127" t="s">
        <v>1541</v>
      </c>
      <c r="C432" s="127" t="s">
        <v>3777</v>
      </c>
      <c r="D432" s="127">
        <v>0</v>
      </c>
      <c r="E432" s="127">
        <v>0</v>
      </c>
      <c r="F432" s="127" t="s">
        <v>4078</v>
      </c>
    </row>
    <row r="433" spans="2:6">
      <c r="B433" s="127" t="s">
        <v>1546</v>
      </c>
      <c r="C433" s="127" t="s">
        <v>3777</v>
      </c>
      <c r="D433" s="127">
        <v>0</v>
      </c>
      <c r="E433" s="127">
        <v>0</v>
      </c>
      <c r="F433" s="127" t="s">
        <v>3713</v>
      </c>
    </row>
    <row r="434" spans="2:6">
      <c r="B434" s="127" t="s">
        <v>4708</v>
      </c>
      <c r="C434" s="127" t="s">
        <v>3799</v>
      </c>
      <c r="D434" s="127">
        <v>0</v>
      </c>
      <c r="E434" s="127">
        <v>0</v>
      </c>
      <c r="F434" s="127" t="s">
        <v>4076</v>
      </c>
    </row>
    <row r="435" spans="2:6">
      <c r="B435" s="127" t="s">
        <v>4705</v>
      </c>
      <c r="C435" s="127" t="s">
        <v>4704</v>
      </c>
      <c r="D435" s="127">
        <v>0</v>
      </c>
      <c r="E435" s="127">
        <v>0</v>
      </c>
      <c r="F435" s="127" t="s">
        <v>4076</v>
      </c>
    </row>
    <row r="436" spans="2:6">
      <c r="B436" s="127" t="s">
        <v>3756</v>
      </c>
      <c r="C436" s="127" t="s">
        <v>4738</v>
      </c>
      <c r="D436" s="127">
        <v>0</v>
      </c>
      <c r="E436" s="127">
        <v>0</v>
      </c>
      <c r="F436" s="127" t="s">
        <v>1615</v>
      </c>
    </row>
    <row r="437" spans="2:6">
      <c r="B437" s="127" t="s">
        <v>2278</v>
      </c>
      <c r="C437" s="127" t="s">
        <v>2278</v>
      </c>
      <c r="D437" s="127">
        <v>0</v>
      </c>
      <c r="E437" s="127">
        <v>0</v>
      </c>
      <c r="F437" s="127" t="s">
        <v>1615</v>
      </c>
    </row>
    <row r="438" spans="2:6">
      <c r="B438" s="127" t="s">
        <v>2280</v>
      </c>
      <c r="C438" s="127" t="s">
        <v>2280</v>
      </c>
      <c r="D438" s="127">
        <v>0</v>
      </c>
      <c r="E438" s="127">
        <v>0</v>
      </c>
      <c r="F438" s="127" t="s">
        <v>1615</v>
      </c>
    </row>
    <row r="439" spans="2:6">
      <c r="B439" s="127" t="s">
        <v>2272</v>
      </c>
      <c r="C439" s="127" t="s">
        <v>2272</v>
      </c>
      <c r="D439" s="127">
        <v>0</v>
      </c>
      <c r="E439" s="127">
        <v>0</v>
      </c>
      <c r="F439" s="127" t="s">
        <v>1615</v>
      </c>
    </row>
    <row r="440" spans="2:6">
      <c r="B440" s="127" t="s">
        <v>2273</v>
      </c>
      <c r="C440" s="127" t="s">
        <v>2273</v>
      </c>
      <c r="D440" s="127">
        <v>0</v>
      </c>
      <c r="E440" s="127">
        <v>0</v>
      </c>
      <c r="F440" s="127" t="s">
        <v>3706</v>
      </c>
    </row>
    <row r="441" spans="2:6">
      <c r="B441" s="127" t="s">
        <v>2291</v>
      </c>
      <c r="C441" s="127" t="s">
        <v>2291</v>
      </c>
      <c r="D441" s="127">
        <v>0</v>
      </c>
      <c r="E441" s="127">
        <v>0</v>
      </c>
      <c r="F441" s="127" t="s">
        <v>1615</v>
      </c>
    </row>
    <row r="442" spans="2:6">
      <c r="B442" s="127" t="s">
        <v>2323</v>
      </c>
      <c r="C442" s="142" t="s">
        <v>2323</v>
      </c>
      <c r="D442" s="127">
        <v>1</v>
      </c>
      <c r="E442" s="127">
        <v>0</v>
      </c>
      <c r="F442" s="127" t="s">
        <v>1615</v>
      </c>
    </row>
    <row r="443" spans="2:6">
      <c r="B443" s="127" t="s">
        <v>2335</v>
      </c>
      <c r="C443" s="142" t="s">
        <v>3801</v>
      </c>
      <c r="D443" s="127">
        <v>1</v>
      </c>
      <c r="E443" s="127">
        <v>1</v>
      </c>
      <c r="F443" s="127" t="s">
        <v>1615</v>
      </c>
    </row>
    <row r="444" spans="2:6">
      <c r="B444" s="127" t="s">
        <v>1989</v>
      </c>
      <c r="C444" s="127" t="s">
        <v>1989</v>
      </c>
      <c r="D444" s="127">
        <v>0</v>
      </c>
      <c r="E444" s="127">
        <v>0</v>
      </c>
      <c r="F444" s="127" t="s">
        <v>1615</v>
      </c>
    </row>
    <row r="445" spans="2:6">
      <c r="B445" s="127" t="s">
        <v>2340</v>
      </c>
      <c r="C445" s="142" t="s">
        <v>3802</v>
      </c>
      <c r="D445" s="127">
        <v>1</v>
      </c>
      <c r="E445" s="127">
        <v>1</v>
      </c>
      <c r="F445" s="127" t="s">
        <v>1615</v>
      </c>
    </row>
    <row r="446" spans="2:6">
      <c r="B446" s="127" t="s">
        <v>2374</v>
      </c>
      <c r="C446" s="127" t="s">
        <v>2374</v>
      </c>
      <c r="D446" s="127">
        <v>0</v>
      </c>
      <c r="E446" s="127">
        <v>0</v>
      </c>
      <c r="F446" s="127" t="s">
        <v>1615</v>
      </c>
    </row>
    <row r="447" spans="2:6">
      <c r="B447" s="127" t="s">
        <v>2386</v>
      </c>
      <c r="C447" s="127" t="s">
        <v>2386</v>
      </c>
      <c r="D447" s="127">
        <v>0</v>
      </c>
      <c r="E447" s="127">
        <v>0</v>
      </c>
      <c r="F447" s="127" t="s">
        <v>3719</v>
      </c>
    </row>
    <row r="448" spans="2:6">
      <c r="B448" s="127" t="s">
        <v>2389</v>
      </c>
      <c r="C448" s="142" t="s">
        <v>3803</v>
      </c>
      <c r="D448" s="127">
        <v>1</v>
      </c>
      <c r="E448" s="127">
        <v>1</v>
      </c>
      <c r="F448" s="127" t="s">
        <v>1615</v>
      </c>
    </row>
    <row r="449" spans="2:6">
      <c r="B449" s="127" t="s">
        <v>2403</v>
      </c>
      <c r="C449" s="127" t="s">
        <v>2403</v>
      </c>
      <c r="D449" s="127">
        <v>0</v>
      </c>
      <c r="E449" s="127">
        <v>0</v>
      </c>
      <c r="F449" s="127" t="s">
        <v>1615</v>
      </c>
    </row>
    <row r="450" spans="2:6">
      <c r="B450" s="127" t="s">
        <v>2405</v>
      </c>
      <c r="C450" s="127" t="s">
        <v>2405</v>
      </c>
      <c r="D450" s="127">
        <v>0</v>
      </c>
      <c r="E450" s="127">
        <v>0</v>
      </c>
      <c r="F450" s="127" t="s">
        <v>1615</v>
      </c>
    </row>
    <row r="451" spans="2:6">
      <c r="B451" s="127" t="s">
        <v>2409</v>
      </c>
      <c r="C451" s="127" t="s">
        <v>2409</v>
      </c>
      <c r="D451" s="127">
        <v>0</v>
      </c>
      <c r="E451" s="127">
        <v>0</v>
      </c>
      <c r="F451" s="127" t="s">
        <v>1615</v>
      </c>
    </row>
    <row r="452" spans="2:6">
      <c r="B452" s="127" t="s">
        <v>4162</v>
      </c>
      <c r="C452" s="142" t="s">
        <v>4159</v>
      </c>
      <c r="D452" s="127">
        <v>1</v>
      </c>
      <c r="E452" s="127">
        <v>1</v>
      </c>
      <c r="F452" s="127" t="s">
        <v>1615</v>
      </c>
    </row>
    <row r="453" spans="2:6">
      <c r="B453" s="127" t="s">
        <v>4162</v>
      </c>
      <c r="C453" s="142" t="s">
        <v>4160</v>
      </c>
      <c r="D453" s="127">
        <v>1</v>
      </c>
      <c r="E453" s="127">
        <v>1</v>
      </c>
      <c r="F453" s="127" t="s">
        <v>1615</v>
      </c>
    </row>
    <row r="454" spans="2:6">
      <c r="B454" s="127" t="s">
        <v>2423</v>
      </c>
      <c r="C454" s="127" t="s">
        <v>2423</v>
      </c>
      <c r="D454" s="127">
        <v>0</v>
      </c>
      <c r="E454" s="127">
        <v>0</v>
      </c>
      <c r="F454" s="127" t="s">
        <v>1615</v>
      </c>
    </row>
    <row r="455" spans="2:6">
      <c r="B455" s="127" t="s">
        <v>2428</v>
      </c>
      <c r="C455" s="127" t="s">
        <v>2428</v>
      </c>
      <c r="D455" s="127">
        <v>0</v>
      </c>
      <c r="E455" s="127">
        <v>0</v>
      </c>
      <c r="F455" s="127" t="s">
        <v>1615</v>
      </c>
    </row>
    <row r="456" spans="2:6">
      <c r="B456" s="127" t="s">
        <v>2440</v>
      </c>
      <c r="C456" s="127" t="s">
        <v>2440</v>
      </c>
      <c r="D456" s="127">
        <v>0</v>
      </c>
      <c r="E456" s="127">
        <v>0</v>
      </c>
      <c r="F456" s="127" t="s">
        <v>1615</v>
      </c>
    </row>
    <row r="457" spans="2:6">
      <c r="B457" s="127" t="s">
        <v>2452</v>
      </c>
      <c r="C457" s="127" t="s">
        <v>3775</v>
      </c>
      <c r="D457" s="127">
        <v>0</v>
      </c>
      <c r="E457" s="127">
        <v>0</v>
      </c>
      <c r="F457" s="127" t="s">
        <v>1615</v>
      </c>
    </row>
    <row r="458" spans="2:6">
      <c r="B458" s="127" t="s">
        <v>2464</v>
      </c>
      <c r="C458" s="127" t="s">
        <v>2464</v>
      </c>
      <c r="D458" s="127">
        <v>0</v>
      </c>
      <c r="E458" s="127">
        <v>0</v>
      </c>
      <c r="F458" s="127" t="s">
        <v>1615</v>
      </c>
    </row>
    <row r="459" spans="2:6">
      <c r="B459" s="127" t="s">
        <v>3911</v>
      </c>
      <c r="C459" s="127" t="s">
        <v>3911</v>
      </c>
      <c r="D459" s="127">
        <v>0</v>
      </c>
      <c r="E459" s="127">
        <v>0</v>
      </c>
      <c r="F459" s="127" t="s">
        <v>1615</v>
      </c>
    </row>
    <row r="460" spans="2:6">
      <c r="B460" s="127" t="s">
        <v>2027</v>
      </c>
      <c r="C460" s="127" t="s">
        <v>2027</v>
      </c>
      <c r="D460" s="127">
        <v>0</v>
      </c>
      <c r="E460" s="127">
        <v>0</v>
      </c>
      <c r="F460" s="127" t="s">
        <v>1615</v>
      </c>
    </row>
    <row r="461" spans="2:6">
      <c r="B461" s="127" t="s">
        <v>18</v>
      </c>
      <c r="C461" s="127" t="s">
        <v>18</v>
      </c>
      <c r="D461" s="127">
        <v>0</v>
      </c>
      <c r="E461" s="127">
        <v>0</v>
      </c>
      <c r="F461" s="127" t="s">
        <v>1615</v>
      </c>
    </row>
    <row r="462" spans="2:6">
      <c r="B462" s="127" t="s">
        <v>2475</v>
      </c>
      <c r="C462" s="142" t="s">
        <v>2475</v>
      </c>
      <c r="D462" s="127">
        <v>1</v>
      </c>
      <c r="E462" s="127">
        <v>1</v>
      </c>
      <c r="F462" s="127" t="s">
        <v>1615</v>
      </c>
    </row>
    <row r="463" spans="2:6">
      <c r="B463" s="127" t="s">
        <v>2478</v>
      </c>
      <c r="C463" s="127" t="s">
        <v>3804</v>
      </c>
      <c r="D463" s="127">
        <v>0</v>
      </c>
      <c r="E463" s="127">
        <v>1</v>
      </c>
      <c r="F463" s="127" t="s">
        <v>1615</v>
      </c>
    </row>
    <row r="464" spans="2:6">
      <c r="B464" s="127" t="s">
        <v>4711</v>
      </c>
      <c r="C464" s="127" t="s">
        <v>3634</v>
      </c>
      <c r="D464" s="127">
        <v>0</v>
      </c>
      <c r="E464" s="127">
        <v>0</v>
      </c>
      <c r="F464" s="127" t="s">
        <v>1615</v>
      </c>
    </row>
    <row r="465" spans="2:6">
      <c r="B465" s="127" t="s">
        <v>4712</v>
      </c>
      <c r="C465" s="127" t="s">
        <v>4704</v>
      </c>
      <c r="D465" s="127">
        <v>0</v>
      </c>
      <c r="E465" s="127">
        <v>0</v>
      </c>
      <c r="F465" s="127" t="s">
        <v>1615</v>
      </c>
    </row>
    <row r="466" spans="2:6">
      <c r="B466" s="127" t="s">
        <v>2497</v>
      </c>
      <c r="C466" s="142" t="s">
        <v>3807</v>
      </c>
      <c r="D466" s="127">
        <v>1</v>
      </c>
      <c r="E466" s="127">
        <v>0</v>
      </c>
      <c r="F466" s="127" t="s">
        <v>1615</v>
      </c>
    </row>
    <row r="467" spans="2:6">
      <c r="B467" s="127" t="s">
        <v>2504</v>
      </c>
      <c r="C467" s="127" t="s">
        <v>3805</v>
      </c>
      <c r="D467" s="127">
        <v>0</v>
      </c>
      <c r="E467" s="127">
        <v>1</v>
      </c>
      <c r="F467" s="127" t="s">
        <v>1615</v>
      </c>
    </row>
    <row r="468" spans="2:6">
      <c r="B468" s="127" t="s">
        <v>2519</v>
      </c>
      <c r="C468" s="127" t="s">
        <v>3806</v>
      </c>
      <c r="D468" s="127">
        <v>0</v>
      </c>
      <c r="E468" s="127">
        <v>1</v>
      </c>
      <c r="F468" s="127" t="s">
        <v>1615</v>
      </c>
    </row>
    <row r="469" spans="2:6">
      <c r="B469" s="127" t="s">
        <v>2527</v>
      </c>
      <c r="C469" s="127" t="s">
        <v>3808</v>
      </c>
      <c r="D469" s="127">
        <v>0</v>
      </c>
      <c r="E469" s="127">
        <v>0</v>
      </c>
      <c r="F469" s="127" t="s">
        <v>1615</v>
      </c>
    </row>
    <row r="470" spans="2:6">
      <c r="B470" s="201" t="s">
        <v>4677</v>
      </c>
      <c r="C470" s="127" t="s">
        <v>4676</v>
      </c>
      <c r="D470" s="127">
        <v>0</v>
      </c>
      <c r="E470" s="127">
        <v>0</v>
      </c>
      <c r="F470" s="127" t="s">
        <v>1615</v>
      </c>
    </row>
    <row r="471" spans="2:6">
      <c r="B471" s="201" t="s">
        <v>4236</v>
      </c>
      <c r="C471" s="127" t="s">
        <v>4667</v>
      </c>
      <c r="D471" s="127">
        <v>0</v>
      </c>
      <c r="E471" s="127">
        <v>0</v>
      </c>
      <c r="F471" s="127" t="s">
        <v>1615</v>
      </c>
    </row>
    <row r="472" spans="2:6">
      <c r="B472" s="201" t="s">
        <v>4237</v>
      </c>
      <c r="C472" s="127" t="s">
        <v>4668</v>
      </c>
      <c r="D472" s="127">
        <v>0</v>
      </c>
      <c r="E472" s="127">
        <v>0</v>
      </c>
      <c r="F472" s="127" t="s">
        <v>1615</v>
      </c>
    </row>
    <row r="473" spans="2:6">
      <c r="B473" s="201" t="s">
        <v>4238</v>
      </c>
      <c r="C473" s="127" t="s">
        <v>4669</v>
      </c>
      <c r="D473" s="127">
        <v>0</v>
      </c>
      <c r="E473" s="127">
        <v>0</v>
      </c>
      <c r="F473" s="127" t="s">
        <v>1615</v>
      </c>
    </row>
    <row r="474" spans="2:6">
      <c r="B474" s="201" t="s">
        <v>4239</v>
      </c>
      <c r="C474" s="127" t="s">
        <v>4670</v>
      </c>
      <c r="D474" s="127">
        <v>0</v>
      </c>
      <c r="E474" s="127">
        <v>0</v>
      </c>
      <c r="F474" s="127" t="s">
        <v>1615</v>
      </c>
    </row>
    <row r="475" spans="2:6">
      <c r="B475" s="201" t="s">
        <v>4240</v>
      </c>
      <c r="C475" s="127" t="s">
        <v>4671</v>
      </c>
      <c r="D475" s="127">
        <v>0</v>
      </c>
      <c r="E475" s="127">
        <v>0</v>
      </c>
      <c r="F475" s="127" t="s">
        <v>1615</v>
      </c>
    </row>
    <row r="476" spans="2:6">
      <c r="B476" s="201" t="s">
        <v>4241</v>
      </c>
      <c r="C476" s="127" t="s">
        <v>4672</v>
      </c>
      <c r="D476" s="127">
        <v>0</v>
      </c>
      <c r="E476" s="127">
        <v>0</v>
      </c>
      <c r="F476" s="127" t="s">
        <v>1615</v>
      </c>
    </row>
    <row r="477" spans="2:6">
      <c r="B477" s="201" t="s">
        <v>4242</v>
      </c>
      <c r="C477" s="127" t="s">
        <v>4673</v>
      </c>
      <c r="D477" s="127">
        <v>0</v>
      </c>
      <c r="E477" s="127">
        <v>0</v>
      </c>
      <c r="F477" s="127" t="s">
        <v>1615</v>
      </c>
    </row>
    <row r="478" spans="2:6">
      <c r="B478" s="201" t="s">
        <v>4884</v>
      </c>
      <c r="C478" s="127" t="s">
        <v>4674</v>
      </c>
      <c r="D478" s="127">
        <v>0</v>
      </c>
      <c r="E478" s="127">
        <v>0</v>
      </c>
      <c r="F478" s="127" t="s">
        <v>1615</v>
      </c>
    </row>
    <row r="479" spans="2:6">
      <c r="B479" s="201" t="s">
        <v>4244</v>
      </c>
      <c r="C479" s="127" t="s">
        <v>4675</v>
      </c>
      <c r="D479" s="127">
        <v>0</v>
      </c>
      <c r="E479" s="127">
        <v>0</v>
      </c>
      <c r="F479" s="127" t="s">
        <v>1615</v>
      </c>
    </row>
    <row r="480" spans="2:6">
      <c r="B480" s="127" t="s">
        <v>2547</v>
      </c>
      <c r="C480" s="127" t="s">
        <v>2547</v>
      </c>
      <c r="D480" s="127">
        <v>0</v>
      </c>
      <c r="E480" s="127">
        <v>0</v>
      </c>
      <c r="F480" s="127" t="s">
        <v>1615</v>
      </c>
    </row>
    <row r="481" spans="2:6">
      <c r="B481" s="127" t="s">
        <v>2550</v>
      </c>
      <c r="C481" s="127" t="s">
        <v>2550</v>
      </c>
      <c r="D481" s="127">
        <v>0</v>
      </c>
      <c r="E481" s="127">
        <v>0</v>
      </c>
      <c r="F481" s="127" t="s">
        <v>1615</v>
      </c>
    </row>
    <row r="482" spans="2:6">
      <c r="B482" s="127" t="s">
        <v>2555</v>
      </c>
      <c r="C482" s="127" t="s">
        <v>3811</v>
      </c>
      <c r="D482" s="127">
        <v>0</v>
      </c>
      <c r="E482" s="127">
        <v>0</v>
      </c>
      <c r="F482" s="127" t="s">
        <v>3720</v>
      </c>
    </row>
    <row r="483" spans="2:6">
      <c r="B483" s="127" t="s">
        <v>3813</v>
      </c>
      <c r="C483" s="142" t="s">
        <v>3824</v>
      </c>
      <c r="D483" s="127">
        <v>1</v>
      </c>
      <c r="E483" s="127">
        <v>1</v>
      </c>
      <c r="F483" s="127" t="s">
        <v>1615</v>
      </c>
    </row>
    <row r="484" spans="2:6">
      <c r="B484" s="127" t="s">
        <v>3815</v>
      </c>
      <c r="C484" s="142" t="s">
        <v>3825</v>
      </c>
      <c r="D484" s="127">
        <v>1</v>
      </c>
      <c r="E484" s="127">
        <v>0</v>
      </c>
      <c r="F484" s="127" t="s">
        <v>1615</v>
      </c>
    </row>
    <row r="485" spans="2:6">
      <c r="B485" s="127" t="s">
        <v>3817</v>
      </c>
      <c r="C485" s="142" t="s">
        <v>3828</v>
      </c>
      <c r="D485" s="127">
        <v>1</v>
      </c>
      <c r="E485" s="127">
        <v>1</v>
      </c>
      <c r="F485" s="127" t="s">
        <v>1615</v>
      </c>
    </row>
    <row r="486" spans="2:6">
      <c r="B486" s="127" t="s">
        <v>3819</v>
      </c>
      <c r="C486" s="142" t="s">
        <v>3826</v>
      </c>
      <c r="D486" s="127">
        <v>1</v>
      </c>
      <c r="E486" s="127">
        <v>0</v>
      </c>
      <c r="F486" s="127" t="s">
        <v>1615</v>
      </c>
    </row>
    <row r="487" spans="2:6">
      <c r="B487" s="127" t="s">
        <v>3821</v>
      </c>
      <c r="C487" s="142" t="s">
        <v>3829</v>
      </c>
      <c r="D487" s="127">
        <v>1</v>
      </c>
      <c r="E487" s="127">
        <v>1</v>
      </c>
      <c r="F487" s="127" t="s">
        <v>1615</v>
      </c>
    </row>
    <row r="488" spans="2:6">
      <c r="B488" s="127" t="s">
        <v>3823</v>
      </c>
      <c r="C488" s="142" t="s">
        <v>3827</v>
      </c>
      <c r="D488" s="127">
        <v>1</v>
      </c>
      <c r="E488" s="127">
        <v>0</v>
      </c>
      <c r="F488" s="127" t="s">
        <v>1615</v>
      </c>
    </row>
    <row r="489" spans="2:6">
      <c r="B489" s="127" t="s">
        <v>2564</v>
      </c>
      <c r="C489" s="142" t="s">
        <v>3830</v>
      </c>
      <c r="D489" s="127">
        <v>1</v>
      </c>
      <c r="E489" s="127">
        <v>1</v>
      </c>
      <c r="F489" s="127" t="s">
        <v>3706</v>
      </c>
    </row>
    <row r="490" spans="2:6">
      <c r="B490" s="127" t="s">
        <v>2576</v>
      </c>
      <c r="C490" s="127" t="s">
        <v>3831</v>
      </c>
      <c r="D490" s="127">
        <v>0</v>
      </c>
      <c r="E490" s="127">
        <v>1</v>
      </c>
      <c r="F490" s="127" t="s">
        <v>1615</v>
      </c>
    </row>
    <row r="491" spans="2:6">
      <c r="B491" s="127" t="s">
        <v>2579</v>
      </c>
      <c r="C491" s="127" t="s">
        <v>2579</v>
      </c>
      <c r="D491" s="127">
        <v>0</v>
      </c>
      <c r="E491" s="127">
        <v>1</v>
      </c>
      <c r="F491" s="127" t="s">
        <v>1615</v>
      </c>
    </row>
    <row r="492" spans="2:6">
      <c r="B492" s="127" t="s">
        <v>3994</v>
      </c>
      <c r="C492" s="142" t="s">
        <v>3994</v>
      </c>
      <c r="D492" s="127">
        <v>1</v>
      </c>
      <c r="E492" s="127">
        <v>1</v>
      </c>
      <c r="F492" s="127" t="s">
        <v>1615</v>
      </c>
    </row>
    <row r="493" spans="2:6">
      <c r="B493" s="127" t="s">
        <v>2583</v>
      </c>
      <c r="C493" s="127" t="s">
        <v>2583</v>
      </c>
      <c r="D493" s="127">
        <v>0</v>
      </c>
      <c r="E493" s="127">
        <v>0</v>
      </c>
      <c r="F493" s="127" t="s">
        <v>1615</v>
      </c>
    </row>
    <row r="494" spans="2:6">
      <c r="B494" s="127" t="s">
        <v>2586</v>
      </c>
      <c r="C494" s="127" t="s">
        <v>2586</v>
      </c>
      <c r="D494" s="127">
        <v>0</v>
      </c>
      <c r="E494" s="127">
        <v>0</v>
      </c>
      <c r="F494" s="127" t="s">
        <v>1615</v>
      </c>
    </row>
    <row r="495" spans="2:6">
      <c r="B495" s="127" t="s">
        <v>2590</v>
      </c>
      <c r="C495" s="127" t="s">
        <v>2590</v>
      </c>
      <c r="D495" s="127">
        <v>0</v>
      </c>
      <c r="E495" s="127">
        <v>0</v>
      </c>
      <c r="F495" s="127" t="s">
        <v>1615</v>
      </c>
    </row>
    <row r="496" spans="2:6">
      <c r="B496" s="127" t="s">
        <v>2593</v>
      </c>
      <c r="C496" s="127" t="s">
        <v>2593</v>
      </c>
      <c r="D496" s="127">
        <v>0</v>
      </c>
      <c r="E496" s="127">
        <v>0</v>
      </c>
      <c r="F496" s="127" t="s">
        <v>1615</v>
      </c>
    </row>
    <row r="497" spans="2:6">
      <c r="B497" s="127" t="s">
        <v>2598</v>
      </c>
      <c r="C497" s="127" t="s">
        <v>2598</v>
      </c>
      <c r="D497" s="127">
        <v>0</v>
      </c>
      <c r="E497" s="127">
        <v>0</v>
      </c>
      <c r="F497" s="127" t="s">
        <v>1615</v>
      </c>
    </row>
    <row r="498" spans="2:6">
      <c r="B498" s="127" t="s">
        <v>2607</v>
      </c>
      <c r="C498" s="127" t="s">
        <v>3832</v>
      </c>
      <c r="D498" s="127">
        <v>0</v>
      </c>
      <c r="E498" s="127">
        <v>1</v>
      </c>
      <c r="F498" s="127" t="s">
        <v>1615</v>
      </c>
    </row>
    <row r="499" spans="2:6">
      <c r="B499" s="127" t="s">
        <v>2610</v>
      </c>
      <c r="C499" s="127" t="s">
        <v>2610</v>
      </c>
      <c r="D499" s="127">
        <v>0</v>
      </c>
      <c r="E499" s="127">
        <v>1</v>
      </c>
      <c r="F499" s="127" t="s">
        <v>1615</v>
      </c>
    </row>
    <row r="500" spans="2:6">
      <c r="B500" s="127" t="s">
        <v>2613</v>
      </c>
      <c r="C500" s="127" t="s">
        <v>2613</v>
      </c>
      <c r="D500" s="127">
        <v>0</v>
      </c>
      <c r="E500" s="127">
        <v>0</v>
      </c>
      <c r="F500" s="127" t="s">
        <v>1615</v>
      </c>
    </row>
    <row r="501" spans="2:6">
      <c r="B501" s="127" t="s">
        <v>4166</v>
      </c>
      <c r="C501" s="142" t="s">
        <v>3797</v>
      </c>
      <c r="D501" s="127">
        <v>1</v>
      </c>
      <c r="E501" s="127">
        <v>1</v>
      </c>
      <c r="F501" s="127" t="s">
        <v>1615</v>
      </c>
    </row>
    <row r="502" spans="2:6">
      <c r="B502" s="127" t="s">
        <v>2618</v>
      </c>
      <c r="C502" s="142" t="s">
        <v>2618</v>
      </c>
      <c r="D502" s="127">
        <v>1</v>
      </c>
      <c r="E502" s="127">
        <v>0</v>
      </c>
      <c r="F502" s="127" t="s">
        <v>1615</v>
      </c>
    </row>
    <row r="503" spans="2:6">
      <c r="B503" s="127" t="s">
        <v>2621</v>
      </c>
      <c r="C503" s="142" t="s">
        <v>2621</v>
      </c>
      <c r="D503" s="127">
        <v>1</v>
      </c>
      <c r="E503" s="127">
        <v>1</v>
      </c>
      <c r="F503" s="127" t="s">
        <v>1615</v>
      </c>
    </row>
    <row r="504" spans="2:6">
      <c r="B504" s="127" t="s">
        <v>4164</v>
      </c>
      <c r="C504" s="142" t="s">
        <v>4165</v>
      </c>
      <c r="D504" s="127">
        <v>1</v>
      </c>
      <c r="E504" s="127">
        <v>1</v>
      </c>
      <c r="F504" s="127" t="s">
        <v>1615</v>
      </c>
    </row>
    <row r="505" spans="2:6">
      <c r="B505" s="127" t="s">
        <v>2624</v>
      </c>
      <c r="C505" s="142" t="s">
        <v>3833</v>
      </c>
      <c r="D505" s="127">
        <v>1</v>
      </c>
      <c r="E505" s="127">
        <v>0</v>
      </c>
      <c r="F505" s="127" t="s">
        <v>1615</v>
      </c>
    </row>
    <row r="506" spans="2:6">
      <c r="B506" s="127" t="s">
        <v>2631</v>
      </c>
      <c r="C506" s="142" t="s">
        <v>2631</v>
      </c>
      <c r="D506" s="127">
        <v>1</v>
      </c>
      <c r="E506" s="127">
        <v>1</v>
      </c>
      <c r="F506" s="127" t="s">
        <v>1615</v>
      </c>
    </row>
    <row r="507" spans="2:6">
      <c r="B507" s="127" t="s">
        <v>2634</v>
      </c>
      <c r="C507" s="142" t="s">
        <v>3804</v>
      </c>
      <c r="D507" s="127">
        <v>1</v>
      </c>
      <c r="E507" s="127">
        <v>1</v>
      </c>
      <c r="F507" s="127" t="s">
        <v>1615</v>
      </c>
    </row>
    <row r="508" spans="2:6">
      <c r="B508" s="127" t="s">
        <v>2637</v>
      </c>
      <c r="C508" s="142" t="s">
        <v>2637</v>
      </c>
      <c r="D508" s="127">
        <v>1</v>
      </c>
      <c r="E508" s="127">
        <v>0</v>
      </c>
      <c r="F508" s="127" t="s">
        <v>1615</v>
      </c>
    </row>
    <row r="509" spans="2:6">
      <c r="B509" s="127" t="s">
        <v>2632</v>
      </c>
      <c r="C509" s="142" t="s">
        <v>2632</v>
      </c>
      <c r="D509" s="127">
        <v>1</v>
      </c>
      <c r="E509" s="127">
        <v>1</v>
      </c>
      <c r="F509" s="127" t="s">
        <v>1615</v>
      </c>
    </row>
    <row r="510" spans="2:6">
      <c r="B510" s="127" t="s">
        <v>2641</v>
      </c>
      <c r="C510" s="142" t="s">
        <v>3834</v>
      </c>
      <c r="D510" s="127">
        <v>1</v>
      </c>
      <c r="E510" s="127">
        <v>1</v>
      </c>
      <c r="F510" s="127" t="s">
        <v>1615</v>
      </c>
    </row>
    <row r="511" spans="2:6">
      <c r="B511" s="127" t="s">
        <v>2645</v>
      </c>
      <c r="C511" s="142" t="s">
        <v>3835</v>
      </c>
      <c r="D511" s="127">
        <v>1</v>
      </c>
      <c r="E511" s="127">
        <v>0</v>
      </c>
      <c r="F511" s="127" t="s">
        <v>1615</v>
      </c>
    </row>
    <row r="512" spans="2:6">
      <c r="B512" s="127" t="s">
        <v>2648</v>
      </c>
      <c r="C512" s="142" t="s">
        <v>3806</v>
      </c>
      <c r="D512" s="127">
        <v>1</v>
      </c>
      <c r="E512" s="127">
        <v>1</v>
      </c>
      <c r="F512" s="127" t="s">
        <v>1615</v>
      </c>
    </row>
    <row r="513" spans="2:6">
      <c r="B513" s="127" t="s">
        <v>2665</v>
      </c>
      <c r="C513" s="127" t="s">
        <v>3748</v>
      </c>
      <c r="D513" s="127">
        <v>0</v>
      </c>
      <c r="E513" s="127">
        <v>1</v>
      </c>
      <c r="F513" s="127" t="s">
        <v>4066</v>
      </c>
    </row>
    <row r="514" spans="2:6">
      <c r="B514" s="201" t="s">
        <v>4657</v>
      </c>
      <c r="C514" s="127" t="s">
        <v>4676</v>
      </c>
      <c r="D514" s="127">
        <v>0</v>
      </c>
      <c r="E514" s="127">
        <v>0</v>
      </c>
      <c r="F514" s="127" t="s">
        <v>4066</v>
      </c>
    </row>
    <row r="515" spans="2:6">
      <c r="B515" s="201" t="s">
        <v>4662</v>
      </c>
      <c r="C515" s="127" t="s">
        <v>4667</v>
      </c>
      <c r="D515" s="127">
        <v>0</v>
      </c>
      <c r="E515" s="127">
        <v>0</v>
      </c>
      <c r="F515" s="127" t="s">
        <v>4066</v>
      </c>
    </row>
    <row r="516" spans="2:6">
      <c r="B516" s="201" t="s">
        <v>4658</v>
      </c>
      <c r="C516" s="127" t="s">
        <v>4668</v>
      </c>
      <c r="D516" s="127">
        <v>0</v>
      </c>
      <c r="E516" s="127">
        <v>0</v>
      </c>
      <c r="F516" s="127" t="s">
        <v>4066</v>
      </c>
    </row>
    <row r="517" spans="2:6">
      <c r="B517" s="201" t="s">
        <v>4663</v>
      </c>
      <c r="C517" s="127" t="s">
        <v>4669</v>
      </c>
      <c r="D517" s="127">
        <v>0</v>
      </c>
      <c r="E517" s="127">
        <v>0</v>
      </c>
      <c r="F517" s="127" t="s">
        <v>4066</v>
      </c>
    </row>
    <row r="518" spans="2:6">
      <c r="B518" s="201" t="s">
        <v>4659</v>
      </c>
      <c r="C518" s="127" t="s">
        <v>4670</v>
      </c>
      <c r="D518" s="127">
        <v>0</v>
      </c>
      <c r="E518" s="127">
        <v>0</v>
      </c>
      <c r="F518" s="127" t="s">
        <v>4066</v>
      </c>
    </row>
    <row r="519" spans="2:6">
      <c r="B519" s="201" t="s">
        <v>4664</v>
      </c>
      <c r="C519" s="127" t="s">
        <v>4671</v>
      </c>
      <c r="D519" s="127">
        <v>0</v>
      </c>
      <c r="E519" s="127">
        <v>0</v>
      </c>
      <c r="F519" s="127" t="s">
        <v>4066</v>
      </c>
    </row>
    <row r="520" spans="2:6">
      <c r="B520" s="201" t="s">
        <v>4660</v>
      </c>
      <c r="C520" s="127" t="s">
        <v>4672</v>
      </c>
      <c r="D520" s="127">
        <v>0</v>
      </c>
      <c r="E520" s="127">
        <v>0</v>
      </c>
      <c r="F520" s="127" t="s">
        <v>4066</v>
      </c>
    </row>
    <row r="521" spans="2:6">
      <c r="B521" s="201" t="s">
        <v>4665</v>
      </c>
      <c r="C521" s="127" t="s">
        <v>4673</v>
      </c>
      <c r="D521" s="127">
        <v>0</v>
      </c>
      <c r="E521" s="127">
        <v>0</v>
      </c>
      <c r="F521" s="127" t="s">
        <v>4066</v>
      </c>
    </row>
    <row r="522" spans="2:6">
      <c r="B522" s="201" t="s">
        <v>4661</v>
      </c>
      <c r="C522" s="127" t="s">
        <v>4674</v>
      </c>
      <c r="D522" s="127">
        <v>0</v>
      </c>
      <c r="E522" s="127">
        <v>0</v>
      </c>
      <c r="F522" s="127" t="s">
        <v>4066</v>
      </c>
    </row>
    <row r="523" spans="2:6">
      <c r="B523" s="201" t="s">
        <v>4666</v>
      </c>
      <c r="C523" s="127" t="s">
        <v>4675</v>
      </c>
      <c r="D523" s="127">
        <v>0</v>
      </c>
      <c r="E523" s="127">
        <v>0</v>
      </c>
      <c r="F523" s="127" t="s">
        <v>4066</v>
      </c>
    </row>
    <row r="524" spans="2:6">
      <c r="B524" s="201" t="s">
        <v>4314</v>
      </c>
      <c r="C524" s="127" t="s">
        <v>4314</v>
      </c>
      <c r="D524" s="127">
        <v>0</v>
      </c>
      <c r="E524" s="127">
        <v>0</v>
      </c>
      <c r="F524" s="127" t="s">
        <v>1615</v>
      </c>
    </row>
    <row r="525" spans="2:6">
      <c r="B525" s="201" t="s">
        <v>4316</v>
      </c>
      <c r="C525" s="127" t="s">
        <v>4316</v>
      </c>
      <c r="D525" s="127">
        <v>0</v>
      </c>
      <c r="E525" s="127">
        <v>0</v>
      </c>
      <c r="F525" s="127" t="s">
        <v>1615</v>
      </c>
    </row>
    <row r="526" spans="2:6">
      <c r="B526" s="201" t="s">
        <v>4317</v>
      </c>
      <c r="C526" s="127" t="s">
        <v>4317</v>
      </c>
      <c r="D526" s="127">
        <v>0</v>
      </c>
      <c r="E526" s="127">
        <v>0</v>
      </c>
      <c r="F526" s="127" t="s">
        <v>1615</v>
      </c>
    </row>
    <row r="527" spans="2:6">
      <c r="B527" s="201" t="s">
        <v>4318</v>
      </c>
      <c r="C527" s="127" t="s">
        <v>4318</v>
      </c>
      <c r="D527" s="127">
        <v>0</v>
      </c>
      <c r="E527" s="127">
        <v>0</v>
      </c>
      <c r="F527" s="127" t="s">
        <v>1615</v>
      </c>
    </row>
    <row r="528" spans="2:6">
      <c r="B528" s="201" t="s">
        <v>4319</v>
      </c>
      <c r="C528" s="127" t="s">
        <v>4319</v>
      </c>
      <c r="D528" s="127">
        <v>0</v>
      </c>
      <c r="E528" s="127">
        <v>0</v>
      </c>
      <c r="F528" s="127" t="s">
        <v>1615</v>
      </c>
    </row>
    <row r="529" spans="2:6">
      <c r="B529" s="201" t="s">
        <v>4320</v>
      </c>
      <c r="C529" s="127" t="s">
        <v>4320</v>
      </c>
      <c r="D529" s="127">
        <v>0</v>
      </c>
      <c r="E529" s="127">
        <v>0</v>
      </c>
      <c r="F529" s="127" t="s">
        <v>1615</v>
      </c>
    </row>
    <row r="530" spans="2:6">
      <c r="B530" s="201" t="s">
        <v>4321</v>
      </c>
      <c r="C530" s="127" t="s">
        <v>4321</v>
      </c>
      <c r="D530" s="127">
        <v>0</v>
      </c>
      <c r="E530" s="127">
        <v>0</v>
      </c>
      <c r="F530" s="127" t="s">
        <v>1615</v>
      </c>
    </row>
    <row r="531" spans="2:6">
      <c r="B531" s="201" t="s">
        <v>4322</v>
      </c>
      <c r="C531" s="127" t="s">
        <v>4322</v>
      </c>
      <c r="D531" s="127">
        <v>0</v>
      </c>
      <c r="E531" s="127">
        <v>0</v>
      </c>
      <c r="F531" s="127" t="s">
        <v>1615</v>
      </c>
    </row>
    <row r="532" spans="2:6">
      <c r="B532" s="201" t="s">
        <v>4323</v>
      </c>
      <c r="C532" s="127" t="s">
        <v>4323</v>
      </c>
      <c r="D532" s="127">
        <v>0</v>
      </c>
      <c r="E532" s="127">
        <v>0</v>
      </c>
      <c r="F532" s="127" t="s">
        <v>1615</v>
      </c>
    </row>
    <row r="533" spans="2:6">
      <c r="B533" s="201" t="s">
        <v>4324</v>
      </c>
      <c r="C533" s="127" t="s">
        <v>4324</v>
      </c>
      <c r="D533" s="127">
        <v>0</v>
      </c>
      <c r="E533" s="127">
        <v>0</v>
      </c>
      <c r="F533" s="127" t="s">
        <v>1615</v>
      </c>
    </row>
    <row r="534" spans="2:6">
      <c r="B534" s="127" t="s">
        <v>2697</v>
      </c>
      <c r="C534" s="127" t="s">
        <v>4028</v>
      </c>
      <c r="D534" s="127">
        <v>0</v>
      </c>
      <c r="E534" s="127">
        <v>0</v>
      </c>
      <c r="F534" s="127" t="s">
        <v>1615</v>
      </c>
    </row>
    <row r="535" spans="2:6">
      <c r="B535" s="127" t="s">
        <v>2720</v>
      </c>
      <c r="C535" s="127" t="s">
        <v>2720</v>
      </c>
      <c r="D535" s="127">
        <v>0</v>
      </c>
      <c r="E535" s="127">
        <v>0</v>
      </c>
      <c r="F535" s="127" t="s">
        <v>1615</v>
      </c>
    </row>
    <row r="536" spans="2:6">
      <c r="B536" s="127" t="s">
        <v>4699</v>
      </c>
      <c r="C536" s="127" t="s">
        <v>2733</v>
      </c>
      <c r="D536" s="127">
        <v>0</v>
      </c>
      <c r="E536" s="127">
        <v>0</v>
      </c>
      <c r="F536" s="127" t="s">
        <v>1615</v>
      </c>
    </row>
    <row r="537" spans="2:6">
      <c r="B537" s="127" t="s">
        <v>259</v>
      </c>
      <c r="C537" s="127" t="s">
        <v>259</v>
      </c>
      <c r="D537" s="127">
        <v>0</v>
      </c>
      <c r="E537" s="127">
        <v>0</v>
      </c>
      <c r="F537" s="127" t="s">
        <v>1615</v>
      </c>
    </row>
    <row r="538" spans="2:6">
      <c r="B538" s="127" t="s">
        <v>1860</v>
      </c>
      <c r="C538" s="142" t="s">
        <v>3748</v>
      </c>
      <c r="D538" s="127">
        <v>1</v>
      </c>
      <c r="E538" s="127">
        <v>1</v>
      </c>
      <c r="F538" s="127" t="s">
        <v>1615</v>
      </c>
    </row>
    <row r="539" spans="2:6">
      <c r="B539" s="127" t="s">
        <v>4948</v>
      </c>
      <c r="C539" s="127" t="s">
        <v>2764</v>
      </c>
      <c r="D539" s="127">
        <v>0</v>
      </c>
      <c r="E539" s="127">
        <v>0</v>
      </c>
      <c r="F539" s="127" t="s">
        <v>1615</v>
      </c>
    </row>
    <row r="540" spans="2:6">
      <c r="B540" s="127" t="s">
        <v>3848</v>
      </c>
      <c r="C540" s="127" t="s">
        <v>3852</v>
      </c>
      <c r="D540" s="127">
        <v>0</v>
      </c>
      <c r="E540" s="127">
        <v>1</v>
      </c>
      <c r="F540" s="127" t="s">
        <v>1615</v>
      </c>
    </row>
    <row r="541" spans="2:6">
      <c r="B541" s="127" t="s">
        <v>2778</v>
      </c>
      <c r="C541" s="127" t="s">
        <v>2778</v>
      </c>
      <c r="D541" s="127">
        <v>0</v>
      </c>
      <c r="E541" s="127">
        <v>0</v>
      </c>
      <c r="F541" s="127" t="s">
        <v>1615</v>
      </c>
    </row>
    <row r="542" spans="2:6">
      <c r="B542" s="127" t="s">
        <v>3849</v>
      </c>
      <c r="C542" s="127" t="s">
        <v>3853</v>
      </c>
      <c r="D542" s="127">
        <v>0</v>
      </c>
      <c r="E542" s="127">
        <v>1</v>
      </c>
      <c r="F542" s="127" t="s">
        <v>1615</v>
      </c>
    </row>
    <row r="543" spans="2:6">
      <c r="B543" s="127" t="s">
        <v>2787</v>
      </c>
      <c r="C543" s="127" t="s">
        <v>3837</v>
      </c>
      <c r="D543" s="127">
        <v>0</v>
      </c>
      <c r="E543" s="127">
        <v>1</v>
      </c>
      <c r="F543" s="127" t="s">
        <v>1615</v>
      </c>
    </row>
    <row r="544" spans="2:6">
      <c r="B544" s="127" t="s">
        <v>2790</v>
      </c>
      <c r="C544" s="127" t="s">
        <v>3836</v>
      </c>
      <c r="D544" s="127">
        <v>0</v>
      </c>
      <c r="E544" s="127">
        <v>0</v>
      </c>
      <c r="F544" s="127" t="s">
        <v>1615</v>
      </c>
    </row>
    <row r="545" spans="2:6">
      <c r="B545" s="127" t="s">
        <v>2794</v>
      </c>
      <c r="C545" s="142" t="s">
        <v>3748</v>
      </c>
      <c r="D545" s="127">
        <v>1</v>
      </c>
      <c r="E545" s="127">
        <v>1</v>
      </c>
      <c r="F545" s="127" t="s">
        <v>1615</v>
      </c>
    </row>
    <row r="546" spans="2:6">
      <c r="B546" s="127" t="s">
        <v>2796</v>
      </c>
      <c r="C546" s="127" t="s">
        <v>2796</v>
      </c>
      <c r="D546" s="127">
        <v>0</v>
      </c>
      <c r="E546" s="127">
        <v>1</v>
      </c>
      <c r="F546" s="127" t="s">
        <v>1615</v>
      </c>
    </row>
    <row r="547" spans="2:6">
      <c r="B547" s="127" t="s">
        <v>2805</v>
      </c>
      <c r="C547" s="142" t="s">
        <v>3748</v>
      </c>
      <c r="D547" s="127">
        <v>1</v>
      </c>
      <c r="E547" s="127">
        <v>1</v>
      </c>
      <c r="F547" s="127" t="s">
        <v>1615</v>
      </c>
    </row>
    <row r="548" spans="2:6">
      <c r="B548" s="127" t="s">
        <v>3850</v>
      </c>
      <c r="C548" s="127" t="s">
        <v>3854</v>
      </c>
      <c r="D548" s="127">
        <v>0</v>
      </c>
      <c r="E548" s="127">
        <v>1</v>
      </c>
      <c r="F548" s="127" t="s">
        <v>1615</v>
      </c>
    </row>
    <row r="549" spans="2:6">
      <c r="B549" s="127" t="s">
        <v>1945</v>
      </c>
      <c r="C549" s="127" t="s">
        <v>1945</v>
      </c>
      <c r="D549" s="127">
        <v>0</v>
      </c>
      <c r="E549" s="127">
        <v>0</v>
      </c>
      <c r="F549" s="127" t="s">
        <v>1615</v>
      </c>
    </row>
    <row r="550" spans="2:6">
      <c r="B550" s="201" t="s">
        <v>4371</v>
      </c>
      <c r="C550" s="127" t="s">
        <v>4676</v>
      </c>
      <c r="D550" s="127">
        <v>0</v>
      </c>
      <c r="E550" s="127">
        <v>0</v>
      </c>
      <c r="F550" s="127" t="s">
        <v>4076</v>
      </c>
    </row>
    <row r="551" spans="2:6">
      <c r="B551" s="201" t="s">
        <v>4373</v>
      </c>
      <c r="C551" s="127" t="s">
        <v>4667</v>
      </c>
      <c r="D551" s="127">
        <v>0</v>
      </c>
      <c r="E551" s="127">
        <v>0</v>
      </c>
      <c r="F551" s="127" t="s">
        <v>4076</v>
      </c>
    </row>
    <row r="552" spans="2:6">
      <c r="B552" s="201" t="s">
        <v>4374</v>
      </c>
      <c r="C552" s="127" t="s">
        <v>4668</v>
      </c>
      <c r="D552" s="127">
        <v>0</v>
      </c>
      <c r="E552" s="127">
        <v>0</v>
      </c>
      <c r="F552" s="127" t="s">
        <v>4076</v>
      </c>
    </row>
    <row r="553" spans="2:6">
      <c r="B553" s="201" t="s">
        <v>4375</v>
      </c>
      <c r="C553" s="127" t="s">
        <v>4669</v>
      </c>
      <c r="D553" s="127">
        <v>0</v>
      </c>
      <c r="E553" s="127">
        <v>0</v>
      </c>
      <c r="F553" s="127" t="s">
        <v>4076</v>
      </c>
    </row>
    <row r="554" spans="2:6">
      <c r="B554" s="201" t="s">
        <v>4376</v>
      </c>
      <c r="C554" s="127" t="s">
        <v>4670</v>
      </c>
      <c r="D554" s="127">
        <v>0</v>
      </c>
      <c r="E554" s="127">
        <v>0</v>
      </c>
      <c r="F554" s="127" t="s">
        <v>4076</v>
      </c>
    </row>
    <row r="555" spans="2:6">
      <c r="B555" s="201" t="s">
        <v>4377</v>
      </c>
      <c r="C555" s="127" t="s">
        <v>4671</v>
      </c>
      <c r="D555" s="127">
        <v>0</v>
      </c>
      <c r="E555" s="127">
        <v>0</v>
      </c>
      <c r="F555" s="127" t="s">
        <v>4076</v>
      </c>
    </row>
    <row r="556" spans="2:6">
      <c r="B556" s="201" t="s">
        <v>4378</v>
      </c>
      <c r="C556" s="127" t="s">
        <v>4672</v>
      </c>
      <c r="D556" s="127">
        <v>0</v>
      </c>
      <c r="E556" s="127">
        <v>0</v>
      </c>
      <c r="F556" s="127" t="s">
        <v>4076</v>
      </c>
    </row>
    <row r="557" spans="2:6">
      <c r="B557" s="201" t="s">
        <v>4379</v>
      </c>
      <c r="C557" s="127" t="s">
        <v>4673</v>
      </c>
      <c r="D557" s="127">
        <v>0</v>
      </c>
      <c r="E557" s="127">
        <v>0</v>
      </c>
      <c r="F557" s="127" t="s">
        <v>4076</v>
      </c>
    </row>
    <row r="558" spans="2:6">
      <c r="B558" s="201" t="s">
        <v>4380</v>
      </c>
      <c r="C558" s="127" t="s">
        <v>4674</v>
      </c>
      <c r="D558" s="127">
        <v>0</v>
      </c>
      <c r="E558" s="127">
        <v>0</v>
      </c>
      <c r="F558" s="127" t="s">
        <v>4076</v>
      </c>
    </row>
    <row r="559" spans="2:6">
      <c r="B559" s="201" t="s">
        <v>4381</v>
      </c>
      <c r="C559" s="127" t="s">
        <v>4675</v>
      </c>
      <c r="D559" s="127">
        <v>0</v>
      </c>
      <c r="E559" s="127">
        <v>0</v>
      </c>
      <c r="F559" s="127" t="s">
        <v>4076</v>
      </c>
    </row>
    <row r="560" spans="2:6">
      <c r="B560" s="201" t="s">
        <v>2870</v>
      </c>
      <c r="C560" s="127" t="s">
        <v>4893</v>
      </c>
      <c r="D560" s="127">
        <v>0</v>
      </c>
      <c r="E560" s="127">
        <v>1</v>
      </c>
      <c r="F560" s="127" t="s">
        <v>1615</v>
      </c>
    </row>
    <row r="561" spans="2:6">
      <c r="B561" s="201" t="s">
        <v>2873</v>
      </c>
      <c r="C561" s="127" t="s">
        <v>2873</v>
      </c>
      <c r="D561" s="127">
        <v>0</v>
      </c>
      <c r="E561" s="127">
        <v>0</v>
      </c>
      <c r="F561" s="127" t="s">
        <v>1615</v>
      </c>
    </row>
    <row r="562" spans="2:6">
      <c r="B562" s="201" t="s">
        <v>175</v>
      </c>
      <c r="C562" s="127" t="s">
        <v>3748</v>
      </c>
      <c r="D562" s="127">
        <v>0</v>
      </c>
      <c r="E562" s="127">
        <v>1</v>
      </c>
      <c r="F562" s="127" t="s">
        <v>1615</v>
      </c>
    </row>
    <row r="563" spans="2:6">
      <c r="B563" s="201" t="s">
        <v>2883</v>
      </c>
      <c r="C563" s="127" t="s">
        <v>2883</v>
      </c>
      <c r="D563" s="127">
        <v>0</v>
      </c>
      <c r="E563" s="127">
        <v>1</v>
      </c>
      <c r="F563" s="127" t="s">
        <v>1615</v>
      </c>
    </row>
    <row r="564" spans="2:6">
      <c r="B564" s="201" t="s">
        <v>2884</v>
      </c>
      <c r="C564" s="127" t="s">
        <v>2884</v>
      </c>
      <c r="D564" s="127">
        <v>0</v>
      </c>
      <c r="E564" s="127">
        <v>1</v>
      </c>
      <c r="F564" s="127" t="s">
        <v>1615</v>
      </c>
    </row>
    <row r="565" spans="2:6">
      <c r="B565" s="201" t="s">
        <v>2886</v>
      </c>
      <c r="C565" s="127" t="s">
        <v>3705</v>
      </c>
      <c r="D565" s="127">
        <v>0</v>
      </c>
      <c r="E565" s="127">
        <v>1</v>
      </c>
      <c r="F565" s="127" t="s">
        <v>3706</v>
      </c>
    </row>
    <row r="566" spans="2:6">
      <c r="B566" s="201" t="s">
        <v>4391</v>
      </c>
      <c r="C566" s="127" t="s">
        <v>4391</v>
      </c>
      <c r="D566" s="127">
        <v>0</v>
      </c>
      <c r="E566" s="127">
        <v>0</v>
      </c>
      <c r="F566" s="127" t="s">
        <v>3706</v>
      </c>
    </row>
    <row r="567" spans="2:6">
      <c r="B567" s="201" t="s">
        <v>4393</v>
      </c>
      <c r="C567" s="127" t="s">
        <v>4393</v>
      </c>
      <c r="D567" s="127">
        <v>0</v>
      </c>
      <c r="E567" s="127">
        <v>0</v>
      </c>
      <c r="F567" s="127" t="s">
        <v>3706</v>
      </c>
    </row>
    <row r="568" spans="2:6">
      <c r="B568" s="201" t="s">
        <v>4394</v>
      </c>
      <c r="C568" s="127" t="s">
        <v>4394</v>
      </c>
      <c r="D568" s="127">
        <v>0</v>
      </c>
      <c r="E568" s="127">
        <v>0</v>
      </c>
      <c r="F568" s="127" t="s">
        <v>3706</v>
      </c>
    </row>
    <row r="569" spans="2:6">
      <c r="B569" s="201" t="s">
        <v>4395</v>
      </c>
      <c r="C569" s="127" t="s">
        <v>4395</v>
      </c>
      <c r="D569" s="127">
        <v>0</v>
      </c>
      <c r="E569" s="127">
        <v>0</v>
      </c>
      <c r="F569" s="127" t="s">
        <v>3706</v>
      </c>
    </row>
    <row r="570" spans="2:6">
      <c r="B570" s="201" t="s">
        <v>4396</v>
      </c>
      <c r="C570" s="127" t="s">
        <v>4396</v>
      </c>
      <c r="D570" s="127">
        <v>0</v>
      </c>
      <c r="E570" s="127">
        <v>0</v>
      </c>
      <c r="F570" s="127" t="s">
        <v>3706</v>
      </c>
    </row>
    <row r="571" spans="2:6">
      <c r="B571" s="201" t="s">
        <v>4397</v>
      </c>
      <c r="C571" s="127" t="s">
        <v>4397</v>
      </c>
      <c r="D571" s="127">
        <v>0</v>
      </c>
      <c r="E571" s="127">
        <v>0</v>
      </c>
      <c r="F571" s="127" t="s">
        <v>3706</v>
      </c>
    </row>
    <row r="572" spans="2:6">
      <c r="B572" s="201" t="s">
        <v>4398</v>
      </c>
      <c r="C572" s="127" t="s">
        <v>4398</v>
      </c>
      <c r="D572" s="127">
        <v>0</v>
      </c>
      <c r="E572" s="127">
        <v>0</v>
      </c>
      <c r="F572" s="127" t="s">
        <v>3706</v>
      </c>
    </row>
    <row r="573" spans="2:6">
      <c r="B573" s="201" t="s">
        <v>4399</v>
      </c>
      <c r="C573" s="127" t="s">
        <v>4399</v>
      </c>
      <c r="D573" s="127">
        <v>0</v>
      </c>
      <c r="E573" s="127">
        <v>0</v>
      </c>
      <c r="F573" s="127" t="s">
        <v>3706</v>
      </c>
    </row>
    <row r="574" spans="2:6">
      <c r="B574" s="201" t="s">
        <v>4400</v>
      </c>
      <c r="C574" s="127" t="s">
        <v>4400</v>
      </c>
      <c r="D574" s="127">
        <v>0</v>
      </c>
      <c r="E574" s="127">
        <v>0</v>
      </c>
      <c r="F574" s="127" t="s">
        <v>3706</v>
      </c>
    </row>
    <row r="575" spans="2:6">
      <c r="B575" s="201" t="s">
        <v>4401</v>
      </c>
      <c r="C575" s="127" t="s">
        <v>4401</v>
      </c>
      <c r="D575" s="127">
        <v>0</v>
      </c>
      <c r="E575" s="127">
        <v>0</v>
      </c>
      <c r="F575" s="127" t="s">
        <v>3706</v>
      </c>
    </row>
    <row r="576" spans="2:6">
      <c r="B576" s="201" t="s">
        <v>2907</v>
      </c>
      <c r="C576" s="127" t="s">
        <v>2907</v>
      </c>
      <c r="D576" s="127">
        <v>0</v>
      </c>
      <c r="E576" s="127">
        <v>0</v>
      </c>
      <c r="F576" s="127" t="s">
        <v>3989</v>
      </c>
    </row>
    <row r="577" spans="2:6">
      <c r="B577" s="127" t="s">
        <v>2913</v>
      </c>
      <c r="C577" s="127" t="s">
        <v>3749</v>
      </c>
      <c r="D577" s="127">
        <v>0</v>
      </c>
      <c r="E577" s="127">
        <v>0</v>
      </c>
      <c r="F577" s="127" t="s">
        <v>3721</v>
      </c>
    </row>
    <row r="578" spans="2:6">
      <c r="B578" s="127" t="s">
        <v>2922</v>
      </c>
      <c r="C578" s="127" t="s">
        <v>3838</v>
      </c>
      <c r="D578" s="127">
        <v>0</v>
      </c>
      <c r="E578" s="127">
        <v>0</v>
      </c>
      <c r="F578" s="127" t="s">
        <v>4085</v>
      </c>
    </row>
    <row r="579" spans="2:6">
      <c r="B579" s="127" t="s">
        <v>2943</v>
      </c>
      <c r="C579" s="127" t="s">
        <v>3638</v>
      </c>
      <c r="D579" s="127">
        <v>0</v>
      </c>
      <c r="E579" s="127">
        <v>1</v>
      </c>
      <c r="F579" s="127" t="s">
        <v>3987</v>
      </c>
    </row>
    <row r="580" spans="2:6">
      <c r="B580" s="127" t="s">
        <v>2946</v>
      </c>
      <c r="C580" s="127" t="s">
        <v>3638</v>
      </c>
      <c r="D580" s="127">
        <v>0</v>
      </c>
      <c r="E580" s="127">
        <v>1</v>
      </c>
      <c r="F580" s="127" t="s">
        <v>3986</v>
      </c>
    </row>
    <row r="581" spans="2:6">
      <c r="B581" s="127" t="s">
        <v>2949</v>
      </c>
      <c r="C581" s="127" t="s">
        <v>2949</v>
      </c>
      <c r="D581" s="127">
        <v>0</v>
      </c>
      <c r="E581" s="127">
        <v>0</v>
      </c>
      <c r="F581" s="127" t="s">
        <v>3706</v>
      </c>
    </row>
    <row r="582" spans="2:6">
      <c r="B582" s="127" t="s">
        <v>2952</v>
      </c>
      <c r="C582" s="127" t="s">
        <v>2952</v>
      </c>
      <c r="D582" s="127">
        <v>0</v>
      </c>
      <c r="E582" s="127">
        <v>1</v>
      </c>
      <c r="F582" s="127" t="s">
        <v>3989</v>
      </c>
    </row>
    <row r="583" spans="2:6">
      <c r="B583" s="127" t="s">
        <v>2959</v>
      </c>
      <c r="C583" s="127" t="s">
        <v>4991</v>
      </c>
      <c r="D583" s="127">
        <v>0</v>
      </c>
      <c r="E583" s="127">
        <v>1</v>
      </c>
      <c r="F583" s="127" t="s">
        <v>3707</v>
      </c>
    </row>
    <row r="584" spans="2:6">
      <c r="B584" s="127" t="s">
        <v>2983</v>
      </c>
      <c r="C584" s="127" t="s">
        <v>2983</v>
      </c>
      <c r="D584" s="127">
        <v>0</v>
      </c>
      <c r="E584" s="127">
        <v>0</v>
      </c>
      <c r="F584" s="127" t="s">
        <v>1615</v>
      </c>
    </row>
    <row r="585" spans="2:6">
      <c r="B585" s="127" t="s">
        <v>2986</v>
      </c>
      <c r="C585" s="127" t="s">
        <v>2986</v>
      </c>
      <c r="D585" s="127">
        <v>0</v>
      </c>
      <c r="E585" s="127">
        <v>0</v>
      </c>
      <c r="F585" s="127" t="s">
        <v>1615</v>
      </c>
    </row>
    <row r="586" spans="2:6">
      <c r="B586" s="127" t="s">
        <v>2990</v>
      </c>
      <c r="C586" s="127" t="s">
        <v>2990</v>
      </c>
      <c r="D586" s="127">
        <v>0</v>
      </c>
      <c r="E586" s="127">
        <v>0</v>
      </c>
      <c r="F586" s="127" t="s">
        <v>1615</v>
      </c>
    </row>
    <row r="587" spans="2:6">
      <c r="B587" s="127" t="s">
        <v>2993</v>
      </c>
      <c r="C587" s="127" t="s">
        <v>2993</v>
      </c>
      <c r="D587" s="127">
        <v>0</v>
      </c>
      <c r="E587" s="127">
        <v>0</v>
      </c>
      <c r="F587" s="127" t="s">
        <v>1615</v>
      </c>
    </row>
    <row r="588" spans="2:6">
      <c r="B588" s="127" t="s">
        <v>3008</v>
      </c>
      <c r="C588" s="127" t="s">
        <v>3748</v>
      </c>
      <c r="D588" s="127">
        <v>0</v>
      </c>
      <c r="E588" s="127">
        <v>1</v>
      </c>
      <c r="F588" s="127" t="s">
        <v>4073</v>
      </c>
    </row>
    <row r="589" spans="2:6">
      <c r="B589" s="127" t="s">
        <v>3006</v>
      </c>
      <c r="C589" s="127" t="s">
        <v>3859</v>
      </c>
      <c r="D589" s="127">
        <v>0</v>
      </c>
      <c r="E589" s="127">
        <v>0</v>
      </c>
      <c r="F589" s="127" t="s">
        <v>4086</v>
      </c>
    </row>
    <row r="590" spans="2:6">
      <c r="B590" s="127" t="s">
        <v>100</v>
      </c>
      <c r="C590" s="127" t="s">
        <v>100</v>
      </c>
      <c r="D590" s="127">
        <v>0</v>
      </c>
      <c r="E590" s="127">
        <v>1</v>
      </c>
      <c r="F590" s="127" t="s">
        <v>1615</v>
      </c>
    </row>
    <row r="591" spans="2:6">
      <c r="B591" s="127" t="s">
        <v>3851</v>
      </c>
      <c r="C591" s="127" t="s">
        <v>3852</v>
      </c>
      <c r="D591" s="127">
        <v>0</v>
      </c>
      <c r="E591" s="127">
        <v>1</v>
      </c>
      <c r="F591" s="127" t="s">
        <v>1615</v>
      </c>
    </row>
    <row r="592" spans="2:6">
      <c r="B592" s="127" t="s">
        <v>3175</v>
      </c>
      <c r="C592" s="142" t="s">
        <v>3748</v>
      </c>
      <c r="D592" s="127">
        <v>1</v>
      </c>
      <c r="E592" s="127">
        <v>1</v>
      </c>
      <c r="F592" s="127" t="s">
        <v>1615</v>
      </c>
    </row>
    <row r="593" spans="2:6">
      <c r="B593" s="127" t="s">
        <v>1830</v>
      </c>
      <c r="C593" s="127" t="s">
        <v>1830</v>
      </c>
      <c r="D593" s="127">
        <v>0</v>
      </c>
      <c r="E593" s="127">
        <v>0</v>
      </c>
      <c r="F593" s="127" t="s">
        <v>1615</v>
      </c>
    </row>
    <row r="594" spans="2:6">
      <c r="B594" s="127" t="s">
        <v>1972</v>
      </c>
      <c r="C594" s="127" t="s">
        <v>1972</v>
      </c>
      <c r="D594" s="127">
        <v>0</v>
      </c>
      <c r="E594" s="127">
        <v>0</v>
      </c>
      <c r="F594" s="127" t="s">
        <v>1615</v>
      </c>
    </row>
    <row r="595" spans="2:6">
      <c r="B595" s="127" t="s">
        <v>3259</v>
      </c>
      <c r="C595" s="127" t="s">
        <v>3259</v>
      </c>
      <c r="D595" s="127">
        <v>0</v>
      </c>
      <c r="E595" s="127">
        <v>0</v>
      </c>
      <c r="F595" s="127" t="s">
        <v>1615</v>
      </c>
    </row>
    <row r="596" spans="2:6">
      <c r="B596" s="127" t="s">
        <v>3284</v>
      </c>
      <c r="C596" s="127" t="s">
        <v>3284</v>
      </c>
      <c r="D596" s="127">
        <v>0</v>
      </c>
      <c r="E596" s="127">
        <v>0</v>
      </c>
      <c r="F596" s="127" t="s">
        <v>1615</v>
      </c>
    </row>
    <row r="597" spans="2:6">
      <c r="B597" s="127" t="s">
        <v>3276</v>
      </c>
      <c r="C597" s="127" t="s">
        <v>3860</v>
      </c>
      <c r="D597" s="127">
        <v>0</v>
      </c>
      <c r="E597" s="127">
        <v>0</v>
      </c>
      <c r="F597" s="127" t="s">
        <v>1615</v>
      </c>
    </row>
    <row r="598" spans="2:6">
      <c r="B598" s="127" t="s">
        <v>3863</v>
      </c>
      <c r="C598" s="142" t="s">
        <v>3863</v>
      </c>
      <c r="D598" s="127">
        <v>1</v>
      </c>
      <c r="E598" s="127">
        <v>0</v>
      </c>
      <c r="F598" s="127" t="s">
        <v>1615</v>
      </c>
    </row>
    <row r="599" spans="2:6">
      <c r="B599" s="127" t="s">
        <v>3326</v>
      </c>
      <c r="C599" s="127" t="s">
        <v>3861</v>
      </c>
      <c r="D599" s="127">
        <v>0</v>
      </c>
      <c r="E599" s="127">
        <v>0</v>
      </c>
      <c r="F599" s="127" t="s">
        <v>4070</v>
      </c>
    </row>
    <row r="600" spans="2:6">
      <c r="B600" s="127" t="s">
        <v>3333</v>
      </c>
      <c r="C600" s="127" t="s">
        <v>3333</v>
      </c>
      <c r="D600" s="127">
        <v>0</v>
      </c>
      <c r="E600" s="127">
        <v>1</v>
      </c>
      <c r="F600" s="127" t="s">
        <v>1615</v>
      </c>
    </row>
    <row r="601" spans="2:6">
      <c r="B601" s="127" t="s">
        <v>3872</v>
      </c>
      <c r="C601" s="142" t="s">
        <v>3873</v>
      </c>
      <c r="D601" s="127">
        <v>1</v>
      </c>
      <c r="E601" s="127">
        <v>0</v>
      </c>
      <c r="F601" s="127" t="s">
        <v>1615</v>
      </c>
    </row>
    <row r="602" spans="2:6">
      <c r="B602" s="127" t="s">
        <v>3863</v>
      </c>
      <c r="C602" s="142" t="s">
        <v>3863</v>
      </c>
      <c r="D602" s="127">
        <v>1</v>
      </c>
      <c r="E602" s="127">
        <v>0</v>
      </c>
      <c r="F602" s="127" t="s">
        <v>1615</v>
      </c>
    </row>
    <row r="603" spans="2:6">
      <c r="B603" s="127" t="s">
        <v>3873</v>
      </c>
      <c r="C603" s="142" t="s">
        <v>3995</v>
      </c>
      <c r="D603" s="127">
        <v>1</v>
      </c>
      <c r="E603" s="127">
        <v>0</v>
      </c>
      <c r="F603" s="127" t="s">
        <v>1615</v>
      </c>
    </row>
    <row r="604" spans="2:6">
      <c r="B604" s="127" t="s">
        <v>3875</v>
      </c>
      <c r="C604" s="142" t="s">
        <v>3875</v>
      </c>
      <c r="D604" s="127">
        <v>1</v>
      </c>
      <c r="E604" s="127">
        <v>0</v>
      </c>
      <c r="F604" s="127" t="s">
        <v>1615</v>
      </c>
    </row>
    <row r="605" spans="2:6">
      <c r="B605" s="127" t="s">
        <v>3996</v>
      </c>
      <c r="C605" s="142" t="s">
        <v>3875</v>
      </c>
      <c r="D605" s="127">
        <v>1</v>
      </c>
      <c r="E605" s="127">
        <v>0</v>
      </c>
      <c r="F605" s="127" t="s">
        <v>1615</v>
      </c>
    </row>
    <row r="606" spans="2:6">
      <c r="B606" s="127" t="s">
        <v>3865</v>
      </c>
      <c r="C606" s="142" t="s">
        <v>3865</v>
      </c>
      <c r="D606" s="127">
        <v>1</v>
      </c>
      <c r="E606" s="127">
        <v>0</v>
      </c>
      <c r="F606" s="127" t="s">
        <v>1615</v>
      </c>
    </row>
    <row r="607" spans="2:6">
      <c r="B607" s="127" t="s">
        <v>3361</v>
      </c>
      <c r="C607" s="142" t="s">
        <v>3361</v>
      </c>
      <c r="D607" s="127">
        <v>1</v>
      </c>
      <c r="E607" s="127">
        <v>0</v>
      </c>
      <c r="F607" s="127" t="s">
        <v>1615</v>
      </c>
    </row>
    <row r="608" spans="2:6">
      <c r="B608" s="127" t="s">
        <v>3865</v>
      </c>
      <c r="C608" s="142" t="s">
        <v>3865</v>
      </c>
      <c r="D608" s="127">
        <v>1</v>
      </c>
      <c r="E608" s="127">
        <v>0</v>
      </c>
      <c r="F608" s="127" t="s">
        <v>1615</v>
      </c>
    </row>
    <row r="609" spans="2:6">
      <c r="B609" s="127" t="s">
        <v>3362</v>
      </c>
      <c r="C609" s="142" t="s">
        <v>3362</v>
      </c>
      <c r="D609" s="127">
        <v>1</v>
      </c>
      <c r="E609" s="127">
        <v>0</v>
      </c>
      <c r="F609" s="127" t="s">
        <v>1615</v>
      </c>
    </row>
    <row r="610" spans="2:6">
      <c r="B610" s="127" t="s">
        <v>3578</v>
      </c>
      <c r="C610" s="142" t="s">
        <v>3578</v>
      </c>
      <c r="D610" s="127">
        <v>1</v>
      </c>
      <c r="E610" s="127">
        <v>0</v>
      </c>
      <c r="F610" s="127" t="s">
        <v>1615</v>
      </c>
    </row>
    <row r="611" spans="2:6">
      <c r="B611" s="127" t="s">
        <v>3579</v>
      </c>
      <c r="C611" s="142" t="s">
        <v>3579</v>
      </c>
      <c r="D611" s="127">
        <v>1</v>
      </c>
      <c r="E611" s="127">
        <v>0</v>
      </c>
      <c r="F611" s="127" t="s">
        <v>1615</v>
      </c>
    </row>
    <row r="612" spans="2:6">
      <c r="B612" s="127" t="s">
        <v>3580</v>
      </c>
      <c r="C612" s="142" t="s">
        <v>3580</v>
      </c>
      <c r="D612" s="127">
        <v>1</v>
      </c>
      <c r="E612" s="127">
        <v>0</v>
      </c>
      <c r="F612" s="127" t="s">
        <v>1615</v>
      </c>
    </row>
    <row r="613" spans="2:6">
      <c r="B613" s="127" t="s">
        <v>3581</v>
      </c>
      <c r="C613" s="142" t="s">
        <v>3581</v>
      </c>
      <c r="D613" s="127">
        <v>1</v>
      </c>
      <c r="E613" s="127">
        <v>0</v>
      </c>
      <c r="F613" s="127" t="s">
        <v>1615</v>
      </c>
    </row>
    <row r="614" spans="2:6">
      <c r="B614" s="127" t="s">
        <v>3582</v>
      </c>
      <c r="C614" s="142" t="s">
        <v>3582</v>
      </c>
      <c r="D614" s="127">
        <v>1</v>
      </c>
      <c r="E614" s="127">
        <v>0</v>
      </c>
      <c r="F614" s="127" t="s">
        <v>1615</v>
      </c>
    </row>
    <row r="615" spans="2:6">
      <c r="B615" s="127" t="s">
        <v>3583</v>
      </c>
      <c r="C615" s="127" t="s">
        <v>3583</v>
      </c>
      <c r="D615" s="127">
        <v>0</v>
      </c>
      <c r="E615" s="127">
        <v>0</v>
      </c>
      <c r="F615" s="127" t="s">
        <v>1615</v>
      </c>
    </row>
    <row r="616" spans="2:6">
      <c r="B616" s="127" t="s">
        <v>3413</v>
      </c>
      <c r="C616" s="142" t="s">
        <v>3748</v>
      </c>
      <c r="D616" s="127">
        <v>1</v>
      </c>
      <c r="E616" s="127">
        <v>0</v>
      </c>
      <c r="F616" s="127" t="s">
        <v>1615</v>
      </c>
    </row>
    <row r="617" spans="2:6">
      <c r="B617" s="127" t="s">
        <v>3585</v>
      </c>
      <c r="C617" s="142" t="s">
        <v>3866</v>
      </c>
      <c r="D617" s="127">
        <v>1</v>
      </c>
      <c r="E617" s="127">
        <v>0</v>
      </c>
      <c r="F617" s="127" t="s">
        <v>1615</v>
      </c>
    </row>
    <row r="618" spans="2:6">
      <c r="B618" s="127" t="s">
        <v>4946</v>
      </c>
      <c r="C618" s="127" t="s">
        <v>3587</v>
      </c>
      <c r="D618" s="127">
        <v>0</v>
      </c>
      <c r="E618" s="127">
        <v>0</v>
      </c>
      <c r="F618" s="127" t="s">
        <v>1615</v>
      </c>
    </row>
    <row r="619" spans="2:6">
      <c r="B619" s="127" t="s">
        <v>3588</v>
      </c>
      <c r="C619" s="127" t="s">
        <v>3588</v>
      </c>
      <c r="D619" s="127">
        <v>0</v>
      </c>
      <c r="E619" s="127">
        <v>0</v>
      </c>
      <c r="F619" s="127" t="s">
        <v>1615</v>
      </c>
    </row>
    <row r="620" spans="2:6">
      <c r="B620" s="127" t="s">
        <v>3591</v>
      </c>
      <c r="C620" s="127" t="s">
        <v>3591</v>
      </c>
      <c r="D620" s="127">
        <v>0</v>
      </c>
      <c r="E620" s="127">
        <v>0</v>
      </c>
      <c r="F620" s="127" t="s">
        <v>1615</v>
      </c>
    </row>
    <row r="621" spans="2:6">
      <c r="B621" s="127" t="s">
        <v>3375</v>
      </c>
      <c r="C621" s="127" t="s">
        <v>3375</v>
      </c>
      <c r="D621" s="127">
        <v>0</v>
      </c>
      <c r="E621" s="127">
        <v>0</v>
      </c>
      <c r="F621" s="127" t="s">
        <v>1615</v>
      </c>
    </row>
    <row r="622" spans="2:6">
      <c r="B622" s="127" t="s">
        <v>3382</v>
      </c>
      <c r="C622" s="251" t="s">
        <v>3867</v>
      </c>
      <c r="D622" s="127">
        <v>0</v>
      </c>
      <c r="E622" s="127">
        <v>0</v>
      </c>
      <c r="F622" s="127" t="s">
        <v>1615</v>
      </c>
    </row>
    <row r="623" spans="2:6">
      <c r="B623" s="127" t="s">
        <v>3385</v>
      </c>
      <c r="C623" s="251" t="s">
        <v>3385</v>
      </c>
      <c r="D623" s="127">
        <v>0</v>
      </c>
      <c r="E623" s="127">
        <v>0</v>
      </c>
      <c r="F623" s="127" t="s">
        <v>1615</v>
      </c>
    </row>
    <row r="624" spans="2:6">
      <c r="B624" s="127" t="s">
        <v>3388</v>
      </c>
      <c r="C624" s="251" t="s">
        <v>3388</v>
      </c>
      <c r="D624" s="127">
        <v>0</v>
      </c>
      <c r="E624" s="127">
        <v>0</v>
      </c>
      <c r="F624" s="127" t="s">
        <v>1615</v>
      </c>
    </row>
    <row r="625" spans="2:6">
      <c r="B625" s="127" t="s">
        <v>3391</v>
      </c>
      <c r="C625" s="127" t="s">
        <v>3391</v>
      </c>
      <c r="D625" s="127">
        <v>0</v>
      </c>
      <c r="E625" s="127">
        <v>0</v>
      </c>
      <c r="F625" s="127" t="s">
        <v>1615</v>
      </c>
    </row>
    <row r="626" spans="2:6">
      <c r="B626" s="127" t="s">
        <v>3394</v>
      </c>
      <c r="C626" s="127" t="s">
        <v>3394</v>
      </c>
      <c r="D626" s="127">
        <v>0</v>
      </c>
      <c r="E626" s="127">
        <v>0</v>
      </c>
      <c r="F626" s="127" t="s">
        <v>1615</v>
      </c>
    </row>
    <row r="627" spans="2:6">
      <c r="B627" s="127" t="s">
        <v>3997</v>
      </c>
      <c r="C627" s="142" t="s">
        <v>3869</v>
      </c>
      <c r="D627" s="127">
        <v>1</v>
      </c>
      <c r="E627" s="127">
        <v>1</v>
      </c>
      <c r="F627" s="127" t="s">
        <v>1615</v>
      </c>
    </row>
    <row r="628" spans="2:6">
      <c r="B628" s="127" t="s">
        <v>3403</v>
      </c>
      <c r="C628" s="127" t="s">
        <v>3403</v>
      </c>
      <c r="D628" s="127">
        <v>0</v>
      </c>
      <c r="E628" s="127">
        <v>0</v>
      </c>
      <c r="F628" s="127" t="s">
        <v>1615</v>
      </c>
    </row>
    <row r="629" spans="2:6">
      <c r="B629" s="127" t="s">
        <v>3406</v>
      </c>
      <c r="C629" s="127" t="s">
        <v>3406</v>
      </c>
      <c r="D629" s="127">
        <v>0</v>
      </c>
      <c r="E629" s="127">
        <v>0</v>
      </c>
      <c r="F629" s="127" t="s">
        <v>1615</v>
      </c>
    </row>
    <row r="630" spans="2:6">
      <c r="B630" s="127" t="s">
        <v>3409</v>
      </c>
      <c r="C630" s="142" t="s">
        <v>3409</v>
      </c>
      <c r="D630" s="127">
        <v>1</v>
      </c>
      <c r="E630" s="127">
        <v>0</v>
      </c>
      <c r="F630" s="127" t="s">
        <v>1615</v>
      </c>
    </row>
    <row r="631" spans="2:6">
      <c r="B631" s="127" t="s">
        <v>3415</v>
      </c>
      <c r="C631" s="142" t="s">
        <v>3748</v>
      </c>
      <c r="D631" s="127">
        <v>1</v>
      </c>
      <c r="E631" s="127">
        <v>0</v>
      </c>
      <c r="F631" s="127" t="s">
        <v>1615</v>
      </c>
    </row>
    <row r="632" spans="2:6">
      <c r="B632" s="127" t="s">
        <v>3998</v>
      </c>
      <c r="C632" s="142" t="s">
        <v>3870</v>
      </c>
      <c r="D632" s="127">
        <v>1</v>
      </c>
      <c r="E632" s="127">
        <v>0</v>
      </c>
      <c r="F632" s="127" t="s">
        <v>1615</v>
      </c>
    </row>
    <row r="633" spans="2:6">
      <c r="B633" s="127" t="s">
        <v>3416</v>
      </c>
      <c r="C633" s="142" t="s">
        <v>3876</v>
      </c>
      <c r="D633" s="127">
        <v>1</v>
      </c>
      <c r="E633" s="127">
        <v>0</v>
      </c>
      <c r="F633" s="127" t="s">
        <v>1615</v>
      </c>
    </row>
    <row r="634" spans="2:6">
      <c r="B634" s="127" t="s">
        <v>3423</v>
      </c>
      <c r="C634" s="142" t="s">
        <v>3423</v>
      </c>
      <c r="D634" s="127">
        <v>1</v>
      </c>
      <c r="E634" s="127">
        <v>0</v>
      </c>
      <c r="F634" s="127" t="s">
        <v>1615</v>
      </c>
    </row>
    <row r="635" spans="2:6">
      <c r="B635" s="127" t="s">
        <v>3424</v>
      </c>
      <c r="C635" s="142" t="s">
        <v>3424</v>
      </c>
      <c r="D635" s="127">
        <v>1</v>
      </c>
      <c r="E635" s="127">
        <v>0</v>
      </c>
      <c r="F635" s="127" t="s">
        <v>1615</v>
      </c>
    </row>
    <row r="636" spans="2:6">
      <c r="B636" s="127" t="s">
        <v>3425</v>
      </c>
      <c r="C636" s="142" t="s">
        <v>3425</v>
      </c>
      <c r="D636" s="127">
        <v>1</v>
      </c>
      <c r="E636" s="127">
        <v>0</v>
      </c>
      <c r="F636" s="127" t="s">
        <v>1615</v>
      </c>
    </row>
    <row r="637" spans="2:6">
      <c r="B637" s="127" t="s">
        <v>3428</v>
      </c>
      <c r="C637" s="127" t="s">
        <v>3428</v>
      </c>
      <c r="D637" s="127">
        <v>0</v>
      </c>
      <c r="E637" s="127">
        <v>0</v>
      </c>
      <c r="F637" s="127" t="s">
        <v>1615</v>
      </c>
    </row>
    <row r="638" spans="2:6">
      <c r="B638" s="127" t="s">
        <v>3433</v>
      </c>
      <c r="C638" s="127" t="s">
        <v>3433</v>
      </c>
      <c r="D638" s="127">
        <v>0</v>
      </c>
      <c r="E638" s="127">
        <v>0</v>
      </c>
      <c r="F638" s="127" t="s">
        <v>1615</v>
      </c>
    </row>
    <row r="639" spans="2:6">
      <c r="B639" s="127" t="s">
        <v>3878</v>
      </c>
      <c r="C639" s="127" t="s">
        <v>3999</v>
      </c>
      <c r="D639" s="127">
        <v>0</v>
      </c>
      <c r="E639" s="127">
        <v>0</v>
      </c>
      <c r="F639" s="127" t="s">
        <v>1615</v>
      </c>
    </row>
    <row r="640" spans="2:6">
      <c r="B640" s="127" t="s">
        <v>3426</v>
      </c>
      <c r="C640" s="127" t="s">
        <v>3426</v>
      </c>
      <c r="D640" s="127">
        <v>0</v>
      </c>
      <c r="E640" s="127">
        <v>0</v>
      </c>
      <c r="F640" s="127" t="s">
        <v>1615</v>
      </c>
    </row>
    <row r="641" spans="2:6">
      <c r="B641" s="127" t="s">
        <v>3427</v>
      </c>
      <c r="C641" s="127" t="s">
        <v>3427</v>
      </c>
      <c r="D641" s="127">
        <v>0</v>
      </c>
      <c r="E641" s="127">
        <v>0</v>
      </c>
      <c r="F641" s="127" t="s">
        <v>1615</v>
      </c>
    </row>
    <row r="642" spans="2:6">
      <c r="B642" s="127" t="s">
        <v>3434</v>
      </c>
      <c r="C642" s="142" t="s">
        <v>3434</v>
      </c>
      <c r="D642" s="127">
        <v>1</v>
      </c>
      <c r="E642" s="127">
        <v>0</v>
      </c>
      <c r="F642" s="127" t="s">
        <v>1615</v>
      </c>
    </row>
    <row r="643" spans="2:6">
      <c r="B643" s="252" t="s">
        <v>3882</v>
      </c>
      <c r="C643" s="253" t="s">
        <v>4000</v>
      </c>
      <c r="D643" s="127">
        <v>1</v>
      </c>
      <c r="E643" s="127">
        <v>1</v>
      </c>
      <c r="F643" s="127" t="s">
        <v>1615</v>
      </c>
    </row>
    <row r="644" spans="2:6">
      <c r="B644" s="252" t="s">
        <v>3880</v>
      </c>
      <c r="C644" s="253" t="s">
        <v>4001</v>
      </c>
      <c r="D644" s="127">
        <v>1</v>
      </c>
      <c r="E644" s="127">
        <v>1</v>
      </c>
      <c r="F644" s="127" t="s">
        <v>1615</v>
      </c>
    </row>
    <row r="645" spans="2:6">
      <c r="B645" s="127" t="s">
        <v>3457</v>
      </c>
      <c r="C645" s="127" t="s">
        <v>4684</v>
      </c>
      <c r="D645" s="127">
        <v>0</v>
      </c>
      <c r="E645" s="127">
        <v>1</v>
      </c>
      <c r="F645" s="127" t="s">
        <v>1615</v>
      </c>
    </row>
    <row r="646" spans="2:6">
      <c r="B646" s="127" t="s">
        <v>3595</v>
      </c>
      <c r="C646" s="127" t="s">
        <v>3595</v>
      </c>
      <c r="D646" s="127">
        <v>0</v>
      </c>
      <c r="E646" s="127">
        <v>0</v>
      </c>
      <c r="F646" s="127" t="s">
        <v>1615</v>
      </c>
    </row>
    <row r="647" spans="2:6">
      <c r="B647" s="127" t="s">
        <v>3596</v>
      </c>
      <c r="C647" s="127" t="s">
        <v>3596</v>
      </c>
      <c r="D647" s="127">
        <v>0</v>
      </c>
      <c r="E647" s="127">
        <v>0</v>
      </c>
      <c r="F647" s="127" t="s">
        <v>1615</v>
      </c>
    </row>
    <row r="648" spans="2:6">
      <c r="B648" s="127" t="s">
        <v>3598</v>
      </c>
      <c r="C648" s="127" t="s">
        <v>3598</v>
      </c>
      <c r="D648" s="127">
        <v>0</v>
      </c>
      <c r="E648" s="127">
        <v>0</v>
      </c>
      <c r="F648" s="127" t="s">
        <v>1615</v>
      </c>
    </row>
    <row r="649" spans="2:6">
      <c r="B649" s="127" t="s">
        <v>3599</v>
      </c>
      <c r="C649" s="127" t="s">
        <v>3599</v>
      </c>
      <c r="D649" s="127">
        <v>0</v>
      </c>
      <c r="E649" s="127">
        <v>0</v>
      </c>
      <c r="F649" s="127" t="s">
        <v>1615</v>
      </c>
    </row>
    <row r="650" spans="2:6">
      <c r="B650" s="127" t="s">
        <v>3464</v>
      </c>
      <c r="C650" s="127" t="s">
        <v>3883</v>
      </c>
      <c r="D650" s="127">
        <v>0</v>
      </c>
      <c r="E650" s="127">
        <v>0</v>
      </c>
      <c r="F650" s="127" t="s">
        <v>1615</v>
      </c>
    </row>
    <row r="651" spans="2:6">
      <c r="B651" s="127" t="s">
        <v>3467</v>
      </c>
      <c r="C651" s="127" t="s">
        <v>3467</v>
      </c>
      <c r="D651" s="127">
        <v>0</v>
      </c>
      <c r="E651" s="127">
        <v>0</v>
      </c>
      <c r="F651" s="127" t="s">
        <v>1615</v>
      </c>
    </row>
    <row r="652" spans="2:6">
      <c r="B652" s="127" t="s">
        <v>3470</v>
      </c>
      <c r="C652" s="142" t="s">
        <v>3884</v>
      </c>
      <c r="D652" s="127">
        <v>1</v>
      </c>
      <c r="E652" s="127">
        <v>1</v>
      </c>
      <c r="F652" s="127" t="s">
        <v>1615</v>
      </c>
    </row>
    <row r="653" spans="2:6">
      <c r="B653" s="127" t="s">
        <v>3475</v>
      </c>
      <c r="C653" s="142" t="s">
        <v>3781</v>
      </c>
      <c r="D653" s="127">
        <v>1</v>
      </c>
      <c r="E653" s="127">
        <v>0</v>
      </c>
      <c r="F653" s="127" t="s">
        <v>1615</v>
      </c>
    </row>
    <row r="654" spans="2:6">
      <c r="B654" s="127" t="s">
        <v>3800</v>
      </c>
      <c r="C654" s="127" t="s">
        <v>3801</v>
      </c>
      <c r="D654" s="127">
        <v>0</v>
      </c>
      <c r="E654" s="127">
        <v>1</v>
      </c>
      <c r="F654" s="127" t="s">
        <v>1615</v>
      </c>
    </row>
    <row r="655" spans="2:6">
      <c r="B655" s="127" t="s">
        <v>3483</v>
      </c>
      <c r="C655" s="127" t="s">
        <v>3483</v>
      </c>
      <c r="D655" s="127">
        <v>0</v>
      </c>
      <c r="E655" s="127">
        <v>0</v>
      </c>
      <c r="F655" s="127" t="s">
        <v>1615</v>
      </c>
    </row>
    <row r="656" spans="2:6">
      <c r="B656" s="127" t="s">
        <v>3484</v>
      </c>
      <c r="C656" s="127" t="s">
        <v>3750</v>
      </c>
      <c r="D656" s="127">
        <v>0</v>
      </c>
      <c r="E656" s="127">
        <v>1</v>
      </c>
      <c r="F656" s="127" t="s">
        <v>1615</v>
      </c>
    </row>
    <row r="657" spans="2:6">
      <c r="B657" s="127" t="s">
        <v>3855</v>
      </c>
      <c r="C657" s="127" t="s">
        <v>3857</v>
      </c>
      <c r="D657" s="127">
        <v>0</v>
      </c>
      <c r="E657" s="127">
        <v>1</v>
      </c>
      <c r="F657" s="127" t="s">
        <v>1615</v>
      </c>
    </row>
    <row r="658" spans="2:6">
      <c r="B658" s="127" t="s">
        <v>3845</v>
      </c>
      <c r="C658" s="127" t="s">
        <v>3858</v>
      </c>
      <c r="D658" s="127">
        <v>0</v>
      </c>
      <c r="E658" s="127">
        <v>1</v>
      </c>
      <c r="F658" s="127" t="s">
        <v>1615</v>
      </c>
    </row>
    <row r="659" spans="2:6">
      <c r="B659" s="127" t="s">
        <v>3856</v>
      </c>
      <c r="C659" s="127" t="s">
        <v>3847</v>
      </c>
      <c r="D659" s="127">
        <v>0</v>
      </c>
      <c r="E659" s="127">
        <v>1</v>
      </c>
      <c r="F659" s="127" t="s">
        <v>1615</v>
      </c>
    </row>
    <row r="660" spans="2:6">
      <c r="B660" s="127" t="s">
        <v>3495</v>
      </c>
      <c r="C660" s="127" t="s">
        <v>3495</v>
      </c>
      <c r="D660" s="127">
        <v>0</v>
      </c>
      <c r="E660" s="127">
        <v>0</v>
      </c>
      <c r="F660" s="127" t="s">
        <v>1615</v>
      </c>
    </row>
    <row r="661" spans="2:6">
      <c r="B661" s="127" t="s">
        <v>3498</v>
      </c>
      <c r="C661" s="127" t="s">
        <v>3498</v>
      </c>
      <c r="D661" s="127">
        <v>0</v>
      </c>
      <c r="E661" s="127">
        <v>0</v>
      </c>
      <c r="F661" s="127" t="s">
        <v>1615</v>
      </c>
    </row>
    <row r="662" spans="2:6">
      <c r="B662" s="127" t="s">
        <v>3886</v>
      </c>
      <c r="C662" s="142" t="s">
        <v>3886</v>
      </c>
      <c r="D662" s="127">
        <v>1</v>
      </c>
      <c r="E662" s="127">
        <v>0</v>
      </c>
      <c r="F662" s="127" t="s">
        <v>1615</v>
      </c>
    </row>
    <row r="663" spans="2:6">
      <c r="B663" s="127" t="s">
        <v>3508</v>
      </c>
      <c r="C663" s="127" t="s">
        <v>3508</v>
      </c>
      <c r="D663" s="127">
        <v>0</v>
      </c>
      <c r="E663" s="127">
        <v>0</v>
      </c>
      <c r="F663" s="127" t="s">
        <v>3706</v>
      </c>
    </row>
    <row r="664" spans="2:6">
      <c r="B664" s="127" t="s">
        <v>3540</v>
      </c>
      <c r="C664" s="142" t="s">
        <v>3540</v>
      </c>
      <c r="D664" s="127">
        <v>1</v>
      </c>
      <c r="E664" s="127">
        <v>0</v>
      </c>
      <c r="F664" s="127" t="s">
        <v>1615</v>
      </c>
    </row>
    <row r="665" spans="2:6">
      <c r="B665" s="127" t="s">
        <v>3605</v>
      </c>
      <c r="C665" s="127" t="s">
        <v>4026</v>
      </c>
      <c r="D665" s="127">
        <v>0</v>
      </c>
      <c r="E665" s="127">
        <v>0</v>
      </c>
      <c r="F665" s="127" t="s">
        <v>1615</v>
      </c>
    </row>
    <row r="666" spans="2:6">
      <c r="B666" s="127" t="s">
        <v>3606</v>
      </c>
      <c r="C666" s="127" t="s">
        <v>3810</v>
      </c>
      <c r="D666" s="127">
        <v>0</v>
      </c>
      <c r="E666" s="127">
        <v>0</v>
      </c>
      <c r="F666" s="127" t="s">
        <v>4076</v>
      </c>
    </row>
    <row r="667" spans="2:6">
      <c r="B667" s="127" t="s">
        <v>3607</v>
      </c>
      <c r="C667" s="127" t="s">
        <v>3745</v>
      </c>
      <c r="D667" s="127">
        <v>0</v>
      </c>
      <c r="E667" s="127">
        <v>0</v>
      </c>
      <c r="F667" s="127" t="s">
        <v>4076</v>
      </c>
    </row>
    <row r="668" spans="2:6">
      <c r="B668" s="127" t="s">
        <v>1768</v>
      </c>
      <c r="C668" s="127" t="s">
        <v>3789</v>
      </c>
      <c r="D668" s="127">
        <v>0</v>
      </c>
      <c r="E668" s="127">
        <v>0</v>
      </c>
      <c r="F668" s="127" t="s">
        <v>4087</v>
      </c>
    </row>
    <row r="669" spans="2:6">
      <c r="B669" s="127" t="s">
        <v>1772</v>
      </c>
      <c r="C669" s="142" t="s">
        <v>1772</v>
      </c>
      <c r="D669" s="127">
        <v>1</v>
      </c>
      <c r="E669" s="127">
        <v>0</v>
      </c>
      <c r="F669" s="127" t="s">
        <v>1615</v>
      </c>
    </row>
    <row r="670" spans="2:6">
      <c r="B670" s="127" t="s">
        <v>1774</v>
      </c>
      <c r="C670" s="127" t="s">
        <v>1774</v>
      </c>
      <c r="D670" s="127">
        <v>0</v>
      </c>
      <c r="E670" s="127">
        <v>0</v>
      </c>
      <c r="F670" s="127" t="s">
        <v>4070</v>
      </c>
    </row>
    <row r="671" spans="2:6">
      <c r="B671" s="127" t="s">
        <v>1783</v>
      </c>
      <c r="C671" s="142" t="s">
        <v>1783</v>
      </c>
      <c r="D671" s="127">
        <v>1</v>
      </c>
      <c r="E671" s="127">
        <v>0</v>
      </c>
      <c r="F671" s="127" t="s">
        <v>1615</v>
      </c>
    </row>
    <row r="672" spans="2:6">
      <c r="B672" s="127" t="s">
        <v>1784</v>
      </c>
      <c r="C672" s="142" t="s">
        <v>1784</v>
      </c>
      <c r="D672" s="127">
        <v>1</v>
      </c>
      <c r="E672" s="127">
        <v>0</v>
      </c>
      <c r="F672" s="127" t="s">
        <v>1615</v>
      </c>
    </row>
    <row r="673" spans="2:6">
      <c r="B673" s="127" t="s">
        <v>1785</v>
      </c>
      <c r="C673" s="142" t="s">
        <v>1785</v>
      </c>
      <c r="D673" s="127">
        <v>1</v>
      </c>
      <c r="E673" s="127">
        <v>0</v>
      </c>
      <c r="F673" s="127" t="s">
        <v>1615</v>
      </c>
    </row>
    <row r="674" spans="2:6">
      <c r="B674" s="127" t="s">
        <v>1787</v>
      </c>
      <c r="C674" s="127" t="s">
        <v>3889</v>
      </c>
      <c r="D674" s="127">
        <v>0</v>
      </c>
      <c r="E674" s="127">
        <v>0</v>
      </c>
      <c r="F674" s="127" t="s">
        <v>4070</v>
      </c>
    </row>
    <row r="675" spans="2:6">
      <c r="B675" s="127" t="s">
        <v>3887</v>
      </c>
      <c r="C675" s="142" t="s">
        <v>3887</v>
      </c>
      <c r="D675" s="127">
        <v>1</v>
      </c>
      <c r="E675" s="127">
        <v>0</v>
      </c>
      <c r="F675" s="127" t="s">
        <v>1615</v>
      </c>
    </row>
    <row r="676" spans="2:6">
      <c r="B676" s="127" t="s">
        <v>1799</v>
      </c>
      <c r="C676" s="127" t="s">
        <v>3778</v>
      </c>
      <c r="D676" s="127">
        <v>0</v>
      </c>
      <c r="E676" s="127">
        <v>0</v>
      </c>
      <c r="F676" s="127" t="s">
        <v>1615</v>
      </c>
    </row>
    <row r="677" spans="2:6">
      <c r="B677" s="127" t="s">
        <v>4911</v>
      </c>
      <c r="C677" s="127" t="s">
        <v>1806</v>
      </c>
      <c r="D677" s="127">
        <v>0</v>
      </c>
      <c r="E677" s="127">
        <v>0</v>
      </c>
      <c r="F677" s="127" t="s">
        <v>1615</v>
      </c>
    </row>
    <row r="678" spans="2:6">
      <c r="B678" s="127" t="s">
        <v>1815</v>
      </c>
      <c r="C678" s="142" t="s">
        <v>1815</v>
      </c>
      <c r="D678" s="127">
        <v>1</v>
      </c>
      <c r="E678" s="127">
        <v>1</v>
      </c>
      <c r="F678" s="127" t="s">
        <v>3717</v>
      </c>
    </row>
    <row r="679" spans="2:6">
      <c r="B679" s="127" t="s">
        <v>1817</v>
      </c>
      <c r="C679" s="127" t="s">
        <v>3892</v>
      </c>
      <c r="D679" s="127">
        <v>0</v>
      </c>
      <c r="E679" s="127">
        <v>0</v>
      </c>
      <c r="F679" s="127" t="s">
        <v>3717</v>
      </c>
    </row>
    <row r="680" spans="2:6">
      <c r="B680" s="127" t="s">
        <v>1823</v>
      </c>
      <c r="C680" s="127" t="s">
        <v>3789</v>
      </c>
      <c r="D680" s="127">
        <v>0</v>
      </c>
      <c r="E680" s="127">
        <v>0</v>
      </c>
      <c r="F680" s="127" t="s">
        <v>3717</v>
      </c>
    </row>
    <row r="681" spans="2:6">
      <c r="B681" s="127" t="s">
        <v>1825</v>
      </c>
      <c r="C681" s="127" t="s">
        <v>3888</v>
      </c>
      <c r="D681" s="127">
        <v>0</v>
      </c>
      <c r="E681" s="127">
        <v>0</v>
      </c>
      <c r="F681" s="127" t="s">
        <v>3717</v>
      </c>
    </row>
    <row r="682" spans="2:6">
      <c r="B682" s="127" t="s">
        <v>1831</v>
      </c>
      <c r="C682" s="127" t="s">
        <v>3891</v>
      </c>
      <c r="D682" s="127">
        <v>0</v>
      </c>
      <c r="E682" s="127">
        <v>0</v>
      </c>
      <c r="F682" s="127" t="s">
        <v>4077</v>
      </c>
    </row>
    <row r="683" spans="2:6">
      <c r="B683" s="127" t="s">
        <v>4695</v>
      </c>
      <c r="C683" s="127" t="s">
        <v>4693</v>
      </c>
      <c r="D683" s="127">
        <v>0</v>
      </c>
      <c r="E683" s="127">
        <v>0</v>
      </c>
      <c r="F683" s="127" t="s">
        <v>1615</v>
      </c>
    </row>
    <row r="684" spans="2:6">
      <c r="B684" s="127" t="s">
        <v>4694</v>
      </c>
      <c r="C684" s="127" t="s">
        <v>4694</v>
      </c>
      <c r="D684" s="127">
        <v>0</v>
      </c>
      <c r="E684" s="127">
        <v>0</v>
      </c>
      <c r="F684" s="127" t="s">
        <v>1615</v>
      </c>
    </row>
    <row r="685" spans="2:6">
      <c r="B685" s="127" t="s">
        <v>1842</v>
      </c>
      <c r="C685" s="127" t="s">
        <v>3975</v>
      </c>
      <c r="D685" s="127">
        <v>0</v>
      </c>
      <c r="E685" s="127">
        <v>1</v>
      </c>
      <c r="F685" s="127" t="s">
        <v>1615</v>
      </c>
    </row>
    <row r="686" spans="2:6">
      <c r="B686" s="127" t="s">
        <v>1844</v>
      </c>
      <c r="C686" s="127" t="s">
        <v>3977</v>
      </c>
      <c r="D686" s="127">
        <v>0</v>
      </c>
      <c r="E686" s="127">
        <v>0</v>
      </c>
      <c r="F686" s="127" t="s">
        <v>3708</v>
      </c>
    </row>
    <row r="687" spans="2:6">
      <c r="B687" s="127" t="s">
        <v>1854</v>
      </c>
      <c r="C687" s="127" t="s">
        <v>3828</v>
      </c>
      <c r="D687" s="127">
        <v>0</v>
      </c>
      <c r="E687" s="127">
        <v>1</v>
      </c>
      <c r="F687" s="127" t="s">
        <v>1615</v>
      </c>
    </row>
    <row r="688" spans="2:6">
      <c r="B688" s="127" t="s">
        <v>1856</v>
      </c>
      <c r="C688" s="127" t="s">
        <v>3778</v>
      </c>
      <c r="D688" s="127">
        <v>0</v>
      </c>
      <c r="E688" s="127">
        <v>0</v>
      </c>
      <c r="F688" s="127" t="s">
        <v>4078</v>
      </c>
    </row>
    <row r="689" spans="2:6">
      <c r="B689" s="127" t="s">
        <v>1866</v>
      </c>
      <c r="C689" s="127" t="s">
        <v>3829</v>
      </c>
      <c r="D689" s="127">
        <v>0</v>
      </c>
      <c r="E689" s="127">
        <v>1</v>
      </c>
      <c r="F689" s="127" t="s">
        <v>1615</v>
      </c>
    </row>
    <row r="690" spans="2:6">
      <c r="B690" s="127" t="s">
        <v>1868</v>
      </c>
      <c r="C690" s="127" t="s">
        <v>3778</v>
      </c>
      <c r="D690" s="127">
        <v>0</v>
      </c>
      <c r="E690" s="127">
        <v>0</v>
      </c>
      <c r="F690" s="127" t="s">
        <v>3710</v>
      </c>
    </row>
    <row r="691" spans="2:6">
      <c r="B691" s="127" t="s">
        <v>1872</v>
      </c>
      <c r="C691" s="127" t="s">
        <v>3727</v>
      </c>
      <c r="D691" s="127">
        <v>0</v>
      </c>
      <c r="E691" s="127">
        <v>1</v>
      </c>
      <c r="F691" s="127" t="s">
        <v>1615</v>
      </c>
    </row>
    <row r="692" spans="2:6">
      <c r="B692" s="127" t="s">
        <v>4717</v>
      </c>
      <c r="C692" s="127" t="s">
        <v>4703</v>
      </c>
      <c r="D692" s="127">
        <v>0</v>
      </c>
      <c r="E692" s="127">
        <v>0</v>
      </c>
      <c r="F692" s="127" t="s">
        <v>3703</v>
      </c>
    </row>
    <row r="693" spans="2:6">
      <c r="B693" s="127" t="s">
        <v>1882</v>
      </c>
      <c r="C693" s="142" t="s">
        <v>3764</v>
      </c>
      <c r="D693" s="127">
        <v>1</v>
      </c>
      <c r="E693" s="127">
        <v>0</v>
      </c>
      <c r="F693" s="127" t="s">
        <v>3713</v>
      </c>
    </row>
    <row r="694" spans="2:6">
      <c r="B694" s="127" t="s">
        <v>184</v>
      </c>
      <c r="C694" s="127" t="s">
        <v>3764</v>
      </c>
      <c r="D694" s="127">
        <v>0</v>
      </c>
      <c r="E694" s="127">
        <v>1</v>
      </c>
      <c r="F694" s="127" t="s">
        <v>3713</v>
      </c>
    </row>
    <row r="695" spans="2:6">
      <c r="B695" s="127" t="s">
        <v>1889</v>
      </c>
      <c r="C695" s="127" t="s">
        <v>3893</v>
      </c>
      <c r="D695" s="127">
        <v>0</v>
      </c>
      <c r="E695" s="127">
        <v>1</v>
      </c>
      <c r="F695" s="127" t="s">
        <v>3713</v>
      </c>
    </row>
    <row r="696" spans="2:6">
      <c r="B696" s="127" t="s">
        <v>1896</v>
      </c>
      <c r="C696" s="142" t="s">
        <v>3770</v>
      </c>
      <c r="D696" s="127">
        <v>1</v>
      </c>
      <c r="E696" s="127">
        <v>0</v>
      </c>
      <c r="F696" s="127" t="s">
        <v>1615</v>
      </c>
    </row>
    <row r="697" spans="2:6">
      <c r="B697" s="127" t="s">
        <v>1902</v>
      </c>
      <c r="C697" s="127" t="s">
        <v>3748</v>
      </c>
      <c r="D697" s="127">
        <v>0</v>
      </c>
      <c r="E697" s="127">
        <v>0</v>
      </c>
      <c r="F697" s="127" t="s">
        <v>4088</v>
      </c>
    </row>
    <row r="698" spans="2:6">
      <c r="B698" s="127" t="s">
        <v>1907</v>
      </c>
      <c r="C698" s="127" t="s">
        <v>3748</v>
      </c>
      <c r="D698" s="127">
        <v>0</v>
      </c>
      <c r="E698" s="127">
        <v>1</v>
      </c>
      <c r="F698" s="127" t="s">
        <v>4088</v>
      </c>
    </row>
    <row r="699" spans="2:6">
      <c r="B699" s="127" t="s">
        <v>1909</v>
      </c>
      <c r="C699" s="127" t="s">
        <v>1909</v>
      </c>
      <c r="D699" s="127">
        <v>0</v>
      </c>
      <c r="E699" s="127">
        <v>0</v>
      </c>
      <c r="F699" s="127" t="s">
        <v>1615</v>
      </c>
    </row>
    <row r="700" spans="2:6">
      <c r="B700" s="127" t="s">
        <v>1918</v>
      </c>
      <c r="C700" s="127" t="s">
        <v>3748</v>
      </c>
      <c r="D700" s="127">
        <v>0</v>
      </c>
      <c r="E700" s="127">
        <v>0</v>
      </c>
      <c r="F700" s="127" t="s">
        <v>4089</v>
      </c>
    </row>
    <row r="701" spans="2:6">
      <c r="B701" s="127" t="s">
        <v>1930</v>
      </c>
      <c r="C701" s="127" t="s">
        <v>3748</v>
      </c>
      <c r="D701" s="127">
        <v>0</v>
      </c>
      <c r="E701" s="127">
        <v>0</v>
      </c>
      <c r="F701" s="127" t="s">
        <v>4090</v>
      </c>
    </row>
    <row r="702" spans="2:6">
      <c r="B702" s="127" t="s">
        <v>1939</v>
      </c>
      <c r="C702" s="127" t="s">
        <v>3748</v>
      </c>
      <c r="D702" s="127">
        <v>0</v>
      </c>
      <c r="E702" s="127">
        <v>0</v>
      </c>
      <c r="F702" s="127" t="s">
        <v>4075</v>
      </c>
    </row>
    <row r="703" spans="2:6">
      <c r="B703" s="127" t="s">
        <v>1947</v>
      </c>
      <c r="C703" s="127" t="s">
        <v>3748</v>
      </c>
      <c r="D703" s="127">
        <v>0</v>
      </c>
      <c r="E703" s="127">
        <v>0</v>
      </c>
      <c r="F703" s="127" t="s">
        <v>4074</v>
      </c>
    </row>
    <row r="704" spans="2:6">
      <c r="B704" s="127" t="s">
        <v>1953</v>
      </c>
      <c r="C704" s="127" t="s">
        <v>3894</v>
      </c>
      <c r="D704" s="127">
        <v>0</v>
      </c>
      <c r="E704" s="127">
        <v>0</v>
      </c>
      <c r="F704" s="127" t="s">
        <v>4074</v>
      </c>
    </row>
    <row r="705" spans="2:6">
      <c r="B705" s="127" t="s">
        <v>1954</v>
      </c>
      <c r="C705" s="127" t="s">
        <v>3895</v>
      </c>
      <c r="D705" s="127">
        <v>0</v>
      </c>
      <c r="E705" s="127">
        <v>0</v>
      </c>
      <c r="F705" s="127" t="s">
        <v>4074</v>
      </c>
    </row>
    <row r="706" spans="2:6">
      <c r="B706" s="127" t="s">
        <v>1958</v>
      </c>
      <c r="C706" s="127" t="s">
        <v>3748</v>
      </c>
      <c r="D706" s="127">
        <v>0</v>
      </c>
      <c r="E706" s="127">
        <v>0</v>
      </c>
      <c r="F706" s="127" t="s">
        <v>4091</v>
      </c>
    </row>
    <row r="707" spans="2:6">
      <c r="B707" s="127" t="s">
        <v>1965</v>
      </c>
      <c r="C707" s="142" t="s">
        <v>3897</v>
      </c>
      <c r="D707" s="127">
        <v>1</v>
      </c>
      <c r="E707" s="127">
        <v>0</v>
      </c>
      <c r="F707" s="127" t="s">
        <v>4091</v>
      </c>
    </row>
    <row r="708" spans="2:6">
      <c r="B708" s="127" t="s">
        <v>1967</v>
      </c>
      <c r="C708" s="127" t="s">
        <v>3778</v>
      </c>
      <c r="D708" s="127">
        <v>0</v>
      </c>
      <c r="E708" s="127">
        <v>0</v>
      </c>
      <c r="F708" s="127" t="s">
        <v>4091</v>
      </c>
    </row>
    <row r="709" spans="2:6">
      <c r="B709" s="127" t="s">
        <v>1974</v>
      </c>
      <c r="C709" s="127" t="s">
        <v>3890</v>
      </c>
      <c r="D709" s="127">
        <v>0</v>
      </c>
      <c r="E709" s="127">
        <v>0</v>
      </c>
      <c r="F709" s="127" t="s">
        <v>4092</v>
      </c>
    </row>
    <row r="710" spans="2:6">
      <c r="B710" s="127" t="s">
        <v>1979</v>
      </c>
      <c r="C710" s="127" t="s">
        <v>1979</v>
      </c>
      <c r="D710" s="127">
        <v>0</v>
      </c>
      <c r="E710" s="127">
        <v>0</v>
      </c>
      <c r="F710" s="127" t="s">
        <v>4092</v>
      </c>
    </row>
    <row r="711" spans="2:6">
      <c r="B711" s="127" t="s">
        <v>1981</v>
      </c>
      <c r="C711" s="127" t="s">
        <v>3896</v>
      </c>
      <c r="D711" s="127">
        <v>0</v>
      </c>
      <c r="E711" s="127">
        <v>0</v>
      </c>
      <c r="F711" s="127" t="s">
        <v>4092</v>
      </c>
    </row>
    <row r="712" spans="2:6">
      <c r="B712" s="127" t="s">
        <v>1987</v>
      </c>
      <c r="C712" s="142" t="s">
        <v>3748</v>
      </c>
      <c r="D712" s="127">
        <v>1</v>
      </c>
      <c r="E712" s="127">
        <v>0</v>
      </c>
      <c r="F712" s="127" t="s">
        <v>4084</v>
      </c>
    </row>
    <row r="713" spans="2:6">
      <c r="B713" s="127" t="s">
        <v>4002</v>
      </c>
      <c r="C713" s="142" t="s">
        <v>3886</v>
      </c>
      <c r="D713" s="127">
        <v>1</v>
      </c>
      <c r="E713" s="127">
        <v>0</v>
      </c>
      <c r="F713" s="127" t="s">
        <v>1615</v>
      </c>
    </row>
    <row r="714" spans="2:6">
      <c r="B714" s="127" t="s">
        <v>2002</v>
      </c>
      <c r="C714" s="127" t="s">
        <v>3748</v>
      </c>
      <c r="D714" s="127">
        <v>0</v>
      </c>
      <c r="E714" s="127">
        <v>0</v>
      </c>
      <c r="F714" s="127" t="s">
        <v>4093</v>
      </c>
    </row>
    <row r="715" spans="2:6">
      <c r="B715" s="127" t="s">
        <v>2006</v>
      </c>
      <c r="C715" s="142" t="s">
        <v>2006</v>
      </c>
      <c r="D715" s="127">
        <v>1</v>
      </c>
      <c r="E715" s="127">
        <v>1</v>
      </c>
      <c r="F715" s="127" t="s">
        <v>1615</v>
      </c>
    </row>
    <row r="716" spans="2:6">
      <c r="B716" s="127" t="s">
        <v>2008</v>
      </c>
      <c r="C716" s="127" t="s">
        <v>3778</v>
      </c>
      <c r="D716" s="127">
        <v>0</v>
      </c>
      <c r="E716" s="127">
        <v>0</v>
      </c>
      <c r="F716" s="127" t="s">
        <v>4093</v>
      </c>
    </row>
    <row r="717" spans="2:6">
      <c r="B717" s="127" t="s">
        <v>2013</v>
      </c>
      <c r="C717" s="127" t="s">
        <v>3898</v>
      </c>
      <c r="D717" s="127">
        <v>0</v>
      </c>
      <c r="E717" s="127">
        <v>0</v>
      </c>
      <c r="F717" s="127" t="s">
        <v>4094</v>
      </c>
    </row>
    <row r="718" spans="2:6">
      <c r="B718" s="127" t="s">
        <v>2018</v>
      </c>
      <c r="C718" s="142" t="s">
        <v>3899</v>
      </c>
      <c r="D718" s="127">
        <v>1</v>
      </c>
      <c r="E718" s="127">
        <v>0</v>
      </c>
      <c r="F718" s="127" t="s">
        <v>4094</v>
      </c>
    </row>
    <row r="719" spans="2:6">
      <c r="B719" s="127" t="s">
        <v>2020</v>
      </c>
      <c r="C719" s="127" t="s">
        <v>3899</v>
      </c>
      <c r="D719" s="127">
        <v>0</v>
      </c>
      <c r="E719" s="127">
        <v>0</v>
      </c>
      <c r="F719" s="127" t="s">
        <v>4094</v>
      </c>
    </row>
    <row r="720" spans="2:6">
      <c r="B720" s="127" t="s">
        <v>2021</v>
      </c>
      <c r="C720" s="142" t="s">
        <v>2021</v>
      </c>
      <c r="D720" s="127">
        <v>1</v>
      </c>
      <c r="E720" s="127">
        <v>0</v>
      </c>
      <c r="F720" s="127" t="s">
        <v>1615</v>
      </c>
    </row>
    <row r="721" spans="2:6">
      <c r="B721" s="127" t="s">
        <v>3752</v>
      </c>
      <c r="C721" s="142" t="s">
        <v>3900</v>
      </c>
      <c r="D721" s="127">
        <v>1</v>
      </c>
      <c r="E721" s="127">
        <v>0</v>
      </c>
      <c r="F721" s="127" t="s">
        <v>3988</v>
      </c>
    </row>
    <row r="722" spans="2:6">
      <c r="B722" s="127" t="s">
        <v>2032</v>
      </c>
      <c r="C722" s="142" t="s">
        <v>3901</v>
      </c>
      <c r="D722" s="127">
        <v>1</v>
      </c>
      <c r="E722" s="127">
        <v>0</v>
      </c>
      <c r="F722" s="127" t="s">
        <v>3989</v>
      </c>
    </row>
    <row r="723" spans="2:6">
      <c r="B723" s="127" t="s">
        <v>2041</v>
      </c>
      <c r="C723" s="142" t="s">
        <v>3748</v>
      </c>
      <c r="D723" s="127">
        <v>1</v>
      </c>
      <c r="E723" s="127">
        <v>1</v>
      </c>
      <c r="F723" s="127" t="s">
        <v>1615</v>
      </c>
    </row>
    <row r="724" spans="2:6">
      <c r="B724" s="127" t="s">
        <v>2047</v>
      </c>
      <c r="C724" s="142" t="s">
        <v>3902</v>
      </c>
      <c r="D724" s="127">
        <v>1</v>
      </c>
      <c r="E724" s="127">
        <v>1</v>
      </c>
      <c r="F724" s="127" t="s">
        <v>1615</v>
      </c>
    </row>
    <row r="725" spans="2:6">
      <c r="B725" s="127" t="s">
        <v>2053</v>
      </c>
      <c r="C725" s="127" t="s">
        <v>2053</v>
      </c>
      <c r="D725" s="127">
        <v>0</v>
      </c>
      <c r="E725" s="127">
        <v>0</v>
      </c>
      <c r="F725" s="127" t="s">
        <v>1615</v>
      </c>
    </row>
    <row r="726" spans="2:6">
      <c r="B726" s="127" t="s">
        <v>2067</v>
      </c>
      <c r="C726" s="142" t="s">
        <v>3903</v>
      </c>
      <c r="D726" s="127">
        <v>1</v>
      </c>
      <c r="E726" s="127">
        <v>1</v>
      </c>
      <c r="F726" s="127" t="s">
        <v>1615</v>
      </c>
    </row>
    <row r="727" spans="2:6">
      <c r="B727" s="127" t="s">
        <v>2069</v>
      </c>
      <c r="C727" s="142" t="s">
        <v>3904</v>
      </c>
      <c r="D727" s="127">
        <v>1</v>
      </c>
      <c r="E727" s="127">
        <v>1</v>
      </c>
      <c r="F727" s="127" t="s">
        <v>1615</v>
      </c>
    </row>
    <row r="728" spans="2:6">
      <c r="B728" s="127" t="s">
        <v>2076</v>
      </c>
      <c r="C728" s="142" t="s">
        <v>3905</v>
      </c>
      <c r="D728" s="127">
        <v>1</v>
      </c>
      <c r="E728" s="127">
        <v>1</v>
      </c>
      <c r="F728" s="127" t="s">
        <v>3721</v>
      </c>
    </row>
    <row r="729" spans="2:6">
      <c r="B729" s="127" t="s">
        <v>2082</v>
      </c>
      <c r="C729" s="127" t="s">
        <v>2082</v>
      </c>
      <c r="D729" s="127">
        <v>0</v>
      </c>
      <c r="E729" s="127">
        <v>0</v>
      </c>
      <c r="F729" s="127" t="s">
        <v>1615</v>
      </c>
    </row>
    <row r="730" spans="2:6">
      <c r="B730" s="127" t="s">
        <v>2090</v>
      </c>
      <c r="C730" s="127" t="s">
        <v>2090</v>
      </c>
      <c r="D730" s="127">
        <v>0</v>
      </c>
      <c r="E730" s="127">
        <v>0</v>
      </c>
      <c r="F730" s="127" t="s">
        <v>1615</v>
      </c>
    </row>
    <row r="731" spans="2:6">
      <c r="B731" s="127" t="s">
        <v>2092</v>
      </c>
      <c r="C731" s="142" t="s">
        <v>3777</v>
      </c>
      <c r="D731" s="127">
        <v>1</v>
      </c>
      <c r="E731" s="127">
        <v>0</v>
      </c>
      <c r="F731" s="127" t="s">
        <v>1615</v>
      </c>
    </row>
    <row r="732" spans="2:6">
      <c r="B732" s="127" t="s">
        <v>2095</v>
      </c>
      <c r="C732" s="142" t="s">
        <v>3906</v>
      </c>
      <c r="D732" s="127">
        <v>1</v>
      </c>
      <c r="E732" s="127">
        <v>0</v>
      </c>
      <c r="F732" s="127" t="s">
        <v>1615</v>
      </c>
    </row>
    <row r="733" spans="2:6">
      <c r="B733" s="127" t="s">
        <v>2100</v>
      </c>
      <c r="C733" s="142" t="s">
        <v>3904</v>
      </c>
      <c r="D733" s="127">
        <v>1</v>
      </c>
      <c r="E733" s="127">
        <v>1</v>
      </c>
      <c r="F733" s="127" t="s">
        <v>1615</v>
      </c>
    </row>
    <row r="734" spans="2:6">
      <c r="B734" s="127" t="s">
        <v>2105</v>
      </c>
      <c r="C734" s="142" t="s">
        <v>3907</v>
      </c>
      <c r="D734" s="127">
        <v>1</v>
      </c>
      <c r="E734" s="127">
        <v>0</v>
      </c>
      <c r="F734" s="127" t="s">
        <v>1615</v>
      </c>
    </row>
    <row r="735" spans="2:6">
      <c r="B735" s="127" t="s">
        <v>2110</v>
      </c>
      <c r="C735" s="142" t="s">
        <v>2110</v>
      </c>
      <c r="D735" s="127">
        <v>1</v>
      </c>
      <c r="E735" s="127">
        <v>0</v>
      </c>
      <c r="F735" s="127" t="s">
        <v>1615</v>
      </c>
    </row>
    <row r="736" spans="2:6">
      <c r="B736" s="127" t="s">
        <v>2111</v>
      </c>
      <c r="C736" s="142" t="s">
        <v>2111</v>
      </c>
      <c r="D736" s="127">
        <v>1</v>
      </c>
      <c r="E736" s="127">
        <v>0</v>
      </c>
      <c r="F736" s="127" t="s">
        <v>1615</v>
      </c>
    </row>
    <row r="737" spans="2:6">
      <c r="B737" s="127" t="s">
        <v>2113</v>
      </c>
      <c r="C737" s="142" t="s">
        <v>2113</v>
      </c>
      <c r="D737" s="127">
        <v>1</v>
      </c>
      <c r="E737" s="127">
        <v>0</v>
      </c>
      <c r="F737" s="127" t="s">
        <v>1615</v>
      </c>
    </row>
    <row r="738" spans="2:6">
      <c r="B738" s="127" t="s">
        <v>2115</v>
      </c>
      <c r="C738" s="142" t="s">
        <v>2115</v>
      </c>
      <c r="D738" s="127">
        <v>1</v>
      </c>
      <c r="E738" s="127">
        <v>1</v>
      </c>
      <c r="F738" s="127" t="s">
        <v>1615</v>
      </c>
    </row>
    <row r="739" spans="2:6">
      <c r="B739" s="127" t="s">
        <v>2116</v>
      </c>
      <c r="C739" s="142" t="s">
        <v>2116</v>
      </c>
      <c r="D739" s="127">
        <v>1</v>
      </c>
      <c r="E739" s="127">
        <v>0</v>
      </c>
      <c r="F739" s="127" t="s">
        <v>1615</v>
      </c>
    </row>
    <row r="740" spans="2:6">
      <c r="B740" s="127" t="s">
        <v>2118</v>
      </c>
      <c r="C740" s="142" t="s">
        <v>2118</v>
      </c>
      <c r="D740" s="127">
        <v>1</v>
      </c>
      <c r="E740" s="127">
        <v>1</v>
      </c>
      <c r="F740" s="127" t="s">
        <v>3706</v>
      </c>
    </row>
    <row r="741" spans="2:6">
      <c r="B741" s="127" t="s">
        <v>2121</v>
      </c>
      <c r="C741" s="142" t="s">
        <v>2121</v>
      </c>
      <c r="D741" s="127">
        <v>1</v>
      </c>
      <c r="E741" s="127">
        <v>0</v>
      </c>
      <c r="F741" s="127" t="s">
        <v>1615</v>
      </c>
    </row>
    <row r="742" spans="2:6">
      <c r="B742" s="127" t="s">
        <v>4722</v>
      </c>
      <c r="C742" s="127" t="s">
        <v>101</v>
      </c>
      <c r="D742" s="127">
        <v>0</v>
      </c>
      <c r="E742" s="127">
        <v>1</v>
      </c>
      <c r="F742" s="127" t="s">
        <v>1615</v>
      </c>
    </row>
    <row r="743" spans="2:6">
      <c r="B743" s="127" t="s">
        <v>2122</v>
      </c>
      <c r="C743" s="127" t="s">
        <v>2122</v>
      </c>
      <c r="D743" s="127">
        <v>0</v>
      </c>
      <c r="E743" s="127">
        <v>0</v>
      </c>
      <c r="F743" s="127" t="s">
        <v>1615</v>
      </c>
    </row>
    <row r="744" spans="2:6">
      <c r="B744" s="127" t="s">
        <v>2123</v>
      </c>
      <c r="C744" s="127" t="s">
        <v>2123</v>
      </c>
      <c r="D744" s="127">
        <v>0</v>
      </c>
      <c r="E744" s="127">
        <v>0</v>
      </c>
      <c r="F744" s="127" t="s">
        <v>1615</v>
      </c>
    </row>
    <row r="745" spans="2:6">
      <c r="B745" s="127" t="s">
        <v>2125</v>
      </c>
      <c r="C745" s="127" t="s">
        <v>2125</v>
      </c>
      <c r="D745" s="127">
        <v>0</v>
      </c>
      <c r="E745" s="127">
        <v>2</v>
      </c>
      <c r="F745" s="127" t="s">
        <v>1615</v>
      </c>
    </row>
    <row r="746" spans="2:6">
      <c r="B746" s="127" t="s">
        <v>2127</v>
      </c>
      <c r="C746" s="127" t="s">
        <v>2127</v>
      </c>
      <c r="D746" s="127">
        <v>0</v>
      </c>
      <c r="E746" s="127">
        <v>2</v>
      </c>
      <c r="F746" s="127" t="s">
        <v>1615</v>
      </c>
    </row>
    <row r="747" spans="2:6">
      <c r="B747" s="127" t="s">
        <v>2129</v>
      </c>
      <c r="C747" s="127" t="s">
        <v>2129</v>
      </c>
      <c r="D747" s="127">
        <v>0</v>
      </c>
      <c r="E747" s="127">
        <v>2</v>
      </c>
      <c r="F747" s="127" t="s">
        <v>1615</v>
      </c>
    </row>
    <row r="748" spans="2:6">
      <c r="B748" s="127" t="s">
        <v>2131</v>
      </c>
      <c r="C748" s="127" t="s">
        <v>2131</v>
      </c>
      <c r="D748" s="127">
        <v>0</v>
      </c>
      <c r="E748" s="127">
        <v>2</v>
      </c>
      <c r="F748" s="127" t="s">
        <v>1615</v>
      </c>
    </row>
    <row r="749" spans="2:6">
      <c r="B749" s="127" t="s">
        <v>2133</v>
      </c>
      <c r="C749" s="127" t="s">
        <v>2133</v>
      </c>
      <c r="D749" s="127">
        <v>0</v>
      </c>
      <c r="E749" s="127">
        <v>2</v>
      </c>
      <c r="F749" s="127" t="s">
        <v>1615</v>
      </c>
    </row>
    <row r="750" spans="2:6">
      <c r="B750" s="127" t="s">
        <v>2135</v>
      </c>
      <c r="C750" s="127" t="s">
        <v>2135</v>
      </c>
      <c r="D750" s="127">
        <v>0</v>
      </c>
      <c r="E750" s="127">
        <v>2</v>
      </c>
      <c r="F750" s="127" t="s">
        <v>1615</v>
      </c>
    </row>
    <row r="751" spans="2:6">
      <c r="B751" s="127" t="s">
        <v>2137</v>
      </c>
      <c r="C751" s="127" t="s">
        <v>2137</v>
      </c>
      <c r="D751" s="127">
        <v>0</v>
      </c>
      <c r="E751" s="127">
        <v>2</v>
      </c>
      <c r="F751" s="127" t="s">
        <v>1615</v>
      </c>
    </row>
    <row r="752" spans="2:6">
      <c r="B752" s="127" t="s">
        <v>2139</v>
      </c>
      <c r="C752" s="127" t="s">
        <v>2139</v>
      </c>
      <c r="D752" s="127">
        <v>0</v>
      </c>
      <c r="E752" s="127">
        <v>2</v>
      </c>
      <c r="F752" s="127" t="s">
        <v>1615</v>
      </c>
    </row>
    <row r="753" spans="2:6">
      <c r="B753" s="127" t="s">
        <v>2141</v>
      </c>
      <c r="C753" s="127" t="s">
        <v>2141</v>
      </c>
      <c r="D753" s="127">
        <v>0</v>
      </c>
      <c r="E753" s="127">
        <v>2</v>
      </c>
      <c r="F753" s="127" t="s">
        <v>1615</v>
      </c>
    </row>
    <row r="754" spans="2:6">
      <c r="B754" s="127" t="s">
        <v>2159</v>
      </c>
      <c r="C754" s="142" t="s">
        <v>3781</v>
      </c>
      <c r="D754" s="127">
        <v>1</v>
      </c>
      <c r="E754" s="127">
        <v>1</v>
      </c>
      <c r="F754" s="127" t="s">
        <v>1615</v>
      </c>
    </row>
    <row r="755" spans="2:6">
      <c r="B755" s="127" t="s">
        <v>2161</v>
      </c>
      <c r="C755" s="127" t="s">
        <v>2161</v>
      </c>
      <c r="D755" s="127">
        <v>0</v>
      </c>
      <c r="E755" s="127">
        <v>0</v>
      </c>
      <c r="F755" s="127" t="s">
        <v>1615</v>
      </c>
    </row>
    <row r="756" spans="2:6">
      <c r="B756" s="127" t="s">
        <v>2163</v>
      </c>
      <c r="C756" s="142" t="s">
        <v>3908</v>
      </c>
      <c r="D756" s="127">
        <v>1</v>
      </c>
      <c r="E756" s="127">
        <v>0</v>
      </c>
      <c r="F756" s="127" t="s">
        <v>1615</v>
      </c>
    </row>
    <row r="757" spans="2:6">
      <c r="B757" s="127" t="s">
        <v>2164</v>
      </c>
      <c r="C757" s="127" t="s">
        <v>2164</v>
      </c>
      <c r="D757" s="127">
        <v>0</v>
      </c>
      <c r="E757" s="127">
        <v>0</v>
      </c>
      <c r="F757" s="127" t="s">
        <v>1615</v>
      </c>
    </row>
    <row r="758" spans="2:6">
      <c r="B758" s="127" t="s">
        <v>2165</v>
      </c>
      <c r="C758" s="142" t="s">
        <v>3909</v>
      </c>
      <c r="D758" s="127">
        <v>1</v>
      </c>
      <c r="E758" s="127">
        <v>0</v>
      </c>
      <c r="F758" s="127" t="s">
        <v>1615</v>
      </c>
    </row>
    <row r="759" spans="2:6">
      <c r="B759" s="127" t="s">
        <v>2166</v>
      </c>
      <c r="C759" s="127" t="s">
        <v>2166</v>
      </c>
      <c r="D759" s="127">
        <v>0</v>
      </c>
      <c r="E759" s="127">
        <v>0</v>
      </c>
      <c r="F759" s="127" t="s">
        <v>1615</v>
      </c>
    </row>
    <row r="760" spans="2:6">
      <c r="B760" s="127" t="s">
        <v>2168</v>
      </c>
      <c r="C760" s="127" t="s">
        <v>2168</v>
      </c>
      <c r="D760" s="127">
        <v>0</v>
      </c>
      <c r="E760" s="127">
        <v>0</v>
      </c>
      <c r="F760" s="127" t="s">
        <v>1615</v>
      </c>
    </row>
    <row r="761" spans="2:6">
      <c r="B761" s="127" t="s">
        <v>2171</v>
      </c>
      <c r="C761" s="127" t="s">
        <v>2171</v>
      </c>
      <c r="D761" s="127">
        <v>0</v>
      </c>
      <c r="E761" s="127">
        <v>0</v>
      </c>
      <c r="F761" s="127" t="s">
        <v>1615</v>
      </c>
    </row>
    <row r="762" spans="2:6">
      <c r="B762" s="127" t="s">
        <v>2173</v>
      </c>
      <c r="C762" s="127" t="s">
        <v>2173</v>
      </c>
      <c r="D762" s="127">
        <v>0</v>
      </c>
      <c r="E762" s="127">
        <v>0</v>
      </c>
      <c r="F762" s="127" t="s">
        <v>1615</v>
      </c>
    </row>
    <row r="763" spans="2:6">
      <c r="B763" s="127" t="s">
        <v>2174</v>
      </c>
      <c r="C763" s="127" t="s">
        <v>3914</v>
      </c>
      <c r="D763" s="127">
        <v>0</v>
      </c>
      <c r="E763" s="127">
        <v>1</v>
      </c>
      <c r="F763" s="127" t="s">
        <v>1615</v>
      </c>
    </row>
    <row r="764" spans="2:6">
      <c r="B764" s="127" t="s">
        <v>2176</v>
      </c>
      <c r="C764" s="142" t="s">
        <v>2176</v>
      </c>
      <c r="D764" s="127">
        <v>1</v>
      </c>
      <c r="E764" s="127">
        <v>0</v>
      </c>
      <c r="F764" s="127" t="s">
        <v>1615</v>
      </c>
    </row>
    <row r="765" spans="2:6">
      <c r="B765" s="127" t="s">
        <v>3917</v>
      </c>
      <c r="C765" s="142" t="s">
        <v>3916</v>
      </c>
      <c r="D765" s="127">
        <v>1</v>
      </c>
      <c r="E765" s="127">
        <v>0</v>
      </c>
      <c r="F765" s="127" t="s">
        <v>1615</v>
      </c>
    </row>
    <row r="766" spans="2:6">
      <c r="B766" s="127" t="s">
        <v>2178</v>
      </c>
      <c r="C766" s="142" t="s">
        <v>3915</v>
      </c>
      <c r="D766" s="127">
        <v>1</v>
      </c>
      <c r="E766" s="127">
        <v>0</v>
      </c>
      <c r="F766" s="127" t="s">
        <v>1615</v>
      </c>
    </row>
    <row r="767" spans="2:6">
      <c r="B767" s="127" t="s">
        <v>2180</v>
      </c>
      <c r="C767" s="127" t="s">
        <v>2180</v>
      </c>
      <c r="D767" s="127">
        <v>0</v>
      </c>
      <c r="E767" s="127">
        <v>0</v>
      </c>
      <c r="F767" s="127" t="s">
        <v>1615</v>
      </c>
    </row>
    <row r="768" spans="2:6">
      <c r="B768" s="127" t="s">
        <v>4003</v>
      </c>
      <c r="C768" s="127" t="s">
        <v>3912</v>
      </c>
      <c r="D768" s="127">
        <v>0</v>
      </c>
      <c r="E768" s="127">
        <v>0</v>
      </c>
      <c r="F768" s="127" t="s">
        <v>1615</v>
      </c>
    </row>
    <row r="769" spans="2:6">
      <c r="B769" s="127" t="s">
        <v>2185</v>
      </c>
      <c r="C769" s="142" t="s">
        <v>3913</v>
      </c>
      <c r="D769" s="127">
        <v>1</v>
      </c>
      <c r="E769" s="127">
        <v>0</v>
      </c>
      <c r="F769" s="127" t="s">
        <v>1615</v>
      </c>
    </row>
    <row r="770" spans="2:6">
      <c r="B770" s="127" t="s">
        <v>2187</v>
      </c>
      <c r="C770" s="127" t="s">
        <v>2187</v>
      </c>
      <c r="D770" s="127">
        <v>0</v>
      </c>
      <c r="E770" s="127">
        <v>0</v>
      </c>
      <c r="F770" s="127" t="s">
        <v>1615</v>
      </c>
    </row>
    <row r="771" spans="2:6">
      <c r="B771" s="127" t="s">
        <v>2188</v>
      </c>
      <c r="C771" s="142" t="s">
        <v>3778</v>
      </c>
      <c r="D771" s="127">
        <v>1</v>
      </c>
      <c r="E771" s="127">
        <v>1</v>
      </c>
      <c r="F771" s="127" t="s">
        <v>1615</v>
      </c>
    </row>
    <row r="772" spans="2:6">
      <c r="B772" s="127" t="s">
        <v>2189</v>
      </c>
      <c r="C772" s="142" t="s">
        <v>3918</v>
      </c>
      <c r="D772" s="127">
        <v>1</v>
      </c>
      <c r="E772" s="127">
        <v>1</v>
      </c>
      <c r="F772" s="127" t="s">
        <v>1615</v>
      </c>
    </row>
    <row r="773" spans="2:6">
      <c r="B773" s="127" t="s">
        <v>2190</v>
      </c>
      <c r="C773" s="127" t="s">
        <v>2190</v>
      </c>
      <c r="D773" s="127">
        <v>0</v>
      </c>
      <c r="E773" s="127">
        <v>0</v>
      </c>
      <c r="F773" s="127" t="s">
        <v>1615</v>
      </c>
    </row>
    <row r="774" spans="2:6">
      <c r="B774" s="127" t="s">
        <v>2191</v>
      </c>
      <c r="C774" s="142" t="s">
        <v>3919</v>
      </c>
      <c r="D774" s="127">
        <v>1</v>
      </c>
      <c r="E774" s="127">
        <v>1</v>
      </c>
      <c r="F774" s="127" t="s">
        <v>1615</v>
      </c>
    </row>
    <row r="775" spans="2:6">
      <c r="B775" s="127" t="s">
        <v>2192</v>
      </c>
      <c r="C775" s="127" t="s">
        <v>2192</v>
      </c>
      <c r="D775" s="127">
        <v>0</v>
      </c>
      <c r="E775" s="127">
        <v>0</v>
      </c>
      <c r="F775" s="127" t="s">
        <v>1615</v>
      </c>
    </row>
    <row r="776" spans="2:6">
      <c r="B776" s="127" t="s">
        <v>4697</v>
      </c>
      <c r="C776" s="127" t="s">
        <v>2194</v>
      </c>
      <c r="D776" s="127">
        <v>0</v>
      </c>
      <c r="E776" s="127">
        <v>0</v>
      </c>
      <c r="F776" s="127" t="s">
        <v>1615</v>
      </c>
    </row>
    <row r="777" spans="2:6">
      <c r="B777" s="127" t="s">
        <v>2195</v>
      </c>
      <c r="C777" s="127" t="s">
        <v>2195</v>
      </c>
      <c r="D777" s="127">
        <v>0</v>
      </c>
      <c r="E777" s="127">
        <v>0</v>
      </c>
      <c r="F777" s="127" t="s">
        <v>1615</v>
      </c>
    </row>
    <row r="778" spans="2:6">
      <c r="B778" s="127" t="s">
        <v>2196</v>
      </c>
      <c r="C778" s="127" t="s">
        <v>2196</v>
      </c>
      <c r="D778" s="127">
        <v>0</v>
      </c>
      <c r="E778" s="127">
        <v>0</v>
      </c>
      <c r="F778" s="127" t="s">
        <v>1615</v>
      </c>
    </row>
    <row r="779" spans="2:6">
      <c r="B779" s="127" t="s">
        <v>2198</v>
      </c>
      <c r="C779" s="127" t="s">
        <v>2198</v>
      </c>
      <c r="D779" s="127">
        <v>0</v>
      </c>
      <c r="E779" s="127">
        <v>0</v>
      </c>
      <c r="F779" s="127" t="s">
        <v>1615</v>
      </c>
    </row>
    <row r="780" spans="2:6">
      <c r="B780" s="127" t="s">
        <v>2199</v>
      </c>
      <c r="C780" s="127" t="s">
        <v>2199</v>
      </c>
      <c r="D780" s="127">
        <v>0</v>
      </c>
      <c r="E780" s="127">
        <v>0</v>
      </c>
      <c r="F780" s="127" t="s">
        <v>1615</v>
      </c>
    </row>
    <row r="781" spans="2:6">
      <c r="B781" s="127" t="s">
        <v>2200</v>
      </c>
      <c r="C781" s="127" t="s">
        <v>2200</v>
      </c>
      <c r="D781" s="127">
        <v>0</v>
      </c>
      <c r="E781" s="127">
        <v>0</v>
      </c>
      <c r="F781" s="127" t="s">
        <v>1615</v>
      </c>
    </row>
    <row r="782" spans="2:6">
      <c r="B782" s="127" t="s">
        <v>2202</v>
      </c>
      <c r="C782" s="127" t="s">
        <v>2202</v>
      </c>
      <c r="D782" s="127">
        <v>0</v>
      </c>
      <c r="E782" s="127">
        <v>0</v>
      </c>
      <c r="F782" s="127" t="s">
        <v>1615</v>
      </c>
    </row>
    <row r="783" spans="2:6">
      <c r="B783" s="127" t="s">
        <v>2203</v>
      </c>
      <c r="C783" s="127" t="s">
        <v>2203</v>
      </c>
      <c r="D783" s="127">
        <v>0</v>
      </c>
      <c r="E783" s="127">
        <v>0</v>
      </c>
      <c r="F783" s="127" t="s">
        <v>1615</v>
      </c>
    </row>
    <row r="784" spans="2:6">
      <c r="B784" s="127" t="s">
        <v>2205</v>
      </c>
      <c r="C784" s="127" t="s">
        <v>2205</v>
      </c>
      <c r="D784" s="127">
        <v>0</v>
      </c>
      <c r="E784" s="127">
        <v>1</v>
      </c>
      <c r="F784" s="127" t="s">
        <v>1615</v>
      </c>
    </row>
    <row r="785" spans="2:6">
      <c r="B785" s="127" t="s">
        <v>2208</v>
      </c>
      <c r="C785" s="127" t="s">
        <v>2208</v>
      </c>
      <c r="D785" s="127">
        <v>0</v>
      </c>
      <c r="E785" s="127">
        <v>0</v>
      </c>
      <c r="F785" s="127" t="s">
        <v>1615</v>
      </c>
    </row>
    <row r="786" spans="2:6">
      <c r="B786" s="127" t="s">
        <v>3956</v>
      </c>
      <c r="C786" s="127" t="s">
        <v>4896</v>
      </c>
      <c r="D786" s="127">
        <v>0</v>
      </c>
      <c r="E786" s="127">
        <v>0</v>
      </c>
      <c r="F786" s="127" t="s">
        <v>1615</v>
      </c>
    </row>
    <row r="787" spans="2:6">
      <c r="B787" s="127" t="s">
        <v>3958</v>
      </c>
      <c r="C787" s="127" t="s">
        <v>3958</v>
      </c>
      <c r="D787" s="127">
        <v>0</v>
      </c>
      <c r="E787" s="127">
        <v>0</v>
      </c>
      <c r="F787" s="127" t="s">
        <v>1615</v>
      </c>
    </row>
    <row r="788" spans="2:6">
      <c r="B788" s="129" t="s">
        <v>3992</v>
      </c>
      <c r="C788" s="129" t="s">
        <v>3992</v>
      </c>
      <c r="D788" s="127">
        <v>0</v>
      </c>
      <c r="E788" s="127">
        <v>0</v>
      </c>
      <c r="F788" s="127" t="s">
        <v>1615</v>
      </c>
    </row>
    <row r="789" spans="2:6">
      <c r="B789" s="129" t="s">
        <v>4052</v>
      </c>
      <c r="C789" s="129" t="s">
        <v>4051</v>
      </c>
      <c r="D789" s="127">
        <v>0</v>
      </c>
      <c r="E789" s="127">
        <v>0</v>
      </c>
      <c r="F789" s="127" t="s">
        <v>1615</v>
      </c>
    </row>
    <row r="790" spans="2:6">
      <c r="B790" s="129" t="s">
        <v>4060</v>
      </c>
      <c r="C790" s="129" t="s">
        <v>4060</v>
      </c>
      <c r="D790" s="127">
        <v>0</v>
      </c>
      <c r="E790" s="127">
        <v>0</v>
      </c>
      <c r="F790" s="127" t="s">
        <v>1615</v>
      </c>
    </row>
    <row r="791" spans="2:6">
      <c r="B791" s="129" t="s">
        <v>4061</v>
      </c>
      <c r="C791" s="129" t="s">
        <v>4061</v>
      </c>
      <c r="D791" s="127">
        <v>0</v>
      </c>
      <c r="E791" s="127">
        <v>0</v>
      </c>
      <c r="F791" s="127" t="s">
        <v>1615</v>
      </c>
    </row>
    <row r="792" spans="2:6">
      <c r="B792" s="129" t="s">
        <v>4062</v>
      </c>
      <c r="C792" s="129" t="s">
        <v>4062</v>
      </c>
      <c r="D792" s="127">
        <v>0</v>
      </c>
      <c r="E792" s="127">
        <v>0</v>
      </c>
      <c r="F792" s="127" t="s">
        <v>1615</v>
      </c>
    </row>
    <row r="793" spans="2:6">
      <c r="B793" s="129" t="s">
        <v>4064</v>
      </c>
      <c r="C793" s="129" t="s">
        <v>4064</v>
      </c>
      <c r="D793" s="127">
        <v>0</v>
      </c>
      <c r="E793" s="127">
        <v>0</v>
      </c>
      <c r="F793" s="127" t="s">
        <v>1615</v>
      </c>
    </row>
    <row r="794" spans="2:6">
      <c r="B794" s="129" t="s">
        <v>4059</v>
      </c>
      <c r="C794" s="129" t="s">
        <v>4059</v>
      </c>
      <c r="D794" s="127">
        <v>0</v>
      </c>
      <c r="E794" s="127">
        <v>0</v>
      </c>
      <c r="F794" s="127" t="s">
        <v>1615</v>
      </c>
    </row>
    <row r="795" spans="2:6">
      <c r="B795" s="129" t="s">
        <v>4690</v>
      </c>
      <c r="C795" s="129" t="s">
        <v>4690</v>
      </c>
      <c r="D795" s="127">
        <v>0</v>
      </c>
      <c r="E795" s="127">
        <v>0</v>
      </c>
      <c r="F795" s="127" t="s">
        <v>1615</v>
      </c>
    </row>
    <row r="796" spans="2:6">
      <c r="B796" s="129" t="s">
        <v>4692</v>
      </c>
      <c r="C796" s="129" t="s">
        <v>4692</v>
      </c>
      <c r="D796" s="127">
        <v>0</v>
      </c>
      <c r="E796" s="127">
        <v>0</v>
      </c>
      <c r="F796" s="127" t="s">
        <v>1615</v>
      </c>
    </row>
    <row r="797" spans="2:6">
      <c r="B797" s="129" t="s">
        <v>4858</v>
      </c>
      <c r="C797" s="129" t="s">
        <v>4858</v>
      </c>
      <c r="D797" s="127">
        <v>0</v>
      </c>
      <c r="E797" s="127">
        <v>1</v>
      </c>
      <c r="F797" s="127" t="s">
        <v>1615</v>
      </c>
    </row>
    <row r="798" spans="2:6">
      <c r="B798" s="129" t="s">
        <v>4885</v>
      </c>
      <c r="C798" s="129" t="s">
        <v>4886</v>
      </c>
      <c r="D798" s="127">
        <v>0</v>
      </c>
      <c r="E798" s="127">
        <v>1</v>
      </c>
      <c r="F798" s="127" t="s">
        <v>1615</v>
      </c>
    </row>
    <row r="799" spans="2:6">
      <c r="B799" s="129" t="s">
        <v>4905</v>
      </c>
      <c r="C799" s="129" t="s">
        <v>4906</v>
      </c>
      <c r="D799" s="127">
        <v>0</v>
      </c>
      <c r="E799" s="127">
        <v>0</v>
      </c>
      <c r="F799" s="127" t="s">
        <v>1615</v>
      </c>
    </row>
    <row r="800" spans="2:6">
      <c r="B800" s="129" t="s">
        <v>4928</v>
      </c>
      <c r="C800" s="129" t="s">
        <v>4931</v>
      </c>
      <c r="D800" s="127">
        <v>0</v>
      </c>
      <c r="E800" s="127">
        <v>1</v>
      </c>
      <c r="F800" s="127" t="s">
        <v>1615</v>
      </c>
    </row>
    <row r="801" spans="2:6">
      <c r="B801" s="129" t="s">
        <v>4933</v>
      </c>
      <c r="C801" s="129" t="s">
        <v>4934</v>
      </c>
      <c r="D801" s="127">
        <v>0</v>
      </c>
      <c r="E801" s="127">
        <v>1</v>
      </c>
      <c r="F801" s="127" t="s">
        <v>1615</v>
      </c>
    </row>
    <row r="802" spans="2:6">
      <c r="B802" s="129" t="s">
        <v>4932</v>
      </c>
      <c r="C802" s="129" t="s">
        <v>4930</v>
      </c>
      <c r="D802" s="127">
        <v>0</v>
      </c>
      <c r="E802" s="127">
        <v>1</v>
      </c>
      <c r="F802" s="127" t="s">
        <v>1615</v>
      </c>
    </row>
    <row r="803" spans="2:6">
      <c r="B803" s="129" t="s">
        <v>5024</v>
      </c>
      <c r="C803" s="129" t="s">
        <v>5025</v>
      </c>
      <c r="D803" s="127">
        <v>0</v>
      </c>
      <c r="E803" s="127">
        <v>1</v>
      </c>
      <c r="F803" s="127" t="s">
        <v>1615</v>
      </c>
    </row>
    <row r="804" spans="2:6">
      <c r="B804" s="129" t="s">
        <v>5022</v>
      </c>
      <c r="C804" s="129" t="s">
        <v>5026</v>
      </c>
      <c r="D804" s="127">
        <v>0</v>
      </c>
      <c r="E804" s="127">
        <v>1</v>
      </c>
      <c r="F804" s="127" t="s">
        <v>1615</v>
      </c>
    </row>
    <row r="805" spans="2:6">
      <c r="B805" s="129" t="s">
        <v>5023</v>
      </c>
      <c r="C805" s="129" t="s">
        <v>5027</v>
      </c>
      <c r="D805" s="127">
        <v>0</v>
      </c>
      <c r="E805" s="127">
        <v>1</v>
      </c>
      <c r="F805" s="127" t="s">
        <v>1615</v>
      </c>
    </row>
    <row r="806" spans="2:6">
      <c r="D806" s="127">
        <v>0</v>
      </c>
      <c r="E806" s="127">
        <v>0</v>
      </c>
      <c r="F806" s="127" t="s">
        <v>1615</v>
      </c>
    </row>
    <row r="807" spans="2:6">
      <c r="D807" s="127">
        <v>0</v>
      </c>
      <c r="E807" s="127">
        <v>0</v>
      </c>
      <c r="F807" s="127" t="s">
        <v>1615</v>
      </c>
    </row>
    <row r="808" spans="2:6">
      <c r="D808" s="127">
        <v>0</v>
      </c>
      <c r="E808" s="127">
        <v>0</v>
      </c>
      <c r="F808" s="127" t="s">
        <v>1615</v>
      </c>
    </row>
    <row r="809" spans="2:6">
      <c r="D809" s="127">
        <v>0</v>
      </c>
      <c r="E809" s="127">
        <v>0</v>
      </c>
      <c r="F809" s="127" t="s">
        <v>1615</v>
      </c>
    </row>
    <row r="810" spans="2:6">
      <c r="D810" s="127">
        <v>0</v>
      </c>
      <c r="E810" s="127">
        <v>0</v>
      </c>
      <c r="F810" s="127" t="s">
        <v>1615</v>
      </c>
    </row>
    <row r="811" spans="2:6">
      <c r="D811" s="127">
        <v>0</v>
      </c>
      <c r="E811" s="127">
        <v>0</v>
      </c>
      <c r="F811" s="127" t="s">
        <v>1615</v>
      </c>
    </row>
    <row r="812" spans="2:6">
      <c r="D812" s="127">
        <v>0</v>
      </c>
      <c r="E812" s="127">
        <v>0</v>
      </c>
      <c r="F812" s="127" t="s">
        <v>1615</v>
      </c>
    </row>
    <row r="813" spans="2:6">
      <c r="D813" s="127">
        <v>0</v>
      </c>
      <c r="E813" s="127">
        <v>0</v>
      </c>
      <c r="F813" s="127" t="s">
        <v>1615</v>
      </c>
    </row>
    <row r="814" spans="2:6">
      <c r="D814" s="127">
        <v>0</v>
      </c>
      <c r="E814" s="127">
        <v>0</v>
      </c>
      <c r="F814" s="127" t="s">
        <v>1615</v>
      </c>
    </row>
    <row r="815" spans="2:6">
      <c r="D815" s="127">
        <v>0</v>
      </c>
      <c r="E815" s="127">
        <v>0</v>
      </c>
      <c r="F815" s="127" t="s">
        <v>1615</v>
      </c>
    </row>
    <row r="816" spans="2:6">
      <c r="D816" s="127">
        <v>0</v>
      </c>
      <c r="E816" s="127">
        <v>0</v>
      </c>
      <c r="F816" s="127" t="s">
        <v>1615</v>
      </c>
    </row>
    <row r="817" spans="4:6">
      <c r="D817" s="127">
        <v>0</v>
      </c>
      <c r="E817" s="127">
        <v>0</v>
      </c>
      <c r="F817" s="127" t="s">
        <v>1615</v>
      </c>
    </row>
    <row r="818" spans="4:6">
      <c r="D818" s="127">
        <v>0</v>
      </c>
      <c r="E818" s="127">
        <v>0</v>
      </c>
      <c r="F818" s="127" t="s">
        <v>1615</v>
      </c>
    </row>
    <row r="819" spans="4:6">
      <c r="D819" s="127">
        <v>0</v>
      </c>
      <c r="E819" s="127">
        <v>0</v>
      </c>
      <c r="F819" s="127" t="s">
        <v>1615</v>
      </c>
    </row>
    <row r="820" spans="4:6">
      <c r="D820" s="127">
        <v>0</v>
      </c>
      <c r="E820" s="127">
        <v>0</v>
      </c>
      <c r="F820" s="127" t="s">
        <v>1615</v>
      </c>
    </row>
    <row r="821" spans="4:6">
      <c r="D821" s="127">
        <v>0</v>
      </c>
      <c r="E821" s="127">
        <v>0</v>
      </c>
      <c r="F821" s="127" t="s">
        <v>1615</v>
      </c>
    </row>
    <row r="822" spans="4:6">
      <c r="D822" s="127">
        <v>0</v>
      </c>
      <c r="E822" s="127">
        <v>0</v>
      </c>
      <c r="F822" s="127" t="s">
        <v>1615</v>
      </c>
    </row>
    <row r="823" spans="4:6">
      <c r="D823" s="127">
        <v>0</v>
      </c>
      <c r="E823" s="127">
        <v>0</v>
      </c>
      <c r="F823" s="127" t="s">
        <v>1615</v>
      </c>
    </row>
    <row r="824" spans="4:6">
      <c r="D824" s="127">
        <v>0</v>
      </c>
      <c r="E824" s="127">
        <v>0</v>
      </c>
      <c r="F824" s="127" t="s">
        <v>1615</v>
      </c>
    </row>
    <row r="825" spans="4:6">
      <c r="D825" s="127">
        <v>0</v>
      </c>
      <c r="E825" s="127">
        <v>0</v>
      </c>
      <c r="F825" s="127" t="s">
        <v>1615</v>
      </c>
    </row>
    <row r="826" spans="4:6">
      <c r="D826" s="127">
        <v>0</v>
      </c>
      <c r="E826" s="127">
        <v>0</v>
      </c>
      <c r="F826" s="127" t="s">
        <v>1615</v>
      </c>
    </row>
    <row r="827" spans="4:6">
      <c r="D827" s="127">
        <v>0</v>
      </c>
      <c r="E827" s="127">
        <v>0</v>
      </c>
      <c r="F827" s="127" t="s">
        <v>1615</v>
      </c>
    </row>
    <row r="828" spans="4:6">
      <c r="D828" s="127">
        <v>0</v>
      </c>
      <c r="E828" s="127">
        <v>0</v>
      </c>
      <c r="F828" s="127" t="s">
        <v>1615</v>
      </c>
    </row>
    <row r="829" spans="4:6">
      <c r="D829" s="127">
        <v>0</v>
      </c>
      <c r="E829" s="127">
        <v>0</v>
      </c>
      <c r="F829" s="127" t="s">
        <v>1615</v>
      </c>
    </row>
    <row r="830" spans="4:6">
      <c r="D830" s="127">
        <v>0</v>
      </c>
      <c r="E830" s="127">
        <v>0</v>
      </c>
      <c r="F830" s="127" t="s">
        <v>1615</v>
      </c>
    </row>
    <row r="831" spans="4:6">
      <c r="D831" s="127">
        <v>0</v>
      </c>
      <c r="E831" s="127">
        <v>0</v>
      </c>
      <c r="F831" s="127" t="s">
        <v>1615</v>
      </c>
    </row>
    <row r="832" spans="4:6">
      <c r="D832" s="127">
        <v>0</v>
      </c>
      <c r="E832" s="127">
        <v>0</v>
      </c>
      <c r="F832" s="127" t="s">
        <v>1615</v>
      </c>
    </row>
    <row r="833" spans="4:6">
      <c r="D833" s="127">
        <v>0</v>
      </c>
      <c r="E833" s="127">
        <v>0</v>
      </c>
      <c r="F833" s="127" t="s">
        <v>1615</v>
      </c>
    </row>
    <row r="834" spans="4:6">
      <c r="D834" s="127">
        <v>0</v>
      </c>
      <c r="E834" s="127">
        <v>0</v>
      </c>
      <c r="F834" s="127" t="s">
        <v>1615</v>
      </c>
    </row>
    <row r="835" spans="4:6">
      <c r="D835" s="127">
        <v>0</v>
      </c>
      <c r="E835" s="127">
        <v>0</v>
      </c>
      <c r="F835" s="127" t="s">
        <v>1615</v>
      </c>
    </row>
    <row r="836" spans="4:6">
      <c r="D836" s="127">
        <v>0</v>
      </c>
      <c r="E836" s="127">
        <v>0</v>
      </c>
      <c r="F836" s="127" t="s">
        <v>1615</v>
      </c>
    </row>
    <row r="837" spans="4:6">
      <c r="D837" s="127">
        <v>0</v>
      </c>
      <c r="E837" s="127">
        <v>0</v>
      </c>
      <c r="F837" s="127" t="s">
        <v>1615</v>
      </c>
    </row>
    <row r="838" spans="4:6">
      <c r="D838" s="127">
        <v>0</v>
      </c>
      <c r="E838" s="127">
        <v>0</v>
      </c>
      <c r="F838" s="127" t="s">
        <v>1615</v>
      </c>
    </row>
    <row r="839" spans="4:6">
      <c r="D839" s="127">
        <v>0</v>
      </c>
      <c r="E839" s="127">
        <v>0</v>
      </c>
      <c r="F839" s="127" t="s">
        <v>1615</v>
      </c>
    </row>
    <row r="840" spans="4:6">
      <c r="D840" s="127">
        <v>0</v>
      </c>
      <c r="E840" s="127">
        <v>0</v>
      </c>
      <c r="F840" s="127" t="s">
        <v>1615</v>
      </c>
    </row>
    <row r="841" spans="4:6">
      <c r="D841" s="127">
        <v>0</v>
      </c>
      <c r="E841" s="127">
        <v>0</v>
      </c>
      <c r="F841" s="127" t="s">
        <v>1615</v>
      </c>
    </row>
    <row r="842" spans="4:6">
      <c r="D842" s="127">
        <v>0</v>
      </c>
      <c r="E842" s="127">
        <v>0</v>
      </c>
      <c r="F842" s="127" t="s">
        <v>1615</v>
      </c>
    </row>
    <row r="843" spans="4:6">
      <c r="D843" s="127">
        <v>0</v>
      </c>
      <c r="E843" s="127">
        <v>0</v>
      </c>
      <c r="F843" s="127" t="s">
        <v>1615</v>
      </c>
    </row>
    <row r="844" spans="4:6">
      <c r="D844" s="127">
        <v>0</v>
      </c>
      <c r="E844" s="127">
        <v>0</v>
      </c>
      <c r="F844" s="127" t="s">
        <v>1615</v>
      </c>
    </row>
    <row r="845" spans="4:6">
      <c r="D845" s="127">
        <v>0</v>
      </c>
      <c r="E845" s="127">
        <v>0</v>
      </c>
      <c r="F845" s="127" t="s">
        <v>1615</v>
      </c>
    </row>
    <row r="846" spans="4:6">
      <c r="D846" s="127">
        <v>0</v>
      </c>
      <c r="E846" s="127">
        <v>0</v>
      </c>
      <c r="F846" s="127" t="s">
        <v>1615</v>
      </c>
    </row>
    <row r="847" spans="4:6">
      <c r="D847" s="127">
        <v>0</v>
      </c>
      <c r="E847" s="127">
        <v>0</v>
      </c>
      <c r="F847" s="127" t="s">
        <v>1615</v>
      </c>
    </row>
    <row r="848" spans="4:6">
      <c r="D848" s="127">
        <v>0</v>
      </c>
      <c r="E848" s="127">
        <v>0</v>
      </c>
      <c r="F848" s="127" t="s">
        <v>1615</v>
      </c>
    </row>
    <row r="849" spans="4:6">
      <c r="D849" s="127">
        <v>0</v>
      </c>
      <c r="E849" s="127">
        <v>0</v>
      </c>
      <c r="F849" s="127" t="s">
        <v>1615</v>
      </c>
    </row>
    <row r="850" spans="4:6">
      <c r="D850" s="127">
        <v>0</v>
      </c>
      <c r="E850" s="127">
        <v>0</v>
      </c>
      <c r="F850" s="127" t="s">
        <v>1615</v>
      </c>
    </row>
    <row r="851" spans="4:6">
      <c r="D851" s="127">
        <v>0</v>
      </c>
      <c r="E851" s="127">
        <v>0</v>
      </c>
      <c r="F851" s="127" t="s">
        <v>1615</v>
      </c>
    </row>
    <row r="852" spans="4:6">
      <c r="D852" s="127">
        <v>0</v>
      </c>
      <c r="E852" s="127">
        <v>0</v>
      </c>
      <c r="F852" s="127" t="s">
        <v>1615</v>
      </c>
    </row>
    <row r="853" spans="4:6">
      <c r="D853" s="127">
        <v>0</v>
      </c>
      <c r="E853" s="127">
        <v>0</v>
      </c>
      <c r="F853" s="127" t="s">
        <v>1615</v>
      </c>
    </row>
    <row r="854" spans="4:6">
      <c r="D854" s="127">
        <v>0</v>
      </c>
      <c r="E854" s="127">
        <v>0</v>
      </c>
      <c r="F854" s="127" t="s">
        <v>1615</v>
      </c>
    </row>
    <row r="855" spans="4:6">
      <c r="D855" s="127">
        <v>0</v>
      </c>
      <c r="E855" s="127">
        <v>0</v>
      </c>
      <c r="F855" s="127" t="s">
        <v>1615</v>
      </c>
    </row>
    <row r="856" spans="4:6">
      <c r="D856" s="127">
        <v>0</v>
      </c>
      <c r="E856" s="127">
        <v>0</v>
      </c>
      <c r="F856" s="127" t="s">
        <v>1615</v>
      </c>
    </row>
    <row r="857" spans="4:6">
      <c r="D857" s="127">
        <v>0</v>
      </c>
      <c r="E857" s="127">
        <v>0</v>
      </c>
      <c r="F857" s="127" t="s">
        <v>1615</v>
      </c>
    </row>
    <row r="858" spans="4:6">
      <c r="D858" s="127">
        <v>0</v>
      </c>
      <c r="E858" s="127">
        <v>0</v>
      </c>
      <c r="F858" s="127" t="s">
        <v>1615</v>
      </c>
    </row>
    <row r="859" spans="4:6">
      <c r="D859" s="127">
        <v>0</v>
      </c>
      <c r="E859" s="127">
        <v>0</v>
      </c>
      <c r="F859" s="127" t="s">
        <v>1615</v>
      </c>
    </row>
    <row r="860" spans="4:6">
      <c r="D860" s="127">
        <v>0</v>
      </c>
      <c r="E860" s="127">
        <v>0</v>
      </c>
      <c r="F860" s="127" t="s">
        <v>1615</v>
      </c>
    </row>
    <row r="861" spans="4:6">
      <c r="D861" s="127">
        <v>0</v>
      </c>
      <c r="E861" s="127">
        <v>0</v>
      </c>
      <c r="F861" s="127" t="s">
        <v>1615</v>
      </c>
    </row>
    <row r="862" spans="4:6">
      <c r="D862" s="127">
        <v>0</v>
      </c>
      <c r="E862" s="127">
        <v>0</v>
      </c>
      <c r="F862" s="127" t="s">
        <v>1615</v>
      </c>
    </row>
    <row r="863" spans="4:6">
      <c r="D863" s="127">
        <v>0</v>
      </c>
      <c r="E863" s="127">
        <v>0</v>
      </c>
      <c r="F863" s="127" t="s">
        <v>1615</v>
      </c>
    </row>
    <row r="864" spans="4:6">
      <c r="D864" s="127">
        <v>0</v>
      </c>
      <c r="E864" s="127">
        <v>0</v>
      </c>
      <c r="F864" s="127" t="s">
        <v>1615</v>
      </c>
    </row>
    <row r="865" spans="4:6">
      <c r="D865" s="127">
        <v>0</v>
      </c>
      <c r="E865" s="127">
        <v>0</v>
      </c>
      <c r="F865" s="127" t="s">
        <v>1615</v>
      </c>
    </row>
    <row r="866" spans="4:6">
      <c r="D866" s="127">
        <v>0</v>
      </c>
      <c r="E866" s="127">
        <v>0</v>
      </c>
      <c r="F866" s="127" t="s">
        <v>1615</v>
      </c>
    </row>
    <row r="867" spans="4:6">
      <c r="D867" s="127">
        <v>0</v>
      </c>
      <c r="E867" s="127">
        <v>0</v>
      </c>
      <c r="F867" s="127" t="s">
        <v>1615</v>
      </c>
    </row>
    <row r="868" spans="4:6">
      <c r="D868" s="127">
        <v>0</v>
      </c>
      <c r="E868" s="127">
        <v>0</v>
      </c>
      <c r="F868" s="127" t="s">
        <v>1615</v>
      </c>
    </row>
    <row r="869" spans="4:6">
      <c r="D869" s="127">
        <v>0</v>
      </c>
      <c r="E869" s="127">
        <v>0</v>
      </c>
      <c r="F869" s="127" t="s">
        <v>1615</v>
      </c>
    </row>
    <row r="870" spans="4:6">
      <c r="D870" s="127">
        <v>0</v>
      </c>
      <c r="E870" s="127">
        <v>0</v>
      </c>
      <c r="F870" s="127" t="s">
        <v>1615</v>
      </c>
    </row>
    <row r="871" spans="4:6">
      <c r="D871" s="127">
        <v>0</v>
      </c>
      <c r="E871" s="127">
        <v>0</v>
      </c>
      <c r="F871" s="127" t="s">
        <v>1615</v>
      </c>
    </row>
    <row r="872" spans="4:6">
      <c r="D872" s="127">
        <v>0</v>
      </c>
      <c r="E872" s="127">
        <v>0</v>
      </c>
      <c r="F872" s="127" t="s">
        <v>1615</v>
      </c>
    </row>
    <row r="873" spans="4:6">
      <c r="D873" s="127">
        <v>0</v>
      </c>
      <c r="E873" s="127">
        <v>0</v>
      </c>
      <c r="F873" s="127" t="s">
        <v>1615</v>
      </c>
    </row>
    <row r="874" spans="4:6">
      <c r="D874" s="127">
        <v>0</v>
      </c>
      <c r="E874" s="127">
        <v>0</v>
      </c>
      <c r="F874" s="127" t="s">
        <v>1615</v>
      </c>
    </row>
    <row r="875" spans="4:6">
      <c r="D875" s="127">
        <v>0</v>
      </c>
      <c r="E875" s="127">
        <v>0</v>
      </c>
      <c r="F875" s="127" t="s">
        <v>1615</v>
      </c>
    </row>
    <row r="876" spans="4:6">
      <c r="D876" s="127">
        <v>0</v>
      </c>
      <c r="E876" s="127">
        <v>0</v>
      </c>
      <c r="F876" s="127" t="s">
        <v>1615</v>
      </c>
    </row>
    <row r="877" spans="4:6">
      <c r="D877" s="127">
        <v>0</v>
      </c>
      <c r="E877" s="127">
        <v>0</v>
      </c>
      <c r="F877" s="127" t="s">
        <v>1615</v>
      </c>
    </row>
    <row r="878" spans="4:6">
      <c r="D878" s="127">
        <v>0</v>
      </c>
      <c r="E878" s="127">
        <v>0</v>
      </c>
      <c r="F878" s="127" t="s">
        <v>1615</v>
      </c>
    </row>
    <row r="879" spans="4:6">
      <c r="D879" s="127">
        <v>0</v>
      </c>
      <c r="E879" s="127">
        <v>0</v>
      </c>
      <c r="F879" s="127" t="s">
        <v>1615</v>
      </c>
    </row>
    <row r="880" spans="4:6">
      <c r="D880" s="127">
        <v>0</v>
      </c>
      <c r="E880" s="127">
        <v>0</v>
      </c>
      <c r="F880" s="127" t="s">
        <v>1615</v>
      </c>
    </row>
    <row r="881" spans="4:6">
      <c r="D881" s="127">
        <v>0</v>
      </c>
      <c r="E881" s="127">
        <v>0</v>
      </c>
      <c r="F881" s="127" t="s">
        <v>1615</v>
      </c>
    </row>
    <row r="882" spans="4:6">
      <c r="D882" s="127">
        <v>0</v>
      </c>
      <c r="E882" s="127">
        <v>0</v>
      </c>
      <c r="F882" s="127" t="s">
        <v>1615</v>
      </c>
    </row>
    <row r="883" spans="4:6">
      <c r="D883" s="127">
        <v>0</v>
      </c>
      <c r="E883" s="127">
        <v>0</v>
      </c>
      <c r="F883" s="127" t="s">
        <v>1615</v>
      </c>
    </row>
    <row r="884" spans="4:6">
      <c r="D884" s="127">
        <v>0</v>
      </c>
      <c r="E884" s="127">
        <v>0</v>
      </c>
      <c r="F884" s="127" t="s">
        <v>1615</v>
      </c>
    </row>
    <row r="885" spans="4:6">
      <c r="D885" s="127">
        <v>0</v>
      </c>
      <c r="E885" s="127">
        <v>0</v>
      </c>
      <c r="F885" s="127" t="s">
        <v>1615</v>
      </c>
    </row>
    <row r="886" spans="4:6">
      <c r="D886" s="127">
        <v>0</v>
      </c>
      <c r="E886" s="127">
        <v>0</v>
      </c>
      <c r="F886" s="127" t="s">
        <v>1615</v>
      </c>
    </row>
    <row r="887" spans="4:6">
      <c r="D887" s="127">
        <v>0</v>
      </c>
      <c r="E887" s="127">
        <v>0</v>
      </c>
      <c r="F887" s="127" t="s">
        <v>1615</v>
      </c>
    </row>
    <row r="888" spans="4:6">
      <c r="D888" s="127">
        <v>0</v>
      </c>
      <c r="E888" s="127">
        <v>0</v>
      </c>
      <c r="F888" s="127" t="s">
        <v>1615</v>
      </c>
    </row>
    <row r="889" spans="4:6">
      <c r="D889" s="127">
        <v>0</v>
      </c>
      <c r="E889" s="127">
        <v>0</v>
      </c>
      <c r="F889" s="127" t="s">
        <v>1615</v>
      </c>
    </row>
    <row r="890" spans="4:6">
      <c r="D890" s="127">
        <v>0</v>
      </c>
      <c r="E890" s="127">
        <v>0</v>
      </c>
      <c r="F890" s="127" t="s">
        <v>1615</v>
      </c>
    </row>
    <row r="891" spans="4:6">
      <c r="D891" s="127">
        <v>0</v>
      </c>
      <c r="E891" s="127">
        <v>0</v>
      </c>
      <c r="F891" s="127" t="s">
        <v>1615</v>
      </c>
    </row>
    <row r="892" spans="4:6">
      <c r="D892" s="127">
        <v>0</v>
      </c>
      <c r="E892" s="127">
        <v>0</v>
      </c>
      <c r="F892" s="127" t="s">
        <v>1615</v>
      </c>
    </row>
    <row r="893" spans="4:6">
      <c r="D893" s="127">
        <v>0</v>
      </c>
      <c r="E893" s="127">
        <v>0</v>
      </c>
      <c r="F893" s="127" t="s">
        <v>1615</v>
      </c>
    </row>
    <row r="894" spans="4:6">
      <c r="D894" s="127">
        <v>0</v>
      </c>
      <c r="E894" s="127">
        <v>0</v>
      </c>
      <c r="F894" s="127" t="s">
        <v>1615</v>
      </c>
    </row>
    <row r="895" spans="4:6">
      <c r="D895" s="127">
        <v>0</v>
      </c>
      <c r="E895" s="127">
        <v>0</v>
      </c>
      <c r="F895" s="127" t="s">
        <v>1615</v>
      </c>
    </row>
    <row r="896" spans="4:6">
      <c r="D896" s="127">
        <v>0</v>
      </c>
      <c r="E896" s="127">
        <v>0</v>
      </c>
      <c r="F896" s="127" t="s">
        <v>1615</v>
      </c>
    </row>
    <row r="897" spans="4:6">
      <c r="D897" s="127">
        <v>0</v>
      </c>
      <c r="E897" s="127">
        <v>0</v>
      </c>
      <c r="F897" s="127" t="s">
        <v>1615</v>
      </c>
    </row>
    <row r="898" spans="4:6">
      <c r="D898" s="127">
        <v>0</v>
      </c>
      <c r="E898" s="127">
        <v>0</v>
      </c>
      <c r="F898" s="127" t="s">
        <v>1615</v>
      </c>
    </row>
    <row r="899" spans="4:6">
      <c r="D899" s="127">
        <v>0</v>
      </c>
      <c r="E899" s="127">
        <v>0</v>
      </c>
      <c r="F899" s="127" t="s">
        <v>1615</v>
      </c>
    </row>
    <row r="900" spans="4:6">
      <c r="D900" s="127">
        <v>0</v>
      </c>
      <c r="E900" s="127">
        <v>0</v>
      </c>
      <c r="F900" s="127" t="s">
        <v>1615</v>
      </c>
    </row>
    <row r="901" spans="4:6">
      <c r="D901" s="127">
        <v>0</v>
      </c>
      <c r="E901" s="127">
        <v>0</v>
      </c>
      <c r="F901" s="127" t="s">
        <v>1615</v>
      </c>
    </row>
    <row r="902" spans="4:6">
      <c r="D902" s="127">
        <v>0</v>
      </c>
      <c r="E902" s="127">
        <v>0</v>
      </c>
      <c r="F902" s="127" t="s">
        <v>1615</v>
      </c>
    </row>
    <row r="903" spans="4:6">
      <c r="D903" s="127">
        <v>0</v>
      </c>
      <c r="E903" s="127">
        <v>0</v>
      </c>
      <c r="F903" s="127" t="s">
        <v>1615</v>
      </c>
    </row>
    <row r="904" spans="4:6">
      <c r="D904" s="127">
        <v>0</v>
      </c>
      <c r="E904" s="127">
        <v>0</v>
      </c>
      <c r="F904" s="127" t="s">
        <v>1615</v>
      </c>
    </row>
    <row r="905" spans="4:6">
      <c r="D905" s="127">
        <v>0</v>
      </c>
      <c r="E905" s="127">
        <v>0</v>
      </c>
      <c r="F905" s="127" t="s">
        <v>1615</v>
      </c>
    </row>
    <row r="906" spans="4:6">
      <c r="D906" s="127">
        <v>0</v>
      </c>
      <c r="E906" s="127">
        <v>0</v>
      </c>
      <c r="F906" s="127" t="s">
        <v>1615</v>
      </c>
    </row>
    <row r="907" spans="4:6">
      <c r="D907" s="127">
        <v>0</v>
      </c>
      <c r="E907" s="127">
        <v>0</v>
      </c>
      <c r="F907" s="127" t="s">
        <v>1615</v>
      </c>
    </row>
    <row r="908" spans="4:6">
      <c r="D908" s="127">
        <v>0</v>
      </c>
      <c r="E908" s="127">
        <v>0</v>
      </c>
      <c r="F908" s="127" t="s">
        <v>1615</v>
      </c>
    </row>
    <row r="909" spans="4:6">
      <c r="D909" s="127">
        <v>0</v>
      </c>
      <c r="E909" s="127">
        <v>0</v>
      </c>
      <c r="F909" s="127" t="s">
        <v>1615</v>
      </c>
    </row>
    <row r="910" spans="4:6">
      <c r="D910" s="127">
        <v>0</v>
      </c>
      <c r="E910" s="127">
        <v>0</v>
      </c>
      <c r="F910" s="127" t="s">
        <v>1615</v>
      </c>
    </row>
    <row r="911" spans="4:6">
      <c r="D911" s="127">
        <v>0</v>
      </c>
      <c r="E911" s="127">
        <v>0</v>
      </c>
      <c r="F911" s="127" t="s">
        <v>1615</v>
      </c>
    </row>
    <row r="912" spans="4:6">
      <c r="D912" s="127">
        <v>0</v>
      </c>
      <c r="E912" s="127">
        <v>0</v>
      </c>
      <c r="F912" s="127" t="s">
        <v>1615</v>
      </c>
    </row>
    <row r="913" spans="4:6">
      <c r="D913" s="127">
        <v>0</v>
      </c>
      <c r="E913" s="127">
        <v>0</v>
      </c>
      <c r="F913" s="127" t="s">
        <v>1615</v>
      </c>
    </row>
    <row r="914" spans="4:6">
      <c r="D914" s="127">
        <v>0</v>
      </c>
      <c r="E914" s="127">
        <v>0</v>
      </c>
      <c r="F914" s="127" t="s">
        <v>1615</v>
      </c>
    </row>
    <row r="915" spans="4:6">
      <c r="D915" s="127">
        <v>0</v>
      </c>
      <c r="E915" s="127">
        <v>0</v>
      </c>
      <c r="F915" s="127" t="s">
        <v>1615</v>
      </c>
    </row>
    <row r="916" spans="4:6">
      <c r="D916" s="127">
        <v>0</v>
      </c>
      <c r="E916" s="127">
        <v>0</v>
      </c>
      <c r="F916" s="127" t="s">
        <v>1615</v>
      </c>
    </row>
    <row r="917" spans="4:6">
      <c r="D917" s="127">
        <v>0</v>
      </c>
      <c r="E917" s="127">
        <v>0</v>
      </c>
      <c r="F917" s="127" t="s">
        <v>1615</v>
      </c>
    </row>
    <row r="918" spans="4:6">
      <c r="D918" s="127">
        <v>0</v>
      </c>
      <c r="E918" s="127">
        <v>0</v>
      </c>
      <c r="F918" s="127" t="s">
        <v>1615</v>
      </c>
    </row>
    <row r="919" spans="4:6">
      <c r="D919" s="127">
        <v>0</v>
      </c>
      <c r="E919" s="127">
        <v>0</v>
      </c>
      <c r="F919" s="127" t="s">
        <v>1615</v>
      </c>
    </row>
    <row r="920" spans="4:6">
      <c r="D920" s="127">
        <v>0</v>
      </c>
      <c r="E920" s="127">
        <v>0</v>
      </c>
      <c r="F920" s="127" t="s">
        <v>1615</v>
      </c>
    </row>
    <row r="921" spans="4:6">
      <c r="D921" s="127">
        <v>0</v>
      </c>
      <c r="E921" s="127">
        <v>0</v>
      </c>
      <c r="F921" s="127" t="s">
        <v>1615</v>
      </c>
    </row>
    <row r="922" spans="4:6">
      <c r="D922" s="127">
        <v>0</v>
      </c>
      <c r="E922" s="127">
        <v>0</v>
      </c>
      <c r="F922" s="127" t="s">
        <v>1615</v>
      </c>
    </row>
    <row r="923" spans="4:6">
      <c r="D923" s="127">
        <v>0</v>
      </c>
      <c r="E923" s="127">
        <v>0</v>
      </c>
      <c r="F923" s="127" t="s">
        <v>1615</v>
      </c>
    </row>
    <row r="924" spans="4:6">
      <c r="D924" s="127">
        <v>0</v>
      </c>
      <c r="E924" s="127">
        <v>0</v>
      </c>
      <c r="F924" s="127" t="s">
        <v>1615</v>
      </c>
    </row>
    <row r="925" spans="4:6">
      <c r="D925" s="127">
        <v>0</v>
      </c>
      <c r="E925" s="127">
        <v>0</v>
      </c>
      <c r="F925" s="127" t="s">
        <v>1615</v>
      </c>
    </row>
    <row r="926" spans="4:6">
      <c r="D926" s="127">
        <v>0</v>
      </c>
      <c r="E926" s="127">
        <v>0</v>
      </c>
      <c r="F926" s="127" t="s">
        <v>1615</v>
      </c>
    </row>
    <row r="927" spans="4:6">
      <c r="D927" s="127">
        <v>0</v>
      </c>
      <c r="E927" s="127">
        <v>0</v>
      </c>
      <c r="F927" s="127" t="s">
        <v>1615</v>
      </c>
    </row>
    <row r="928" spans="4:6">
      <c r="D928" s="127">
        <v>0</v>
      </c>
      <c r="E928" s="127">
        <v>0</v>
      </c>
      <c r="F928" s="127" t="s">
        <v>1615</v>
      </c>
    </row>
    <row r="929" spans="4:6">
      <c r="D929" s="127">
        <v>0</v>
      </c>
      <c r="E929" s="127">
        <v>0</v>
      </c>
      <c r="F929" s="127" t="s">
        <v>1615</v>
      </c>
    </row>
    <row r="930" spans="4:6">
      <c r="D930" s="127">
        <v>0</v>
      </c>
      <c r="E930" s="127">
        <v>0</v>
      </c>
      <c r="F930" s="127" t="s">
        <v>1615</v>
      </c>
    </row>
    <row r="931" spans="4:6">
      <c r="D931" s="127">
        <v>0</v>
      </c>
      <c r="E931" s="127">
        <v>0</v>
      </c>
      <c r="F931" s="127" t="s">
        <v>1615</v>
      </c>
    </row>
    <row r="932" spans="4:6">
      <c r="D932" s="127">
        <v>0</v>
      </c>
      <c r="E932" s="127">
        <v>0</v>
      </c>
      <c r="F932" s="127" t="s">
        <v>1615</v>
      </c>
    </row>
    <row r="933" spans="4:6">
      <c r="D933" s="127">
        <v>0</v>
      </c>
      <c r="E933" s="127">
        <v>0</v>
      </c>
      <c r="F933" s="127" t="s">
        <v>1615</v>
      </c>
    </row>
    <row r="934" spans="4:6">
      <c r="D934" s="127">
        <v>0</v>
      </c>
      <c r="E934" s="127">
        <v>0</v>
      </c>
      <c r="F934" s="127" t="s">
        <v>1615</v>
      </c>
    </row>
    <row r="935" spans="4:6">
      <c r="D935" s="127">
        <v>0</v>
      </c>
      <c r="E935" s="127">
        <v>0</v>
      </c>
      <c r="F935" s="127" t="s">
        <v>1615</v>
      </c>
    </row>
    <row r="936" spans="4:6">
      <c r="D936" s="127">
        <v>0</v>
      </c>
      <c r="E936" s="127">
        <v>0</v>
      </c>
      <c r="F936" s="127" t="s">
        <v>1615</v>
      </c>
    </row>
    <row r="937" spans="4:6">
      <c r="D937" s="127">
        <v>0</v>
      </c>
      <c r="E937" s="127">
        <v>0</v>
      </c>
      <c r="F937" s="127" t="s">
        <v>1615</v>
      </c>
    </row>
    <row r="938" spans="4:6">
      <c r="D938" s="127">
        <v>0</v>
      </c>
      <c r="E938" s="127">
        <v>0</v>
      </c>
      <c r="F938" s="127" t="s">
        <v>1615</v>
      </c>
    </row>
    <row r="939" spans="4:6">
      <c r="D939" s="127">
        <v>0</v>
      </c>
      <c r="E939" s="127">
        <v>0</v>
      </c>
      <c r="F939" s="127" t="s">
        <v>1615</v>
      </c>
    </row>
    <row r="940" spans="4:6">
      <c r="D940" s="127">
        <v>0</v>
      </c>
      <c r="E940" s="127">
        <v>0</v>
      </c>
      <c r="F940" s="127" t="s">
        <v>1615</v>
      </c>
    </row>
    <row r="941" spans="4:6">
      <c r="D941" s="127">
        <v>0</v>
      </c>
      <c r="E941" s="127">
        <v>0</v>
      </c>
      <c r="F941" s="127" t="s">
        <v>1615</v>
      </c>
    </row>
    <row r="942" spans="4:6">
      <c r="D942" s="127">
        <v>0</v>
      </c>
      <c r="E942" s="127">
        <v>0</v>
      </c>
      <c r="F942" s="127" t="s">
        <v>1615</v>
      </c>
    </row>
    <row r="943" spans="4:6">
      <c r="D943" s="127">
        <v>0</v>
      </c>
      <c r="E943" s="127">
        <v>0</v>
      </c>
      <c r="F943" s="127" t="s">
        <v>1615</v>
      </c>
    </row>
    <row r="944" spans="4:6">
      <c r="D944" s="127">
        <v>0</v>
      </c>
      <c r="E944" s="127">
        <v>0</v>
      </c>
      <c r="F944" s="127" t="s">
        <v>1615</v>
      </c>
    </row>
    <row r="945" spans="4:6">
      <c r="D945" s="127">
        <v>0</v>
      </c>
      <c r="E945" s="127">
        <v>0</v>
      </c>
      <c r="F945" s="127" t="s">
        <v>1615</v>
      </c>
    </row>
    <row r="946" spans="4:6">
      <c r="D946" s="127">
        <v>0</v>
      </c>
      <c r="E946" s="127">
        <v>0</v>
      </c>
      <c r="F946" s="127" t="s">
        <v>1615</v>
      </c>
    </row>
    <row r="947" spans="4:6">
      <c r="D947" s="127">
        <v>0</v>
      </c>
      <c r="E947" s="127">
        <v>0</v>
      </c>
      <c r="F947" s="127" t="s">
        <v>1615</v>
      </c>
    </row>
    <row r="948" spans="4:6">
      <c r="D948" s="127">
        <v>0</v>
      </c>
      <c r="E948" s="127">
        <v>0</v>
      </c>
      <c r="F948" s="127" t="s">
        <v>1615</v>
      </c>
    </row>
    <row r="949" spans="4:6">
      <c r="D949" s="127">
        <v>0</v>
      </c>
      <c r="E949" s="127">
        <v>0</v>
      </c>
      <c r="F949" s="127" t="s">
        <v>1615</v>
      </c>
    </row>
    <row r="950" spans="4:6">
      <c r="D950" s="127">
        <v>0</v>
      </c>
      <c r="E950" s="127">
        <v>0</v>
      </c>
      <c r="F950" s="127" t="s">
        <v>1615</v>
      </c>
    </row>
    <row r="951" spans="4:6">
      <c r="D951" s="127">
        <v>0</v>
      </c>
      <c r="E951" s="127">
        <v>0</v>
      </c>
      <c r="F951" s="127" t="s">
        <v>1615</v>
      </c>
    </row>
    <row r="952" spans="4:6">
      <c r="D952" s="127">
        <v>0</v>
      </c>
      <c r="E952" s="127">
        <v>0</v>
      </c>
      <c r="F952" s="127" t="s">
        <v>1615</v>
      </c>
    </row>
    <row r="953" spans="4:6">
      <c r="D953" s="127">
        <v>0</v>
      </c>
      <c r="E953" s="127">
        <v>0</v>
      </c>
      <c r="F953" s="127" t="s">
        <v>1615</v>
      </c>
    </row>
    <row r="954" spans="4:6">
      <c r="D954" s="127">
        <v>0</v>
      </c>
      <c r="E954" s="127">
        <v>0</v>
      </c>
      <c r="F954" s="127" t="s">
        <v>1615</v>
      </c>
    </row>
    <row r="955" spans="4:6">
      <c r="D955" s="127">
        <v>0</v>
      </c>
      <c r="E955" s="127">
        <v>0</v>
      </c>
      <c r="F955" s="127" t="s">
        <v>1615</v>
      </c>
    </row>
    <row r="956" spans="4:6">
      <c r="D956" s="127">
        <v>0</v>
      </c>
      <c r="E956" s="127">
        <v>0</v>
      </c>
      <c r="F956" s="127" t="s">
        <v>1615</v>
      </c>
    </row>
    <row r="957" spans="4:6">
      <c r="D957" s="127">
        <v>0</v>
      </c>
      <c r="E957" s="127">
        <v>0</v>
      </c>
      <c r="F957" s="127" t="s">
        <v>1615</v>
      </c>
    </row>
    <row r="958" spans="4:6">
      <c r="D958" s="127">
        <v>0</v>
      </c>
      <c r="E958" s="127">
        <v>0</v>
      </c>
      <c r="F958" s="127" t="s">
        <v>1615</v>
      </c>
    </row>
    <row r="959" spans="4:6">
      <c r="D959" s="127">
        <v>0</v>
      </c>
      <c r="E959" s="127">
        <v>0</v>
      </c>
      <c r="F959" s="127" t="s">
        <v>1615</v>
      </c>
    </row>
    <row r="960" spans="4:6">
      <c r="D960" s="127">
        <v>0</v>
      </c>
      <c r="E960" s="127">
        <v>0</v>
      </c>
      <c r="F960" s="127" t="s">
        <v>1615</v>
      </c>
    </row>
    <row r="961" spans="4:6">
      <c r="D961" s="127">
        <v>0</v>
      </c>
      <c r="E961" s="127">
        <v>0</v>
      </c>
      <c r="F961" s="127" t="s">
        <v>1615</v>
      </c>
    </row>
    <row r="962" spans="4:6">
      <c r="D962" s="127">
        <v>0</v>
      </c>
      <c r="E962" s="127">
        <v>0</v>
      </c>
      <c r="F962" s="127" t="s">
        <v>1615</v>
      </c>
    </row>
    <row r="963" spans="4:6">
      <c r="D963" s="127">
        <v>0</v>
      </c>
      <c r="E963" s="127">
        <v>0</v>
      </c>
      <c r="F963" s="127" t="s">
        <v>1615</v>
      </c>
    </row>
    <row r="964" spans="4:6">
      <c r="D964" s="127">
        <v>0</v>
      </c>
      <c r="E964" s="127">
        <v>0</v>
      </c>
      <c r="F964" s="127" t="s">
        <v>1615</v>
      </c>
    </row>
    <row r="965" spans="4:6">
      <c r="D965" s="127">
        <v>0</v>
      </c>
      <c r="E965" s="127">
        <v>0</v>
      </c>
      <c r="F965" s="127" t="s">
        <v>1615</v>
      </c>
    </row>
    <row r="966" spans="4:6">
      <c r="D966" s="127">
        <v>0</v>
      </c>
      <c r="E966" s="127">
        <v>0</v>
      </c>
      <c r="F966" s="127" t="s">
        <v>1615</v>
      </c>
    </row>
    <row r="967" spans="4:6">
      <c r="D967" s="127">
        <v>0</v>
      </c>
      <c r="E967" s="127">
        <v>0</v>
      </c>
      <c r="F967" s="127" t="s">
        <v>1615</v>
      </c>
    </row>
    <row r="968" spans="4:6">
      <c r="D968" s="127">
        <v>0</v>
      </c>
      <c r="E968" s="127">
        <v>0</v>
      </c>
      <c r="F968" s="127" t="s">
        <v>1615</v>
      </c>
    </row>
    <row r="969" spans="4:6">
      <c r="D969" s="127">
        <v>0</v>
      </c>
      <c r="E969" s="127">
        <v>0</v>
      </c>
      <c r="F969" s="127" t="s">
        <v>1615</v>
      </c>
    </row>
    <row r="970" spans="4:6">
      <c r="D970" s="127">
        <v>0</v>
      </c>
      <c r="E970" s="127">
        <v>0</v>
      </c>
      <c r="F970" s="127" t="s">
        <v>1615</v>
      </c>
    </row>
    <row r="971" spans="4:6">
      <c r="D971" s="127">
        <v>0</v>
      </c>
      <c r="E971" s="127">
        <v>0</v>
      </c>
      <c r="F971" s="127" t="s">
        <v>1615</v>
      </c>
    </row>
    <row r="972" spans="4:6">
      <c r="D972" s="127">
        <v>0</v>
      </c>
      <c r="E972" s="127">
        <v>0</v>
      </c>
      <c r="F972" s="127" t="s">
        <v>1615</v>
      </c>
    </row>
    <row r="973" spans="4:6">
      <c r="D973" s="127">
        <v>0</v>
      </c>
      <c r="E973" s="127">
        <v>0</v>
      </c>
      <c r="F973" s="127" t="s">
        <v>1615</v>
      </c>
    </row>
    <row r="974" spans="4:6">
      <c r="D974" s="127">
        <v>0</v>
      </c>
      <c r="E974" s="127">
        <v>0</v>
      </c>
      <c r="F974" s="127" t="s">
        <v>1615</v>
      </c>
    </row>
    <row r="975" spans="4:6">
      <c r="D975" s="127">
        <v>0</v>
      </c>
      <c r="E975" s="127">
        <v>0</v>
      </c>
      <c r="F975" s="127" t="s">
        <v>1615</v>
      </c>
    </row>
    <row r="976" spans="4:6">
      <c r="D976" s="127">
        <v>0</v>
      </c>
      <c r="E976" s="127">
        <v>0</v>
      </c>
      <c r="F976" s="127" t="s">
        <v>1615</v>
      </c>
    </row>
    <row r="977" spans="4:6">
      <c r="D977" s="127">
        <v>0</v>
      </c>
      <c r="E977" s="127">
        <v>0</v>
      </c>
      <c r="F977" s="127" t="s">
        <v>1615</v>
      </c>
    </row>
    <row r="978" spans="4:6">
      <c r="D978" s="127">
        <v>0</v>
      </c>
      <c r="E978" s="127">
        <v>0</v>
      </c>
      <c r="F978" s="127" t="s">
        <v>1615</v>
      </c>
    </row>
    <row r="979" spans="4:6">
      <c r="D979" s="127">
        <v>0</v>
      </c>
      <c r="E979" s="127">
        <v>0</v>
      </c>
      <c r="F979" s="127" t="s">
        <v>1615</v>
      </c>
    </row>
    <row r="980" spans="4:6">
      <c r="D980" s="127">
        <v>0</v>
      </c>
      <c r="E980" s="127">
        <v>0</v>
      </c>
      <c r="F980" s="127" t="s">
        <v>1615</v>
      </c>
    </row>
    <row r="981" spans="4:6">
      <c r="D981" s="127">
        <v>0</v>
      </c>
      <c r="E981" s="127">
        <v>0</v>
      </c>
      <c r="F981" s="127" t="s">
        <v>1615</v>
      </c>
    </row>
    <row r="982" spans="4:6">
      <c r="D982" s="127">
        <v>0</v>
      </c>
      <c r="E982" s="127">
        <v>0</v>
      </c>
      <c r="F982" s="127" t="s">
        <v>1615</v>
      </c>
    </row>
    <row r="983" spans="4:6">
      <c r="D983" s="127">
        <v>0</v>
      </c>
      <c r="E983" s="127">
        <v>0</v>
      </c>
      <c r="F983" s="127" t="s">
        <v>1615</v>
      </c>
    </row>
    <row r="984" spans="4:6">
      <c r="D984" s="127">
        <v>0</v>
      </c>
      <c r="E984" s="127">
        <v>0</v>
      </c>
      <c r="F984" s="127" t="s">
        <v>1615</v>
      </c>
    </row>
    <row r="985" spans="4:6">
      <c r="D985" s="127">
        <v>0</v>
      </c>
      <c r="E985" s="127">
        <v>0</v>
      </c>
      <c r="F985" s="127" t="s">
        <v>1615</v>
      </c>
    </row>
    <row r="986" spans="4:6">
      <c r="D986" s="127">
        <v>0</v>
      </c>
      <c r="E986" s="127">
        <v>0</v>
      </c>
      <c r="F986" s="127" t="s">
        <v>1615</v>
      </c>
    </row>
    <row r="987" spans="4:6">
      <c r="D987" s="127">
        <v>0</v>
      </c>
      <c r="E987" s="127">
        <v>0</v>
      </c>
      <c r="F987" s="127" t="s">
        <v>1615</v>
      </c>
    </row>
    <row r="988" spans="4:6">
      <c r="D988" s="127">
        <v>0</v>
      </c>
      <c r="E988" s="127">
        <v>0</v>
      </c>
      <c r="F988" s="127" t="s">
        <v>1615</v>
      </c>
    </row>
    <row r="989" spans="4:6">
      <c r="D989" s="127">
        <v>0</v>
      </c>
      <c r="E989" s="127">
        <v>0</v>
      </c>
      <c r="F989" s="127" t="s">
        <v>1615</v>
      </c>
    </row>
    <row r="990" spans="4:6">
      <c r="D990" s="127">
        <v>0</v>
      </c>
      <c r="E990" s="127">
        <v>0</v>
      </c>
      <c r="F990" s="127" t="s">
        <v>1615</v>
      </c>
    </row>
    <row r="991" spans="4:6">
      <c r="D991" s="127">
        <v>0</v>
      </c>
      <c r="E991" s="127">
        <v>0</v>
      </c>
      <c r="F991" s="127" t="s">
        <v>1615</v>
      </c>
    </row>
    <row r="992" spans="4:6">
      <c r="D992" s="127">
        <v>0</v>
      </c>
      <c r="E992" s="127">
        <v>0</v>
      </c>
      <c r="F992" s="127" t="s">
        <v>1615</v>
      </c>
    </row>
    <row r="993" spans="4:6">
      <c r="D993" s="127">
        <v>0</v>
      </c>
      <c r="E993" s="127">
        <v>0</v>
      </c>
      <c r="F993" s="127" t="s">
        <v>1615</v>
      </c>
    </row>
    <row r="994" spans="4:6">
      <c r="D994" s="127">
        <v>0</v>
      </c>
      <c r="E994" s="127">
        <v>0</v>
      </c>
      <c r="F994" s="127" t="s">
        <v>1615</v>
      </c>
    </row>
    <row r="995" spans="4:6">
      <c r="D995" s="127">
        <v>0</v>
      </c>
      <c r="E995" s="127">
        <v>0</v>
      </c>
      <c r="F995" s="127" t="s">
        <v>1615</v>
      </c>
    </row>
    <row r="996" spans="4:6">
      <c r="D996" s="127">
        <v>0</v>
      </c>
      <c r="E996" s="127">
        <v>0</v>
      </c>
      <c r="F996" s="127" t="s">
        <v>1615</v>
      </c>
    </row>
    <row r="997" spans="4:6">
      <c r="D997" s="127">
        <v>0</v>
      </c>
      <c r="E997" s="127">
        <v>0</v>
      </c>
      <c r="F997" s="127" t="s">
        <v>1615</v>
      </c>
    </row>
    <row r="998" spans="4:6">
      <c r="D998" s="127">
        <v>0</v>
      </c>
      <c r="E998" s="127">
        <v>0</v>
      </c>
      <c r="F998" s="127" t="s">
        <v>1615</v>
      </c>
    </row>
    <row r="999" spans="4:6">
      <c r="D999" s="127">
        <v>0</v>
      </c>
      <c r="E999" s="127">
        <v>0</v>
      </c>
      <c r="F999" s="127" t="s">
        <v>1615</v>
      </c>
    </row>
    <row r="1000" spans="4:6">
      <c r="D1000" s="127">
        <v>0</v>
      </c>
      <c r="E1000" s="127">
        <v>0</v>
      </c>
      <c r="F1000" s="127" t="s">
        <v>1615</v>
      </c>
    </row>
    <row r="1001" spans="4:6">
      <c r="D1001" s="127">
        <v>0</v>
      </c>
      <c r="E1001" s="127">
        <v>0</v>
      </c>
      <c r="F1001" s="127" t="s">
        <v>1615</v>
      </c>
    </row>
    <row r="1002" spans="4:6">
      <c r="D1002" s="127">
        <v>0</v>
      </c>
      <c r="E1002" s="127">
        <v>0</v>
      </c>
      <c r="F1002" s="127" t="s">
        <v>1615</v>
      </c>
    </row>
    <row r="1003" spans="4:6">
      <c r="D1003" s="127">
        <v>0</v>
      </c>
      <c r="E1003" s="127">
        <v>0</v>
      </c>
      <c r="F1003" s="127" t="s">
        <v>1615</v>
      </c>
    </row>
    <row r="1004" spans="4:6">
      <c r="D1004" s="127">
        <v>0</v>
      </c>
      <c r="E1004" s="127">
        <v>0</v>
      </c>
      <c r="F1004" s="127" t="s">
        <v>1615</v>
      </c>
    </row>
    <row r="1005" spans="4:6">
      <c r="D1005" s="127">
        <v>0</v>
      </c>
      <c r="E1005" s="127">
        <v>0</v>
      </c>
      <c r="F1005" s="127" t="s">
        <v>1615</v>
      </c>
    </row>
    <row r="1006" spans="4:6">
      <c r="D1006" s="127">
        <v>0</v>
      </c>
      <c r="E1006" s="127">
        <v>0</v>
      </c>
      <c r="F1006" s="127" t="s">
        <v>1615</v>
      </c>
    </row>
    <row r="1007" spans="4:6">
      <c r="D1007" s="127">
        <v>0</v>
      </c>
      <c r="E1007" s="127">
        <v>0</v>
      </c>
      <c r="F1007" s="127" t="s">
        <v>1615</v>
      </c>
    </row>
    <row r="1008" spans="4:6">
      <c r="D1008" s="127">
        <v>0</v>
      </c>
      <c r="E1008" s="127">
        <v>0</v>
      </c>
      <c r="F1008" s="127" t="s">
        <v>1615</v>
      </c>
    </row>
    <row r="1009" spans="4:6">
      <c r="D1009" s="127">
        <v>0</v>
      </c>
      <c r="E1009" s="127">
        <v>0</v>
      </c>
      <c r="F1009" s="127" t="s">
        <v>1615</v>
      </c>
    </row>
    <row r="1010" spans="4:6">
      <c r="D1010" s="127">
        <v>0</v>
      </c>
      <c r="E1010" s="127">
        <v>0</v>
      </c>
      <c r="F1010" s="127" t="s">
        <v>1615</v>
      </c>
    </row>
    <row r="1011" spans="4:6">
      <c r="D1011" s="127">
        <v>0</v>
      </c>
      <c r="E1011" s="127">
        <v>0</v>
      </c>
      <c r="F1011" s="127" t="s">
        <v>1615</v>
      </c>
    </row>
    <row r="1012" spans="4:6">
      <c r="D1012" s="127">
        <v>0</v>
      </c>
      <c r="E1012" s="127">
        <v>0</v>
      </c>
      <c r="F1012" s="127" t="s">
        <v>1615</v>
      </c>
    </row>
    <row r="1013" spans="4:6">
      <c r="D1013" s="127">
        <v>0</v>
      </c>
      <c r="E1013" s="127">
        <v>0</v>
      </c>
      <c r="F1013" s="127" t="s">
        <v>1615</v>
      </c>
    </row>
    <row r="1014" spans="4:6">
      <c r="D1014" s="127">
        <v>0</v>
      </c>
      <c r="E1014" s="127">
        <v>0</v>
      </c>
      <c r="F1014" s="127" t="s">
        <v>1615</v>
      </c>
    </row>
    <row r="1015" spans="4:6">
      <c r="D1015" s="127">
        <v>0</v>
      </c>
      <c r="E1015" s="127">
        <v>0</v>
      </c>
      <c r="F1015" s="127" t="s">
        <v>1615</v>
      </c>
    </row>
    <row r="1016" spans="4:6">
      <c r="D1016" s="127">
        <v>0</v>
      </c>
      <c r="E1016" s="127">
        <v>0</v>
      </c>
      <c r="F1016" s="127" t="s">
        <v>1615</v>
      </c>
    </row>
    <row r="1017" spans="4:6">
      <c r="D1017" s="127">
        <v>0</v>
      </c>
      <c r="E1017" s="127">
        <v>0</v>
      </c>
      <c r="F1017" s="127" t="s">
        <v>1615</v>
      </c>
    </row>
    <row r="1018" spans="4:6">
      <c r="D1018" s="127">
        <v>0</v>
      </c>
      <c r="E1018" s="127">
        <v>0</v>
      </c>
      <c r="F1018" s="127" t="s">
        <v>1615</v>
      </c>
    </row>
    <row r="1019" spans="4:6">
      <c r="D1019" s="127">
        <v>0</v>
      </c>
      <c r="E1019" s="127">
        <v>0</v>
      </c>
      <c r="F1019" s="127" t="s">
        <v>1615</v>
      </c>
    </row>
    <row r="1020" spans="4:6">
      <c r="D1020" s="127">
        <v>0</v>
      </c>
      <c r="E1020" s="127">
        <v>0</v>
      </c>
      <c r="F1020" s="127" t="s">
        <v>1615</v>
      </c>
    </row>
    <row r="1021" spans="4:6">
      <c r="D1021" s="127">
        <v>0</v>
      </c>
      <c r="E1021" s="127">
        <v>0</v>
      </c>
      <c r="F1021" s="127" t="s">
        <v>1615</v>
      </c>
    </row>
    <row r="1022" spans="4:6">
      <c r="D1022" s="127">
        <v>0</v>
      </c>
      <c r="E1022" s="127">
        <v>0</v>
      </c>
      <c r="F1022" s="127" t="s">
        <v>1615</v>
      </c>
    </row>
    <row r="1023" spans="4:6">
      <c r="D1023" s="127">
        <v>0</v>
      </c>
      <c r="E1023" s="127">
        <v>0</v>
      </c>
      <c r="F1023" s="127" t="s">
        <v>1615</v>
      </c>
    </row>
    <row r="1024" spans="4:6">
      <c r="D1024" s="127">
        <v>0</v>
      </c>
      <c r="E1024" s="127">
        <v>0</v>
      </c>
      <c r="F1024" s="127" t="s">
        <v>1615</v>
      </c>
    </row>
    <row r="1025" spans="4:6">
      <c r="D1025" s="127">
        <v>0</v>
      </c>
      <c r="E1025" s="127">
        <v>0</v>
      </c>
      <c r="F1025" s="127" t="s">
        <v>1615</v>
      </c>
    </row>
    <row r="1026" spans="4:6">
      <c r="D1026" s="127">
        <v>0</v>
      </c>
      <c r="E1026" s="127">
        <v>0</v>
      </c>
      <c r="F1026" s="127" t="s">
        <v>1615</v>
      </c>
    </row>
    <row r="1027" spans="4:6">
      <c r="D1027" s="127">
        <v>0</v>
      </c>
      <c r="E1027" s="127">
        <v>0</v>
      </c>
      <c r="F1027" s="127" t="s">
        <v>1615</v>
      </c>
    </row>
    <row r="1028" spans="4:6">
      <c r="D1028" s="127">
        <v>0</v>
      </c>
      <c r="E1028" s="127">
        <v>0</v>
      </c>
      <c r="F1028" s="127" t="s">
        <v>1615</v>
      </c>
    </row>
    <row r="1029" spans="4:6">
      <c r="D1029" s="127">
        <v>0</v>
      </c>
      <c r="E1029" s="127">
        <v>0</v>
      </c>
      <c r="F1029" s="127" t="s">
        <v>1615</v>
      </c>
    </row>
    <row r="1030" spans="4:6">
      <c r="D1030" s="127">
        <v>0</v>
      </c>
      <c r="E1030" s="127">
        <v>0</v>
      </c>
      <c r="F1030" s="127" t="s">
        <v>1615</v>
      </c>
    </row>
    <row r="1031" spans="4:6">
      <c r="D1031" s="127">
        <v>0</v>
      </c>
      <c r="E1031" s="127">
        <v>0</v>
      </c>
      <c r="F1031" s="127" t="s">
        <v>1615</v>
      </c>
    </row>
  </sheetData>
  <sheetProtection algorithmName="SHA-512" hashValue="94fMy0haU04+Vh7Q08q+tE/Vb+Dh7jPESUVp+tDUa15eFDVA4VZfLr6b/AmmJbkhkF44WvUkeDu8zWtDBB1TlA==" saltValue="kQNmJpuoDe98arXOK97a+A==" spinCount="100000" sheet="1" objects="1" scenarios="1"/>
  <autoFilter ref="B1:F1031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156</vt:i4>
      </vt:variant>
    </vt:vector>
  </HeadingPairs>
  <TitlesOfParts>
    <vt:vector size="173" baseType="lpstr">
      <vt:lpstr>版本更新日志</vt:lpstr>
      <vt:lpstr>简易计算</vt:lpstr>
      <vt:lpstr>天赋加点</vt:lpstr>
      <vt:lpstr>追忆，石板，魂烛</vt:lpstr>
      <vt:lpstr>非传奇装备</vt:lpstr>
      <vt:lpstr>装备属性汇总</vt:lpstr>
      <vt:lpstr>天赋汇总</vt:lpstr>
      <vt:lpstr>词条手动添加表</vt:lpstr>
      <vt:lpstr>详细计算表</vt:lpstr>
      <vt:lpstr>属性二级汇总</vt:lpstr>
      <vt:lpstr>属性三级汇总</vt:lpstr>
      <vt:lpstr>定义list</vt:lpstr>
      <vt:lpstr>天赋词条列表</vt:lpstr>
      <vt:lpstr>追忆词条列表</vt:lpstr>
      <vt:lpstr>装备词条列表</vt:lpstr>
      <vt:lpstr>魂烛词条列表</vt:lpstr>
      <vt:lpstr>词条统合定义列表</vt:lpstr>
      <vt:lpstr>_百分比力量</vt:lpstr>
      <vt:lpstr>_百分比敏捷</vt:lpstr>
      <vt:lpstr>_百分比智慧</vt:lpstr>
      <vt:lpstr>_暴击伤害inc</vt:lpstr>
      <vt:lpstr>_暴击伤害more</vt:lpstr>
      <vt:lpstr>_暴击幸运值</vt:lpstr>
      <vt:lpstr>_暴击值inc</vt:lpstr>
      <vt:lpstr>_暴击值more</vt:lpstr>
      <vt:lpstr>_暴击值plus</vt:lpstr>
      <vt:lpstr>_冰gain腐</vt:lpstr>
      <vt:lpstr>_冰冷穿透</vt:lpstr>
      <vt:lpstr>_冰冷点伤max</vt:lpstr>
      <vt:lpstr>_冰冷点伤min</vt:lpstr>
      <vt:lpstr>_冰冷伤害inc</vt:lpstr>
      <vt:lpstr>_冰冷伤害more</vt:lpstr>
      <vt:lpstr>_冰转电</vt:lpstr>
      <vt:lpstr>_冰转腐</vt:lpstr>
      <vt:lpstr>_冰转火</vt:lpstr>
      <vt:lpstr>_持续inc</vt:lpstr>
      <vt:lpstr>_持续more</vt:lpstr>
      <vt:lpstr>_持续伤害持续</vt:lpstr>
      <vt:lpstr>_创伤inc</vt:lpstr>
      <vt:lpstr>_创伤more</vt:lpstr>
      <vt:lpstr>_创伤持续</vt:lpstr>
      <vt:lpstr>_创伤基础plus</vt:lpstr>
      <vt:lpstr>_点燃inc</vt:lpstr>
      <vt:lpstr>_点燃more</vt:lpstr>
      <vt:lpstr>_点燃持续</vt:lpstr>
      <vt:lpstr>_点燃基础plus</vt:lpstr>
      <vt:lpstr>_电gain腐</vt:lpstr>
      <vt:lpstr>_电转冰</vt:lpstr>
      <vt:lpstr>_电转腐</vt:lpstr>
      <vt:lpstr>_电转火</vt:lpstr>
      <vt:lpstr>_凋零inc</vt:lpstr>
      <vt:lpstr>_凋零more</vt:lpstr>
      <vt:lpstr>_凋零持续</vt:lpstr>
      <vt:lpstr>_凋零基础plus</vt:lpstr>
      <vt:lpstr>_腐蚀穿透</vt:lpstr>
      <vt:lpstr>_腐蚀点伤max</vt:lpstr>
      <vt:lpstr>_腐蚀点伤min</vt:lpstr>
      <vt:lpstr>_腐蚀伤害inc</vt:lpstr>
      <vt:lpstr>_腐蚀伤害more</vt:lpstr>
      <vt:lpstr>_副手暴击值inc</vt:lpstr>
      <vt:lpstr>_副手冰冷点伤max</vt:lpstr>
      <vt:lpstr>_副手冰冷点伤min</vt:lpstr>
      <vt:lpstr>_副手腐蚀点伤max</vt:lpstr>
      <vt:lpstr>_副手腐蚀点伤min</vt:lpstr>
      <vt:lpstr>_副手攻速inc</vt:lpstr>
      <vt:lpstr>_副手火焰点伤max</vt:lpstr>
      <vt:lpstr>_副手火焰点伤min</vt:lpstr>
      <vt:lpstr>_副手基础暴击值</vt:lpstr>
      <vt:lpstr>_副手基础点伤max</vt:lpstr>
      <vt:lpstr>_副手基础点伤min</vt:lpstr>
      <vt:lpstr>_副手基础攻速</vt:lpstr>
      <vt:lpstr>_副手闪电点伤max</vt:lpstr>
      <vt:lpstr>_副手闪电点伤min</vt:lpstr>
      <vt:lpstr>_副手物理百分比</vt:lpstr>
      <vt:lpstr>_副手物理点伤max</vt:lpstr>
      <vt:lpstr>_副手物理点伤min</vt:lpstr>
      <vt:lpstr>_攻速inc</vt:lpstr>
      <vt:lpstr>_攻速more</vt:lpstr>
      <vt:lpstr>_护甲穿透</vt:lpstr>
      <vt:lpstr>_火gain腐</vt:lpstr>
      <vt:lpstr>_火焰穿透</vt:lpstr>
      <vt:lpstr>_火焰点伤max</vt:lpstr>
      <vt:lpstr>_火焰点伤min</vt:lpstr>
      <vt:lpstr>_火焰伤害inc</vt:lpstr>
      <vt:lpstr>_火焰伤害more</vt:lpstr>
      <vt:lpstr>_火转冰</vt:lpstr>
      <vt:lpstr>_火转电</vt:lpstr>
      <vt:lpstr>_火转腐</vt:lpstr>
      <vt:lpstr>_基础施法速度</vt:lpstr>
      <vt:lpstr>_技能倍率</vt:lpstr>
      <vt:lpstr>_技能持续</vt:lpstr>
      <vt:lpstr>_技能获得创伤</vt:lpstr>
      <vt:lpstr>_技能获得点燃</vt:lpstr>
      <vt:lpstr>_技能获得凋零</vt:lpstr>
      <vt:lpstr>_技能类型</vt:lpstr>
      <vt:lpstr>_加剧inc</vt:lpstr>
      <vt:lpstr>_加剧more</vt:lpstr>
      <vt:lpstr>_力量</vt:lpstr>
      <vt:lpstr>_每秒加剧值</vt:lpstr>
      <vt:lpstr>_敏捷</vt:lpstr>
      <vt:lpstr>_闪电穿透</vt:lpstr>
      <vt:lpstr>_闪电点伤max</vt:lpstr>
      <vt:lpstr>_闪电点伤min</vt:lpstr>
      <vt:lpstr>_闪电伤害inc</vt:lpstr>
      <vt:lpstr>_闪电伤害more</vt:lpstr>
      <vt:lpstr>_伤害inc</vt:lpstr>
      <vt:lpstr>_伤害more</vt:lpstr>
      <vt:lpstr>_施法inc</vt:lpstr>
      <vt:lpstr>_施法more</vt:lpstr>
      <vt:lpstr>_收割冷却inc</vt:lpstr>
      <vt:lpstr>_收割冷却more</vt:lpstr>
      <vt:lpstr>_收割时间</vt:lpstr>
      <vt:lpstr>_武器攻速inc</vt:lpstr>
      <vt:lpstr>_武器攻速more</vt:lpstr>
      <vt:lpstr>_物gain冰</vt:lpstr>
      <vt:lpstr>_物gain电</vt:lpstr>
      <vt:lpstr>_物gain腐</vt:lpstr>
      <vt:lpstr>_物gain火</vt:lpstr>
      <vt:lpstr>_物理点伤max</vt:lpstr>
      <vt:lpstr>_物理点伤min</vt:lpstr>
      <vt:lpstr>_物理伤害inc</vt:lpstr>
      <vt:lpstr>_物理伤害more</vt:lpstr>
      <vt:lpstr>_物转冰</vt:lpstr>
      <vt:lpstr>_物转电</vt:lpstr>
      <vt:lpstr>_物转腐</vt:lpstr>
      <vt:lpstr>_物转火</vt:lpstr>
      <vt:lpstr>_异常inc</vt:lpstr>
      <vt:lpstr>_异常more</vt:lpstr>
      <vt:lpstr>_异常持续</vt:lpstr>
      <vt:lpstr>_异常基础plus</vt:lpstr>
      <vt:lpstr>_元素伤害inc</vt:lpstr>
      <vt:lpstr>_元素伤害more</vt:lpstr>
      <vt:lpstr>_智慧</vt:lpstr>
      <vt:lpstr>_主手more</vt:lpstr>
      <vt:lpstr>_主手暴击值inc</vt:lpstr>
      <vt:lpstr>_主手冰冷点伤max</vt:lpstr>
      <vt:lpstr>_主手冰冷点伤min</vt:lpstr>
      <vt:lpstr>_主手腐蚀点伤max</vt:lpstr>
      <vt:lpstr>_主手腐蚀点伤min</vt:lpstr>
      <vt:lpstr>_主手附加创伤</vt:lpstr>
      <vt:lpstr>_主手附加点燃</vt:lpstr>
      <vt:lpstr>_主手附加凋零</vt:lpstr>
      <vt:lpstr>_主手攻速inc</vt:lpstr>
      <vt:lpstr>_主手火焰点伤max</vt:lpstr>
      <vt:lpstr>_主手火焰点伤min</vt:lpstr>
      <vt:lpstr>_主手基础暴击值</vt:lpstr>
      <vt:lpstr>_主手基础点伤max</vt:lpstr>
      <vt:lpstr>_主手基础点伤min</vt:lpstr>
      <vt:lpstr>_主手基础攻速</vt:lpstr>
      <vt:lpstr>_主手闪电点伤max</vt:lpstr>
      <vt:lpstr>_主手闪电点伤min</vt:lpstr>
      <vt:lpstr>_主手物理百分比</vt:lpstr>
      <vt:lpstr>_主手物理点伤max</vt:lpstr>
      <vt:lpstr>_主手物理点伤min</vt:lpstr>
      <vt:lpstr>简易位置_暴击</vt:lpstr>
      <vt:lpstr>简易位置_恶化</vt:lpstr>
      <vt:lpstr>简易位置_法术点伤</vt:lpstr>
      <vt:lpstr>简易位置_封印</vt:lpstr>
      <vt:lpstr>简易位置_攻击点伤</vt:lpstr>
      <vt:lpstr>简易位置_攻击施法速度及档位</vt:lpstr>
      <vt:lpstr>简易位置_光环效果</vt:lpstr>
      <vt:lpstr>简易位置_护甲_抗性穿透</vt:lpstr>
      <vt:lpstr>简易位置_加剧效果</vt:lpstr>
      <vt:lpstr>简易位置_连续攻击</vt:lpstr>
      <vt:lpstr>简易位置_魔灵之源</vt:lpstr>
      <vt:lpstr>简易位置_投射物速度</vt:lpstr>
      <vt:lpstr>简易位置_异常_持续及收割</vt:lpstr>
      <vt:lpstr>简易位置_引导层数</vt:lpstr>
      <vt:lpstr>简易位置_增加伤害</vt:lpstr>
      <vt:lpstr>简易位置_战意效果</vt:lpstr>
      <vt:lpstr>简易位置_召唤点伤</vt:lpstr>
      <vt:lpstr>简易位置_主属性</vt:lpstr>
      <vt:lpstr>简易位置_诅咒效果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JumpSeal</dc:creator>
  <cp:lastModifiedBy>Demilichzz V</cp:lastModifiedBy>
  <dcterms:created xsi:type="dcterms:W3CDTF">2025-05-06T11:19:41Z</dcterms:created>
  <dcterms:modified xsi:type="dcterms:W3CDTF">2025-07-09T12:40:15Z</dcterms:modified>
</cp:coreProperties>
</file>